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codeName="ThisWorkbook"/>
  <mc:AlternateContent xmlns:mc="http://schemas.openxmlformats.org/markup-compatibility/2006">
    <mc:Choice Requires="x15">
      <x15ac:absPath xmlns:x15ac="http://schemas.microsoft.com/office/spreadsheetml/2010/11/ac" url="C:\EUC\buildings\data\"/>
    </mc:Choice>
  </mc:AlternateContent>
  <xr:revisionPtr revIDLastSave="0" documentId="13_ncr:1_{92F83797-E07B-426A-A36F-3E06E07D3AA0}" xr6:coauthVersionLast="45" xr6:coauthVersionMax="45" xr10:uidLastSave="{00000000-0000-0000-0000-000000000000}"/>
  <bookViews>
    <workbookView xWindow="-120" yWindow="-120" windowWidth="29040" windowHeight="15990" tabRatio="768" activeTab="7" xr2:uid="{00000000-000D-0000-FFFF-FFFF00000000}"/>
  </bookViews>
  <sheets>
    <sheet name="_summary" sheetId="16" r:id="rId1"/>
    <sheet name="_eurostat_input" sheetId="20" state="hidden" r:id="rId2"/>
    <sheet name="_projections" sheetId="29" r:id="rId3"/>
    <sheet name="_EUROSTAT w JRCuseSPLIT  total" sheetId="28" state="hidden" r:id="rId4"/>
    <sheet name="_gas1pager" sheetId="22" r:id="rId5"/>
    <sheet name="_el1pager" sheetId="23" r:id="rId6"/>
    <sheet name="electricity" sheetId="6" r:id="rId7"/>
    <sheet name="electricity-heatpumps" sheetId="34" r:id="rId8"/>
    <sheet name="gas-ff-natural" sheetId="2" r:id="rId9"/>
    <sheet name="liquid-ff-heatingoil" sheetId="8" r:id="rId10"/>
    <sheet name="solid-ff-coal" sheetId="12" r:id="rId11"/>
    <sheet name="gas-bio" sheetId="31" r:id="rId12"/>
    <sheet name="liquid-bio-gasoline" sheetId="32" r:id="rId13"/>
    <sheet name="liquid-bio-diesel" sheetId="36" r:id="rId14"/>
    <sheet name="solid-bio" sheetId="30" r:id="rId15"/>
    <sheet name="_solid-bio-woodlog" sheetId="5" r:id="rId16"/>
    <sheet name="_solid-bio-pellets" sheetId="15" r:id="rId17"/>
    <sheet name="heat-ambient" sheetId="9" r:id="rId18"/>
    <sheet name="heat-solar" sheetId="11" r:id="rId19"/>
    <sheet name="heat-geothermal" sheetId="13" r:id="rId20"/>
    <sheet name="solid-waste" sheetId="33" r:id="rId21"/>
    <sheet name="_gas-ff-natural-condensing" sheetId="18" r:id="rId22"/>
    <sheet name="_gas-ff-natural-lowtemp" sheetId="19" r:id="rId23"/>
    <sheet name="_heat-district" sheetId="21" r:id="rId24"/>
    <sheet name="_pivotdata" sheetId="37" r:id="rId25"/>
    <sheet name="_datainput" sheetId="38" r:id="rId26"/>
  </sheets>
  <externalReferences>
    <externalReference r:id="rId27"/>
  </externalReferences>
  <definedNames>
    <definedName name="_xlnm.Print_Area" localSheetId="1">_eurostat_input!$A$21:$AN$53</definedName>
    <definedName name="_xlnm.Print_Area" localSheetId="2">_projections!$A$8:$BT$40</definedName>
  </definedNames>
  <calcPr calcId="191029"/>
  <pivotCaches>
    <pivotCache cacheId="0" r:id="rId2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117" i="21" l="1" a="1"/>
  <c r="M117" i="21" s="1"/>
  <c r="G117" i="21"/>
  <c r="D117" i="21"/>
  <c r="C117" i="21"/>
  <c r="B117" i="21"/>
  <c r="M116" i="21" a="1"/>
  <c r="M116" i="21" s="1"/>
  <c r="H116" i="21" s="1"/>
  <c r="I116" i="21" s="1"/>
  <c r="J116" i="21" s="1"/>
  <c r="K116" i="21" s="1"/>
  <c r="L116" i="21" s="1"/>
  <c r="G116" i="21"/>
  <c r="D116" i="21"/>
  <c r="C116" i="21"/>
  <c r="B116" i="21"/>
  <c r="M115" i="21" a="1"/>
  <c r="M115" i="21" s="1"/>
  <c r="G115" i="21"/>
  <c r="D115" i="21"/>
  <c r="C115" i="21"/>
  <c r="B115" i="21"/>
  <c r="M114" i="21" a="1"/>
  <c r="M114" i="21" s="1"/>
  <c r="G114" i="21"/>
  <c r="D114" i="21"/>
  <c r="E114" i="21" s="1"/>
  <c r="F114" i="21" s="1"/>
  <c r="C114" i="21"/>
  <c r="B114" i="21"/>
  <c r="M113" i="21" a="1"/>
  <c r="M113" i="21" s="1"/>
  <c r="G113" i="21"/>
  <c r="D113" i="21"/>
  <c r="E113" i="21" s="1"/>
  <c r="F113" i="21" s="1"/>
  <c r="C113" i="21"/>
  <c r="B113" i="21"/>
  <c r="M112" i="21" a="1"/>
  <c r="M112" i="21" s="1"/>
  <c r="G112" i="21"/>
  <c r="D112" i="21"/>
  <c r="C112" i="21"/>
  <c r="B112" i="21"/>
  <c r="M111" i="21" a="1"/>
  <c r="M111" i="21" s="1"/>
  <c r="G111" i="21"/>
  <c r="D111" i="21"/>
  <c r="C111" i="21"/>
  <c r="B111" i="21"/>
  <c r="M110" i="21" a="1"/>
  <c r="M110" i="21" s="1"/>
  <c r="G110" i="21"/>
  <c r="D110" i="21"/>
  <c r="C110" i="21"/>
  <c r="B110" i="21"/>
  <c r="M109" i="21" a="1"/>
  <c r="M109" i="21" s="1"/>
  <c r="G109" i="21"/>
  <c r="D109" i="21"/>
  <c r="C109" i="21"/>
  <c r="B109" i="21"/>
  <c r="M108" i="21" a="1"/>
  <c r="M108" i="21" s="1"/>
  <c r="G108" i="21"/>
  <c r="D108" i="21"/>
  <c r="C108" i="21"/>
  <c r="B108" i="21"/>
  <c r="M107" i="21" a="1"/>
  <c r="M107" i="21" s="1"/>
  <c r="G107" i="21"/>
  <c r="D107" i="21"/>
  <c r="C107" i="21"/>
  <c r="B107" i="21"/>
  <c r="M106" i="21" a="1"/>
  <c r="M106" i="21" s="1"/>
  <c r="G106" i="21"/>
  <c r="D106" i="21"/>
  <c r="C106" i="21"/>
  <c r="B106" i="21"/>
  <c r="M105" i="21" a="1"/>
  <c r="M105" i="21" s="1"/>
  <c r="G105" i="21"/>
  <c r="D105" i="21"/>
  <c r="C105" i="21"/>
  <c r="B105" i="21"/>
  <c r="M104" i="21" a="1"/>
  <c r="M104" i="21" s="1"/>
  <c r="G104" i="21"/>
  <c r="D104" i="21"/>
  <c r="C104" i="21"/>
  <c r="B104" i="21"/>
  <c r="M103" i="21" a="1"/>
  <c r="M103" i="21" s="1"/>
  <c r="G103" i="21"/>
  <c r="D103" i="21"/>
  <c r="C103" i="21"/>
  <c r="B103" i="21"/>
  <c r="M102" i="21" a="1"/>
  <c r="M102" i="21" s="1"/>
  <c r="G102" i="21"/>
  <c r="D102" i="21"/>
  <c r="C102" i="21"/>
  <c r="B102" i="21"/>
  <c r="M101" i="21" a="1"/>
  <c r="M101" i="21" s="1"/>
  <c r="G101" i="21"/>
  <c r="D101" i="21"/>
  <c r="C101" i="21"/>
  <c r="B101" i="21"/>
  <c r="M100" i="21" a="1"/>
  <c r="M100" i="21" s="1"/>
  <c r="G100" i="21"/>
  <c r="D100" i="21"/>
  <c r="C100" i="21"/>
  <c r="B100" i="21"/>
  <c r="M99" i="21" a="1"/>
  <c r="M99" i="21" s="1"/>
  <c r="G99" i="21"/>
  <c r="D99" i="21"/>
  <c r="C99" i="21"/>
  <c r="B99" i="21"/>
  <c r="M98" i="21" a="1"/>
  <c r="M98" i="21" s="1"/>
  <c r="G98" i="21"/>
  <c r="D98" i="21"/>
  <c r="C98" i="21"/>
  <c r="B98" i="21"/>
  <c r="M97" i="21" a="1"/>
  <c r="M97" i="21" s="1"/>
  <c r="G97" i="21"/>
  <c r="D97" i="21"/>
  <c r="C97" i="21"/>
  <c r="B97" i="21"/>
  <c r="M96" i="21" a="1"/>
  <c r="M96" i="21" s="1"/>
  <c r="G96" i="21"/>
  <c r="D96" i="21"/>
  <c r="C96" i="21"/>
  <c r="B96" i="21"/>
  <c r="M95" i="21" a="1"/>
  <c r="M95" i="21" s="1"/>
  <c r="G95" i="21"/>
  <c r="D95" i="21"/>
  <c r="C95" i="21"/>
  <c r="B95" i="21"/>
  <c r="M94" i="21" a="1"/>
  <c r="M94" i="21" s="1"/>
  <c r="G94" i="21"/>
  <c r="D94" i="21"/>
  <c r="C94" i="21"/>
  <c r="B94" i="21"/>
  <c r="M93" i="21" a="1"/>
  <c r="M93" i="21" s="1"/>
  <c r="G93" i="21"/>
  <c r="D93" i="21"/>
  <c r="C93" i="21"/>
  <c r="B93" i="21"/>
  <c r="M92" i="21" a="1"/>
  <c r="M92" i="21" s="1"/>
  <c r="G92" i="21"/>
  <c r="D92" i="21"/>
  <c r="C92" i="21"/>
  <c r="B92" i="21"/>
  <c r="M91" i="21" a="1"/>
  <c r="M91" i="21" s="1"/>
  <c r="G91" i="21"/>
  <c r="D91" i="21"/>
  <c r="C91" i="21"/>
  <c r="B91" i="21"/>
  <c r="M90" i="21" a="1"/>
  <c r="M90" i="21" s="1"/>
  <c r="G90" i="21"/>
  <c r="D90" i="21"/>
  <c r="C90" i="21"/>
  <c r="B90" i="21"/>
  <c r="M89" i="21" a="1"/>
  <c r="M89" i="21" s="1"/>
  <c r="G89" i="21"/>
  <c r="D89" i="21"/>
  <c r="C89" i="21"/>
  <c r="B89" i="21"/>
  <c r="M88" i="21" a="1"/>
  <c r="M88" i="21" s="1"/>
  <c r="G88" i="21"/>
  <c r="D88" i="21"/>
  <c r="C88" i="21"/>
  <c r="B88" i="21"/>
  <c r="M87" i="21" a="1"/>
  <c r="M87" i="21" s="1"/>
  <c r="G87" i="21"/>
  <c r="D87" i="21"/>
  <c r="C87" i="21"/>
  <c r="B87" i="21"/>
  <c r="M86" i="21" a="1"/>
  <c r="M86" i="21" s="1"/>
  <c r="G86" i="21"/>
  <c r="D86" i="21"/>
  <c r="C86" i="21"/>
  <c r="B86" i="21"/>
  <c r="M85" i="21" a="1"/>
  <c r="M85" i="21" s="1"/>
  <c r="G85" i="21"/>
  <c r="D85" i="21"/>
  <c r="C85" i="21"/>
  <c r="B85" i="21"/>
  <c r="M84" i="21" a="1"/>
  <c r="M84" i="21" s="1"/>
  <c r="G84" i="21"/>
  <c r="D84" i="21"/>
  <c r="C84" i="21"/>
  <c r="B84" i="21"/>
  <c r="M83" i="21" a="1"/>
  <c r="M83" i="21" s="1"/>
  <c r="G83" i="21"/>
  <c r="D83" i="21"/>
  <c r="C83" i="21"/>
  <c r="B83" i="21"/>
  <c r="M82" i="21" a="1"/>
  <c r="M82" i="21" s="1"/>
  <c r="G82" i="21"/>
  <c r="D82" i="21"/>
  <c r="C82" i="21"/>
  <c r="B82" i="21"/>
  <c r="M81" i="21" a="1"/>
  <c r="M81" i="21" s="1"/>
  <c r="G81" i="21"/>
  <c r="D81" i="21"/>
  <c r="C81" i="21"/>
  <c r="B81" i="21"/>
  <c r="M80" i="21" a="1"/>
  <c r="M80" i="21" s="1"/>
  <c r="G80" i="21"/>
  <c r="D80" i="21"/>
  <c r="C80" i="21"/>
  <c r="B80" i="21"/>
  <c r="M79" i="21" a="1"/>
  <c r="M79" i="21" s="1"/>
  <c r="G79" i="21"/>
  <c r="D79" i="21"/>
  <c r="C79" i="21"/>
  <c r="B79" i="21"/>
  <c r="M78" i="21" a="1"/>
  <c r="M78" i="21" s="1"/>
  <c r="G78" i="21"/>
  <c r="D78" i="21"/>
  <c r="C78" i="21"/>
  <c r="B78" i="21"/>
  <c r="M77" i="21" a="1"/>
  <c r="M77" i="21" s="1"/>
  <c r="G77" i="21"/>
  <c r="D77" i="21"/>
  <c r="C77" i="21"/>
  <c r="B77" i="21"/>
  <c r="M76" i="21" a="1"/>
  <c r="M76" i="21" s="1"/>
  <c r="G76" i="21"/>
  <c r="D76" i="21"/>
  <c r="C76" i="21"/>
  <c r="B76" i="21"/>
  <c r="M75" i="21" a="1"/>
  <c r="M75" i="21" s="1"/>
  <c r="G75" i="21"/>
  <c r="D75" i="21"/>
  <c r="C75" i="21"/>
  <c r="B75" i="21"/>
  <c r="M74" i="21" a="1"/>
  <c r="M74" i="21" s="1"/>
  <c r="G74" i="21"/>
  <c r="D74" i="21"/>
  <c r="C74" i="21"/>
  <c r="B74" i="21"/>
  <c r="M73" i="21" a="1"/>
  <c r="M73" i="21" s="1"/>
  <c r="G73" i="21"/>
  <c r="D73" i="21"/>
  <c r="C73" i="21"/>
  <c r="B73" i="21"/>
  <c r="M72" i="21" a="1"/>
  <c r="M72" i="21" s="1"/>
  <c r="G72" i="21"/>
  <c r="D72" i="21"/>
  <c r="C72" i="21"/>
  <c r="B72" i="21"/>
  <c r="M71" i="21" a="1"/>
  <c r="M71" i="21" s="1"/>
  <c r="G71" i="21"/>
  <c r="D71" i="21"/>
  <c r="C71" i="21"/>
  <c r="B71" i="21"/>
  <c r="M70" i="21" a="1"/>
  <c r="M70" i="21" s="1"/>
  <c r="G70" i="21"/>
  <c r="D70" i="21"/>
  <c r="C70" i="21"/>
  <c r="B70" i="21"/>
  <c r="M69" i="21" a="1"/>
  <c r="M69" i="21" s="1"/>
  <c r="G69" i="21"/>
  <c r="D69" i="21"/>
  <c r="C69" i="21"/>
  <c r="B69" i="21"/>
  <c r="M68" i="21" a="1"/>
  <c r="M68" i="21" s="1"/>
  <c r="G68" i="21"/>
  <c r="D68" i="21"/>
  <c r="C68" i="21"/>
  <c r="B68" i="21"/>
  <c r="M67" i="21" a="1"/>
  <c r="M67" i="21" s="1"/>
  <c r="G67" i="21"/>
  <c r="D67" i="21"/>
  <c r="C67" i="21"/>
  <c r="B67" i="21"/>
  <c r="M66" i="21" a="1"/>
  <c r="M66" i="21" s="1"/>
  <c r="G66" i="21"/>
  <c r="D66" i="21"/>
  <c r="C66" i="21"/>
  <c r="B66" i="21"/>
  <c r="M65" i="21" a="1"/>
  <c r="M65" i="21" s="1"/>
  <c r="G65" i="21"/>
  <c r="D65" i="21"/>
  <c r="C65" i="21"/>
  <c r="B65" i="21"/>
  <c r="M64" i="21" a="1"/>
  <c r="M64" i="21" s="1"/>
  <c r="G64" i="21"/>
  <c r="D64" i="21"/>
  <c r="C64" i="21"/>
  <c r="B64" i="21"/>
  <c r="M63" i="21" a="1"/>
  <c r="M63" i="21" s="1"/>
  <c r="G63" i="21"/>
  <c r="D63" i="21"/>
  <c r="C63" i="21"/>
  <c r="B63" i="21"/>
  <c r="M62" i="21" a="1"/>
  <c r="M62" i="21" s="1"/>
  <c r="G62" i="21"/>
  <c r="D62" i="21"/>
  <c r="C62" i="21"/>
  <c r="B62" i="21"/>
  <c r="M61" i="21" a="1"/>
  <c r="M61" i="21" s="1"/>
  <c r="G61" i="21"/>
  <c r="D61" i="21"/>
  <c r="C61" i="21"/>
  <c r="B61" i="21"/>
  <c r="M60" i="21" a="1"/>
  <c r="M60" i="21" s="1"/>
  <c r="G60" i="21"/>
  <c r="D60" i="21"/>
  <c r="C60" i="21"/>
  <c r="B60" i="21"/>
  <c r="M59" i="21" a="1"/>
  <c r="M59" i="21" s="1"/>
  <c r="G59" i="21"/>
  <c r="D59" i="21"/>
  <c r="C59" i="21"/>
  <c r="B59" i="21"/>
  <c r="M58" i="21" a="1"/>
  <c r="M58" i="21" s="1"/>
  <c r="G58" i="21"/>
  <c r="D58" i="21"/>
  <c r="C58" i="21"/>
  <c r="B58" i="21"/>
  <c r="M57" i="21" a="1"/>
  <c r="M57" i="21" s="1"/>
  <c r="G57" i="21"/>
  <c r="D57" i="21"/>
  <c r="C57" i="21"/>
  <c r="B57" i="21"/>
  <c r="M56" i="21" a="1"/>
  <c r="M56" i="21" s="1"/>
  <c r="G56" i="21"/>
  <c r="D56" i="21"/>
  <c r="C56" i="21"/>
  <c r="B56" i="21"/>
  <c r="M55" i="21" a="1"/>
  <c r="M55" i="21" s="1"/>
  <c r="G55" i="21"/>
  <c r="D55" i="21"/>
  <c r="C55" i="21"/>
  <c r="B55" i="21"/>
  <c r="M54" i="21" a="1"/>
  <c r="M54" i="21" s="1"/>
  <c r="G54" i="21"/>
  <c r="D54" i="21"/>
  <c r="C54" i="21"/>
  <c r="B54" i="21"/>
  <c r="M53" i="21" a="1"/>
  <c r="M53" i="21" s="1"/>
  <c r="G53" i="21"/>
  <c r="D53" i="21"/>
  <c r="C53" i="21"/>
  <c r="B53" i="21"/>
  <c r="M52" i="21" a="1"/>
  <c r="M52" i="21" s="1"/>
  <c r="G52" i="21"/>
  <c r="D52" i="21"/>
  <c r="C52" i="21"/>
  <c r="B52" i="21"/>
  <c r="M51" i="21" a="1"/>
  <c r="M51" i="21" s="1"/>
  <c r="G51" i="21"/>
  <c r="D51" i="21"/>
  <c r="C51" i="21"/>
  <c r="B51" i="21"/>
  <c r="M50" i="21" a="1"/>
  <c r="M50" i="21" s="1"/>
  <c r="G50" i="21"/>
  <c r="D50" i="21"/>
  <c r="C50" i="21"/>
  <c r="B50" i="21"/>
  <c r="M49" i="21" a="1"/>
  <c r="M49" i="21" s="1"/>
  <c r="G49" i="21"/>
  <c r="D49" i="21"/>
  <c r="C49" i="21"/>
  <c r="B49" i="21"/>
  <c r="M48" i="21" a="1"/>
  <c r="M48" i="21" s="1"/>
  <c r="G48" i="21"/>
  <c r="D48" i="21"/>
  <c r="C48" i="21"/>
  <c r="B48" i="21"/>
  <c r="M47" i="21" a="1"/>
  <c r="M47" i="21" s="1"/>
  <c r="G47" i="21"/>
  <c r="D47" i="21"/>
  <c r="C47" i="21"/>
  <c r="B47" i="21"/>
  <c r="M46" i="21" a="1"/>
  <c r="M46" i="21" s="1"/>
  <c r="G46" i="21"/>
  <c r="D46" i="21"/>
  <c r="C46" i="21"/>
  <c r="B46" i="21"/>
  <c r="M45" i="21" a="1"/>
  <c r="M45" i="21" s="1"/>
  <c r="G45" i="21"/>
  <c r="D45" i="21"/>
  <c r="C45" i="21"/>
  <c r="B45" i="21"/>
  <c r="M44" i="21" a="1"/>
  <c r="M44" i="21" s="1"/>
  <c r="G44" i="21"/>
  <c r="D44" i="21"/>
  <c r="C44" i="21"/>
  <c r="B44" i="21"/>
  <c r="M43" i="21" a="1"/>
  <c r="M43" i="21" s="1"/>
  <c r="G43" i="21"/>
  <c r="D43" i="21"/>
  <c r="C43" i="21"/>
  <c r="B43" i="21"/>
  <c r="M42" i="21" a="1"/>
  <c r="M42" i="21" s="1"/>
  <c r="G42" i="21"/>
  <c r="D42" i="21"/>
  <c r="C42" i="21"/>
  <c r="B42" i="21"/>
  <c r="M41" i="21" a="1"/>
  <c r="M41" i="21" s="1"/>
  <c r="G41" i="21"/>
  <c r="D41" i="21"/>
  <c r="C41" i="21"/>
  <c r="B41" i="21"/>
  <c r="M40" i="21" a="1"/>
  <c r="M40" i="21" s="1"/>
  <c r="G40" i="21"/>
  <c r="D40" i="21"/>
  <c r="C40" i="21"/>
  <c r="B40" i="21"/>
  <c r="M39" i="21" a="1"/>
  <c r="M39" i="21" s="1"/>
  <c r="G39" i="21"/>
  <c r="D39" i="21"/>
  <c r="C39" i="21"/>
  <c r="B39" i="21"/>
  <c r="M38" i="21" a="1"/>
  <c r="M38" i="21" s="1"/>
  <c r="G38" i="21"/>
  <c r="D38" i="21"/>
  <c r="C38" i="21"/>
  <c r="B38" i="21"/>
  <c r="M37" i="21" a="1"/>
  <c r="M37" i="21" s="1"/>
  <c r="G37" i="21"/>
  <c r="D37" i="21"/>
  <c r="C37" i="21"/>
  <c r="B37" i="21"/>
  <c r="M36" i="21" a="1"/>
  <c r="M36" i="21" s="1"/>
  <c r="G36" i="21"/>
  <c r="D36" i="21"/>
  <c r="C36" i="21"/>
  <c r="B36" i="21"/>
  <c r="M35" i="21" a="1"/>
  <c r="M35" i="21" s="1"/>
  <c r="G35" i="21"/>
  <c r="D35" i="21"/>
  <c r="C35" i="21"/>
  <c r="B35" i="21"/>
  <c r="M34" i="21" a="1"/>
  <c r="M34" i="21" s="1"/>
  <c r="G34" i="21"/>
  <c r="D34" i="21"/>
  <c r="C34" i="21"/>
  <c r="B34" i="21"/>
  <c r="M33" i="21" a="1"/>
  <c r="M33" i="21" s="1"/>
  <c r="G33" i="21"/>
  <c r="D33" i="21"/>
  <c r="C33" i="21"/>
  <c r="B33" i="21"/>
  <c r="M32" i="21" a="1"/>
  <c r="M32" i="21" s="1"/>
  <c r="G32" i="21"/>
  <c r="D32" i="21"/>
  <c r="C32" i="21"/>
  <c r="B32" i="21"/>
  <c r="M31" i="21" a="1"/>
  <c r="M31" i="21" s="1"/>
  <c r="G31" i="21"/>
  <c r="D31" i="21"/>
  <c r="C31" i="21"/>
  <c r="B31" i="21"/>
  <c r="M30" i="21" a="1"/>
  <c r="M30" i="21" s="1"/>
  <c r="G30" i="21"/>
  <c r="D30" i="21"/>
  <c r="C30" i="21"/>
  <c r="M29" i="21" a="1"/>
  <c r="M29" i="21" s="1"/>
  <c r="G29" i="21"/>
  <c r="D29" i="21"/>
  <c r="C29" i="21"/>
  <c r="M28" i="21" a="1"/>
  <c r="M28" i="21" s="1"/>
  <c r="G28" i="21"/>
  <c r="D28" i="21"/>
  <c r="C28" i="21"/>
  <c r="M27" i="21" a="1"/>
  <c r="M27" i="21" s="1"/>
  <c r="G27" i="21"/>
  <c r="D27" i="21"/>
  <c r="C27" i="21"/>
  <c r="M26" i="21" a="1"/>
  <c r="M26" i="21" s="1"/>
  <c r="G26" i="21"/>
  <c r="D26" i="21"/>
  <c r="C26" i="21"/>
  <c r="M25" i="21" a="1"/>
  <c r="M25" i="21" s="1"/>
  <c r="G25" i="21"/>
  <c r="D25" i="21"/>
  <c r="C25" i="21"/>
  <c r="M24" i="21" a="1"/>
  <c r="M24" i="21" s="1"/>
  <c r="G24" i="21"/>
  <c r="D24" i="21"/>
  <c r="C24" i="21"/>
  <c r="M23" i="21" a="1"/>
  <c r="M23" i="21" s="1"/>
  <c r="G23" i="21"/>
  <c r="D23" i="21"/>
  <c r="C23" i="21"/>
  <c r="M22" i="21" a="1"/>
  <c r="M22" i="21" s="1"/>
  <c r="G22" i="21"/>
  <c r="D22" i="21"/>
  <c r="C22" i="21"/>
  <c r="M21" i="21" a="1"/>
  <c r="M21" i="21" s="1"/>
  <c r="G21" i="21"/>
  <c r="D21" i="21"/>
  <c r="C21" i="21"/>
  <c r="M20" i="21" a="1"/>
  <c r="M20" i="21" s="1"/>
  <c r="G20" i="21"/>
  <c r="D20" i="21"/>
  <c r="C20" i="21"/>
  <c r="M19" i="21" a="1"/>
  <c r="M19" i="21" s="1"/>
  <c r="G19" i="21"/>
  <c r="D19" i="21"/>
  <c r="C19" i="21"/>
  <c r="M18" i="21" a="1"/>
  <c r="M18" i="21" s="1"/>
  <c r="G18" i="21"/>
  <c r="D18" i="21"/>
  <c r="C18" i="21"/>
  <c r="M17" i="21" a="1"/>
  <c r="M17" i="21" s="1"/>
  <c r="G17" i="21"/>
  <c r="D17" i="21"/>
  <c r="C17" i="21"/>
  <c r="M16" i="21" a="1"/>
  <c r="M16" i="21" s="1"/>
  <c r="G16" i="21"/>
  <c r="D16" i="21"/>
  <c r="C16" i="21"/>
  <c r="M15" i="21" a="1"/>
  <c r="M15" i="21" s="1"/>
  <c r="G15" i="21"/>
  <c r="D15" i="21"/>
  <c r="C15" i="21"/>
  <c r="M14" i="21" a="1"/>
  <c r="M14" i="21" s="1"/>
  <c r="G14" i="21"/>
  <c r="D14" i="21"/>
  <c r="C14" i="21"/>
  <c r="M13" i="21" a="1"/>
  <c r="M13" i="21" s="1"/>
  <c r="G13" i="21"/>
  <c r="D13" i="21"/>
  <c r="C13" i="21"/>
  <c r="M12" i="21" a="1"/>
  <c r="M12" i="21" s="1"/>
  <c r="G12" i="21"/>
  <c r="D12" i="21"/>
  <c r="C12" i="21"/>
  <c r="M11" i="21" a="1"/>
  <c r="M11" i="21" s="1"/>
  <c r="G11" i="21"/>
  <c r="D11" i="21"/>
  <c r="C11" i="21"/>
  <c r="M10" i="21" a="1"/>
  <c r="M10" i="21" s="1"/>
  <c r="G10" i="21"/>
  <c r="D10" i="21"/>
  <c r="C10" i="21"/>
  <c r="M9" i="21" a="1"/>
  <c r="M9" i="21" s="1"/>
  <c r="G9" i="21"/>
  <c r="D9" i="21"/>
  <c r="C9" i="21"/>
  <c r="M8" i="21" a="1"/>
  <c r="M8" i="21" s="1"/>
  <c r="G8" i="21"/>
  <c r="D8" i="21"/>
  <c r="C8" i="21"/>
  <c r="M7" i="21" a="1"/>
  <c r="M7" i="21" s="1"/>
  <c r="G7" i="21"/>
  <c r="D7" i="21"/>
  <c r="C7" i="21"/>
  <c r="M6" i="21" a="1"/>
  <c r="M6" i="21" s="1"/>
  <c r="G6" i="21"/>
  <c r="D6" i="21"/>
  <c r="C6" i="21"/>
  <c r="M5" i="21" a="1"/>
  <c r="M5" i="21" s="1"/>
  <c r="G5" i="21"/>
  <c r="D5" i="21"/>
  <c r="C5" i="21"/>
  <c r="M4" i="21" a="1"/>
  <c r="M4" i="21" s="1"/>
  <c r="G4" i="21"/>
  <c r="D4" i="21"/>
  <c r="C4" i="21"/>
  <c r="M3" i="21" a="1"/>
  <c r="M3" i="21" s="1"/>
  <c r="G3" i="21"/>
  <c r="D3" i="21"/>
  <c r="C3" i="21"/>
  <c r="M2" i="21" a="1"/>
  <c r="M2" i="21" s="1"/>
  <c r="G2" i="21"/>
  <c r="D2" i="21"/>
  <c r="C2" i="21"/>
  <c r="M117" i="19" a="1"/>
  <c r="M117" i="19" s="1"/>
  <c r="G117" i="19"/>
  <c r="D117" i="19"/>
  <c r="C117" i="19"/>
  <c r="B117" i="19"/>
  <c r="M116" i="19" a="1"/>
  <c r="M116" i="19" s="1"/>
  <c r="G116" i="19"/>
  <c r="D116" i="19"/>
  <c r="C116" i="19"/>
  <c r="B116" i="19"/>
  <c r="M115" i="19" a="1"/>
  <c r="M115" i="19" s="1"/>
  <c r="G115" i="19"/>
  <c r="D115" i="19"/>
  <c r="C115" i="19"/>
  <c r="B115" i="19"/>
  <c r="M114" i="19" a="1"/>
  <c r="M114" i="19" s="1"/>
  <c r="G114" i="19"/>
  <c r="D114" i="19"/>
  <c r="C114" i="19"/>
  <c r="B114" i="19"/>
  <c r="M113" i="19" a="1"/>
  <c r="M113" i="19" s="1"/>
  <c r="G113" i="19"/>
  <c r="D113" i="19"/>
  <c r="C113" i="19"/>
  <c r="B113" i="19"/>
  <c r="M112" i="19" a="1"/>
  <c r="M112" i="19" s="1"/>
  <c r="G112" i="19"/>
  <c r="D112" i="19"/>
  <c r="C112" i="19"/>
  <c r="B112" i="19"/>
  <c r="M111" i="19" a="1"/>
  <c r="M111" i="19" s="1"/>
  <c r="G111" i="19"/>
  <c r="D111" i="19"/>
  <c r="C111" i="19"/>
  <c r="B111" i="19"/>
  <c r="M110" i="19" a="1"/>
  <c r="M110" i="19" s="1"/>
  <c r="G110" i="19"/>
  <c r="D110" i="19"/>
  <c r="C110" i="19"/>
  <c r="B110" i="19"/>
  <c r="M109" i="19" a="1"/>
  <c r="M109" i="19" s="1"/>
  <c r="G109" i="19"/>
  <c r="D109" i="19"/>
  <c r="C109" i="19"/>
  <c r="B109" i="19"/>
  <c r="M108" i="19" a="1"/>
  <c r="M108" i="19" s="1"/>
  <c r="G108" i="19"/>
  <c r="D108" i="19"/>
  <c r="C108" i="19"/>
  <c r="B108" i="19"/>
  <c r="M107" i="19" a="1"/>
  <c r="M107" i="19" s="1"/>
  <c r="G107" i="19"/>
  <c r="D107" i="19"/>
  <c r="C107" i="19"/>
  <c r="B107" i="19"/>
  <c r="M106" i="19" a="1"/>
  <c r="M106" i="19" s="1"/>
  <c r="G106" i="19"/>
  <c r="D106" i="19"/>
  <c r="C106" i="19"/>
  <c r="B106" i="19"/>
  <c r="M105" i="19" a="1"/>
  <c r="M105" i="19" s="1"/>
  <c r="G105" i="19"/>
  <c r="D105" i="19"/>
  <c r="C105" i="19"/>
  <c r="B105" i="19"/>
  <c r="M104" i="19" a="1"/>
  <c r="M104" i="19" s="1"/>
  <c r="G104" i="19"/>
  <c r="D104" i="19"/>
  <c r="C104" i="19"/>
  <c r="B104" i="19"/>
  <c r="M103" i="19" a="1"/>
  <c r="M103" i="19" s="1"/>
  <c r="G103" i="19"/>
  <c r="D103" i="19"/>
  <c r="C103" i="19"/>
  <c r="B103" i="19"/>
  <c r="M102" i="19" a="1"/>
  <c r="M102" i="19" s="1"/>
  <c r="G102" i="19"/>
  <c r="D102" i="19"/>
  <c r="C102" i="19"/>
  <c r="B102" i="19"/>
  <c r="M101" i="19" a="1"/>
  <c r="M101" i="19" s="1"/>
  <c r="G101" i="19"/>
  <c r="D101" i="19"/>
  <c r="C101" i="19"/>
  <c r="B101" i="19"/>
  <c r="M100" i="19" a="1"/>
  <c r="M100" i="19" s="1"/>
  <c r="G100" i="19"/>
  <c r="D100" i="19"/>
  <c r="C100" i="19"/>
  <c r="B100" i="19"/>
  <c r="M99" i="19" a="1"/>
  <c r="M99" i="19" s="1"/>
  <c r="G99" i="19"/>
  <c r="D99" i="19"/>
  <c r="C99" i="19"/>
  <c r="B99" i="19"/>
  <c r="M98" i="19" a="1"/>
  <c r="M98" i="19" s="1"/>
  <c r="G98" i="19"/>
  <c r="D98" i="19"/>
  <c r="C98" i="19"/>
  <c r="B98" i="19"/>
  <c r="M97" i="19" a="1"/>
  <c r="M97" i="19" s="1"/>
  <c r="G97" i="19"/>
  <c r="D97" i="19"/>
  <c r="C97" i="19"/>
  <c r="B97" i="19"/>
  <c r="M96" i="19" a="1"/>
  <c r="M96" i="19" s="1"/>
  <c r="G96" i="19"/>
  <c r="D96" i="19"/>
  <c r="C96" i="19"/>
  <c r="B96" i="19"/>
  <c r="M95" i="19" a="1"/>
  <c r="M95" i="19" s="1"/>
  <c r="G95" i="19"/>
  <c r="D95" i="19"/>
  <c r="C95" i="19"/>
  <c r="B95" i="19"/>
  <c r="M94" i="19" a="1"/>
  <c r="M94" i="19" s="1"/>
  <c r="G94" i="19"/>
  <c r="D94" i="19"/>
  <c r="C94" i="19"/>
  <c r="B94" i="19"/>
  <c r="M93" i="19" a="1"/>
  <c r="M93" i="19" s="1"/>
  <c r="G93" i="19"/>
  <c r="D93" i="19"/>
  <c r="C93" i="19"/>
  <c r="B93" i="19"/>
  <c r="M92" i="19" a="1"/>
  <c r="M92" i="19" s="1"/>
  <c r="G92" i="19"/>
  <c r="D92" i="19"/>
  <c r="C92" i="19"/>
  <c r="B92" i="19"/>
  <c r="M91" i="19" a="1"/>
  <c r="M91" i="19" s="1"/>
  <c r="G91" i="19"/>
  <c r="D91" i="19"/>
  <c r="C91" i="19"/>
  <c r="B91" i="19"/>
  <c r="M90" i="19" a="1"/>
  <c r="M90" i="19" s="1"/>
  <c r="G90" i="19"/>
  <c r="D90" i="19"/>
  <c r="C90" i="19"/>
  <c r="B90" i="19"/>
  <c r="M89" i="19" a="1"/>
  <c r="M89" i="19" s="1"/>
  <c r="G89" i="19"/>
  <c r="D89" i="19"/>
  <c r="C89" i="19"/>
  <c r="B89" i="19"/>
  <c r="M88" i="19" a="1"/>
  <c r="M88" i="19" s="1"/>
  <c r="G88" i="19"/>
  <c r="D88" i="19"/>
  <c r="C88" i="19"/>
  <c r="B88" i="19"/>
  <c r="M87" i="19" a="1"/>
  <c r="M87" i="19" s="1"/>
  <c r="G87" i="19"/>
  <c r="D87" i="19"/>
  <c r="C87" i="19"/>
  <c r="B87" i="19"/>
  <c r="M86" i="19" a="1"/>
  <c r="M86" i="19" s="1"/>
  <c r="G86" i="19"/>
  <c r="D86" i="19"/>
  <c r="C86" i="19"/>
  <c r="B86" i="19"/>
  <c r="M85" i="19" a="1"/>
  <c r="M85" i="19" s="1"/>
  <c r="G85" i="19"/>
  <c r="D85" i="19"/>
  <c r="C85" i="19"/>
  <c r="B85" i="19"/>
  <c r="M84" i="19" a="1"/>
  <c r="M84" i="19" s="1"/>
  <c r="G84" i="19"/>
  <c r="D84" i="19"/>
  <c r="C84" i="19"/>
  <c r="B84" i="19"/>
  <c r="M83" i="19" a="1"/>
  <c r="M83" i="19" s="1"/>
  <c r="G83" i="19"/>
  <c r="D83" i="19"/>
  <c r="C83" i="19"/>
  <c r="B83" i="19"/>
  <c r="M82" i="19" a="1"/>
  <c r="M82" i="19" s="1"/>
  <c r="G82" i="19"/>
  <c r="D82" i="19"/>
  <c r="C82" i="19"/>
  <c r="B82" i="19"/>
  <c r="M81" i="19" a="1"/>
  <c r="M81" i="19" s="1"/>
  <c r="G81" i="19"/>
  <c r="D81" i="19"/>
  <c r="C81" i="19"/>
  <c r="B81" i="19"/>
  <c r="M80" i="19" a="1"/>
  <c r="M80" i="19" s="1"/>
  <c r="G80" i="19"/>
  <c r="D80" i="19"/>
  <c r="C80" i="19"/>
  <c r="B80" i="19"/>
  <c r="M79" i="19" a="1"/>
  <c r="M79" i="19" s="1"/>
  <c r="G79" i="19"/>
  <c r="D79" i="19"/>
  <c r="C79" i="19"/>
  <c r="B79" i="19"/>
  <c r="M78" i="19" a="1"/>
  <c r="M78" i="19" s="1"/>
  <c r="G78" i="19"/>
  <c r="D78" i="19"/>
  <c r="C78" i="19"/>
  <c r="B78" i="19"/>
  <c r="M77" i="19" a="1"/>
  <c r="M77" i="19" s="1"/>
  <c r="G77" i="19"/>
  <c r="D77" i="19"/>
  <c r="C77" i="19"/>
  <c r="B77" i="19"/>
  <c r="M76" i="19" a="1"/>
  <c r="M76" i="19" s="1"/>
  <c r="G76" i="19"/>
  <c r="D76" i="19"/>
  <c r="C76" i="19"/>
  <c r="B76" i="19"/>
  <c r="M75" i="19" a="1"/>
  <c r="M75" i="19" s="1"/>
  <c r="G75" i="19"/>
  <c r="D75" i="19"/>
  <c r="C75" i="19"/>
  <c r="B75" i="19"/>
  <c r="M74" i="19" a="1"/>
  <c r="M74" i="19" s="1"/>
  <c r="G74" i="19"/>
  <c r="D74" i="19"/>
  <c r="C74" i="19"/>
  <c r="B74" i="19"/>
  <c r="M73" i="19" a="1"/>
  <c r="M73" i="19" s="1"/>
  <c r="G73" i="19"/>
  <c r="D73" i="19"/>
  <c r="C73" i="19"/>
  <c r="B73" i="19"/>
  <c r="M72" i="19" a="1"/>
  <c r="M72" i="19" s="1"/>
  <c r="G72" i="19"/>
  <c r="D72" i="19"/>
  <c r="C72" i="19"/>
  <c r="B72" i="19"/>
  <c r="M71" i="19" a="1"/>
  <c r="M71" i="19" s="1"/>
  <c r="G71" i="19"/>
  <c r="D71" i="19"/>
  <c r="C71" i="19"/>
  <c r="B71" i="19"/>
  <c r="M70" i="19" a="1"/>
  <c r="M70" i="19" s="1"/>
  <c r="G70" i="19"/>
  <c r="D70" i="19"/>
  <c r="C70" i="19"/>
  <c r="B70" i="19"/>
  <c r="M69" i="19" a="1"/>
  <c r="M69" i="19" s="1"/>
  <c r="G69" i="19"/>
  <c r="D69" i="19"/>
  <c r="C69" i="19"/>
  <c r="B69" i="19"/>
  <c r="M68" i="19" a="1"/>
  <c r="M68" i="19" s="1"/>
  <c r="G68" i="19"/>
  <c r="D68" i="19"/>
  <c r="C68" i="19"/>
  <c r="B68" i="19"/>
  <c r="M67" i="19" a="1"/>
  <c r="M67" i="19" s="1"/>
  <c r="G67" i="19"/>
  <c r="D67" i="19"/>
  <c r="C67" i="19"/>
  <c r="B67" i="19"/>
  <c r="M66" i="19" a="1"/>
  <c r="M66" i="19" s="1"/>
  <c r="G66" i="19"/>
  <c r="D66" i="19"/>
  <c r="C66" i="19"/>
  <c r="B66" i="19"/>
  <c r="M65" i="19" a="1"/>
  <c r="M65" i="19" s="1"/>
  <c r="G65" i="19"/>
  <c r="D65" i="19"/>
  <c r="C65" i="19"/>
  <c r="B65" i="19"/>
  <c r="M64" i="19" a="1"/>
  <c r="M64" i="19" s="1"/>
  <c r="G64" i="19"/>
  <c r="D64" i="19"/>
  <c r="C64" i="19"/>
  <c r="B64" i="19"/>
  <c r="M63" i="19" a="1"/>
  <c r="M63" i="19" s="1"/>
  <c r="G63" i="19"/>
  <c r="D63" i="19"/>
  <c r="C63" i="19"/>
  <c r="B63" i="19"/>
  <c r="M62" i="19" a="1"/>
  <c r="M62" i="19" s="1"/>
  <c r="G62" i="19"/>
  <c r="D62" i="19"/>
  <c r="C62" i="19"/>
  <c r="B62" i="19"/>
  <c r="M61" i="19" a="1"/>
  <c r="M61" i="19" s="1"/>
  <c r="G61" i="19"/>
  <c r="D61" i="19"/>
  <c r="C61" i="19"/>
  <c r="B61" i="19"/>
  <c r="M60" i="19" a="1"/>
  <c r="M60" i="19" s="1"/>
  <c r="G60" i="19"/>
  <c r="D60" i="19"/>
  <c r="C60" i="19"/>
  <c r="B60" i="19"/>
  <c r="M59" i="19" a="1"/>
  <c r="M59" i="19" s="1"/>
  <c r="G59" i="19"/>
  <c r="D59" i="19"/>
  <c r="C59" i="19"/>
  <c r="B59" i="19"/>
  <c r="M58" i="19" a="1"/>
  <c r="M58" i="19" s="1"/>
  <c r="G58" i="19"/>
  <c r="D58" i="19"/>
  <c r="C58" i="19"/>
  <c r="B58" i="19"/>
  <c r="M57" i="19" a="1"/>
  <c r="M57" i="19" s="1"/>
  <c r="G57" i="19"/>
  <c r="D57" i="19"/>
  <c r="C57" i="19"/>
  <c r="B57" i="19"/>
  <c r="M56" i="19" a="1"/>
  <c r="M56" i="19" s="1"/>
  <c r="G56" i="19"/>
  <c r="D56" i="19"/>
  <c r="C56" i="19"/>
  <c r="B56" i="19"/>
  <c r="M55" i="19" a="1"/>
  <c r="M55" i="19" s="1"/>
  <c r="G55" i="19"/>
  <c r="D55" i="19"/>
  <c r="C55" i="19"/>
  <c r="B55" i="19"/>
  <c r="M54" i="19" a="1"/>
  <c r="M54" i="19" s="1"/>
  <c r="G54" i="19"/>
  <c r="D54" i="19"/>
  <c r="C54" i="19"/>
  <c r="B54" i="19"/>
  <c r="M53" i="19" a="1"/>
  <c r="M53" i="19" s="1"/>
  <c r="G53" i="19"/>
  <c r="D53" i="19"/>
  <c r="C53" i="19"/>
  <c r="B53" i="19"/>
  <c r="M52" i="19" a="1"/>
  <c r="M52" i="19" s="1"/>
  <c r="G52" i="19"/>
  <c r="D52" i="19"/>
  <c r="C52" i="19"/>
  <c r="B52" i="19"/>
  <c r="M51" i="19" a="1"/>
  <c r="M51" i="19" s="1"/>
  <c r="G51" i="19"/>
  <c r="D51" i="19"/>
  <c r="C51" i="19"/>
  <c r="B51" i="19"/>
  <c r="M50" i="19" a="1"/>
  <c r="M50" i="19" s="1"/>
  <c r="G50" i="19"/>
  <c r="D50" i="19"/>
  <c r="C50" i="19"/>
  <c r="B50" i="19"/>
  <c r="M49" i="19" a="1"/>
  <c r="M49" i="19" s="1"/>
  <c r="G49" i="19"/>
  <c r="D49" i="19"/>
  <c r="C49" i="19"/>
  <c r="B49" i="19"/>
  <c r="M48" i="19" a="1"/>
  <c r="M48" i="19" s="1"/>
  <c r="G48" i="19"/>
  <c r="D48" i="19"/>
  <c r="C48" i="19"/>
  <c r="B48" i="19"/>
  <c r="M47" i="19" a="1"/>
  <c r="M47" i="19" s="1"/>
  <c r="G47" i="19"/>
  <c r="D47" i="19"/>
  <c r="C47" i="19"/>
  <c r="B47" i="19"/>
  <c r="M46" i="19" a="1"/>
  <c r="M46" i="19" s="1"/>
  <c r="G46" i="19"/>
  <c r="D46" i="19"/>
  <c r="C46" i="19"/>
  <c r="B46" i="19"/>
  <c r="M45" i="19" a="1"/>
  <c r="M45" i="19" s="1"/>
  <c r="G45" i="19"/>
  <c r="D45" i="19"/>
  <c r="C45" i="19"/>
  <c r="B45" i="19"/>
  <c r="M44" i="19" a="1"/>
  <c r="M44" i="19" s="1"/>
  <c r="G44" i="19"/>
  <c r="D44" i="19"/>
  <c r="C44" i="19"/>
  <c r="B44" i="19"/>
  <c r="M43" i="19" a="1"/>
  <c r="M43" i="19" s="1"/>
  <c r="G43" i="19"/>
  <c r="D43" i="19"/>
  <c r="C43" i="19"/>
  <c r="B43" i="19"/>
  <c r="M42" i="19" a="1"/>
  <c r="M42" i="19" s="1"/>
  <c r="G42" i="19"/>
  <c r="D42" i="19"/>
  <c r="C42" i="19"/>
  <c r="B42" i="19"/>
  <c r="M41" i="19" a="1"/>
  <c r="M41" i="19" s="1"/>
  <c r="G41" i="19"/>
  <c r="D41" i="19"/>
  <c r="C41" i="19"/>
  <c r="B41" i="19"/>
  <c r="M40" i="19" a="1"/>
  <c r="M40" i="19" s="1"/>
  <c r="G40" i="19"/>
  <c r="D40" i="19"/>
  <c r="C40" i="19"/>
  <c r="B40" i="19"/>
  <c r="M39" i="19" a="1"/>
  <c r="M39" i="19" s="1"/>
  <c r="G39" i="19"/>
  <c r="D39" i="19"/>
  <c r="C39" i="19"/>
  <c r="B39" i="19"/>
  <c r="M38" i="19" a="1"/>
  <c r="M38" i="19" s="1"/>
  <c r="G38" i="19"/>
  <c r="D38" i="19"/>
  <c r="C38" i="19"/>
  <c r="B38" i="19"/>
  <c r="M37" i="19" a="1"/>
  <c r="M37" i="19" s="1"/>
  <c r="G37" i="19"/>
  <c r="D37" i="19"/>
  <c r="C37" i="19"/>
  <c r="B37" i="19"/>
  <c r="M36" i="19" a="1"/>
  <c r="M36" i="19" s="1"/>
  <c r="G36" i="19"/>
  <c r="D36" i="19"/>
  <c r="C36" i="19"/>
  <c r="B36" i="19"/>
  <c r="M35" i="19" a="1"/>
  <c r="M35" i="19" s="1"/>
  <c r="G35" i="19"/>
  <c r="D35" i="19"/>
  <c r="C35" i="19"/>
  <c r="B35" i="19"/>
  <c r="M34" i="19" a="1"/>
  <c r="M34" i="19" s="1"/>
  <c r="G34" i="19"/>
  <c r="D34" i="19"/>
  <c r="C34" i="19"/>
  <c r="B34" i="19"/>
  <c r="M33" i="19" a="1"/>
  <c r="M33" i="19" s="1"/>
  <c r="G33" i="19"/>
  <c r="D33" i="19"/>
  <c r="C33" i="19"/>
  <c r="B33" i="19"/>
  <c r="M32" i="19" a="1"/>
  <c r="M32" i="19" s="1"/>
  <c r="G32" i="19"/>
  <c r="D32" i="19"/>
  <c r="C32" i="19"/>
  <c r="B32" i="19"/>
  <c r="M31" i="19" a="1"/>
  <c r="M31" i="19" s="1"/>
  <c r="G31" i="19"/>
  <c r="D31" i="19"/>
  <c r="C31" i="19"/>
  <c r="B31" i="19"/>
  <c r="M30" i="19" a="1"/>
  <c r="M30" i="19" s="1"/>
  <c r="G30" i="19"/>
  <c r="D30" i="19"/>
  <c r="C30" i="19"/>
  <c r="M29" i="19" a="1"/>
  <c r="M29" i="19" s="1"/>
  <c r="G29" i="19"/>
  <c r="D29" i="19"/>
  <c r="C29" i="19"/>
  <c r="M28" i="19" a="1"/>
  <c r="M28" i="19" s="1"/>
  <c r="G28" i="19"/>
  <c r="D28" i="19"/>
  <c r="C28" i="19"/>
  <c r="M27" i="19" a="1"/>
  <c r="M27" i="19" s="1"/>
  <c r="G27" i="19"/>
  <c r="D27" i="19"/>
  <c r="C27" i="19"/>
  <c r="M26" i="19" a="1"/>
  <c r="M26" i="19" s="1"/>
  <c r="G26" i="19"/>
  <c r="D26" i="19"/>
  <c r="C26" i="19"/>
  <c r="M25" i="19" a="1"/>
  <c r="M25" i="19" s="1"/>
  <c r="G25" i="19"/>
  <c r="D25" i="19"/>
  <c r="C25" i="19"/>
  <c r="M24" i="19" a="1"/>
  <c r="M24" i="19" s="1"/>
  <c r="G24" i="19"/>
  <c r="D24" i="19"/>
  <c r="C24" i="19"/>
  <c r="M23" i="19" a="1"/>
  <c r="M23" i="19" s="1"/>
  <c r="G23" i="19"/>
  <c r="D23" i="19"/>
  <c r="C23" i="19"/>
  <c r="M22" i="19" a="1"/>
  <c r="M22" i="19" s="1"/>
  <c r="G22" i="19"/>
  <c r="D22" i="19"/>
  <c r="C22" i="19"/>
  <c r="M21" i="19" a="1"/>
  <c r="M21" i="19" s="1"/>
  <c r="G21" i="19"/>
  <c r="D21" i="19"/>
  <c r="C21" i="19"/>
  <c r="M20" i="19" a="1"/>
  <c r="M20" i="19" s="1"/>
  <c r="G20" i="19"/>
  <c r="D20" i="19"/>
  <c r="C20" i="19"/>
  <c r="M19" i="19" a="1"/>
  <c r="M19" i="19" s="1"/>
  <c r="G19" i="19"/>
  <c r="D19" i="19"/>
  <c r="C19" i="19"/>
  <c r="M18" i="19" a="1"/>
  <c r="M18" i="19" s="1"/>
  <c r="G18" i="19"/>
  <c r="D18" i="19"/>
  <c r="C18" i="19"/>
  <c r="M17" i="19" a="1"/>
  <c r="M17" i="19" s="1"/>
  <c r="G17" i="19"/>
  <c r="D17" i="19"/>
  <c r="C17" i="19"/>
  <c r="M16" i="19" a="1"/>
  <c r="M16" i="19" s="1"/>
  <c r="G16" i="19"/>
  <c r="D16" i="19"/>
  <c r="C16" i="19"/>
  <c r="M15" i="19" a="1"/>
  <c r="M15" i="19" s="1"/>
  <c r="G15" i="19"/>
  <c r="D15" i="19"/>
  <c r="C15" i="19"/>
  <c r="M14" i="19" a="1"/>
  <c r="M14" i="19" s="1"/>
  <c r="G14" i="19"/>
  <c r="D14" i="19"/>
  <c r="C14" i="19"/>
  <c r="M13" i="19" a="1"/>
  <c r="M13" i="19" s="1"/>
  <c r="G13" i="19"/>
  <c r="D13" i="19"/>
  <c r="C13" i="19"/>
  <c r="M12" i="19" a="1"/>
  <c r="M12" i="19" s="1"/>
  <c r="G12" i="19"/>
  <c r="D12" i="19"/>
  <c r="C12" i="19"/>
  <c r="M11" i="19" a="1"/>
  <c r="M11" i="19" s="1"/>
  <c r="G11" i="19"/>
  <c r="D11" i="19"/>
  <c r="C11" i="19"/>
  <c r="M10" i="19" a="1"/>
  <c r="M10" i="19" s="1"/>
  <c r="G10" i="19"/>
  <c r="D10" i="19"/>
  <c r="C10" i="19"/>
  <c r="M9" i="19" a="1"/>
  <c r="M9" i="19" s="1"/>
  <c r="G9" i="19"/>
  <c r="D9" i="19"/>
  <c r="C9" i="19"/>
  <c r="M8" i="19" a="1"/>
  <c r="M8" i="19" s="1"/>
  <c r="G8" i="19"/>
  <c r="D8" i="19"/>
  <c r="C8" i="19"/>
  <c r="M7" i="19" a="1"/>
  <c r="M7" i="19" s="1"/>
  <c r="G7" i="19"/>
  <c r="D7" i="19"/>
  <c r="C7" i="19"/>
  <c r="M6" i="19" a="1"/>
  <c r="M6" i="19" s="1"/>
  <c r="G6" i="19"/>
  <c r="D6" i="19"/>
  <c r="C6" i="19"/>
  <c r="M5" i="19" a="1"/>
  <c r="M5" i="19" s="1"/>
  <c r="G5" i="19"/>
  <c r="D5" i="19"/>
  <c r="C5" i="19"/>
  <c r="M4" i="19" a="1"/>
  <c r="M4" i="19" s="1"/>
  <c r="G4" i="19"/>
  <c r="D4" i="19"/>
  <c r="C4" i="19"/>
  <c r="M3" i="19" a="1"/>
  <c r="M3" i="19" s="1"/>
  <c r="G3" i="19"/>
  <c r="D3" i="19"/>
  <c r="C3" i="19"/>
  <c r="M2" i="19" a="1"/>
  <c r="M2" i="19" s="1"/>
  <c r="G2" i="19"/>
  <c r="D2" i="19"/>
  <c r="C2" i="19"/>
  <c r="M117" i="18" a="1"/>
  <c r="M117" i="18" s="1"/>
  <c r="G117" i="18"/>
  <c r="D117" i="18"/>
  <c r="C117" i="18"/>
  <c r="B117" i="18"/>
  <c r="M116" i="18" a="1"/>
  <c r="M116" i="18" s="1"/>
  <c r="G116" i="18"/>
  <c r="D116" i="18"/>
  <c r="C116" i="18"/>
  <c r="B116" i="18"/>
  <c r="M115" i="18" a="1"/>
  <c r="M115" i="18" s="1"/>
  <c r="G115" i="18"/>
  <c r="D115" i="18"/>
  <c r="C115" i="18"/>
  <c r="B115" i="18"/>
  <c r="M114" i="18" a="1"/>
  <c r="M114" i="18" s="1"/>
  <c r="G114" i="18"/>
  <c r="D114" i="18"/>
  <c r="C114" i="18"/>
  <c r="B114" i="18"/>
  <c r="M113" i="18" a="1"/>
  <c r="M113" i="18" s="1"/>
  <c r="G113" i="18"/>
  <c r="D113" i="18"/>
  <c r="C113" i="18"/>
  <c r="B113" i="18"/>
  <c r="M112" i="18" a="1"/>
  <c r="M112" i="18" s="1"/>
  <c r="G112" i="18"/>
  <c r="D112" i="18"/>
  <c r="C112" i="18"/>
  <c r="B112" i="18"/>
  <c r="M111" i="18" a="1"/>
  <c r="M111" i="18" s="1"/>
  <c r="G111" i="18"/>
  <c r="D111" i="18"/>
  <c r="C111" i="18"/>
  <c r="B111" i="18"/>
  <c r="M110" i="18" a="1"/>
  <c r="M110" i="18" s="1"/>
  <c r="G110" i="18"/>
  <c r="D110" i="18"/>
  <c r="C110" i="18"/>
  <c r="B110" i="18"/>
  <c r="M109" i="18" a="1"/>
  <c r="M109" i="18" s="1"/>
  <c r="G109" i="18"/>
  <c r="D109" i="18"/>
  <c r="C109" i="18"/>
  <c r="B109" i="18"/>
  <c r="M108" i="18" a="1"/>
  <c r="M108" i="18" s="1"/>
  <c r="G108" i="18"/>
  <c r="D108" i="18"/>
  <c r="C108" i="18"/>
  <c r="B108" i="18"/>
  <c r="M107" i="18" a="1"/>
  <c r="M107" i="18" s="1"/>
  <c r="G107" i="18"/>
  <c r="D107" i="18"/>
  <c r="C107" i="18"/>
  <c r="B107" i="18"/>
  <c r="M106" i="18" a="1"/>
  <c r="M106" i="18" s="1"/>
  <c r="G106" i="18"/>
  <c r="D106" i="18"/>
  <c r="C106" i="18"/>
  <c r="B106" i="18"/>
  <c r="M105" i="18" a="1"/>
  <c r="M105" i="18" s="1"/>
  <c r="G105" i="18"/>
  <c r="D105" i="18"/>
  <c r="C105" i="18"/>
  <c r="B105" i="18"/>
  <c r="M104" i="18" a="1"/>
  <c r="M104" i="18" s="1"/>
  <c r="G104" i="18"/>
  <c r="D104" i="18"/>
  <c r="C104" i="18"/>
  <c r="B104" i="18"/>
  <c r="M103" i="18" a="1"/>
  <c r="M103" i="18" s="1"/>
  <c r="G103" i="18"/>
  <c r="D103" i="18"/>
  <c r="C103" i="18"/>
  <c r="B103" i="18"/>
  <c r="M102" i="18" a="1"/>
  <c r="M102" i="18" s="1"/>
  <c r="G102" i="18"/>
  <c r="D102" i="18"/>
  <c r="C102" i="18"/>
  <c r="B102" i="18"/>
  <c r="M101" i="18" a="1"/>
  <c r="M101" i="18" s="1"/>
  <c r="G101" i="18"/>
  <c r="D101" i="18"/>
  <c r="C101" i="18"/>
  <c r="B101" i="18"/>
  <c r="M100" i="18" a="1"/>
  <c r="M100" i="18" s="1"/>
  <c r="G100" i="18"/>
  <c r="D100" i="18"/>
  <c r="C100" i="18"/>
  <c r="B100" i="18"/>
  <c r="M99" i="18" a="1"/>
  <c r="M99" i="18" s="1"/>
  <c r="G99" i="18"/>
  <c r="D99" i="18"/>
  <c r="C99" i="18"/>
  <c r="B99" i="18"/>
  <c r="M98" i="18" a="1"/>
  <c r="M98" i="18" s="1"/>
  <c r="G98" i="18"/>
  <c r="D98" i="18"/>
  <c r="C98" i="18"/>
  <c r="B98" i="18"/>
  <c r="M97" i="18" a="1"/>
  <c r="M97" i="18" s="1"/>
  <c r="G97" i="18"/>
  <c r="D97" i="18"/>
  <c r="C97" i="18"/>
  <c r="B97" i="18"/>
  <c r="M96" i="18" a="1"/>
  <c r="M96" i="18" s="1"/>
  <c r="G96" i="18"/>
  <c r="D96" i="18"/>
  <c r="C96" i="18"/>
  <c r="B96" i="18"/>
  <c r="M95" i="18" a="1"/>
  <c r="M95" i="18" s="1"/>
  <c r="G95" i="18"/>
  <c r="D95" i="18"/>
  <c r="C95" i="18"/>
  <c r="B95" i="18"/>
  <c r="M94" i="18" a="1"/>
  <c r="M94" i="18" s="1"/>
  <c r="G94" i="18"/>
  <c r="D94" i="18"/>
  <c r="C94" i="18"/>
  <c r="B94" i="18"/>
  <c r="M93" i="18" a="1"/>
  <c r="M93" i="18" s="1"/>
  <c r="G93" i="18"/>
  <c r="D93" i="18"/>
  <c r="C93" i="18"/>
  <c r="B93" i="18"/>
  <c r="M92" i="18" a="1"/>
  <c r="M92" i="18" s="1"/>
  <c r="G92" i="18"/>
  <c r="D92" i="18"/>
  <c r="C92" i="18"/>
  <c r="B92" i="18"/>
  <c r="M91" i="18" a="1"/>
  <c r="M91" i="18" s="1"/>
  <c r="G91" i="18"/>
  <c r="D91" i="18"/>
  <c r="C91" i="18"/>
  <c r="B91" i="18"/>
  <c r="M90" i="18" a="1"/>
  <c r="M90" i="18" s="1"/>
  <c r="G90" i="18"/>
  <c r="D90" i="18"/>
  <c r="C90" i="18"/>
  <c r="B90" i="18"/>
  <c r="M89" i="18" a="1"/>
  <c r="M89" i="18" s="1"/>
  <c r="G89" i="18"/>
  <c r="D89" i="18"/>
  <c r="C89" i="18"/>
  <c r="B89" i="18"/>
  <c r="M88" i="18" a="1"/>
  <c r="M88" i="18" s="1"/>
  <c r="G88" i="18"/>
  <c r="D88" i="18"/>
  <c r="C88" i="18"/>
  <c r="B88" i="18"/>
  <c r="M87" i="18" a="1"/>
  <c r="M87" i="18" s="1"/>
  <c r="G87" i="18"/>
  <c r="D87" i="18"/>
  <c r="C87" i="18"/>
  <c r="B87" i="18"/>
  <c r="M86" i="18" a="1"/>
  <c r="M86" i="18" s="1"/>
  <c r="G86" i="18"/>
  <c r="D86" i="18"/>
  <c r="C86" i="18"/>
  <c r="B86" i="18"/>
  <c r="M85" i="18" a="1"/>
  <c r="M85" i="18" s="1"/>
  <c r="G85" i="18"/>
  <c r="D85" i="18"/>
  <c r="C85" i="18"/>
  <c r="B85" i="18"/>
  <c r="M84" i="18" a="1"/>
  <c r="M84" i="18" s="1"/>
  <c r="G84" i="18"/>
  <c r="D84" i="18"/>
  <c r="C84" i="18"/>
  <c r="B84" i="18"/>
  <c r="M83" i="18" a="1"/>
  <c r="M83" i="18" s="1"/>
  <c r="G83" i="18"/>
  <c r="D83" i="18"/>
  <c r="C83" i="18"/>
  <c r="B83" i="18"/>
  <c r="M82" i="18" a="1"/>
  <c r="M82" i="18" s="1"/>
  <c r="G82" i="18"/>
  <c r="D82" i="18"/>
  <c r="C82" i="18"/>
  <c r="B82" i="18"/>
  <c r="M81" i="18" a="1"/>
  <c r="M81" i="18" s="1"/>
  <c r="G81" i="18"/>
  <c r="D81" i="18"/>
  <c r="C81" i="18"/>
  <c r="B81" i="18"/>
  <c r="M80" i="18" a="1"/>
  <c r="M80" i="18" s="1"/>
  <c r="G80" i="18"/>
  <c r="D80" i="18"/>
  <c r="C80" i="18"/>
  <c r="B80" i="18"/>
  <c r="M79" i="18" a="1"/>
  <c r="M79" i="18" s="1"/>
  <c r="G79" i="18"/>
  <c r="D79" i="18"/>
  <c r="C79" i="18"/>
  <c r="B79" i="18"/>
  <c r="M78" i="18" a="1"/>
  <c r="M78" i="18" s="1"/>
  <c r="G78" i="18"/>
  <c r="D78" i="18"/>
  <c r="C78" i="18"/>
  <c r="B78" i="18"/>
  <c r="M77" i="18" a="1"/>
  <c r="M77" i="18" s="1"/>
  <c r="G77" i="18"/>
  <c r="D77" i="18"/>
  <c r="C77" i="18"/>
  <c r="B77" i="18"/>
  <c r="M76" i="18" a="1"/>
  <c r="M76" i="18" s="1"/>
  <c r="G76" i="18"/>
  <c r="D76" i="18"/>
  <c r="C76" i="18"/>
  <c r="B76" i="18"/>
  <c r="M75" i="18" a="1"/>
  <c r="M75" i="18" s="1"/>
  <c r="G75" i="18"/>
  <c r="D75" i="18"/>
  <c r="C75" i="18"/>
  <c r="B75" i="18"/>
  <c r="M74" i="18" a="1"/>
  <c r="M74" i="18" s="1"/>
  <c r="G74" i="18"/>
  <c r="D74" i="18"/>
  <c r="C74" i="18"/>
  <c r="B74" i="18"/>
  <c r="M73" i="18" a="1"/>
  <c r="M73" i="18" s="1"/>
  <c r="G73" i="18"/>
  <c r="D73" i="18"/>
  <c r="C73" i="18"/>
  <c r="B73" i="18"/>
  <c r="M72" i="18" a="1"/>
  <c r="M72" i="18" s="1"/>
  <c r="G72" i="18"/>
  <c r="D72" i="18"/>
  <c r="C72" i="18"/>
  <c r="B72" i="18"/>
  <c r="M71" i="18" a="1"/>
  <c r="M71" i="18" s="1"/>
  <c r="G71" i="18"/>
  <c r="D71" i="18"/>
  <c r="C71" i="18"/>
  <c r="B71" i="18"/>
  <c r="M70" i="18" a="1"/>
  <c r="M70" i="18" s="1"/>
  <c r="G70" i="18"/>
  <c r="D70" i="18"/>
  <c r="C70" i="18"/>
  <c r="B70" i="18"/>
  <c r="M69" i="18" a="1"/>
  <c r="M69" i="18" s="1"/>
  <c r="G69" i="18"/>
  <c r="D69" i="18"/>
  <c r="C69" i="18"/>
  <c r="B69" i="18"/>
  <c r="M68" i="18" a="1"/>
  <c r="M68" i="18" s="1"/>
  <c r="G68" i="18"/>
  <c r="D68" i="18"/>
  <c r="C68" i="18"/>
  <c r="B68" i="18"/>
  <c r="M67" i="18" a="1"/>
  <c r="M67" i="18" s="1"/>
  <c r="G67" i="18"/>
  <c r="D67" i="18"/>
  <c r="C67" i="18"/>
  <c r="B67" i="18"/>
  <c r="M66" i="18" a="1"/>
  <c r="M66" i="18" s="1"/>
  <c r="G66" i="18"/>
  <c r="D66" i="18"/>
  <c r="C66" i="18"/>
  <c r="B66" i="18"/>
  <c r="M65" i="18" a="1"/>
  <c r="M65" i="18" s="1"/>
  <c r="G65" i="18"/>
  <c r="D65" i="18"/>
  <c r="C65" i="18"/>
  <c r="B65" i="18"/>
  <c r="M64" i="18" a="1"/>
  <c r="M64" i="18" s="1"/>
  <c r="G64" i="18"/>
  <c r="D64" i="18"/>
  <c r="C64" i="18"/>
  <c r="B64" i="18"/>
  <c r="M63" i="18" a="1"/>
  <c r="M63" i="18" s="1"/>
  <c r="G63" i="18"/>
  <c r="D63" i="18"/>
  <c r="C63" i="18"/>
  <c r="B63" i="18"/>
  <c r="M62" i="18" a="1"/>
  <c r="M62" i="18" s="1"/>
  <c r="G62" i="18"/>
  <c r="D62" i="18"/>
  <c r="C62" i="18"/>
  <c r="B62" i="18"/>
  <c r="M61" i="18" a="1"/>
  <c r="M61" i="18" s="1"/>
  <c r="G61" i="18"/>
  <c r="D61" i="18"/>
  <c r="C61" i="18"/>
  <c r="B61" i="18"/>
  <c r="M60" i="18" a="1"/>
  <c r="M60" i="18" s="1"/>
  <c r="G60" i="18"/>
  <c r="D60" i="18"/>
  <c r="C60" i="18"/>
  <c r="B60" i="18"/>
  <c r="M59" i="18" a="1"/>
  <c r="M59" i="18" s="1"/>
  <c r="G59" i="18"/>
  <c r="D59" i="18"/>
  <c r="C59" i="18"/>
  <c r="B59" i="18"/>
  <c r="M58" i="18" a="1"/>
  <c r="M58" i="18" s="1"/>
  <c r="G58" i="18"/>
  <c r="D58" i="18"/>
  <c r="C58" i="18"/>
  <c r="B58" i="18"/>
  <c r="M57" i="18" a="1"/>
  <c r="M57" i="18" s="1"/>
  <c r="G57" i="18"/>
  <c r="D57" i="18"/>
  <c r="C57" i="18"/>
  <c r="B57" i="18"/>
  <c r="M56" i="18" a="1"/>
  <c r="M56" i="18" s="1"/>
  <c r="G56" i="18"/>
  <c r="D56" i="18"/>
  <c r="C56" i="18"/>
  <c r="B56" i="18"/>
  <c r="M55" i="18" a="1"/>
  <c r="M55" i="18" s="1"/>
  <c r="G55" i="18"/>
  <c r="D55" i="18"/>
  <c r="C55" i="18"/>
  <c r="B55" i="18"/>
  <c r="M54" i="18" a="1"/>
  <c r="M54" i="18" s="1"/>
  <c r="G54" i="18"/>
  <c r="D54" i="18"/>
  <c r="C54" i="18"/>
  <c r="B54" i="18"/>
  <c r="M53" i="18" a="1"/>
  <c r="M53" i="18" s="1"/>
  <c r="G53" i="18"/>
  <c r="D53" i="18"/>
  <c r="C53" i="18"/>
  <c r="B53" i="18"/>
  <c r="M52" i="18" a="1"/>
  <c r="M52" i="18" s="1"/>
  <c r="G52" i="18"/>
  <c r="D52" i="18"/>
  <c r="C52" i="18"/>
  <c r="B52" i="18"/>
  <c r="M51" i="18" a="1"/>
  <c r="M51" i="18" s="1"/>
  <c r="G51" i="18"/>
  <c r="D51" i="18"/>
  <c r="C51" i="18"/>
  <c r="B51" i="18"/>
  <c r="M50" i="18" a="1"/>
  <c r="M50" i="18" s="1"/>
  <c r="G50" i="18"/>
  <c r="D50" i="18"/>
  <c r="C50" i="18"/>
  <c r="B50" i="18"/>
  <c r="M49" i="18" a="1"/>
  <c r="M49" i="18" s="1"/>
  <c r="G49" i="18"/>
  <c r="D49" i="18"/>
  <c r="C49" i="18"/>
  <c r="B49" i="18"/>
  <c r="M48" i="18" a="1"/>
  <c r="M48" i="18" s="1"/>
  <c r="G48" i="18"/>
  <c r="D48" i="18"/>
  <c r="C48" i="18"/>
  <c r="B48" i="18"/>
  <c r="M47" i="18" a="1"/>
  <c r="M47" i="18" s="1"/>
  <c r="G47" i="18"/>
  <c r="D47" i="18"/>
  <c r="C47" i="18"/>
  <c r="B47" i="18"/>
  <c r="M46" i="18" a="1"/>
  <c r="M46" i="18" s="1"/>
  <c r="G46" i="18"/>
  <c r="D46" i="18"/>
  <c r="C46" i="18"/>
  <c r="B46" i="18"/>
  <c r="M45" i="18" a="1"/>
  <c r="M45" i="18" s="1"/>
  <c r="G45" i="18"/>
  <c r="D45" i="18"/>
  <c r="C45" i="18"/>
  <c r="B45" i="18"/>
  <c r="M44" i="18" a="1"/>
  <c r="M44" i="18" s="1"/>
  <c r="G44" i="18"/>
  <c r="D44" i="18"/>
  <c r="C44" i="18"/>
  <c r="B44" i="18"/>
  <c r="M43" i="18" a="1"/>
  <c r="M43" i="18" s="1"/>
  <c r="G43" i="18"/>
  <c r="D43" i="18"/>
  <c r="C43" i="18"/>
  <c r="B43" i="18"/>
  <c r="M42" i="18" a="1"/>
  <c r="M42" i="18" s="1"/>
  <c r="G42" i="18"/>
  <c r="D42" i="18"/>
  <c r="C42" i="18"/>
  <c r="B42" i="18"/>
  <c r="M41" i="18" a="1"/>
  <c r="M41" i="18" s="1"/>
  <c r="G41" i="18"/>
  <c r="D41" i="18"/>
  <c r="C41" i="18"/>
  <c r="B41" i="18"/>
  <c r="M40" i="18" a="1"/>
  <c r="M40" i="18" s="1"/>
  <c r="G40" i="18"/>
  <c r="D40" i="18"/>
  <c r="C40" i="18"/>
  <c r="B40" i="18"/>
  <c r="M39" i="18" a="1"/>
  <c r="M39" i="18" s="1"/>
  <c r="G39" i="18"/>
  <c r="D39" i="18"/>
  <c r="C39" i="18"/>
  <c r="B39" i="18"/>
  <c r="M38" i="18" a="1"/>
  <c r="M38" i="18" s="1"/>
  <c r="G38" i="18"/>
  <c r="D38" i="18"/>
  <c r="C38" i="18"/>
  <c r="B38" i="18"/>
  <c r="M37" i="18" a="1"/>
  <c r="M37" i="18" s="1"/>
  <c r="G37" i="18"/>
  <c r="D37" i="18"/>
  <c r="C37" i="18"/>
  <c r="B37" i="18"/>
  <c r="M36" i="18" a="1"/>
  <c r="M36" i="18" s="1"/>
  <c r="G36" i="18"/>
  <c r="D36" i="18"/>
  <c r="C36" i="18"/>
  <c r="B36" i="18"/>
  <c r="M35" i="18" a="1"/>
  <c r="M35" i="18" s="1"/>
  <c r="G35" i="18"/>
  <c r="D35" i="18"/>
  <c r="C35" i="18"/>
  <c r="B35" i="18"/>
  <c r="M34" i="18" a="1"/>
  <c r="M34" i="18" s="1"/>
  <c r="G34" i="18"/>
  <c r="D34" i="18"/>
  <c r="C34" i="18"/>
  <c r="B34" i="18"/>
  <c r="M33" i="18" a="1"/>
  <c r="M33" i="18" s="1"/>
  <c r="G33" i="18"/>
  <c r="D33" i="18"/>
  <c r="C33" i="18"/>
  <c r="B33" i="18"/>
  <c r="M32" i="18" a="1"/>
  <c r="M32" i="18" s="1"/>
  <c r="G32" i="18"/>
  <c r="D32" i="18"/>
  <c r="C32" i="18"/>
  <c r="B32" i="18"/>
  <c r="M31" i="18" a="1"/>
  <c r="M31" i="18" s="1"/>
  <c r="G31" i="18"/>
  <c r="D31" i="18"/>
  <c r="C31" i="18"/>
  <c r="B31" i="18"/>
  <c r="M30" i="18" a="1"/>
  <c r="M30" i="18" s="1"/>
  <c r="G30" i="18"/>
  <c r="D30" i="18"/>
  <c r="C30" i="18"/>
  <c r="M29" i="18" a="1"/>
  <c r="M29" i="18" s="1"/>
  <c r="G29" i="18"/>
  <c r="D29" i="18"/>
  <c r="C29" i="18"/>
  <c r="M28" i="18" a="1"/>
  <c r="M28" i="18" s="1"/>
  <c r="G28" i="18"/>
  <c r="D28" i="18"/>
  <c r="C28" i="18"/>
  <c r="M27" i="18" a="1"/>
  <c r="M27" i="18" s="1"/>
  <c r="G27" i="18"/>
  <c r="D27" i="18"/>
  <c r="C27" i="18"/>
  <c r="M26" i="18" a="1"/>
  <c r="M26" i="18" s="1"/>
  <c r="G26" i="18"/>
  <c r="D26" i="18"/>
  <c r="C26" i="18"/>
  <c r="M25" i="18" a="1"/>
  <c r="M25" i="18" s="1"/>
  <c r="G25" i="18"/>
  <c r="D25" i="18"/>
  <c r="C25" i="18"/>
  <c r="M24" i="18" a="1"/>
  <c r="M24" i="18" s="1"/>
  <c r="G24" i="18"/>
  <c r="D24" i="18"/>
  <c r="C24" i="18"/>
  <c r="M23" i="18" a="1"/>
  <c r="M23" i="18" s="1"/>
  <c r="G23" i="18"/>
  <c r="D23" i="18"/>
  <c r="C23" i="18"/>
  <c r="M22" i="18" a="1"/>
  <c r="M22" i="18" s="1"/>
  <c r="G22" i="18"/>
  <c r="D22" i="18"/>
  <c r="C22" i="18"/>
  <c r="M21" i="18" a="1"/>
  <c r="M21" i="18" s="1"/>
  <c r="G21" i="18"/>
  <c r="D21" i="18"/>
  <c r="C21" i="18"/>
  <c r="M20" i="18" a="1"/>
  <c r="M20" i="18" s="1"/>
  <c r="G20" i="18"/>
  <c r="D20" i="18"/>
  <c r="C20" i="18"/>
  <c r="M19" i="18" a="1"/>
  <c r="M19" i="18" s="1"/>
  <c r="G19" i="18"/>
  <c r="D19" i="18"/>
  <c r="C19" i="18"/>
  <c r="M18" i="18" a="1"/>
  <c r="M18" i="18" s="1"/>
  <c r="G18" i="18"/>
  <c r="D18" i="18"/>
  <c r="C18" i="18"/>
  <c r="M17" i="18" a="1"/>
  <c r="M17" i="18" s="1"/>
  <c r="G17" i="18"/>
  <c r="D17" i="18"/>
  <c r="C17" i="18"/>
  <c r="M16" i="18" a="1"/>
  <c r="M16" i="18" s="1"/>
  <c r="G16" i="18"/>
  <c r="D16" i="18"/>
  <c r="C16" i="18"/>
  <c r="M15" i="18" a="1"/>
  <c r="M15" i="18" s="1"/>
  <c r="G15" i="18"/>
  <c r="D15" i="18"/>
  <c r="C15" i="18"/>
  <c r="M14" i="18" a="1"/>
  <c r="M14" i="18" s="1"/>
  <c r="G14" i="18"/>
  <c r="D14" i="18"/>
  <c r="C14" i="18"/>
  <c r="M13" i="18" a="1"/>
  <c r="M13" i="18" s="1"/>
  <c r="G13" i="18"/>
  <c r="D13" i="18"/>
  <c r="C13" i="18"/>
  <c r="M12" i="18" a="1"/>
  <c r="M12" i="18" s="1"/>
  <c r="G12" i="18"/>
  <c r="D12" i="18"/>
  <c r="C12" i="18"/>
  <c r="M11" i="18" a="1"/>
  <c r="M11" i="18" s="1"/>
  <c r="G11" i="18"/>
  <c r="D11" i="18"/>
  <c r="C11" i="18"/>
  <c r="M10" i="18" a="1"/>
  <c r="M10" i="18" s="1"/>
  <c r="G10" i="18"/>
  <c r="D10" i="18"/>
  <c r="C10" i="18"/>
  <c r="M9" i="18" a="1"/>
  <c r="M9" i="18" s="1"/>
  <c r="G9" i="18"/>
  <c r="D9" i="18"/>
  <c r="C9" i="18"/>
  <c r="M8" i="18" a="1"/>
  <c r="M8" i="18" s="1"/>
  <c r="G8" i="18"/>
  <c r="D8" i="18"/>
  <c r="C8" i="18"/>
  <c r="M7" i="18" a="1"/>
  <c r="M7" i="18" s="1"/>
  <c r="G7" i="18"/>
  <c r="D7" i="18"/>
  <c r="C7" i="18"/>
  <c r="M6" i="18" a="1"/>
  <c r="M6" i="18" s="1"/>
  <c r="G6" i="18"/>
  <c r="D6" i="18"/>
  <c r="C6" i="18"/>
  <c r="M5" i="18" a="1"/>
  <c r="M5" i="18" s="1"/>
  <c r="G5" i="18"/>
  <c r="D5" i="18"/>
  <c r="C5" i="18"/>
  <c r="M4" i="18" a="1"/>
  <c r="M4" i="18" s="1"/>
  <c r="G4" i="18"/>
  <c r="D4" i="18"/>
  <c r="C4" i="18"/>
  <c r="M3" i="18" a="1"/>
  <c r="M3" i="18" s="1"/>
  <c r="G3" i="18"/>
  <c r="D3" i="18"/>
  <c r="C3" i="18"/>
  <c r="M2" i="18" a="1"/>
  <c r="M2" i="18" s="1"/>
  <c r="G2" i="18"/>
  <c r="D2" i="18"/>
  <c r="C2" i="18"/>
  <c r="M117" i="33" a="1"/>
  <c r="M117" i="33" s="1"/>
  <c r="G117" i="33"/>
  <c r="D117" i="33"/>
  <c r="C117" i="33"/>
  <c r="B117" i="33"/>
  <c r="M116" i="33" a="1"/>
  <c r="M116" i="33" s="1"/>
  <c r="G116" i="33"/>
  <c r="D116" i="33"/>
  <c r="C116" i="33"/>
  <c r="B116" i="33"/>
  <c r="M115" i="33" a="1"/>
  <c r="M115" i="33" s="1"/>
  <c r="G115" i="33"/>
  <c r="D115" i="33"/>
  <c r="C115" i="33"/>
  <c r="B115" i="33"/>
  <c r="M114" i="33" a="1"/>
  <c r="M114" i="33" s="1"/>
  <c r="G114" i="33"/>
  <c r="D114" i="33"/>
  <c r="C114" i="33"/>
  <c r="B114" i="33"/>
  <c r="M113" i="33" a="1"/>
  <c r="M113" i="33" s="1"/>
  <c r="G113" i="33"/>
  <c r="D113" i="33"/>
  <c r="C113" i="33"/>
  <c r="B113" i="33"/>
  <c r="M112" i="33" a="1"/>
  <c r="M112" i="33" s="1"/>
  <c r="G112" i="33"/>
  <c r="D112" i="33"/>
  <c r="C112" i="33"/>
  <c r="B112" i="33"/>
  <c r="M111" i="33" a="1"/>
  <c r="M111" i="33" s="1"/>
  <c r="G111" i="33"/>
  <c r="D111" i="33"/>
  <c r="C111" i="33"/>
  <c r="B111" i="33"/>
  <c r="M110" i="33" a="1"/>
  <c r="M110" i="33" s="1"/>
  <c r="G110" i="33"/>
  <c r="D110" i="33"/>
  <c r="C110" i="33"/>
  <c r="B110" i="33"/>
  <c r="M109" i="33" a="1"/>
  <c r="M109" i="33" s="1"/>
  <c r="G109" i="33"/>
  <c r="D109" i="33"/>
  <c r="C109" i="33"/>
  <c r="B109" i="33"/>
  <c r="M108" i="33" a="1"/>
  <c r="M108" i="33" s="1"/>
  <c r="G108" i="33"/>
  <c r="D108" i="33"/>
  <c r="C108" i="33"/>
  <c r="B108" i="33"/>
  <c r="M107" i="33" a="1"/>
  <c r="M107" i="33" s="1"/>
  <c r="G107" i="33"/>
  <c r="D107" i="33"/>
  <c r="C107" i="33"/>
  <c r="B107" i="33"/>
  <c r="M106" i="33" a="1"/>
  <c r="M106" i="33" s="1"/>
  <c r="G106" i="33"/>
  <c r="D106" i="33"/>
  <c r="C106" i="33"/>
  <c r="B106" i="33"/>
  <c r="M105" i="33" a="1"/>
  <c r="M105" i="33" s="1"/>
  <c r="G105" i="33"/>
  <c r="D105" i="33"/>
  <c r="C105" i="33"/>
  <c r="B105" i="33"/>
  <c r="M104" i="33" a="1"/>
  <c r="M104" i="33" s="1"/>
  <c r="G104" i="33"/>
  <c r="D104" i="33"/>
  <c r="C104" i="33"/>
  <c r="B104" i="33"/>
  <c r="M103" i="33" a="1"/>
  <c r="M103" i="33" s="1"/>
  <c r="G103" i="33"/>
  <c r="D103" i="33"/>
  <c r="C103" i="33"/>
  <c r="B103" i="33"/>
  <c r="M102" i="33" a="1"/>
  <c r="M102" i="33" s="1"/>
  <c r="G102" i="33"/>
  <c r="D102" i="33"/>
  <c r="C102" i="33"/>
  <c r="B102" i="33"/>
  <c r="M101" i="33" a="1"/>
  <c r="M101" i="33" s="1"/>
  <c r="G101" i="33"/>
  <c r="D101" i="33"/>
  <c r="C101" i="33"/>
  <c r="B101" i="33"/>
  <c r="M100" i="33" a="1"/>
  <c r="M100" i="33" s="1"/>
  <c r="G100" i="33"/>
  <c r="D100" i="33"/>
  <c r="C100" i="33"/>
  <c r="B100" i="33"/>
  <c r="M99" i="33" a="1"/>
  <c r="M99" i="33" s="1"/>
  <c r="G99" i="33"/>
  <c r="D99" i="33"/>
  <c r="C99" i="33"/>
  <c r="B99" i="33"/>
  <c r="M98" i="33" a="1"/>
  <c r="M98" i="33" s="1"/>
  <c r="G98" i="33"/>
  <c r="D98" i="33"/>
  <c r="C98" i="33"/>
  <c r="B98" i="33"/>
  <c r="M97" i="33" a="1"/>
  <c r="M97" i="33" s="1"/>
  <c r="G97" i="33"/>
  <c r="D97" i="33"/>
  <c r="C97" i="33"/>
  <c r="B97" i="33"/>
  <c r="M96" i="33" a="1"/>
  <c r="M96" i="33" s="1"/>
  <c r="G96" i="33"/>
  <c r="D96" i="33"/>
  <c r="C96" i="33"/>
  <c r="B96" i="33"/>
  <c r="M95" i="33" a="1"/>
  <c r="M95" i="33" s="1"/>
  <c r="G95" i="33"/>
  <c r="D95" i="33"/>
  <c r="C95" i="33"/>
  <c r="B95" i="33"/>
  <c r="M94" i="33" a="1"/>
  <c r="M94" i="33" s="1"/>
  <c r="G94" i="33"/>
  <c r="D94" i="33"/>
  <c r="C94" i="33"/>
  <c r="B94" i="33"/>
  <c r="M93" i="33" a="1"/>
  <c r="M93" i="33" s="1"/>
  <c r="G93" i="33"/>
  <c r="D93" i="33"/>
  <c r="C93" i="33"/>
  <c r="B93" i="33"/>
  <c r="M92" i="33" a="1"/>
  <c r="M92" i="33" s="1"/>
  <c r="G92" i="33"/>
  <c r="D92" i="33"/>
  <c r="C92" i="33"/>
  <c r="B92" i="33"/>
  <c r="M91" i="33" a="1"/>
  <c r="M91" i="33" s="1"/>
  <c r="G91" i="33"/>
  <c r="D91" i="33"/>
  <c r="C91" i="33"/>
  <c r="B91" i="33"/>
  <c r="M90" i="33" a="1"/>
  <c r="M90" i="33" s="1"/>
  <c r="G90" i="33"/>
  <c r="D90" i="33"/>
  <c r="C90" i="33"/>
  <c r="B90" i="33"/>
  <c r="M89" i="33" a="1"/>
  <c r="M89" i="33" s="1"/>
  <c r="G89" i="33"/>
  <c r="D89" i="33"/>
  <c r="C89" i="33"/>
  <c r="B89" i="33"/>
  <c r="M88" i="33" a="1"/>
  <c r="M88" i="33" s="1"/>
  <c r="G88" i="33"/>
  <c r="D88" i="33"/>
  <c r="C88" i="33"/>
  <c r="B88" i="33"/>
  <c r="M87" i="33" a="1"/>
  <c r="M87" i="33" s="1"/>
  <c r="G87" i="33"/>
  <c r="D87" i="33"/>
  <c r="C87" i="33"/>
  <c r="B87" i="33"/>
  <c r="M86" i="33" a="1"/>
  <c r="M86" i="33" s="1"/>
  <c r="G86" i="33"/>
  <c r="D86" i="33"/>
  <c r="C86" i="33"/>
  <c r="B86" i="33"/>
  <c r="M85" i="33" a="1"/>
  <c r="M85" i="33" s="1"/>
  <c r="G85" i="33"/>
  <c r="D85" i="33"/>
  <c r="C85" i="33"/>
  <c r="B85" i="33"/>
  <c r="M84" i="33" a="1"/>
  <c r="M84" i="33" s="1"/>
  <c r="G84" i="33"/>
  <c r="D84" i="33"/>
  <c r="C84" i="33"/>
  <c r="B84" i="33"/>
  <c r="M83" i="33" a="1"/>
  <c r="M83" i="33" s="1"/>
  <c r="G83" i="33"/>
  <c r="D83" i="33"/>
  <c r="C83" i="33"/>
  <c r="B83" i="33"/>
  <c r="M82" i="33" a="1"/>
  <c r="M82" i="33" s="1"/>
  <c r="G82" i="33"/>
  <c r="D82" i="33"/>
  <c r="C82" i="33"/>
  <c r="B82" i="33"/>
  <c r="M81" i="33" a="1"/>
  <c r="M81" i="33" s="1"/>
  <c r="G81" i="33"/>
  <c r="D81" i="33"/>
  <c r="C81" i="33"/>
  <c r="B81" i="33"/>
  <c r="M80" i="33" a="1"/>
  <c r="M80" i="33" s="1"/>
  <c r="G80" i="33"/>
  <c r="D80" i="33"/>
  <c r="C80" i="33"/>
  <c r="B80" i="33"/>
  <c r="M79" i="33" a="1"/>
  <c r="M79" i="33" s="1"/>
  <c r="G79" i="33"/>
  <c r="D79" i="33"/>
  <c r="C79" i="33"/>
  <c r="B79" i="33"/>
  <c r="M78" i="33" a="1"/>
  <c r="M78" i="33" s="1"/>
  <c r="G78" i="33"/>
  <c r="D78" i="33"/>
  <c r="C78" i="33"/>
  <c r="B78" i="33"/>
  <c r="M77" i="33" a="1"/>
  <c r="M77" i="33" s="1"/>
  <c r="G77" i="33"/>
  <c r="D77" i="33"/>
  <c r="C77" i="33"/>
  <c r="B77" i="33"/>
  <c r="M76" i="33" a="1"/>
  <c r="M76" i="33" s="1"/>
  <c r="G76" i="33"/>
  <c r="D76" i="33"/>
  <c r="C76" i="33"/>
  <c r="B76" i="33"/>
  <c r="M75" i="33" a="1"/>
  <c r="M75" i="33" s="1"/>
  <c r="G75" i="33"/>
  <c r="D75" i="33"/>
  <c r="C75" i="33"/>
  <c r="B75" i="33"/>
  <c r="M74" i="33" a="1"/>
  <c r="M74" i="33" s="1"/>
  <c r="G74" i="33"/>
  <c r="D74" i="33"/>
  <c r="C74" i="33"/>
  <c r="B74" i="33"/>
  <c r="M73" i="33" a="1"/>
  <c r="M73" i="33" s="1"/>
  <c r="G73" i="33"/>
  <c r="D73" i="33"/>
  <c r="C73" i="33"/>
  <c r="B73" i="33"/>
  <c r="M72" i="33" a="1"/>
  <c r="M72" i="33" s="1"/>
  <c r="G72" i="33"/>
  <c r="D72" i="33"/>
  <c r="C72" i="33"/>
  <c r="B72" i="33"/>
  <c r="M71" i="33" a="1"/>
  <c r="M71" i="33" s="1"/>
  <c r="G71" i="33"/>
  <c r="D71" i="33"/>
  <c r="C71" i="33"/>
  <c r="B71" i="33"/>
  <c r="M70" i="33" a="1"/>
  <c r="M70" i="33" s="1"/>
  <c r="G70" i="33"/>
  <c r="D70" i="33"/>
  <c r="C70" i="33"/>
  <c r="B70" i="33"/>
  <c r="M69" i="33" a="1"/>
  <c r="M69" i="33" s="1"/>
  <c r="G69" i="33"/>
  <c r="D69" i="33"/>
  <c r="C69" i="33"/>
  <c r="B69" i="33"/>
  <c r="M68" i="33" a="1"/>
  <c r="M68" i="33" s="1"/>
  <c r="G68" i="33"/>
  <c r="D68" i="33"/>
  <c r="C68" i="33"/>
  <c r="B68" i="33"/>
  <c r="M67" i="33" a="1"/>
  <c r="M67" i="33" s="1"/>
  <c r="G67" i="33"/>
  <c r="D67" i="33"/>
  <c r="C67" i="33"/>
  <c r="B67" i="33"/>
  <c r="M66" i="33" a="1"/>
  <c r="M66" i="33" s="1"/>
  <c r="G66" i="33"/>
  <c r="D66" i="33"/>
  <c r="C66" i="33"/>
  <c r="B66" i="33"/>
  <c r="M65" i="33" a="1"/>
  <c r="M65" i="33" s="1"/>
  <c r="G65" i="33"/>
  <c r="D65" i="33"/>
  <c r="C65" i="33"/>
  <c r="B65" i="33"/>
  <c r="M64" i="33" a="1"/>
  <c r="M64" i="33" s="1"/>
  <c r="G64" i="33"/>
  <c r="D64" i="33"/>
  <c r="C64" i="33"/>
  <c r="B64" i="33"/>
  <c r="M63" i="33" a="1"/>
  <c r="M63" i="33" s="1"/>
  <c r="G63" i="33"/>
  <c r="D63" i="33"/>
  <c r="C63" i="33"/>
  <c r="B63" i="33"/>
  <c r="M62" i="33" a="1"/>
  <c r="M62" i="33" s="1"/>
  <c r="G62" i="33"/>
  <c r="D62" i="33"/>
  <c r="C62" i="33"/>
  <c r="B62" i="33"/>
  <c r="M61" i="33" a="1"/>
  <c r="M61" i="33" s="1"/>
  <c r="G61" i="33"/>
  <c r="D61" i="33"/>
  <c r="C61" i="33"/>
  <c r="B61" i="33"/>
  <c r="M60" i="33" a="1"/>
  <c r="M60" i="33" s="1"/>
  <c r="G60" i="33"/>
  <c r="D60" i="33"/>
  <c r="C60" i="33"/>
  <c r="B60" i="33"/>
  <c r="M59" i="33" a="1"/>
  <c r="M59" i="33" s="1"/>
  <c r="G59" i="33"/>
  <c r="D59" i="33"/>
  <c r="C59" i="33"/>
  <c r="B59" i="33"/>
  <c r="M58" i="33" a="1"/>
  <c r="M58" i="33" s="1"/>
  <c r="G58" i="33"/>
  <c r="D58" i="33"/>
  <c r="C58" i="33"/>
  <c r="B58" i="33"/>
  <c r="M57" i="33" a="1"/>
  <c r="M57" i="33" s="1"/>
  <c r="G57" i="33"/>
  <c r="D57" i="33"/>
  <c r="C57" i="33"/>
  <c r="B57" i="33"/>
  <c r="M56" i="33" a="1"/>
  <c r="M56" i="33" s="1"/>
  <c r="G56" i="33"/>
  <c r="D56" i="33"/>
  <c r="C56" i="33"/>
  <c r="B56" i="33"/>
  <c r="M55" i="33" a="1"/>
  <c r="M55" i="33" s="1"/>
  <c r="G55" i="33"/>
  <c r="D55" i="33"/>
  <c r="C55" i="33"/>
  <c r="B55" i="33"/>
  <c r="M54" i="33" a="1"/>
  <c r="M54" i="33" s="1"/>
  <c r="G54" i="33"/>
  <c r="D54" i="33"/>
  <c r="C54" i="33"/>
  <c r="B54" i="33"/>
  <c r="M53" i="33" a="1"/>
  <c r="M53" i="33" s="1"/>
  <c r="G53" i="33"/>
  <c r="D53" i="33"/>
  <c r="C53" i="33"/>
  <c r="B53" i="33"/>
  <c r="M52" i="33" a="1"/>
  <c r="M52" i="33" s="1"/>
  <c r="G52" i="33"/>
  <c r="D52" i="33"/>
  <c r="C52" i="33"/>
  <c r="B52" i="33"/>
  <c r="M51" i="33" a="1"/>
  <c r="M51" i="33" s="1"/>
  <c r="G51" i="33"/>
  <c r="D51" i="33"/>
  <c r="C51" i="33"/>
  <c r="B51" i="33"/>
  <c r="M50" i="33" a="1"/>
  <c r="M50" i="33" s="1"/>
  <c r="G50" i="33"/>
  <c r="D50" i="33"/>
  <c r="C50" i="33"/>
  <c r="B50" i="33"/>
  <c r="M49" i="33" a="1"/>
  <c r="M49" i="33" s="1"/>
  <c r="G49" i="33"/>
  <c r="D49" i="33"/>
  <c r="C49" i="33"/>
  <c r="B49" i="33"/>
  <c r="M48" i="33" a="1"/>
  <c r="M48" i="33" s="1"/>
  <c r="G48" i="33"/>
  <c r="D48" i="33"/>
  <c r="C48" i="33"/>
  <c r="B48" i="33"/>
  <c r="M47" i="33" a="1"/>
  <c r="M47" i="33" s="1"/>
  <c r="G47" i="33"/>
  <c r="D47" i="33"/>
  <c r="C47" i="33"/>
  <c r="B47" i="33"/>
  <c r="M46" i="33" a="1"/>
  <c r="M46" i="33" s="1"/>
  <c r="G46" i="33"/>
  <c r="D46" i="33"/>
  <c r="C46" i="33"/>
  <c r="B46" i="33"/>
  <c r="M45" i="33" a="1"/>
  <c r="M45" i="33" s="1"/>
  <c r="G45" i="33"/>
  <c r="D45" i="33"/>
  <c r="C45" i="33"/>
  <c r="B45" i="33"/>
  <c r="M44" i="33" a="1"/>
  <c r="M44" i="33" s="1"/>
  <c r="G44" i="33"/>
  <c r="D44" i="33"/>
  <c r="C44" i="33"/>
  <c r="B44" i="33"/>
  <c r="M43" i="33" a="1"/>
  <c r="M43" i="33" s="1"/>
  <c r="G43" i="33"/>
  <c r="D43" i="33"/>
  <c r="C43" i="33"/>
  <c r="B43" i="33"/>
  <c r="M42" i="33" a="1"/>
  <c r="M42" i="33" s="1"/>
  <c r="G42" i="33"/>
  <c r="D42" i="33"/>
  <c r="C42" i="33"/>
  <c r="B42" i="33"/>
  <c r="M41" i="33" a="1"/>
  <c r="M41" i="33" s="1"/>
  <c r="G41" i="33"/>
  <c r="D41" i="33"/>
  <c r="C41" i="33"/>
  <c r="B41" i="33"/>
  <c r="M40" i="33" a="1"/>
  <c r="M40" i="33" s="1"/>
  <c r="G40" i="33"/>
  <c r="D40" i="33"/>
  <c r="C40" i="33"/>
  <c r="B40" i="33"/>
  <c r="M39" i="33" a="1"/>
  <c r="M39" i="33" s="1"/>
  <c r="G39" i="33"/>
  <c r="D39" i="33"/>
  <c r="C39" i="33"/>
  <c r="B39" i="33"/>
  <c r="M38" i="33" a="1"/>
  <c r="M38" i="33" s="1"/>
  <c r="G38" i="33"/>
  <c r="D38" i="33"/>
  <c r="C38" i="33"/>
  <c r="B38" i="33"/>
  <c r="M37" i="33" a="1"/>
  <c r="M37" i="33" s="1"/>
  <c r="G37" i="33"/>
  <c r="D37" i="33"/>
  <c r="C37" i="33"/>
  <c r="B37" i="33"/>
  <c r="M36" i="33" a="1"/>
  <c r="M36" i="33" s="1"/>
  <c r="G36" i="33"/>
  <c r="D36" i="33"/>
  <c r="C36" i="33"/>
  <c r="B36" i="33"/>
  <c r="M35" i="33" a="1"/>
  <c r="M35" i="33" s="1"/>
  <c r="G35" i="33"/>
  <c r="D35" i="33"/>
  <c r="C35" i="33"/>
  <c r="B35" i="33"/>
  <c r="M34" i="33" a="1"/>
  <c r="M34" i="33" s="1"/>
  <c r="G34" i="33"/>
  <c r="D34" i="33"/>
  <c r="C34" i="33"/>
  <c r="B34" i="33"/>
  <c r="M33" i="33" a="1"/>
  <c r="M33" i="33" s="1"/>
  <c r="G33" i="33"/>
  <c r="D33" i="33"/>
  <c r="C33" i="33"/>
  <c r="B33" i="33"/>
  <c r="M32" i="33" a="1"/>
  <c r="M32" i="33" s="1"/>
  <c r="G32" i="33"/>
  <c r="D32" i="33"/>
  <c r="C32" i="33"/>
  <c r="B32" i="33"/>
  <c r="M31" i="33" a="1"/>
  <c r="M31" i="33" s="1"/>
  <c r="G31" i="33"/>
  <c r="D31" i="33"/>
  <c r="C31" i="33"/>
  <c r="B31" i="33"/>
  <c r="M30" i="33" a="1"/>
  <c r="M30" i="33" s="1"/>
  <c r="G30" i="33"/>
  <c r="D30" i="33"/>
  <c r="C30" i="33"/>
  <c r="M29" i="33" a="1"/>
  <c r="M29" i="33" s="1"/>
  <c r="G29" i="33"/>
  <c r="D29" i="33"/>
  <c r="C29" i="33"/>
  <c r="M28" i="33" a="1"/>
  <c r="M28" i="33" s="1"/>
  <c r="G28" i="33"/>
  <c r="D28" i="33"/>
  <c r="C28" i="33"/>
  <c r="M27" i="33" a="1"/>
  <c r="M27" i="33" s="1"/>
  <c r="G27" i="33"/>
  <c r="D27" i="33"/>
  <c r="C27" i="33"/>
  <c r="M26" i="33" a="1"/>
  <c r="M26" i="33" s="1"/>
  <c r="G26" i="33"/>
  <c r="D26" i="33"/>
  <c r="C26" i="33"/>
  <c r="M25" i="33" a="1"/>
  <c r="M25" i="33" s="1"/>
  <c r="G25" i="33"/>
  <c r="D25" i="33"/>
  <c r="C25" i="33"/>
  <c r="M24" i="33" a="1"/>
  <c r="M24" i="33" s="1"/>
  <c r="G24" i="33"/>
  <c r="D24" i="33"/>
  <c r="C24" i="33"/>
  <c r="M23" i="33" a="1"/>
  <c r="M23" i="33" s="1"/>
  <c r="G23" i="33"/>
  <c r="D23" i="33"/>
  <c r="C23" i="33"/>
  <c r="M22" i="33" a="1"/>
  <c r="M22" i="33" s="1"/>
  <c r="G22" i="33"/>
  <c r="D22" i="33"/>
  <c r="C22" i="33"/>
  <c r="M21" i="33" a="1"/>
  <c r="M21" i="33" s="1"/>
  <c r="G21" i="33"/>
  <c r="D21" i="33"/>
  <c r="C21" i="33"/>
  <c r="M20" i="33" a="1"/>
  <c r="M20" i="33" s="1"/>
  <c r="G20" i="33"/>
  <c r="D20" i="33"/>
  <c r="C20" i="33"/>
  <c r="M19" i="33" a="1"/>
  <c r="M19" i="33" s="1"/>
  <c r="G19" i="33"/>
  <c r="D19" i="33"/>
  <c r="C19" i="33"/>
  <c r="M18" i="33" a="1"/>
  <c r="M18" i="33" s="1"/>
  <c r="G18" i="33"/>
  <c r="D18" i="33"/>
  <c r="C18" i="33"/>
  <c r="M17" i="33" a="1"/>
  <c r="M17" i="33" s="1"/>
  <c r="G17" i="33"/>
  <c r="D17" i="33"/>
  <c r="C17" i="33"/>
  <c r="M16" i="33" a="1"/>
  <c r="M16" i="33" s="1"/>
  <c r="G16" i="33"/>
  <c r="D16" i="33"/>
  <c r="C16" i="33"/>
  <c r="M15" i="33" a="1"/>
  <c r="M15" i="33" s="1"/>
  <c r="G15" i="33"/>
  <c r="D15" i="33"/>
  <c r="C15" i="33"/>
  <c r="M14" i="33" a="1"/>
  <c r="M14" i="33" s="1"/>
  <c r="G14" i="33"/>
  <c r="D14" i="33"/>
  <c r="C14" i="33"/>
  <c r="M13" i="33" a="1"/>
  <c r="M13" i="33" s="1"/>
  <c r="G13" i="33"/>
  <c r="D13" i="33"/>
  <c r="C13" i="33"/>
  <c r="M12" i="33" a="1"/>
  <c r="M12" i="33" s="1"/>
  <c r="G12" i="33"/>
  <c r="D12" i="33"/>
  <c r="C12" i="33"/>
  <c r="M11" i="33" a="1"/>
  <c r="M11" i="33" s="1"/>
  <c r="G11" i="33"/>
  <c r="D11" i="33"/>
  <c r="C11" i="33"/>
  <c r="M10" i="33" a="1"/>
  <c r="M10" i="33" s="1"/>
  <c r="G10" i="33"/>
  <c r="D10" i="33"/>
  <c r="C10" i="33"/>
  <c r="M9" i="33" a="1"/>
  <c r="M9" i="33" s="1"/>
  <c r="G9" i="33"/>
  <c r="D9" i="33"/>
  <c r="C9" i="33"/>
  <c r="M8" i="33" a="1"/>
  <c r="M8" i="33" s="1"/>
  <c r="G8" i="33"/>
  <c r="D8" i="33"/>
  <c r="C8" i="33"/>
  <c r="M7" i="33" a="1"/>
  <c r="M7" i="33" s="1"/>
  <c r="G7" i="33"/>
  <c r="D7" i="33"/>
  <c r="C7" i="33"/>
  <c r="M6" i="33" a="1"/>
  <c r="M6" i="33" s="1"/>
  <c r="G6" i="33"/>
  <c r="D6" i="33"/>
  <c r="C6" i="33"/>
  <c r="M5" i="33" a="1"/>
  <c r="M5" i="33" s="1"/>
  <c r="G5" i="33"/>
  <c r="D5" i="33"/>
  <c r="C5" i="33"/>
  <c r="M4" i="33" a="1"/>
  <c r="M4" i="33" s="1"/>
  <c r="G4" i="33"/>
  <c r="D4" i="33"/>
  <c r="C4" i="33"/>
  <c r="M3" i="33" a="1"/>
  <c r="M3" i="33" s="1"/>
  <c r="G3" i="33"/>
  <c r="D3" i="33"/>
  <c r="C3" i="33"/>
  <c r="M2" i="33" a="1"/>
  <c r="M2" i="33" s="1"/>
  <c r="G2" i="33"/>
  <c r="D2" i="33"/>
  <c r="C2" i="33"/>
  <c r="M117" i="13" a="1"/>
  <c r="M117" i="13" s="1"/>
  <c r="G117" i="13"/>
  <c r="D117" i="13"/>
  <c r="C117" i="13"/>
  <c r="B117" i="13"/>
  <c r="M116" i="13" a="1"/>
  <c r="M116" i="13" s="1"/>
  <c r="G116" i="13"/>
  <c r="D116" i="13"/>
  <c r="C116" i="13"/>
  <c r="B116" i="13"/>
  <c r="M115" i="13" a="1"/>
  <c r="M115" i="13" s="1"/>
  <c r="G115" i="13"/>
  <c r="D115" i="13"/>
  <c r="C115" i="13"/>
  <c r="B115" i="13"/>
  <c r="M114" i="13" a="1"/>
  <c r="M114" i="13" s="1"/>
  <c r="G114" i="13"/>
  <c r="D114" i="13"/>
  <c r="C114" i="13"/>
  <c r="B114" i="13"/>
  <c r="M113" i="13" a="1"/>
  <c r="M113" i="13" s="1"/>
  <c r="G113" i="13"/>
  <c r="D113" i="13"/>
  <c r="C113" i="13"/>
  <c r="B113" i="13"/>
  <c r="M112" i="13" a="1"/>
  <c r="M112" i="13" s="1"/>
  <c r="G112" i="13"/>
  <c r="D112" i="13"/>
  <c r="C112" i="13"/>
  <c r="B112" i="13"/>
  <c r="M111" i="13" a="1"/>
  <c r="M111" i="13" s="1"/>
  <c r="G111" i="13"/>
  <c r="D111" i="13"/>
  <c r="C111" i="13"/>
  <c r="B111" i="13"/>
  <c r="M110" i="13" a="1"/>
  <c r="M110" i="13" s="1"/>
  <c r="G110" i="13"/>
  <c r="D110" i="13"/>
  <c r="C110" i="13"/>
  <c r="B110" i="13"/>
  <c r="M109" i="13" a="1"/>
  <c r="M109" i="13" s="1"/>
  <c r="G109" i="13"/>
  <c r="D109" i="13"/>
  <c r="C109" i="13"/>
  <c r="B109" i="13"/>
  <c r="M108" i="13" a="1"/>
  <c r="M108" i="13" s="1"/>
  <c r="G108" i="13"/>
  <c r="D108" i="13"/>
  <c r="C108" i="13"/>
  <c r="B108" i="13"/>
  <c r="M107" i="13" a="1"/>
  <c r="M107" i="13" s="1"/>
  <c r="G107" i="13"/>
  <c r="D107" i="13"/>
  <c r="C107" i="13"/>
  <c r="B107" i="13"/>
  <c r="M106" i="13" a="1"/>
  <c r="M106" i="13" s="1"/>
  <c r="G106" i="13"/>
  <c r="D106" i="13"/>
  <c r="C106" i="13"/>
  <c r="B106" i="13"/>
  <c r="M105" i="13" a="1"/>
  <c r="M105" i="13" s="1"/>
  <c r="G105" i="13"/>
  <c r="D105" i="13"/>
  <c r="C105" i="13"/>
  <c r="B105" i="13"/>
  <c r="M104" i="13" a="1"/>
  <c r="M104" i="13" s="1"/>
  <c r="G104" i="13"/>
  <c r="D104" i="13"/>
  <c r="C104" i="13"/>
  <c r="B104" i="13"/>
  <c r="M103" i="13" a="1"/>
  <c r="M103" i="13" s="1"/>
  <c r="G103" i="13"/>
  <c r="D103" i="13"/>
  <c r="C103" i="13"/>
  <c r="B103" i="13"/>
  <c r="M102" i="13" a="1"/>
  <c r="M102" i="13" s="1"/>
  <c r="G102" i="13"/>
  <c r="D102" i="13"/>
  <c r="C102" i="13"/>
  <c r="B102" i="13"/>
  <c r="M101" i="13" a="1"/>
  <c r="M101" i="13" s="1"/>
  <c r="G101" i="13"/>
  <c r="D101" i="13"/>
  <c r="C101" i="13"/>
  <c r="B101" i="13"/>
  <c r="M100" i="13" a="1"/>
  <c r="M100" i="13" s="1"/>
  <c r="G100" i="13"/>
  <c r="D100" i="13"/>
  <c r="C100" i="13"/>
  <c r="B100" i="13"/>
  <c r="M99" i="13" a="1"/>
  <c r="M99" i="13" s="1"/>
  <c r="G99" i="13"/>
  <c r="D99" i="13"/>
  <c r="C99" i="13"/>
  <c r="B99" i="13"/>
  <c r="M98" i="13" a="1"/>
  <c r="M98" i="13" s="1"/>
  <c r="G98" i="13"/>
  <c r="D98" i="13"/>
  <c r="C98" i="13"/>
  <c r="B98" i="13"/>
  <c r="M97" i="13" a="1"/>
  <c r="M97" i="13" s="1"/>
  <c r="G97" i="13"/>
  <c r="D97" i="13"/>
  <c r="C97" i="13"/>
  <c r="B97" i="13"/>
  <c r="M96" i="13" a="1"/>
  <c r="M96" i="13" s="1"/>
  <c r="G96" i="13"/>
  <c r="D96" i="13"/>
  <c r="C96" i="13"/>
  <c r="B96" i="13"/>
  <c r="M95" i="13" a="1"/>
  <c r="M95" i="13" s="1"/>
  <c r="G95" i="13"/>
  <c r="D95" i="13"/>
  <c r="C95" i="13"/>
  <c r="B95" i="13"/>
  <c r="M94" i="13" a="1"/>
  <c r="M94" i="13" s="1"/>
  <c r="G94" i="13"/>
  <c r="D94" i="13"/>
  <c r="C94" i="13"/>
  <c r="B94" i="13"/>
  <c r="M93" i="13" a="1"/>
  <c r="M93" i="13" s="1"/>
  <c r="G93" i="13"/>
  <c r="D93" i="13"/>
  <c r="C93" i="13"/>
  <c r="B93" i="13"/>
  <c r="M92" i="13" a="1"/>
  <c r="M92" i="13" s="1"/>
  <c r="G92" i="13"/>
  <c r="D92" i="13"/>
  <c r="C92" i="13"/>
  <c r="B92" i="13"/>
  <c r="M91" i="13" a="1"/>
  <c r="M91" i="13" s="1"/>
  <c r="G91" i="13"/>
  <c r="D91" i="13"/>
  <c r="C91" i="13"/>
  <c r="B91" i="13"/>
  <c r="M90" i="13" a="1"/>
  <c r="M90" i="13" s="1"/>
  <c r="G90" i="13"/>
  <c r="D90" i="13"/>
  <c r="C90" i="13"/>
  <c r="B90" i="13"/>
  <c r="M89" i="13" a="1"/>
  <c r="M89" i="13" s="1"/>
  <c r="G89" i="13"/>
  <c r="D89" i="13"/>
  <c r="C89" i="13"/>
  <c r="B89" i="13"/>
  <c r="M88" i="13" a="1"/>
  <c r="M88" i="13" s="1"/>
  <c r="G88" i="13"/>
  <c r="D88" i="13"/>
  <c r="C88" i="13"/>
  <c r="B88" i="13"/>
  <c r="M87" i="13" a="1"/>
  <c r="M87" i="13" s="1"/>
  <c r="G87" i="13"/>
  <c r="D87" i="13"/>
  <c r="C87" i="13"/>
  <c r="B87" i="13"/>
  <c r="M86" i="13" a="1"/>
  <c r="M86" i="13" s="1"/>
  <c r="G86" i="13"/>
  <c r="D86" i="13"/>
  <c r="C86" i="13"/>
  <c r="B86" i="13"/>
  <c r="M85" i="13" a="1"/>
  <c r="M85" i="13" s="1"/>
  <c r="G85" i="13"/>
  <c r="D85" i="13"/>
  <c r="C85" i="13"/>
  <c r="B85" i="13"/>
  <c r="M84" i="13" a="1"/>
  <c r="M84" i="13" s="1"/>
  <c r="G84" i="13"/>
  <c r="D84" i="13"/>
  <c r="C84" i="13"/>
  <c r="B84" i="13"/>
  <c r="M83" i="13" a="1"/>
  <c r="M83" i="13" s="1"/>
  <c r="G83" i="13"/>
  <c r="D83" i="13"/>
  <c r="C83" i="13"/>
  <c r="B83" i="13"/>
  <c r="M82" i="13" a="1"/>
  <c r="M82" i="13" s="1"/>
  <c r="G82" i="13"/>
  <c r="D82" i="13"/>
  <c r="C82" i="13"/>
  <c r="B82" i="13"/>
  <c r="M81" i="13" a="1"/>
  <c r="M81" i="13" s="1"/>
  <c r="G81" i="13"/>
  <c r="D81" i="13"/>
  <c r="C81" i="13"/>
  <c r="B81" i="13"/>
  <c r="M80" i="13" a="1"/>
  <c r="M80" i="13" s="1"/>
  <c r="G80" i="13"/>
  <c r="D80" i="13"/>
  <c r="C80" i="13"/>
  <c r="B80" i="13"/>
  <c r="M79" i="13" a="1"/>
  <c r="M79" i="13" s="1"/>
  <c r="G79" i="13"/>
  <c r="D79" i="13"/>
  <c r="C79" i="13"/>
  <c r="B79" i="13"/>
  <c r="M78" i="13" a="1"/>
  <c r="M78" i="13" s="1"/>
  <c r="G78" i="13"/>
  <c r="D78" i="13"/>
  <c r="C78" i="13"/>
  <c r="B78" i="13"/>
  <c r="M77" i="13" a="1"/>
  <c r="M77" i="13" s="1"/>
  <c r="G77" i="13"/>
  <c r="D77" i="13"/>
  <c r="C77" i="13"/>
  <c r="B77" i="13"/>
  <c r="M76" i="13" a="1"/>
  <c r="M76" i="13" s="1"/>
  <c r="G76" i="13"/>
  <c r="D76" i="13"/>
  <c r="C76" i="13"/>
  <c r="B76" i="13"/>
  <c r="M75" i="13" a="1"/>
  <c r="M75" i="13" s="1"/>
  <c r="G75" i="13"/>
  <c r="D75" i="13"/>
  <c r="C75" i="13"/>
  <c r="B75" i="13"/>
  <c r="M74" i="13" a="1"/>
  <c r="M74" i="13" s="1"/>
  <c r="G74" i="13"/>
  <c r="D74" i="13"/>
  <c r="C74" i="13"/>
  <c r="B74" i="13"/>
  <c r="M73" i="13" a="1"/>
  <c r="M73" i="13" s="1"/>
  <c r="G73" i="13"/>
  <c r="D73" i="13"/>
  <c r="C73" i="13"/>
  <c r="B73" i="13"/>
  <c r="M72" i="13" a="1"/>
  <c r="M72" i="13" s="1"/>
  <c r="G72" i="13"/>
  <c r="D72" i="13"/>
  <c r="C72" i="13"/>
  <c r="B72" i="13"/>
  <c r="M71" i="13" a="1"/>
  <c r="M71" i="13" s="1"/>
  <c r="G71" i="13"/>
  <c r="D71" i="13"/>
  <c r="C71" i="13"/>
  <c r="B71" i="13"/>
  <c r="M70" i="13" a="1"/>
  <c r="M70" i="13" s="1"/>
  <c r="G70" i="13"/>
  <c r="D70" i="13"/>
  <c r="C70" i="13"/>
  <c r="B70" i="13"/>
  <c r="M69" i="13" a="1"/>
  <c r="M69" i="13" s="1"/>
  <c r="G69" i="13"/>
  <c r="D69" i="13"/>
  <c r="C69" i="13"/>
  <c r="B69" i="13"/>
  <c r="M68" i="13" a="1"/>
  <c r="M68" i="13" s="1"/>
  <c r="G68" i="13"/>
  <c r="D68" i="13"/>
  <c r="C68" i="13"/>
  <c r="B68" i="13"/>
  <c r="M67" i="13" a="1"/>
  <c r="M67" i="13" s="1"/>
  <c r="G67" i="13"/>
  <c r="D67" i="13"/>
  <c r="C67" i="13"/>
  <c r="B67" i="13"/>
  <c r="M66" i="13" a="1"/>
  <c r="M66" i="13" s="1"/>
  <c r="G66" i="13"/>
  <c r="D66" i="13"/>
  <c r="C66" i="13"/>
  <c r="B66" i="13"/>
  <c r="M65" i="13" a="1"/>
  <c r="M65" i="13" s="1"/>
  <c r="G65" i="13"/>
  <c r="D65" i="13"/>
  <c r="C65" i="13"/>
  <c r="B65" i="13"/>
  <c r="M64" i="13" a="1"/>
  <c r="M64" i="13" s="1"/>
  <c r="G64" i="13"/>
  <c r="D64" i="13"/>
  <c r="C64" i="13"/>
  <c r="B64" i="13"/>
  <c r="M63" i="13" a="1"/>
  <c r="M63" i="13" s="1"/>
  <c r="G63" i="13"/>
  <c r="D63" i="13"/>
  <c r="C63" i="13"/>
  <c r="B63" i="13"/>
  <c r="M62" i="13" a="1"/>
  <c r="M62" i="13" s="1"/>
  <c r="G62" i="13"/>
  <c r="D62" i="13"/>
  <c r="C62" i="13"/>
  <c r="B62" i="13"/>
  <c r="M61" i="13" a="1"/>
  <c r="M61" i="13" s="1"/>
  <c r="G61" i="13"/>
  <c r="D61" i="13"/>
  <c r="C61" i="13"/>
  <c r="B61" i="13"/>
  <c r="M60" i="13" a="1"/>
  <c r="M60" i="13" s="1"/>
  <c r="G60" i="13"/>
  <c r="D60" i="13"/>
  <c r="C60" i="13"/>
  <c r="B60" i="13"/>
  <c r="M59" i="13" a="1"/>
  <c r="M59" i="13" s="1"/>
  <c r="G59" i="13"/>
  <c r="D59" i="13"/>
  <c r="C59" i="13"/>
  <c r="B59" i="13"/>
  <c r="M58" i="13" a="1"/>
  <c r="M58" i="13" s="1"/>
  <c r="G58" i="13"/>
  <c r="D58" i="13"/>
  <c r="C58" i="13"/>
  <c r="B58" i="13"/>
  <c r="M57" i="13" a="1"/>
  <c r="M57" i="13" s="1"/>
  <c r="G57" i="13"/>
  <c r="D57" i="13"/>
  <c r="C57" i="13"/>
  <c r="B57" i="13"/>
  <c r="M56" i="13" a="1"/>
  <c r="M56" i="13" s="1"/>
  <c r="G56" i="13"/>
  <c r="D56" i="13"/>
  <c r="C56" i="13"/>
  <c r="B56" i="13"/>
  <c r="M55" i="13" a="1"/>
  <c r="M55" i="13" s="1"/>
  <c r="G55" i="13"/>
  <c r="D55" i="13"/>
  <c r="C55" i="13"/>
  <c r="B55" i="13"/>
  <c r="M54" i="13" a="1"/>
  <c r="M54" i="13" s="1"/>
  <c r="G54" i="13"/>
  <c r="D54" i="13"/>
  <c r="C54" i="13"/>
  <c r="B54" i="13"/>
  <c r="M53" i="13" a="1"/>
  <c r="M53" i="13" s="1"/>
  <c r="G53" i="13"/>
  <c r="D53" i="13"/>
  <c r="C53" i="13"/>
  <c r="B53" i="13"/>
  <c r="M52" i="13" a="1"/>
  <c r="M52" i="13" s="1"/>
  <c r="G52" i="13"/>
  <c r="D52" i="13"/>
  <c r="C52" i="13"/>
  <c r="B52" i="13"/>
  <c r="M51" i="13" a="1"/>
  <c r="M51" i="13" s="1"/>
  <c r="G51" i="13"/>
  <c r="D51" i="13"/>
  <c r="C51" i="13"/>
  <c r="B51" i="13"/>
  <c r="M50" i="13" a="1"/>
  <c r="M50" i="13" s="1"/>
  <c r="G50" i="13"/>
  <c r="D50" i="13"/>
  <c r="C50" i="13"/>
  <c r="B50" i="13"/>
  <c r="M49" i="13" a="1"/>
  <c r="M49" i="13" s="1"/>
  <c r="G49" i="13"/>
  <c r="D49" i="13"/>
  <c r="C49" i="13"/>
  <c r="B49" i="13"/>
  <c r="M48" i="13" a="1"/>
  <c r="M48" i="13" s="1"/>
  <c r="G48" i="13"/>
  <c r="D48" i="13"/>
  <c r="C48" i="13"/>
  <c r="B48" i="13"/>
  <c r="M47" i="13" a="1"/>
  <c r="M47" i="13" s="1"/>
  <c r="G47" i="13"/>
  <c r="D47" i="13"/>
  <c r="C47" i="13"/>
  <c r="B47" i="13"/>
  <c r="M46" i="13" a="1"/>
  <c r="M46" i="13" s="1"/>
  <c r="G46" i="13"/>
  <c r="D46" i="13"/>
  <c r="C46" i="13"/>
  <c r="B46" i="13"/>
  <c r="M45" i="13" a="1"/>
  <c r="M45" i="13" s="1"/>
  <c r="G45" i="13"/>
  <c r="D45" i="13"/>
  <c r="C45" i="13"/>
  <c r="B45" i="13"/>
  <c r="M44" i="13" a="1"/>
  <c r="M44" i="13" s="1"/>
  <c r="G44" i="13"/>
  <c r="D44" i="13"/>
  <c r="C44" i="13"/>
  <c r="B44" i="13"/>
  <c r="M43" i="13" a="1"/>
  <c r="M43" i="13" s="1"/>
  <c r="G43" i="13"/>
  <c r="D43" i="13"/>
  <c r="C43" i="13"/>
  <c r="B43" i="13"/>
  <c r="M42" i="13" a="1"/>
  <c r="M42" i="13" s="1"/>
  <c r="G42" i="13"/>
  <c r="D42" i="13"/>
  <c r="C42" i="13"/>
  <c r="B42" i="13"/>
  <c r="M41" i="13" a="1"/>
  <c r="M41" i="13" s="1"/>
  <c r="G41" i="13"/>
  <c r="D41" i="13"/>
  <c r="C41" i="13"/>
  <c r="B41" i="13"/>
  <c r="M40" i="13" a="1"/>
  <c r="M40" i="13" s="1"/>
  <c r="G40" i="13"/>
  <c r="D40" i="13"/>
  <c r="C40" i="13"/>
  <c r="B40" i="13"/>
  <c r="M39" i="13" a="1"/>
  <c r="M39" i="13" s="1"/>
  <c r="G39" i="13"/>
  <c r="D39" i="13"/>
  <c r="C39" i="13"/>
  <c r="B39" i="13"/>
  <c r="M38" i="13" a="1"/>
  <c r="M38" i="13" s="1"/>
  <c r="G38" i="13"/>
  <c r="D38" i="13"/>
  <c r="C38" i="13"/>
  <c r="B38" i="13"/>
  <c r="M37" i="13" a="1"/>
  <c r="M37" i="13" s="1"/>
  <c r="G37" i="13"/>
  <c r="D37" i="13"/>
  <c r="C37" i="13"/>
  <c r="B37" i="13"/>
  <c r="M36" i="13" a="1"/>
  <c r="M36" i="13" s="1"/>
  <c r="G36" i="13"/>
  <c r="D36" i="13"/>
  <c r="C36" i="13"/>
  <c r="B36" i="13"/>
  <c r="M35" i="13" a="1"/>
  <c r="M35" i="13" s="1"/>
  <c r="G35" i="13"/>
  <c r="D35" i="13"/>
  <c r="C35" i="13"/>
  <c r="B35" i="13"/>
  <c r="M34" i="13" a="1"/>
  <c r="M34" i="13" s="1"/>
  <c r="G34" i="13"/>
  <c r="D34" i="13"/>
  <c r="C34" i="13"/>
  <c r="B34" i="13"/>
  <c r="M33" i="13" a="1"/>
  <c r="M33" i="13" s="1"/>
  <c r="G33" i="13"/>
  <c r="D33" i="13"/>
  <c r="C33" i="13"/>
  <c r="B33" i="13"/>
  <c r="M32" i="13" a="1"/>
  <c r="M32" i="13" s="1"/>
  <c r="G32" i="13"/>
  <c r="D32" i="13"/>
  <c r="C32" i="13"/>
  <c r="B32" i="13"/>
  <c r="M31" i="13" a="1"/>
  <c r="M31" i="13" s="1"/>
  <c r="G31" i="13"/>
  <c r="D31" i="13"/>
  <c r="C31" i="13"/>
  <c r="B31" i="13"/>
  <c r="M30" i="13" a="1"/>
  <c r="M30" i="13" s="1"/>
  <c r="G30" i="13"/>
  <c r="D30" i="13"/>
  <c r="C30" i="13"/>
  <c r="M29" i="13" a="1"/>
  <c r="M29" i="13" s="1"/>
  <c r="G29" i="13"/>
  <c r="D29" i="13"/>
  <c r="C29" i="13"/>
  <c r="M28" i="13" a="1"/>
  <c r="M28" i="13" s="1"/>
  <c r="G28" i="13"/>
  <c r="D28" i="13"/>
  <c r="C28" i="13"/>
  <c r="M27" i="13" a="1"/>
  <c r="M27" i="13" s="1"/>
  <c r="G27" i="13"/>
  <c r="D27" i="13"/>
  <c r="C27" i="13"/>
  <c r="M26" i="13" a="1"/>
  <c r="M26" i="13" s="1"/>
  <c r="G26" i="13"/>
  <c r="D26" i="13"/>
  <c r="C26" i="13"/>
  <c r="M25" i="13" a="1"/>
  <c r="M25" i="13" s="1"/>
  <c r="G25" i="13"/>
  <c r="D25" i="13"/>
  <c r="C25" i="13"/>
  <c r="M24" i="13" a="1"/>
  <c r="M24" i="13" s="1"/>
  <c r="G24" i="13"/>
  <c r="D24" i="13"/>
  <c r="C24" i="13"/>
  <c r="M23" i="13" a="1"/>
  <c r="M23" i="13" s="1"/>
  <c r="G23" i="13"/>
  <c r="D23" i="13"/>
  <c r="C23" i="13"/>
  <c r="M22" i="13" a="1"/>
  <c r="M22" i="13" s="1"/>
  <c r="G22" i="13"/>
  <c r="D22" i="13"/>
  <c r="C22" i="13"/>
  <c r="M21" i="13" a="1"/>
  <c r="M21" i="13" s="1"/>
  <c r="G21" i="13"/>
  <c r="D21" i="13"/>
  <c r="C21" i="13"/>
  <c r="M20" i="13" a="1"/>
  <c r="M20" i="13" s="1"/>
  <c r="G20" i="13"/>
  <c r="D20" i="13"/>
  <c r="C20" i="13"/>
  <c r="M19" i="13" a="1"/>
  <c r="M19" i="13" s="1"/>
  <c r="G19" i="13"/>
  <c r="D19" i="13"/>
  <c r="C19" i="13"/>
  <c r="M18" i="13" a="1"/>
  <c r="M18" i="13" s="1"/>
  <c r="G18" i="13"/>
  <c r="D18" i="13"/>
  <c r="C18" i="13"/>
  <c r="M17" i="13" a="1"/>
  <c r="M17" i="13" s="1"/>
  <c r="G17" i="13"/>
  <c r="D17" i="13"/>
  <c r="C17" i="13"/>
  <c r="M16" i="13" a="1"/>
  <c r="M16" i="13" s="1"/>
  <c r="G16" i="13"/>
  <c r="D16" i="13"/>
  <c r="C16" i="13"/>
  <c r="M15" i="13" a="1"/>
  <c r="M15" i="13" s="1"/>
  <c r="G15" i="13"/>
  <c r="D15" i="13"/>
  <c r="C15" i="13"/>
  <c r="M14" i="13" a="1"/>
  <c r="M14" i="13" s="1"/>
  <c r="G14" i="13"/>
  <c r="D14" i="13"/>
  <c r="C14" i="13"/>
  <c r="M13" i="13" a="1"/>
  <c r="M13" i="13" s="1"/>
  <c r="G13" i="13"/>
  <c r="D13" i="13"/>
  <c r="C13" i="13"/>
  <c r="M12" i="13" a="1"/>
  <c r="M12" i="13" s="1"/>
  <c r="G12" i="13"/>
  <c r="D12" i="13"/>
  <c r="C12" i="13"/>
  <c r="M11" i="13" a="1"/>
  <c r="M11" i="13" s="1"/>
  <c r="G11" i="13"/>
  <c r="D11" i="13"/>
  <c r="C11" i="13"/>
  <c r="M10" i="13" a="1"/>
  <c r="M10" i="13" s="1"/>
  <c r="G10" i="13"/>
  <c r="D10" i="13"/>
  <c r="C10" i="13"/>
  <c r="M9" i="13" a="1"/>
  <c r="M9" i="13" s="1"/>
  <c r="G9" i="13"/>
  <c r="D9" i="13"/>
  <c r="C9" i="13"/>
  <c r="M8" i="13" a="1"/>
  <c r="M8" i="13" s="1"/>
  <c r="G8" i="13"/>
  <c r="D8" i="13"/>
  <c r="C8" i="13"/>
  <c r="M7" i="13" a="1"/>
  <c r="M7" i="13" s="1"/>
  <c r="G7" i="13"/>
  <c r="D7" i="13"/>
  <c r="C7" i="13"/>
  <c r="M6" i="13" a="1"/>
  <c r="M6" i="13" s="1"/>
  <c r="G6" i="13"/>
  <c r="D6" i="13"/>
  <c r="C6" i="13"/>
  <c r="M5" i="13" a="1"/>
  <c r="M5" i="13" s="1"/>
  <c r="G5" i="13"/>
  <c r="D5" i="13"/>
  <c r="C5" i="13"/>
  <c r="M4" i="13" a="1"/>
  <c r="M4" i="13" s="1"/>
  <c r="G4" i="13"/>
  <c r="D4" i="13"/>
  <c r="C4" i="13"/>
  <c r="M3" i="13" a="1"/>
  <c r="M3" i="13" s="1"/>
  <c r="G3" i="13"/>
  <c r="D3" i="13"/>
  <c r="C3" i="13"/>
  <c r="M2" i="13" a="1"/>
  <c r="M2" i="13" s="1"/>
  <c r="G2" i="13"/>
  <c r="D2" i="13"/>
  <c r="C2" i="13"/>
  <c r="M117" i="11" a="1"/>
  <c r="M117" i="11" s="1"/>
  <c r="G117" i="11"/>
  <c r="D117" i="11"/>
  <c r="C117" i="11"/>
  <c r="B117" i="11"/>
  <c r="M116" i="11" a="1"/>
  <c r="M116" i="11" s="1"/>
  <c r="G116" i="11"/>
  <c r="D116" i="11"/>
  <c r="C116" i="11"/>
  <c r="B116" i="11"/>
  <c r="M115" i="11" a="1"/>
  <c r="M115" i="11" s="1"/>
  <c r="G115" i="11"/>
  <c r="D115" i="11"/>
  <c r="C115" i="11"/>
  <c r="B115" i="11"/>
  <c r="M114" i="11" a="1"/>
  <c r="M114" i="11" s="1"/>
  <c r="G114" i="11"/>
  <c r="D114" i="11"/>
  <c r="C114" i="11"/>
  <c r="B114" i="11"/>
  <c r="M113" i="11" a="1"/>
  <c r="M113" i="11" s="1"/>
  <c r="G113" i="11"/>
  <c r="D113" i="11"/>
  <c r="C113" i="11"/>
  <c r="B113" i="11"/>
  <c r="M112" i="11" a="1"/>
  <c r="M112" i="11" s="1"/>
  <c r="G112" i="11"/>
  <c r="D112" i="11"/>
  <c r="C112" i="11"/>
  <c r="B112" i="11"/>
  <c r="M111" i="11" a="1"/>
  <c r="M111" i="11" s="1"/>
  <c r="G111" i="11"/>
  <c r="D111" i="11"/>
  <c r="C111" i="11"/>
  <c r="B111" i="11"/>
  <c r="M110" i="11" a="1"/>
  <c r="M110" i="11" s="1"/>
  <c r="G110" i="11"/>
  <c r="D110" i="11"/>
  <c r="C110" i="11"/>
  <c r="B110" i="11"/>
  <c r="M109" i="11" a="1"/>
  <c r="M109" i="11" s="1"/>
  <c r="G109" i="11"/>
  <c r="D109" i="11"/>
  <c r="C109" i="11"/>
  <c r="B109" i="11"/>
  <c r="M108" i="11" a="1"/>
  <c r="M108" i="11" s="1"/>
  <c r="G108" i="11"/>
  <c r="D108" i="11"/>
  <c r="C108" i="11"/>
  <c r="B108" i="11"/>
  <c r="M107" i="11" a="1"/>
  <c r="M107" i="11" s="1"/>
  <c r="G107" i="11"/>
  <c r="D107" i="11"/>
  <c r="C107" i="11"/>
  <c r="B107" i="11"/>
  <c r="M106" i="11" a="1"/>
  <c r="M106" i="11" s="1"/>
  <c r="G106" i="11"/>
  <c r="D106" i="11"/>
  <c r="C106" i="11"/>
  <c r="B106" i="11"/>
  <c r="M105" i="11" a="1"/>
  <c r="M105" i="11" s="1"/>
  <c r="G105" i="11"/>
  <c r="D105" i="11"/>
  <c r="C105" i="11"/>
  <c r="B105" i="11"/>
  <c r="M104" i="11" a="1"/>
  <c r="M104" i="11" s="1"/>
  <c r="G104" i="11"/>
  <c r="D104" i="11"/>
  <c r="C104" i="11"/>
  <c r="B104" i="11"/>
  <c r="M103" i="11" a="1"/>
  <c r="M103" i="11" s="1"/>
  <c r="G103" i="11"/>
  <c r="D103" i="11"/>
  <c r="C103" i="11"/>
  <c r="B103" i="11"/>
  <c r="M102" i="11" a="1"/>
  <c r="M102" i="11" s="1"/>
  <c r="G102" i="11"/>
  <c r="D102" i="11"/>
  <c r="C102" i="11"/>
  <c r="B102" i="11"/>
  <c r="M101" i="11" a="1"/>
  <c r="M101" i="11" s="1"/>
  <c r="G101" i="11"/>
  <c r="D101" i="11"/>
  <c r="C101" i="11"/>
  <c r="B101" i="11"/>
  <c r="M100" i="11" a="1"/>
  <c r="M100" i="11" s="1"/>
  <c r="G100" i="11"/>
  <c r="D100" i="11"/>
  <c r="C100" i="11"/>
  <c r="B100" i="11"/>
  <c r="M99" i="11" a="1"/>
  <c r="M99" i="11" s="1"/>
  <c r="G99" i="11"/>
  <c r="D99" i="11"/>
  <c r="C99" i="11"/>
  <c r="B99" i="11"/>
  <c r="M98" i="11" a="1"/>
  <c r="M98" i="11" s="1"/>
  <c r="G98" i="11"/>
  <c r="D98" i="11"/>
  <c r="C98" i="11"/>
  <c r="B98" i="11"/>
  <c r="M97" i="11" a="1"/>
  <c r="M97" i="11" s="1"/>
  <c r="G97" i="11"/>
  <c r="D97" i="11"/>
  <c r="C97" i="11"/>
  <c r="B97" i="11"/>
  <c r="M96" i="11" a="1"/>
  <c r="M96" i="11" s="1"/>
  <c r="G96" i="11"/>
  <c r="D96" i="11"/>
  <c r="C96" i="11"/>
  <c r="B96" i="11"/>
  <c r="M95" i="11" a="1"/>
  <c r="M95" i="11" s="1"/>
  <c r="G95" i="11"/>
  <c r="D95" i="11"/>
  <c r="C95" i="11"/>
  <c r="B95" i="11"/>
  <c r="M94" i="11" a="1"/>
  <c r="M94" i="11" s="1"/>
  <c r="G94" i="11"/>
  <c r="D94" i="11"/>
  <c r="C94" i="11"/>
  <c r="B94" i="11"/>
  <c r="M93" i="11" a="1"/>
  <c r="M93" i="11" s="1"/>
  <c r="G93" i="11"/>
  <c r="D93" i="11"/>
  <c r="C93" i="11"/>
  <c r="B93" i="11"/>
  <c r="M92" i="11" a="1"/>
  <c r="M92" i="11" s="1"/>
  <c r="G92" i="11"/>
  <c r="D92" i="11"/>
  <c r="C92" i="11"/>
  <c r="B92" i="11"/>
  <c r="M91" i="11" a="1"/>
  <c r="M91" i="11" s="1"/>
  <c r="G91" i="11"/>
  <c r="D91" i="11"/>
  <c r="C91" i="11"/>
  <c r="B91" i="11"/>
  <c r="M90" i="11" a="1"/>
  <c r="M90" i="11" s="1"/>
  <c r="G90" i="11"/>
  <c r="D90" i="11"/>
  <c r="C90" i="11"/>
  <c r="B90" i="11"/>
  <c r="M89" i="11" a="1"/>
  <c r="M89" i="11" s="1"/>
  <c r="G89" i="11"/>
  <c r="D89" i="11"/>
  <c r="C89" i="11"/>
  <c r="B89" i="11"/>
  <c r="M88" i="11" a="1"/>
  <c r="M88" i="11" s="1"/>
  <c r="G88" i="11"/>
  <c r="D88" i="11"/>
  <c r="C88" i="11"/>
  <c r="B88" i="11"/>
  <c r="M87" i="11" a="1"/>
  <c r="M87" i="11" s="1"/>
  <c r="G87" i="11"/>
  <c r="D87" i="11"/>
  <c r="C87" i="11"/>
  <c r="B87" i="11"/>
  <c r="M86" i="11" a="1"/>
  <c r="M86" i="11" s="1"/>
  <c r="G86" i="11"/>
  <c r="D86" i="11"/>
  <c r="C86" i="11"/>
  <c r="B86" i="11"/>
  <c r="M85" i="11" a="1"/>
  <c r="M85" i="11" s="1"/>
  <c r="G85" i="11"/>
  <c r="D85" i="11"/>
  <c r="C85" i="11"/>
  <c r="B85" i="11"/>
  <c r="M84" i="11" a="1"/>
  <c r="M84" i="11" s="1"/>
  <c r="G84" i="11"/>
  <c r="D84" i="11"/>
  <c r="C84" i="11"/>
  <c r="B84" i="11"/>
  <c r="M83" i="11" a="1"/>
  <c r="M83" i="11" s="1"/>
  <c r="G83" i="11"/>
  <c r="D83" i="11"/>
  <c r="C83" i="11"/>
  <c r="B83" i="11"/>
  <c r="M82" i="11" a="1"/>
  <c r="M82" i="11" s="1"/>
  <c r="G82" i="11"/>
  <c r="D82" i="11"/>
  <c r="C82" i="11"/>
  <c r="B82" i="11"/>
  <c r="M81" i="11" a="1"/>
  <c r="M81" i="11" s="1"/>
  <c r="G81" i="11"/>
  <c r="D81" i="11"/>
  <c r="C81" i="11"/>
  <c r="B81" i="11"/>
  <c r="M80" i="11" a="1"/>
  <c r="M80" i="11" s="1"/>
  <c r="G80" i="11"/>
  <c r="D80" i="11"/>
  <c r="C80" i="11"/>
  <c r="B80" i="11"/>
  <c r="M79" i="11" a="1"/>
  <c r="M79" i="11" s="1"/>
  <c r="G79" i="11"/>
  <c r="D79" i="11"/>
  <c r="C79" i="11"/>
  <c r="B79" i="11"/>
  <c r="M78" i="11" a="1"/>
  <c r="M78" i="11" s="1"/>
  <c r="G78" i="11"/>
  <c r="D78" i="11"/>
  <c r="C78" i="11"/>
  <c r="B78" i="11"/>
  <c r="M77" i="11" a="1"/>
  <c r="M77" i="11" s="1"/>
  <c r="G77" i="11"/>
  <c r="D77" i="11"/>
  <c r="C77" i="11"/>
  <c r="B77" i="11"/>
  <c r="M76" i="11" a="1"/>
  <c r="M76" i="11" s="1"/>
  <c r="G76" i="11"/>
  <c r="D76" i="11"/>
  <c r="C76" i="11"/>
  <c r="B76" i="11"/>
  <c r="M75" i="11" a="1"/>
  <c r="M75" i="11" s="1"/>
  <c r="G75" i="11"/>
  <c r="D75" i="11"/>
  <c r="C75" i="11"/>
  <c r="B75" i="11"/>
  <c r="M74" i="11" a="1"/>
  <c r="M74" i="11" s="1"/>
  <c r="G74" i="11"/>
  <c r="D74" i="11"/>
  <c r="C74" i="11"/>
  <c r="B74" i="11"/>
  <c r="M73" i="11" a="1"/>
  <c r="M73" i="11" s="1"/>
  <c r="G73" i="11"/>
  <c r="D73" i="11"/>
  <c r="C73" i="11"/>
  <c r="B73" i="11"/>
  <c r="M72" i="11" a="1"/>
  <c r="M72" i="11" s="1"/>
  <c r="G72" i="11"/>
  <c r="D72" i="11"/>
  <c r="C72" i="11"/>
  <c r="B72" i="11"/>
  <c r="M71" i="11" a="1"/>
  <c r="M71" i="11" s="1"/>
  <c r="G71" i="11"/>
  <c r="D71" i="11"/>
  <c r="C71" i="11"/>
  <c r="B71" i="11"/>
  <c r="M70" i="11" a="1"/>
  <c r="M70" i="11" s="1"/>
  <c r="G70" i="11"/>
  <c r="D70" i="11"/>
  <c r="C70" i="11"/>
  <c r="B70" i="11"/>
  <c r="M69" i="11" a="1"/>
  <c r="M69" i="11" s="1"/>
  <c r="G69" i="11"/>
  <c r="D69" i="11"/>
  <c r="C69" i="11"/>
  <c r="B69" i="11"/>
  <c r="M68" i="11" a="1"/>
  <c r="M68" i="11" s="1"/>
  <c r="G68" i="11"/>
  <c r="D68" i="11"/>
  <c r="C68" i="11"/>
  <c r="B68" i="11"/>
  <c r="M67" i="11" a="1"/>
  <c r="M67" i="11" s="1"/>
  <c r="G67" i="11"/>
  <c r="D67" i="11"/>
  <c r="C67" i="11"/>
  <c r="B67" i="11"/>
  <c r="M66" i="11" a="1"/>
  <c r="M66" i="11" s="1"/>
  <c r="G66" i="11"/>
  <c r="D66" i="11"/>
  <c r="C66" i="11"/>
  <c r="B66" i="11"/>
  <c r="M65" i="11" a="1"/>
  <c r="M65" i="11" s="1"/>
  <c r="G65" i="11"/>
  <c r="D65" i="11"/>
  <c r="C65" i="11"/>
  <c r="B65" i="11"/>
  <c r="M64" i="11" a="1"/>
  <c r="M64" i="11" s="1"/>
  <c r="G64" i="11"/>
  <c r="D64" i="11"/>
  <c r="C64" i="11"/>
  <c r="B64" i="11"/>
  <c r="M63" i="11" a="1"/>
  <c r="M63" i="11" s="1"/>
  <c r="G63" i="11"/>
  <c r="D63" i="11"/>
  <c r="C63" i="11"/>
  <c r="B63" i="11"/>
  <c r="M62" i="11" a="1"/>
  <c r="M62" i="11" s="1"/>
  <c r="G62" i="11"/>
  <c r="D62" i="11"/>
  <c r="C62" i="11"/>
  <c r="B62" i="11"/>
  <c r="M61" i="11" a="1"/>
  <c r="M61" i="11" s="1"/>
  <c r="G61" i="11"/>
  <c r="D61" i="11"/>
  <c r="C61" i="11"/>
  <c r="B61" i="11"/>
  <c r="M60" i="11" a="1"/>
  <c r="M60" i="11" s="1"/>
  <c r="G60" i="11"/>
  <c r="D60" i="11"/>
  <c r="C60" i="11"/>
  <c r="B60" i="11"/>
  <c r="M59" i="11" a="1"/>
  <c r="M59" i="11" s="1"/>
  <c r="G59" i="11"/>
  <c r="D59" i="11"/>
  <c r="C59" i="11"/>
  <c r="B59" i="11"/>
  <c r="M58" i="11" a="1"/>
  <c r="M58" i="11" s="1"/>
  <c r="G58" i="11"/>
  <c r="D58" i="11"/>
  <c r="C58" i="11"/>
  <c r="B58" i="11"/>
  <c r="M57" i="11" a="1"/>
  <c r="M57" i="11" s="1"/>
  <c r="G57" i="11"/>
  <c r="D57" i="11"/>
  <c r="C57" i="11"/>
  <c r="B57" i="11"/>
  <c r="M56" i="11" a="1"/>
  <c r="M56" i="11" s="1"/>
  <c r="G56" i="11"/>
  <c r="D56" i="11"/>
  <c r="C56" i="11"/>
  <c r="B56" i="11"/>
  <c r="M55" i="11" a="1"/>
  <c r="M55" i="11" s="1"/>
  <c r="G55" i="11"/>
  <c r="D55" i="11"/>
  <c r="C55" i="11"/>
  <c r="B55" i="11"/>
  <c r="M54" i="11" a="1"/>
  <c r="M54" i="11" s="1"/>
  <c r="G54" i="11"/>
  <c r="D54" i="11"/>
  <c r="C54" i="11"/>
  <c r="B54" i="11"/>
  <c r="M53" i="11" a="1"/>
  <c r="M53" i="11" s="1"/>
  <c r="G53" i="11"/>
  <c r="D53" i="11"/>
  <c r="C53" i="11"/>
  <c r="B53" i="11"/>
  <c r="M52" i="11" a="1"/>
  <c r="M52" i="11" s="1"/>
  <c r="G52" i="11"/>
  <c r="D52" i="11"/>
  <c r="C52" i="11"/>
  <c r="B52" i="11"/>
  <c r="M51" i="11" a="1"/>
  <c r="M51" i="11" s="1"/>
  <c r="G51" i="11"/>
  <c r="D51" i="11"/>
  <c r="C51" i="11"/>
  <c r="B51" i="11"/>
  <c r="M50" i="11" a="1"/>
  <c r="M50" i="11" s="1"/>
  <c r="G50" i="11"/>
  <c r="D50" i="11"/>
  <c r="C50" i="11"/>
  <c r="B50" i="11"/>
  <c r="M49" i="11" a="1"/>
  <c r="M49" i="11" s="1"/>
  <c r="G49" i="11"/>
  <c r="D49" i="11"/>
  <c r="C49" i="11"/>
  <c r="B49" i="11"/>
  <c r="M48" i="11" a="1"/>
  <c r="M48" i="11" s="1"/>
  <c r="G48" i="11"/>
  <c r="D48" i="11"/>
  <c r="C48" i="11"/>
  <c r="B48" i="11"/>
  <c r="M47" i="11" a="1"/>
  <c r="M47" i="11" s="1"/>
  <c r="G47" i="11"/>
  <c r="D47" i="11"/>
  <c r="C47" i="11"/>
  <c r="B47" i="11"/>
  <c r="M46" i="11" a="1"/>
  <c r="M46" i="11" s="1"/>
  <c r="G46" i="11"/>
  <c r="D46" i="11"/>
  <c r="C46" i="11"/>
  <c r="B46" i="11"/>
  <c r="M45" i="11" a="1"/>
  <c r="M45" i="11" s="1"/>
  <c r="G45" i="11"/>
  <c r="D45" i="11"/>
  <c r="C45" i="11"/>
  <c r="B45" i="11"/>
  <c r="M44" i="11" a="1"/>
  <c r="M44" i="11" s="1"/>
  <c r="G44" i="11"/>
  <c r="D44" i="11"/>
  <c r="C44" i="11"/>
  <c r="B44" i="11"/>
  <c r="M43" i="11" a="1"/>
  <c r="M43" i="11" s="1"/>
  <c r="G43" i="11"/>
  <c r="D43" i="11"/>
  <c r="C43" i="11"/>
  <c r="B43" i="11"/>
  <c r="M42" i="11" a="1"/>
  <c r="M42" i="11" s="1"/>
  <c r="G42" i="11"/>
  <c r="D42" i="11"/>
  <c r="C42" i="11"/>
  <c r="B42" i="11"/>
  <c r="M41" i="11" a="1"/>
  <c r="M41" i="11" s="1"/>
  <c r="G41" i="11"/>
  <c r="D41" i="11"/>
  <c r="C41" i="11"/>
  <c r="B41" i="11"/>
  <c r="M40" i="11" a="1"/>
  <c r="M40" i="11" s="1"/>
  <c r="G40" i="11"/>
  <c r="D40" i="11"/>
  <c r="C40" i="11"/>
  <c r="B40" i="11"/>
  <c r="M39" i="11" a="1"/>
  <c r="M39" i="11" s="1"/>
  <c r="G39" i="11"/>
  <c r="D39" i="11"/>
  <c r="C39" i="11"/>
  <c r="B39" i="11"/>
  <c r="M38" i="11" a="1"/>
  <c r="M38" i="11" s="1"/>
  <c r="G38" i="11"/>
  <c r="D38" i="11"/>
  <c r="C38" i="11"/>
  <c r="B38" i="11"/>
  <c r="M37" i="11" a="1"/>
  <c r="M37" i="11" s="1"/>
  <c r="G37" i="11"/>
  <c r="D37" i="11"/>
  <c r="C37" i="11"/>
  <c r="B37" i="11"/>
  <c r="M36" i="11" a="1"/>
  <c r="M36" i="11" s="1"/>
  <c r="G36" i="11"/>
  <c r="D36" i="11"/>
  <c r="C36" i="11"/>
  <c r="B36" i="11"/>
  <c r="M35" i="11" a="1"/>
  <c r="M35" i="11" s="1"/>
  <c r="G35" i="11"/>
  <c r="D35" i="11"/>
  <c r="C35" i="11"/>
  <c r="B35" i="11"/>
  <c r="M34" i="11" a="1"/>
  <c r="M34" i="11" s="1"/>
  <c r="G34" i="11"/>
  <c r="D34" i="11"/>
  <c r="C34" i="11"/>
  <c r="B34" i="11"/>
  <c r="M33" i="11" a="1"/>
  <c r="M33" i="11" s="1"/>
  <c r="G33" i="11"/>
  <c r="D33" i="11"/>
  <c r="C33" i="11"/>
  <c r="B33" i="11"/>
  <c r="M32" i="11" a="1"/>
  <c r="M32" i="11" s="1"/>
  <c r="G32" i="11"/>
  <c r="D32" i="11"/>
  <c r="C32" i="11"/>
  <c r="B32" i="11"/>
  <c r="M31" i="11" a="1"/>
  <c r="M31" i="11" s="1"/>
  <c r="G31" i="11"/>
  <c r="D31" i="11"/>
  <c r="C31" i="11"/>
  <c r="B31" i="11"/>
  <c r="M30" i="11" a="1"/>
  <c r="M30" i="11" s="1"/>
  <c r="G30" i="11"/>
  <c r="D30" i="11"/>
  <c r="C30" i="11"/>
  <c r="M29" i="11" a="1"/>
  <c r="M29" i="11" s="1"/>
  <c r="G29" i="11"/>
  <c r="D29" i="11"/>
  <c r="C29" i="11"/>
  <c r="M28" i="11" a="1"/>
  <c r="M28" i="11" s="1"/>
  <c r="G28" i="11"/>
  <c r="D28" i="11"/>
  <c r="C28" i="11"/>
  <c r="M27" i="11" a="1"/>
  <c r="M27" i="11" s="1"/>
  <c r="G27" i="11"/>
  <c r="D27" i="11"/>
  <c r="C27" i="11"/>
  <c r="M26" i="11" a="1"/>
  <c r="M26" i="11" s="1"/>
  <c r="G26" i="11"/>
  <c r="D26" i="11"/>
  <c r="C26" i="11"/>
  <c r="M25" i="11" a="1"/>
  <c r="M25" i="11" s="1"/>
  <c r="G25" i="11"/>
  <c r="D25" i="11"/>
  <c r="C25" i="11"/>
  <c r="M24" i="11" a="1"/>
  <c r="M24" i="11" s="1"/>
  <c r="G24" i="11"/>
  <c r="D24" i="11"/>
  <c r="C24" i="11"/>
  <c r="M23" i="11" a="1"/>
  <c r="M23" i="11" s="1"/>
  <c r="G23" i="11"/>
  <c r="D23" i="11"/>
  <c r="C23" i="11"/>
  <c r="M22" i="11" a="1"/>
  <c r="M22" i="11" s="1"/>
  <c r="G22" i="11"/>
  <c r="D22" i="11"/>
  <c r="C22" i="11"/>
  <c r="M21" i="11" a="1"/>
  <c r="M21" i="11" s="1"/>
  <c r="G21" i="11"/>
  <c r="D21" i="11"/>
  <c r="C21" i="11"/>
  <c r="M20" i="11" a="1"/>
  <c r="M20" i="11" s="1"/>
  <c r="G20" i="11"/>
  <c r="D20" i="11"/>
  <c r="C20" i="11"/>
  <c r="M19" i="11" a="1"/>
  <c r="M19" i="11" s="1"/>
  <c r="G19" i="11"/>
  <c r="D19" i="11"/>
  <c r="C19" i="11"/>
  <c r="M18" i="11" a="1"/>
  <c r="M18" i="11" s="1"/>
  <c r="G18" i="11"/>
  <c r="D18" i="11"/>
  <c r="C18" i="11"/>
  <c r="M17" i="11" a="1"/>
  <c r="M17" i="11" s="1"/>
  <c r="G17" i="11"/>
  <c r="D17" i="11"/>
  <c r="C17" i="11"/>
  <c r="M16" i="11" a="1"/>
  <c r="M16" i="11" s="1"/>
  <c r="G16" i="11"/>
  <c r="D16" i="11"/>
  <c r="C16" i="11"/>
  <c r="M15" i="11" a="1"/>
  <c r="M15" i="11" s="1"/>
  <c r="G15" i="11"/>
  <c r="D15" i="11"/>
  <c r="C15" i="11"/>
  <c r="M14" i="11" a="1"/>
  <c r="M14" i="11" s="1"/>
  <c r="G14" i="11"/>
  <c r="D14" i="11"/>
  <c r="C14" i="11"/>
  <c r="M13" i="11" a="1"/>
  <c r="M13" i="11" s="1"/>
  <c r="G13" i="11"/>
  <c r="D13" i="11"/>
  <c r="C13" i="11"/>
  <c r="M12" i="11" a="1"/>
  <c r="M12" i="11" s="1"/>
  <c r="G12" i="11"/>
  <c r="D12" i="11"/>
  <c r="C12" i="11"/>
  <c r="M11" i="11" a="1"/>
  <c r="M11" i="11" s="1"/>
  <c r="G11" i="11"/>
  <c r="D11" i="11"/>
  <c r="C11" i="11"/>
  <c r="M10" i="11" a="1"/>
  <c r="M10" i="11" s="1"/>
  <c r="G10" i="11"/>
  <c r="D10" i="11"/>
  <c r="C10" i="11"/>
  <c r="M9" i="11" a="1"/>
  <c r="M9" i="11" s="1"/>
  <c r="G9" i="11"/>
  <c r="D9" i="11"/>
  <c r="C9" i="11"/>
  <c r="M8" i="11" a="1"/>
  <c r="M8" i="11" s="1"/>
  <c r="G8" i="11"/>
  <c r="D8" i="11"/>
  <c r="C8" i="11"/>
  <c r="M7" i="11" a="1"/>
  <c r="M7" i="11" s="1"/>
  <c r="G7" i="11"/>
  <c r="D7" i="11"/>
  <c r="C7" i="11"/>
  <c r="M6" i="11" a="1"/>
  <c r="M6" i="11" s="1"/>
  <c r="G6" i="11"/>
  <c r="D6" i="11"/>
  <c r="C6" i="11"/>
  <c r="M5" i="11" a="1"/>
  <c r="M5" i="11" s="1"/>
  <c r="G5" i="11"/>
  <c r="D5" i="11"/>
  <c r="C5" i="11"/>
  <c r="M4" i="11" a="1"/>
  <c r="M4" i="11" s="1"/>
  <c r="G4" i="11"/>
  <c r="D4" i="11"/>
  <c r="C4" i="11"/>
  <c r="M3" i="11" a="1"/>
  <c r="M3" i="11" s="1"/>
  <c r="G3" i="11"/>
  <c r="D3" i="11"/>
  <c r="C3" i="11"/>
  <c r="M2" i="11" a="1"/>
  <c r="M2" i="11" s="1"/>
  <c r="G2" i="11"/>
  <c r="D2" i="11"/>
  <c r="C2" i="11"/>
  <c r="M117" i="9" a="1"/>
  <c r="M117" i="9" s="1"/>
  <c r="G117" i="9"/>
  <c r="D117" i="9"/>
  <c r="C117" i="9"/>
  <c r="B117" i="9"/>
  <c r="M116" i="9" a="1"/>
  <c r="M116" i="9" s="1"/>
  <c r="G116" i="9"/>
  <c r="D116" i="9"/>
  <c r="C116" i="9"/>
  <c r="B116" i="9"/>
  <c r="M115" i="9" a="1"/>
  <c r="M115" i="9" s="1"/>
  <c r="G115" i="9"/>
  <c r="D115" i="9"/>
  <c r="C115" i="9"/>
  <c r="B115" i="9"/>
  <c r="M114" i="9" a="1"/>
  <c r="M114" i="9" s="1"/>
  <c r="G114" i="9"/>
  <c r="D114" i="9"/>
  <c r="C114" i="9"/>
  <c r="B114" i="9"/>
  <c r="M113" i="9" a="1"/>
  <c r="M113" i="9" s="1"/>
  <c r="G113" i="9"/>
  <c r="D113" i="9"/>
  <c r="C113" i="9"/>
  <c r="B113" i="9"/>
  <c r="M112" i="9" a="1"/>
  <c r="M112" i="9" s="1"/>
  <c r="G112" i="9"/>
  <c r="D112" i="9"/>
  <c r="C112" i="9"/>
  <c r="B112" i="9"/>
  <c r="M111" i="9" a="1"/>
  <c r="M111" i="9" s="1"/>
  <c r="G111" i="9"/>
  <c r="D111" i="9"/>
  <c r="C111" i="9"/>
  <c r="B111" i="9"/>
  <c r="M110" i="9" a="1"/>
  <c r="M110" i="9" s="1"/>
  <c r="G110" i="9"/>
  <c r="D110" i="9"/>
  <c r="C110" i="9"/>
  <c r="B110" i="9"/>
  <c r="M109" i="9" a="1"/>
  <c r="M109" i="9" s="1"/>
  <c r="G109" i="9"/>
  <c r="D109" i="9"/>
  <c r="C109" i="9"/>
  <c r="B109" i="9"/>
  <c r="M108" i="9" a="1"/>
  <c r="M108" i="9" s="1"/>
  <c r="G108" i="9"/>
  <c r="D108" i="9"/>
  <c r="C108" i="9"/>
  <c r="B108" i="9"/>
  <c r="M107" i="9" a="1"/>
  <c r="M107" i="9" s="1"/>
  <c r="G107" i="9"/>
  <c r="D107" i="9"/>
  <c r="C107" i="9"/>
  <c r="B107" i="9"/>
  <c r="M106" i="9" a="1"/>
  <c r="M106" i="9" s="1"/>
  <c r="G106" i="9"/>
  <c r="D106" i="9"/>
  <c r="C106" i="9"/>
  <c r="B106" i="9"/>
  <c r="M105" i="9" a="1"/>
  <c r="M105" i="9" s="1"/>
  <c r="G105" i="9"/>
  <c r="D105" i="9"/>
  <c r="C105" i="9"/>
  <c r="B105" i="9"/>
  <c r="M104" i="9" a="1"/>
  <c r="M104" i="9" s="1"/>
  <c r="G104" i="9"/>
  <c r="D104" i="9"/>
  <c r="C104" i="9"/>
  <c r="B104" i="9"/>
  <c r="M103" i="9" a="1"/>
  <c r="M103" i="9" s="1"/>
  <c r="G103" i="9"/>
  <c r="D103" i="9"/>
  <c r="C103" i="9"/>
  <c r="B103" i="9"/>
  <c r="M102" i="9" a="1"/>
  <c r="M102" i="9" s="1"/>
  <c r="G102" i="9"/>
  <c r="D102" i="9"/>
  <c r="C102" i="9"/>
  <c r="B102" i="9"/>
  <c r="M101" i="9" a="1"/>
  <c r="M101" i="9" s="1"/>
  <c r="G101" i="9"/>
  <c r="D101" i="9"/>
  <c r="C101" i="9"/>
  <c r="B101" i="9"/>
  <c r="M100" i="9" a="1"/>
  <c r="M100" i="9" s="1"/>
  <c r="G100" i="9"/>
  <c r="D100" i="9"/>
  <c r="C100" i="9"/>
  <c r="B100" i="9"/>
  <c r="M99" i="9" a="1"/>
  <c r="M99" i="9" s="1"/>
  <c r="G99" i="9"/>
  <c r="D99" i="9"/>
  <c r="C99" i="9"/>
  <c r="B99" i="9"/>
  <c r="M98" i="9" a="1"/>
  <c r="M98" i="9" s="1"/>
  <c r="G98" i="9"/>
  <c r="D98" i="9"/>
  <c r="C98" i="9"/>
  <c r="B98" i="9"/>
  <c r="M97" i="9" a="1"/>
  <c r="M97" i="9" s="1"/>
  <c r="G97" i="9"/>
  <c r="D97" i="9"/>
  <c r="C97" i="9"/>
  <c r="B97" i="9"/>
  <c r="M96" i="9" a="1"/>
  <c r="M96" i="9" s="1"/>
  <c r="G96" i="9"/>
  <c r="D96" i="9"/>
  <c r="C96" i="9"/>
  <c r="B96" i="9"/>
  <c r="M95" i="9" a="1"/>
  <c r="M95" i="9" s="1"/>
  <c r="G95" i="9"/>
  <c r="D95" i="9"/>
  <c r="C95" i="9"/>
  <c r="B95" i="9"/>
  <c r="M94" i="9" a="1"/>
  <c r="M94" i="9" s="1"/>
  <c r="G94" i="9"/>
  <c r="D94" i="9"/>
  <c r="C94" i="9"/>
  <c r="B94" i="9"/>
  <c r="M93" i="9" a="1"/>
  <c r="M93" i="9" s="1"/>
  <c r="G93" i="9"/>
  <c r="D93" i="9"/>
  <c r="C93" i="9"/>
  <c r="B93" i="9"/>
  <c r="M92" i="9" a="1"/>
  <c r="M92" i="9" s="1"/>
  <c r="G92" i="9"/>
  <c r="D92" i="9"/>
  <c r="C92" i="9"/>
  <c r="B92" i="9"/>
  <c r="M91" i="9" a="1"/>
  <c r="M91" i="9" s="1"/>
  <c r="G91" i="9"/>
  <c r="D91" i="9"/>
  <c r="C91" i="9"/>
  <c r="B91" i="9"/>
  <c r="M90" i="9" a="1"/>
  <c r="M90" i="9" s="1"/>
  <c r="G90" i="9"/>
  <c r="D90" i="9"/>
  <c r="C90" i="9"/>
  <c r="B90" i="9"/>
  <c r="M89" i="9" a="1"/>
  <c r="M89" i="9" s="1"/>
  <c r="G89" i="9"/>
  <c r="D89" i="9"/>
  <c r="C89" i="9"/>
  <c r="B89" i="9"/>
  <c r="M88" i="9" a="1"/>
  <c r="M88" i="9" s="1"/>
  <c r="G88" i="9"/>
  <c r="D88" i="9"/>
  <c r="C88" i="9"/>
  <c r="B88" i="9"/>
  <c r="M87" i="9" a="1"/>
  <c r="M87" i="9" s="1"/>
  <c r="G87" i="9"/>
  <c r="D87" i="9"/>
  <c r="C87" i="9"/>
  <c r="B87" i="9"/>
  <c r="M86" i="9" a="1"/>
  <c r="M86" i="9" s="1"/>
  <c r="G86" i="9"/>
  <c r="D86" i="9"/>
  <c r="C86" i="9"/>
  <c r="B86" i="9"/>
  <c r="M85" i="9" a="1"/>
  <c r="M85" i="9" s="1"/>
  <c r="G85" i="9"/>
  <c r="D85" i="9"/>
  <c r="C85" i="9"/>
  <c r="B85" i="9"/>
  <c r="M84" i="9" a="1"/>
  <c r="M84" i="9" s="1"/>
  <c r="G84" i="9"/>
  <c r="D84" i="9"/>
  <c r="C84" i="9"/>
  <c r="B84" i="9"/>
  <c r="M83" i="9" a="1"/>
  <c r="M83" i="9" s="1"/>
  <c r="G83" i="9"/>
  <c r="D83" i="9"/>
  <c r="C83" i="9"/>
  <c r="B83" i="9"/>
  <c r="M82" i="9" a="1"/>
  <c r="M82" i="9" s="1"/>
  <c r="G82" i="9"/>
  <c r="D82" i="9"/>
  <c r="C82" i="9"/>
  <c r="B82" i="9"/>
  <c r="M81" i="9" a="1"/>
  <c r="M81" i="9" s="1"/>
  <c r="G81" i="9"/>
  <c r="D81" i="9"/>
  <c r="C81" i="9"/>
  <c r="B81" i="9"/>
  <c r="M80" i="9" a="1"/>
  <c r="M80" i="9" s="1"/>
  <c r="G80" i="9"/>
  <c r="D80" i="9"/>
  <c r="C80" i="9"/>
  <c r="B80" i="9"/>
  <c r="M79" i="9" a="1"/>
  <c r="M79" i="9" s="1"/>
  <c r="G79" i="9"/>
  <c r="D79" i="9"/>
  <c r="C79" i="9"/>
  <c r="B79" i="9"/>
  <c r="M78" i="9" a="1"/>
  <c r="M78" i="9" s="1"/>
  <c r="G78" i="9"/>
  <c r="D78" i="9"/>
  <c r="C78" i="9"/>
  <c r="B78" i="9"/>
  <c r="M77" i="9" a="1"/>
  <c r="M77" i="9" s="1"/>
  <c r="G77" i="9"/>
  <c r="D77" i="9"/>
  <c r="C77" i="9"/>
  <c r="B77" i="9"/>
  <c r="M76" i="9" a="1"/>
  <c r="M76" i="9" s="1"/>
  <c r="G76" i="9"/>
  <c r="D76" i="9"/>
  <c r="C76" i="9"/>
  <c r="B76" i="9"/>
  <c r="M75" i="9" a="1"/>
  <c r="M75" i="9" s="1"/>
  <c r="G75" i="9"/>
  <c r="D75" i="9"/>
  <c r="C75" i="9"/>
  <c r="B75" i="9"/>
  <c r="M74" i="9" a="1"/>
  <c r="M74" i="9" s="1"/>
  <c r="G74" i="9"/>
  <c r="D74" i="9"/>
  <c r="C74" i="9"/>
  <c r="B74" i="9"/>
  <c r="M73" i="9" a="1"/>
  <c r="M73" i="9" s="1"/>
  <c r="G73" i="9"/>
  <c r="D73" i="9"/>
  <c r="C73" i="9"/>
  <c r="B73" i="9"/>
  <c r="M72" i="9" a="1"/>
  <c r="M72" i="9" s="1"/>
  <c r="G72" i="9"/>
  <c r="D72" i="9"/>
  <c r="C72" i="9"/>
  <c r="B72" i="9"/>
  <c r="M71" i="9" a="1"/>
  <c r="M71" i="9" s="1"/>
  <c r="G71" i="9"/>
  <c r="D71" i="9"/>
  <c r="C71" i="9"/>
  <c r="B71" i="9"/>
  <c r="M70" i="9" a="1"/>
  <c r="M70" i="9" s="1"/>
  <c r="G70" i="9"/>
  <c r="D70" i="9"/>
  <c r="C70" i="9"/>
  <c r="B70" i="9"/>
  <c r="M69" i="9" a="1"/>
  <c r="M69" i="9" s="1"/>
  <c r="G69" i="9"/>
  <c r="D69" i="9"/>
  <c r="C69" i="9"/>
  <c r="B69" i="9"/>
  <c r="M68" i="9" a="1"/>
  <c r="M68" i="9" s="1"/>
  <c r="G68" i="9"/>
  <c r="D68" i="9"/>
  <c r="C68" i="9"/>
  <c r="B68" i="9"/>
  <c r="M67" i="9" a="1"/>
  <c r="M67" i="9" s="1"/>
  <c r="G67" i="9"/>
  <c r="D67" i="9"/>
  <c r="C67" i="9"/>
  <c r="B67" i="9"/>
  <c r="M66" i="9" a="1"/>
  <c r="M66" i="9" s="1"/>
  <c r="G66" i="9"/>
  <c r="D66" i="9"/>
  <c r="C66" i="9"/>
  <c r="B66" i="9"/>
  <c r="M65" i="9" a="1"/>
  <c r="M65" i="9" s="1"/>
  <c r="G65" i="9"/>
  <c r="D65" i="9"/>
  <c r="C65" i="9"/>
  <c r="B65" i="9"/>
  <c r="M64" i="9" a="1"/>
  <c r="M64" i="9" s="1"/>
  <c r="G64" i="9"/>
  <c r="D64" i="9"/>
  <c r="C64" i="9"/>
  <c r="B64" i="9"/>
  <c r="M63" i="9" a="1"/>
  <c r="M63" i="9" s="1"/>
  <c r="G63" i="9"/>
  <c r="D63" i="9"/>
  <c r="C63" i="9"/>
  <c r="B63" i="9"/>
  <c r="M62" i="9" a="1"/>
  <c r="M62" i="9" s="1"/>
  <c r="G62" i="9"/>
  <c r="D62" i="9"/>
  <c r="C62" i="9"/>
  <c r="B62" i="9"/>
  <c r="M61" i="9" a="1"/>
  <c r="M61" i="9" s="1"/>
  <c r="G61" i="9"/>
  <c r="D61" i="9"/>
  <c r="C61" i="9"/>
  <c r="B61" i="9"/>
  <c r="M60" i="9" a="1"/>
  <c r="M60" i="9" s="1"/>
  <c r="G60" i="9"/>
  <c r="D60" i="9"/>
  <c r="C60" i="9"/>
  <c r="B60" i="9"/>
  <c r="M59" i="9" a="1"/>
  <c r="M59" i="9" s="1"/>
  <c r="G59" i="9"/>
  <c r="D59" i="9"/>
  <c r="C59" i="9"/>
  <c r="B59" i="9"/>
  <c r="M58" i="9" a="1"/>
  <c r="M58" i="9" s="1"/>
  <c r="G58" i="9"/>
  <c r="D58" i="9"/>
  <c r="C58" i="9"/>
  <c r="B58" i="9"/>
  <c r="M57" i="9" a="1"/>
  <c r="M57" i="9" s="1"/>
  <c r="G57" i="9"/>
  <c r="D57" i="9"/>
  <c r="C57" i="9"/>
  <c r="B57" i="9"/>
  <c r="M56" i="9" a="1"/>
  <c r="M56" i="9" s="1"/>
  <c r="G56" i="9"/>
  <c r="D56" i="9"/>
  <c r="C56" i="9"/>
  <c r="B56" i="9"/>
  <c r="M55" i="9" a="1"/>
  <c r="M55" i="9" s="1"/>
  <c r="G55" i="9"/>
  <c r="D55" i="9"/>
  <c r="C55" i="9"/>
  <c r="B55" i="9"/>
  <c r="M54" i="9" a="1"/>
  <c r="M54" i="9" s="1"/>
  <c r="G54" i="9"/>
  <c r="D54" i="9"/>
  <c r="C54" i="9"/>
  <c r="B54" i="9"/>
  <c r="M53" i="9" a="1"/>
  <c r="M53" i="9" s="1"/>
  <c r="G53" i="9"/>
  <c r="D53" i="9"/>
  <c r="C53" i="9"/>
  <c r="B53" i="9"/>
  <c r="M52" i="9" a="1"/>
  <c r="M52" i="9" s="1"/>
  <c r="G52" i="9"/>
  <c r="D52" i="9"/>
  <c r="C52" i="9"/>
  <c r="B52" i="9"/>
  <c r="M51" i="9" a="1"/>
  <c r="M51" i="9" s="1"/>
  <c r="G51" i="9"/>
  <c r="D51" i="9"/>
  <c r="C51" i="9"/>
  <c r="B51" i="9"/>
  <c r="M50" i="9" a="1"/>
  <c r="M50" i="9" s="1"/>
  <c r="G50" i="9"/>
  <c r="D50" i="9"/>
  <c r="C50" i="9"/>
  <c r="B50" i="9"/>
  <c r="M49" i="9" a="1"/>
  <c r="M49" i="9" s="1"/>
  <c r="G49" i="9"/>
  <c r="D49" i="9"/>
  <c r="C49" i="9"/>
  <c r="B49" i="9"/>
  <c r="M48" i="9" a="1"/>
  <c r="M48" i="9" s="1"/>
  <c r="G48" i="9"/>
  <c r="D48" i="9"/>
  <c r="C48" i="9"/>
  <c r="B48" i="9"/>
  <c r="M47" i="9" a="1"/>
  <c r="M47" i="9" s="1"/>
  <c r="G47" i="9"/>
  <c r="D47" i="9"/>
  <c r="C47" i="9"/>
  <c r="B47" i="9"/>
  <c r="M46" i="9" a="1"/>
  <c r="M46" i="9" s="1"/>
  <c r="G46" i="9"/>
  <c r="D46" i="9"/>
  <c r="C46" i="9"/>
  <c r="B46" i="9"/>
  <c r="M45" i="9" a="1"/>
  <c r="M45" i="9" s="1"/>
  <c r="G45" i="9"/>
  <c r="D45" i="9"/>
  <c r="C45" i="9"/>
  <c r="B45" i="9"/>
  <c r="M44" i="9" a="1"/>
  <c r="M44" i="9" s="1"/>
  <c r="G44" i="9"/>
  <c r="D44" i="9"/>
  <c r="C44" i="9"/>
  <c r="B44" i="9"/>
  <c r="M43" i="9" a="1"/>
  <c r="M43" i="9" s="1"/>
  <c r="G43" i="9"/>
  <c r="D43" i="9"/>
  <c r="C43" i="9"/>
  <c r="B43" i="9"/>
  <c r="M42" i="9" a="1"/>
  <c r="M42" i="9" s="1"/>
  <c r="G42" i="9"/>
  <c r="D42" i="9"/>
  <c r="C42" i="9"/>
  <c r="B42" i="9"/>
  <c r="M41" i="9" a="1"/>
  <c r="M41" i="9" s="1"/>
  <c r="G41" i="9"/>
  <c r="D41" i="9"/>
  <c r="C41" i="9"/>
  <c r="B41" i="9"/>
  <c r="M40" i="9" a="1"/>
  <c r="M40" i="9" s="1"/>
  <c r="G40" i="9"/>
  <c r="D40" i="9"/>
  <c r="C40" i="9"/>
  <c r="B40" i="9"/>
  <c r="M39" i="9" a="1"/>
  <c r="M39" i="9" s="1"/>
  <c r="G39" i="9"/>
  <c r="D39" i="9"/>
  <c r="C39" i="9"/>
  <c r="B39" i="9"/>
  <c r="M38" i="9" a="1"/>
  <c r="M38" i="9" s="1"/>
  <c r="G38" i="9"/>
  <c r="D38" i="9"/>
  <c r="C38" i="9"/>
  <c r="B38" i="9"/>
  <c r="M37" i="9" a="1"/>
  <c r="M37" i="9" s="1"/>
  <c r="G37" i="9"/>
  <c r="D37" i="9"/>
  <c r="C37" i="9"/>
  <c r="B37" i="9"/>
  <c r="M36" i="9" a="1"/>
  <c r="M36" i="9" s="1"/>
  <c r="G36" i="9"/>
  <c r="D36" i="9"/>
  <c r="C36" i="9"/>
  <c r="B36" i="9"/>
  <c r="M35" i="9" a="1"/>
  <c r="M35" i="9" s="1"/>
  <c r="G35" i="9"/>
  <c r="D35" i="9"/>
  <c r="C35" i="9"/>
  <c r="B35" i="9"/>
  <c r="M34" i="9" a="1"/>
  <c r="M34" i="9" s="1"/>
  <c r="G34" i="9"/>
  <c r="D34" i="9"/>
  <c r="C34" i="9"/>
  <c r="B34" i="9"/>
  <c r="M33" i="9" a="1"/>
  <c r="M33" i="9" s="1"/>
  <c r="G33" i="9"/>
  <c r="D33" i="9"/>
  <c r="C33" i="9"/>
  <c r="B33" i="9"/>
  <c r="M32" i="9" a="1"/>
  <c r="M32" i="9" s="1"/>
  <c r="G32" i="9"/>
  <c r="D32" i="9"/>
  <c r="C32" i="9"/>
  <c r="B32" i="9"/>
  <c r="M31" i="9" a="1"/>
  <c r="M31" i="9" s="1"/>
  <c r="G31" i="9"/>
  <c r="D31" i="9"/>
  <c r="C31" i="9"/>
  <c r="B31" i="9"/>
  <c r="M30" i="9" a="1"/>
  <c r="M30" i="9" s="1"/>
  <c r="G30" i="9"/>
  <c r="D30" i="9"/>
  <c r="C30" i="9"/>
  <c r="M29" i="9" a="1"/>
  <c r="M29" i="9" s="1"/>
  <c r="G29" i="9"/>
  <c r="D29" i="9"/>
  <c r="C29" i="9"/>
  <c r="M28" i="9" a="1"/>
  <c r="M28" i="9" s="1"/>
  <c r="G28" i="9"/>
  <c r="D28" i="9"/>
  <c r="C28" i="9"/>
  <c r="M27" i="9" a="1"/>
  <c r="M27" i="9" s="1"/>
  <c r="G27" i="9"/>
  <c r="D27" i="9"/>
  <c r="C27" i="9"/>
  <c r="M26" i="9" a="1"/>
  <c r="M26" i="9" s="1"/>
  <c r="G26" i="9"/>
  <c r="D26" i="9"/>
  <c r="C26" i="9"/>
  <c r="M25" i="9" a="1"/>
  <c r="M25" i="9" s="1"/>
  <c r="G25" i="9"/>
  <c r="D25" i="9"/>
  <c r="C25" i="9"/>
  <c r="M24" i="9" a="1"/>
  <c r="M24" i="9" s="1"/>
  <c r="G24" i="9"/>
  <c r="D24" i="9"/>
  <c r="C24" i="9"/>
  <c r="M23" i="9" a="1"/>
  <c r="M23" i="9" s="1"/>
  <c r="G23" i="9"/>
  <c r="D23" i="9"/>
  <c r="C23" i="9"/>
  <c r="M22" i="9" a="1"/>
  <c r="M22" i="9" s="1"/>
  <c r="G22" i="9"/>
  <c r="D22" i="9"/>
  <c r="C22" i="9"/>
  <c r="M21" i="9" a="1"/>
  <c r="M21" i="9" s="1"/>
  <c r="G21" i="9"/>
  <c r="D21" i="9"/>
  <c r="C21" i="9"/>
  <c r="M20" i="9" a="1"/>
  <c r="M20" i="9" s="1"/>
  <c r="G20" i="9"/>
  <c r="D20" i="9"/>
  <c r="C20" i="9"/>
  <c r="M19" i="9" a="1"/>
  <c r="M19" i="9" s="1"/>
  <c r="G19" i="9"/>
  <c r="D19" i="9"/>
  <c r="C19" i="9"/>
  <c r="M18" i="9" a="1"/>
  <c r="M18" i="9" s="1"/>
  <c r="G18" i="9"/>
  <c r="D18" i="9"/>
  <c r="C18" i="9"/>
  <c r="M17" i="9" a="1"/>
  <c r="M17" i="9" s="1"/>
  <c r="G17" i="9"/>
  <c r="D17" i="9"/>
  <c r="C17" i="9"/>
  <c r="M16" i="9" a="1"/>
  <c r="M16" i="9" s="1"/>
  <c r="G16" i="9"/>
  <c r="D16" i="9"/>
  <c r="C16" i="9"/>
  <c r="M15" i="9" a="1"/>
  <c r="M15" i="9" s="1"/>
  <c r="G15" i="9"/>
  <c r="D15" i="9"/>
  <c r="C15" i="9"/>
  <c r="M14" i="9" a="1"/>
  <c r="M14" i="9" s="1"/>
  <c r="G14" i="9"/>
  <c r="D14" i="9"/>
  <c r="C14" i="9"/>
  <c r="M13" i="9" a="1"/>
  <c r="M13" i="9" s="1"/>
  <c r="G13" i="9"/>
  <c r="D13" i="9"/>
  <c r="C13" i="9"/>
  <c r="M12" i="9" a="1"/>
  <c r="M12" i="9" s="1"/>
  <c r="G12" i="9"/>
  <c r="D12" i="9"/>
  <c r="C12" i="9"/>
  <c r="M11" i="9" a="1"/>
  <c r="M11" i="9" s="1"/>
  <c r="G11" i="9"/>
  <c r="D11" i="9"/>
  <c r="C11" i="9"/>
  <c r="M10" i="9" a="1"/>
  <c r="M10" i="9" s="1"/>
  <c r="G10" i="9"/>
  <c r="D10" i="9"/>
  <c r="C10" i="9"/>
  <c r="M9" i="9" a="1"/>
  <c r="M9" i="9" s="1"/>
  <c r="G9" i="9"/>
  <c r="D9" i="9"/>
  <c r="C9" i="9"/>
  <c r="M8" i="9" a="1"/>
  <c r="M8" i="9" s="1"/>
  <c r="G8" i="9"/>
  <c r="D8" i="9"/>
  <c r="C8" i="9"/>
  <c r="M7" i="9" a="1"/>
  <c r="M7" i="9" s="1"/>
  <c r="G7" i="9"/>
  <c r="D7" i="9"/>
  <c r="C7" i="9"/>
  <c r="M6" i="9" a="1"/>
  <c r="M6" i="9" s="1"/>
  <c r="G6" i="9"/>
  <c r="D6" i="9"/>
  <c r="C6" i="9"/>
  <c r="M5" i="9" a="1"/>
  <c r="M5" i="9" s="1"/>
  <c r="G5" i="9"/>
  <c r="D5" i="9"/>
  <c r="C5" i="9"/>
  <c r="M4" i="9" a="1"/>
  <c r="M4" i="9" s="1"/>
  <c r="G4" i="9"/>
  <c r="D4" i="9"/>
  <c r="C4" i="9"/>
  <c r="M3" i="9" a="1"/>
  <c r="M3" i="9" s="1"/>
  <c r="G3" i="9"/>
  <c r="D3" i="9"/>
  <c r="C3" i="9"/>
  <c r="M2" i="9" a="1"/>
  <c r="M2" i="9" s="1"/>
  <c r="G2" i="9"/>
  <c r="D2" i="9"/>
  <c r="C2" i="9"/>
  <c r="M117" i="15" a="1"/>
  <c r="M117" i="15" s="1"/>
  <c r="G117" i="15"/>
  <c r="D117" i="15"/>
  <c r="C117" i="15"/>
  <c r="B117" i="15"/>
  <c r="M116" i="15" a="1"/>
  <c r="M116" i="15" s="1"/>
  <c r="G116" i="15"/>
  <c r="D116" i="15"/>
  <c r="C116" i="15"/>
  <c r="B116" i="15"/>
  <c r="M115" i="15" a="1"/>
  <c r="M115" i="15" s="1"/>
  <c r="G115" i="15"/>
  <c r="D115" i="15"/>
  <c r="C115" i="15"/>
  <c r="B115" i="15"/>
  <c r="M114" i="15" a="1"/>
  <c r="M114" i="15" s="1"/>
  <c r="G114" i="15"/>
  <c r="D114" i="15"/>
  <c r="C114" i="15"/>
  <c r="B114" i="15"/>
  <c r="M113" i="15" a="1"/>
  <c r="M113" i="15" s="1"/>
  <c r="G113" i="15"/>
  <c r="D113" i="15"/>
  <c r="C113" i="15"/>
  <c r="B113" i="15"/>
  <c r="M112" i="15" a="1"/>
  <c r="M112" i="15" s="1"/>
  <c r="G112" i="15"/>
  <c r="D112" i="15"/>
  <c r="C112" i="15"/>
  <c r="B112" i="15"/>
  <c r="M111" i="15" a="1"/>
  <c r="M111" i="15" s="1"/>
  <c r="G111" i="15"/>
  <c r="D111" i="15"/>
  <c r="C111" i="15"/>
  <c r="B111" i="15"/>
  <c r="M110" i="15" a="1"/>
  <c r="M110" i="15" s="1"/>
  <c r="G110" i="15"/>
  <c r="D110" i="15"/>
  <c r="C110" i="15"/>
  <c r="B110" i="15"/>
  <c r="M109" i="15" a="1"/>
  <c r="M109" i="15" s="1"/>
  <c r="G109" i="15"/>
  <c r="D109" i="15"/>
  <c r="C109" i="15"/>
  <c r="B109" i="15"/>
  <c r="M108" i="15" a="1"/>
  <c r="M108" i="15" s="1"/>
  <c r="G108" i="15"/>
  <c r="D108" i="15"/>
  <c r="C108" i="15"/>
  <c r="B108" i="15"/>
  <c r="M107" i="15" a="1"/>
  <c r="M107" i="15" s="1"/>
  <c r="G107" i="15"/>
  <c r="D107" i="15"/>
  <c r="C107" i="15"/>
  <c r="B107" i="15"/>
  <c r="M106" i="15" a="1"/>
  <c r="M106" i="15" s="1"/>
  <c r="G106" i="15"/>
  <c r="D106" i="15"/>
  <c r="C106" i="15"/>
  <c r="B106" i="15"/>
  <c r="M105" i="15" a="1"/>
  <c r="M105" i="15" s="1"/>
  <c r="G105" i="15"/>
  <c r="D105" i="15"/>
  <c r="C105" i="15"/>
  <c r="B105" i="15"/>
  <c r="M104" i="15" a="1"/>
  <c r="M104" i="15" s="1"/>
  <c r="G104" i="15"/>
  <c r="D104" i="15"/>
  <c r="C104" i="15"/>
  <c r="B104" i="15"/>
  <c r="M103" i="15" a="1"/>
  <c r="M103" i="15" s="1"/>
  <c r="G103" i="15"/>
  <c r="D103" i="15"/>
  <c r="C103" i="15"/>
  <c r="B103" i="15"/>
  <c r="M102" i="15" a="1"/>
  <c r="M102" i="15" s="1"/>
  <c r="G102" i="15"/>
  <c r="D102" i="15"/>
  <c r="C102" i="15"/>
  <c r="B102" i="15"/>
  <c r="M101" i="15" a="1"/>
  <c r="M101" i="15" s="1"/>
  <c r="G101" i="15"/>
  <c r="D101" i="15"/>
  <c r="C101" i="15"/>
  <c r="B101" i="15"/>
  <c r="M100" i="15" a="1"/>
  <c r="M100" i="15" s="1"/>
  <c r="G100" i="15"/>
  <c r="D100" i="15"/>
  <c r="C100" i="15"/>
  <c r="B100" i="15"/>
  <c r="M99" i="15" a="1"/>
  <c r="M99" i="15" s="1"/>
  <c r="G99" i="15"/>
  <c r="D99" i="15"/>
  <c r="C99" i="15"/>
  <c r="B99" i="15"/>
  <c r="M98" i="15" a="1"/>
  <c r="M98" i="15" s="1"/>
  <c r="G98" i="15"/>
  <c r="D98" i="15"/>
  <c r="C98" i="15"/>
  <c r="B98" i="15"/>
  <c r="M97" i="15" a="1"/>
  <c r="M97" i="15" s="1"/>
  <c r="G97" i="15"/>
  <c r="D97" i="15"/>
  <c r="C97" i="15"/>
  <c r="B97" i="15"/>
  <c r="M96" i="15" a="1"/>
  <c r="M96" i="15" s="1"/>
  <c r="G96" i="15"/>
  <c r="D96" i="15"/>
  <c r="C96" i="15"/>
  <c r="B96" i="15"/>
  <c r="M95" i="15" a="1"/>
  <c r="M95" i="15" s="1"/>
  <c r="G95" i="15"/>
  <c r="D95" i="15"/>
  <c r="C95" i="15"/>
  <c r="B95" i="15"/>
  <c r="M94" i="15" a="1"/>
  <c r="M94" i="15" s="1"/>
  <c r="G94" i="15"/>
  <c r="D94" i="15"/>
  <c r="C94" i="15"/>
  <c r="B94" i="15"/>
  <c r="M93" i="15" a="1"/>
  <c r="M93" i="15" s="1"/>
  <c r="G93" i="15"/>
  <c r="D93" i="15"/>
  <c r="C93" i="15"/>
  <c r="B93" i="15"/>
  <c r="M92" i="15" a="1"/>
  <c r="M92" i="15" s="1"/>
  <c r="G92" i="15"/>
  <c r="D92" i="15"/>
  <c r="C92" i="15"/>
  <c r="B92" i="15"/>
  <c r="M91" i="15" a="1"/>
  <c r="M91" i="15" s="1"/>
  <c r="G91" i="15"/>
  <c r="D91" i="15"/>
  <c r="C91" i="15"/>
  <c r="B91" i="15"/>
  <c r="M90" i="15" a="1"/>
  <c r="M90" i="15" s="1"/>
  <c r="G90" i="15"/>
  <c r="D90" i="15"/>
  <c r="C90" i="15"/>
  <c r="B90" i="15"/>
  <c r="M89" i="15" a="1"/>
  <c r="M89" i="15" s="1"/>
  <c r="G89" i="15"/>
  <c r="D89" i="15"/>
  <c r="C89" i="15"/>
  <c r="B89" i="15"/>
  <c r="M88" i="15" a="1"/>
  <c r="M88" i="15" s="1"/>
  <c r="G88" i="15"/>
  <c r="D88" i="15"/>
  <c r="C88" i="15"/>
  <c r="B88" i="15"/>
  <c r="M87" i="15" a="1"/>
  <c r="M87" i="15" s="1"/>
  <c r="G87" i="15"/>
  <c r="D87" i="15"/>
  <c r="C87" i="15"/>
  <c r="B87" i="15"/>
  <c r="M86" i="15" a="1"/>
  <c r="M86" i="15" s="1"/>
  <c r="G86" i="15"/>
  <c r="D86" i="15"/>
  <c r="C86" i="15"/>
  <c r="B86" i="15"/>
  <c r="M85" i="15" a="1"/>
  <c r="M85" i="15" s="1"/>
  <c r="G85" i="15"/>
  <c r="D85" i="15"/>
  <c r="C85" i="15"/>
  <c r="B85" i="15"/>
  <c r="M84" i="15" a="1"/>
  <c r="M84" i="15" s="1"/>
  <c r="G84" i="15"/>
  <c r="D84" i="15"/>
  <c r="C84" i="15"/>
  <c r="B84" i="15"/>
  <c r="M83" i="15" a="1"/>
  <c r="M83" i="15" s="1"/>
  <c r="G83" i="15"/>
  <c r="D83" i="15"/>
  <c r="C83" i="15"/>
  <c r="B83" i="15"/>
  <c r="M82" i="15" a="1"/>
  <c r="M82" i="15" s="1"/>
  <c r="G82" i="15"/>
  <c r="D82" i="15"/>
  <c r="C82" i="15"/>
  <c r="B82" i="15"/>
  <c r="M81" i="15" a="1"/>
  <c r="M81" i="15" s="1"/>
  <c r="G81" i="15"/>
  <c r="D81" i="15"/>
  <c r="C81" i="15"/>
  <c r="B81" i="15"/>
  <c r="M80" i="15" a="1"/>
  <c r="M80" i="15" s="1"/>
  <c r="G80" i="15"/>
  <c r="D80" i="15"/>
  <c r="C80" i="15"/>
  <c r="B80" i="15"/>
  <c r="M79" i="15" a="1"/>
  <c r="M79" i="15" s="1"/>
  <c r="G79" i="15"/>
  <c r="D79" i="15"/>
  <c r="C79" i="15"/>
  <c r="B79" i="15"/>
  <c r="M78" i="15" a="1"/>
  <c r="M78" i="15" s="1"/>
  <c r="G78" i="15"/>
  <c r="D78" i="15"/>
  <c r="C78" i="15"/>
  <c r="B78" i="15"/>
  <c r="M77" i="15" a="1"/>
  <c r="M77" i="15" s="1"/>
  <c r="G77" i="15"/>
  <c r="D77" i="15"/>
  <c r="C77" i="15"/>
  <c r="B77" i="15"/>
  <c r="M76" i="15" a="1"/>
  <c r="M76" i="15" s="1"/>
  <c r="G76" i="15"/>
  <c r="D76" i="15"/>
  <c r="C76" i="15"/>
  <c r="B76" i="15"/>
  <c r="M75" i="15" a="1"/>
  <c r="M75" i="15" s="1"/>
  <c r="G75" i="15"/>
  <c r="D75" i="15"/>
  <c r="C75" i="15"/>
  <c r="B75" i="15"/>
  <c r="M74" i="15" a="1"/>
  <c r="M74" i="15" s="1"/>
  <c r="G74" i="15"/>
  <c r="D74" i="15"/>
  <c r="C74" i="15"/>
  <c r="B74" i="15"/>
  <c r="M73" i="15" a="1"/>
  <c r="M73" i="15" s="1"/>
  <c r="G73" i="15"/>
  <c r="D73" i="15"/>
  <c r="C73" i="15"/>
  <c r="B73" i="15"/>
  <c r="M72" i="15" a="1"/>
  <c r="M72" i="15" s="1"/>
  <c r="G72" i="15"/>
  <c r="D72" i="15"/>
  <c r="C72" i="15"/>
  <c r="B72" i="15"/>
  <c r="M71" i="15" a="1"/>
  <c r="M71" i="15" s="1"/>
  <c r="G71" i="15"/>
  <c r="D71" i="15"/>
  <c r="C71" i="15"/>
  <c r="B71" i="15"/>
  <c r="M70" i="15" a="1"/>
  <c r="M70" i="15" s="1"/>
  <c r="G70" i="15"/>
  <c r="D70" i="15"/>
  <c r="C70" i="15"/>
  <c r="B70" i="15"/>
  <c r="M69" i="15" a="1"/>
  <c r="M69" i="15" s="1"/>
  <c r="G69" i="15"/>
  <c r="D69" i="15"/>
  <c r="C69" i="15"/>
  <c r="B69" i="15"/>
  <c r="M68" i="15" a="1"/>
  <c r="M68" i="15" s="1"/>
  <c r="G68" i="15"/>
  <c r="D68" i="15"/>
  <c r="C68" i="15"/>
  <c r="B68" i="15"/>
  <c r="M67" i="15" a="1"/>
  <c r="M67" i="15" s="1"/>
  <c r="G67" i="15"/>
  <c r="D67" i="15"/>
  <c r="C67" i="15"/>
  <c r="B67" i="15"/>
  <c r="M66" i="15" a="1"/>
  <c r="M66" i="15" s="1"/>
  <c r="G66" i="15"/>
  <c r="D66" i="15"/>
  <c r="C66" i="15"/>
  <c r="B66" i="15"/>
  <c r="M65" i="15" a="1"/>
  <c r="M65" i="15" s="1"/>
  <c r="G65" i="15"/>
  <c r="D65" i="15"/>
  <c r="C65" i="15"/>
  <c r="B65" i="15"/>
  <c r="M64" i="15" a="1"/>
  <c r="M64" i="15" s="1"/>
  <c r="G64" i="15"/>
  <c r="D64" i="15"/>
  <c r="C64" i="15"/>
  <c r="B64" i="15"/>
  <c r="M63" i="15" a="1"/>
  <c r="M63" i="15" s="1"/>
  <c r="G63" i="15"/>
  <c r="D63" i="15"/>
  <c r="C63" i="15"/>
  <c r="B63" i="15"/>
  <c r="M62" i="15" a="1"/>
  <c r="M62" i="15" s="1"/>
  <c r="G62" i="15"/>
  <c r="D62" i="15"/>
  <c r="C62" i="15"/>
  <c r="B62" i="15"/>
  <c r="M61" i="15" a="1"/>
  <c r="M61" i="15" s="1"/>
  <c r="G61" i="15"/>
  <c r="D61" i="15"/>
  <c r="C61" i="15"/>
  <c r="B61" i="15"/>
  <c r="M60" i="15" a="1"/>
  <c r="M60" i="15" s="1"/>
  <c r="G60" i="15"/>
  <c r="D60" i="15"/>
  <c r="C60" i="15"/>
  <c r="B60" i="15"/>
  <c r="M59" i="15" a="1"/>
  <c r="M59" i="15" s="1"/>
  <c r="G59" i="15"/>
  <c r="D59" i="15"/>
  <c r="C59" i="15"/>
  <c r="B59" i="15"/>
  <c r="M58" i="15" a="1"/>
  <c r="M58" i="15" s="1"/>
  <c r="G58" i="15"/>
  <c r="D58" i="15"/>
  <c r="C58" i="15"/>
  <c r="B58" i="15"/>
  <c r="M57" i="15" a="1"/>
  <c r="M57" i="15" s="1"/>
  <c r="G57" i="15"/>
  <c r="D57" i="15"/>
  <c r="C57" i="15"/>
  <c r="B57" i="15"/>
  <c r="M56" i="15" a="1"/>
  <c r="M56" i="15" s="1"/>
  <c r="G56" i="15"/>
  <c r="D56" i="15"/>
  <c r="C56" i="15"/>
  <c r="B56" i="15"/>
  <c r="M55" i="15" a="1"/>
  <c r="M55" i="15" s="1"/>
  <c r="G55" i="15"/>
  <c r="D55" i="15"/>
  <c r="C55" i="15"/>
  <c r="B55" i="15"/>
  <c r="M54" i="15" a="1"/>
  <c r="M54" i="15" s="1"/>
  <c r="G54" i="15"/>
  <c r="D54" i="15"/>
  <c r="C54" i="15"/>
  <c r="B54" i="15"/>
  <c r="M53" i="15" a="1"/>
  <c r="M53" i="15" s="1"/>
  <c r="G53" i="15"/>
  <c r="D53" i="15"/>
  <c r="C53" i="15"/>
  <c r="B53" i="15"/>
  <c r="M52" i="15" a="1"/>
  <c r="M52" i="15" s="1"/>
  <c r="G52" i="15"/>
  <c r="D52" i="15"/>
  <c r="C52" i="15"/>
  <c r="B52" i="15"/>
  <c r="M51" i="15" a="1"/>
  <c r="M51" i="15" s="1"/>
  <c r="G51" i="15"/>
  <c r="D51" i="15"/>
  <c r="C51" i="15"/>
  <c r="B51" i="15"/>
  <c r="M50" i="15" a="1"/>
  <c r="M50" i="15" s="1"/>
  <c r="G50" i="15"/>
  <c r="D50" i="15"/>
  <c r="C50" i="15"/>
  <c r="B50" i="15"/>
  <c r="M49" i="15" a="1"/>
  <c r="M49" i="15" s="1"/>
  <c r="G49" i="15"/>
  <c r="D49" i="15"/>
  <c r="C49" i="15"/>
  <c r="B49" i="15"/>
  <c r="M48" i="15" a="1"/>
  <c r="M48" i="15" s="1"/>
  <c r="G48" i="15"/>
  <c r="D48" i="15"/>
  <c r="C48" i="15"/>
  <c r="B48" i="15"/>
  <c r="M47" i="15" a="1"/>
  <c r="M47" i="15" s="1"/>
  <c r="G47" i="15"/>
  <c r="D47" i="15"/>
  <c r="C47" i="15"/>
  <c r="B47" i="15"/>
  <c r="M46" i="15" a="1"/>
  <c r="M46" i="15" s="1"/>
  <c r="G46" i="15"/>
  <c r="D46" i="15"/>
  <c r="C46" i="15"/>
  <c r="B46" i="15"/>
  <c r="M45" i="15" a="1"/>
  <c r="M45" i="15" s="1"/>
  <c r="G45" i="15"/>
  <c r="D45" i="15"/>
  <c r="C45" i="15"/>
  <c r="B45" i="15"/>
  <c r="M44" i="15" a="1"/>
  <c r="M44" i="15" s="1"/>
  <c r="G44" i="15"/>
  <c r="D44" i="15"/>
  <c r="C44" i="15"/>
  <c r="B44" i="15"/>
  <c r="M43" i="15" a="1"/>
  <c r="M43" i="15" s="1"/>
  <c r="G43" i="15"/>
  <c r="D43" i="15"/>
  <c r="C43" i="15"/>
  <c r="B43" i="15"/>
  <c r="M42" i="15" a="1"/>
  <c r="M42" i="15" s="1"/>
  <c r="G42" i="15"/>
  <c r="D42" i="15"/>
  <c r="C42" i="15"/>
  <c r="B42" i="15"/>
  <c r="M41" i="15" a="1"/>
  <c r="M41" i="15" s="1"/>
  <c r="G41" i="15"/>
  <c r="D41" i="15"/>
  <c r="C41" i="15"/>
  <c r="B41" i="15"/>
  <c r="M40" i="15" a="1"/>
  <c r="M40" i="15" s="1"/>
  <c r="G40" i="15"/>
  <c r="D40" i="15"/>
  <c r="C40" i="15"/>
  <c r="B40" i="15"/>
  <c r="M39" i="15" a="1"/>
  <c r="M39" i="15" s="1"/>
  <c r="G39" i="15"/>
  <c r="D39" i="15"/>
  <c r="C39" i="15"/>
  <c r="B39" i="15"/>
  <c r="M38" i="15" a="1"/>
  <c r="M38" i="15" s="1"/>
  <c r="G38" i="15"/>
  <c r="D38" i="15"/>
  <c r="C38" i="15"/>
  <c r="B38" i="15"/>
  <c r="M37" i="15" a="1"/>
  <c r="M37" i="15" s="1"/>
  <c r="G37" i="15"/>
  <c r="D37" i="15"/>
  <c r="C37" i="15"/>
  <c r="B37" i="15"/>
  <c r="M36" i="15" a="1"/>
  <c r="M36" i="15" s="1"/>
  <c r="G36" i="15"/>
  <c r="D36" i="15"/>
  <c r="C36" i="15"/>
  <c r="B36" i="15"/>
  <c r="M35" i="15" a="1"/>
  <c r="M35" i="15" s="1"/>
  <c r="G35" i="15"/>
  <c r="D35" i="15"/>
  <c r="C35" i="15"/>
  <c r="B35" i="15"/>
  <c r="M34" i="15" a="1"/>
  <c r="M34" i="15" s="1"/>
  <c r="G34" i="15"/>
  <c r="D34" i="15"/>
  <c r="C34" i="15"/>
  <c r="B34" i="15"/>
  <c r="M33" i="15" a="1"/>
  <c r="M33" i="15" s="1"/>
  <c r="G33" i="15"/>
  <c r="D33" i="15"/>
  <c r="C33" i="15"/>
  <c r="B33" i="15"/>
  <c r="M32" i="15" a="1"/>
  <c r="M32" i="15" s="1"/>
  <c r="G32" i="15"/>
  <c r="D32" i="15"/>
  <c r="C32" i="15"/>
  <c r="B32" i="15"/>
  <c r="M31" i="15" a="1"/>
  <c r="M31" i="15" s="1"/>
  <c r="G31" i="15"/>
  <c r="D31" i="15"/>
  <c r="C31" i="15"/>
  <c r="B31" i="15"/>
  <c r="M30" i="15" a="1"/>
  <c r="M30" i="15" s="1"/>
  <c r="G30" i="15"/>
  <c r="D30" i="15"/>
  <c r="C30" i="15"/>
  <c r="M29" i="15" a="1"/>
  <c r="M29" i="15" s="1"/>
  <c r="G29" i="15"/>
  <c r="D29" i="15"/>
  <c r="C29" i="15"/>
  <c r="M28" i="15" a="1"/>
  <c r="M28" i="15" s="1"/>
  <c r="G28" i="15"/>
  <c r="D28" i="15"/>
  <c r="C28" i="15"/>
  <c r="M27" i="15" a="1"/>
  <c r="M27" i="15" s="1"/>
  <c r="G27" i="15"/>
  <c r="D27" i="15"/>
  <c r="C27" i="15"/>
  <c r="M26" i="15" a="1"/>
  <c r="M26" i="15" s="1"/>
  <c r="G26" i="15"/>
  <c r="D26" i="15"/>
  <c r="C26" i="15"/>
  <c r="M25" i="15" a="1"/>
  <c r="M25" i="15" s="1"/>
  <c r="G25" i="15"/>
  <c r="D25" i="15"/>
  <c r="C25" i="15"/>
  <c r="M24" i="15" a="1"/>
  <c r="M24" i="15" s="1"/>
  <c r="G24" i="15"/>
  <c r="D24" i="15"/>
  <c r="C24" i="15"/>
  <c r="M23" i="15" a="1"/>
  <c r="M23" i="15" s="1"/>
  <c r="G23" i="15"/>
  <c r="D23" i="15"/>
  <c r="C23" i="15"/>
  <c r="M22" i="15" a="1"/>
  <c r="M22" i="15" s="1"/>
  <c r="G22" i="15"/>
  <c r="D22" i="15"/>
  <c r="C22" i="15"/>
  <c r="M21" i="15" a="1"/>
  <c r="M21" i="15" s="1"/>
  <c r="G21" i="15"/>
  <c r="D21" i="15"/>
  <c r="C21" i="15"/>
  <c r="M20" i="15" a="1"/>
  <c r="M20" i="15" s="1"/>
  <c r="G20" i="15"/>
  <c r="D20" i="15"/>
  <c r="C20" i="15"/>
  <c r="M19" i="15" a="1"/>
  <c r="M19" i="15" s="1"/>
  <c r="G19" i="15"/>
  <c r="D19" i="15"/>
  <c r="C19" i="15"/>
  <c r="M18" i="15" a="1"/>
  <c r="M18" i="15" s="1"/>
  <c r="G18" i="15"/>
  <c r="D18" i="15"/>
  <c r="C18" i="15"/>
  <c r="M17" i="15" a="1"/>
  <c r="M17" i="15" s="1"/>
  <c r="G17" i="15"/>
  <c r="D17" i="15"/>
  <c r="C17" i="15"/>
  <c r="M16" i="15" a="1"/>
  <c r="M16" i="15" s="1"/>
  <c r="G16" i="15"/>
  <c r="D16" i="15"/>
  <c r="C16" i="15"/>
  <c r="M15" i="15" a="1"/>
  <c r="M15" i="15" s="1"/>
  <c r="G15" i="15"/>
  <c r="D15" i="15"/>
  <c r="C15" i="15"/>
  <c r="M14" i="15" a="1"/>
  <c r="M14" i="15" s="1"/>
  <c r="G14" i="15"/>
  <c r="D14" i="15"/>
  <c r="C14" i="15"/>
  <c r="M13" i="15" a="1"/>
  <c r="M13" i="15" s="1"/>
  <c r="G13" i="15"/>
  <c r="D13" i="15"/>
  <c r="C13" i="15"/>
  <c r="M12" i="15" a="1"/>
  <c r="M12" i="15" s="1"/>
  <c r="G12" i="15"/>
  <c r="D12" i="15"/>
  <c r="C12" i="15"/>
  <c r="M11" i="15" a="1"/>
  <c r="M11" i="15" s="1"/>
  <c r="G11" i="15"/>
  <c r="D11" i="15"/>
  <c r="C11" i="15"/>
  <c r="M10" i="15" a="1"/>
  <c r="M10" i="15" s="1"/>
  <c r="G10" i="15"/>
  <c r="D10" i="15"/>
  <c r="C10" i="15"/>
  <c r="M9" i="15" a="1"/>
  <c r="M9" i="15" s="1"/>
  <c r="G9" i="15"/>
  <c r="D9" i="15"/>
  <c r="C9" i="15"/>
  <c r="M8" i="15" a="1"/>
  <c r="M8" i="15" s="1"/>
  <c r="G8" i="15"/>
  <c r="D8" i="15"/>
  <c r="C8" i="15"/>
  <c r="M7" i="15" a="1"/>
  <c r="M7" i="15" s="1"/>
  <c r="G7" i="15"/>
  <c r="D7" i="15"/>
  <c r="C7" i="15"/>
  <c r="M6" i="15" a="1"/>
  <c r="M6" i="15" s="1"/>
  <c r="G6" i="15"/>
  <c r="D6" i="15"/>
  <c r="C6" i="15"/>
  <c r="M5" i="15" a="1"/>
  <c r="M5" i="15" s="1"/>
  <c r="G5" i="15"/>
  <c r="D5" i="15"/>
  <c r="C5" i="15"/>
  <c r="M4" i="15" a="1"/>
  <c r="M4" i="15" s="1"/>
  <c r="G4" i="15"/>
  <c r="D4" i="15"/>
  <c r="C4" i="15"/>
  <c r="M3" i="15" a="1"/>
  <c r="M3" i="15" s="1"/>
  <c r="G3" i="15"/>
  <c r="D3" i="15"/>
  <c r="C3" i="15"/>
  <c r="M2" i="15" a="1"/>
  <c r="M2" i="15" s="1"/>
  <c r="G2" i="15"/>
  <c r="D2" i="15"/>
  <c r="C2" i="15"/>
  <c r="M117" i="5" a="1"/>
  <c r="M117" i="5" s="1"/>
  <c r="G117" i="5"/>
  <c r="D117" i="5"/>
  <c r="C117" i="5"/>
  <c r="B117" i="5"/>
  <c r="M116" i="5" a="1"/>
  <c r="M116" i="5" s="1"/>
  <c r="G116" i="5"/>
  <c r="D116" i="5"/>
  <c r="C116" i="5"/>
  <c r="B116" i="5"/>
  <c r="M115" i="5" a="1"/>
  <c r="M115" i="5" s="1"/>
  <c r="G115" i="5"/>
  <c r="D115" i="5"/>
  <c r="C115" i="5"/>
  <c r="B115" i="5"/>
  <c r="M114" i="5" a="1"/>
  <c r="M114" i="5" s="1"/>
  <c r="G114" i="5"/>
  <c r="D114" i="5"/>
  <c r="C114" i="5"/>
  <c r="B114" i="5"/>
  <c r="M113" i="5" a="1"/>
  <c r="M113" i="5" s="1"/>
  <c r="G113" i="5"/>
  <c r="D113" i="5"/>
  <c r="C113" i="5"/>
  <c r="B113" i="5"/>
  <c r="M112" i="5" a="1"/>
  <c r="M112" i="5" s="1"/>
  <c r="G112" i="5"/>
  <c r="D112" i="5"/>
  <c r="C112" i="5"/>
  <c r="B112" i="5"/>
  <c r="M111" i="5" a="1"/>
  <c r="M111" i="5" s="1"/>
  <c r="G111" i="5"/>
  <c r="D111" i="5"/>
  <c r="C111" i="5"/>
  <c r="B111" i="5"/>
  <c r="M110" i="5" a="1"/>
  <c r="M110" i="5" s="1"/>
  <c r="G110" i="5"/>
  <c r="D110" i="5"/>
  <c r="C110" i="5"/>
  <c r="B110" i="5"/>
  <c r="M109" i="5" a="1"/>
  <c r="M109" i="5" s="1"/>
  <c r="G109" i="5"/>
  <c r="D109" i="5"/>
  <c r="C109" i="5"/>
  <c r="B109" i="5"/>
  <c r="M108" i="5" a="1"/>
  <c r="M108" i="5" s="1"/>
  <c r="G108" i="5"/>
  <c r="D108" i="5"/>
  <c r="C108" i="5"/>
  <c r="B108" i="5"/>
  <c r="M107" i="5" a="1"/>
  <c r="M107" i="5" s="1"/>
  <c r="G107" i="5"/>
  <c r="D107" i="5"/>
  <c r="C107" i="5"/>
  <c r="B107" i="5"/>
  <c r="M106" i="5" a="1"/>
  <c r="M106" i="5" s="1"/>
  <c r="G106" i="5"/>
  <c r="D106" i="5"/>
  <c r="C106" i="5"/>
  <c r="B106" i="5"/>
  <c r="M105" i="5" a="1"/>
  <c r="M105" i="5" s="1"/>
  <c r="G105" i="5"/>
  <c r="D105" i="5"/>
  <c r="C105" i="5"/>
  <c r="B105" i="5"/>
  <c r="M104" i="5" a="1"/>
  <c r="M104" i="5" s="1"/>
  <c r="G104" i="5"/>
  <c r="D104" i="5"/>
  <c r="C104" i="5"/>
  <c r="B104" i="5"/>
  <c r="M103" i="5" a="1"/>
  <c r="M103" i="5" s="1"/>
  <c r="G103" i="5"/>
  <c r="D103" i="5"/>
  <c r="C103" i="5"/>
  <c r="B103" i="5"/>
  <c r="M102" i="5" a="1"/>
  <c r="M102" i="5" s="1"/>
  <c r="G102" i="5"/>
  <c r="D102" i="5"/>
  <c r="C102" i="5"/>
  <c r="B102" i="5"/>
  <c r="M101" i="5" a="1"/>
  <c r="M101" i="5" s="1"/>
  <c r="G101" i="5"/>
  <c r="D101" i="5"/>
  <c r="C101" i="5"/>
  <c r="B101" i="5"/>
  <c r="M100" i="5" a="1"/>
  <c r="M100" i="5" s="1"/>
  <c r="G100" i="5"/>
  <c r="D100" i="5"/>
  <c r="C100" i="5"/>
  <c r="B100" i="5"/>
  <c r="M99" i="5" a="1"/>
  <c r="M99" i="5" s="1"/>
  <c r="G99" i="5"/>
  <c r="D99" i="5"/>
  <c r="C99" i="5"/>
  <c r="B99" i="5"/>
  <c r="M98" i="5" a="1"/>
  <c r="M98" i="5" s="1"/>
  <c r="G98" i="5"/>
  <c r="D98" i="5"/>
  <c r="C98" i="5"/>
  <c r="B98" i="5"/>
  <c r="M97" i="5" a="1"/>
  <c r="M97" i="5" s="1"/>
  <c r="G97" i="5"/>
  <c r="D97" i="5"/>
  <c r="C97" i="5"/>
  <c r="B97" i="5"/>
  <c r="M96" i="5" a="1"/>
  <c r="M96" i="5" s="1"/>
  <c r="G96" i="5"/>
  <c r="D96" i="5"/>
  <c r="C96" i="5"/>
  <c r="B96" i="5"/>
  <c r="M95" i="5" a="1"/>
  <c r="M95" i="5" s="1"/>
  <c r="G95" i="5"/>
  <c r="D95" i="5"/>
  <c r="C95" i="5"/>
  <c r="B95" i="5"/>
  <c r="M94" i="5" a="1"/>
  <c r="M94" i="5" s="1"/>
  <c r="G94" i="5"/>
  <c r="D94" i="5"/>
  <c r="C94" i="5"/>
  <c r="B94" i="5"/>
  <c r="M93" i="5" a="1"/>
  <c r="M93" i="5" s="1"/>
  <c r="G93" i="5"/>
  <c r="D93" i="5"/>
  <c r="C93" i="5"/>
  <c r="B93" i="5"/>
  <c r="M92" i="5" a="1"/>
  <c r="M92" i="5" s="1"/>
  <c r="G92" i="5"/>
  <c r="D92" i="5"/>
  <c r="C92" i="5"/>
  <c r="B92" i="5"/>
  <c r="M91" i="5" a="1"/>
  <c r="M91" i="5" s="1"/>
  <c r="G91" i="5"/>
  <c r="D91" i="5"/>
  <c r="C91" i="5"/>
  <c r="B91" i="5"/>
  <c r="M90" i="5" a="1"/>
  <c r="M90" i="5" s="1"/>
  <c r="G90" i="5"/>
  <c r="D90" i="5"/>
  <c r="C90" i="5"/>
  <c r="B90" i="5"/>
  <c r="M89" i="5" a="1"/>
  <c r="M89" i="5" s="1"/>
  <c r="G89" i="5"/>
  <c r="D89" i="5"/>
  <c r="C89" i="5"/>
  <c r="B89" i="5"/>
  <c r="M88" i="5" a="1"/>
  <c r="M88" i="5" s="1"/>
  <c r="G88" i="5"/>
  <c r="D88" i="5"/>
  <c r="C88" i="5"/>
  <c r="B88" i="5"/>
  <c r="M87" i="5" a="1"/>
  <c r="M87" i="5" s="1"/>
  <c r="G87" i="5"/>
  <c r="D87" i="5"/>
  <c r="C87" i="5"/>
  <c r="B87" i="5"/>
  <c r="M86" i="5" a="1"/>
  <c r="M86" i="5" s="1"/>
  <c r="G86" i="5"/>
  <c r="D86" i="5"/>
  <c r="C86" i="5"/>
  <c r="B86" i="5"/>
  <c r="M85" i="5" a="1"/>
  <c r="M85" i="5" s="1"/>
  <c r="G85" i="5"/>
  <c r="D85" i="5"/>
  <c r="C85" i="5"/>
  <c r="B85" i="5"/>
  <c r="M84" i="5" a="1"/>
  <c r="M84" i="5" s="1"/>
  <c r="G84" i="5"/>
  <c r="D84" i="5"/>
  <c r="C84" i="5"/>
  <c r="B84" i="5"/>
  <c r="M83" i="5" a="1"/>
  <c r="M83" i="5" s="1"/>
  <c r="G83" i="5"/>
  <c r="D83" i="5"/>
  <c r="C83" i="5"/>
  <c r="B83" i="5"/>
  <c r="M82" i="5" a="1"/>
  <c r="M82" i="5" s="1"/>
  <c r="G82" i="5"/>
  <c r="D82" i="5"/>
  <c r="C82" i="5"/>
  <c r="B82" i="5"/>
  <c r="M81" i="5" a="1"/>
  <c r="M81" i="5" s="1"/>
  <c r="G81" i="5"/>
  <c r="D81" i="5"/>
  <c r="C81" i="5"/>
  <c r="B81" i="5"/>
  <c r="M80" i="5" a="1"/>
  <c r="M80" i="5" s="1"/>
  <c r="G80" i="5"/>
  <c r="D80" i="5"/>
  <c r="C80" i="5"/>
  <c r="B80" i="5"/>
  <c r="M79" i="5" a="1"/>
  <c r="M79" i="5" s="1"/>
  <c r="G79" i="5"/>
  <c r="D79" i="5"/>
  <c r="C79" i="5"/>
  <c r="B79" i="5"/>
  <c r="M78" i="5" a="1"/>
  <c r="M78" i="5" s="1"/>
  <c r="G78" i="5"/>
  <c r="D78" i="5"/>
  <c r="C78" i="5"/>
  <c r="B78" i="5"/>
  <c r="M77" i="5" a="1"/>
  <c r="M77" i="5" s="1"/>
  <c r="G77" i="5"/>
  <c r="D77" i="5"/>
  <c r="C77" i="5"/>
  <c r="B77" i="5"/>
  <c r="M76" i="5" a="1"/>
  <c r="M76" i="5" s="1"/>
  <c r="G76" i="5"/>
  <c r="D76" i="5"/>
  <c r="C76" i="5"/>
  <c r="B76" i="5"/>
  <c r="M75" i="5" a="1"/>
  <c r="M75" i="5" s="1"/>
  <c r="G75" i="5"/>
  <c r="D75" i="5"/>
  <c r="C75" i="5"/>
  <c r="B75" i="5"/>
  <c r="M74" i="5" a="1"/>
  <c r="M74" i="5" s="1"/>
  <c r="G74" i="5"/>
  <c r="D74" i="5"/>
  <c r="C74" i="5"/>
  <c r="B74" i="5"/>
  <c r="M73" i="5" a="1"/>
  <c r="M73" i="5" s="1"/>
  <c r="G73" i="5"/>
  <c r="D73" i="5"/>
  <c r="C73" i="5"/>
  <c r="B73" i="5"/>
  <c r="M72" i="5" a="1"/>
  <c r="M72" i="5" s="1"/>
  <c r="G72" i="5"/>
  <c r="D72" i="5"/>
  <c r="C72" i="5"/>
  <c r="B72" i="5"/>
  <c r="M71" i="5" a="1"/>
  <c r="M71" i="5" s="1"/>
  <c r="G71" i="5"/>
  <c r="D71" i="5"/>
  <c r="C71" i="5"/>
  <c r="B71" i="5"/>
  <c r="M70" i="5" a="1"/>
  <c r="M70" i="5" s="1"/>
  <c r="G70" i="5"/>
  <c r="D70" i="5"/>
  <c r="C70" i="5"/>
  <c r="B70" i="5"/>
  <c r="M69" i="5" a="1"/>
  <c r="M69" i="5" s="1"/>
  <c r="G69" i="5"/>
  <c r="D69" i="5"/>
  <c r="C69" i="5"/>
  <c r="B69" i="5"/>
  <c r="M68" i="5" a="1"/>
  <c r="M68" i="5" s="1"/>
  <c r="G68" i="5"/>
  <c r="D68" i="5"/>
  <c r="C68" i="5"/>
  <c r="B68" i="5"/>
  <c r="M67" i="5" a="1"/>
  <c r="M67" i="5" s="1"/>
  <c r="G67" i="5"/>
  <c r="D67" i="5"/>
  <c r="C67" i="5"/>
  <c r="B67" i="5"/>
  <c r="M66" i="5" a="1"/>
  <c r="M66" i="5" s="1"/>
  <c r="G66" i="5"/>
  <c r="D66" i="5"/>
  <c r="C66" i="5"/>
  <c r="B66" i="5"/>
  <c r="M65" i="5" a="1"/>
  <c r="M65" i="5" s="1"/>
  <c r="G65" i="5"/>
  <c r="D65" i="5"/>
  <c r="C65" i="5"/>
  <c r="B65" i="5"/>
  <c r="M64" i="5" a="1"/>
  <c r="M64" i="5" s="1"/>
  <c r="G64" i="5"/>
  <c r="D64" i="5"/>
  <c r="C64" i="5"/>
  <c r="B64" i="5"/>
  <c r="M63" i="5" a="1"/>
  <c r="M63" i="5" s="1"/>
  <c r="G63" i="5"/>
  <c r="D63" i="5"/>
  <c r="C63" i="5"/>
  <c r="B63" i="5"/>
  <c r="M62" i="5" a="1"/>
  <c r="M62" i="5" s="1"/>
  <c r="G62" i="5"/>
  <c r="D62" i="5"/>
  <c r="C62" i="5"/>
  <c r="B62" i="5"/>
  <c r="M61" i="5" a="1"/>
  <c r="M61" i="5" s="1"/>
  <c r="G61" i="5"/>
  <c r="D61" i="5"/>
  <c r="C61" i="5"/>
  <c r="B61" i="5"/>
  <c r="M60" i="5" a="1"/>
  <c r="M60" i="5" s="1"/>
  <c r="G60" i="5"/>
  <c r="D60" i="5"/>
  <c r="C60" i="5"/>
  <c r="B60" i="5"/>
  <c r="M59" i="5" a="1"/>
  <c r="M59" i="5" s="1"/>
  <c r="G59" i="5"/>
  <c r="D59" i="5"/>
  <c r="C59" i="5"/>
  <c r="B59" i="5"/>
  <c r="M58" i="5" a="1"/>
  <c r="M58" i="5" s="1"/>
  <c r="G58" i="5"/>
  <c r="D58" i="5"/>
  <c r="C58" i="5"/>
  <c r="B58" i="5"/>
  <c r="M57" i="5" a="1"/>
  <c r="M57" i="5" s="1"/>
  <c r="G57" i="5"/>
  <c r="D57" i="5"/>
  <c r="C57" i="5"/>
  <c r="B57" i="5"/>
  <c r="M56" i="5" a="1"/>
  <c r="M56" i="5" s="1"/>
  <c r="G56" i="5"/>
  <c r="D56" i="5"/>
  <c r="C56" i="5"/>
  <c r="B56" i="5"/>
  <c r="M55" i="5" a="1"/>
  <c r="M55" i="5" s="1"/>
  <c r="G55" i="5"/>
  <c r="D55" i="5"/>
  <c r="C55" i="5"/>
  <c r="B55" i="5"/>
  <c r="M54" i="5" a="1"/>
  <c r="M54" i="5" s="1"/>
  <c r="G54" i="5"/>
  <c r="D54" i="5"/>
  <c r="C54" i="5"/>
  <c r="B54" i="5"/>
  <c r="M53" i="5" a="1"/>
  <c r="M53" i="5" s="1"/>
  <c r="G53" i="5"/>
  <c r="D53" i="5"/>
  <c r="C53" i="5"/>
  <c r="B53" i="5"/>
  <c r="M52" i="5" a="1"/>
  <c r="M52" i="5" s="1"/>
  <c r="G52" i="5"/>
  <c r="D52" i="5"/>
  <c r="C52" i="5"/>
  <c r="B52" i="5"/>
  <c r="M51" i="5" a="1"/>
  <c r="M51" i="5" s="1"/>
  <c r="G51" i="5"/>
  <c r="D51" i="5"/>
  <c r="C51" i="5"/>
  <c r="B51" i="5"/>
  <c r="M50" i="5" a="1"/>
  <c r="M50" i="5" s="1"/>
  <c r="G50" i="5"/>
  <c r="D50" i="5"/>
  <c r="C50" i="5"/>
  <c r="B50" i="5"/>
  <c r="M49" i="5" a="1"/>
  <c r="M49" i="5" s="1"/>
  <c r="G49" i="5"/>
  <c r="D49" i="5"/>
  <c r="C49" i="5"/>
  <c r="B49" i="5"/>
  <c r="M48" i="5" a="1"/>
  <c r="M48" i="5" s="1"/>
  <c r="G48" i="5"/>
  <c r="D48" i="5"/>
  <c r="C48" i="5"/>
  <c r="B48" i="5"/>
  <c r="M47" i="5" a="1"/>
  <c r="M47" i="5" s="1"/>
  <c r="G47" i="5"/>
  <c r="D47" i="5"/>
  <c r="C47" i="5"/>
  <c r="B47" i="5"/>
  <c r="M46" i="5" a="1"/>
  <c r="M46" i="5" s="1"/>
  <c r="G46" i="5"/>
  <c r="D46" i="5"/>
  <c r="C46" i="5"/>
  <c r="B46" i="5"/>
  <c r="M45" i="5" a="1"/>
  <c r="M45" i="5" s="1"/>
  <c r="G45" i="5"/>
  <c r="D45" i="5"/>
  <c r="C45" i="5"/>
  <c r="B45" i="5"/>
  <c r="M44" i="5" a="1"/>
  <c r="M44" i="5" s="1"/>
  <c r="G44" i="5"/>
  <c r="D44" i="5"/>
  <c r="C44" i="5"/>
  <c r="B44" i="5"/>
  <c r="M43" i="5" a="1"/>
  <c r="M43" i="5" s="1"/>
  <c r="G43" i="5"/>
  <c r="D43" i="5"/>
  <c r="C43" i="5"/>
  <c r="B43" i="5"/>
  <c r="M42" i="5" a="1"/>
  <c r="M42" i="5" s="1"/>
  <c r="G42" i="5"/>
  <c r="D42" i="5"/>
  <c r="C42" i="5"/>
  <c r="B42" i="5"/>
  <c r="M41" i="5" a="1"/>
  <c r="M41" i="5" s="1"/>
  <c r="G41" i="5"/>
  <c r="D41" i="5"/>
  <c r="C41" i="5"/>
  <c r="B41" i="5"/>
  <c r="M40" i="5" a="1"/>
  <c r="M40" i="5" s="1"/>
  <c r="G40" i="5"/>
  <c r="D40" i="5"/>
  <c r="C40" i="5"/>
  <c r="B40" i="5"/>
  <c r="M39" i="5" a="1"/>
  <c r="M39" i="5" s="1"/>
  <c r="G39" i="5"/>
  <c r="D39" i="5"/>
  <c r="C39" i="5"/>
  <c r="B39" i="5"/>
  <c r="M38" i="5" a="1"/>
  <c r="M38" i="5" s="1"/>
  <c r="G38" i="5"/>
  <c r="D38" i="5"/>
  <c r="C38" i="5"/>
  <c r="B38" i="5"/>
  <c r="M37" i="5" a="1"/>
  <c r="M37" i="5" s="1"/>
  <c r="G37" i="5"/>
  <c r="D37" i="5"/>
  <c r="C37" i="5"/>
  <c r="B37" i="5"/>
  <c r="M36" i="5" a="1"/>
  <c r="M36" i="5" s="1"/>
  <c r="G36" i="5"/>
  <c r="D36" i="5"/>
  <c r="C36" i="5"/>
  <c r="B36" i="5"/>
  <c r="M35" i="5" a="1"/>
  <c r="M35" i="5" s="1"/>
  <c r="G35" i="5"/>
  <c r="D35" i="5"/>
  <c r="C35" i="5"/>
  <c r="B35" i="5"/>
  <c r="M34" i="5" a="1"/>
  <c r="M34" i="5" s="1"/>
  <c r="G34" i="5"/>
  <c r="D34" i="5"/>
  <c r="C34" i="5"/>
  <c r="B34" i="5"/>
  <c r="M33" i="5" a="1"/>
  <c r="M33" i="5" s="1"/>
  <c r="G33" i="5"/>
  <c r="D33" i="5"/>
  <c r="C33" i="5"/>
  <c r="B33" i="5"/>
  <c r="M32" i="5" a="1"/>
  <c r="M32" i="5" s="1"/>
  <c r="G32" i="5"/>
  <c r="D32" i="5"/>
  <c r="C32" i="5"/>
  <c r="B32" i="5"/>
  <c r="M31" i="5" a="1"/>
  <c r="M31" i="5" s="1"/>
  <c r="G31" i="5"/>
  <c r="D31" i="5"/>
  <c r="C31" i="5"/>
  <c r="B31" i="5"/>
  <c r="M30" i="5" a="1"/>
  <c r="M30" i="5" s="1"/>
  <c r="G30" i="5"/>
  <c r="D30" i="5"/>
  <c r="C30" i="5"/>
  <c r="M29" i="5" a="1"/>
  <c r="M29" i="5" s="1"/>
  <c r="G29" i="5"/>
  <c r="D29" i="5"/>
  <c r="C29" i="5"/>
  <c r="M28" i="5" a="1"/>
  <c r="M28" i="5" s="1"/>
  <c r="G28" i="5"/>
  <c r="D28" i="5"/>
  <c r="C28" i="5"/>
  <c r="M27" i="5" a="1"/>
  <c r="M27" i="5" s="1"/>
  <c r="G27" i="5"/>
  <c r="D27" i="5"/>
  <c r="C27" i="5"/>
  <c r="M26" i="5" a="1"/>
  <c r="M26" i="5" s="1"/>
  <c r="G26" i="5"/>
  <c r="D26" i="5"/>
  <c r="C26" i="5"/>
  <c r="M25" i="5" a="1"/>
  <c r="M25" i="5" s="1"/>
  <c r="G25" i="5"/>
  <c r="D25" i="5"/>
  <c r="C25" i="5"/>
  <c r="M24" i="5" a="1"/>
  <c r="M24" i="5" s="1"/>
  <c r="G24" i="5"/>
  <c r="D24" i="5"/>
  <c r="C24" i="5"/>
  <c r="M23" i="5" a="1"/>
  <c r="M23" i="5" s="1"/>
  <c r="G23" i="5"/>
  <c r="D23" i="5"/>
  <c r="C23" i="5"/>
  <c r="M22" i="5" a="1"/>
  <c r="M22" i="5" s="1"/>
  <c r="G22" i="5"/>
  <c r="D22" i="5"/>
  <c r="C22" i="5"/>
  <c r="M21" i="5" a="1"/>
  <c r="M21" i="5" s="1"/>
  <c r="G21" i="5"/>
  <c r="D21" i="5"/>
  <c r="C21" i="5"/>
  <c r="M20" i="5" a="1"/>
  <c r="M20" i="5" s="1"/>
  <c r="G20" i="5"/>
  <c r="D20" i="5"/>
  <c r="C20" i="5"/>
  <c r="M19" i="5" a="1"/>
  <c r="M19" i="5" s="1"/>
  <c r="G19" i="5"/>
  <c r="D19" i="5"/>
  <c r="C19" i="5"/>
  <c r="M18" i="5" a="1"/>
  <c r="M18" i="5" s="1"/>
  <c r="G18" i="5"/>
  <c r="D18" i="5"/>
  <c r="C18" i="5"/>
  <c r="M17" i="5" a="1"/>
  <c r="M17" i="5" s="1"/>
  <c r="G17" i="5"/>
  <c r="D17" i="5"/>
  <c r="C17" i="5"/>
  <c r="M16" i="5" a="1"/>
  <c r="M16" i="5" s="1"/>
  <c r="G16" i="5"/>
  <c r="D16" i="5"/>
  <c r="C16" i="5"/>
  <c r="M15" i="5" a="1"/>
  <c r="M15" i="5" s="1"/>
  <c r="G15" i="5"/>
  <c r="D15" i="5"/>
  <c r="C15" i="5"/>
  <c r="M14" i="5" a="1"/>
  <c r="M14" i="5" s="1"/>
  <c r="G14" i="5"/>
  <c r="D14" i="5"/>
  <c r="C14" i="5"/>
  <c r="M13" i="5" a="1"/>
  <c r="M13" i="5" s="1"/>
  <c r="G13" i="5"/>
  <c r="D13" i="5"/>
  <c r="C13" i="5"/>
  <c r="M12" i="5" a="1"/>
  <c r="M12" i="5" s="1"/>
  <c r="G12" i="5"/>
  <c r="D12" i="5"/>
  <c r="C12" i="5"/>
  <c r="M11" i="5" a="1"/>
  <c r="M11" i="5" s="1"/>
  <c r="G11" i="5"/>
  <c r="D11" i="5"/>
  <c r="C11" i="5"/>
  <c r="M10" i="5" a="1"/>
  <c r="M10" i="5" s="1"/>
  <c r="G10" i="5"/>
  <c r="D10" i="5"/>
  <c r="C10" i="5"/>
  <c r="M9" i="5" a="1"/>
  <c r="M9" i="5" s="1"/>
  <c r="G9" i="5"/>
  <c r="D9" i="5"/>
  <c r="C9" i="5"/>
  <c r="M8" i="5" a="1"/>
  <c r="M8" i="5" s="1"/>
  <c r="G8" i="5"/>
  <c r="D8" i="5"/>
  <c r="C8" i="5"/>
  <c r="M7" i="5" a="1"/>
  <c r="M7" i="5" s="1"/>
  <c r="G7" i="5"/>
  <c r="D7" i="5"/>
  <c r="C7" i="5"/>
  <c r="M6" i="5" a="1"/>
  <c r="M6" i="5" s="1"/>
  <c r="G6" i="5"/>
  <c r="D6" i="5"/>
  <c r="C6" i="5"/>
  <c r="M5" i="5" a="1"/>
  <c r="M5" i="5" s="1"/>
  <c r="G5" i="5"/>
  <c r="D5" i="5"/>
  <c r="C5" i="5"/>
  <c r="M4" i="5" a="1"/>
  <c r="M4" i="5" s="1"/>
  <c r="G4" i="5"/>
  <c r="D4" i="5"/>
  <c r="C4" i="5"/>
  <c r="M3" i="5" a="1"/>
  <c r="M3" i="5" s="1"/>
  <c r="G3" i="5"/>
  <c r="D3" i="5"/>
  <c r="C3" i="5"/>
  <c r="M2" i="5" a="1"/>
  <c r="M2" i="5" s="1"/>
  <c r="G2" i="5"/>
  <c r="D2" i="5"/>
  <c r="C2" i="5"/>
  <c r="M117" i="30" a="1"/>
  <c r="M117" i="30" s="1"/>
  <c r="G117" i="30"/>
  <c r="D117" i="30"/>
  <c r="C117" i="30"/>
  <c r="B117" i="30"/>
  <c r="M116" i="30" a="1"/>
  <c r="M116" i="30" s="1"/>
  <c r="G116" i="30"/>
  <c r="D116" i="30"/>
  <c r="C116" i="30"/>
  <c r="B116" i="30"/>
  <c r="M115" i="30" a="1"/>
  <c r="M115" i="30" s="1"/>
  <c r="G115" i="30"/>
  <c r="D115" i="30"/>
  <c r="C115" i="30"/>
  <c r="B115" i="30"/>
  <c r="M114" i="30" a="1"/>
  <c r="M114" i="30" s="1"/>
  <c r="G114" i="30"/>
  <c r="D114" i="30"/>
  <c r="C114" i="30"/>
  <c r="B114" i="30"/>
  <c r="M113" i="30" a="1"/>
  <c r="M113" i="30" s="1"/>
  <c r="G113" i="30"/>
  <c r="D113" i="30"/>
  <c r="C113" i="30"/>
  <c r="B113" i="30"/>
  <c r="M112" i="30" a="1"/>
  <c r="M112" i="30" s="1"/>
  <c r="G112" i="30"/>
  <c r="D112" i="30"/>
  <c r="C112" i="30"/>
  <c r="B112" i="30"/>
  <c r="M111" i="30" a="1"/>
  <c r="M111" i="30" s="1"/>
  <c r="G111" i="30"/>
  <c r="D111" i="30"/>
  <c r="C111" i="30"/>
  <c r="B111" i="30"/>
  <c r="M110" i="30" a="1"/>
  <c r="M110" i="30" s="1"/>
  <c r="G110" i="30"/>
  <c r="D110" i="30"/>
  <c r="C110" i="30"/>
  <c r="B110" i="30"/>
  <c r="M109" i="30" a="1"/>
  <c r="M109" i="30" s="1"/>
  <c r="G109" i="30"/>
  <c r="D109" i="30"/>
  <c r="C109" i="30"/>
  <c r="B109" i="30"/>
  <c r="M108" i="30" a="1"/>
  <c r="M108" i="30" s="1"/>
  <c r="G108" i="30"/>
  <c r="D108" i="30"/>
  <c r="C108" i="30"/>
  <c r="B108" i="30"/>
  <c r="M107" i="30" a="1"/>
  <c r="M107" i="30" s="1"/>
  <c r="G107" i="30"/>
  <c r="D107" i="30"/>
  <c r="C107" i="30"/>
  <c r="B107" i="30"/>
  <c r="M106" i="30" a="1"/>
  <c r="M106" i="30" s="1"/>
  <c r="G106" i="30"/>
  <c r="D106" i="30"/>
  <c r="C106" i="30"/>
  <c r="B106" i="30"/>
  <c r="M105" i="30" a="1"/>
  <c r="M105" i="30" s="1"/>
  <c r="G105" i="30"/>
  <c r="D105" i="30"/>
  <c r="C105" i="30"/>
  <c r="B105" i="30"/>
  <c r="M104" i="30" a="1"/>
  <c r="M104" i="30" s="1"/>
  <c r="G104" i="30"/>
  <c r="D104" i="30"/>
  <c r="C104" i="30"/>
  <c r="B104" i="30"/>
  <c r="M103" i="30" a="1"/>
  <c r="M103" i="30" s="1"/>
  <c r="G103" i="30"/>
  <c r="D103" i="30"/>
  <c r="C103" i="30"/>
  <c r="B103" i="30"/>
  <c r="M102" i="30" a="1"/>
  <c r="M102" i="30" s="1"/>
  <c r="G102" i="30"/>
  <c r="D102" i="30"/>
  <c r="C102" i="30"/>
  <c r="B102" i="30"/>
  <c r="M101" i="30" a="1"/>
  <c r="M101" i="30" s="1"/>
  <c r="G101" i="30"/>
  <c r="D101" i="30"/>
  <c r="C101" i="30"/>
  <c r="B101" i="30"/>
  <c r="M100" i="30" a="1"/>
  <c r="M100" i="30" s="1"/>
  <c r="G100" i="30"/>
  <c r="D100" i="30"/>
  <c r="C100" i="30"/>
  <c r="B100" i="30"/>
  <c r="M99" i="30" a="1"/>
  <c r="M99" i="30" s="1"/>
  <c r="G99" i="30"/>
  <c r="D99" i="30"/>
  <c r="C99" i="30"/>
  <c r="B99" i="30"/>
  <c r="M98" i="30" a="1"/>
  <c r="M98" i="30" s="1"/>
  <c r="G98" i="30"/>
  <c r="D98" i="30"/>
  <c r="C98" i="30"/>
  <c r="B98" i="30"/>
  <c r="M97" i="30" a="1"/>
  <c r="M97" i="30" s="1"/>
  <c r="G97" i="30"/>
  <c r="D97" i="30"/>
  <c r="C97" i="30"/>
  <c r="B97" i="30"/>
  <c r="M96" i="30" a="1"/>
  <c r="M96" i="30" s="1"/>
  <c r="G96" i="30"/>
  <c r="D96" i="30"/>
  <c r="C96" i="30"/>
  <c r="B96" i="30"/>
  <c r="M95" i="30" a="1"/>
  <c r="M95" i="30" s="1"/>
  <c r="G95" i="30"/>
  <c r="D95" i="30"/>
  <c r="C95" i="30"/>
  <c r="B95" i="30"/>
  <c r="M94" i="30" a="1"/>
  <c r="M94" i="30" s="1"/>
  <c r="G94" i="30"/>
  <c r="D94" i="30"/>
  <c r="C94" i="30"/>
  <c r="B94" i="30"/>
  <c r="M93" i="30" a="1"/>
  <c r="M93" i="30" s="1"/>
  <c r="G93" i="30"/>
  <c r="D93" i="30"/>
  <c r="C93" i="30"/>
  <c r="B93" i="30"/>
  <c r="M92" i="30" a="1"/>
  <c r="M92" i="30" s="1"/>
  <c r="G92" i="30"/>
  <c r="D92" i="30"/>
  <c r="C92" i="30"/>
  <c r="B92" i="30"/>
  <c r="M91" i="30" a="1"/>
  <c r="M91" i="30" s="1"/>
  <c r="G91" i="30"/>
  <c r="D91" i="30"/>
  <c r="C91" i="30"/>
  <c r="B91" i="30"/>
  <c r="M90" i="30" a="1"/>
  <c r="M90" i="30" s="1"/>
  <c r="G90" i="30"/>
  <c r="D90" i="30"/>
  <c r="C90" i="30"/>
  <c r="B90" i="30"/>
  <c r="M89" i="30" a="1"/>
  <c r="M89" i="30" s="1"/>
  <c r="G89" i="30"/>
  <c r="D89" i="30"/>
  <c r="C89" i="30"/>
  <c r="B89" i="30"/>
  <c r="M88" i="30" a="1"/>
  <c r="M88" i="30" s="1"/>
  <c r="G88" i="30"/>
  <c r="D88" i="30"/>
  <c r="C88" i="30"/>
  <c r="B88" i="30"/>
  <c r="M87" i="30" a="1"/>
  <c r="M87" i="30" s="1"/>
  <c r="G87" i="30"/>
  <c r="D87" i="30"/>
  <c r="C87" i="30"/>
  <c r="B87" i="30"/>
  <c r="M86" i="30" a="1"/>
  <c r="M86" i="30" s="1"/>
  <c r="G86" i="30"/>
  <c r="D86" i="30"/>
  <c r="C86" i="30"/>
  <c r="B86" i="30"/>
  <c r="M85" i="30" a="1"/>
  <c r="M85" i="30" s="1"/>
  <c r="G85" i="30"/>
  <c r="D85" i="30"/>
  <c r="C85" i="30"/>
  <c r="B85" i="30"/>
  <c r="M84" i="30" a="1"/>
  <c r="M84" i="30" s="1"/>
  <c r="G84" i="30"/>
  <c r="D84" i="30"/>
  <c r="C84" i="30"/>
  <c r="B84" i="30"/>
  <c r="M83" i="30" a="1"/>
  <c r="M83" i="30" s="1"/>
  <c r="G83" i="30"/>
  <c r="D83" i="30"/>
  <c r="C83" i="30"/>
  <c r="B83" i="30"/>
  <c r="M82" i="30" a="1"/>
  <c r="M82" i="30" s="1"/>
  <c r="G82" i="30"/>
  <c r="D82" i="30"/>
  <c r="C82" i="30"/>
  <c r="B82" i="30"/>
  <c r="M81" i="30" a="1"/>
  <c r="M81" i="30" s="1"/>
  <c r="G81" i="30"/>
  <c r="D81" i="30"/>
  <c r="C81" i="30"/>
  <c r="B81" i="30"/>
  <c r="M80" i="30" a="1"/>
  <c r="M80" i="30" s="1"/>
  <c r="G80" i="30"/>
  <c r="D80" i="30"/>
  <c r="C80" i="30"/>
  <c r="B80" i="30"/>
  <c r="M79" i="30" a="1"/>
  <c r="M79" i="30" s="1"/>
  <c r="G79" i="30"/>
  <c r="D79" i="30"/>
  <c r="C79" i="30"/>
  <c r="B79" i="30"/>
  <c r="M78" i="30" a="1"/>
  <c r="M78" i="30" s="1"/>
  <c r="G78" i="30"/>
  <c r="D78" i="30"/>
  <c r="C78" i="30"/>
  <c r="B78" i="30"/>
  <c r="M77" i="30" a="1"/>
  <c r="M77" i="30" s="1"/>
  <c r="G77" i="30"/>
  <c r="D77" i="30"/>
  <c r="C77" i="30"/>
  <c r="B77" i="30"/>
  <c r="M76" i="30" a="1"/>
  <c r="M76" i="30" s="1"/>
  <c r="G76" i="30"/>
  <c r="D76" i="30"/>
  <c r="C76" i="30"/>
  <c r="B76" i="30"/>
  <c r="M75" i="30" a="1"/>
  <c r="M75" i="30" s="1"/>
  <c r="G75" i="30"/>
  <c r="D75" i="30"/>
  <c r="C75" i="30"/>
  <c r="B75" i="30"/>
  <c r="M74" i="30" a="1"/>
  <c r="M74" i="30" s="1"/>
  <c r="G74" i="30"/>
  <c r="D74" i="30"/>
  <c r="C74" i="30"/>
  <c r="B74" i="30"/>
  <c r="M73" i="30" a="1"/>
  <c r="M73" i="30" s="1"/>
  <c r="G73" i="30"/>
  <c r="D73" i="30"/>
  <c r="C73" i="30"/>
  <c r="B73" i="30"/>
  <c r="M72" i="30" a="1"/>
  <c r="M72" i="30" s="1"/>
  <c r="G72" i="30"/>
  <c r="D72" i="30"/>
  <c r="C72" i="30"/>
  <c r="B72" i="30"/>
  <c r="M71" i="30" a="1"/>
  <c r="M71" i="30" s="1"/>
  <c r="G71" i="30"/>
  <c r="D71" i="30"/>
  <c r="C71" i="30"/>
  <c r="B71" i="30"/>
  <c r="M70" i="30" a="1"/>
  <c r="M70" i="30" s="1"/>
  <c r="G70" i="30"/>
  <c r="D70" i="30"/>
  <c r="C70" i="30"/>
  <c r="B70" i="30"/>
  <c r="M69" i="30" a="1"/>
  <c r="M69" i="30" s="1"/>
  <c r="G69" i="30"/>
  <c r="D69" i="30"/>
  <c r="C69" i="30"/>
  <c r="B69" i="30"/>
  <c r="M68" i="30" a="1"/>
  <c r="M68" i="30" s="1"/>
  <c r="G68" i="30"/>
  <c r="D68" i="30"/>
  <c r="C68" i="30"/>
  <c r="B68" i="30"/>
  <c r="M67" i="30" a="1"/>
  <c r="M67" i="30" s="1"/>
  <c r="G67" i="30"/>
  <c r="D67" i="30"/>
  <c r="C67" i="30"/>
  <c r="B67" i="30"/>
  <c r="M66" i="30" a="1"/>
  <c r="M66" i="30" s="1"/>
  <c r="G66" i="30"/>
  <c r="D66" i="30"/>
  <c r="C66" i="30"/>
  <c r="B66" i="30"/>
  <c r="M65" i="30" a="1"/>
  <c r="M65" i="30" s="1"/>
  <c r="G65" i="30"/>
  <c r="D65" i="30"/>
  <c r="C65" i="30"/>
  <c r="B65" i="30"/>
  <c r="M64" i="30" a="1"/>
  <c r="M64" i="30" s="1"/>
  <c r="G64" i="30"/>
  <c r="D64" i="30"/>
  <c r="C64" i="30"/>
  <c r="B64" i="30"/>
  <c r="M63" i="30" a="1"/>
  <c r="M63" i="30" s="1"/>
  <c r="G63" i="30"/>
  <c r="D63" i="30"/>
  <c r="C63" i="30"/>
  <c r="B63" i="30"/>
  <c r="M62" i="30" a="1"/>
  <c r="M62" i="30" s="1"/>
  <c r="G62" i="30"/>
  <c r="D62" i="30"/>
  <c r="C62" i="30"/>
  <c r="B62" i="30"/>
  <c r="M61" i="30" a="1"/>
  <c r="M61" i="30" s="1"/>
  <c r="G61" i="30"/>
  <c r="D61" i="30"/>
  <c r="C61" i="30"/>
  <c r="B61" i="30"/>
  <c r="M60" i="30" a="1"/>
  <c r="M60" i="30" s="1"/>
  <c r="G60" i="30"/>
  <c r="D60" i="30"/>
  <c r="C60" i="30"/>
  <c r="B60" i="30"/>
  <c r="M59" i="30" a="1"/>
  <c r="M59" i="30" s="1"/>
  <c r="G59" i="30"/>
  <c r="D59" i="30"/>
  <c r="C59" i="30"/>
  <c r="B59" i="30"/>
  <c r="M58" i="30" a="1"/>
  <c r="M58" i="30" s="1"/>
  <c r="G58" i="30"/>
  <c r="D58" i="30"/>
  <c r="C58" i="30"/>
  <c r="B58" i="30"/>
  <c r="M57" i="30" a="1"/>
  <c r="M57" i="30" s="1"/>
  <c r="G57" i="30"/>
  <c r="D57" i="30"/>
  <c r="C57" i="30"/>
  <c r="B57" i="30"/>
  <c r="M56" i="30" a="1"/>
  <c r="M56" i="30" s="1"/>
  <c r="G56" i="30"/>
  <c r="D56" i="30"/>
  <c r="C56" i="30"/>
  <c r="B56" i="30"/>
  <c r="M55" i="30" a="1"/>
  <c r="M55" i="30" s="1"/>
  <c r="G55" i="30"/>
  <c r="D55" i="30"/>
  <c r="C55" i="30"/>
  <c r="B55" i="30"/>
  <c r="M54" i="30" a="1"/>
  <c r="M54" i="30" s="1"/>
  <c r="G54" i="30"/>
  <c r="D54" i="30"/>
  <c r="C54" i="30"/>
  <c r="B54" i="30"/>
  <c r="M53" i="30" a="1"/>
  <c r="M53" i="30" s="1"/>
  <c r="G53" i="30"/>
  <c r="D53" i="30"/>
  <c r="C53" i="30"/>
  <c r="B53" i="30"/>
  <c r="M52" i="30" a="1"/>
  <c r="M52" i="30" s="1"/>
  <c r="G52" i="30"/>
  <c r="D52" i="30"/>
  <c r="C52" i="30"/>
  <c r="B52" i="30"/>
  <c r="M51" i="30" a="1"/>
  <c r="M51" i="30" s="1"/>
  <c r="G51" i="30"/>
  <c r="D51" i="30"/>
  <c r="C51" i="30"/>
  <c r="B51" i="30"/>
  <c r="M50" i="30" a="1"/>
  <c r="M50" i="30" s="1"/>
  <c r="G50" i="30"/>
  <c r="D50" i="30"/>
  <c r="C50" i="30"/>
  <c r="B50" i="30"/>
  <c r="M49" i="30" a="1"/>
  <c r="M49" i="30" s="1"/>
  <c r="G49" i="30"/>
  <c r="D49" i="30"/>
  <c r="C49" i="30"/>
  <c r="B49" i="30"/>
  <c r="M48" i="30" a="1"/>
  <c r="M48" i="30" s="1"/>
  <c r="G48" i="30"/>
  <c r="D48" i="30"/>
  <c r="C48" i="30"/>
  <c r="B48" i="30"/>
  <c r="M47" i="30" a="1"/>
  <c r="M47" i="30" s="1"/>
  <c r="G47" i="30"/>
  <c r="D47" i="30"/>
  <c r="C47" i="30"/>
  <c r="B47" i="30"/>
  <c r="M46" i="30" a="1"/>
  <c r="M46" i="30" s="1"/>
  <c r="G46" i="30"/>
  <c r="D46" i="30"/>
  <c r="C46" i="30"/>
  <c r="B46" i="30"/>
  <c r="M45" i="30" a="1"/>
  <c r="M45" i="30" s="1"/>
  <c r="G45" i="30"/>
  <c r="D45" i="30"/>
  <c r="C45" i="30"/>
  <c r="B45" i="30"/>
  <c r="M44" i="30" a="1"/>
  <c r="M44" i="30" s="1"/>
  <c r="G44" i="30"/>
  <c r="D44" i="30"/>
  <c r="C44" i="30"/>
  <c r="B44" i="30"/>
  <c r="M43" i="30" a="1"/>
  <c r="M43" i="30" s="1"/>
  <c r="G43" i="30"/>
  <c r="D43" i="30"/>
  <c r="C43" i="30"/>
  <c r="B43" i="30"/>
  <c r="M42" i="30" a="1"/>
  <c r="M42" i="30" s="1"/>
  <c r="G42" i="30"/>
  <c r="D42" i="30"/>
  <c r="C42" i="30"/>
  <c r="B42" i="30"/>
  <c r="M41" i="30" a="1"/>
  <c r="M41" i="30" s="1"/>
  <c r="G41" i="30"/>
  <c r="D41" i="30"/>
  <c r="C41" i="30"/>
  <c r="B41" i="30"/>
  <c r="M40" i="30" a="1"/>
  <c r="M40" i="30" s="1"/>
  <c r="G40" i="30"/>
  <c r="D40" i="30"/>
  <c r="C40" i="30"/>
  <c r="B40" i="30"/>
  <c r="M39" i="30" a="1"/>
  <c r="M39" i="30" s="1"/>
  <c r="G39" i="30"/>
  <c r="D39" i="30"/>
  <c r="C39" i="30"/>
  <c r="B39" i="30"/>
  <c r="M38" i="30" a="1"/>
  <c r="M38" i="30" s="1"/>
  <c r="G38" i="30"/>
  <c r="D38" i="30"/>
  <c r="C38" i="30"/>
  <c r="B38" i="30"/>
  <c r="M37" i="30" a="1"/>
  <c r="M37" i="30" s="1"/>
  <c r="G37" i="30"/>
  <c r="D37" i="30"/>
  <c r="C37" i="30"/>
  <c r="B37" i="30"/>
  <c r="M36" i="30" a="1"/>
  <c r="M36" i="30" s="1"/>
  <c r="G36" i="30"/>
  <c r="D36" i="30"/>
  <c r="C36" i="30"/>
  <c r="B36" i="30"/>
  <c r="M35" i="30" a="1"/>
  <c r="M35" i="30" s="1"/>
  <c r="G35" i="30"/>
  <c r="D35" i="30"/>
  <c r="C35" i="30"/>
  <c r="B35" i="30"/>
  <c r="M34" i="30" a="1"/>
  <c r="M34" i="30" s="1"/>
  <c r="G34" i="30"/>
  <c r="D34" i="30"/>
  <c r="C34" i="30"/>
  <c r="B34" i="30"/>
  <c r="M33" i="30" a="1"/>
  <c r="M33" i="30" s="1"/>
  <c r="G33" i="30"/>
  <c r="D33" i="30"/>
  <c r="C33" i="30"/>
  <c r="B33" i="30"/>
  <c r="M32" i="30" a="1"/>
  <c r="M32" i="30" s="1"/>
  <c r="G32" i="30"/>
  <c r="D32" i="30"/>
  <c r="C32" i="30"/>
  <c r="B32" i="30"/>
  <c r="M31" i="30" a="1"/>
  <c r="M31" i="30" s="1"/>
  <c r="G31" i="30"/>
  <c r="D31" i="30"/>
  <c r="C31" i="30"/>
  <c r="B31" i="30"/>
  <c r="M30" i="30" a="1"/>
  <c r="M30" i="30" s="1"/>
  <c r="G30" i="30"/>
  <c r="D30" i="30"/>
  <c r="C30" i="30"/>
  <c r="M29" i="30" a="1"/>
  <c r="M29" i="30" s="1"/>
  <c r="G29" i="30"/>
  <c r="D29" i="30"/>
  <c r="C29" i="30"/>
  <c r="M28" i="30" a="1"/>
  <c r="M28" i="30" s="1"/>
  <c r="G28" i="30"/>
  <c r="D28" i="30"/>
  <c r="C28" i="30"/>
  <c r="M27" i="30" a="1"/>
  <c r="M27" i="30" s="1"/>
  <c r="G27" i="30"/>
  <c r="D27" i="30"/>
  <c r="C27" i="30"/>
  <c r="M26" i="30" a="1"/>
  <c r="M26" i="30" s="1"/>
  <c r="G26" i="30"/>
  <c r="D26" i="30"/>
  <c r="C26" i="30"/>
  <c r="M25" i="30" a="1"/>
  <c r="M25" i="30" s="1"/>
  <c r="G25" i="30"/>
  <c r="D25" i="30"/>
  <c r="C25" i="30"/>
  <c r="M24" i="30" a="1"/>
  <c r="M24" i="30" s="1"/>
  <c r="G24" i="30"/>
  <c r="D24" i="30"/>
  <c r="C24" i="30"/>
  <c r="M23" i="30" a="1"/>
  <c r="M23" i="30" s="1"/>
  <c r="G23" i="30"/>
  <c r="D23" i="30"/>
  <c r="C23" i="30"/>
  <c r="M22" i="30" a="1"/>
  <c r="M22" i="30" s="1"/>
  <c r="G22" i="30"/>
  <c r="D22" i="30"/>
  <c r="C22" i="30"/>
  <c r="M21" i="30" a="1"/>
  <c r="M21" i="30" s="1"/>
  <c r="G21" i="30"/>
  <c r="D21" i="30"/>
  <c r="C21" i="30"/>
  <c r="M20" i="30" a="1"/>
  <c r="M20" i="30" s="1"/>
  <c r="G20" i="30"/>
  <c r="D20" i="30"/>
  <c r="C20" i="30"/>
  <c r="M19" i="30" a="1"/>
  <c r="M19" i="30" s="1"/>
  <c r="G19" i="30"/>
  <c r="D19" i="30"/>
  <c r="C19" i="30"/>
  <c r="M18" i="30" a="1"/>
  <c r="M18" i="30" s="1"/>
  <c r="G18" i="30"/>
  <c r="D18" i="30"/>
  <c r="C18" i="30"/>
  <c r="M17" i="30" a="1"/>
  <c r="M17" i="30" s="1"/>
  <c r="G17" i="30"/>
  <c r="D17" i="30"/>
  <c r="C17" i="30"/>
  <c r="M16" i="30" a="1"/>
  <c r="M16" i="30" s="1"/>
  <c r="G16" i="30"/>
  <c r="D16" i="30"/>
  <c r="C16" i="30"/>
  <c r="M15" i="30" a="1"/>
  <c r="M15" i="30" s="1"/>
  <c r="G15" i="30"/>
  <c r="D15" i="30"/>
  <c r="C15" i="30"/>
  <c r="M14" i="30" a="1"/>
  <c r="M14" i="30" s="1"/>
  <c r="G14" i="30"/>
  <c r="D14" i="30"/>
  <c r="C14" i="30"/>
  <c r="M13" i="30" a="1"/>
  <c r="M13" i="30" s="1"/>
  <c r="G13" i="30"/>
  <c r="D13" i="30"/>
  <c r="C13" i="30"/>
  <c r="M12" i="30" a="1"/>
  <c r="M12" i="30" s="1"/>
  <c r="G12" i="30"/>
  <c r="D12" i="30"/>
  <c r="C12" i="30"/>
  <c r="M11" i="30" a="1"/>
  <c r="M11" i="30" s="1"/>
  <c r="G11" i="30"/>
  <c r="D11" i="30"/>
  <c r="C11" i="30"/>
  <c r="M10" i="30" a="1"/>
  <c r="M10" i="30" s="1"/>
  <c r="G10" i="30"/>
  <c r="D10" i="30"/>
  <c r="C10" i="30"/>
  <c r="M9" i="30" a="1"/>
  <c r="M9" i="30" s="1"/>
  <c r="G9" i="30"/>
  <c r="D9" i="30"/>
  <c r="C9" i="30"/>
  <c r="M8" i="30" a="1"/>
  <c r="M8" i="30" s="1"/>
  <c r="G8" i="30"/>
  <c r="D8" i="30"/>
  <c r="C8" i="30"/>
  <c r="M7" i="30" a="1"/>
  <c r="M7" i="30" s="1"/>
  <c r="G7" i="30"/>
  <c r="D7" i="30"/>
  <c r="C7" i="30"/>
  <c r="M6" i="30" a="1"/>
  <c r="M6" i="30" s="1"/>
  <c r="G6" i="30"/>
  <c r="D6" i="30"/>
  <c r="C6" i="30"/>
  <c r="M5" i="30" a="1"/>
  <c r="M5" i="30" s="1"/>
  <c r="G5" i="30"/>
  <c r="D5" i="30"/>
  <c r="C5" i="30"/>
  <c r="M4" i="30" a="1"/>
  <c r="M4" i="30" s="1"/>
  <c r="G4" i="30"/>
  <c r="D4" i="30"/>
  <c r="C4" i="30"/>
  <c r="M3" i="30" a="1"/>
  <c r="M3" i="30" s="1"/>
  <c r="G3" i="30"/>
  <c r="D3" i="30"/>
  <c r="C3" i="30"/>
  <c r="M2" i="30" a="1"/>
  <c r="M2" i="30" s="1"/>
  <c r="G2" i="30"/>
  <c r="D2" i="30"/>
  <c r="C2" i="30"/>
  <c r="M117" i="36" a="1"/>
  <c r="M117" i="36" s="1"/>
  <c r="G117" i="36"/>
  <c r="D117" i="36"/>
  <c r="C117" i="36"/>
  <c r="B117" i="36"/>
  <c r="M116" i="36" a="1"/>
  <c r="M116" i="36" s="1"/>
  <c r="G116" i="36"/>
  <c r="D116" i="36"/>
  <c r="C116" i="36"/>
  <c r="B116" i="36"/>
  <c r="M115" i="36" a="1"/>
  <c r="M115" i="36" s="1"/>
  <c r="G115" i="36"/>
  <c r="D115" i="36"/>
  <c r="C115" i="36"/>
  <c r="B115" i="36"/>
  <c r="M114" i="36" a="1"/>
  <c r="M114" i="36" s="1"/>
  <c r="G114" i="36"/>
  <c r="D114" i="36"/>
  <c r="C114" i="36"/>
  <c r="B114" i="36"/>
  <c r="M113" i="36" a="1"/>
  <c r="M113" i="36" s="1"/>
  <c r="G113" i="36"/>
  <c r="D113" i="36"/>
  <c r="C113" i="36"/>
  <c r="B113" i="36"/>
  <c r="M112" i="36" a="1"/>
  <c r="M112" i="36" s="1"/>
  <c r="G112" i="36"/>
  <c r="D112" i="36"/>
  <c r="C112" i="36"/>
  <c r="B112" i="36"/>
  <c r="M111" i="36" a="1"/>
  <c r="M111" i="36" s="1"/>
  <c r="G111" i="36"/>
  <c r="D111" i="36"/>
  <c r="C111" i="36"/>
  <c r="B111" i="36"/>
  <c r="M110" i="36" a="1"/>
  <c r="M110" i="36" s="1"/>
  <c r="G110" i="36"/>
  <c r="D110" i="36"/>
  <c r="C110" i="36"/>
  <c r="B110" i="36"/>
  <c r="M109" i="36" a="1"/>
  <c r="M109" i="36" s="1"/>
  <c r="G109" i="36"/>
  <c r="D109" i="36"/>
  <c r="C109" i="36"/>
  <c r="B109" i="36"/>
  <c r="M108" i="36" a="1"/>
  <c r="M108" i="36" s="1"/>
  <c r="G108" i="36"/>
  <c r="D108" i="36"/>
  <c r="C108" i="36"/>
  <c r="B108" i="36"/>
  <c r="M107" i="36" a="1"/>
  <c r="M107" i="36" s="1"/>
  <c r="G107" i="36"/>
  <c r="D107" i="36"/>
  <c r="C107" i="36"/>
  <c r="B107" i="36"/>
  <c r="M106" i="36" a="1"/>
  <c r="M106" i="36" s="1"/>
  <c r="G106" i="36"/>
  <c r="D106" i="36"/>
  <c r="C106" i="36"/>
  <c r="B106" i="36"/>
  <c r="M105" i="36" a="1"/>
  <c r="M105" i="36" s="1"/>
  <c r="G105" i="36"/>
  <c r="D105" i="36"/>
  <c r="C105" i="36"/>
  <c r="B105" i="36"/>
  <c r="M104" i="36" a="1"/>
  <c r="M104" i="36" s="1"/>
  <c r="G104" i="36"/>
  <c r="D104" i="36"/>
  <c r="C104" i="36"/>
  <c r="B104" i="36"/>
  <c r="M103" i="36" a="1"/>
  <c r="M103" i="36" s="1"/>
  <c r="G103" i="36"/>
  <c r="D103" i="36"/>
  <c r="C103" i="36"/>
  <c r="B103" i="36"/>
  <c r="M102" i="36" a="1"/>
  <c r="M102" i="36" s="1"/>
  <c r="G102" i="36"/>
  <c r="D102" i="36"/>
  <c r="C102" i="36"/>
  <c r="B102" i="36"/>
  <c r="M101" i="36" a="1"/>
  <c r="M101" i="36" s="1"/>
  <c r="G101" i="36"/>
  <c r="D101" i="36"/>
  <c r="C101" i="36"/>
  <c r="B101" i="36"/>
  <c r="M100" i="36" a="1"/>
  <c r="M100" i="36" s="1"/>
  <c r="G100" i="36"/>
  <c r="D100" i="36"/>
  <c r="C100" i="36"/>
  <c r="B100" i="36"/>
  <c r="M99" i="36" a="1"/>
  <c r="M99" i="36" s="1"/>
  <c r="G99" i="36"/>
  <c r="D99" i="36"/>
  <c r="C99" i="36"/>
  <c r="B99" i="36"/>
  <c r="M98" i="36" a="1"/>
  <c r="M98" i="36" s="1"/>
  <c r="G98" i="36"/>
  <c r="D98" i="36"/>
  <c r="C98" i="36"/>
  <c r="B98" i="36"/>
  <c r="M97" i="36" a="1"/>
  <c r="M97" i="36" s="1"/>
  <c r="G97" i="36"/>
  <c r="D97" i="36"/>
  <c r="C97" i="36"/>
  <c r="B97" i="36"/>
  <c r="M96" i="36" a="1"/>
  <c r="M96" i="36" s="1"/>
  <c r="G96" i="36"/>
  <c r="D96" i="36"/>
  <c r="C96" i="36"/>
  <c r="B96" i="36"/>
  <c r="M95" i="36" a="1"/>
  <c r="M95" i="36" s="1"/>
  <c r="G95" i="36"/>
  <c r="D95" i="36"/>
  <c r="C95" i="36"/>
  <c r="B95" i="36"/>
  <c r="M94" i="36" a="1"/>
  <c r="M94" i="36" s="1"/>
  <c r="G94" i="36"/>
  <c r="D94" i="36"/>
  <c r="C94" i="36"/>
  <c r="B94" i="36"/>
  <c r="M93" i="36" a="1"/>
  <c r="M93" i="36" s="1"/>
  <c r="G93" i="36"/>
  <c r="D93" i="36"/>
  <c r="C93" i="36"/>
  <c r="B93" i="36"/>
  <c r="M92" i="36" a="1"/>
  <c r="M92" i="36" s="1"/>
  <c r="G92" i="36"/>
  <c r="D92" i="36"/>
  <c r="C92" i="36"/>
  <c r="B92" i="36"/>
  <c r="M91" i="36" a="1"/>
  <c r="M91" i="36" s="1"/>
  <c r="G91" i="36"/>
  <c r="D91" i="36"/>
  <c r="C91" i="36"/>
  <c r="B91" i="36"/>
  <c r="M90" i="36" a="1"/>
  <c r="M90" i="36" s="1"/>
  <c r="G90" i="36"/>
  <c r="D90" i="36"/>
  <c r="C90" i="36"/>
  <c r="B90" i="36"/>
  <c r="M89" i="36" a="1"/>
  <c r="M89" i="36" s="1"/>
  <c r="G89" i="36"/>
  <c r="D89" i="36"/>
  <c r="C89" i="36"/>
  <c r="B89" i="36"/>
  <c r="M88" i="36" a="1"/>
  <c r="M88" i="36" s="1"/>
  <c r="G88" i="36"/>
  <c r="D88" i="36"/>
  <c r="C88" i="36"/>
  <c r="B88" i="36"/>
  <c r="M87" i="36" a="1"/>
  <c r="M87" i="36" s="1"/>
  <c r="G87" i="36"/>
  <c r="D87" i="36"/>
  <c r="C87" i="36"/>
  <c r="B87" i="36"/>
  <c r="M86" i="36" a="1"/>
  <c r="M86" i="36" s="1"/>
  <c r="G86" i="36"/>
  <c r="D86" i="36"/>
  <c r="C86" i="36"/>
  <c r="B86" i="36"/>
  <c r="M85" i="36" a="1"/>
  <c r="M85" i="36" s="1"/>
  <c r="G85" i="36"/>
  <c r="D85" i="36"/>
  <c r="C85" i="36"/>
  <c r="B85" i="36"/>
  <c r="M84" i="36" a="1"/>
  <c r="M84" i="36" s="1"/>
  <c r="G84" i="36"/>
  <c r="D84" i="36"/>
  <c r="C84" i="36"/>
  <c r="B84" i="36"/>
  <c r="M83" i="36" a="1"/>
  <c r="M83" i="36" s="1"/>
  <c r="G83" i="36"/>
  <c r="D83" i="36"/>
  <c r="C83" i="36"/>
  <c r="B83" i="36"/>
  <c r="M82" i="36" a="1"/>
  <c r="M82" i="36" s="1"/>
  <c r="G82" i="36"/>
  <c r="D82" i="36"/>
  <c r="C82" i="36"/>
  <c r="B82" i="36"/>
  <c r="M81" i="36" a="1"/>
  <c r="M81" i="36" s="1"/>
  <c r="G81" i="36"/>
  <c r="D81" i="36"/>
  <c r="C81" i="36"/>
  <c r="B81" i="36"/>
  <c r="M80" i="36" a="1"/>
  <c r="M80" i="36" s="1"/>
  <c r="G80" i="36"/>
  <c r="D80" i="36"/>
  <c r="C80" i="36"/>
  <c r="B80" i="36"/>
  <c r="M79" i="36" a="1"/>
  <c r="M79" i="36" s="1"/>
  <c r="G79" i="36"/>
  <c r="D79" i="36"/>
  <c r="C79" i="36"/>
  <c r="B79" i="36"/>
  <c r="M78" i="36" a="1"/>
  <c r="M78" i="36" s="1"/>
  <c r="G78" i="36"/>
  <c r="D78" i="36"/>
  <c r="C78" i="36"/>
  <c r="B78" i="36"/>
  <c r="M77" i="36" a="1"/>
  <c r="M77" i="36" s="1"/>
  <c r="G77" i="36"/>
  <c r="D77" i="36"/>
  <c r="C77" i="36"/>
  <c r="B77" i="36"/>
  <c r="M76" i="36" a="1"/>
  <c r="M76" i="36" s="1"/>
  <c r="G76" i="36"/>
  <c r="D76" i="36"/>
  <c r="C76" i="36"/>
  <c r="B76" i="36"/>
  <c r="M75" i="36" a="1"/>
  <c r="M75" i="36" s="1"/>
  <c r="G75" i="36"/>
  <c r="D75" i="36"/>
  <c r="C75" i="36"/>
  <c r="B75" i="36"/>
  <c r="M74" i="36" a="1"/>
  <c r="M74" i="36" s="1"/>
  <c r="G74" i="36"/>
  <c r="D74" i="36"/>
  <c r="C74" i="36"/>
  <c r="B74" i="36"/>
  <c r="M73" i="36" a="1"/>
  <c r="M73" i="36" s="1"/>
  <c r="G73" i="36"/>
  <c r="D73" i="36"/>
  <c r="C73" i="36"/>
  <c r="B73" i="36"/>
  <c r="M72" i="36" a="1"/>
  <c r="M72" i="36" s="1"/>
  <c r="G72" i="36"/>
  <c r="D72" i="36"/>
  <c r="C72" i="36"/>
  <c r="B72" i="36"/>
  <c r="M71" i="36" a="1"/>
  <c r="M71" i="36" s="1"/>
  <c r="G71" i="36"/>
  <c r="D71" i="36"/>
  <c r="C71" i="36"/>
  <c r="B71" i="36"/>
  <c r="M70" i="36" a="1"/>
  <c r="M70" i="36" s="1"/>
  <c r="G70" i="36"/>
  <c r="D70" i="36"/>
  <c r="C70" i="36"/>
  <c r="B70" i="36"/>
  <c r="M69" i="36" a="1"/>
  <c r="M69" i="36" s="1"/>
  <c r="G69" i="36"/>
  <c r="D69" i="36"/>
  <c r="C69" i="36"/>
  <c r="B69" i="36"/>
  <c r="M68" i="36" a="1"/>
  <c r="M68" i="36" s="1"/>
  <c r="G68" i="36"/>
  <c r="D68" i="36"/>
  <c r="C68" i="36"/>
  <c r="B68" i="36"/>
  <c r="M67" i="36" a="1"/>
  <c r="M67" i="36" s="1"/>
  <c r="G67" i="36"/>
  <c r="D67" i="36"/>
  <c r="C67" i="36"/>
  <c r="B67" i="36"/>
  <c r="M66" i="36" a="1"/>
  <c r="M66" i="36" s="1"/>
  <c r="G66" i="36"/>
  <c r="D66" i="36"/>
  <c r="C66" i="36"/>
  <c r="B66" i="36"/>
  <c r="M65" i="36" a="1"/>
  <c r="M65" i="36" s="1"/>
  <c r="G65" i="36"/>
  <c r="D65" i="36"/>
  <c r="C65" i="36"/>
  <c r="B65" i="36"/>
  <c r="M64" i="36" a="1"/>
  <c r="M64" i="36" s="1"/>
  <c r="G64" i="36"/>
  <c r="D64" i="36"/>
  <c r="C64" i="36"/>
  <c r="B64" i="36"/>
  <c r="M63" i="36" a="1"/>
  <c r="M63" i="36" s="1"/>
  <c r="G63" i="36"/>
  <c r="D63" i="36"/>
  <c r="C63" i="36"/>
  <c r="B63" i="36"/>
  <c r="M62" i="36" a="1"/>
  <c r="M62" i="36" s="1"/>
  <c r="G62" i="36"/>
  <c r="D62" i="36"/>
  <c r="C62" i="36"/>
  <c r="B62" i="36"/>
  <c r="M61" i="36" a="1"/>
  <c r="M61" i="36" s="1"/>
  <c r="G61" i="36"/>
  <c r="D61" i="36"/>
  <c r="C61" i="36"/>
  <c r="B61" i="36"/>
  <c r="M60" i="36" a="1"/>
  <c r="M60" i="36" s="1"/>
  <c r="G60" i="36"/>
  <c r="D60" i="36"/>
  <c r="C60" i="36"/>
  <c r="B60" i="36"/>
  <c r="M59" i="36" a="1"/>
  <c r="M59" i="36" s="1"/>
  <c r="G59" i="36"/>
  <c r="D59" i="36"/>
  <c r="C59" i="36"/>
  <c r="B59" i="36"/>
  <c r="M58" i="36" a="1"/>
  <c r="M58" i="36" s="1"/>
  <c r="G58" i="36"/>
  <c r="D58" i="36"/>
  <c r="C58" i="36"/>
  <c r="B58" i="36"/>
  <c r="M57" i="36" a="1"/>
  <c r="M57" i="36" s="1"/>
  <c r="G57" i="36"/>
  <c r="D57" i="36"/>
  <c r="C57" i="36"/>
  <c r="B57" i="36"/>
  <c r="M56" i="36" a="1"/>
  <c r="M56" i="36" s="1"/>
  <c r="G56" i="36"/>
  <c r="D56" i="36"/>
  <c r="C56" i="36"/>
  <c r="B56" i="36"/>
  <c r="M55" i="36" a="1"/>
  <c r="M55" i="36" s="1"/>
  <c r="G55" i="36"/>
  <c r="D55" i="36"/>
  <c r="C55" i="36"/>
  <c r="B55" i="36"/>
  <c r="M54" i="36" a="1"/>
  <c r="M54" i="36" s="1"/>
  <c r="G54" i="36"/>
  <c r="D54" i="36"/>
  <c r="C54" i="36"/>
  <c r="B54" i="36"/>
  <c r="M53" i="36" a="1"/>
  <c r="M53" i="36" s="1"/>
  <c r="G53" i="36"/>
  <c r="D53" i="36"/>
  <c r="C53" i="36"/>
  <c r="B53" i="36"/>
  <c r="M52" i="36" a="1"/>
  <c r="M52" i="36" s="1"/>
  <c r="G52" i="36"/>
  <c r="D52" i="36"/>
  <c r="C52" i="36"/>
  <c r="B52" i="36"/>
  <c r="M51" i="36" a="1"/>
  <c r="M51" i="36" s="1"/>
  <c r="G51" i="36"/>
  <c r="D51" i="36"/>
  <c r="C51" i="36"/>
  <c r="B51" i="36"/>
  <c r="M50" i="36" a="1"/>
  <c r="M50" i="36" s="1"/>
  <c r="G50" i="36"/>
  <c r="D50" i="36"/>
  <c r="C50" i="36"/>
  <c r="B50" i="36"/>
  <c r="M49" i="36" a="1"/>
  <c r="M49" i="36" s="1"/>
  <c r="G49" i="36"/>
  <c r="D49" i="36"/>
  <c r="C49" i="36"/>
  <c r="B49" i="36"/>
  <c r="M48" i="36" a="1"/>
  <c r="M48" i="36" s="1"/>
  <c r="G48" i="36"/>
  <c r="D48" i="36"/>
  <c r="C48" i="36"/>
  <c r="B48" i="36"/>
  <c r="M47" i="36" a="1"/>
  <c r="M47" i="36" s="1"/>
  <c r="G47" i="36"/>
  <c r="D47" i="36"/>
  <c r="C47" i="36"/>
  <c r="B47" i="36"/>
  <c r="M46" i="36" a="1"/>
  <c r="M46" i="36" s="1"/>
  <c r="G46" i="36"/>
  <c r="D46" i="36"/>
  <c r="C46" i="36"/>
  <c r="B46" i="36"/>
  <c r="M45" i="36" a="1"/>
  <c r="M45" i="36" s="1"/>
  <c r="G45" i="36"/>
  <c r="D45" i="36"/>
  <c r="C45" i="36"/>
  <c r="B45" i="36"/>
  <c r="M44" i="36" a="1"/>
  <c r="M44" i="36" s="1"/>
  <c r="G44" i="36"/>
  <c r="D44" i="36"/>
  <c r="C44" i="36"/>
  <c r="B44" i="36"/>
  <c r="M43" i="36" a="1"/>
  <c r="M43" i="36" s="1"/>
  <c r="G43" i="36"/>
  <c r="D43" i="36"/>
  <c r="C43" i="36"/>
  <c r="B43" i="36"/>
  <c r="M42" i="36" a="1"/>
  <c r="M42" i="36" s="1"/>
  <c r="G42" i="36"/>
  <c r="D42" i="36"/>
  <c r="C42" i="36"/>
  <c r="B42" i="36"/>
  <c r="M41" i="36" a="1"/>
  <c r="M41" i="36" s="1"/>
  <c r="G41" i="36"/>
  <c r="D41" i="36"/>
  <c r="C41" i="36"/>
  <c r="B41" i="36"/>
  <c r="M40" i="36" a="1"/>
  <c r="M40" i="36" s="1"/>
  <c r="G40" i="36"/>
  <c r="D40" i="36"/>
  <c r="C40" i="36"/>
  <c r="B40" i="36"/>
  <c r="M39" i="36" a="1"/>
  <c r="M39" i="36" s="1"/>
  <c r="G39" i="36"/>
  <c r="D39" i="36"/>
  <c r="C39" i="36"/>
  <c r="B39" i="36"/>
  <c r="M38" i="36" a="1"/>
  <c r="M38" i="36" s="1"/>
  <c r="G38" i="36"/>
  <c r="D38" i="36"/>
  <c r="C38" i="36"/>
  <c r="B38" i="36"/>
  <c r="M37" i="36" a="1"/>
  <c r="M37" i="36" s="1"/>
  <c r="G37" i="36"/>
  <c r="D37" i="36"/>
  <c r="C37" i="36"/>
  <c r="B37" i="36"/>
  <c r="M36" i="36" a="1"/>
  <c r="M36" i="36" s="1"/>
  <c r="G36" i="36"/>
  <c r="D36" i="36"/>
  <c r="C36" i="36"/>
  <c r="B36" i="36"/>
  <c r="M35" i="36" a="1"/>
  <c r="M35" i="36" s="1"/>
  <c r="G35" i="36"/>
  <c r="D35" i="36"/>
  <c r="C35" i="36"/>
  <c r="B35" i="36"/>
  <c r="M34" i="36" a="1"/>
  <c r="M34" i="36" s="1"/>
  <c r="G34" i="36"/>
  <c r="D34" i="36"/>
  <c r="C34" i="36"/>
  <c r="B34" i="36"/>
  <c r="M33" i="36" a="1"/>
  <c r="M33" i="36" s="1"/>
  <c r="G33" i="36"/>
  <c r="D33" i="36"/>
  <c r="C33" i="36"/>
  <c r="B33" i="36"/>
  <c r="M32" i="36" a="1"/>
  <c r="M32" i="36" s="1"/>
  <c r="G32" i="36"/>
  <c r="D32" i="36"/>
  <c r="C32" i="36"/>
  <c r="B32" i="36"/>
  <c r="M31" i="36" a="1"/>
  <c r="M31" i="36" s="1"/>
  <c r="G31" i="36"/>
  <c r="D31" i="36"/>
  <c r="C31" i="36"/>
  <c r="B31" i="36"/>
  <c r="M30" i="36" a="1"/>
  <c r="M30" i="36" s="1"/>
  <c r="G30" i="36"/>
  <c r="D30" i="36"/>
  <c r="C30" i="36"/>
  <c r="M29" i="36" a="1"/>
  <c r="M29" i="36" s="1"/>
  <c r="G29" i="36"/>
  <c r="D29" i="36"/>
  <c r="C29" i="36"/>
  <c r="M28" i="36" a="1"/>
  <c r="M28" i="36" s="1"/>
  <c r="G28" i="36"/>
  <c r="D28" i="36"/>
  <c r="C28" i="36"/>
  <c r="M27" i="36" a="1"/>
  <c r="M27" i="36" s="1"/>
  <c r="G27" i="36"/>
  <c r="D27" i="36"/>
  <c r="C27" i="36"/>
  <c r="M26" i="36" a="1"/>
  <c r="M26" i="36" s="1"/>
  <c r="G26" i="36"/>
  <c r="D26" i="36"/>
  <c r="C26" i="36"/>
  <c r="M25" i="36" a="1"/>
  <c r="M25" i="36" s="1"/>
  <c r="G25" i="36"/>
  <c r="D25" i="36"/>
  <c r="C25" i="36"/>
  <c r="M24" i="36" a="1"/>
  <c r="M24" i="36" s="1"/>
  <c r="G24" i="36"/>
  <c r="D24" i="36"/>
  <c r="C24" i="36"/>
  <c r="M23" i="36" a="1"/>
  <c r="M23" i="36" s="1"/>
  <c r="G23" i="36"/>
  <c r="D23" i="36"/>
  <c r="C23" i="36"/>
  <c r="M22" i="36" a="1"/>
  <c r="M22" i="36" s="1"/>
  <c r="G22" i="36"/>
  <c r="D22" i="36"/>
  <c r="C22" i="36"/>
  <c r="M21" i="36" a="1"/>
  <c r="M21" i="36" s="1"/>
  <c r="G21" i="36"/>
  <c r="D21" i="36"/>
  <c r="C21" i="36"/>
  <c r="M20" i="36" a="1"/>
  <c r="M20" i="36" s="1"/>
  <c r="G20" i="36"/>
  <c r="D20" i="36"/>
  <c r="C20" i="36"/>
  <c r="M19" i="36" a="1"/>
  <c r="M19" i="36" s="1"/>
  <c r="G19" i="36"/>
  <c r="D19" i="36"/>
  <c r="C19" i="36"/>
  <c r="M18" i="36" a="1"/>
  <c r="M18" i="36" s="1"/>
  <c r="G18" i="36"/>
  <c r="D18" i="36"/>
  <c r="C18" i="36"/>
  <c r="M17" i="36" a="1"/>
  <c r="M17" i="36" s="1"/>
  <c r="G17" i="36"/>
  <c r="D17" i="36"/>
  <c r="C17" i="36"/>
  <c r="M16" i="36" a="1"/>
  <c r="M16" i="36" s="1"/>
  <c r="G16" i="36"/>
  <c r="D16" i="36"/>
  <c r="C16" i="36"/>
  <c r="M15" i="36" a="1"/>
  <c r="M15" i="36" s="1"/>
  <c r="G15" i="36"/>
  <c r="D15" i="36"/>
  <c r="C15" i="36"/>
  <c r="M14" i="36" a="1"/>
  <c r="M14" i="36" s="1"/>
  <c r="G14" i="36"/>
  <c r="D14" i="36"/>
  <c r="C14" i="36"/>
  <c r="M13" i="36" a="1"/>
  <c r="M13" i="36" s="1"/>
  <c r="G13" i="36"/>
  <c r="D13" i="36"/>
  <c r="C13" i="36"/>
  <c r="M12" i="36" a="1"/>
  <c r="M12" i="36" s="1"/>
  <c r="G12" i="36"/>
  <c r="D12" i="36"/>
  <c r="C12" i="36"/>
  <c r="M11" i="36" a="1"/>
  <c r="M11" i="36" s="1"/>
  <c r="G11" i="36"/>
  <c r="D11" i="36"/>
  <c r="C11" i="36"/>
  <c r="M10" i="36" a="1"/>
  <c r="M10" i="36" s="1"/>
  <c r="G10" i="36"/>
  <c r="D10" i="36"/>
  <c r="C10" i="36"/>
  <c r="M9" i="36" a="1"/>
  <c r="M9" i="36" s="1"/>
  <c r="G9" i="36"/>
  <c r="D9" i="36"/>
  <c r="C9" i="36"/>
  <c r="M8" i="36" a="1"/>
  <c r="M8" i="36" s="1"/>
  <c r="G8" i="36"/>
  <c r="D8" i="36"/>
  <c r="C8" i="36"/>
  <c r="M7" i="36" a="1"/>
  <c r="M7" i="36" s="1"/>
  <c r="G7" i="36"/>
  <c r="D7" i="36"/>
  <c r="C7" i="36"/>
  <c r="M6" i="36" a="1"/>
  <c r="M6" i="36" s="1"/>
  <c r="G6" i="36"/>
  <c r="D6" i="36"/>
  <c r="C6" i="36"/>
  <c r="M5" i="36" a="1"/>
  <c r="M5" i="36" s="1"/>
  <c r="G5" i="36"/>
  <c r="D5" i="36"/>
  <c r="C5" i="36"/>
  <c r="M4" i="36" a="1"/>
  <c r="M4" i="36" s="1"/>
  <c r="G4" i="36"/>
  <c r="D4" i="36"/>
  <c r="C4" i="36"/>
  <c r="M3" i="36" a="1"/>
  <c r="M3" i="36" s="1"/>
  <c r="G3" i="36"/>
  <c r="D3" i="36"/>
  <c r="C3" i="36"/>
  <c r="M2" i="36" a="1"/>
  <c r="M2" i="36" s="1"/>
  <c r="G2" i="36"/>
  <c r="D2" i="36"/>
  <c r="C2" i="36"/>
  <c r="M117" i="32" a="1"/>
  <c r="M117" i="32" s="1"/>
  <c r="G117" i="32"/>
  <c r="D117" i="32"/>
  <c r="C117" i="32"/>
  <c r="B117" i="32"/>
  <c r="M116" i="32" a="1"/>
  <c r="M116" i="32" s="1"/>
  <c r="G116" i="32"/>
  <c r="D116" i="32"/>
  <c r="C116" i="32"/>
  <c r="B116" i="32"/>
  <c r="M115" i="32" a="1"/>
  <c r="M115" i="32" s="1"/>
  <c r="G115" i="32"/>
  <c r="D115" i="32"/>
  <c r="C115" i="32"/>
  <c r="B115" i="32"/>
  <c r="M114" i="32" a="1"/>
  <c r="M114" i="32" s="1"/>
  <c r="G114" i="32"/>
  <c r="D114" i="32"/>
  <c r="C114" i="32"/>
  <c r="B114" i="32"/>
  <c r="M113" i="32" a="1"/>
  <c r="M113" i="32" s="1"/>
  <c r="G113" i="32"/>
  <c r="D113" i="32"/>
  <c r="C113" i="32"/>
  <c r="B113" i="32"/>
  <c r="M112" i="32" a="1"/>
  <c r="M112" i="32" s="1"/>
  <c r="G112" i="32"/>
  <c r="D112" i="32"/>
  <c r="C112" i="32"/>
  <c r="B112" i="32"/>
  <c r="M111" i="32" a="1"/>
  <c r="M111" i="32" s="1"/>
  <c r="G111" i="32"/>
  <c r="D111" i="32"/>
  <c r="C111" i="32"/>
  <c r="B111" i="32"/>
  <c r="M110" i="32" a="1"/>
  <c r="M110" i="32" s="1"/>
  <c r="G110" i="32"/>
  <c r="D110" i="32"/>
  <c r="C110" i="32"/>
  <c r="B110" i="32"/>
  <c r="M109" i="32" a="1"/>
  <c r="M109" i="32" s="1"/>
  <c r="G109" i="32"/>
  <c r="D109" i="32"/>
  <c r="C109" i="32"/>
  <c r="B109" i="32"/>
  <c r="M108" i="32" a="1"/>
  <c r="M108" i="32" s="1"/>
  <c r="G108" i="32"/>
  <c r="D108" i="32"/>
  <c r="C108" i="32"/>
  <c r="B108" i="32"/>
  <c r="M107" i="32" a="1"/>
  <c r="M107" i="32" s="1"/>
  <c r="G107" i="32"/>
  <c r="D107" i="32"/>
  <c r="C107" i="32"/>
  <c r="B107" i="32"/>
  <c r="M106" i="32" a="1"/>
  <c r="M106" i="32" s="1"/>
  <c r="G106" i="32"/>
  <c r="D106" i="32"/>
  <c r="C106" i="32"/>
  <c r="B106" i="32"/>
  <c r="M105" i="32" a="1"/>
  <c r="M105" i="32" s="1"/>
  <c r="G105" i="32"/>
  <c r="D105" i="32"/>
  <c r="C105" i="32"/>
  <c r="B105" i="32"/>
  <c r="M104" i="32" a="1"/>
  <c r="M104" i="32" s="1"/>
  <c r="G104" i="32"/>
  <c r="D104" i="32"/>
  <c r="C104" i="32"/>
  <c r="B104" i="32"/>
  <c r="M103" i="32" a="1"/>
  <c r="M103" i="32" s="1"/>
  <c r="G103" i="32"/>
  <c r="D103" i="32"/>
  <c r="C103" i="32"/>
  <c r="B103" i="32"/>
  <c r="M102" i="32" a="1"/>
  <c r="M102" i="32" s="1"/>
  <c r="G102" i="32"/>
  <c r="D102" i="32"/>
  <c r="C102" i="32"/>
  <c r="B102" i="32"/>
  <c r="M101" i="32" a="1"/>
  <c r="M101" i="32" s="1"/>
  <c r="G101" i="32"/>
  <c r="D101" i="32"/>
  <c r="C101" i="32"/>
  <c r="B101" i="32"/>
  <c r="M100" i="32" a="1"/>
  <c r="M100" i="32" s="1"/>
  <c r="G100" i="32"/>
  <c r="D100" i="32"/>
  <c r="C100" i="32"/>
  <c r="B100" i="32"/>
  <c r="M99" i="32" a="1"/>
  <c r="M99" i="32" s="1"/>
  <c r="G99" i="32"/>
  <c r="D99" i="32"/>
  <c r="C99" i="32"/>
  <c r="B99" i="32"/>
  <c r="M98" i="32" a="1"/>
  <c r="M98" i="32" s="1"/>
  <c r="G98" i="32"/>
  <c r="D98" i="32"/>
  <c r="C98" i="32"/>
  <c r="B98" i="32"/>
  <c r="M97" i="32" a="1"/>
  <c r="M97" i="32" s="1"/>
  <c r="G97" i="32"/>
  <c r="D97" i="32"/>
  <c r="C97" i="32"/>
  <c r="B97" i="32"/>
  <c r="M96" i="32" a="1"/>
  <c r="M96" i="32" s="1"/>
  <c r="G96" i="32"/>
  <c r="D96" i="32"/>
  <c r="C96" i="32"/>
  <c r="B96" i="32"/>
  <c r="M95" i="32" a="1"/>
  <c r="M95" i="32" s="1"/>
  <c r="G95" i="32"/>
  <c r="D95" i="32"/>
  <c r="C95" i="32"/>
  <c r="B95" i="32"/>
  <c r="M94" i="32" a="1"/>
  <c r="M94" i="32" s="1"/>
  <c r="G94" i="32"/>
  <c r="D94" i="32"/>
  <c r="C94" i="32"/>
  <c r="B94" i="32"/>
  <c r="M93" i="32" a="1"/>
  <c r="M93" i="32" s="1"/>
  <c r="G93" i="32"/>
  <c r="D93" i="32"/>
  <c r="C93" i="32"/>
  <c r="B93" i="32"/>
  <c r="M92" i="32" a="1"/>
  <c r="M92" i="32" s="1"/>
  <c r="G92" i="32"/>
  <c r="D92" i="32"/>
  <c r="C92" i="32"/>
  <c r="B92" i="32"/>
  <c r="M91" i="32" a="1"/>
  <c r="M91" i="32" s="1"/>
  <c r="G91" i="32"/>
  <c r="D91" i="32"/>
  <c r="C91" i="32"/>
  <c r="B91" i="32"/>
  <c r="M90" i="32" a="1"/>
  <c r="M90" i="32" s="1"/>
  <c r="G90" i="32"/>
  <c r="D90" i="32"/>
  <c r="C90" i="32"/>
  <c r="B90" i="32"/>
  <c r="M89" i="32" a="1"/>
  <c r="M89" i="32" s="1"/>
  <c r="G89" i="32"/>
  <c r="D89" i="32"/>
  <c r="C89" i="32"/>
  <c r="B89" i="32"/>
  <c r="M88" i="32" a="1"/>
  <c r="M88" i="32" s="1"/>
  <c r="G88" i="32"/>
  <c r="D88" i="32"/>
  <c r="C88" i="32"/>
  <c r="B88" i="32"/>
  <c r="M87" i="32" a="1"/>
  <c r="M87" i="32" s="1"/>
  <c r="G87" i="32"/>
  <c r="D87" i="32"/>
  <c r="C87" i="32"/>
  <c r="B87" i="32"/>
  <c r="M86" i="32" a="1"/>
  <c r="M86" i="32" s="1"/>
  <c r="G86" i="32"/>
  <c r="D86" i="32"/>
  <c r="C86" i="32"/>
  <c r="B86" i="32"/>
  <c r="M85" i="32" a="1"/>
  <c r="M85" i="32" s="1"/>
  <c r="G85" i="32"/>
  <c r="D85" i="32"/>
  <c r="C85" i="32"/>
  <c r="B85" i="32"/>
  <c r="M84" i="32" a="1"/>
  <c r="M84" i="32" s="1"/>
  <c r="G84" i="32"/>
  <c r="D84" i="32"/>
  <c r="C84" i="32"/>
  <c r="B84" i="32"/>
  <c r="M83" i="32" a="1"/>
  <c r="M83" i="32" s="1"/>
  <c r="G83" i="32"/>
  <c r="D83" i="32"/>
  <c r="C83" i="32"/>
  <c r="B83" i="32"/>
  <c r="M82" i="32" a="1"/>
  <c r="M82" i="32" s="1"/>
  <c r="G82" i="32"/>
  <c r="D82" i="32"/>
  <c r="C82" i="32"/>
  <c r="B82" i="32"/>
  <c r="M81" i="32" a="1"/>
  <c r="M81" i="32" s="1"/>
  <c r="G81" i="32"/>
  <c r="D81" i="32"/>
  <c r="C81" i="32"/>
  <c r="B81" i="32"/>
  <c r="M80" i="32" a="1"/>
  <c r="M80" i="32" s="1"/>
  <c r="G80" i="32"/>
  <c r="D80" i="32"/>
  <c r="C80" i="32"/>
  <c r="B80" i="32"/>
  <c r="M79" i="32" a="1"/>
  <c r="M79" i="32" s="1"/>
  <c r="G79" i="32"/>
  <c r="D79" i="32"/>
  <c r="C79" i="32"/>
  <c r="B79" i="32"/>
  <c r="M78" i="32" a="1"/>
  <c r="M78" i="32" s="1"/>
  <c r="G78" i="32"/>
  <c r="D78" i="32"/>
  <c r="C78" i="32"/>
  <c r="B78" i="32"/>
  <c r="M77" i="32" a="1"/>
  <c r="M77" i="32" s="1"/>
  <c r="G77" i="32"/>
  <c r="D77" i="32"/>
  <c r="C77" i="32"/>
  <c r="B77" i="32"/>
  <c r="M76" i="32" a="1"/>
  <c r="M76" i="32" s="1"/>
  <c r="G76" i="32"/>
  <c r="D76" i="32"/>
  <c r="C76" i="32"/>
  <c r="B76" i="32"/>
  <c r="M75" i="32" a="1"/>
  <c r="M75" i="32" s="1"/>
  <c r="G75" i="32"/>
  <c r="D75" i="32"/>
  <c r="C75" i="32"/>
  <c r="B75" i="32"/>
  <c r="M74" i="32" a="1"/>
  <c r="M74" i="32" s="1"/>
  <c r="G74" i="32"/>
  <c r="D74" i="32"/>
  <c r="C74" i="32"/>
  <c r="B74" i="32"/>
  <c r="M73" i="32" a="1"/>
  <c r="M73" i="32" s="1"/>
  <c r="G73" i="32"/>
  <c r="D73" i="32"/>
  <c r="C73" i="32"/>
  <c r="B73" i="32"/>
  <c r="M72" i="32" a="1"/>
  <c r="M72" i="32" s="1"/>
  <c r="G72" i="32"/>
  <c r="D72" i="32"/>
  <c r="C72" i="32"/>
  <c r="B72" i="32"/>
  <c r="M71" i="32" a="1"/>
  <c r="M71" i="32" s="1"/>
  <c r="G71" i="32"/>
  <c r="D71" i="32"/>
  <c r="C71" i="32"/>
  <c r="B71" i="32"/>
  <c r="M70" i="32" a="1"/>
  <c r="M70" i="32" s="1"/>
  <c r="G70" i="32"/>
  <c r="D70" i="32"/>
  <c r="C70" i="32"/>
  <c r="B70" i="32"/>
  <c r="M69" i="32" a="1"/>
  <c r="M69" i="32" s="1"/>
  <c r="G69" i="32"/>
  <c r="D69" i="32"/>
  <c r="C69" i="32"/>
  <c r="B69" i="32"/>
  <c r="M68" i="32" a="1"/>
  <c r="M68" i="32" s="1"/>
  <c r="G68" i="32"/>
  <c r="D68" i="32"/>
  <c r="C68" i="32"/>
  <c r="B68" i="32"/>
  <c r="M67" i="32" a="1"/>
  <c r="M67" i="32" s="1"/>
  <c r="G67" i="32"/>
  <c r="D67" i="32"/>
  <c r="C67" i="32"/>
  <c r="B67" i="32"/>
  <c r="M66" i="32" a="1"/>
  <c r="M66" i="32" s="1"/>
  <c r="G66" i="32"/>
  <c r="D66" i="32"/>
  <c r="C66" i="32"/>
  <c r="B66" i="32"/>
  <c r="M65" i="32" a="1"/>
  <c r="M65" i="32" s="1"/>
  <c r="G65" i="32"/>
  <c r="D65" i="32"/>
  <c r="C65" i="32"/>
  <c r="B65" i="32"/>
  <c r="M64" i="32" a="1"/>
  <c r="M64" i="32" s="1"/>
  <c r="G64" i="32"/>
  <c r="D64" i="32"/>
  <c r="C64" i="32"/>
  <c r="B64" i="32"/>
  <c r="M63" i="32" a="1"/>
  <c r="M63" i="32" s="1"/>
  <c r="G63" i="32"/>
  <c r="D63" i="32"/>
  <c r="C63" i="32"/>
  <c r="B63" i="32"/>
  <c r="M62" i="32" a="1"/>
  <c r="M62" i="32" s="1"/>
  <c r="G62" i="32"/>
  <c r="D62" i="32"/>
  <c r="C62" i="32"/>
  <c r="B62" i="32"/>
  <c r="M61" i="32" a="1"/>
  <c r="M61" i="32" s="1"/>
  <c r="G61" i="32"/>
  <c r="D61" i="32"/>
  <c r="C61" i="32"/>
  <c r="B61" i="32"/>
  <c r="M60" i="32" a="1"/>
  <c r="M60" i="32" s="1"/>
  <c r="G60" i="32"/>
  <c r="D60" i="32"/>
  <c r="C60" i="32"/>
  <c r="B60" i="32"/>
  <c r="M59" i="32" a="1"/>
  <c r="M59" i="32" s="1"/>
  <c r="G59" i="32"/>
  <c r="D59" i="32"/>
  <c r="C59" i="32"/>
  <c r="B59" i="32"/>
  <c r="M58" i="32" a="1"/>
  <c r="M58" i="32" s="1"/>
  <c r="G58" i="32"/>
  <c r="D58" i="32"/>
  <c r="C58" i="32"/>
  <c r="B58" i="32"/>
  <c r="M57" i="32" a="1"/>
  <c r="M57" i="32" s="1"/>
  <c r="G57" i="32"/>
  <c r="D57" i="32"/>
  <c r="C57" i="32"/>
  <c r="B57" i="32"/>
  <c r="M56" i="32" a="1"/>
  <c r="M56" i="32" s="1"/>
  <c r="G56" i="32"/>
  <c r="D56" i="32"/>
  <c r="C56" i="32"/>
  <c r="B56" i="32"/>
  <c r="M55" i="32" a="1"/>
  <c r="M55" i="32" s="1"/>
  <c r="G55" i="32"/>
  <c r="D55" i="32"/>
  <c r="C55" i="32"/>
  <c r="B55" i="32"/>
  <c r="M54" i="32" a="1"/>
  <c r="M54" i="32" s="1"/>
  <c r="G54" i="32"/>
  <c r="D54" i="32"/>
  <c r="C54" i="32"/>
  <c r="B54" i="32"/>
  <c r="M53" i="32" a="1"/>
  <c r="M53" i="32" s="1"/>
  <c r="G53" i="32"/>
  <c r="D53" i="32"/>
  <c r="C53" i="32"/>
  <c r="B53" i="32"/>
  <c r="M52" i="32" a="1"/>
  <c r="M52" i="32" s="1"/>
  <c r="G52" i="32"/>
  <c r="D52" i="32"/>
  <c r="C52" i="32"/>
  <c r="B52" i="32"/>
  <c r="M51" i="32" a="1"/>
  <c r="M51" i="32" s="1"/>
  <c r="G51" i="32"/>
  <c r="D51" i="32"/>
  <c r="C51" i="32"/>
  <c r="B51" i="32"/>
  <c r="M50" i="32" a="1"/>
  <c r="M50" i="32" s="1"/>
  <c r="G50" i="32"/>
  <c r="D50" i="32"/>
  <c r="C50" i="32"/>
  <c r="B50" i="32"/>
  <c r="M49" i="32" a="1"/>
  <c r="M49" i="32" s="1"/>
  <c r="G49" i="32"/>
  <c r="D49" i="32"/>
  <c r="C49" i="32"/>
  <c r="B49" i="32"/>
  <c r="M48" i="32" a="1"/>
  <c r="M48" i="32" s="1"/>
  <c r="G48" i="32"/>
  <c r="D48" i="32"/>
  <c r="C48" i="32"/>
  <c r="B48" i="32"/>
  <c r="M47" i="32" a="1"/>
  <c r="M47" i="32" s="1"/>
  <c r="G47" i="32"/>
  <c r="D47" i="32"/>
  <c r="C47" i="32"/>
  <c r="B47" i="32"/>
  <c r="M46" i="32" a="1"/>
  <c r="M46" i="32" s="1"/>
  <c r="G46" i="32"/>
  <c r="D46" i="32"/>
  <c r="C46" i="32"/>
  <c r="B46" i="32"/>
  <c r="M45" i="32" a="1"/>
  <c r="M45" i="32" s="1"/>
  <c r="G45" i="32"/>
  <c r="D45" i="32"/>
  <c r="C45" i="32"/>
  <c r="B45" i="32"/>
  <c r="M44" i="32" a="1"/>
  <c r="M44" i="32" s="1"/>
  <c r="G44" i="32"/>
  <c r="D44" i="32"/>
  <c r="C44" i="32"/>
  <c r="B44" i="32"/>
  <c r="M43" i="32" a="1"/>
  <c r="M43" i="32" s="1"/>
  <c r="G43" i="32"/>
  <c r="D43" i="32"/>
  <c r="C43" i="32"/>
  <c r="B43" i="32"/>
  <c r="M42" i="32" a="1"/>
  <c r="M42" i="32" s="1"/>
  <c r="G42" i="32"/>
  <c r="D42" i="32"/>
  <c r="C42" i="32"/>
  <c r="B42" i="32"/>
  <c r="M41" i="32" a="1"/>
  <c r="M41" i="32" s="1"/>
  <c r="G41" i="32"/>
  <c r="D41" i="32"/>
  <c r="C41" i="32"/>
  <c r="B41" i="32"/>
  <c r="M40" i="32" a="1"/>
  <c r="M40" i="32" s="1"/>
  <c r="G40" i="32"/>
  <c r="D40" i="32"/>
  <c r="C40" i="32"/>
  <c r="B40" i="32"/>
  <c r="M39" i="32" a="1"/>
  <c r="M39" i="32" s="1"/>
  <c r="G39" i="32"/>
  <c r="D39" i="32"/>
  <c r="C39" i="32"/>
  <c r="B39" i="32"/>
  <c r="M38" i="32" a="1"/>
  <c r="M38" i="32" s="1"/>
  <c r="G38" i="32"/>
  <c r="D38" i="32"/>
  <c r="C38" i="32"/>
  <c r="B38" i="32"/>
  <c r="M37" i="32" a="1"/>
  <c r="M37" i="32" s="1"/>
  <c r="G37" i="32"/>
  <c r="D37" i="32"/>
  <c r="C37" i="32"/>
  <c r="B37" i="32"/>
  <c r="M36" i="32" a="1"/>
  <c r="M36" i="32" s="1"/>
  <c r="G36" i="32"/>
  <c r="D36" i="32"/>
  <c r="C36" i="32"/>
  <c r="B36" i="32"/>
  <c r="M35" i="32" a="1"/>
  <c r="M35" i="32" s="1"/>
  <c r="G35" i="32"/>
  <c r="D35" i="32"/>
  <c r="C35" i="32"/>
  <c r="B35" i="32"/>
  <c r="M34" i="32" a="1"/>
  <c r="M34" i="32" s="1"/>
  <c r="G34" i="32"/>
  <c r="D34" i="32"/>
  <c r="C34" i="32"/>
  <c r="B34" i="32"/>
  <c r="M33" i="32" a="1"/>
  <c r="M33" i="32" s="1"/>
  <c r="G33" i="32"/>
  <c r="D33" i="32"/>
  <c r="C33" i="32"/>
  <c r="B33" i="32"/>
  <c r="M32" i="32" a="1"/>
  <c r="M32" i="32" s="1"/>
  <c r="G32" i="32"/>
  <c r="D32" i="32"/>
  <c r="C32" i="32"/>
  <c r="B32" i="32"/>
  <c r="M31" i="32" a="1"/>
  <c r="M31" i="32" s="1"/>
  <c r="G31" i="32"/>
  <c r="D31" i="32"/>
  <c r="C31" i="32"/>
  <c r="B31" i="32"/>
  <c r="M30" i="32" a="1"/>
  <c r="M30" i="32" s="1"/>
  <c r="G30" i="32"/>
  <c r="D30" i="32"/>
  <c r="C30" i="32"/>
  <c r="M29" i="32" a="1"/>
  <c r="M29" i="32" s="1"/>
  <c r="G29" i="32"/>
  <c r="D29" i="32"/>
  <c r="C29" i="32"/>
  <c r="M28" i="32" a="1"/>
  <c r="M28" i="32" s="1"/>
  <c r="G28" i="32"/>
  <c r="D28" i="32"/>
  <c r="C28" i="32"/>
  <c r="M27" i="32" a="1"/>
  <c r="M27" i="32" s="1"/>
  <c r="G27" i="32"/>
  <c r="D27" i="32"/>
  <c r="C27" i="32"/>
  <c r="M26" i="32" a="1"/>
  <c r="M26" i="32" s="1"/>
  <c r="G26" i="32"/>
  <c r="D26" i="32"/>
  <c r="C26" i="32"/>
  <c r="M25" i="32" a="1"/>
  <c r="M25" i="32" s="1"/>
  <c r="G25" i="32"/>
  <c r="D25" i="32"/>
  <c r="C25" i="32"/>
  <c r="M24" i="32" a="1"/>
  <c r="M24" i="32" s="1"/>
  <c r="G24" i="32"/>
  <c r="D24" i="32"/>
  <c r="C24" i="32"/>
  <c r="M23" i="32" a="1"/>
  <c r="M23" i="32" s="1"/>
  <c r="G23" i="32"/>
  <c r="D23" i="32"/>
  <c r="C23" i="32"/>
  <c r="M22" i="32" a="1"/>
  <c r="M22" i="32" s="1"/>
  <c r="G22" i="32"/>
  <c r="D22" i="32"/>
  <c r="C22" i="32"/>
  <c r="M21" i="32" a="1"/>
  <c r="M21" i="32" s="1"/>
  <c r="G21" i="32"/>
  <c r="D21" i="32"/>
  <c r="C21" i="32"/>
  <c r="M20" i="32" a="1"/>
  <c r="M20" i="32" s="1"/>
  <c r="G20" i="32"/>
  <c r="D20" i="32"/>
  <c r="C20" i="32"/>
  <c r="M19" i="32" a="1"/>
  <c r="M19" i="32" s="1"/>
  <c r="G19" i="32"/>
  <c r="D19" i="32"/>
  <c r="C19" i="32"/>
  <c r="M18" i="32" a="1"/>
  <c r="M18" i="32" s="1"/>
  <c r="G18" i="32"/>
  <c r="D18" i="32"/>
  <c r="C18" i="32"/>
  <c r="M17" i="32" a="1"/>
  <c r="M17" i="32" s="1"/>
  <c r="G17" i="32"/>
  <c r="D17" i="32"/>
  <c r="C17" i="32"/>
  <c r="M16" i="32" a="1"/>
  <c r="M16" i="32" s="1"/>
  <c r="G16" i="32"/>
  <c r="D16" i="32"/>
  <c r="C16" i="32"/>
  <c r="M15" i="32" a="1"/>
  <c r="M15" i="32" s="1"/>
  <c r="G15" i="32"/>
  <c r="D15" i="32"/>
  <c r="C15" i="32"/>
  <c r="M14" i="32" a="1"/>
  <c r="M14" i="32" s="1"/>
  <c r="G14" i="32"/>
  <c r="D14" i="32"/>
  <c r="C14" i="32"/>
  <c r="M13" i="32" a="1"/>
  <c r="M13" i="32" s="1"/>
  <c r="G13" i="32"/>
  <c r="D13" i="32"/>
  <c r="C13" i="32"/>
  <c r="M12" i="32" a="1"/>
  <c r="M12" i="32" s="1"/>
  <c r="G12" i="32"/>
  <c r="D12" i="32"/>
  <c r="C12" i="32"/>
  <c r="M11" i="32" a="1"/>
  <c r="M11" i="32" s="1"/>
  <c r="G11" i="32"/>
  <c r="D11" i="32"/>
  <c r="C11" i="32"/>
  <c r="M10" i="32" a="1"/>
  <c r="M10" i="32" s="1"/>
  <c r="G10" i="32"/>
  <c r="D10" i="32"/>
  <c r="C10" i="32"/>
  <c r="M9" i="32" a="1"/>
  <c r="M9" i="32" s="1"/>
  <c r="G9" i="32"/>
  <c r="D9" i="32"/>
  <c r="C9" i="32"/>
  <c r="M8" i="32" a="1"/>
  <c r="M8" i="32" s="1"/>
  <c r="G8" i="32"/>
  <c r="D8" i="32"/>
  <c r="C8" i="32"/>
  <c r="M7" i="32" a="1"/>
  <c r="M7" i="32" s="1"/>
  <c r="G7" i="32"/>
  <c r="D7" i="32"/>
  <c r="C7" i="32"/>
  <c r="M6" i="32" a="1"/>
  <c r="M6" i="32" s="1"/>
  <c r="G6" i="32"/>
  <c r="D6" i="32"/>
  <c r="C6" i="32"/>
  <c r="M5" i="32" a="1"/>
  <c r="M5" i="32" s="1"/>
  <c r="G5" i="32"/>
  <c r="D5" i="32"/>
  <c r="C5" i="32"/>
  <c r="M4" i="32" a="1"/>
  <c r="M4" i="32" s="1"/>
  <c r="G4" i="32"/>
  <c r="D4" i="32"/>
  <c r="C4" i="32"/>
  <c r="M3" i="32" a="1"/>
  <c r="M3" i="32" s="1"/>
  <c r="G3" i="32"/>
  <c r="D3" i="32"/>
  <c r="C3" i="32"/>
  <c r="M2" i="32" a="1"/>
  <c r="M2" i="32" s="1"/>
  <c r="G2" i="32"/>
  <c r="D2" i="32"/>
  <c r="C2" i="32"/>
  <c r="M117" i="31" a="1"/>
  <c r="M117" i="31" s="1"/>
  <c r="G117" i="31"/>
  <c r="D117" i="31"/>
  <c r="C117" i="31"/>
  <c r="B117" i="31"/>
  <c r="M116" i="31" a="1"/>
  <c r="M116" i="31" s="1"/>
  <c r="G116" i="31"/>
  <c r="D116" i="31"/>
  <c r="C116" i="31"/>
  <c r="B116" i="31"/>
  <c r="M115" i="31" a="1"/>
  <c r="M115" i="31" s="1"/>
  <c r="G115" i="31"/>
  <c r="D115" i="31"/>
  <c r="C115" i="31"/>
  <c r="B115" i="31"/>
  <c r="M114" i="31" a="1"/>
  <c r="M114" i="31" s="1"/>
  <c r="G114" i="31"/>
  <c r="D114" i="31"/>
  <c r="C114" i="31"/>
  <c r="B114" i="31"/>
  <c r="M113" i="31" a="1"/>
  <c r="M113" i="31" s="1"/>
  <c r="G113" i="31"/>
  <c r="D113" i="31"/>
  <c r="C113" i="31"/>
  <c r="B113" i="31"/>
  <c r="M112" i="31" a="1"/>
  <c r="M112" i="31" s="1"/>
  <c r="G112" i="31"/>
  <c r="D112" i="31"/>
  <c r="C112" i="31"/>
  <c r="B112" i="31"/>
  <c r="M111" i="31" a="1"/>
  <c r="M111" i="31" s="1"/>
  <c r="G111" i="31"/>
  <c r="D111" i="31"/>
  <c r="C111" i="31"/>
  <c r="B111" i="31"/>
  <c r="M110" i="31" a="1"/>
  <c r="M110" i="31" s="1"/>
  <c r="G110" i="31"/>
  <c r="D110" i="31"/>
  <c r="C110" i="31"/>
  <c r="B110" i="31"/>
  <c r="M109" i="31" a="1"/>
  <c r="M109" i="31" s="1"/>
  <c r="G109" i="31"/>
  <c r="D109" i="31"/>
  <c r="C109" i="31"/>
  <c r="B109" i="31"/>
  <c r="M108" i="31" a="1"/>
  <c r="M108" i="31" s="1"/>
  <c r="G108" i="31"/>
  <c r="D108" i="31"/>
  <c r="C108" i="31"/>
  <c r="B108" i="31"/>
  <c r="M107" i="31" a="1"/>
  <c r="M107" i="31" s="1"/>
  <c r="G107" i="31"/>
  <c r="D107" i="31"/>
  <c r="C107" i="31"/>
  <c r="B107" i="31"/>
  <c r="M106" i="31" a="1"/>
  <c r="M106" i="31" s="1"/>
  <c r="G106" i="31"/>
  <c r="D106" i="31"/>
  <c r="C106" i="31"/>
  <c r="B106" i="31"/>
  <c r="M105" i="31" a="1"/>
  <c r="M105" i="31" s="1"/>
  <c r="G105" i="31"/>
  <c r="D105" i="31"/>
  <c r="C105" i="31"/>
  <c r="B105" i="31"/>
  <c r="M104" i="31" a="1"/>
  <c r="M104" i="31" s="1"/>
  <c r="G104" i="31"/>
  <c r="D104" i="31"/>
  <c r="C104" i="31"/>
  <c r="B104" i="31"/>
  <c r="M103" i="31" a="1"/>
  <c r="M103" i="31" s="1"/>
  <c r="G103" i="31"/>
  <c r="D103" i="31"/>
  <c r="C103" i="31"/>
  <c r="B103" i="31"/>
  <c r="M102" i="31" a="1"/>
  <c r="M102" i="31" s="1"/>
  <c r="G102" i="31"/>
  <c r="D102" i="31"/>
  <c r="C102" i="31"/>
  <c r="B102" i="31"/>
  <c r="M101" i="31" a="1"/>
  <c r="M101" i="31" s="1"/>
  <c r="G101" i="31"/>
  <c r="D101" i="31"/>
  <c r="C101" i="31"/>
  <c r="B101" i="31"/>
  <c r="M100" i="31" a="1"/>
  <c r="M100" i="31" s="1"/>
  <c r="G100" i="31"/>
  <c r="D100" i="31"/>
  <c r="C100" i="31"/>
  <c r="B100" i="31"/>
  <c r="M99" i="31" a="1"/>
  <c r="M99" i="31" s="1"/>
  <c r="G99" i="31"/>
  <c r="D99" i="31"/>
  <c r="C99" i="31"/>
  <c r="B99" i="31"/>
  <c r="M98" i="31" a="1"/>
  <c r="M98" i="31" s="1"/>
  <c r="G98" i="31"/>
  <c r="D98" i="31"/>
  <c r="C98" i="31"/>
  <c r="B98" i="31"/>
  <c r="M97" i="31" a="1"/>
  <c r="M97" i="31" s="1"/>
  <c r="G97" i="31"/>
  <c r="D97" i="31"/>
  <c r="C97" i="31"/>
  <c r="B97" i="31"/>
  <c r="M96" i="31" a="1"/>
  <c r="M96" i="31" s="1"/>
  <c r="G96" i="31"/>
  <c r="D96" i="31"/>
  <c r="C96" i="31"/>
  <c r="B96" i="31"/>
  <c r="M95" i="31" a="1"/>
  <c r="M95" i="31" s="1"/>
  <c r="G95" i="31"/>
  <c r="D95" i="31"/>
  <c r="C95" i="31"/>
  <c r="B95" i="31"/>
  <c r="M94" i="31" a="1"/>
  <c r="M94" i="31" s="1"/>
  <c r="G94" i="31"/>
  <c r="D94" i="31"/>
  <c r="C94" i="31"/>
  <c r="B94" i="31"/>
  <c r="M93" i="31" a="1"/>
  <c r="M93" i="31" s="1"/>
  <c r="G93" i="31"/>
  <c r="D93" i="31"/>
  <c r="C93" i="31"/>
  <c r="B93" i="31"/>
  <c r="M92" i="31" a="1"/>
  <c r="M92" i="31" s="1"/>
  <c r="G92" i="31"/>
  <c r="D92" i="31"/>
  <c r="C92" i="31"/>
  <c r="B92" i="31"/>
  <c r="M91" i="31" a="1"/>
  <c r="M91" i="31" s="1"/>
  <c r="G91" i="31"/>
  <c r="D91" i="31"/>
  <c r="C91" i="31"/>
  <c r="B91" i="31"/>
  <c r="M90" i="31" a="1"/>
  <c r="M90" i="31" s="1"/>
  <c r="G90" i="31"/>
  <c r="D90" i="31"/>
  <c r="C90" i="31"/>
  <c r="B90" i="31"/>
  <c r="M89" i="31" a="1"/>
  <c r="M89" i="31" s="1"/>
  <c r="G89" i="31"/>
  <c r="D89" i="31"/>
  <c r="C89" i="31"/>
  <c r="B89" i="31"/>
  <c r="M88" i="31" a="1"/>
  <c r="M88" i="31" s="1"/>
  <c r="G88" i="31"/>
  <c r="D88" i="31"/>
  <c r="C88" i="31"/>
  <c r="B88" i="31"/>
  <c r="M87" i="31" a="1"/>
  <c r="M87" i="31" s="1"/>
  <c r="G87" i="31"/>
  <c r="D87" i="31"/>
  <c r="C87" i="31"/>
  <c r="B87" i="31"/>
  <c r="M86" i="31" a="1"/>
  <c r="M86" i="31" s="1"/>
  <c r="G86" i="31"/>
  <c r="D86" i="31"/>
  <c r="C86" i="31"/>
  <c r="B86" i="31"/>
  <c r="M85" i="31" a="1"/>
  <c r="M85" i="31" s="1"/>
  <c r="G85" i="31"/>
  <c r="D85" i="31"/>
  <c r="C85" i="31"/>
  <c r="B85" i="31"/>
  <c r="M84" i="31" a="1"/>
  <c r="M84" i="31" s="1"/>
  <c r="G84" i="31"/>
  <c r="D84" i="31"/>
  <c r="C84" i="31"/>
  <c r="B84" i="31"/>
  <c r="M83" i="31" a="1"/>
  <c r="M83" i="31" s="1"/>
  <c r="G83" i="31"/>
  <c r="D83" i="31"/>
  <c r="C83" i="31"/>
  <c r="B83" i="31"/>
  <c r="M82" i="31" a="1"/>
  <c r="M82" i="31" s="1"/>
  <c r="G82" i="31"/>
  <c r="D82" i="31"/>
  <c r="C82" i="31"/>
  <c r="B82" i="31"/>
  <c r="M81" i="31" a="1"/>
  <c r="M81" i="31" s="1"/>
  <c r="G81" i="31"/>
  <c r="D81" i="31"/>
  <c r="C81" i="31"/>
  <c r="B81" i="31"/>
  <c r="M80" i="31" a="1"/>
  <c r="M80" i="31" s="1"/>
  <c r="G80" i="31"/>
  <c r="D80" i="31"/>
  <c r="C80" i="31"/>
  <c r="B80" i="31"/>
  <c r="M79" i="31" a="1"/>
  <c r="M79" i="31" s="1"/>
  <c r="G79" i="31"/>
  <c r="D79" i="31"/>
  <c r="C79" i="31"/>
  <c r="B79" i="31"/>
  <c r="M78" i="31" a="1"/>
  <c r="M78" i="31" s="1"/>
  <c r="G78" i="31"/>
  <c r="D78" i="31"/>
  <c r="C78" i="31"/>
  <c r="B78" i="31"/>
  <c r="M77" i="31" a="1"/>
  <c r="M77" i="31" s="1"/>
  <c r="G77" i="31"/>
  <c r="D77" i="31"/>
  <c r="C77" i="31"/>
  <c r="B77" i="31"/>
  <c r="M76" i="31" a="1"/>
  <c r="M76" i="31" s="1"/>
  <c r="G76" i="31"/>
  <c r="D76" i="31"/>
  <c r="C76" i="31"/>
  <c r="B76" i="31"/>
  <c r="M75" i="31" a="1"/>
  <c r="M75" i="31" s="1"/>
  <c r="G75" i="31"/>
  <c r="D75" i="31"/>
  <c r="C75" i="31"/>
  <c r="B75" i="31"/>
  <c r="M74" i="31" a="1"/>
  <c r="M74" i="31" s="1"/>
  <c r="G74" i="31"/>
  <c r="D74" i="31"/>
  <c r="C74" i="31"/>
  <c r="B74" i="31"/>
  <c r="M73" i="31" a="1"/>
  <c r="M73" i="31" s="1"/>
  <c r="G73" i="31"/>
  <c r="D73" i="31"/>
  <c r="C73" i="31"/>
  <c r="B73" i="31"/>
  <c r="M72" i="31" a="1"/>
  <c r="M72" i="31" s="1"/>
  <c r="G72" i="31"/>
  <c r="D72" i="31"/>
  <c r="C72" i="31"/>
  <c r="B72" i="31"/>
  <c r="M71" i="31" a="1"/>
  <c r="M71" i="31" s="1"/>
  <c r="G71" i="31"/>
  <c r="D71" i="31"/>
  <c r="C71" i="31"/>
  <c r="B71" i="31"/>
  <c r="M70" i="31" a="1"/>
  <c r="M70" i="31" s="1"/>
  <c r="G70" i="31"/>
  <c r="D70" i="31"/>
  <c r="C70" i="31"/>
  <c r="B70" i="31"/>
  <c r="M69" i="31" a="1"/>
  <c r="M69" i="31" s="1"/>
  <c r="G69" i="31"/>
  <c r="D69" i="31"/>
  <c r="C69" i="31"/>
  <c r="B69" i="31"/>
  <c r="M68" i="31" a="1"/>
  <c r="M68" i="31" s="1"/>
  <c r="G68" i="31"/>
  <c r="D68" i="31"/>
  <c r="C68" i="31"/>
  <c r="B68" i="31"/>
  <c r="M67" i="31" a="1"/>
  <c r="M67" i="31" s="1"/>
  <c r="G67" i="31"/>
  <c r="D67" i="31"/>
  <c r="C67" i="31"/>
  <c r="B67" i="31"/>
  <c r="M66" i="31" a="1"/>
  <c r="M66" i="31" s="1"/>
  <c r="G66" i="31"/>
  <c r="D66" i="31"/>
  <c r="C66" i="31"/>
  <c r="B66" i="31"/>
  <c r="M65" i="31" a="1"/>
  <c r="M65" i="31" s="1"/>
  <c r="G65" i="31"/>
  <c r="D65" i="31"/>
  <c r="C65" i="31"/>
  <c r="B65" i="31"/>
  <c r="M64" i="31" a="1"/>
  <c r="M64" i="31" s="1"/>
  <c r="G64" i="31"/>
  <c r="D64" i="31"/>
  <c r="C64" i="31"/>
  <c r="B64" i="31"/>
  <c r="M63" i="31" a="1"/>
  <c r="M63" i="31" s="1"/>
  <c r="G63" i="31"/>
  <c r="D63" i="31"/>
  <c r="C63" i="31"/>
  <c r="B63" i="31"/>
  <c r="M62" i="31" a="1"/>
  <c r="M62" i="31" s="1"/>
  <c r="G62" i="31"/>
  <c r="D62" i="31"/>
  <c r="C62" i="31"/>
  <c r="B62" i="31"/>
  <c r="M61" i="31" a="1"/>
  <c r="M61" i="31" s="1"/>
  <c r="G61" i="31"/>
  <c r="D61" i="31"/>
  <c r="C61" i="31"/>
  <c r="B61" i="31"/>
  <c r="M60" i="31" a="1"/>
  <c r="M60" i="31" s="1"/>
  <c r="G60" i="31"/>
  <c r="D60" i="31"/>
  <c r="C60" i="31"/>
  <c r="B60" i="31"/>
  <c r="M59" i="31" a="1"/>
  <c r="M59" i="31" s="1"/>
  <c r="G59" i="31"/>
  <c r="D59" i="31"/>
  <c r="C59" i="31"/>
  <c r="B59" i="31"/>
  <c r="M58" i="31" a="1"/>
  <c r="M58" i="31" s="1"/>
  <c r="G58" i="31"/>
  <c r="D58" i="31"/>
  <c r="C58" i="31"/>
  <c r="B58" i="31"/>
  <c r="M57" i="31" a="1"/>
  <c r="M57" i="31" s="1"/>
  <c r="G57" i="31"/>
  <c r="D57" i="31"/>
  <c r="C57" i="31"/>
  <c r="B57" i="31"/>
  <c r="M56" i="31" a="1"/>
  <c r="M56" i="31" s="1"/>
  <c r="G56" i="31"/>
  <c r="D56" i="31"/>
  <c r="C56" i="31"/>
  <c r="B56" i="31"/>
  <c r="M55" i="31" a="1"/>
  <c r="M55" i="31" s="1"/>
  <c r="G55" i="31"/>
  <c r="D55" i="31"/>
  <c r="C55" i="31"/>
  <c r="B55" i="31"/>
  <c r="M54" i="31" a="1"/>
  <c r="M54" i="31" s="1"/>
  <c r="G54" i="31"/>
  <c r="D54" i="31"/>
  <c r="C54" i="31"/>
  <c r="B54" i="31"/>
  <c r="M53" i="31" a="1"/>
  <c r="M53" i="31" s="1"/>
  <c r="G53" i="31"/>
  <c r="D53" i="31"/>
  <c r="C53" i="31"/>
  <c r="B53" i="31"/>
  <c r="M52" i="31" a="1"/>
  <c r="M52" i="31" s="1"/>
  <c r="G52" i="31"/>
  <c r="D52" i="31"/>
  <c r="C52" i="31"/>
  <c r="B52" i="31"/>
  <c r="M51" i="31" a="1"/>
  <c r="M51" i="31" s="1"/>
  <c r="G51" i="31"/>
  <c r="D51" i="31"/>
  <c r="C51" i="31"/>
  <c r="B51" i="31"/>
  <c r="M50" i="31" a="1"/>
  <c r="M50" i="31" s="1"/>
  <c r="G50" i="31"/>
  <c r="D50" i="31"/>
  <c r="C50" i="31"/>
  <c r="B50" i="31"/>
  <c r="M49" i="31" a="1"/>
  <c r="M49" i="31" s="1"/>
  <c r="G49" i="31"/>
  <c r="D49" i="31"/>
  <c r="C49" i="31"/>
  <c r="B49" i="31"/>
  <c r="M48" i="31" a="1"/>
  <c r="M48" i="31" s="1"/>
  <c r="G48" i="31"/>
  <c r="D48" i="31"/>
  <c r="C48" i="31"/>
  <c r="B48" i="31"/>
  <c r="M47" i="31" a="1"/>
  <c r="M47" i="31" s="1"/>
  <c r="G47" i="31"/>
  <c r="D47" i="31"/>
  <c r="C47" i="31"/>
  <c r="B47" i="31"/>
  <c r="M46" i="31" a="1"/>
  <c r="M46" i="31" s="1"/>
  <c r="G46" i="31"/>
  <c r="D46" i="31"/>
  <c r="C46" i="31"/>
  <c r="B46" i="31"/>
  <c r="M45" i="31" a="1"/>
  <c r="M45" i="31" s="1"/>
  <c r="G45" i="31"/>
  <c r="D45" i="31"/>
  <c r="C45" i="31"/>
  <c r="B45" i="31"/>
  <c r="M44" i="31" a="1"/>
  <c r="M44" i="31" s="1"/>
  <c r="G44" i="31"/>
  <c r="D44" i="31"/>
  <c r="C44" i="31"/>
  <c r="B44" i="31"/>
  <c r="M43" i="31" a="1"/>
  <c r="M43" i="31" s="1"/>
  <c r="G43" i="31"/>
  <c r="D43" i="31"/>
  <c r="C43" i="31"/>
  <c r="B43" i="31"/>
  <c r="M42" i="31" a="1"/>
  <c r="M42" i="31" s="1"/>
  <c r="G42" i="31"/>
  <c r="D42" i="31"/>
  <c r="C42" i="31"/>
  <c r="B42" i="31"/>
  <c r="M41" i="31" a="1"/>
  <c r="M41" i="31" s="1"/>
  <c r="G41" i="31"/>
  <c r="D41" i="31"/>
  <c r="C41" i="31"/>
  <c r="B41" i="31"/>
  <c r="M40" i="31" a="1"/>
  <c r="M40" i="31" s="1"/>
  <c r="G40" i="31"/>
  <c r="D40" i="31"/>
  <c r="C40" i="31"/>
  <c r="B40" i="31"/>
  <c r="M39" i="31" a="1"/>
  <c r="M39" i="31" s="1"/>
  <c r="G39" i="31"/>
  <c r="D39" i="31"/>
  <c r="C39" i="31"/>
  <c r="B39" i="31"/>
  <c r="M38" i="31" a="1"/>
  <c r="M38" i="31" s="1"/>
  <c r="G38" i="31"/>
  <c r="D38" i="31"/>
  <c r="C38" i="31"/>
  <c r="B38" i="31"/>
  <c r="M37" i="31" a="1"/>
  <c r="M37" i="31" s="1"/>
  <c r="G37" i="31"/>
  <c r="D37" i="31"/>
  <c r="C37" i="31"/>
  <c r="B37" i="31"/>
  <c r="M36" i="31" a="1"/>
  <c r="M36" i="31" s="1"/>
  <c r="G36" i="31"/>
  <c r="D36" i="31"/>
  <c r="C36" i="31"/>
  <c r="B36" i="31"/>
  <c r="M35" i="31" a="1"/>
  <c r="M35" i="31" s="1"/>
  <c r="G35" i="31"/>
  <c r="D35" i="31"/>
  <c r="C35" i="31"/>
  <c r="B35" i="31"/>
  <c r="M34" i="31" a="1"/>
  <c r="M34" i="31" s="1"/>
  <c r="G34" i="31"/>
  <c r="D34" i="31"/>
  <c r="C34" i="31"/>
  <c r="B34" i="31"/>
  <c r="M33" i="31" a="1"/>
  <c r="M33" i="31" s="1"/>
  <c r="G33" i="31"/>
  <c r="D33" i="31"/>
  <c r="C33" i="31"/>
  <c r="B33" i="31"/>
  <c r="M32" i="31" a="1"/>
  <c r="M32" i="31" s="1"/>
  <c r="G32" i="31"/>
  <c r="D32" i="31"/>
  <c r="C32" i="31"/>
  <c r="B32" i="31"/>
  <c r="M31" i="31" a="1"/>
  <c r="M31" i="31" s="1"/>
  <c r="G31" i="31"/>
  <c r="D31" i="31"/>
  <c r="C31" i="31"/>
  <c r="B31" i="31"/>
  <c r="M30" i="31" a="1"/>
  <c r="M30" i="31" s="1"/>
  <c r="G30" i="31"/>
  <c r="D30" i="31"/>
  <c r="C30" i="31"/>
  <c r="M29" i="31" a="1"/>
  <c r="M29" i="31" s="1"/>
  <c r="G29" i="31"/>
  <c r="D29" i="31"/>
  <c r="C29" i="31"/>
  <c r="M28" i="31" a="1"/>
  <c r="M28" i="31" s="1"/>
  <c r="G28" i="31"/>
  <c r="D28" i="31"/>
  <c r="C28" i="31"/>
  <c r="M27" i="31" a="1"/>
  <c r="M27" i="31" s="1"/>
  <c r="G27" i="31"/>
  <c r="D27" i="31"/>
  <c r="C27" i="31"/>
  <c r="M26" i="31" a="1"/>
  <c r="M26" i="31" s="1"/>
  <c r="G26" i="31"/>
  <c r="D26" i="31"/>
  <c r="C26" i="31"/>
  <c r="M25" i="31" a="1"/>
  <c r="M25" i="31" s="1"/>
  <c r="G25" i="31"/>
  <c r="D25" i="31"/>
  <c r="C25" i="31"/>
  <c r="M24" i="31" a="1"/>
  <c r="M24" i="31" s="1"/>
  <c r="G24" i="31"/>
  <c r="D24" i="31"/>
  <c r="C24" i="31"/>
  <c r="M23" i="31" a="1"/>
  <c r="M23" i="31" s="1"/>
  <c r="G23" i="31"/>
  <c r="D23" i="31"/>
  <c r="C23" i="31"/>
  <c r="M22" i="31" a="1"/>
  <c r="M22" i="31" s="1"/>
  <c r="G22" i="31"/>
  <c r="D22" i="31"/>
  <c r="C22" i="31"/>
  <c r="M21" i="31" a="1"/>
  <c r="M21" i="31" s="1"/>
  <c r="G21" i="31"/>
  <c r="D21" i="31"/>
  <c r="C21" i="31"/>
  <c r="M20" i="31" a="1"/>
  <c r="M20" i="31" s="1"/>
  <c r="G20" i="31"/>
  <c r="D20" i="31"/>
  <c r="C20" i="31"/>
  <c r="M19" i="31" a="1"/>
  <c r="M19" i="31" s="1"/>
  <c r="G19" i="31"/>
  <c r="D19" i="31"/>
  <c r="C19" i="31"/>
  <c r="M18" i="31" a="1"/>
  <c r="M18" i="31" s="1"/>
  <c r="G18" i="31"/>
  <c r="D18" i="31"/>
  <c r="C18" i="31"/>
  <c r="M17" i="31" a="1"/>
  <c r="M17" i="31" s="1"/>
  <c r="G17" i="31"/>
  <c r="D17" i="31"/>
  <c r="C17" i="31"/>
  <c r="M16" i="31" a="1"/>
  <c r="M16" i="31" s="1"/>
  <c r="G16" i="31"/>
  <c r="D16" i="31"/>
  <c r="C16" i="31"/>
  <c r="M15" i="31" a="1"/>
  <c r="M15" i="31" s="1"/>
  <c r="G15" i="31"/>
  <c r="D15" i="31"/>
  <c r="C15" i="31"/>
  <c r="M14" i="31" a="1"/>
  <c r="M14" i="31" s="1"/>
  <c r="G14" i="31"/>
  <c r="D14" i="31"/>
  <c r="C14" i="31"/>
  <c r="M13" i="31" a="1"/>
  <c r="M13" i="31" s="1"/>
  <c r="G13" i="31"/>
  <c r="D13" i="31"/>
  <c r="C13" i="31"/>
  <c r="M12" i="31" a="1"/>
  <c r="M12" i="31" s="1"/>
  <c r="G12" i="31"/>
  <c r="D12" i="31"/>
  <c r="C12" i="31"/>
  <c r="M11" i="31" a="1"/>
  <c r="M11" i="31" s="1"/>
  <c r="G11" i="31"/>
  <c r="D11" i="31"/>
  <c r="C11" i="31"/>
  <c r="M10" i="31" a="1"/>
  <c r="M10" i="31" s="1"/>
  <c r="G10" i="31"/>
  <c r="D10" i="31"/>
  <c r="C10" i="31"/>
  <c r="M9" i="31" a="1"/>
  <c r="M9" i="31" s="1"/>
  <c r="G9" i="31"/>
  <c r="D9" i="31"/>
  <c r="C9" i="31"/>
  <c r="M8" i="31" a="1"/>
  <c r="M8" i="31" s="1"/>
  <c r="G8" i="31"/>
  <c r="D8" i="31"/>
  <c r="C8" i="31"/>
  <c r="M7" i="31" a="1"/>
  <c r="M7" i="31" s="1"/>
  <c r="G7" i="31"/>
  <c r="D7" i="31"/>
  <c r="C7" i="31"/>
  <c r="M6" i="31" a="1"/>
  <c r="M6" i="31" s="1"/>
  <c r="G6" i="31"/>
  <c r="D6" i="31"/>
  <c r="C6" i="31"/>
  <c r="M5" i="31" a="1"/>
  <c r="M5" i="31" s="1"/>
  <c r="G5" i="31"/>
  <c r="D5" i="31"/>
  <c r="C5" i="31"/>
  <c r="M4" i="31" a="1"/>
  <c r="M4" i="31" s="1"/>
  <c r="G4" i="31"/>
  <c r="D4" i="31"/>
  <c r="C4" i="31"/>
  <c r="M3" i="31" a="1"/>
  <c r="M3" i="31" s="1"/>
  <c r="G3" i="31"/>
  <c r="D3" i="31"/>
  <c r="C3" i="31"/>
  <c r="M2" i="31" a="1"/>
  <c r="M2" i="31" s="1"/>
  <c r="G2" i="31"/>
  <c r="D2" i="31"/>
  <c r="C2" i="31"/>
  <c r="M117" i="12" a="1"/>
  <c r="M117" i="12" s="1"/>
  <c r="G117" i="12"/>
  <c r="D117" i="12"/>
  <c r="C117" i="12"/>
  <c r="B117" i="12"/>
  <c r="M116" i="12" a="1"/>
  <c r="M116" i="12" s="1"/>
  <c r="G116" i="12"/>
  <c r="D116" i="12"/>
  <c r="C116" i="12"/>
  <c r="B116" i="12"/>
  <c r="M115" i="12" a="1"/>
  <c r="M115" i="12" s="1"/>
  <c r="G115" i="12"/>
  <c r="D115" i="12"/>
  <c r="C115" i="12"/>
  <c r="B115" i="12"/>
  <c r="M114" i="12" a="1"/>
  <c r="M114" i="12" s="1"/>
  <c r="G114" i="12"/>
  <c r="D114" i="12"/>
  <c r="C114" i="12"/>
  <c r="B114" i="12"/>
  <c r="M113" i="12" a="1"/>
  <c r="M113" i="12" s="1"/>
  <c r="G113" i="12"/>
  <c r="D113" i="12"/>
  <c r="C113" i="12"/>
  <c r="B113" i="12"/>
  <c r="M112" i="12" a="1"/>
  <c r="M112" i="12" s="1"/>
  <c r="G112" i="12"/>
  <c r="D112" i="12"/>
  <c r="C112" i="12"/>
  <c r="B112" i="12"/>
  <c r="M111" i="12" a="1"/>
  <c r="M111" i="12" s="1"/>
  <c r="G111" i="12"/>
  <c r="D111" i="12"/>
  <c r="C111" i="12"/>
  <c r="B111" i="12"/>
  <c r="M110" i="12" a="1"/>
  <c r="M110" i="12" s="1"/>
  <c r="G110" i="12"/>
  <c r="D110" i="12"/>
  <c r="C110" i="12"/>
  <c r="B110" i="12"/>
  <c r="M109" i="12" a="1"/>
  <c r="M109" i="12" s="1"/>
  <c r="G109" i="12"/>
  <c r="D109" i="12"/>
  <c r="C109" i="12"/>
  <c r="B109" i="12"/>
  <c r="M108" i="12" a="1"/>
  <c r="M108" i="12" s="1"/>
  <c r="G108" i="12"/>
  <c r="D108" i="12"/>
  <c r="C108" i="12"/>
  <c r="B108" i="12"/>
  <c r="M107" i="12" a="1"/>
  <c r="M107" i="12" s="1"/>
  <c r="G107" i="12"/>
  <c r="D107" i="12"/>
  <c r="C107" i="12"/>
  <c r="B107" i="12"/>
  <c r="M106" i="12" a="1"/>
  <c r="M106" i="12" s="1"/>
  <c r="G106" i="12"/>
  <c r="D106" i="12"/>
  <c r="C106" i="12"/>
  <c r="B106" i="12"/>
  <c r="M105" i="12" a="1"/>
  <c r="M105" i="12" s="1"/>
  <c r="G105" i="12"/>
  <c r="D105" i="12"/>
  <c r="C105" i="12"/>
  <c r="B105" i="12"/>
  <c r="M104" i="12" a="1"/>
  <c r="M104" i="12" s="1"/>
  <c r="G104" i="12"/>
  <c r="D104" i="12"/>
  <c r="C104" i="12"/>
  <c r="B104" i="12"/>
  <c r="M103" i="12" a="1"/>
  <c r="M103" i="12" s="1"/>
  <c r="G103" i="12"/>
  <c r="D103" i="12"/>
  <c r="C103" i="12"/>
  <c r="B103" i="12"/>
  <c r="M102" i="12" a="1"/>
  <c r="M102" i="12" s="1"/>
  <c r="G102" i="12"/>
  <c r="D102" i="12"/>
  <c r="C102" i="12"/>
  <c r="B102" i="12"/>
  <c r="M101" i="12" a="1"/>
  <c r="M101" i="12" s="1"/>
  <c r="G101" i="12"/>
  <c r="D101" i="12"/>
  <c r="C101" i="12"/>
  <c r="B101" i="12"/>
  <c r="M100" i="12" a="1"/>
  <c r="M100" i="12" s="1"/>
  <c r="G100" i="12"/>
  <c r="D100" i="12"/>
  <c r="C100" i="12"/>
  <c r="B100" i="12"/>
  <c r="M99" i="12" a="1"/>
  <c r="M99" i="12" s="1"/>
  <c r="G99" i="12"/>
  <c r="D99" i="12"/>
  <c r="C99" i="12"/>
  <c r="B99" i="12"/>
  <c r="M98" i="12" a="1"/>
  <c r="M98" i="12" s="1"/>
  <c r="G98" i="12"/>
  <c r="D98" i="12"/>
  <c r="C98" i="12"/>
  <c r="B98" i="12"/>
  <c r="M97" i="12" a="1"/>
  <c r="M97" i="12" s="1"/>
  <c r="G97" i="12"/>
  <c r="D97" i="12"/>
  <c r="C97" i="12"/>
  <c r="B97" i="12"/>
  <c r="M96" i="12" a="1"/>
  <c r="M96" i="12" s="1"/>
  <c r="G96" i="12"/>
  <c r="D96" i="12"/>
  <c r="C96" i="12"/>
  <c r="B96" i="12"/>
  <c r="M95" i="12" a="1"/>
  <c r="M95" i="12" s="1"/>
  <c r="G95" i="12"/>
  <c r="D95" i="12"/>
  <c r="C95" i="12"/>
  <c r="B95" i="12"/>
  <c r="M94" i="12" a="1"/>
  <c r="M94" i="12" s="1"/>
  <c r="G94" i="12"/>
  <c r="D94" i="12"/>
  <c r="C94" i="12"/>
  <c r="B94" i="12"/>
  <c r="M93" i="12" a="1"/>
  <c r="M93" i="12" s="1"/>
  <c r="G93" i="12"/>
  <c r="D93" i="12"/>
  <c r="C93" i="12"/>
  <c r="B93" i="12"/>
  <c r="M92" i="12" a="1"/>
  <c r="M92" i="12" s="1"/>
  <c r="G92" i="12"/>
  <c r="D92" i="12"/>
  <c r="C92" i="12"/>
  <c r="B92" i="12"/>
  <c r="M91" i="12" a="1"/>
  <c r="M91" i="12" s="1"/>
  <c r="G91" i="12"/>
  <c r="D91" i="12"/>
  <c r="C91" i="12"/>
  <c r="B91" i="12"/>
  <c r="M90" i="12" a="1"/>
  <c r="M90" i="12" s="1"/>
  <c r="G90" i="12"/>
  <c r="D90" i="12"/>
  <c r="C90" i="12"/>
  <c r="B90" i="12"/>
  <c r="M89" i="12" a="1"/>
  <c r="M89" i="12" s="1"/>
  <c r="G89" i="12"/>
  <c r="D89" i="12"/>
  <c r="C89" i="12"/>
  <c r="B89" i="12"/>
  <c r="M88" i="12" a="1"/>
  <c r="M88" i="12" s="1"/>
  <c r="G88" i="12"/>
  <c r="D88" i="12"/>
  <c r="C88" i="12"/>
  <c r="B88" i="12"/>
  <c r="M87" i="12" a="1"/>
  <c r="M87" i="12" s="1"/>
  <c r="G87" i="12"/>
  <c r="D87" i="12"/>
  <c r="C87" i="12"/>
  <c r="B87" i="12"/>
  <c r="M86" i="12" a="1"/>
  <c r="M86" i="12" s="1"/>
  <c r="G86" i="12"/>
  <c r="D86" i="12"/>
  <c r="C86" i="12"/>
  <c r="B86" i="12"/>
  <c r="M85" i="12" a="1"/>
  <c r="M85" i="12" s="1"/>
  <c r="G85" i="12"/>
  <c r="D85" i="12"/>
  <c r="C85" i="12"/>
  <c r="B85" i="12"/>
  <c r="M84" i="12" a="1"/>
  <c r="M84" i="12" s="1"/>
  <c r="G84" i="12"/>
  <c r="D84" i="12"/>
  <c r="C84" i="12"/>
  <c r="B84" i="12"/>
  <c r="M83" i="12" a="1"/>
  <c r="M83" i="12" s="1"/>
  <c r="G83" i="12"/>
  <c r="D83" i="12"/>
  <c r="C83" i="12"/>
  <c r="B83" i="12"/>
  <c r="M82" i="12" a="1"/>
  <c r="M82" i="12" s="1"/>
  <c r="G82" i="12"/>
  <c r="D82" i="12"/>
  <c r="C82" i="12"/>
  <c r="B82" i="12"/>
  <c r="M81" i="12" a="1"/>
  <c r="M81" i="12" s="1"/>
  <c r="G81" i="12"/>
  <c r="D81" i="12"/>
  <c r="C81" i="12"/>
  <c r="B81" i="12"/>
  <c r="M80" i="12" a="1"/>
  <c r="M80" i="12" s="1"/>
  <c r="G80" i="12"/>
  <c r="D80" i="12"/>
  <c r="C80" i="12"/>
  <c r="B80" i="12"/>
  <c r="M79" i="12" a="1"/>
  <c r="M79" i="12" s="1"/>
  <c r="G79" i="12"/>
  <c r="D79" i="12"/>
  <c r="C79" i="12"/>
  <c r="B79" i="12"/>
  <c r="M78" i="12" a="1"/>
  <c r="M78" i="12" s="1"/>
  <c r="G78" i="12"/>
  <c r="D78" i="12"/>
  <c r="C78" i="12"/>
  <c r="B78" i="12"/>
  <c r="M77" i="12" a="1"/>
  <c r="M77" i="12" s="1"/>
  <c r="G77" i="12"/>
  <c r="D77" i="12"/>
  <c r="C77" i="12"/>
  <c r="B77" i="12"/>
  <c r="M76" i="12" a="1"/>
  <c r="M76" i="12" s="1"/>
  <c r="G76" i="12"/>
  <c r="D76" i="12"/>
  <c r="C76" i="12"/>
  <c r="B76" i="12"/>
  <c r="M75" i="12" a="1"/>
  <c r="M75" i="12" s="1"/>
  <c r="G75" i="12"/>
  <c r="D75" i="12"/>
  <c r="C75" i="12"/>
  <c r="B75" i="12"/>
  <c r="M74" i="12" a="1"/>
  <c r="M74" i="12" s="1"/>
  <c r="G74" i="12"/>
  <c r="D74" i="12"/>
  <c r="C74" i="12"/>
  <c r="B74" i="12"/>
  <c r="M73" i="12" a="1"/>
  <c r="M73" i="12" s="1"/>
  <c r="G73" i="12"/>
  <c r="D73" i="12"/>
  <c r="C73" i="12"/>
  <c r="B73" i="12"/>
  <c r="M72" i="12" a="1"/>
  <c r="M72" i="12" s="1"/>
  <c r="G72" i="12"/>
  <c r="D72" i="12"/>
  <c r="C72" i="12"/>
  <c r="B72" i="12"/>
  <c r="M71" i="12" a="1"/>
  <c r="M71" i="12" s="1"/>
  <c r="G71" i="12"/>
  <c r="D71" i="12"/>
  <c r="C71" i="12"/>
  <c r="B71" i="12"/>
  <c r="M70" i="12" a="1"/>
  <c r="M70" i="12" s="1"/>
  <c r="G70" i="12"/>
  <c r="D70" i="12"/>
  <c r="C70" i="12"/>
  <c r="B70" i="12"/>
  <c r="M69" i="12" a="1"/>
  <c r="M69" i="12" s="1"/>
  <c r="G69" i="12"/>
  <c r="D69" i="12"/>
  <c r="C69" i="12"/>
  <c r="B69" i="12"/>
  <c r="M68" i="12" a="1"/>
  <c r="M68" i="12" s="1"/>
  <c r="G68" i="12"/>
  <c r="D68" i="12"/>
  <c r="C68" i="12"/>
  <c r="B68" i="12"/>
  <c r="M67" i="12" a="1"/>
  <c r="M67" i="12" s="1"/>
  <c r="G67" i="12"/>
  <c r="D67" i="12"/>
  <c r="C67" i="12"/>
  <c r="B67" i="12"/>
  <c r="M66" i="12" a="1"/>
  <c r="M66" i="12" s="1"/>
  <c r="G66" i="12"/>
  <c r="D66" i="12"/>
  <c r="C66" i="12"/>
  <c r="B66" i="12"/>
  <c r="M65" i="12" a="1"/>
  <c r="M65" i="12" s="1"/>
  <c r="G65" i="12"/>
  <c r="D65" i="12"/>
  <c r="C65" i="12"/>
  <c r="B65" i="12"/>
  <c r="M64" i="12" a="1"/>
  <c r="M64" i="12" s="1"/>
  <c r="G64" i="12"/>
  <c r="D64" i="12"/>
  <c r="C64" i="12"/>
  <c r="B64" i="12"/>
  <c r="M63" i="12" a="1"/>
  <c r="M63" i="12" s="1"/>
  <c r="G63" i="12"/>
  <c r="D63" i="12"/>
  <c r="C63" i="12"/>
  <c r="B63" i="12"/>
  <c r="M62" i="12" a="1"/>
  <c r="M62" i="12" s="1"/>
  <c r="G62" i="12"/>
  <c r="D62" i="12"/>
  <c r="C62" i="12"/>
  <c r="B62" i="12"/>
  <c r="M61" i="12" a="1"/>
  <c r="M61" i="12" s="1"/>
  <c r="G61" i="12"/>
  <c r="D61" i="12"/>
  <c r="C61" i="12"/>
  <c r="B61" i="12"/>
  <c r="M60" i="12" a="1"/>
  <c r="M60" i="12" s="1"/>
  <c r="G60" i="12"/>
  <c r="D60" i="12"/>
  <c r="C60" i="12"/>
  <c r="B60" i="12"/>
  <c r="M59" i="12" a="1"/>
  <c r="M59" i="12" s="1"/>
  <c r="G59" i="12"/>
  <c r="D59" i="12"/>
  <c r="C59" i="12"/>
  <c r="B59" i="12"/>
  <c r="M58" i="12" a="1"/>
  <c r="M58" i="12" s="1"/>
  <c r="G58" i="12"/>
  <c r="D58" i="12"/>
  <c r="C58" i="12"/>
  <c r="B58" i="12"/>
  <c r="M57" i="12" a="1"/>
  <c r="M57" i="12" s="1"/>
  <c r="G57" i="12"/>
  <c r="D57" i="12"/>
  <c r="C57" i="12"/>
  <c r="B57" i="12"/>
  <c r="M56" i="12" a="1"/>
  <c r="M56" i="12" s="1"/>
  <c r="G56" i="12"/>
  <c r="D56" i="12"/>
  <c r="C56" i="12"/>
  <c r="B56" i="12"/>
  <c r="M55" i="12" a="1"/>
  <c r="M55" i="12" s="1"/>
  <c r="G55" i="12"/>
  <c r="D55" i="12"/>
  <c r="C55" i="12"/>
  <c r="B55" i="12"/>
  <c r="M54" i="12" a="1"/>
  <c r="M54" i="12" s="1"/>
  <c r="G54" i="12"/>
  <c r="D54" i="12"/>
  <c r="C54" i="12"/>
  <c r="B54" i="12"/>
  <c r="M53" i="12" a="1"/>
  <c r="M53" i="12" s="1"/>
  <c r="G53" i="12"/>
  <c r="D53" i="12"/>
  <c r="C53" i="12"/>
  <c r="B53" i="12"/>
  <c r="M52" i="12" a="1"/>
  <c r="M52" i="12" s="1"/>
  <c r="G52" i="12"/>
  <c r="D52" i="12"/>
  <c r="C52" i="12"/>
  <c r="B52" i="12"/>
  <c r="M51" i="12" a="1"/>
  <c r="M51" i="12" s="1"/>
  <c r="G51" i="12"/>
  <c r="D51" i="12"/>
  <c r="C51" i="12"/>
  <c r="B51" i="12"/>
  <c r="M50" i="12" a="1"/>
  <c r="M50" i="12" s="1"/>
  <c r="G50" i="12"/>
  <c r="D50" i="12"/>
  <c r="C50" i="12"/>
  <c r="B50" i="12"/>
  <c r="M49" i="12" a="1"/>
  <c r="M49" i="12" s="1"/>
  <c r="G49" i="12"/>
  <c r="D49" i="12"/>
  <c r="C49" i="12"/>
  <c r="B49" i="12"/>
  <c r="M48" i="12" a="1"/>
  <c r="M48" i="12" s="1"/>
  <c r="G48" i="12"/>
  <c r="D48" i="12"/>
  <c r="C48" i="12"/>
  <c r="B48" i="12"/>
  <c r="M47" i="12" a="1"/>
  <c r="M47" i="12" s="1"/>
  <c r="G47" i="12"/>
  <c r="D47" i="12"/>
  <c r="C47" i="12"/>
  <c r="B47" i="12"/>
  <c r="M46" i="12" a="1"/>
  <c r="M46" i="12" s="1"/>
  <c r="G46" i="12"/>
  <c r="D46" i="12"/>
  <c r="C46" i="12"/>
  <c r="B46" i="12"/>
  <c r="M45" i="12" a="1"/>
  <c r="M45" i="12" s="1"/>
  <c r="G45" i="12"/>
  <c r="D45" i="12"/>
  <c r="C45" i="12"/>
  <c r="B45" i="12"/>
  <c r="M44" i="12" a="1"/>
  <c r="M44" i="12" s="1"/>
  <c r="G44" i="12"/>
  <c r="D44" i="12"/>
  <c r="C44" i="12"/>
  <c r="B44" i="12"/>
  <c r="M43" i="12" a="1"/>
  <c r="M43" i="12" s="1"/>
  <c r="G43" i="12"/>
  <c r="D43" i="12"/>
  <c r="C43" i="12"/>
  <c r="B43" i="12"/>
  <c r="M42" i="12" a="1"/>
  <c r="M42" i="12" s="1"/>
  <c r="G42" i="12"/>
  <c r="D42" i="12"/>
  <c r="C42" i="12"/>
  <c r="B42" i="12"/>
  <c r="M41" i="12" a="1"/>
  <c r="M41" i="12" s="1"/>
  <c r="G41" i="12"/>
  <c r="D41" i="12"/>
  <c r="C41" i="12"/>
  <c r="B41" i="12"/>
  <c r="M40" i="12" a="1"/>
  <c r="M40" i="12" s="1"/>
  <c r="G40" i="12"/>
  <c r="D40" i="12"/>
  <c r="C40" i="12"/>
  <c r="B40" i="12"/>
  <c r="M39" i="12" a="1"/>
  <c r="M39" i="12" s="1"/>
  <c r="G39" i="12"/>
  <c r="D39" i="12"/>
  <c r="C39" i="12"/>
  <c r="B39" i="12"/>
  <c r="M38" i="12" a="1"/>
  <c r="M38" i="12" s="1"/>
  <c r="G38" i="12"/>
  <c r="D38" i="12"/>
  <c r="C38" i="12"/>
  <c r="B38" i="12"/>
  <c r="M37" i="12" a="1"/>
  <c r="M37" i="12" s="1"/>
  <c r="G37" i="12"/>
  <c r="D37" i="12"/>
  <c r="C37" i="12"/>
  <c r="B37" i="12"/>
  <c r="M36" i="12" a="1"/>
  <c r="M36" i="12" s="1"/>
  <c r="G36" i="12"/>
  <c r="D36" i="12"/>
  <c r="C36" i="12"/>
  <c r="B36" i="12"/>
  <c r="M35" i="12" a="1"/>
  <c r="M35" i="12" s="1"/>
  <c r="G35" i="12"/>
  <c r="D35" i="12"/>
  <c r="C35" i="12"/>
  <c r="B35" i="12"/>
  <c r="M34" i="12" a="1"/>
  <c r="M34" i="12" s="1"/>
  <c r="G34" i="12"/>
  <c r="D34" i="12"/>
  <c r="C34" i="12"/>
  <c r="B34" i="12"/>
  <c r="M33" i="12" a="1"/>
  <c r="M33" i="12" s="1"/>
  <c r="G33" i="12"/>
  <c r="D33" i="12"/>
  <c r="C33" i="12"/>
  <c r="B33" i="12"/>
  <c r="M32" i="12" a="1"/>
  <c r="M32" i="12" s="1"/>
  <c r="G32" i="12"/>
  <c r="D32" i="12"/>
  <c r="C32" i="12"/>
  <c r="B32" i="12"/>
  <c r="M31" i="12" a="1"/>
  <c r="M31" i="12" s="1"/>
  <c r="G31" i="12"/>
  <c r="D31" i="12"/>
  <c r="C31" i="12"/>
  <c r="B31" i="12"/>
  <c r="M30" i="12" a="1"/>
  <c r="M30" i="12" s="1"/>
  <c r="G30" i="12"/>
  <c r="D30" i="12"/>
  <c r="C30" i="12"/>
  <c r="M29" i="12" a="1"/>
  <c r="M29" i="12" s="1"/>
  <c r="G29" i="12"/>
  <c r="D29" i="12"/>
  <c r="C29" i="12"/>
  <c r="M28" i="12" a="1"/>
  <c r="M28" i="12" s="1"/>
  <c r="G28" i="12"/>
  <c r="D28" i="12"/>
  <c r="C28" i="12"/>
  <c r="M27" i="12" a="1"/>
  <c r="M27" i="12" s="1"/>
  <c r="G27" i="12"/>
  <c r="D27" i="12"/>
  <c r="C27" i="12"/>
  <c r="M26" i="12" a="1"/>
  <c r="M26" i="12" s="1"/>
  <c r="G26" i="12"/>
  <c r="D26" i="12"/>
  <c r="C26" i="12"/>
  <c r="M25" i="12" a="1"/>
  <c r="M25" i="12" s="1"/>
  <c r="G25" i="12"/>
  <c r="D25" i="12"/>
  <c r="C25" i="12"/>
  <c r="M24" i="12" a="1"/>
  <c r="M24" i="12" s="1"/>
  <c r="G24" i="12"/>
  <c r="D24" i="12"/>
  <c r="C24" i="12"/>
  <c r="M23" i="12" a="1"/>
  <c r="M23" i="12" s="1"/>
  <c r="G23" i="12"/>
  <c r="D23" i="12"/>
  <c r="C23" i="12"/>
  <c r="M22" i="12" a="1"/>
  <c r="M22" i="12" s="1"/>
  <c r="G22" i="12"/>
  <c r="D22" i="12"/>
  <c r="C22" i="12"/>
  <c r="M21" i="12" a="1"/>
  <c r="M21" i="12" s="1"/>
  <c r="G21" i="12"/>
  <c r="D21" i="12"/>
  <c r="C21" i="12"/>
  <c r="M20" i="12" a="1"/>
  <c r="M20" i="12" s="1"/>
  <c r="G20" i="12"/>
  <c r="D20" i="12"/>
  <c r="C20" i="12"/>
  <c r="M19" i="12" a="1"/>
  <c r="M19" i="12" s="1"/>
  <c r="G19" i="12"/>
  <c r="D19" i="12"/>
  <c r="C19" i="12"/>
  <c r="M18" i="12" a="1"/>
  <c r="M18" i="12" s="1"/>
  <c r="G18" i="12"/>
  <c r="D18" i="12"/>
  <c r="C18" i="12"/>
  <c r="M17" i="12" a="1"/>
  <c r="M17" i="12" s="1"/>
  <c r="G17" i="12"/>
  <c r="D17" i="12"/>
  <c r="C17" i="12"/>
  <c r="M16" i="12" a="1"/>
  <c r="M16" i="12" s="1"/>
  <c r="G16" i="12"/>
  <c r="D16" i="12"/>
  <c r="C16" i="12"/>
  <c r="M15" i="12" a="1"/>
  <c r="M15" i="12" s="1"/>
  <c r="G15" i="12"/>
  <c r="D15" i="12"/>
  <c r="C15" i="12"/>
  <c r="M14" i="12" a="1"/>
  <c r="M14" i="12" s="1"/>
  <c r="G14" i="12"/>
  <c r="D14" i="12"/>
  <c r="C14" i="12"/>
  <c r="M13" i="12" a="1"/>
  <c r="M13" i="12" s="1"/>
  <c r="G13" i="12"/>
  <c r="D13" i="12"/>
  <c r="C13" i="12"/>
  <c r="M12" i="12" a="1"/>
  <c r="M12" i="12" s="1"/>
  <c r="G12" i="12"/>
  <c r="D12" i="12"/>
  <c r="C12" i="12"/>
  <c r="M11" i="12" a="1"/>
  <c r="M11" i="12" s="1"/>
  <c r="G11" i="12"/>
  <c r="D11" i="12"/>
  <c r="C11" i="12"/>
  <c r="M10" i="12" a="1"/>
  <c r="M10" i="12" s="1"/>
  <c r="G10" i="12"/>
  <c r="D10" i="12"/>
  <c r="C10" i="12"/>
  <c r="M9" i="12" a="1"/>
  <c r="M9" i="12" s="1"/>
  <c r="G9" i="12"/>
  <c r="D9" i="12"/>
  <c r="C9" i="12"/>
  <c r="M8" i="12" a="1"/>
  <c r="M8" i="12" s="1"/>
  <c r="G8" i="12"/>
  <c r="D8" i="12"/>
  <c r="C8" i="12"/>
  <c r="M7" i="12" a="1"/>
  <c r="M7" i="12" s="1"/>
  <c r="G7" i="12"/>
  <c r="D7" i="12"/>
  <c r="C7" i="12"/>
  <c r="M6" i="12" a="1"/>
  <c r="M6" i="12" s="1"/>
  <c r="G6" i="12"/>
  <c r="D6" i="12"/>
  <c r="C6" i="12"/>
  <c r="M5" i="12" a="1"/>
  <c r="M5" i="12" s="1"/>
  <c r="G5" i="12"/>
  <c r="D5" i="12"/>
  <c r="C5" i="12"/>
  <c r="M4" i="12" a="1"/>
  <c r="M4" i="12" s="1"/>
  <c r="G4" i="12"/>
  <c r="D4" i="12"/>
  <c r="C4" i="12"/>
  <c r="M3" i="12" a="1"/>
  <c r="M3" i="12" s="1"/>
  <c r="G3" i="12"/>
  <c r="D3" i="12"/>
  <c r="C3" i="12"/>
  <c r="M2" i="12" a="1"/>
  <c r="M2" i="12" s="1"/>
  <c r="G2" i="12"/>
  <c r="D2" i="12"/>
  <c r="C2" i="12"/>
  <c r="M117" i="8" a="1"/>
  <c r="M117" i="8" s="1"/>
  <c r="G117" i="8"/>
  <c r="D117" i="8"/>
  <c r="C117" i="8"/>
  <c r="B117" i="8"/>
  <c r="M116" i="8" a="1"/>
  <c r="M116" i="8" s="1"/>
  <c r="G116" i="8"/>
  <c r="D116" i="8"/>
  <c r="C116" i="8"/>
  <c r="B116" i="8"/>
  <c r="M115" i="8" a="1"/>
  <c r="M115" i="8" s="1"/>
  <c r="G115" i="8"/>
  <c r="D115" i="8"/>
  <c r="C115" i="8"/>
  <c r="B115" i="8"/>
  <c r="M114" i="8" a="1"/>
  <c r="M114" i="8" s="1"/>
  <c r="G114" i="8"/>
  <c r="D114" i="8"/>
  <c r="C114" i="8"/>
  <c r="B114" i="8"/>
  <c r="M113" i="8" a="1"/>
  <c r="M113" i="8" s="1"/>
  <c r="G113" i="8"/>
  <c r="D113" i="8"/>
  <c r="C113" i="8"/>
  <c r="B113" i="8"/>
  <c r="M112" i="8" a="1"/>
  <c r="M112" i="8" s="1"/>
  <c r="G112" i="8"/>
  <c r="D112" i="8"/>
  <c r="C112" i="8"/>
  <c r="B112" i="8"/>
  <c r="M111" i="8" a="1"/>
  <c r="M111" i="8" s="1"/>
  <c r="G111" i="8"/>
  <c r="D111" i="8"/>
  <c r="C111" i="8"/>
  <c r="B111" i="8"/>
  <c r="M110" i="8" a="1"/>
  <c r="M110" i="8" s="1"/>
  <c r="G110" i="8"/>
  <c r="D110" i="8"/>
  <c r="C110" i="8"/>
  <c r="B110" i="8"/>
  <c r="M109" i="8" a="1"/>
  <c r="M109" i="8" s="1"/>
  <c r="G109" i="8"/>
  <c r="D109" i="8"/>
  <c r="C109" i="8"/>
  <c r="B109" i="8"/>
  <c r="M108" i="8" a="1"/>
  <c r="M108" i="8" s="1"/>
  <c r="G108" i="8"/>
  <c r="D108" i="8"/>
  <c r="C108" i="8"/>
  <c r="B108" i="8"/>
  <c r="M107" i="8" a="1"/>
  <c r="M107" i="8" s="1"/>
  <c r="G107" i="8"/>
  <c r="D107" i="8"/>
  <c r="C107" i="8"/>
  <c r="B107" i="8"/>
  <c r="M106" i="8" a="1"/>
  <c r="M106" i="8" s="1"/>
  <c r="G106" i="8"/>
  <c r="D106" i="8"/>
  <c r="C106" i="8"/>
  <c r="B106" i="8"/>
  <c r="M105" i="8" a="1"/>
  <c r="M105" i="8" s="1"/>
  <c r="G105" i="8"/>
  <c r="D105" i="8"/>
  <c r="C105" i="8"/>
  <c r="B105" i="8"/>
  <c r="M104" i="8" a="1"/>
  <c r="M104" i="8" s="1"/>
  <c r="G104" i="8"/>
  <c r="D104" i="8"/>
  <c r="C104" i="8"/>
  <c r="B104" i="8"/>
  <c r="M103" i="8" a="1"/>
  <c r="M103" i="8" s="1"/>
  <c r="G103" i="8"/>
  <c r="D103" i="8"/>
  <c r="C103" i="8"/>
  <c r="B103" i="8"/>
  <c r="M102" i="8" a="1"/>
  <c r="M102" i="8" s="1"/>
  <c r="G102" i="8"/>
  <c r="D102" i="8"/>
  <c r="C102" i="8"/>
  <c r="B102" i="8"/>
  <c r="M101" i="8" a="1"/>
  <c r="M101" i="8" s="1"/>
  <c r="G101" i="8"/>
  <c r="D101" i="8"/>
  <c r="C101" i="8"/>
  <c r="B101" i="8"/>
  <c r="M100" i="8" a="1"/>
  <c r="M100" i="8" s="1"/>
  <c r="G100" i="8"/>
  <c r="D100" i="8"/>
  <c r="C100" i="8"/>
  <c r="B100" i="8"/>
  <c r="M99" i="8" a="1"/>
  <c r="M99" i="8" s="1"/>
  <c r="G99" i="8"/>
  <c r="D99" i="8"/>
  <c r="C99" i="8"/>
  <c r="B99" i="8"/>
  <c r="M98" i="8" a="1"/>
  <c r="M98" i="8" s="1"/>
  <c r="G98" i="8"/>
  <c r="D98" i="8"/>
  <c r="C98" i="8"/>
  <c r="B98" i="8"/>
  <c r="M97" i="8" a="1"/>
  <c r="M97" i="8" s="1"/>
  <c r="G97" i="8"/>
  <c r="D97" i="8"/>
  <c r="C97" i="8"/>
  <c r="B97" i="8"/>
  <c r="M96" i="8" a="1"/>
  <c r="M96" i="8" s="1"/>
  <c r="G96" i="8"/>
  <c r="D96" i="8"/>
  <c r="C96" i="8"/>
  <c r="B96" i="8"/>
  <c r="M95" i="8" a="1"/>
  <c r="M95" i="8" s="1"/>
  <c r="G95" i="8"/>
  <c r="D95" i="8"/>
  <c r="C95" i="8"/>
  <c r="B95" i="8"/>
  <c r="M94" i="8" a="1"/>
  <c r="M94" i="8" s="1"/>
  <c r="G94" i="8"/>
  <c r="D94" i="8"/>
  <c r="C94" i="8"/>
  <c r="B94" i="8"/>
  <c r="M93" i="8" a="1"/>
  <c r="M93" i="8" s="1"/>
  <c r="G93" i="8"/>
  <c r="D93" i="8"/>
  <c r="C93" i="8"/>
  <c r="B93" i="8"/>
  <c r="M92" i="8" a="1"/>
  <c r="M92" i="8" s="1"/>
  <c r="G92" i="8"/>
  <c r="D92" i="8"/>
  <c r="C92" i="8"/>
  <c r="B92" i="8"/>
  <c r="M91" i="8" a="1"/>
  <c r="M91" i="8" s="1"/>
  <c r="G91" i="8"/>
  <c r="D91" i="8"/>
  <c r="C91" i="8"/>
  <c r="B91" i="8"/>
  <c r="M90" i="8" a="1"/>
  <c r="M90" i="8" s="1"/>
  <c r="G90" i="8"/>
  <c r="D90" i="8"/>
  <c r="C90" i="8"/>
  <c r="B90" i="8"/>
  <c r="M89" i="8" a="1"/>
  <c r="M89" i="8" s="1"/>
  <c r="G89" i="8"/>
  <c r="D89" i="8"/>
  <c r="C89" i="8"/>
  <c r="B89" i="8"/>
  <c r="M88" i="8" a="1"/>
  <c r="M88" i="8" s="1"/>
  <c r="G88" i="8"/>
  <c r="D88" i="8"/>
  <c r="C88" i="8"/>
  <c r="B88" i="8"/>
  <c r="M87" i="8" a="1"/>
  <c r="M87" i="8" s="1"/>
  <c r="G87" i="8"/>
  <c r="D87" i="8"/>
  <c r="C87" i="8"/>
  <c r="B87" i="8"/>
  <c r="M86" i="8" a="1"/>
  <c r="M86" i="8" s="1"/>
  <c r="G86" i="8"/>
  <c r="D86" i="8"/>
  <c r="C86" i="8"/>
  <c r="B86" i="8"/>
  <c r="M85" i="8" a="1"/>
  <c r="M85" i="8" s="1"/>
  <c r="G85" i="8"/>
  <c r="D85" i="8"/>
  <c r="C85" i="8"/>
  <c r="B85" i="8"/>
  <c r="M84" i="8" a="1"/>
  <c r="M84" i="8" s="1"/>
  <c r="G84" i="8"/>
  <c r="D84" i="8"/>
  <c r="C84" i="8"/>
  <c r="B84" i="8"/>
  <c r="M83" i="8" a="1"/>
  <c r="M83" i="8" s="1"/>
  <c r="G83" i="8"/>
  <c r="D83" i="8"/>
  <c r="C83" i="8"/>
  <c r="B83" i="8"/>
  <c r="M82" i="8" a="1"/>
  <c r="M82" i="8" s="1"/>
  <c r="G82" i="8"/>
  <c r="D82" i="8"/>
  <c r="C82" i="8"/>
  <c r="B82" i="8"/>
  <c r="M81" i="8" a="1"/>
  <c r="M81" i="8" s="1"/>
  <c r="G81" i="8"/>
  <c r="D81" i="8"/>
  <c r="C81" i="8"/>
  <c r="B81" i="8"/>
  <c r="M80" i="8" a="1"/>
  <c r="M80" i="8" s="1"/>
  <c r="G80" i="8"/>
  <c r="D80" i="8"/>
  <c r="C80" i="8"/>
  <c r="B80" i="8"/>
  <c r="M79" i="8" a="1"/>
  <c r="M79" i="8" s="1"/>
  <c r="G79" i="8"/>
  <c r="D79" i="8"/>
  <c r="C79" i="8"/>
  <c r="B79" i="8"/>
  <c r="M78" i="8" a="1"/>
  <c r="M78" i="8" s="1"/>
  <c r="G78" i="8"/>
  <c r="D78" i="8"/>
  <c r="C78" i="8"/>
  <c r="B78" i="8"/>
  <c r="M77" i="8" a="1"/>
  <c r="M77" i="8" s="1"/>
  <c r="G77" i="8"/>
  <c r="D77" i="8"/>
  <c r="C77" i="8"/>
  <c r="B77" i="8"/>
  <c r="M76" i="8" a="1"/>
  <c r="M76" i="8" s="1"/>
  <c r="G76" i="8"/>
  <c r="D76" i="8"/>
  <c r="C76" i="8"/>
  <c r="B76" i="8"/>
  <c r="M75" i="8" a="1"/>
  <c r="M75" i="8" s="1"/>
  <c r="G75" i="8"/>
  <c r="D75" i="8"/>
  <c r="C75" i="8"/>
  <c r="B75" i="8"/>
  <c r="M74" i="8" a="1"/>
  <c r="M74" i="8" s="1"/>
  <c r="G74" i="8"/>
  <c r="D74" i="8"/>
  <c r="C74" i="8"/>
  <c r="B74" i="8"/>
  <c r="M73" i="8" a="1"/>
  <c r="M73" i="8" s="1"/>
  <c r="G73" i="8"/>
  <c r="D73" i="8"/>
  <c r="C73" i="8"/>
  <c r="B73" i="8"/>
  <c r="M72" i="8" a="1"/>
  <c r="M72" i="8" s="1"/>
  <c r="G72" i="8"/>
  <c r="D72" i="8"/>
  <c r="C72" i="8"/>
  <c r="B72" i="8"/>
  <c r="M71" i="8" a="1"/>
  <c r="M71" i="8" s="1"/>
  <c r="G71" i="8"/>
  <c r="D71" i="8"/>
  <c r="C71" i="8"/>
  <c r="B71" i="8"/>
  <c r="M70" i="8" a="1"/>
  <c r="M70" i="8" s="1"/>
  <c r="G70" i="8"/>
  <c r="D70" i="8"/>
  <c r="C70" i="8"/>
  <c r="B70" i="8"/>
  <c r="M69" i="8" a="1"/>
  <c r="M69" i="8" s="1"/>
  <c r="G69" i="8"/>
  <c r="D69" i="8"/>
  <c r="C69" i="8"/>
  <c r="B69" i="8"/>
  <c r="M68" i="8" a="1"/>
  <c r="M68" i="8" s="1"/>
  <c r="G68" i="8"/>
  <c r="D68" i="8"/>
  <c r="C68" i="8"/>
  <c r="B68" i="8"/>
  <c r="M67" i="8" a="1"/>
  <c r="M67" i="8" s="1"/>
  <c r="G67" i="8"/>
  <c r="D67" i="8"/>
  <c r="C67" i="8"/>
  <c r="B67" i="8"/>
  <c r="M66" i="8" a="1"/>
  <c r="M66" i="8" s="1"/>
  <c r="G66" i="8"/>
  <c r="D66" i="8"/>
  <c r="C66" i="8"/>
  <c r="B66" i="8"/>
  <c r="M65" i="8" a="1"/>
  <c r="M65" i="8" s="1"/>
  <c r="G65" i="8"/>
  <c r="D65" i="8"/>
  <c r="C65" i="8"/>
  <c r="B65" i="8"/>
  <c r="M64" i="8" a="1"/>
  <c r="M64" i="8" s="1"/>
  <c r="G64" i="8"/>
  <c r="D64" i="8"/>
  <c r="C64" i="8"/>
  <c r="B64" i="8"/>
  <c r="M63" i="8" a="1"/>
  <c r="M63" i="8" s="1"/>
  <c r="G63" i="8"/>
  <c r="D63" i="8"/>
  <c r="C63" i="8"/>
  <c r="B63" i="8"/>
  <c r="M62" i="8" a="1"/>
  <c r="M62" i="8" s="1"/>
  <c r="G62" i="8"/>
  <c r="D62" i="8"/>
  <c r="C62" i="8"/>
  <c r="B62" i="8"/>
  <c r="M61" i="8" a="1"/>
  <c r="M61" i="8" s="1"/>
  <c r="G61" i="8"/>
  <c r="D61" i="8"/>
  <c r="C61" i="8"/>
  <c r="B61" i="8"/>
  <c r="M60" i="8" a="1"/>
  <c r="M60" i="8" s="1"/>
  <c r="G60" i="8"/>
  <c r="D60" i="8"/>
  <c r="C60" i="8"/>
  <c r="B60" i="8"/>
  <c r="M59" i="8" a="1"/>
  <c r="M59" i="8" s="1"/>
  <c r="G59" i="8"/>
  <c r="D59" i="8"/>
  <c r="C59" i="8"/>
  <c r="B59" i="8"/>
  <c r="M58" i="8" a="1"/>
  <c r="M58" i="8" s="1"/>
  <c r="G58" i="8"/>
  <c r="D58" i="8"/>
  <c r="C58" i="8"/>
  <c r="B58" i="8"/>
  <c r="M57" i="8" a="1"/>
  <c r="M57" i="8" s="1"/>
  <c r="G57" i="8"/>
  <c r="D57" i="8"/>
  <c r="C57" i="8"/>
  <c r="B57" i="8"/>
  <c r="M56" i="8" a="1"/>
  <c r="M56" i="8" s="1"/>
  <c r="G56" i="8"/>
  <c r="D56" i="8"/>
  <c r="C56" i="8"/>
  <c r="B56" i="8"/>
  <c r="M55" i="8" a="1"/>
  <c r="M55" i="8" s="1"/>
  <c r="G55" i="8"/>
  <c r="D55" i="8"/>
  <c r="C55" i="8"/>
  <c r="B55" i="8"/>
  <c r="M54" i="8" a="1"/>
  <c r="M54" i="8" s="1"/>
  <c r="G54" i="8"/>
  <c r="D54" i="8"/>
  <c r="C54" i="8"/>
  <c r="B54" i="8"/>
  <c r="M53" i="8" a="1"/>
  <c r="M53" i="8" s="1"/>
  <c r="G53" i="8"/>
  <c r="D53" i="8"/>
  <c r="C53" i="8"/>
  <c r="B53" i="8"/>
  <c r="M52" i="8" a="1"/>
  <c r="M52" i="8" s="1"/>
  <c r="G52" i="8"/>
  <c r="D52" i="8"/>
  <c r="C52" i="8"/>
  <c r="B52" i="8"/>
  <c r="M51" i="8" a="1"/>
  <c r="M51" i="8" s="1"/>
  <c r="G51" i="8"/>
  <c r="D51" i="8"/>
  <c r="C51" i="8"/>
  <c r="B51" i="8"/>
  <c r="M50" i="8" a="1"/>
  <c r="M50" i="8" s="1"/>
  <c r="G50" i="8"/>
  <c r="D50" i="8"/>
  <c r="C50" i="8"/>
  <c r="B50" i="8"/>
  <c r="M49" i="8" a="1"/>
  <c r="M49" i="8" s="1"/>
  <c r="G49" i="8"/>
  <c r="D49" i="8"/>
  <c r="C49" i="8"/>
  <c r="B49" i="8"/>
  <c r="M48" i="8" a="1"/>
  <c r="M48" i="8" s="1"/>
  <c r="G48" i="8"/>
  <c r="D48" i="8"/>
  <c r="C48" i="8"/>
  <c r="B48" i="8"/>
  <c r="M47" i="8" a="1"/>
  <c r="M47" i="8" s="1"/>
  <c r="G47" i="8"/>
  <c r="D47" i="8"/>
  <c r="C47" i="8"/>
  <c r="B47" i="8"/>
  <c r="M46" i="8" a="1"/>
  <c r="M46" i="8" s="1"/>
  <c r="G46" i="8"/>
  <c r="D46" i="8"/>
  <c r="C46" i="8"/>
  <c r="B46" i="8"/>
  <c r="M45" i="8" a="1"/>
  <c r="M45" i="8" s="1"/>
  <c r="G45" i="8"/>
  <c r="D45" i="8"/>
  <c r="C45" i="8"/>
  <c r="B45" i="8"/>
  <c r="M44" i="8" a="1"/>
  <c r="M44" i="8" s="1"/>
  <c r="G44" i="8"/>
  <c r="D44" i="8"/>
  <c r="C44" i="8"/>
  <c r="B44" i="8"/>
  <c r="M43" i="8" a="1"/>
  <c r="M43" i="8" s="1"/>
  <c r="G43" i="8"/>
  <c r="D43" i="8"/>
  <c r="C43" i="8"/>
  <c r="B43" i="8"/>
  <c r="M42" i="8" a="1"/>
  <c r="M42" i="8" s="1"/>
  <c r="G42" i="8"/>
  <c r="D42" i="8"/>
  <c r="C42" i="8"/>
  <c r="B42" i="8"/>
  <c r="M41" i="8" a="1"/>
  <c r="M41" i="8" s="1"/>
  <c r="G41" i="8"/>
  <c r="D41" i="8"/>
  <c r="C41" i="8"/>
  <c r="B41" i="8"/>
  <c r="M40" i="8" a="1"/>
  <c r="M40" i="8" s="1"/>
  <c r="G40" i="8"/>
  <c r="D40" i="8"/>
  <c r="C40" i="8"/>
  <c r="B40" i="8"/>
  <c r="M39" i="8" a="1"/>
  <c r="M39" i="8" s="1"/>
  <c r="G39" i="8"/>
  <c r="D39" i="8"/>
  <c r="C39" i="8"/>
  <c r="B39" i="8"/>
  <c r="M38" i="8" a="1"/>
  <c r="M38" i="8" s="1"/>
  <c r="G38" i="8"/>
  <c r="D38" i="8"/>
  <c r="C38" i="8"/>
  <c r="B38" i="8"/>
  <c r="M37" i="8" a="1"/>
  <c r="M37" i="8" s="1"/>
  <c r="G37" i="8"/>
  <c r="D37" i="8"/>
  <c r="C37" i="8"/>
  <c r="B37" i="8"/>
  <c r="M36" i="8" a="1"/>
  <c r="M36" i="8" s="1"/>
  <c r="G36" i="8"/>
  <c r="D36" i="8"/>
  <c r="C36" i="8"/>
  <c r="B36" i="8"/>
  <c r="M35" i="8" a="1"/>
  <c r="M35" i="8" s="1"/>
  <c r="G35" i="8"/>
  <c r="D35" i="8"/>
  <c r="C35" i="8"/>
  <c r="B35" i="8"/>
  <c r="M34" i="8" a="1"/>
  <c r="M34" i="8" s="1"/>
  <c r="G34" i="8"/>
  <c r="D34" i="8"/>
  <c r="C34" i="8"/>
  <c r="B34" i="8"/>
  <c r="M33" i="8" a="1"/>
  <c r="M33" i="8" s="1"/>
  <c r="G33" i="8"/>
  <c r="D33" i="8"/>
  <c r="C33" i="8"/>
  <c r="B33" i="8"/>
  <c r="M32" i="8" a="1"/>
  <c r="M32" i="8" s="1"/>
  <c r="G32" i="8"/>
  <c r="D32" i="8"/>
  <c r="C32" i="8"/>
  <c r="B32" i="8"/>
  <c r="M31" i="8" a="1"/>
  <c r="M31" i="8" s="1"/>
  <c r="G31" i="8"/>
  <c r="D31" i="8"/>
  <c r="C31" i="8"/>
  <c r="B31" i="8"/>
  <c r="M30" i="8" a="1"/>
  <c r="M30" i="8" s="1"/>
  <c r="G30" i="8"/>
  <c r="D30" i="8"/>
  <c r="C30" i="8"/>
  <c r="M29" i="8" a="1"/>
  <c r="M29" i="8" s="1"/>
  <c r="G29" i="8"/>
  <c r="D29" i="8"/>
  <c r="C29" i="8"/>
  <c r="M28" i="8" a="1"/>
  <c r="M28" i="8" s="1"/>
  <c r="G28" i="8"/>
  <c r="D28" i="8"/>
  <c r="C28" i="8"/>
  <c r="M27" i="8" a="1"/>
  <c r="M27" i="8" s="1"/>
  <c r="G27" i="8"/>
  <c r="D27" i="8"/>
  <c r="C27" i="8"/>
  <c r="M26" i="8" a="1"/>
  <c r="M26" i="8" s="1"/>
  <c r="G26" i="8"/>
  <c r="D26" i="8"/>
  <c r="C26" i="8"/>
  <c r="M25" i="8" a="1"/>
  <c r="M25" i="8" s="1"/>
  <c r="G25" i="8"/>
  <c r="D25" i="8"/>
  <c r="C25" i="8"/>
  <c r="M24" i="8" a="1"/>
  <c r="M24" i="8" s="1"/>
  <c r="G24" i="8"/>
  <c r="D24" i="8"/>
  <c r="C24" i="8"/>
  <c r="M23" i="8" a="1"/>
  <c r="M23" i="8" s="1"/>
  <c r="G23" i="8"/>
  <c r="D23" i="8"/>
  <c r="C23" i="8"/>
  <c r="M22" i="8" a="1"/>
  <c r="M22" i="8" s="1"/>
  <c r="G22" i="8"/>
  <c r="D22" i="8"/>
  <c r="C22" i="8"/>
  <c r="M21" i="8" a="1"/>
  <c r="M21" i="8" s="1"/>
  <c r="G21" i="8"/>
  <c r="D21" i="8"/>
  <c r="C21" i="8"/>
  <c r="M20" i="8" a="1"/>
  <c r="M20" i="8" s="1"/>
  <c r="G20" i="8"/>
  <c r="D20" i="8"/>
  <c r="C20" i="8"/>
  <c r="M19" i="8" a="1"/>
  <c r="M19" i="8" s="1"/>
  <c r="G19" i="8"/>
  <c r="D19" i="8"/>
  <c r="C19" i="8"/>
  <c r="M18" i="8" a="1"/>
  <c r="M18" i="8" s="1"/>
  <c r="G18" i="8"/>
  <c r="D18" i="8"/>
  <c r="C18" i="8"/>
  <c r="M17" i="8" a="1"/>
  <c r="M17" i="8" s="1"/>
  <c r="G17" i="8"/>
  <c r="D17" i="8"/>
  <c r="C17" i="8"/>
  <c r="M16" i="8" a="1"/>
  <c r="M16" i="8" s="1"/>
  <c r="G16" i="8"/>
  <c r="D16" i="8"/>
  <c r="C16" i="8"/>
  <c r="M15" i="8" a="1"/>
  <c r="M15" i="8" s="1"/>
  <c r="G15" i="8"/>
  <c r="D15" i="8"/>
  <c r="C15" i="8"/>
  <c r="M14" i="8" a="1"/>
  <c r="M14" i="8" s="1"/>
  <c r="G14" i="8"/>
  <c r="D14" i="8"/>
  <c r="C14" i="8"/>
  <c r="M13" i="8" a="1"/>
  <c r="M13" i="8" s="1"/>
  <c r="G13" i="8"/>
  <c r="D13" i="8"/>
  <c r="C13" i="8"/>
  <c r="M12" i="8" a="1"/>
  <c r="M12" i="8" s="1"/>
  <c r="G12" i="8"/>
  <c r="D12" i="8"/>
  <c r="C12" i="8"/>
  <c r="M11" i="8" a="1"/>
  <c r="M11" i="8" s="1"/>
  <c r="G11" i="8"/>
  <c r="D11" i="8"/>
  <c r="C11" i="8"/>
  <c r="M10" i="8" a="1"/>
  <c r="M10" i="8" s="1"/>
  <c r="G10" i="8"/>
  <c r="D10" i="8"/>
  <c r="C10" i="8"/>
  <c r="M9" i="8" a="1"/>
  <c r="M9" i="8" s="1"/>
  <c r="G9" i="8"/>
  <c r="D9" i="8"/>
  <c r="C9" i="8"/>
  <c r="M8" i="8" a="1"/>
  <c r="M8" i="8" s="1"/>
  <c r="G8" i="8"/>
  <c r="D8" i="8"/>
  <c r="C8" i="8"/>
  <c r="M7" i="8" a="1"/>
  <c r="M7" i="8" s="1"/>
  <c r="G7" i="8"/>
  <c r="D7" i="8"/>
  <c r="C7" i="8"/>
  <c r="M6" i="8" a="1"/>
  <c r="M6" i="8" s="1"/>
  <c r="G6" i="8"/>
  <c r="D6" i="8"/>
  <c r="C6" i="8"/>
  <c r="M5" i="8" a="1"/>
  <c r="M5" i="8" s="1"/>
  <c r="G5" i="8"/>
  <c r="D5" i="8"/>
  <c r="C5" i="8"/>
  <c r="M4" i="8" a="1"/>
  <c r="M4" i="8" s="1"/>
  <c r="G4" i="8"/>
  <c r="D4" i="8"/>
  <c r="C4" i="8"/>
  <c r="M3" i="8" a="1"/>
  <c r="M3" i="8" s="1"/>
  <c r="G3" i="8"/>
  <c r="D3" i="8"/>
  <c r="C3" i="8"/>
  <c r="M2" i="8" a="1"/>
  <c r="M2" i="8" s="1"/>
  <c r="G2" i="8"/>
  <c r="D2" i="8"/>
  <c r="C2" i="8"/>
  <c r="M117" i="2" a="1"/>
  <c r="M117" i="2" s="1"/>
  <c r="I117" i="22" s="1"/>
  <c r="G117" i="2"/>
  <c r="C117" i="22" s="1"/>
  <c r="D117" i="2"/>
  <c r="C117" i="2"/>
  <c r="B117" i="2"/>
  <c r="M116" i="2" a="1"/>
  <c r="M116" i="2" s="1"/>
  <c r="I116" i="22" s="1"/>
  <c r="G116" i="2"/>
  <c r="C116" i="22" s="1"/>
  <c r="D116" i="2"/>
  <c r="C116" i="2"/>
  <c r="B116" i="2"/>
  <c r="M115" i="2" a="1"/>
  <c r="M115" i="2" s="1"/>
  <c r="G115" i="2"/>
  <c r="D115" i="2"/>
  <c r="C115" i="2"/>
  <c r="B115" i="2"/>
  <c r="M114" i="2" a="1"/>
  <c r="M114" i="2" s="1"/>
  <c r="G114" i="2"/>
  <c r="C114" i="22" s="1"/>
  <c r="D114" i="2"/>
  <c r="C114" i="2"/>
  <c r="B114" i="2"/>
  <c r="M113" i="2" a="1"/>
  <c r="M113" i="2" s="1"/>
  <c r="I113" i="22" s="1"/>
  <c r="G113" i="2"/>
  <c r="D113" i="2"/>
  <c r="C113" i="2"/>
  <c r="B113" i="2"/>
  <c r="M112" i="2" a="1"/>
  <c r="M112" i="2" s="1"/>
  <c r="I112" i="22" s="1"/>
  <c r="G112" i="2"/>
  <c r="D112" i="2"/>
  <c r="C112" i="2"/>
  <c r="B112" i="2"/>
  <c r="M111" i="2" a="1"/>
  <c r="M111" i="2" s="1"/>
  <c r="I111" i="22" s="1"/>
  <c r="G111" i="2"/>
  <c r="C111" i="22" s="1"/>
  <c r="D111" i="2"/>
  <c r="C111" i="2"/>
  <c r="B111" i="2"/>
  <c r="M110" i="2" a="1"/>
  <c r="M110" i="2" s="1"/>
  <c r="I110" i="22" s="1"/>
  <c r="G110" i="2"/>
  <c r="C110" i="22" s="1"/>
  <c r="D110" i="2"/>
  <c r="C110" i="2"/>
  <c r="B110" i="2"/>
  <c r="M109" i="2" a="1"/>
  <c r="M109" i="2" s="1"/>
  <c r="I109" i="22" s="1"/>
  <c r="G109" i="2"/>
  <c r="C109" i="22" s="1"/>
  <c r="D109" i="2"/>
  <c r="C109" i="2"/>
  <c r="B109" i="2"/>
  <c r="M108" i="2" a="1"/>
  <c r="M108" i="2" s="1"/>
  <c r="G108" i="2"/>
  <c r="D108" i="2"/>
  <c r="C108" i="2"/>
  <c r="B108" i="2"/>
  <c r="M107" i="2" a="1"/>
  <c r="M107" i="2" s="1"/>
  <c r="G107" i="2"/>
  <c r="D107" i="2"/>
  <c r="C107" i="2"/>
  <c r="B107" i="2"/>
  <c r="M106" i="2" a="1"/>
  <c r="M106" i="2" s="1"/>
  <c r="I106" i="22" s="1"/>
  <c r="G106" i="2"/>
  <c r="C106" i="22" s="1"/>
  <c r="D106" i="2"/>
  <c r="C106" i="2"/>
  <c r="B106" i="2"/>
  <c r="M105" i="2" a="1"/>
  <c r="M105" i="2" s="1"/>
  <c r="I105" i="22" s="1"/>
  <c r="G105" i="2"/>
  <c r="C105" i="22" s="1"/>
  <c r="D105" i="2"/>
  <c r="C105" i="2"/>
  <c r="B105" i="2"/>
  <c r="M104" i="2" a="1"/>
  <c r="M104" i="2" s="1"/>
  <c r="I104" i="22" s="1"/>
  <c r="G104" i="2"/>
  <c r="C104" i="22" s="1"/>
  <c r="D104" i="2"/>
  <c r="C104" i="2"/>
  <c r="B104" i="2"/>
  <c r="M103" i="2" a="1"/>
  <c r="M103" i="2" s="1"/>
  <c r="G103" i="2"/>
  <c r="C103" i="22" s="1"/>
  <c r="D103" i="2"/>
  <c r="C103" i="2"/>
  <c r="B103" i="2"/>
  <c r="M102" i="2" a="1"/>
  <c r="M102" i="2" s="1"/>
  <c r="G102" i="2"/>
  <c r="C102" i="22" s="1"/>
  <c r="D102" i="2"/>
  <c r="C102" i="2"/>
  <c r="B102" i="2"/>
  <c r="M101" i="2" a="1"/>
  <c r="M101" i="2" s="1"/>
  <c r="I101" i="22" s="1"/>
  <c r="G101" i="2"/>
  <c r="D101" i="2"/>
  <c r="C101" i="2"/>
  <c r="B101" i="2"/>
  <c r="M100" i="2" a="1"/>
  <c r="M100" i="2" s="1"/>
  <c r="I100" i="22" s="1"/>
  <c r="G100" i="2"/>
  <c r="D100" i="2"/>
  <c r="C100" i="2"/>
  <c r="B100" i="2"/>
  <c r="M99" i="2" a="1"/>
  <c r="M99" i="2" s="1"/>
  <c r="I99" i="22" s="1"/>
  <c r="G99" i="2"/>
  <c r="C99" i="22" s="1"/>
  <c r="D99" i="2"/>
  <c r="C99" i="2"/>
  <c r="B99" i="2"/>
  <c r="M98" i="2" a="1"/>
  <c r="M98" i="2" s="1"/>
  <c r="I98" i="22" s="1"/>
  <c r="G98" i="2"/>
  <c r="C98" i="22" s="1"/>
  <c r="D98" i="2"/>
  <c r="C98" i="2"/>
  <c r="B98" i="2"/>
  <c r="M97" i="2" a="1"/>
  <c r="M97" i="2" s="1"/>
  <c r="G97" i="2"/>
  <c r="C97" i="22" s="1"/>
  <c r="D97" i="2"/>
  <c r="C97" i="2"/>
  <c r="B97" i="2"/>
  <c r="M96" i="2" a="1"/>
  <c r="M96" i="2" s="1"/>
  <c r="G96" i="2"/>
  <c r="D96" i="2"/>
  <c r="C96" i="2"/>
  <c r="B96" i="2"/>
  <c r="M95" i="2" a="1"/>
  <c r="M95" i="2" s="1"/>
  <c r="G95" i="2"/>
  <c r="D95" i="2"/>
  <c r="C95" i="2"/>
  <c r="B95" i="2"/>
  <c r="M94" i="2" a="1"/>
  <c r="M94" i="2" s="1"/>
  <c r="I94" i="22" s="1"/>
  <c r="G94" i="2"/>
  <c r="C94" i="22" s="1"/>
  <c r="D94" i="2"/>
  <c r="C94" i="2"/>
  <c r="B94" i="2"/>
  <c r="M93" i="2" a="1"/>
  <c r="M93" i="2" s="1"/>
  <c r="I93" i="22" s="1"/>
  <c r="G93" i="2"/>
  <c r="C93" i="22" s="1"/>
  <c r="D93" i="2"/>
  <c r="C93" i="2"/>
  <c r="B93" i="2"/>
  <c r="M92" i="2" a="1"/>
  <c r="M92" i="2" s="1"/>
  <c r="I92" i="22" s="1"/>
  <c r="G92" i="2"/>
  <c r="C92" i="22" s="1"/>
  <c r="D92" i="2"/>
  <c r="C92" i="2"/>
  <c r="B92" i="2"/>
  <c r="M91" i="2" a="1"/>
  <c r="M91" i="2" s="1"/>
  <c r="G91" i="2"/>
  <c r="C91" i="22" s="1"/>
  <c r="D91" i="2"/>
  <c r="C91" i="2"/>
  <c r="B91" i="2"/>
  <c r="M90" i="2" a="1"/>
  <c r="M90" i="2" s="1"/>
  <c r="G90" i="2"/>
  <c r="C90" i="22" s="1"/>
  <c r="D90" i="2"/>
  <c r="C90" i="2"/>
  <c r="B90" i="2"/>
  <c r="M89" i="2" a="1"/>
  <c r="M89" i="2" s="1"/>
  <c r="G89" i="2"/>
  <c r="D89" i="2"/>
  <c r="C89" i="2"/>
  <c r="B89" i="2"/>
  <c r="M88" i="2" a="1"/>
  <c r="M88" i="2" s="1"/>
  <c r="I88" i="22" s="1"/>
  <c r="G88" i="2"/>
  <c r="D88" i="2"/>
  <c r="C88" i="2"/>
  <c r="B88" i="2"/>
  <c r="M87" i="2" a="1"/>
  <c r="M87" i="2" s="1"/>
  <c r="I87" i="22" s="1"/>
  <c r="G87" i="2"/>
  <c r="C87" i="22" s="1"/>
  <c r="D87" i="2"/>
  <c r="C87" i="2"/>
  <c r="B87" i="2"/>
  <c r="M86" i="2" a="1"/>
  <c r="M86" i="2" s="1"/>
  <c r="I86" i="22" s="1"/>
  <c r="G86" i="2"/>
  <c r="C86" i="22" s="1"/>
  <c r="D86" i="2"/>
  <c r="C86" i="2"/>
  <c r="B86" i="2"/>
  <c r="M85" i="2" a="1"/>
  <c r="M85" i="2" s="1"/>
  <c r="I85" i="22" s="1"/>
  <c r="G85" i="2"/>
  <c r="D85" i="2"/>
  <c r="C85" i="2"/>
  <c r="B85" i="2"/>
  <c r="M84" i="2" a="1"/>
  <c r="M84" i="2" s="1"/>
  <c r="G84" i="2"/>
  <c r="D84" i="2"/>
  <c r="C84" i="2"/>
  <c r="B84" i="2"/>
  <c r="M83" i="2" a="1"/>
  <c r="M83" i="2" s="1"/>
  <c r="I83" i="22" s="1"/>
  <c r="G83" i="2"/>
  <c r="D83" i="2"/>
  <c r="C83" i="2"/>
  <c r="B83" i="2"/>
  <c r="M82" i="2" a="1"/>
  <c r="M82" i="2" s="1"/>
  <c r="I82" i="22" s="1"/>
  <c r="G82" i="2"/>
  <c r="C82" i="22" s="1"/>
  <c r="D82" i="2"/>
  <c r="C82" i="2"/>
  <c r="B82" i="2"/>
  <c r="M81" i="2" a="1"/>
  <c r="M81" i="2" s="1"/>
  <c r="I81" i="22" s="1"/>
  <c r="G81" i="2"/>
  <c r="C81" i="22" s="1"/>
  <c r="D81" i="2"/>
  <c r="C81" i="2"/>
  <c r="B81" i="2"/>
  <c r="M80" i="2" a="1"/>
  <c r="M80" i="2" s="1"/>
  <c r="I80" i="22" s="1"/>
  <c r="G80" i="2"/>
  <c r="C80" i="22" s="1"/>
  <c r="D80" i="2"/>
  <c r="C80" i="2"/>
  <c r="B80" i="2"/>
  <c r="M79" i="2" a="1"/>
  <c r="M79" i="2" s="1"/>
  <c r="G79" i="2"/>
  <c r="C79" i="22" s="1"/>
  <c r="D79" i="2"/>
  <c r="C79" i="2"/>
  <c r="B79" i="2"/>
  <c r="M78" i="2" a="1"/>
  <c r="M78" i="2" s="1"/>
  <c r="G78" i="2"/>
  <c r="C78" i="22" s="1"/>
  <c r="D78" i="2"/>
  <c r="C78" i="2"/>
  <c r="B78" i="2"/>
  <c r="M77" i="2" a="1"/>
  <c r="M77" i="2" s="1"/>
  <c r="G77" i="2"/>
  <c r="D77" i="2"/>
  <c r="C77" i="2"/>
  <c r="B77" i="2"/>
  <c r="M76" i="2" a="1"/>
  <c r="M76" i="2" s="1"/>
  <c r="I76" i="22" s="1"/>
  <c r="G76" i="2"/>
  <c r="D76" i="2"/>
  <c r="C76" i="2"/>
  <c r="B76" i="2"/>
  <c r="M75" i="2" a="1"/>
  <c r="M75" i="2" s="1"/>
  <c r="I75" i="22" s="1"/>
  <c r="G75" i="2"/>
  <c r="C75" i="22" s="1"/>
  <c r="D75" i="2"/>
  <c r="C75" i="2"/>
  <c r="B75" i="2"/>
  <c r="M74" i="2" a="1"/>
  <c r="M74" i="2" s="1"/>
  <c r="I74" i="22" s="1"/>
  <c r="G74" i="2"/>
  <c r="C74" i="22" s="1"/>
  <c r="D74" i="2"/>
  <c r="C74" i="2"/>
  <c r="B74" i="2"/>
  <c r="M73" i="2" a="1"/>
  <c r="M73" i="2" s="1"/>
  <c r="I73" i="22" s="1"/>
  <c r="G73" i="2"/>
  <c r="C73" i="22" s="1"/>
  <c r="D73" i="2"/>
  <c r="C73" i="2"/>
  <c r="B73" i="2"/>
  <c r="M72" i="2" a="1"/>
  <c r="M72" i="2" s="1"/>
  <c r="G72" i="2"/>
  <c r="D72" i="2"/>
  <c r="C72" i="2"/>
  <c r="B72" i="2"/>
  <c r="M71" i="2" a="1"/>
  <c r="M71" i="2" s="1"/>
  <c r="G71" i="2"/>
  <c r="D71" i="2"/>
  <c r="C71" i="2"/>
  <c r="B71" i="2"/>
  <c r="M70" i="2" a="1"/>
  <c r="M70" i="2" s="1"/>
  <c r="I70" i="22" s="1"/>
  <c r="G70" i="2"/>
  <c r="C70" i="22" s="1"/>
  <c r="D70" i="2"/>
  <c r="C70" i="2"/>
  <c r="B70" i="2"/>
  <c r="M69" i="2" a="1"/>
  <c r="M69" i="2" s="1"/>
  <c r="I69" i="22" s="1"/>
  <c r="G69" i="2"/>
  <c r="C69" i="22" s="1"/>
  <c r="D69" i="2"/>
  <c r="C69" i="2"/>
  <c r="B69" i="2"/>
  <c r="M68" i="2" a="1"/>
  <c r="M68" i="2" s="1"/>
  <c r="I68" i="22" s="1"/>
  <c r="G68" i="2"/>
  <c r="C68" i="22" s="1"/>
  <c r="D68" i="2"/>
  <c r="C68" i="2"/>
  <c r="B68" i="2"/>
  <c r="M67" i="2" a="1"/>
  <c r="M67" i="2" s="1"/>
  <c r="G67" i="2"/>
  <c r="C67" i="22" s="1"/>
  <c r="D67" i="2"/>
  <c r="C67" i="2"/>
  <c r="B67" i="2"/>
  <c r="M66" i="2" a="1"/>
  <c r="M66" i="2" s="1"/>
  <c r="G66" i="2"/>
  <c r="C66" i="22" s="1"/>
  <c r="D66" i="2"/>
  <c r="C66" i="2"/>
  <c r="B66" i="2"/>
  <c r="M65" i="2" a="1"/>
  <c r="M65" i="2" s="1"/>
  <c r="G65" i="2"/>
  <c r="D65" i="2"/>
  <c r="C65" i="2"/>
  <c r="B65" i="2"/>
  <c r="M64" i="2" a="1"/>
  <c r="M64" i="2" s="1"/>
  <c r="I64" i="22" s="1"/>
  <c r="G64" i="2"/>
  <c r="D64" i="2"/>
  <c r="C64" i="2"/>
  <c r="B64" i="2"/>
  <c r="M63" i="2" a="1"/>
  <c r="M63" i="2" s="1"/>
  <c r="I63" i="22" s="1"/>
  <c r="G63" i="2"/>
  <c r="C63" i="22" s="1"/>
  <c r="D63" i="2"/>
  <c r="C63" i="2"/>
  <c r="B63" i="2"/>
  <c r="M62" i="2" a="1"/>
  <c r="M62" i="2" s="1"/>
  <c r="I62" i="22" s="1"/>
  <c r="G62" i="2"/>
  <c r="C62" i="22" s="1"/>
  <c r="D62" i="2"/>
  <c r="C62" i="2"/>
  <c r="B62" i="2"/>
  <c r="M61" i="2" a="1"/>
  <c r="M61" i="2" s="1"/>
  <c r="I61" i="22" s="1"/>
  <c r="G61" i="2"/>
  <c r="C61" i="22" s="1"/>
  <c r="D61" i="2"/>
  <c r="C61" i="2"/>
  <c r="B61" i="2"/>
  <c r="M60" i="2" a="1"/>
  <c r="M60" i="2" s="1"/>
  <c r="G60" i="2"/>
  <c r="C60" i="22" s="1"/>
  <c r="D60" i="2"/>
  <c r="C60" i="2"/>
  <c r="B60" i="2"/>
  <c r="M59" i="2" a="1"/>
  <c r="M59" i="2" s="1"/>
  <c r="G59" i="2"/>
  <c r="D59" i="2"/>
  <c r="C59" i="2"/>
  <c r="B59" i="2"/>
  <c r="M58" i="2" a="1"/>
  <c r="M58" i="2" s="1"/>
  <c r="I58" i="22" s="1"/>
  <c r="G58" i="2"/>
  <c r="C58" i="22" s="1"/>
  <c r="D58" i="2"/>
  <c r="C58" i="2"/>
  <c r="B58" i="2"/>
  <c r="M57" i="2" a="1"/>
  <c r="M57" i="2" s="1"/>
  <c r="I57" i="22" s="1"/>
  <c r="G57" i="2"/>
  <c r="C57" i="22" s="1"/>
  <c r="D57" i="2"/>
  <c r="C57" i="2"/>
  <c r="B57" i="2"/>
  <c r="M56" i="2" a="1"/>
  <c r="M56" i="2" s="1"/>
  <c r="I56" i="22" s="1"/>
  <c r="G56" i="2"/>
  <c r="C56" i="22" s="1"/>
  <c r="D56" i="2"/>
  <c r="C56" i="2"/>
  <c r="B56" i="2"/>
  <c r="M55" i="2" a="1"/>
  <c r="M55" i="2" s="1"/>
  <c r="G55" i="2"/>
  <c r="C55" i="22" s="1"/>
  <c r="D55" i="2"/>
  <c r="C55" i="2"/>
  <c r="B55" i="2"/>
  <c r="M54" i="2" a="1"/>
  <c r="M54" i="2" s="1"/>
  <c r="G54" i="2"/>
  <c r="C54" i="22" s="1"/>
  <c r="D54" i="2"/>
  <c r="C54" i="2"/>
  <c r="B54" i="2"/>
  <c r="M53" i="2" a="1"/>
  <c r="M53" i="2" s="1"/>
  <c r="I53" i="22" s="1"/>
  <c r="G53" i="2"/>
  <c r="D53" i="2"/>
  <c r="C53" i="2"/>
  <c r="B53" i="2"/>
  <c r="M52" i="2" a="1"/>
  <c r="M52" i="2" s="1"/>
  <c r="I52" i="22" s="1"/>
  <c r="G52" i="2"/>
  <c r="D52" i="2"/>
  <c r="C52" i="2"/>
  <c r="B52" i="2"/>
  <c r="M51" i="2" a="1"/>
  <c r="M51" i="2" s="1"/>
  <c r="I51" i="22" s="1"/>
  <c r="G51" i="2"/>
  <c r="C51" i="22" s="1"/>
  <c r="D51" i="2"/>
  <c r="C51" i="2"/>
  <c r="B51" i="2"/>
  <c r="M50" i="2" a="1"/>
  <c r="M50" i="2" s="1"/>
  <c r="I50" i="22" s="1"/>
  <c r="G50" i="2"/>
  <c r="C50" i="22" s="1"/>
  <c r="D50" i="2"/>
  <c r="C50" i="2"/>
  <c r="B50" i="2"/>
  <c r="M49" i="2" a="1"/>
  <c r="M49" i="2" s="1"/>
  <c r="G49" i="2"/>
  <c r="C49" i="22" s="1"/>
  <c r="D49" i="2"/>
  <c r="C49" i="2"/>
  <c r="B49" i="2"/>
  <c r="M48" i="2" a="1"/>
  <c r="M48" i="2" s="1"/>
  <c r="G48" i="2"/>
  <c r="D48" i="2"/>
  <c r="C48" i="2"/>
  <c r="B48" i="2"/>
  <c r="M47" i="2" a="1"/>
  <c r="M47" i="2" s="1"/>
  <c r="G47" i="2"/>
  <c r="D47" i="2"/>
  <c r="C47" i="2"/>
  <c r="B47" i="2"/>
  <c r="M46" i="2" a="1"/>
  <c r="M46" i="2" s="1"/>
  <c r="I46" i="22" s="1"/>
  <c r="G46" i="2"/>
  <c r="C46" i="22" s="1"/>
  <c r="D46" i="2"/>
  <c r="C46" i="2"/>
  <c r="B46" i="2"/>
  <c r="M45" i="2" a="1"/>
  <c r="M45" i="2" s="1"/>
  <c r="I45" i="22" s="1"/>
  <c r="G45" i="2"/>
  <c r="C45" i="22" s="1"/>
  <c r="D45" i="2"/>
  <c r="C45" i="2"/>
  <c r="B45" i="2"/>
  <c r="M44" i="2" a="1"/>
  <c r="M44" i="2" s="1"/>
  <c r="I44" i="22" s="1"/>
  <c r="G44" i="2"/>
  <c r="C44" i="22" s="1"/>
  <c r="D44" i="2"/>
  <c r="C44" i="2"/>
  <c r="B44" i="2"/>
  <c r="M43" i="2" a="1"/>
  <c r="M43" i="2" s="1"/>
  <c r="I43" i="22" s="1"/>
  <c r="G43" i="2"/>
  <c r="C43" i="22" s="1"/>
  <c r="D43" i="2"/>
  <c r="C43" i="2"/>
  <c r="B43" i="2"/>
  <c r="M42" i="2" a="1"/>
  <c r="M42" i="2" s="1"/>
  <c r="I42" i="22" s="1"/>
  <c r="G42" i="2"/>
  <c r="C42" i="22" s="1"/>
  <c r="D42" i="2"/>
  <c r="C42" i="2"/>
  <c r="B42" i="2"/>
  <c r="M41" i="2" a="1"/>
  <c r="M41" i="2" s="1"/>
  <c r="I41" i="22" s="1"/>
  <c r="G41" i="2"/>
  <c r="D41" i="2"/>
  <c r="C41" i="2"/>
  <c r="B41" i="2"/>
  <c r="M40" i="2" a="1"/>
  <c r="M40" i="2" s="1"/>
  <c r="I40" i="22" s="1"/>
  <c r="G40" i="2"/>
  <c r="D40" i="2"/>
  <c r="C40" i="2"/>
  <c r="B40" i="2"/>
  <c r="M39" i="2" a="1"/>
  <c r="M39" i="2" s="1"/>
  <c r="I39" i="22" s="1"/>
  <c r="G39" i="2"/>
  <c r="C39" i="22" s="1"/>
  <c r="D39" i="2"/>
  <c r="C39" i="2"/>
  <c r="B39" i="2"/>
  <c r="M38" i="2" a="1"/>
  <c r="M38" i="2" s="1"/>
  <c r="I38" i="22" s="1"/>
  <c r="G38" i="2"/>
  <c r="C38" i="22" s="1"/>
  <c r="D38" i="2"/>
  <c r="C38" i="2"/>
  <c r="B38" i="2"/>
  <c r="M37" i="2" a="1"/>
  <c r="M37" i="2" s="1"/>
  <c r="I37" i="22" s="1"/>
  <c r="G37" i="2"/>
  <c r="D37" i="2"/>
  <c r="C37" i="2"/>
  <c r="B37" i="2"/>
  <c r="M36" i="2" a="1"/>
  <c r="M36" i="2" s="1"/>
  <c r="G36" i="2"/>
  <c r="D36" i="2"/>
  <c r="C36" i="2"/>
  <c r="B36" i="2"/>
  <c r="M35" i="2" a="1"/>
  <c r="M35" i="2" s="1"/>
  <c r="G35" i="2"/>
  <c r="C35" i="22" s="1"/>
  <c r="D35" i="2"/>
  <c r="C35" i="2"/>
  <c r="B35" i="2"/>
  <c r="M34" i="2" a="1"/>
  <c r="M34" i="2" s="1"/>
  <c r="I34" i="22" s="1"/>
  <c r="G34" i="2"/>
  <c r="C34" i="22" s="1"/>
  <c r="D34" i="2"/>
  <c r="C34" i="2"/>
  <c r="B34" i="2"/>
  <c r="M33" i="2" a="1"/>
  <c r="M33" i="2" s="1"/>
  <c r="I33" i="22" s="1"/>
  <c r="G33" i="2"/>
  <c r="C33" i="22" s="1"/>
  <c r="D33" i="2"/>
  <c r="C33" i="2"/>
  <c r="B33" i="2"/>
  <c r="M32" i="2" a="1"/>
  <c r="M32" i="2" s="1"/>
  <c r="G32" i="2"/>
  <c r="C32" i="22" s="1"/>
  <c r="D32" i="2"/>
  <c r="C32" i="2"/>
  <c r="B32" i="2"/>
  <c r="M31" i="2" a="1"/>
  <c r="M31" i="2" s="1"/>
  <c r="G31" i="2"/>
  <c r="C31" i="22" s="1"/>
  <c r="D31" i="2"/>
  <c r="C31" i="2"/>
  <c r="B31" i="2"/>
  <c r="M30" i="2" a="1"/>
  <c r="M30" i="2" s="1"/>
  <c r="I30" i="22" s="1"/>
  <c r="G30" i="2"/>
  <c r="C30" i="22" s="1"/>
  <c r="D30" i="2"/>
  <c r="C30" i="2"/>
  <c r="M29" i="2" a="1"/>
  <c r="M29" i="2" s="1"/>
  <c r="I29" i="22" s="1"/>
  <c r="G29" i="2"/>
  <c r="C29" i="22" s="1"/>
  <c r="D29" i="2"/>
  <c r="C29" i="2"/>
  <c r="M28" i="2" a="1"/>
  <c r="M28" i="2" s="1"/>
  <c r="I28" i="22" s="1"/>
  <c r="G28" i="2"/>
  <c r="C28" i="22" s="1"/>
  <c r="D28" i="2"/>
  <c r="C28" i="2"/>
  <c r="M27" i="2" a="1"/>
  <c r="M27" i="2" s="1"/>
  <c r="I27" i="22" s="1"/>
  <c r="G27" i="2"/>
  <c r="C27" i="22" s="1"/>
  <c r="D27" i="2"/>
  <c r="C27" i="2"/>
  <c r="M26" i="2" a="1"/>
  <c r="M26" i="2" s="1"/>
  <c r="I26" i="22" s="1"/>
  <c r="G26" i="2"/>
  <c r="C26" i="22" s="1"/>
  <c r="D26" i="2"/>
  <c r="C26" i="2"/>
  <c r="M25" i="2" a="1"/>
  <c r="M25" i="2" s="1"/>
  <c r="I25" i="22" s="1"/>
  <c r="G25" i="2"/>
  <c r="C25" i="22" s="1"/>
  <c r="D25" i="2"/>
  <c r="C25" i="2"/>
  <c r="M24" i="2" a="1"/>
  <c r="M24" i="2" s="1"/>
  <c r="I24" i="22" s="1"/>
  <c r="G24" i="2"/>
  <c r="C24" i="22" s="1"/>
  <c r="D24" i="2"/>
  <c r="C24" i="2"/>
  <c r="M23" i="2" a="1"/>
  <c r="M23" i="2" s="1"/>
  <c r="I23" i="22" s="1"/>
  <c r="G23" i="2"/>
  <c r="C23" i="22" s="1"/>
  <c r="D23" i="2"/>
  <c r="C23" i="2"/>
  <c r="M22" i="2" a="1"/>
  <c r="M22" i="2" s="1"/>
  <c r="I22" i="22" s="1"/>
  <c r="G22" i="2"/>
  <c r="C22" i="22" s="1"/>
  <c r="D22" i="2"/>
  <c r="C22" i="2"/>
  <c r="M21" i="2" a="1"/>
  <c r="M21" i="2" s="1"/>
  <c r="I21" i="22" s="1"/>
  <c r="G21" i="2"/>
  <c r="C21" i="22" s="1"/>
  <c r="D21" i="2"/>
  <c r="C21" i="2"/>
  <c r="M20" i="2" a="1"/>
  <c r="M20" i="2" s="1"/>
  <c r="I20" i="22" s="1"/>
  <c r="G20" i="2"/>
  <c r="C20" i="22" s="1"/>
  <c r="D20" i="2"/>
  <c r="C20" i="2"/>
  <c r="M19" i="2" a="1"/>
  <c r="M19" i="2" s="1"/>
  <c r="I19" i="22" s="1"/>
  <c r="G19" i="2"/>
  <c r="C19" i="22" s="1"/>
  <c r="D19" i="2"/>
  <c r="C19" i="2"/>
  <c r="M18" i="2" a="1"/>
  <c r="M18" i="2" s="1"/>
  <c r="I18" i="22" s="1"/>
  <c r="G18" i="2"/>
  <c r="C18" i="22" s="1"/>
  <c r="D18" i="2"/>
  <c r="C18" i="2"/>
  <c r="M17" i="2" a="1"/>
  <c r="M17" i="2" s="1"/>
  <c r="I17" i="22" s="1"/>
  <c r="G17" i="2"/>
  <c r="C17" i="22" s="1"/>
  <c r="D17" i="2"/>
  <c r="C17" i="2"/>
  <c r="M16" i="2" a="1"/>
  <c r="M16" i="2" s="1"/>
  <c r="I16" i="22" s="1"/>
  <c r="G16" i="2"/>
  <c r="C16" i="22" s="1"/>
  <c r="D16" i="2"/>
  <c r="C16" i="2"/>
  <c r="M15" i="2" a="1"/>
  <c r="M15" i="2" s="1"/>
  <c r="I15" i="22" s="1"/>
  <c r="G15" i="2"/>
  <c r="C15" i="22" s="1"/>
  <c r="D15" i="2"/>
  <c r="C15" i="2"/>
  <c r="M14" i="2" a="1"/>
  <c r="M14" i="2" s="1"/>
  <c r="I14" i="22" s="1"/>
  <c r="G14" i="2"/>
  <c r="C14" i="22" s="1"/>
  <c r="D14" i="2"/>
  <c r="C14" i="2"/>
  <c r="M13" i="2" a="1"/>
  <c r="M13" i="2" s="1"/>
  <c r="I13" i="22" s="1"/>
  <c r="G13" i="2"/>
  <c r="C13" i="22" s="1"/>
  <c r="D13" i="2"/>
  <c r="C13" i="2"/>
  <c r="M12" i="2" a="1"/>
  <c r="M12" i="2" s="1"/>
  <c r="I12" i="22" s="1"/>
  <c r="G12" i="2"/>
  <c r="C12" i="22" s="1"/>
  <c r="D12" i="2"/>
  <c r="C12" i="2"/>
  <c r="M11" i="2" a="1"/>
  <c r="M11" i="2" s="1"/>
  <c r="I11" i="22" s="1"/>
  <c r="G11" i="2"/>
  <c r="C11" i="22" s="1"/>
  <c r="D11" i="2"/>
  <c r="C11" i="2"/>
  <c r="M10" i="2" a="1"/>
  <c r="M10" i="2" s="1"/>
  <c r="I10" i="22" s="1"/>
  <c r="G10" i="2"/>
  <c r="C10" i="22" s="1"/>
  <c r="D10" i="2"/>
  <c r="C10" i="2"/>
  <c r="M9" i="2" a="1"/>
  <c r="M9" i="2" s="1"/>
  <c r="I9" i="22" s="1"/>
  <c r="G9" i="2"/>
  <c r="C9" i="22" s="1"/>
  <c r="D9" i="2"/>
  <c r="C9" i="2"/>
  <c r="M8" i="2" a="1"/>
  <c r="M8" i="2" s="1"/>
  <c r="I8" i="22" s="1"/>
  <c r="G8" i="2"/>
  <c r="C8" i="22" s="1"/>
  <c r="D8" i="2"/>
  <c r="C8" i="2"/>
  <c r="M7" i="2" a="1"/>
  <c r="M7" i="2" s="1"/>
  <c r="I7" i="22" s="1"/>
  <c r="G7" i="2"/>
  <c r="C7" i="22" s="1"/>
  <c r="D7" i="2"/>
  <c r="C7" i="2"/>
  <c r="M6" i="2" a="1"/>
  <c r="M6" i="2" s="1"/>
  <c r="I6" i="22" s="1"/>
  <c r="G6" i="2"/>
  <c r="C6" i="22" s="1"/>
  <c r="D6" i="2"/>
  <c r="C6" i="2"/>
  <c r="M5" i="2" a="1"/>
  <c r="M5" i="2" s="1"/>
  <c r="I5" i="22" s="1"/>
  <c r="G5" i="2"/>
  <c r="C5" i="22" s="1"/>
  <c r="D5" i="2"/>
  <c r="C5" i="2"/>
  <c r="M4" i="2" a="1"/>
  <c r="M4" i="2" s="1"/>
  <c r="I4" i="22" s="1"/>
  <c r="G4" i="2"/>
  <c r="C4" i="22" s="1"/>
  <c r="D4" i="2"/>
  <c r="C4" i="2"/>
  <c r="M3" i="2" a="1"/>
  <c r="M3" i="2" s="1"/>
  <c r="I3" i="22" s="1"/>
  <c r="G3" i="2"/>
  <c r="C3" i="22" s="1"/>
  <c r="D3" i="2"/>
  <c r="C3" i="2"/>
  <c r="M2" i="2" a="1"/>
  <c r="M2" i="2" s="1"/>
  <c r="I2" i="22" s="1"/>
  <c r="G2" i="2"/>
  <c r="C2" i="22" s="1"/>
  <c r="D2" i="2"/>
  <c r="C2" i="2"/>
  <c r="M117" i="34" a="1"/>
  <c r="M117" i="34" s="1"/>
  <c r="G117" i="34"/>
  <c r="D117" i="34"/>
  <c r="C117" i="34"/>
  <c r="B117" i="34"/>
  <c r="M116" i="34" a="1"/>
  <c r="M116" i="34" s="1"/>
  <c r="G116" i="34"/>
  <c r="D116" i="34"/>
  <c r="C116" i="34"/>
  <c r="B116" i="34"/>
  <c r="M115" i="34" a="1"/>
  <c r="M115" i="34" s="1"/>
  <c r="G115" i="34"/>
  <c r="D115" i="34"/>
  <c r="C115" i="34"/>
  <c r="B115" i="34"/>
  <c r="M114" i="34" a="1"/>
  <c r="M114" i="34" s="1"/>
  <c r="G114" i="34"/>
  <c r="D114" i="34"/>
  <c r="C114" i="34"/>
  <c r="B114" i="34"/>
  <c r="M113" i="34" a="1"/>
  <c r="M113" i="34" s="1"/>
  <c r="G113" i="34"/>
  <c r="D113" i="34"/>
  <c r="C113" i="34"/>
  <c r="B113" i="34"/>
  <c r="M112" i="34" a="1"/>
  <c r="M112" i="34" s="1"/>
  <c r="G112" i="34"/>
  <c r="D112" i="34"/>
  <c r="C112" i="34"/>
  <c r="B112" i="34"/>
  <c r="M111" i="34" a="1"/>
  <c r="M111" i="34" s="1"/>
  <c r="G111" i="34"/>
  <c r="D111" i="34"/>
  <c r="C111" i="34"/>
  <c r="B111" i="34"/>
  <c r="M110" i="34" a="1"/>
  <c r="M110" i="34" s="1"/>
  <c r="G110" i="34"/>
  <c r="D110" i="34"/>
  <c r="C110" i="34"/>
  <c r="B110" i="34"/>
  <c r="M109" i="34" a="1"/>
  <c r="M109" i="34" s="1"/>
  <c r="G109" i="34"/>
  <c r="D109" i="34"/>
  <c r="C109" i="34"/>
  <c r="B109" i="34"/>
  <c r="M108" i="34" a="1"/>
  <c r="M108" i="34" s="1"/>
  <c r="G108" i="34"/>
  <c r="D108" i="34"/>
  <c r="C108" i="34"/>
  <c r="B108" i="34"/>
  <c r="M107" i="34" a="1"/>
  <c r="M107" i="34" s="1"/>
  <c r="G107" i="34"/>
  <c r="D107" i="34"/>
  <c r="C107" i="34"/>
  <c r="B107" i="34"/>
  <c r="M106" i="34" a="1"/>
  <c r="M106" i="34" s="1"/>
  <c r="G106" i="34"/>
  <c r="D106" i="34"/>
  <c r="C106" i="34"/>
  <c r="B106" i="34"/>
  <c r="M105" i="34" a="1"/>
  <c r="M105" i="34" s="1"/>
  <c r="G105" i="34"/>
  <c r="D105" i="34"/>
  <c r="C105" i="34"/>
  <c r="B105" i="34"/>
  <c r="M104" i="34" a="1"/>
  <c r="M104" i="34" s="1"/>
  <c r="G104" i="34"/>
  <c r="D104" i="34"/>
  <c r="C104" i="34"/>
  <c r="B104" i="34"/>
  <c r="M103" i="34" a="1"/>
  <c r="M103" i="34" s="1"/>
  <c r="G103" i="34"/>
  <c r="D103" i="34"/>
  <c r="C103" i="34"/>
  <c r="B103" i="34"/>
  <c r="M102" i="34" a="1"/>
  <c r="M102" i="34" s="1"/>
  <c r="G102" i="34"/>
  <c r="D102" i="34"/>
  <c r="C102" i="34"/>
  <c r="B102" i="34"/>
  <c r="M101" i="34" a="1"/>
  <c r="M101" i="34" s="1"/>
  <c r="G101" i="34"/>
  <c r="D101" i="34"/>
  <c r="C101" i="34"/>
  <c r="B101" i="34"/>
  <c r="M100" i="34" a="1"/>
  <c r="M100" i="34" s="1"/>
  <c r="G100" i="34"/>
  <c r="D100" i="34"/>
  <c r="C100" i="34"/>
  <c r="B100" i="34"/>
  <c r="M99" i="34" a="1"/>
  <c r="M99" i="34" s="1"/>
  <c r="G99" i="34"/>
  <c r="D99" i="34"/>
  <c r="C99" i="34"/>
  <c r="B99" i="34"/>
  <c r="M98" i="34" a="1"/>
  <c r="M98" i="34" s="1"/>
  <c r="G98" i="34"/>
  <c r="D98" i="34"/>
  <c r="C98" i="34"/>
  <c r="B98" i="34"/>
  <c r="M97" i="34" a="1"/>
  <c r="M97" i="34" s="1"/>
  <c r="G97" i="34"/>
  <c r="D97" i="34"/>
  <c r="C97" i="34"/>
  <c r="B97" i="34"/>
  <c r="M96" i="34" a="1"/>
  <c r="M96" i="34" s="1"/>
  <c r="G96" i="34"/>
  <c r="D96" i="34"/>
  <c r="C96" i="34"/>
  <c r="B96" i="34"/>
  <c r="M95" i="34" a="1"/>
  <c r="M95" i="34" s="1"/>
  <c r="G95" i="34"/>
  <c r="D95" i="34"/>
  <c r="C95" i="34"/>
  <c r="B95" i="34"/>
  <c r="M94" i="34" a="1"/>
  <c r="M94" i="34" s="1"/>
  <c r="G94" i="34"/>
  <c r="D94" i="34"/>
  <c r="C94" i="34"/>
  <c r="B94" i="34"/>
  <c r="M93" i="34" a="1"/>
  <c r="M93" i="34" s="1"/>
  <c r="G93" i="34"/>
  <c r="D93" i="34"/>
  <c r="C93" i="34"/>
  <c r="B93" i="34"/>
  <c r="M92" i="34" a="1"/>
  <c r="M92" i="34" s="1"/>
  <c r="G92" i="34"/>
  <c r="D92" i="34"/>
  <c r="C92" i="34"/>
  <c r="B92" i="34"/>
  <c r="M91" i="34" a="1"/>
  <c r="M91" i="34" s="1"/>
  <c r="G91" i="34"/>
  <c r="D91" i="34"/>
  <c r="C91" i="34"/>
  <c r="B91" i="34"/>
  <c r="M90" i="34" a="1"/>
  <c r="M90" i="34" s="1"/>
  <c r="G90" i="34"/>
  <c r="D90" i="34"/>
  <c r="C90" i="34"/>
  <c r="B90" i="34"/>
  <c r="M89" i="34" a="1"/>
  <c r="M89" i="34" s="1"/>
  <c r="G89" i="34"/>
  <c r="D89" i="34"/>
  <c r="C89" i="34"/>
  <c r="B89" i="34"/>
  <c r="M88" i="34" a="1"/>
  <c r="M88" i="34" s="1"/>
  <c r="G88" i="34"/>
  <c r="D88" i="34"/>
  <c r="C88" i="34"/>
  <c r="B88" i="34"/>
  <c r="M87" i="34" a="1"/>
  <c r="M87" i="34" s="1"/>
  <c r="G87" i="34"/>
  <c r="D87" i="34"/>
  <c r="C87" i="34"/>
  <c r="B87" i="34"/>
  <c r="M86" i="34" a="1"/>
  <c r="M86" i="34" s="1"/>
  <c r="G86" i="34"/>
  <c r="D86" i="34"/>
  <c r="C86" i="34"/>
  <c r="B86" i="34"/>
  <c r="M85" i="34" a="1"/>
  <c r="M85" i="34" s="1"/>
  <c r="G85" i="34"/>
  <c r="D85" i="34"/>
  <c r="C85" i="34"/>
  <c r="B85" i="34"/>
  <c r="M84" i="34" a="1"/>
  <c r="M84" i="34" s="1"/>
  <c r="G84" i="34"/>
  <c r="D84" i="34"/>
  <c r="C84" i="34"/>
  <c r="B84" i="34"/>
  <c r="M83" i="34" a="1"/>
  <c r="M83" i="34" s="1"/>
  <c r="G83" i="34"/>
  <c r="D83" i="34"/>
  <c r="C83" i="34"/>
  <c r="B83" i="34"/>
  <c r="M82" i="34" a="1"/>
  <c r="M82" i="34" s="1"/>
  <c r="G82" i="34"/>
  <c r="D82" i="34"/>
  <c r="C82" i="34"/>
  <c r="B82" i="34"/>
  <c r="M81" i="34" a="1"/>
  <c r="M81" i="34" s="1"/>
  <c r="G81" i="34"/>
  <c r="D81" i="34"/>
  <c r="C81" i="34"/>
  <c r="B81" i="34"/>
  <c r="M80" i="34" a="1"/>
  <c r="M80" i="34" s="1"/>
  <c r="G80" i="34"/>
  <c r="D80" i="34"/>
  <c r="C80" i="34"/>
  <c r="B80" i="34"/>
  <c r="M79" i="34" a="1"/>
  <c r="M79" i="34" s="1"/>
  <c r="G79" i="34"/>
  <c r="D79" i="34"/>
  <c r="C79" i="34"/>
  <c r="B79" i="34"/>
  <c r="M78" i="34" a="1"/>
  <c r="M78" i="34" s="1"/>
  <c r="G78" i="34"/>
  <c r="D78" i="34"/>
  <c r="C78" i="34"/>
  <c r="B78" i="34"/>
  <c r="M77" i="34" a="1"/>
  <c r="M77" i="34" s="1"/>
  <c r="G77" i="34"/>
  <c r="D77" i="34"/>
  <c r="C77" i="34"/>
  <c r="B77" i="34"/>
  <c r="M76" i="34" a="1"/>
  <c r="M76" i="34" s="1"/>
  <c r="G76" i="34"/>
  <c r="D76" i="34"/>
  <c r="C76" i="34"/>
  <c r="B76" i="34"/>
  <c r="M75" i="34" a="1"/>
  <c r="M75" i="34" s="1"/>
  <c r="G75" i="34"/>
  <c r="D75" i="34"/>
  <c r="C75" i="34"/>
  <c r="B75" i="34"/>
  <c r="M74" i="34" a="1"/>
  <c r="M74" i="34" s="1"/>
  <c r="G74" i="34"/>
  <c r="D74" i="34"/>
  <c r="C74" i="34"/>
  <c r="B74" i="34"/>
  <c r="M73" i="34" a="1"/>
  <c r="M73" i="34" s="1"/>
  <c r="G73" i="34"/>
  <c r="D73" i="34"/>
  <c r="C73" i="34"/>
  <c r="B73" i="34"/>
  <c r="M72" i="34" a="1"/>
  <c r="M72" i="34" s="1"/>
  <c r="G72" i="34"/>
  <c r="D72" i="34"/>
  <c r="C72" i="34"/>
  <c r="B72" i="34"/>
  <c r="M71" i="34" a="1"/>
  <c r="M71" i="34" s="1"/>
  <c r="G71" i="34"/>
  <c r="D71" i="34"/>
  <c r="C71" i="34"/>
  <c r="B71" i="34"/>
  <c r="M70" i="34" a="1"/>
  <c r="M70" i="34" s="1"/>
  <c r="G70" i="34"/>
  <c r="D70" i="34"/>
  <c r="C70" i="34"/>
  <c r="B70" i="34"/>
  <c r="M69" i="34" a="1"/>
  <c r="M69" i="34" s="1"/>
  <c r="G69" i="34"/>
  <c r="D69" i="34"/>
  <c r="C69" i="34"/>
  <c r="B69" i="34"/>
  <c r="M68" i="34" a="1"/>
  <c r="M68" i="34" s="1"/>
  <c r="G68" i="34"/>
  <c r="D68" i="34"/>
  <c r="C68" i="34"/>
  <c r="B68" i="34"/>
  <c r="M67" i="34" a="1"/>
  <c r="M67" i="34" s="1"/>
  <c r="G67" i="34"/>
  <c r="D67" i="34"/>
  <c r="C67" i="34"/>
  <c r="B67" i="34"/>
  <c r="M66" i="34" a="1"/>
  <c r="M66" i="34" s="1"/>
  <c r="G66" i="34"/>
  <c r="D66" i="34"/>
  <c r="C66" i="34"/>
  <c r="B66" i="34"/>
  <c r="M65" i="34" a="1"/>
  <c r="M65" i="34" s="1"/>
  <c r="G65" i="34"/>
  <c r="D65" i="34"/>
  <c r="C65" i="34"/>
  <c r="B65" i="34"/>
  <c r="M64" i="34" a="1"/>
  <c r="M64" i="34" s="1"/>
  <c r="G64" i="34"/>
  <c r="D64" i="34"/>
  <c r="C64" i="34"/>
  <c r="B64" i="34"/>
  <c r="M63" i="34" a="1"/>
  <c r="M63" i="34" s="1"/>
  <c r="G63" i="34"/>
  <c r="D63" i="34"/>
  <c r="C63" i="34"/>
  <c r="B63" i="34"/>
  <c r="M62" i="34" a="1"/>
  <c r="M62" i="34" s="1"/>
  <c r="G62" i="34"/>
  <c r="D62" i="34"/>
  <c r="C62" i="34"/>
  <c r="B62" i="34"/>
  <c r="M61" i="34" a="1"/>
  <c r="M61" i="34" s="1"/>
  <c r="G61" i="34"/>
  <c r="D61" i="34"/>
  <c r="C61" i="34"/>
  <c r="B61" i="34"/>
  <c r="M60" i="34" a="1"/>
  <c r="M60" i="34" s="1"/>
  <c r="G60" i="34"/>
  <c r="D60" i="34"/>
  <c r="C60" i="34"/>
  <c r="B60" i="34"/>
  <c r="M59" i="34" a="1"/>
  <c r="M59" i="34" s="1"/>
  <c r="G59" i="34"/>
  <c r="D59" i="34"/>
  <c r="C59" i="34"/>
  <c r="B59" i="34"/>
  <c r="M58" i="34" a="1"/>
  <c r="M58" i="34" s="1"/>
  <c r="G58" i="34"/>
  <c r="D58" i="34"/>
  <c r="C58" i="34"/>
  <c r="B58" i="34"/>
  <c r="M57" i="34" a="1"/>
  <c r="M57" i="34" s="1"/>
  <c r="G57" i="34"/>
  <c r="D57" i="34"/>
  <c r="C57" i="34"/>
  <c r="B57" i="34"/>
  <c r="M56" i="34" a="1"/>
  <c r="M56" i="34" s="1"/>
  <c r="G56" i="34"/>
  <c r="D56" i="34"/>
  <c r="C56" i="34"/>
  <c r="B56" i="34"/>
  <c r="M55" i="34" a="1"/>
  <c r="M55" i="34" s="1"/>
  <c r="G55" i="34"/>
  <c r="D55" i="34"/>
  <c r="C55" i="34"/>
  <c r="B55" i="34"/>
  <c r="M54" i="34" a="1"/>
  <c r="M54" i="34" s="1"/>
  <c r="G54" i="34"/>
  <c r="D54" i="34"/>
  <c r="C54" i="34"/>
  <c r="B54" i="34"/>
  <c r="M53" i="34" a="1"/>
  <c r="M53" i="34" s="1"/>
  <c r="G53" i="34"/>
  <c r="D53" i="34"/>
  <c r="C53" i="34"/>
  <c r="B53" i="34"/>
  <c r="M52" i="34" a="1"/>
  <c r="M52" i="34" s="1"/>
  <c r="G52" i="34"/>
  <c r="D52" i="34"/>
  <c r="C52" i="34"/>
  <c r="B52" i="34"/>
  <c r="M51" i="34" a="1"/>
  <c r="M51" i="34" s="1"/>
  <c r="G51" i="34"/>
  <c r="D51" i="34"/>
  <c r="C51" i="34"/>
  <c r="B51" i="34"/>
  <c r="M50" i="34" a="1"/>
  <c r="M50" i="34" s="1"/>
  <c r="G50" i="34"/>
  <c r="D50" i="34"/>
  <c r="C50" i="34"/>
  <c r="B50" i="34"/>
  <c r="M49" i="34" a="1"/>
  <c r="M49" i="34" s="1"/>
  <c r="G49" i="34"/>
  <c r="D49" i="34"/>
  <c r="C49" i="34"/>
  <c r="B49" i="34"/>
  <c r="M48" i="34" a="1"/>
  <c r="M48" i="34" s="1"/>
  <c r="G48" i="34"/>
  <c r="D48" i="34"/>
  <c r="C48" i="34"/>
  <c r="B48" i="34"/>
  <c r="M47" i="34" a="1"/>
  <c r="M47" i="34" s="1"/>
  <c r="G47" i="34"/>
  <c r="D47" i="34"/>
  <c r="C47" i="34"/>
  <c r="B47" i="34"/>
  <c r="M46" i="34" a="1"/>
  <c r="M46" i="34" s="1"/>
  <c r="G46" i="34"/>
  <c r="D46" i="34"/>
  <c r="C46" i="34"/>
  <c r="B46" i="34"/>
  <c r="M45" i="34" a="1"/>
  <c r="M45" i="34" s="1"/>
  <c r="G45" i="34"/>
  <c r="D45" i="34"/>
  <c r="C45" i="34"/>
  <c r="B45" i="34"/>
  <c r="M44" i="34" a="1"/>
  <c r="M44" i="34" s="1"/>
  <c r="G44" i="34"/>
  <c r="D44" i="34"/>
  <c r="C44" i="34"/>
  <c r="B44" i="34"/>
  <c r="M43" i="34" a="1"/>
  <c r="M43" i="34" s="1"/>
  <c r="G43" i="34"/>
  <c r="D43" i="34"/>
  <c r="C43" i="34"/>
  <c r="B43" i="34"/>
  <c r="M42" i="34" a="1"/>
  <c r="M42" i="34" s="1"/>
  <c r="G42" i="34"/>
  <c r="D42" i="34"/>
  <c r="C42" i="34"/>
  <c r="B42" i="34"/>
  <c r="M41" i="34" a="1"/>
  <c r="M41" i="34" s="1"/>
  <c r="G41" i="34"/>
  <c r="D41" i="34"/>
  <c r="C41" i="34"/>
  <c r="B41" i="34"/>
  <c r="M40" i="34" a="1"/>
  <c r="M40" i="34" s="1"/>
  <c r="G40" i="34"/>
  <c r="D40" i="34"/>
  <c r="C40" i="34"/>
  <c r="B40" i="34"/>
  <c r="M39" i="34" a="1"/>
  <c r="M39" i="34" s="1"/>
  <c r="G39" i="34"/>
  <c r="D39" i="34"/>
  <c r="C39" i="34"/>
  <c r="B39" i="34"/>
  <c r="M38" i="34" a="1"/>
  <c r="M38" i="34" s="1"/>
  <c r="G38" i="34"/>
  <c r="D38" i="34"/>
  <c r="C38" i="34"/>
  <c r="B38" i="34"/>
  <c r="M37" i="34" a="1"/>
  <c r="M37" i="34" s="1"/>
  <c r="G37" i="34"/>
  <c r="D37" i="34"/>
  <c r="C37" i="34"/>
  <c r="B37" i="34"/>
  <c r="M36" i="34" a="1"/>
  <c r="M36" i="34" s="1"/>
  <c r="G36" i="34"/>
  <c r="D36" i="34"/>
  <c r="C36" i="34"/>
  <c r="B36" i="34"/>
  <c r="M35" i="34" a="1"/>
  <c r="M35" i="34" s="1"/>
  <c r="G35" i="34"/>
  <c r="D35" i="34"/>
  <c r="C35" i="34"/>
  <c r="B35" i="34"/>
  <c r="M34" i="34" a="1"/>
  <c r="M34" i="34" s="1"/>
  <c r="G34" i="34"/>
  <c r="D34" i="34"/>
  <c r="C34" i="34"/>
  <c r="B34" i="34"/>
  <c r="M33" i="34" a="1"/>
  <c r="M33" i="34" s="1"/>
  <c r="G33" i="34"/>
  <c r="D33" i="34"/>
  <c r="C33" i="34"/>
  <c r="B33" i="34"/>
  <c r="M32" i="34" a="1"/>
  <c r="M32" i="34" s="1"/>
  <c r="G32" i="34"/>
  <c r="D32" i="34"/>
  <c r="C32" i="34"/>
  <c r="B32" i="34"/>
  <c r="M31" i="34" a="1"/>
  <c r="M31" i="34" s="1"/>
  <c r="G31" i="34"/>
  <c r="D31" i="34"/>
  <c r="C31" i="34"/>
  <c r="B31" i="34"/>
  <c r="M30" i="34" a="1"/>
  <c r="M30" i="34" s="1"/>
  <c r="G30" i="34"/>
  <c r="D30" i="34"/>
  <c r="C30" i="34"/>
  <c r="M29" i="34" a="1"/>
  <c r="M29" i="34" s="1"/>
  <c r="G29" i="34"/>
  <c r="D29" i="34"/>
  <c r="C29" i="34"/>
  <c r="M28" i="34" a="1"/>
  <c r="M28" i="34" s="1"/>
  <c r="G28" i="34"/>
  <c r="D28" i="34"/>
  <c r="C28" i="34"/>
  <c r="M27" i="34" a="1"/>
  <c r="M27" i="34" s="1"/>
  <c r="G27" i="34"/>
  <c r="D27" i="34"/>
  <c r="C27" i="34"/>
  <c r="M26" i="34" a="1"/>
  <c r="M26" i="34" s="1"/>
  <c r="G26" i="34"/>
  <c r="D26" i="34"/>
  <c r="C26" i="34"/>
  <c r="M25" i="34" a="1"/>
  <c r="M25" i="34" s="1"/>
  <c r="G25" i="34"/>
  <c r="D25" i="34"/>
  <c r="C25" i="34"/>
  <c r="M24" i="34" a="1"/>
  <c r="M24" i="34" s="1"/>
  <c r="G24" i="34"/>
  <c r="D24" i="34"/>
  <c r="C24" i="34"/>
  <c r="M23" i="34" a="1"/>
  <c r="M23" i="34" s="1"/>
  <c r="G23" i="34"/>
  <c r="D23" i="34"/>
  <c r="C23" i="34"/>
  <c r="M22" i="34" a="1"/>
  <c r="M22" i="34" s="1"/>
  <c r="G22" i="34"/>
  <c r="D22" i="34"/>
  <c r="C22" i="34"/>
  <c r="M21" i="34" a="1"/>
  <c r="M21" i="34" s="1"/>
  <c r="G21" i="34"/>
  <c r="D21" i="34"/>
  <c r="C21" i="34"/>
  <c r="M20" i="34" a="1"/>
  <c r="M20" i="34" s="1"/>
  <c r="G20" i="34"/>
  <c r="D20" i="34"/>
  <c r="C20" i="34"/>
  <c r="M19" i="34" a="1"/>
  <c r="M19" i="34" s="1"/>
  <c r="G19" i="34"/>
  <c r="D19" i="34"/>
  <c r="C19" i="34"/>
  <c r="M18" i="34" a="1"/>
  <c r="M18" i="34" s="1"/>
  <c r="G18" i="34"/>
  <c r="D18" i="34"/>
  <c r="C18" i="34"/>
  <c r="M17" i="34" a="1"/>
  <c r="M17" i="34" s="1"/>
  <c r="G17" i="34"/>
  <c r="D17" i="34"/>
  <c r="C17" i="34"/>
  <c r="M16" i="34" a="1"/>
  <c r="M16" i="34" s="1"/>
  <c r="G16" i="34"/>
  <c r="D16" i="34"/>
  <c r="C16" i="34"/>
  <c r="M15" i="34" a="1"/>
  <c r="M15" i="34" s="1"/>
  <c r="G15" i="34"/>
  <c r="D15" i="34"/>
  <c r="C15" i="34"/>
  <c r="M14" i="34" a="1"/>
  <c r="M14" i="34" s="1"/>
  <c r="G14" i="34"/>
  <c r="D14" i="34"/>
  <c r="C14" i="34"/>
  <c r="M13" i="34" a="1"/>
  <c r="M13" i="34" s="1"/>
  <c r="G13" i="34"/>
  <c r="D13" i="34"/>
  <c r="C13" i="34"/>
  <c r="M12" i="34" a="1"/>
  <c r="M12" i="34" s="1"/>
  <c r="G12" i="34"/>
  <c r="D12" i="34"/>
  <c r="C12" i="34"/>
  <c r="M11" i="34" a="1"/>
  <c r="M11" i="34" s="1"/>
  <c r="G11" i="34"/>
  <c r="D11" i="34"/>
  <c r="C11" i="34"/>
  <c r="M10" i="34" a="1"/>
  <c r="M10" i="34" s="1"/>
  <c r="G10" i="34"/>
  <c r="D10" i="34"/>
  <c r="C10" i="34"/>
  <c r="M9" i="34" a="1"/>
  <c r="M9" i="34" s="1"/>
  <c r="G9" i="34"/>
  <c r="D9" i="34"/>
  <c r="C9" i="34"/>
  <c r="M8" i="34" a="1"/>
  <c r="M8" i="34" s="1"/>
  <c r="G8" i="34"/>
  <c r="D8" i="34"/>
  <c r="C8" i="34"/>
  <c r="M7" i="34" a="1"/>
  <c r="M7" i="34" s="1"/>
  <c r="G7" i="34"/>
  <c r="D7" i="34"/>
  <c r="C7" i="34"/>
  <c r="M6" i="34" a="1"/>
  <c r="M6" i="34" s="1"/>
  <c r="G6" i="34"/>
  <c r="D6" i="34"/>
  <c r="C6" i="34"/>
  <c r="M5" i="34" a="1"/>
  <c r="M5" i="34" s="1"/>
  <c r="G5" i="34"/>
  <c r="D5" i="34"/>
  <c r="C5" i="34"/>
  <c r="M4" i="34" a="1"/>
  <c r="M4" i="34" s="1"/>
  <c r="G4" i="34"/>
  <c r="D4" i="34"/>
  <c r="C4" i="34"/>
  <c r="M3" i="34" a="1"/>
  <c r="M3" i="34" s="1"/>
  <c r="G3" i="34"/>
  <c r="D3" i="34"/>
  <c r="C3" i="34"/>
  <c r="M2" i="34" a="1"/>
  <c r="M2" i="34" s="1"/>
  <c r="G2" i="34"/>
  <c r="D2" i="34"/>
  <c r="C2" i="34"/>
  <c r="M117" i="6" a="1"/>
  <c r="M117" i="6" s="1"/>
  <c r="G117" i="6"/>
  <c r="D117" i="6"/>
  <c r="C117" i="6"/>
  <c r="B117" i="6"/>
  <c r="M116" i="6" a="1"/>
  <c r="M116" i="6" s="1"/>
  <c r="G116" i="6"/>
  <c r="D116" i="6"/>
  <c r="C116" i="6"/>
  <c r="B116" i="6"/>
  <c r="M115" i="6" a="1"/>
  <c r="M115" i="6" s="1"/>
  <c r="G115" i="6"/>
  <c r="D115" i="6"/>
  <c r="C115" i="6"/>
  <c r="B115" i="6"/>
  <c r="M114" i="6" a="1"/>
  <c r="M114" i="6" s="1"/>
  <c r="G114" i="6"/>
  <c r="D114" i="6"/>
  <c r="C114" i="6"/>
  <c r="B114" i="6"/>
  <c r="M113" i="6" a="1"/>
  <c r="M113" i="6" s="1"/>
  <c r="G113" i="6"/>
  <c r="D113" i="6"/>
  <c r="C113" i="6"/>
  <c r="B113" i="6"/>
  <c r="M112" i="6" a="1"/>
  <c r="M112" i="6" s="1"/>
  <c r="G112" i="6"/>
  <c r="C112" i="23" s="1"/>
  <c r="D112" i="6"/>
  <c r="C112" i="6"/>
  <c r="B112" i="6"/>
  <c r="M111" i="6" a="1"/>
  <c r="M111" i="6" s="1"/>
  <c r="G111" i="6"/>
  <c r="C111" i="23" s="1"/>
  <c r="D111" i="6"/>
  <c r="C111" i="6"/>
  <c r="B111" i="6"/>
  <c r="M110" i="6" a="1"/>
  <c r="M110" i="6" s="1"/>
  <c r="G110" i="6"/>
  <c r="D110" i="6"/>
  <c r="C110" i="6"/>
  <c r="B110" i="6"/>
  <c r="M109" i="6" a="1"/>
  <c r="M109" i="6" s="1"/>
  <c r="G109" i="6"/>
  <c r="D109" i="6"/>
  <c r="C109" i="6"/>
  <c r="B109" i="6"/>
  <c r="M108" i="6" a="1"/>
  <c r="M108" i="6" s="1"/>
  <c r="G108" i="6"/>
  <c r="C108" i="23" s="1"/>
  <c r="D108" i="6"/>
  <c r="C108" i="6"/>
  <c r="B108" i="6"/>
  <c r="M107" i="6" a="1"/>
  <c r="M107" i="6" s="1"/>
  <c r="I107" i="23" s="1"/>
  <c r="G107" i="6"/>
  <c r="D107" i="6"/>
  <c r="C107" i="6"/>
  <c r="B107" i="6"/>
  <c r="M106" i="6" a="1"/>
  <c r="M106" i="6" s="1"/>
  <c r="G106" i="6"/>
  <c r="D106" i="6"/>
  <c r="C106" i="6"/>
  <c r="B106" i="6"/>
  <c r="M105" i="6" a="1"/>
  <c r="M105" i="6" s="1"/>
  <c r="G105" i="6"/>
  <c r="D105" i="6"/>
  <c r="C105" i="6"/>
  <c r="B105" i="6"/>
  <c r="M104" i="6" a="1"/>
  <c r="M104" i="6" s="1"/>
  <c r="G104" i="6"/>
  <c r="D104" i="6"/>
  <c r="C104" i="6"/>
  <c r="B104" i="6"/>
  <c r="M103" i="6" a="1"/>
  <c r="M103" i="6" s="1"/>
  <c r="G103" i="6"/>
  <c r="D103" i="6"/>
  <c r="C103" i="6"/>
  <c r="B103" i="6"/>
  <c r="M102" i="6" a="1"/>
  <c r="M102" i="6" s="1"/>
  <c r="G102" i="6"/>
  <c r="D102" i="6"/>
  <c r="C102" i="6"/>
  <c r="B102" i="6"/>
  <c r="M101" i="6" a="1"/>
  <c r="M101" i="6" s="1"/>
  <c r="G101" i="6"/>
  <c r="D101" i="6"/>
  <c r="C101" i="6"/>
  <c r="B101" i="6"/>
  <c r="M100" i="6" a="1"/>
  <c r="M100" i="6" s="1"/>
  <c r="G100" i="6"/>
  <c r="D100" i="6"/>
  <c r="C100" i="6"/>
  <c r="B100" i="6"/>
  <c r="M99" i="6" a="1"/>
  <c r="M99" i="6" s="1"/>
  <c r="G99" i="6"/>
  <c r="C99" i="23" s="1"/>
  <c r="D99" i="6"/>
  <c r="C99" i="6"/>
  <c r="B99" i="6"/>
  <c r="M98" i="6" a="1"/>
  <c r="M98" i="6" s="1"/>
  <c r="G98" i="6"/>
  <c r="D98" i="6"/>
  <c r="C98" i="6"/>
  <c r="B98" i="6"/>
  <c r="M97" i="6" a="1"/>
  <c r="M97" i="6" s="1"/>
  <c r="G97" i="6"/>
  <c r="D97" i="6"/>
  <c r="C97" i="6"/>
  <c r="B97" i="6"/>
  <c r="M96" i="6" a="1"/>
  <c r="M96" i="6" s="1"/>
  <c r="G96" i="6"/>
  <c r="D96" i="6"/>
  <c r="C96" i="6"/>
  <c r="B96" i="6"/>
  <c r="M95" i="6" a="1"/>
  <c r="M95" i="6" s="1"/>
  <c r="G95" i="6"/>
  <c r="D95" i="6"/>
  <c r="C95" i="6"/>
  <c r="B95" i="6"/>
  <c r="M94" i="6" a="1"/>
  <c r="M94" i="6" s="1"/>
  <c r="I94" i="23" s="1"/>
  <c r="G94" i="6"/>
  <c r="D94" i="6"/>
  <c r="C94" i="6"/>
  <c r="B94" i="6"/>
  <c r="M93" i="6" a="1"/>
  <c r="M93" i="6" s="1"/>
  <c r="G93" i="6"/>
  <c r="D93" i="6"/>
  <c r="C93" i="6"/>
  <c r="B93" i="6"/>
  <c r="M92" i="6" a="1"/>
  <c r="M92" i="6" s="1"/>
  <c r="G92" i="6"/>
  <c r="D92" i="6"/>
  <c r="C92" i="6"/>
  <c r="B92" i="6"/>
  <c r="M91" i="6" a="1"/>
  <c r="M91" i="6" s="1"/>
  <c r="G91" i="6"/>
  <c r="D91" i="6"/>
  <c r="C91" i="6"/>
  <c r="B91" i="6"/>
  <c r="M90" i="6" a="1"/>
  <c r="M90" i="6" s="1"/>
  <c r="G90" i="6"/>
  <c r="D90" i="6"/>
  <c r="C90" i="6"/>
  <c r="B90" i="6"/>
  <c r="M89" i="6" a="1"/>
  <c r="M89" i="6" s="1"/>
  <c r="G89" i="6"/>
  <c r="D89" i="6"/>
  <c r="C89" i="6"/>
  <c r="B89" i="6"/>
  <c r="M88" i="6" a="1"/>
  <c r="M88" i="6" s="1"/>
  <c r="G88" i="6"/>
  <c r="D88" i="6"/>
  <c r="C88" i="6"/>
  <c r="B88" i="6"/>
  <c r="M87" i="6" a="1"/>
  <c r="M87" i="6" s="1"/>
  <c r="G87" i="6"/>
  <c r="C87" i="23" s="1"/>
  <c r="D87" i="6"/>
  <c r="C87" i="6"/>
  <c r="B87" i="6"/>
  <c r="M86" i="6" a="1"/>
  <c r="M86" i="6" s="1"/>
  <c r="G86" i="6"/>
  <c r="D86" i="6"/>
  <c r="C86" i="6"/>
  <c r="B86" i="6"/>
  <c r="M85" i="6" a="1"/>
  <c r="M85" i="6" s="1"/>
  <c r="G85" i="6"/>
  <c r="D85" i="6"/>
  <c r="C85" i="6"/>
  <c r="B85" i="6"/>
  <c r="M84" i="6" a="1"/>
  <c r="M84" i="6" s="1"/>
  <c r="G84" i="6"/>
  <c r="C84" i="23" s="1"/>
  <c r="D84" i="6"/>
  <c r="C84" i="6"/>
  <c r="B84" i="6"/>
  <c r="M83" i="6" a="1"/>
  <c r="M83" i="6" s="1"/>
  <c r="G83" i="6"/>
  <c r="D83" i="6"/>
  <c r="C83" i="6"/>
  <c r="B83" i="6"/>
  <c r="M82" i="6" a="1"/>
  <c r="M82" i="6" s="1"/>
  <c r="G82" i="6"/>
  <c r="D82" i="6"/>
  <c r="C82" i="6"/>
  <c r="B82" i="6"/>
  <c r="M81" i="6" a="1"/>
  <c r="M81" i="6" s="1"/>
  <c r="G81" i="6"/>
  <c r="D81" i="6"/>
  <c r="C81" i="6"/>
  <c r="B81" i="6"/>
  <c r="M80" i="6" a="1"/>
  <c r="M80" i="6" s="1"/>
  <c r="G80" i="6"/>
  <c r="D80" i="6"/>
  <c r="C80" i="6"/>
  <c r="B80" i="6"/>
  <c r="M79" i="6" a="1"/>
  <c r="M79" i="6" s="1"/>
  <c r="G79" i="6"/>
  <c r="D79" i="6"/>
  <c r="C79" i="6"/>
  <c r="B79" i="6"/>
  <c r="M78" i="6" a="1"/>
  <c r="M78" i="6" s="1"/>
  <c r="G78" i="6"/>
  <c r="D78" i="6"/>
  <c r="C78" i="6"/>
  <c r="B78" i="6"/>
  <c r="M77" i="6" a="1"/>
  <c r="M77" i="6" s="1"/>
  <c r="G77" i="6"/>
  <c r="D77" i="6"/>
  <c r="C77" i="6"/>
  <c r="B77" i="6"/>
  <c r="M76" i="6" a="1"/>
  <c r="M76" i="6" s="1"/>
  <c r="G76" i="6"/>
  <c r="D76" i="6"/>
  <c r="C76" i="6"/>
  <c r="B76" i="6"/>
  <c r="M75" i="6" a="1"/>
  <c r="M75" i="6" s="1"/>
  <c r="G75" i="6"/>
  <c r="D75" i="6"/>
  <c r="C75" i="6"/>
  <c r="B75" i="6"/>
  <c r="M74" i="6" a="1"/>
  <c r="M74" i="6" s="1"/>
  <c r="G74" i="6"/>
  <c r="D74" i="6"/>
  <c r="C74" i="6"/>
  <c r="B74" i="6"/>
  <c r="M73" i="6" a="1"/>
  <c r="M73" i="6" s="1"/>
  <c r="G73" i="6"/>
  <c r="D73" i="6"/>
  <c r="C73" i="6"/>
  <c r="B73" i="6"/>
  <c r="M72" i="6" a="1"/>
  <c r="M72" i="6" s="1"/>
  <c r="G72" i="6"/>
  <c r="D72" i="6"/>
  <c r="C72" i="6"/>
  <c r="B72" i="6"/>
  <c r="M71" i="6" a="1"/>
  <c r="M71" i="6" s="1"/>
  <c r="G71" i="6"/>
  <c r="D71" i="6"/>
  <c r="C71" i="6"/>
  <c r="B71" i="6"/>
  <c r="M70" i="6" a="1"/>
  <c r="M70" i="6" s="1"/>
  <c r="G70" i="6"/>
  <c r="D70" i="6"/>
  <c r="C70" i="6"/>
  <c r="B70" i="6"/>
  <c r="M69" i="6" a="1"/>
  <c r="M69" i="6" s="1"/>
  <c r="G69" i="6"/>
  <c r="D69" i="6"/>
  <c r="C69" i="6"/>
  <c r="B69" i="6"/>
  <c r="M68" i="6" a="1"/>
  <c r="M68" i="6" s="1"/>
  <c r="G68" i="6"/>
  <c r="D68" i="6"/>
  <c r="C68" i="6"/>
  <c r="B68" i="6"/>
  <c r="M67" i="6" a="1"/>
  <c r="M67" i="6" s="1"/>
  <c r="G67" i="6"/>
  <c r="D67" i="6"/>
  <c r="C67" i="6"/>
  <c r="B67" i="6"/>
  <c r="M66" i="6" a="1"/>
  <c r="M66" i="6" s="1"/>
  <c r="G66" i="6"/>
  <c r="D66" i="6"/>
  <c r="C66" i="6"/>
  <c r="B66" i="6"/>
  <c r="M65" i="6" a="1"/>
  <c r="M65" i="6" s="1"/>
  <c r="G65" i="6"/>
  <c r="D65" i="6"/>
  <c r="C65" i="6"/>
  <c r="B65" i="6"/>
  <c r="M64" i="6" a="1"/>
  <c r="M64" i="6" s="1"/>
  <c r="G64" i="6"/>
  <c r="D64" i="6"/>
  <c r="C64" i="6"/>
  <c r="B64" i="6"/>
  <c r="M63" i="6" a="1"/>
  <c r="M63" i="6" s="1"/>
  <c r="G63" i="6"/>
  <c r="D63" i="6"/>
  <c r="C63" i="6"/>
  <c r="B63" i="6"/>
  <c r="M62" i="6" a="1"/>
  <c r="M62" i="6" s="1"/>
  <c r="G62" i="6"/>
  <c r="D62" i="6"/>
  <c r="C62" i="6"/>
  <c r="B62" i="6"/>
  <c r="M61" i="6" a="1"/>
  <c r="M61" i="6" s="1"/>
  <c r="G61" i="6"/>
  <c r="D61" i="6"/>
  <c r="C61" i="6"/>
  <c r="B61" i="6"/>
  <c r="M60" i="6" a="1"/>
  <c r="M60" i="6" s="1"/>
  <c r="G60" i="6"/>
  <c r="D60" i="6"/>
  <c r="C60" i="6"/>
  <c r="B60" i="6"/>
  <c r="M59" i="6" a="1"/>
  <c r="M59" i="6" s="1"/>
  <c r="G59" i="6"/>
  <c r="C59" i="23" s="1"/>
  <c r="D59" i="6"/>
  <c r="C59" i="6"/>
  <c r="B59" i="6"/>
  <c r="M58" i="6" a="1"/>
  <c r="M58" i="6" s="1"/>
  <c r="G58" i="6"/>
  <c r="D58" i="6"/>
  <c r="C58" i="6"/>
  <c r="B58" i="6"/>
  <c r="M57" i="6" a="1"/>
  <c r="M57" i="6" s="1"/>
  <c r="G57" i="6"/>
  <c r="D57" i="6"/>
  <c r="C57" i="6"/>
  <c r="B57" i="6"/>
  <c r="M56" i="6" a="1"/>
  <c r="M56" i="6" s="1"/>
  <c r="G56" i="6"/>
  <c r="D56" i="6"/>
  <c r="C56" i="6"/>
  <c r="B56" i="6"/>
  <c r="M55" i="6" a="1"/>
  <c r="M55" i="6" s="1"/>
  <c r="G55" i="6"/>
  <c r="D55" i="6"/>
  <c r="C55" i="6"/>
  <c r="B55" i="6"/>
  <c r="M54" i="6" a="1"/>
  <c r="M54" i="6" s="1"/>
  <c r="G54" i="6"/>
  <c r="D54" i="6"/>
  <c r="C54" i="6"/>
  <c r="B54" i="6"/>
  <c r="M53" i="6" a="1"/>
  <c r="M53" i="6" s="1"/>
  <c r="G53" i="6"/>
  <c r="D53" i="6"/>
  <c r="C53" i="6"/>
  <c r="B53" i="6"/>
  <c r="M52" i="6" a="1"/>
  <c r="M52" i="6" s="1"/>
  <c r="G52" i="6"/>
  <c r="D52" i="6"/>
  <c r="C52" i="6"/>
  <c r="B52" i="6"/>
  <c r="M51" i="6" a="1"/>
  <c r="M51" i="6" s="1"/>
  <c r="G51" i="6"/>
  <c r="D51" i="6"/>
  <c r="C51" i="6"/>
  <c r="B51" i="6"/>
  <c r="M50" i="6" a="1"/>
  <c r="M50" i="6" s="1"/>
  <c r="G50" i="6"/>
  <c r="D50" i="6"/>
  <c r="C50" i="6"/>
  <c r="B50" i="6"/>
  <c r="M49" i="6" a="1"/>
  <c r="M49" i="6" s="1"/>
  <c r="G49" i="6"/>
  <c r="D49" i="6"/>
  <c r="C49" i="6"/>
  <c r="B49" i="6"/>
  <c r="M48" i="6" a="1"/>
  <c r="M48" i="6" s="1"/>
  <c r="G48" i="6"/>
  <c r="D48" i="6"/>
  <c r="C48" i="6"/>
  <c r="B48" i="6"/>
  <c r="M47" i="6" a="1"/>
  <c r="M47" i="6" s="1"/>
  <c r="G47" i="6"/>
  <c r="C47" i="23" s="1"/>
  <c r="D47" i="6"/>
  <c r="C47" i="6"/>
  <c r="B47" i="6"/>
  <c r="M46" i="6" a="1"/>
  <c r="M46" i="6" s="1"/>
  <c r="G46" i="6"/>
  <c r="D46" i="6"/>
  <c r="C46" i="6"/>
  <c r="B46" i="6"/>
  <c r="M45" i="6" a="1"/>
  <c r="M45" i="6" s="1"/>
  <c r="G45" i="6"/>
  <c r="D45" i="6"/>
  <c r="C45" i="6"/>
  <c r="B45" i="6"/>
  <c r="M44" i="6" a="1"/>
  <c r="M44" i="6" s="1"/>
  <c r="G44" i="6"/>
  <c r="D44" i="6"/>
  <c r="C44" i="6"/>
  <c r="B44" i="6"/>
  <c r="M43" i="6" a="1"/>
  <c r="M43" i="6" s="1"/>
  <c r="G43" i="6"/>
  <c r="D43" i="6"/>
  <c r="C43" i="6"/>
  <c r="B43" i="6"/>
  <c r="M42" i="6" a="1"/>
  <c r="M42" i="6" s="1"/>
  <c r="G42" i="6"/>
  <c r="D42" i="6"/>
  <c r="C42" i="6"/>
  <c r="B42" i="6"/>
  <c r="M41" i="6" a="1"/>
  <c r="M41" i="6" s="1"/>
  <c r="G41" i="6"/>
  <c r="D41" i="6"/>
  <c r="C41" i="6"/>
  <c r="B41" i="6"/>
  <c r="M40" i="6" a="1"/>
  <c r="M40" i="6" s="1"/>
  <c r="G40" i="6"/>
  <c r="D40" i="6"/>
  <c r="C40" i="6"/>
  <c r="B40" i="6"/>
  <c r="M39" i="6" a="1"/>
  <c r="M39" i="6" s="1"/>
  <c r="G39" i="6"/>
  <c r="D39" i="6"/>
  <c r="C39" i="6"/>
  <c r="B39" i="6"/>
  <c r="M38" i="6" a="1"/>
  <c r="M38" i="6" s="1"/>
  <c r="G38" i="6"/>
  <c r="D38" i="6"/>
  <c r="C38" i="6"/>
  <c r="B38" i="6"/>
  <c r="M37" i="6" a="1"/>
  <c r="M37" i="6" s="1"/>
  <c r="G37" i="6"/>
  <c r="D37" i="6"/>
  <c r="C37" i="6"/>
  <c r="B37" i="6"/>
  <c r="M36" i="6" a="1"/>
  <c r="M36" i="6" s="1"/>
  <c r="G36" i="6"/>
  <c r="D36" i="6"/>
  <c r="C36" i="6"/>
  <c r="B36" i="6"/>
  <c r="M35" i="6" a="1"/>
  <c r="M35" i="6" s="1"/>
  <c r="G35" i="6"/>
  <c r="C35" i="23" s="1"/>
  <c r="D35" i="6"/>
  <c r="C35" i="6"/>
  <c r="B35" i="6"/>
  <c r="M34" i="6" a="1"/>
  <c r="M34" i="6" s="1"/>
  <c r="G34" i="6"/>
  <c r="D34" i="6"/>
  <c r="C34" i="6"/>
  <c r="B34" i="6"/>
  <c r="M33" i="6" a="1"/>
  <c r="M33" i="6" s="1"/>
  <c r="G33" i="6"/>
  <c r="D33" i="6"/>
  <c r="C33" i="6"/>
  <c r="B33" i="6"/>
  <c r="M32" i="6" a="1"/>
  <c r="M32" i="6" s="1"/>
  <c r="G32" i="6"/>
  <c r="D32" i="6"/>
  <c r="C32" i="6"/>
  <c r="B32" i="6"/>
  <c r="M31" i="6" a="1"/>
  <c r="M31" i="6" s="1"/>
  <c r="G31" i="6"/>
  <c r="D31" i="6"/>
  <c r="C31" i="6"/>
  <c r="B31" i="6"/>
  <c r="M30" i="6" a="1"/>
  <c r="M30" i="6" s="1"/>
  <c r="I30" i="23" s="1"/>
  <c r="G30" i="6"/>
  <c r="D30" i="6"/>
  <c r="C30" i="6"/>
  <c r="M29" i="6" a="1"/>
  <c r="M29" i="6" s="1"/>
  <c r="G29" i="6"/>
  <c r="D29" i="6"/>
  <c r="C29" i="6"/>
  <c r="M28" i="6" a="1"/>
  <c r="M28" i="6" s="1"/>
  <c r="G28" i="6"/>
  <c r="D28" i="6"/>
  <c r="C28" i="6"/>
  <c r="M27" i="6" a="1"/>
  <c r="M27" i="6" s="1"/>
  <c r="I27" i="23" s="1"/>
  <c r="G27" i="6"/>
  <c r="D27" i="6"/>
  <c r="C27" i="6"/>
  <c r="M26" i="6" a="1"/>
  <c r="M26" i="6" s="1"/>
  <c r="G26" i="6"/>
  <c r="D26" i="6"/>
  <c r="C26" i="6"/>
  <c r="M25" i="6" a="1"/>
  <c r="M25" i="6" s="1"/>
  <c r="G25" i="6"/>
  <c r="D25" i="6"/>
  <c r="C25" i="6"/>
  <c r="M24" i="6" a="1"/>
  <c r="M24" i="6" s="1"/>
  <c r="G24" i="6"/>
  <c r="D24" i="6"/>
  <c r="C24" i="6"/>
  <c r="M23" i="6" a="1"/>
  <c r="M23" i="6" s="1"/>
  <c r="G23" i="6"/>
  <c r="D23" i="6"/>
  <c r="C23" i="6"/>
  <c r="M22" i="6" a="1"/>
  <c r="M22" i="6" s="1"/>
  <c r="G22" i="6"/>
  <c r="D22" i="6"/>
  <c r="C22" i="6"/>
  <c r="M21" i="6" a="1"/>
  <c r="M21" i="6" s="1"/>
  <c r="I21" i="23" s="1"/>
  <c r="G21" i="6"/>
  <c r="D21" i="6"/>
  <c r="C21" i="6"/>
  <c r="M20" i="6" a="1"/>
  <c r="M20" i="6" s="1"/>
  <c r="G20" i="6"/>
  <c r="D20" i="6"/>
  <c r="C20" i="6"/>
  <c r="M19" i="6" a="1"/>
  <c r="M19" i="6" s="1"/>
  <c r="G19" i="6"/>
  <c r="D19" i="6"/>
  <c r="C19" i="6"/>
  <c r="M18" i="6" a="1"/>
  <c r="M18" i="6" s="1"/>
  <c r="G18" i="6"/>
  <c r="D18" i="6"/>
  <c r="C18" i="6"/>
  <c r="M17" i="6" a="1"/>
  <c r="M17" i="6" s="1"/>
  <c r="G17" i="6"/>
  <c r="D17" i="6"/>
  <c r="C17" i="6"/>
  <c r="M16" i="6" a="1"/>
  <c r="M16" i="6" s="1"/>
  <c r="G16" i="6"/>
  <c r="D16" i="6"/>
  <c r="C16" i="6"/>
  <c r="M15" i="6" a="1"/>
  <c r="M15" i="6" s="1"/>
  <c r="G15" i="6"/>
  <c r="D15" i="6"/>
  <c r="C15" i="6"/>
  <c r="M14" i="6" a="1"/>
  <c r="M14" i="6" s="1"/>
  <c r="G14" i="6"/>
  <c r="D14" i="6"/>
  <c r="C14" i="6"/>
  <c r="M13" i="6" a="1"/>
  <c r="M13" i="6" s="1"/>
  <c r="G13" i="6"/>
  <c r="D13" i="6"/>
  <c r="C13" i="6"/>
  <c r="M12" i="6" a="1"/>
  <c r="M12" i="6" s="1"/>
  <c r="I12" i="23" s="1"/>
  <c r="G12" i="6"/>
  <c r="D12" i="6"/>
  <c r="C12" i="6"/>
  <c r="M11" i="6" a="1"/>
  <c r="M11" i="6" s="1"/>
  <c r="G11" i="6"/>
  <c r="D11" i="6"/>
  <c r="C11" i="6"/>
  <c r="M10" i="6" a="1"/>
  <c r="M10" i="6" s="1"/>
  <c r="G10" i="6"/>
  <c r="D10" i="6"/>
  <c r="C10" i="6"/>
  <c r="M9" i="6" a="1"/>
  <c r="M9" i="6" s="1"/>
  <c r="I9" i="23" s="1"/>
  <c r="G9" i="6"/>
  <c r="D9" i="6"/>
  <c r="C9" i="6"/>
  <c r="M8" i="6" a="1"/>
  <c r="M8" i="6" s="1"/>
  <c r="G8" i="6"/>
  <c r="D8" i="6"/>
  <c r="C8" i="6"/>
  <c r="M7" i="6" a="1"/>
  <c r="M7" i="6" s="1"/>
  <c r="G7" i="6"/>
  <c r="D7" i="6"/>
  <c r="C7" i="6"/>
  <c r="M6" i="6" a="1"/>
  <c r="M6" i="6" s="1"/>
  <c r="G6" i="6"/>
  <c r="D6" i="6"/>
  <c r="C6" i="6"/>
  <c r="M5" i="6" a="1"/>
  <c r="M5" i="6" s="1"/>
  <c r="G5" i="6"/>
  <c r="D5" i="6"/>
  <c r="C5" i="6"/>
  <c r="M4" i="6" a="1"/>
  <c r="M4" i="6" s="1"/>
  <c r="G4" i="6"/>
  <c r="D4" i="6"/>
  <c r="C4" i="6"/>
  <c r="M3" i="6" a="1"/>
  <c r="M3" i="6" s="1"/>
  <c r="I3" i="23" s="1"/>
  <c r="G3" i="6"/>
  <c r="D3" i="6"/>
  <c r="C3" i="6"/>
  <c r="M2" i="6" a="1"/>
  <c r="M2" i="6" s="1"/>
  <c r="G2" i="6"/>
  <c r="D2" i="6"/>
  <c r="C2" i="6"/>
  <c r="B117" i="23"/>
  <c r="B116" i="23"/>
  <c r="B115" i="23"/>
  <c r="B114" i="23"/>
  <c r="B113" i="23"/>
  <c r="B112" i="23"/>
  <c r="B111" i="23"/>
  <c r="B110" i="23"/>
  <c r="B109" i="23"/>
  <c r="B108" i="23"/>
  <c r="B107" i="23"/>
  <c r="B106" i="23"/>
  <c r="B105" i="23"/>
  <c r="B104" i="23"/>
  <c r="B103" i="23"/>
  <c r="B102" i="23"/>
  <c r="B101" i="23"/>
  <c r="B100" i="23"/>
  <c r="B99" i="23"/>
  <c r="B98" i="23"/>
  <c r="B97" i="23"/>
  <c r="B96" i="23"/>
  <c r="B95" i="23"/>
  <c r="B94" i="23"/>
  <c r="B93" i="23"/>
  <c r="B92" i="23"/>
  <c r="B91" i="23"/>
  <c r="B90" i="23"/>
  <c r="B89" i="23"/>
  <c r="B88" i="23"/>
  <c r="B87" i="23"/>
  <c r="B86" i="23"/>
  <c r="B85" i="23"/>
  <c r="B84" i="23"/>
  <c r="B83" i="23"/>
  <c r="B82" i="23"/>
  <c r="B81" i="23"/>
  <c r="B80" i="23"/>
  <c r="B79" i="23"/>
  <c r="B78" i="23"/>
  <c r="B77" i="23"/>
  <c r="B76" i="23"/>
  <c r="B75" i="23"/>
  <c r="B74" i="23"/>
  <c r="B73" i="23"/>
  <c r="B72" i="23"/>
  <c r="B71" i="23"/>
  <c r="B70" i="23"/>
  <c r="B69" i="23"/>
  <c r="B68" i="23"/>
  <c r="B67" i="23"/>
  <c r="B66" i="23"/>
  <c r="B65" i="23"/>
  <c r="B64" i="23"/>
  <c r="B63" i="23"/>
  <c r="B62" i="23"/>
  <c r="B61" i="23"/>
  <c r="B60" i="23"/>
  <c r="B59" i="23"/>
  <c r="B58" i="23"/>
  <c r="B57" i="23"/>
  <c r="B56" i="23"/>
  <c r="B55" i="23"/>
  <c r="B54" i="23"/>
  <c r="B53" i="23"/>
  <c r="B52" i="23"/>
  <c r="B51" i="23"/>
  <c r="B50" i="23"/>
  <c r="B49" i="23"/>
  <c r="B48" i="23"/>
  <c r="B47" i="23"/>
  <c r="B46" i="23"/>
  <c r="B45" i="23"/>
  <c r="B44" i="23"/>
  <c r="B43" i="23"/>
  <c r="B42" i="23"/>
  <c r="B41" i="23"/>
  <c r="B40" i="23"/>
  <c r="B39" i="23"/>
  <c r="B38" i="23"/>
  <c r="B37" i="23"/>
  <c r="B36" i="23"/>
  <c r="B35" i="23"/>
  <c r="B34" i="23"/>
  <c r="B33" i="23"/>
  <c r="B32" i="23"/>
  <c r="B31" i="23"/>
  <c r="S1" i="23"/>
  <c r="R1" i="23"/>
  <c r="Q1" i="23"/>
  <c r="P1" i="23"/>
  <c r="O1" i="23"/>
  <c r="N1" i="23"/>
  <c r="M1" i="23"/>
  <c r="B117" i="22"/>
  <c r="B116" i="22"/>
  <c r="I115" i="22"/>
  <c r="C115" i="22"/>
  <c r="B115" i="22"/>
  <c r="I114" i="22"/>
  <c r="B114" i="22"/>
  <c r="C113" i="22"/>
  <c r="B113" i="22"/>
  <c r="C112" i="22"/>
  <c r="B112" i="22"/>
  <c r="B111" i="22"/>
  <c r="B110" i="22"/>
  <c r="B109" i="22"/>
  <c r="I108" i="22"/>
  <c r="C108" i="22"/>
  <c r="B108" i="22"/>
  <c r="I107" i="22"/>
  <c r="C107" i="22"/>
  <c r="B107" i="22"/>
  <c r="B106" i="22"/>
  <c r="B105" i="22"/>
  <c r="B104" i="22"/>
  <c r="I103" i="22"/>
  <c r="B103" i="22"/>
  <c r="I102" i="22"/>
  <c r="B102" i="22"/>
  <c r="C101" i="22"/>
  <c r="B101" i="22"/>
  <c r="C100" i="22"/>
  <c r="B100" i="22"/>
  <c r="B99" i="22"/>
  <c r="B98" i="22"/>
  <c r="B97" i="22"/>
  <c r="I96" i="22"/>
  <c r="C96" i="22"/>
  <c r="B96" i="22"/>
  <c r="I95" i="22"/>
  <c r="C95" i="22"/>
  <c r="B95" i="22"/>
  <c r="B94" i="22"/>
  <c r="B93" i="22"/>
  <c r="B92" i="22"/>
  <c r="I91" i="22"/>
  <c r="B91" i="22"/>
  <c r="I90" i="22"/>
  <c r="B90" i="22"/>
  <c r="C89" i="22"/>
  <c r="B89" i="22"/>
  <c r="C88" i="22"/>
  <c r="B88" i="22"/>
  <c r="B87" i="22"/>
  <c r="B86" i="22"/>
  <c r="B85" i="22"/>
  <c r="I84" i="22"/>
  <c r="C84" i="22"/>
  <c r="B84" i="22"/>
  <c r="C83" i="22"/>
  <c r="B83" i="22"/>
  <c r="B82" i="22"/>
  <c r="B81" i="22"/>
  <c r="B80" i="22"/>
  <c r="I79" i="22"/>
  <c r="B79" i="22"/>
  <c r="I78" i="22"/>
  <c r="B78" i="22"/>
  <c r="C77" i="22"/>
  <c r="B77" i="22"/>
  <c r="C76" i="22"/>
  <c r="B76" i="22"/>
  <c r="B75" i="22"/>
  <c r="B74" i="22"/>
  <c r="B73" i="22"/>
  <c r="I72" i="22"/>
  <c r="C72" i="22"/>
  <c r="B72" i="22"/>
  <c r="I71" i="22"/>
  <c r="C71" i="22"/>
  <c r="B71" i="22"/>
  <c r="B70" i="22"/>
  <c r="B69" i="22"/>
  <c r="B68" i="22"/>
  <c r="I67" i="22"/>
  <c r="B67" i="22"/>
  <c r="I66" i="22"/>
  <c r="B66" i="22"/>
  <c r="C65" i="22"/>
  <c r="B65" i="22"/>
  <c r="C64" i="22"/>
  <c r="B64" i="22"/>
  <c r="B63" i="22"/>
  <c r="B62" i="22"/>
  <c r="B61" i="22"/>
  <c r="I60" i="22"/>
  <c r="B60" i="22"/>
  <c r="I59" i="22"/>
  <c r="C59" i="22"/>
  <c r="B59" i="22"/>
  <c r="B58" i="22"/>
  <c r="B57" i="22"/>
  <c r="B56" i="22"/>
  <c r="I55" i="22"/>
  <c r="B55" i="22"/>
  <c r="I54" i="22"/>
  <c r="B54" i="22"/>
  <c r="C53" i="22"/>
  <c r="B53" i="22"/>
  <c r="C52" i="22"/>
  <c r="B52" i="22"/>
  <c r="B51" i="22"/>
  <c r="B50" i="22"/>
  <c r="B49" i="22"/>
  <c r="I48" i="22"/>
  <c r="C48" i="22"/>
  <c r="B48" i="22"/>
  <c r="I47" i="22"/>
  <c r="C47" i="22"/>
  <c r="B47" i="22"/>
  <c r="B46" i="22"/>
  <c r="B45" i="22"/>
  <c r="B44" i="22"/>
  <c r="B43" i="22"/>
  <c r="B42" i="22"/>
  <c r="C41" i="22"/>
  <c r="B41" i="22"/>
  <c r="C40" i="22"/>
  <c r="B40" i="22"/>
  <c r="B39" i="22"/>
  <c r="B38" i="22"/>
  <c r="C37" i="22"/>
  <c r="B37" i="22"/>
  <c r="I36" i="22"/>
  <c r="C36" i="22"/>
  <c r="B36" i="22"/>
  <c r="I35" i="22"/>
  <c r="B35" i="22"/>
  <c r="B34" i="22"/>
  <c r="B33" i="22"/>
  <c r="I32" i="22"/>
  <c r="B32" i="22"/>
  <c r="I31" i="22"/>
  <c r="B31" i="22"/>
  <c r="S1" i="22"/>
  <c r="R1" i="22"/>
  <c r="Q1" i="22"/>
  <c r="P1" i="22"/>
  <c r="O1" i="22"/>
  <c r="N1" i="22"/>
  <c r="M1" i="22"/>
  <c r="BC432" i="28"/>
  <c r="AV432" i="28"/>
  <c r="AO432" i="28"/>
  <c r="AH432" i="28"/>
  <c r="AG432" i="28"/>
  <c r="AF432" i="28"/>
  <c r="A432" i="28"/>
  <c r="BC431" i="28"/>
  <c r="AV431" i="28"/>
  <c r="AO431" i="28"/>
  <c r="AH431" i="28"/>
  <c r="AG431" i="28"/>
  <c r="AF431" i="28"/>
  <c r="A431" i="28"/>
  <c r="BC430" i="28"/>
  <c r="AV430" i="28"/>
  <c r="AO430" i="28"/>
  <c r="AH430" i="28"/>
  <c r="AG430" i="28"/>
  <c r="AF430" i="28"/>
  <c r="A430" i="28"/>
  <c r="BC429" i="28"/>
  <c r="AV429" i="28"/>
  <c r="AO429" i="28"/>
  <c r="AH429" i="28"/>
  <c r="AG429" i="28"/>
  <c r="AF429" i="28"/>
  <c r="A429" i="28"/>
  <c r="BC428" i="28"/>
  <c r="AV428" i="28"/>
  <c r="AO428" i="28"/>
  <c r="AH428" i="28"/>
  <c r="AG428" i="28"/>
  <c r="AF428" i="28"/>
  <c r="A428" i="28"/>
  <c r="BC427" i="28"/>
  <c r="AV427" i="28"/>
  <c r="AO427" i="28"/>
  <c r="AH427" i="28"/>
  <c r="AG427" i="28"/>
  <c r="AF427" i="28"/>
  <c r="A427" i="28"/>
  <c r="BC426" i="28"/>
  <c r="AV426" i="28"/>
  <c r="AO426" i="28"/>
  <c r="AH426" i="28"/>
  <c r="AG426" i="28"/>
  <c r="AF426" i="28"/>
  <c r="A426" i="28"/>
  <c r="BC425" i="28"/>
  <c r="AV425" i="28"/>
  <c r="AO425" i="28"/>
  <c r="AH425" i="28"/>
  <c r="AG425" i="28"/>
  <c r="AF425" i="28"/>
  <c r="A425" i="28"/>
  <c r="BC424" i="28"/>
  <c r="AV424" i="28"/>
  <c r="AO424" i="28"/>
  <c r="AH424" i="28"/>
  <c r="AG424" i="28"/>
  <c r="AF424" i="28"/>
  <c r="A424" i="28"/>
  <c r="BC423" i="28"/>
  <c r="AV423" i="28"/>
  <c r="AO423" i="28"/>
  <c r="AH423" i="28"/>
  <c r="AG423" i="28"/>
  <c r="AF423" i="28"/>
  <c r="A423" i="28"/>
  <c r="BC422" i="28"/>
  <c r="AV422" i="28"/>
  <c r="AO422" i="28"/>
  <c r="AH422" i="28"/>
  <c r="AG422" i="28"/>
  <c r="AF422" i="28"/>
  <c r="A422" i="28"/>
  <c r="BC421" i="28"/>
  <c r="AV421" i="28"/>
  <c r="AO421" i="28"/>
  <c r="AH421" i="28"/>
  <c r="AG421" i="28"/>
  <c r="AF421" i="28"/>
  <c r="A421" i="28"/>
  <c r="BC420" i="28"/>
  <c r="AV420" i="28"/>
  <c r="AO420" i="28"/>
  <c r="AH420" i="28"/>
  <c r="AG420" i="28"/>
  <c r="AF420" i="28"/>
  <c r="A420" i="28"/>
  <c r="BC419" i="28"/>
  <c r="AV419" i="28"/>
  <c r="AO419" i="28"/>
  <c r="AH419" i="28"/>
  <c r="AG419" i="28"/>
  <c r="AF419" i="28"/>
  <c r="A419" i="28"/>
  <c r="BC418" i="28"/>
  <c r="AV418" i="28"/>
  <c r="AO418" i="28"/>
  <c r="AH418" i="28"/>
  <c r="AG418" i="28"/>
  <c r="AF418" i="28"/>
  <c r="A418" i="28"/>
  <c r="BC417" i="28"/>
  <c r="AV417" i="28"/>
  <c r="AO417" i="28"/>
  <c r="AH417" i="28"/>
  <c r="AG417" i="28"/>
  <c r="AF417" i="28"/>
  <c r="A417" i="28"/>
  <c r="BC416" i="28"/>
  <c r="AV416" i="28"/>
  <c r="AO416" i="28"/>
  <c r="AH416" i="28"/>
  <c r="AG416" i="28"/>
  <c r="AF416" i="28"/>
  <c r="A416" i="28"/>
  <c r="BC415" i="28"/>
  <c r="AV415" i="28"/>
  <c r="AO415" i="28"/>
  <c r="AH415" i="28"/>
  <c r="AG415" i="28"/>
  <c r="AF415" i="28"/>
  <c r="A415" i="28"/>
  <c r="BC414" i="28"/>
  <c r="AV414" i="28"/>
  <c r="AO414" i="28"/>
  <c r="AH414" i="28"/>
  <c r="AG414" i="28"/>
  <c r="AF414" i="28"/>
  <c r="A414" i="28"/>
  <c r="BC413" i="28"/>
  <c r="AV413" i="28"/>
  <c r="AO413" i="28"/>
  <c r="AH413" i="28"/>
  <c r="AG413" i="28"/>
  <c r="AF413" i="28"/>
  <c r="A413" i="28"/>
  <c r="BC412" i="28"/>
  <c r="AV412" i="28"/>
  <c r="AO412" i="28"/>
  <c r="AH412" i="28"/>
  <c r="AG412" i="28"/>
  <c r="AF412" i="28"/>
  <c r="A412" i="28"/>
  <c r="BC411" i="28"/>
  <c r="AV411" i="28"/>
  <c r="AO411" i="28"/>
  <c r="AH411" i="28"/>
  <c r="AG411" i="28"/>
  <c r="AF411" i="28"/>
  <c r="A411" i="28"/>
  <c r="BC410" i="28"/>
  <c r="AV410" i="28"/>
  <c r="AO410" i="28"/>
  <c r="AH410" i="28"/>
  <c r="AG410" i="28"/>
  <c r="AF410" i="28"/>
  <c r="A410" i="28"/>
  <c r="BC409" i="28"/>
  <c r="AV409" i="28"/>
  <c r="AO409" i="28"/>
  <c r="AH409" i="28"/>
  <c r="AG409" i="28"/>
  <c r="AF409" i="28"/>
  <c r="A409" i="28"/>
  <c r="BC408" i="28"/>
  <c r="AV408" i="28"/>
  <c r="AO408" i="28"/>
  <c r="AH408" i="28"/>
  <c r="AG408" i="28"/>
  <c r="AF408" i="28"/>
  <c r="A408" i="28"/>
  <c r="BC407" i="28"/>
  <c r="AV407" i="28"/>
  <c r="AO407" i="28"/>
  <c r="AH407" i="28"/>
  <c r="AG407" i="28"/>
  <c r="AF407" i="28"/>
  <c r="A407" i="28"/>
  <c r="BC406" i="28"/>
  <c r="AV406" i="28"/>
  <c r="AO406" i="28"/>
  <c r="AH406" i="28"/>
  <c r="AG406" i="28"/>
  <c r="AF406" i="28"/>
  <c r="A406" i="28"/>
  <c r="BC405" i="28"/>
  <c r="AV405" i="28"/>
  <c r="AO405" i="28"/>
  <c r="AH405" i="28"/>
  <c r="AG405" i="28"/>
  <c r="AF405" i="28"/>
  <c r="A405" i="28"/>
  <c r="BC404" i="28"/>
  <c r="AV404" i="28"/>
  <c r="AO404" i="28"/>
  <c r="AH404" i="28"/>
  <c r="AG404" i="28"/>
  <c r="AF404" i="28"/>
  <c r="A404" i="28"/>
  <c r="BC403" i="28"/>
  <c r="AV403" i="28"/>
  <c r="AO403" i="28"/>
  <c r="AH403" i="28"/>
  <c r="AG403" i="28"/>
  <c r="AF403" i="28"/>
  <c r="A403" i="28"/>
  <c r="BC402" i="28"/>
  <c r="AV402" i="28"/>
  <c r="AO402" i="28"/>
  <c r="AH402" i="28"/>
  <c r="AG402" i="28"/>
  <c r="AF402" i="28"/>
  <c r="A402" i="28"/>
  <c r="BC401" i="28"/>
  <c r="AV401" i="28"/>
  <c r="AO401" i="28"/>
  <c r="AH401" i="28"/>
  <c r="AG401" i="28"/>
  <c r="AF401" i="28"/>
  <c r="A401" i="28"/>
  <c r="BC400" i="28"/>
  <c r="AV400" i="28"/>
  <c r="AO400" i="28"/>
  <c r="AH400" i="28"/>
  <c r="AG400" i="28"/>
  <c r="AF400" i="28"/>
  <c r="A400" i="28"/>
  <c r="BC399" i="28"/>
  <c r="AV399" i="28"/>
  <c r="AO399" i="28"/>
  <c r="AH399" i="28"/>
  <c r="AG399" i="28"/>
  <c r="AF399" i="28"/>
  <c r="A399" i="28"/>
  <c r="BC398" i="28"/>
  <c r="AV398" i="28"/>
  <c r="AO398" i="28"/>
  <c r="AH398" i="28"/>
  <c r="AG398" i="28"/>
  <c r="AF398" i="28"/>
  <c r="A398" i="28"/>
  <c r="BC397" i="28"/>
  <c r="AV397" i="28"/>
  <c r="AO397" i="28"/>
  <c r="AH397" i="28"/>
  <c r="AG397" i="28"/>
  <c r="AF397" i="28"/>
  <c r="A397" i="28"/>
  <c r="BC396" i="28"/>
  <c r="AV396" i="28"/>
  <c r="AO396" i="28"/>
  <c r="AH396" i="28"/>
  <c r="AG396" i="28"/>
  <c r="AF396" i="28"/>
  <c r="A396" i="28"/>
  <c r="BC395" i="28"/>
  <c r="AV395" i="28"/>
  <c r="AO395" i="28"/>
  <c r="AH395" i="28"/>
  <c r="AG395" i="28"/>
  <c r="AF395" i="28"/>
  <c r="A395" i="28"/>
  <c r="BC394" i="28"/>
  <c r="AV394" i="28"/>
  <c r="AO394" i="28"/>
  <c r="AH394" i="28"/>
  <c r="AG394" i="28"/>
  <c r="AF394" i="28"/>
  <c r="A394" i="28"/>
  <c r="BC393" i="28"/>
  <c r="AV393" i="28"/>
  <c r="AO393" i="28"/>
  <c r="AH393" i="28"/>
  <c r="AG393" i="28"/>
  <c r="AF393" i="28"/>
  <c r="A393" i="28"/>
  <c r="BC392" i="28"/>
  <c r="AV392" i="28"/>
  <c r="AO392" i="28"/>
  <c r="AH392" i="28"/>
  <c r="AG392" i="28"/>
  <c r="AF392" i="28"/>
  <c r="A392" i="28"/>
  <c r="BC391" i="28"/>
  <c r="AV391" i="28"/>
  <c r="AO391" i="28"/>
  <c r="AH391" i="28"/>
  <c r="AG391" i="28"/>
  <c r="AF391" i="28"/>
  <c r="A391" i="28"/>
  <c r="BC390" i="28"/>
  <c r="AV390" i="28"/>
  <c r="AO390" i="28"/>
  <c r="AH390" i="28"/>
  <c r="AG390" i="28"/>
  <c r="AF390" i="28"/>
  <c r="A390" i="28"/>
  <c r="BC389" i="28"/>
  <c r="AV389" i="28"/>
  <c r="AO389" i="28"/>
  <c r="AH389" i="28"/>
  <c r="AG389" i="28"/>
  <c r="AF389" i="28"/>
  <c r="A389" i="28"/>
  <c r="BC388" i="28"/>
  <c r="AV388" i="28"/>
  <c r="AO388" i="28"/>
  <c r="AH388" i="28"/>
  <c r="AG388" i="28"/>
  <c r="AF388" i="28"/>
  <c r="A388" i="28"/>
  <c r="BC387" i="28"/>
  <c r="AV387" i="28"/>
  <c r="AO387" i="28"/>
  <c r="AH387" i="28"/>
  <c r="AG387" i="28"/>
  <c r="AF387" i="28"/>
  <c r="A387" i="28"/>
  <c r="BC386" i="28"/>
  <c r="AV386" i="28"/>
  <c r="AO386" i="28"/>
  <c r="AH386" i="28"/>
  <c r="AG386" i="28"/>
  <c r="AF386" i="28"/>
  <c r="A386" i="28"/>
  <c r="BC385" i="28"/>
  <c r="AV385" i="28"/>
  <c r="AO385" i="28"/>
  <c r="AH385" i="28"/>
  <c r="AG385" i="28"/>
  <c r="AF385" i="28"/>
  <c r="A385" i="28"/>
  <c r="BC384" i="28"/>
  <c r="AV384" i="28"/>
  <c r="AO384" i="28"/>
  <c r="AH384" i="28"/>
  <c r="AG384" i="28"/>
  <c r="AF384" i="28"/>
  <c r="A384" i="28"/>
  <c r="BC383" i="28"/>
  <c r="AV383" i="28"/>
  <c r="AO383" i="28"/>
  <c r="AH383" i="28"/>
  <c r="AG383" i="28"/>
  <c r="AF383" i="28"/>
  <c r="A383" i="28"/>
  <c r="BC382" i="28"/>
  <c r="AV382" i="28"/>
  <c r="AO382" i="28"/>
  <c r="AH382" i="28"/>
  <c r="AG382" i="28"/>
  <c r="AF382" i="28"/>
  <c r="A382" i="28"/>
  <c r="BC381" i="28"/>
  <c r="AV381" i="28"/>
  <c r="AO381" i="28"/>
  <c r="AH381" i="28"/>
  <c r="AG381" i="28"/>
  <c r="AF381" i="28"/>
  <c r="A381" i="28"/>
  <c r="BC380" i="28"/>
  <c r="AV380" i="28"/>
  <c r="AO380" i="28"/>
  <c r="AH380" i="28"/>
  <c r="AG380" i="28"/>
  <c r="AF380" i="28"/>
  <c r="A380" i="28"/>
  <c r="BC379" i="28"/>
  <c r="AV379" i="28"/>
  <c r="AO379" i="28"/>
  <c r="AH379" i="28"/>
  <c r="AG379" i="28"/>
  <c r="AF379" i="28"/>
  <c r="A379" i="28"/>
  <c r="BC378" i="28"/>
  <c r="AV378" i="28"/>
  <c r="AO378" i="28"/>
  <c r="AH378" i="28"/>
  <c r="AG378" i="28"/>
  <c r="AF378" i="28"/>
  <c r="A378" i="28"/>
  <c r="BC377" i="28"/>
  <c r="AV377" i="28"/>
  <c r="AO377" i="28"/>
  <c r="AH377" i="28"/>
  <c r="AG377" i="28"/>
  <c r="AF377" i="28"/>
  <c r="A377" i="28"/>
  <c r="BC376" i="28"/>
  <c r="AV376" i="28"/>
  <c r="AO376" i="28"/>
  <c r="AH376" i="28"/>
  <c r="AG376" i="28"/>
  <c r="AF376" i="28"/>
  <c r="A376" i="28"/>
  <c r="BC375" i="28"/>
  <c r="AV375" i="28"/>
  <c r="AO375" i="28"/>
  <c r="AH375" i="28"/>
  <c r="AG375" i="28"/>
  <c r="AF375" i="28"/>
  <c r="A375" i="28"/>
  <c r="BC374" i="28"/>
  <c r="AV374" i="28"/>
  <c r="AO374" i="28"/>
  <c r="AH374" i="28"/>
  <c r="AG374" i="28"/>
  <c r="AF374" i="28"/>
  <c r="A374" i="28"/>
  <c r="BC373" i="28"/>
  <c r="AV373" i="28"/>
  <c r="AO373" i="28"/>
  <c r="AH373" i="28"/>
  <c r="AG373" i="28"/>
  <c r="AF373" i="28"/>
  <c r="A373" i="28"/>
  <c r="BC372" i="28"/>
  <c r="AV372" i="28"/>
  <c r="AO372" i="28"/>
  <c r="AH372" i="28"/>
  <c r="AG372" i="28"/>
  <c r="AF372" i="28"/>
  <c r="A372" i="28"/>
  <c r="BC371" i="28"/>
  <c r="AV371" i="28"/>
  <c r="AO371" i="28"/>
  <c r="AH371" i="28"/>
  <c r="AG371" i="28"/>
  <c r="AF371" i="28"/>
  <c r="A371" i="28"/>
  <c r="AH370" i="28"/>
  <c r="AG370" i="28"/>
  <c r="AF370" i="28"/>
  <c r="A370" i="28"/>
  <c r="AH369" i="28"/>
  <c r="AG369" i="28"/>
  <c r="AF369" i="28"/>
  <c r="A369" i="28"/>
  <c r="AH368" i="28"/>
  <c r="AG368" i="28"/>
  <c r="AF368" i="28"/>
  <c r="A368" i="28"/>
  <c r="AH367" i="28"/>
  <c r="AG367" i="28"/>
  <c r="AF367" i="28"/>
  <c r="A367" i="28"/>
  <c r="AH366" i="28"/>
  <c r="AG366" i="28"/>
  <c r="AF366" i="28"/>
  <c r="A366" i="28"/>
  <c r="AH365" i="28"/>
  <c r="AG365" i="28"/>
  <c r="AF365" i="28"/>
  <c r="A365" i="28"/>
  <c r="AH364" i="28"/>
  <c r="AG364" i="28"/>
  <c r="AF364" i="28"/>
  <c r="A364" i="28"/>
  <c r="AH363" i="28"/>
  <c r="AG363" i="28"/>
  <c r="AF363" i="28"/>
  <c r="A363" i="28"/>
  <c r="AH362" i="28"/>
  <c r="AG362" i="28"/>
  <c r="AF362" i="28"/>
  <c r="A362" i="28"/>
  <c r="AH361" i="28"/>
  <c r="AG361" i="28"/>
  <c r="AF361" i="28"/>
  <c r="A361" i="28"/>
  <c r="AH360" i="28"/>
  <c r="AG360" i="28"/>
  <c r="AF360" i="28"/>
  <c r="A360" i="28"/>
  <c r="AH359" i="28"/>
  <c r="AG359" i="28"/>
  <c r="AF359" i="28"/>
  <c r="A359" i="28"/>
  <c r="AH358" i="28"/>
  <c r="AG358" i="28"/>
  <c r="AF358" i="28"/>
  <c r="A358" i="28"/>
  <c r="AH357" i="28"/>
  <c r="AG357" i="28"/>
  <c r="AF357" i="28"/>
  <c r="A357" i="28"/>
  <c r="AH356" i="28"/>
  <c r="AG356" i="28"/>
  <c r="AF356" i="28"/>
  <c r="A356" i="28"/>
  <c r="AH355" i="28"/>
  <c r="AG355" i="28"/>
  <c r="AF355" i="28"/>
  <c r="A355" i="28"/>
  <c r="AH354" i="28"/>
  <c r="AG354" i="28"/>
  <c r="AF354" i="28"/>
  <c r="A354" i="28"/>
  <c r="AH353" i="28"/>
  <c r="AG353" i="28"/>
  <c r="AF353" i="28"/>
  <c r="A353" i="28"/>
  <c r="AH352" i="28"/>
  <c r="AG352" i="28"/>
  <c r="AF352" i="28"/>
  <c r="A352" i="28"/>
  <c r="AH351" i="28"/>
  <c r="AG351" i="28"/>
  <c r="AF351" i="28"/>
  <c r="A351" i="28"/>
  <c r="AH350" i="28"/>
  <c r="AG350" i="28"/>
  <c r="AF350" i="28"/>
  <c r="A350" i="28"/>
  <c r="AH349" i="28"/>
  <c r="AG349" i="28"/>
  <c r="AF349" i="28"/>
  <c r="A349" i="28"/>
  <c r="AH348" i="28"/>
  <c r="AG348" i="28"/>
  <c r="AF348" i="28"/>
  <c r="A348" i="28"/>
  <c r="AH347" i="28"/>
  <c r="AG347" i="28"/>
  <c r="AF347" i="28"/>
  <c r="A347" i="28"/>
  <c r="AH346" i="28"/>
  <c r="AG346" i="28"/>
  <c r="AF346" i="28"/>
  <c r="A346" i="28"/>
  <c r="AH345" i="28"/>
  <c r="AG345" i="28"/>
  <c r="AF345" i="28"/>
  <c r="A345" i="28"/>
  <c r="AH344" i="28"/>
  <c r="AG344" i="28"/>
  <c r="AF344" i="28"/>
  <c r="A344" i="28"/>
  <c r="AH343" i="28"/>
  <c r="AG343" i="28"/>
  <c r="AF343" i="28"/>
  <c r="A343" i="28"/>
  <c r="AH342" i="28"/>
  <c r="AG342" i="28"/>
  <c r="AF342" i="28"/>
  <c r="A342" i="28"/>
  <c r="AH341" i="28"/>
  <c r="AG341" i="28"/>
  <c r="AF341" i="28"/>
  <c r="A341" i="28"/>
  <c r="AH340" i="28"/>
  <c r="AG340" i="28"/>
  <c r="AF340" i="28"/>
  <c r="A340" i="28"/>
  <c r="BC339" i="28"/>
  <c r="AV339" i="28"/>
  <c r="AO339" i="28"/>
  <c r="AH339" i="28"/>
  <c r="AG339" i="28"/>
  <c r="AF339" i="28"/>
  <c r="A339" i="28"/>
  <c r="BC338" i="28"/>
  <c r="AV338" i="28"/>
  <c r="AO338" i="28"/>
  <c r="AH338" i="28"/>
  <c r="AG338" i="28"/>
  <c r="AF338" i="28"/>
  <c r="A338" i="28"/>
  <c r="BC337" i="28"/>
  <c r="AV337" i="28"/>
  <c r="AO337" i="28"/>
  <c r="AH337" i="28"/>
  <c r="AG337" i="28"/>
  <c r="AF337" i="28"/>
  <c r="A337" i="28"/>
  <c r="BC336" i="28"/>
  <c r="AV336" i="28"/>
  <c r="AO336" i="28"/>
  <c r="AH336" i="28"/>
  <c r="AG336" i="28"/>
  <c r="AF336" i="28"/>
  <c r="A336" i="28"/>
  <c r="BC335" i="28"/>
  <c r="AV335" i="28"/>
  <c r="AO335" i="28"/>
  <c r="AH335" i="28"/>
  <c r="AG335" i="28"/>
  <c r="AF335" i="28"/>
  <c r="A335" i="28"/>
  <c r="BC334" i="28"/>
  <c r="AV334" i="28"/>
  <c r="AO334" i="28"/>
  <c r="AH334" i="28"/>
  <c r="AG334" i="28"/>
  <c r="AF334" i="28"/>
  <c r="A334" i="28"/>
  <c r="BC333" i="28"/>
  <c r="AV333" i="28"/>
  <c r="AO333" i="28"/>
  <c r="AH333" i="28"/>
  <c r="AG333" i="28"/>
  <c r="AF333" i="28"/>
  <c r="A333" i="28"/>
  <c r="BC332" i="28"/>
  <c r="AV332" i="28"/>
  <c r="AO332" i="28"/>
  <c r="AH332" i="28"/>
  <c r="AG332" i="28"/>
  <c r="AF332" i="28"/>
  <c r="A332" i="28"/>
  <c r="BC331" i="28"/>
  <c r="AV331" i="28"/>
  <c r="AO331" i="28"/>
  <c r="AH331" i="28"/>
  <c r="AG331" i="28"/>
  <c r="AF331" i="28"/>
  <c r="A331" i="28"/>
  <c r="BC330" i="28"/>
  <c r="AV330" i="28"/>
  <c r="AO330" i="28"/>
  <c r="AH330" i="28"/>
  <c r="AG330" i="28"/>
  <c r="AF330" i="28"/>
  <c r="A330" i="28"/>
  <c r="BC329" i="28"/>
  <c r="AV329" i="28"/>
  <c r="AO329" i="28"/>
  <c r="AH329" i="28"/>
  <c r="AG329" i="28"/>
  <c r="AF329" i="28"/>
  <c r="A329" i="28"/>
  <c r="BC328" i="28"/>
  <c r="AV328" i="28"/>
  <c r="AO328" i="28"/>
  <c r="AH328" i="28"/>
  <c r="AG328" i="28"/>
  <c r="AF328" i="28"/>
  <c r="A328" i="28"/>
  <c r="BC327" i="28"/>
  <c r="AV327" i="28"/>
  <c r="AO327" i="28"/>
  <c r="AH327" i="28"/>
  <c r="AG327" i="28"/>
  <c r="AF327" i="28"/>
  <c r="A327" i="28"/>
  <c r="BC326" i="28"/>
  <c r="AV326" i="28"/>
  <c r="AO326" i="28"/>
  <c r="AH326" i="28"/>
  <c r="AG326" i="28"/>
  <c r="AF326" i="28"/>
  <c r="A326" i="28"/>
  <c r="BC325" i="28"/>
  <c r="AV325" i="28"/>
  <c r="AO325" i="28"/>
  <c r="AH325" i="28"/>
  <c r="AG325" i="28"/>
  <c r="AF325" i="28"/>
  <c r="A325" i="28"/>
  <c r="BC324" i="28"/>
  <c r="AV324" i="28"/>
  <c r="AO324" i="28"/>
  <c r="AH324" i="28"/>
  <c r="AG324" i="28"/>
  <c r="AF324" i="28"/>
  <c r="A324" i="28"/>
  <c r="BC323" i="28"/>
  <c r="AV323" i="28"/>
  <c r="AO323" i="28"/>
  <c r="AH323" i="28"/>
  <c r="AG323" i="28"/>
  <c r="AF323" i="28"/>
  <c r="A323" i="28"/>
  <c r="BC322" i="28"/>
  <c r="AV322" i="28"/>
  <c r="AO322" i="28"/>
  <c r="AH322" i="28"/>
  <c r="AG322" i="28"/>
  <c r="AF322" i="28"/>
  <c r="A322" i="28"/>
  <c r="BC321" i="28"/>
  <c r="AV321" i="28"/>
  <c r="AO321" i="28"/>
  <c r="AH321" i="28"/>
  <c r="AG321" i="28"/>
  <c r="AF321" i="28"/>
  <c r="A321" i="28"/>
  <c r="BC320" i="28"/>
  <c r="AV320" i="28"/>
  <c r="AO320" i="28"/>
  <c r="AH320" i="28"/>
  <c r="AG320" i="28"/>
  <c r="AF320" i="28"/>
  <c r="A320" i="28"/>
  <c r="BC319" i="28"/>
  <c r="AV319" i="28"/>
  <c r="AO319" i="28"/>
  <c r="AH319" i="28"/>
  <c r="AG319" i="28"/>
  <c r="AF319" i="28"/>
  <c r="A319" i="28"/>
  <c r="BC318" i="28"/>
  <c r="AV318" i="28"/>
  <c r="AO318" i="28"/>
  <c r="AH318" i="28"/>
  <c r="AG318" i="28"/>
  <c r="AF318" i="28"/>
  <c r="A318" i="28"/>
  <c r="BC317" i="28"/>
  <c r="AV317" i="28"/>
  <c r="AO317" i="28"/>
  <c r="AH317" i="28"/>
  <c r="AG317" i="28"/>
  <c r="AF317" i="28"/>
  <c r="A317" i="28"/>
  <c r="BC316" i="28"/>
  <c r="AV316" i="28"/>
  <c r="AO316" i="28"/>
  <c r="AH316" i="28"/>
  <c r="AG316" i="28"/>
  <c r="AF316" i="28"/>
  <c r="A316" i="28"/>
  <c r="BC315" i="28"/>
  <c r="AV315" i="28"/>
  <c r="AO315" i="28"/>
  <c r="AH315" i="28"/>
  <c r="AG315" i="28"/>
  <c r="AF315" i="28"/>
  <c r="A315" i="28"/>
  <c r="BC314" i="28"/>
  <c r="AV314" i="28"/>
  <c r="AO314" i="28"/>
  <c r="AH314" i="28"/>
  <c r="AG314" i="28"/>
  <c r="AF314" i="28"/>
  <c r="A314" i="28"/>
  <c r="BC313" i="28"/>
  <c r="AV313" i="28"/>
  <c r="AO313" i="28"/>
  <c r="AH313" i="28"/>
  <c r="AG313" i="28"/>
  <c r="AF313" i="28"/>
  <c r="A313" i="28"/>
  <c r="BC312" i="28"/>
  <c r="AV312" i="28"/>
  <c r="AO312" i="28"/>
  <c r="AH312" i="28"/>
  <c r="AG312" i="28"/>
  <c r="AF312" i="28"/>
  <c r="A312" i="28"/>
  <c r="BC311" i="28"/>
  <c r="AV311" i="28"/>
  <c r="AO311" i="28"/>
  <c r="AH311" i="28"/>
  <c r="AG311" i="28"/>
  <c r="AF311" i="28"/>
  <c r="A311" i="28"/>
  <c r="BC310" i="28"/>
  <c r="AV310" i="28"/>
  <c r="AO310" i="28"/>
  <c r="AH310" i="28"/>
  <c r="AG310" i="28"/>
  <c r="AF310" i="28"/>
  <c r="A310" i="28"/>
  <c r="BC309" i="28"/>
  <c r="AV309" i="28"/>
  <c r="AO309" i="28"/>
  <c r="AH309" i="28"/>
  <c r="AG309" i="28"/>
  <c r="AF309" i="28"/>
  <c r="A309" i="28"/>
  <c r="BC308" i="28"/>
  <c r="AV308" i="28"/>
  <c r="AO308" i="28"/>
  <c r="AH308" i="28"/>
  <c r="AG308" i="28"/>
  <c r="AF308" i="28"/>
  <c r="A308" i="28"/>
  <c r="BC307" i="28"/>
  <c r="AV307" i="28"/>
  <c r="AO307" i="28"/>
  <c r="AH307" i="28"/>
  <c r="AG307" i="28"/>
  <c r="AF307" i="28"/>
  <c r="A307" i="28"/>
  <c r="BC306" i="28"/>
  <c r="AV306" i="28"/>
  <c r="AO306" i="28"/>
  <c r="AH306" i="28"/>
  <c r="AG306" i="28"/>
  <c r="AF306" i="28"/>
  <c r="A306" i="28"/>
  <c r="BC305" i="28"/>
  <c r="AV305" i="28"/>
  <c r="AO305" i="28"/>
  <c r="AH305" i="28"/>
  <c r="AG305" i="28"/>
  <c r="AF305" i="28"/>
  <c r="A305" i="28"/>
  <c r="BC304" i="28"/>
  <c r="AV304" i="28"/>
  <c r="AO304" i="28"/>
  <c r="AH304" i="28"/>
  <c r="AG304" i="28"/>
  <c r="AF304" i="28"/>
  <c r="A304" i="28"/>
  <c r="BC303" i="28"/>
  <c r="AV303" i="28"/>
  <c r="AO303" i="28"/>
  <c r="AH303" i="28"/>
  <c r="AG303" i="28"/>
  <c r="AF303" i="28"/>
  <c r="A303" i="28"/>
  <c r="BC302" i="28"/>
  <c r="AV302" i="28"/>
  <c r="AO302" i="28"/>
  <c r="AH302" i="28"/>
  <c r="AG302" i="28"/>
  <c r="AF302" i="28"/>
  <c r="A302" i="28"/>
  <c r="BC301" i="28"/>
  <c r="AV301" i="28"/>
  <c r="AO301" i="28"/>
  <c r="AH301" i="28"/>
  <c r="AG301" i="28"/>
  <c r="AF301" i="28"/>
  <c r="A301" i="28"/>
  <c r="BC300" i="28"/>
  <c r="AV300" i="28"/>
  <c r="AO300" i="28"/>
  <c r="AH300" i="28"/>
  <c r="AG300" i="28"/>
  <c r="AF300" i="28"/>
  <c r="A300" i="28"/>
  <c r="BC299" i="28"/>
  <c r="AV299" i="28"/>
  <c r="AO299" i="28"/>
  <c r="AH299" i="28"/>
  <c r="AG299" i="28"/>
  <c r="AF299" i="28"/>
  <c r="A299" i="28"/>
  <c r="BC298" i="28"/>
  <c r="AV298" i="28"/>
  <c r="AO298" i="28"/>
  <c r="AH298" i="28"/>
  <c r="AG298" i="28"/>
  <c r="AF298" i="28"/>
  <c r="A298" i="28"/>
  <c r="BC297" i="28"/>
  <c r="AV297" i="28"/>
  <c r="AO297" i="28"/>
  <c r="AH297" i="28"/>
  <c r="AG297" i="28"/>
  <c r="AF297" i="28"/>
  <c r="A297" i="28"/>
  <c r="BC296" i="28"/>
  <c r="AV296" i="28"/>
  <c r="AO296" i="28"/>
  <c r="AH296" i="28"/>
  <c r="AG296" i="28"/>
  <c r="AF296" i="28"/>
  <c r="A296" i="28"/>
  <c r="BC295" i="28"/>
  <c r="AV295" i="28"/>
  <c r="AO295" i="28"/>
  <c r="AH295" i="28"/>
  <c r="AG295" i="28"/>
  <c r="AF295" i="28"/>
  <c r="A295" i="28"/>
  <c r="BC294" i="28"/>
  <c r="AV294" i="28"/>
  <c r="AO294" i="28"/>
  <c r="AH294" i="28"/>
  <c r="AG294" i="28"/>
  <c r="AF294" i="28"/>
  <c r="A294" i="28"/>
  <c r="BC293" i="28"/>
  <c r="AV293" i="28"/>
  <c r="AO293" i="28"/>
  <c r="AH293" i="28"/>
  <c r="AG293" i="28"/>
  <c r="AF293" i="28"/>
  <c r="A293" i="28"/>
  <c r="BC292" i="28"/>
  <c r="AV292" i="28"/>
  <c r="AO292" i="28"/>
  <c r="AH292" i="28"/>
  <c r="AG292" i="28"/>
  <c r="AF292" i="28"/>
  <c r="A292" i="28"/>
  <c r="BC291" i="28"/>
  <c r="AV291" i="28"/>
  <c r="AO291" i="28"/>
  <c r="AH291" i="28"/>
  <c r="AG291" i="28"/>
  <c r="AF291" i="28"/>
  <c r="A291" i="28"/>
  <c r="BC290" i="28"/>
  <c r="AV290" i="28"/>
  <c r="AO290" i="28"/>
  <c r="AH290" i="28"/>
  <c r="AG290" i="28"/>
  <c r="AF290" i="28"/>
  <c r="A290" i="28"/>
  <c r="BC289" i="28"/>
  <c r="AV289" i="28"/>
  <c r="AO289" i="28"/>
  <c r="AH289" i="28"/>
  <c r="AG289" i="28"/>
  <c r="AF289" i="28"/>
  <c r="A289" i="28"/>
  <c r="BC288" i="28"/>
  <c r="AV288" i="28"/>
  <c r="AO288" i="28"/>
  <c r="AH288" i="28"/>
  <c r="AG288" i="28"/>
  <c r="AF288" i="28"/>
  <c r="A288" i="28"/>
  <c r="BC287" i="28"/>
  <c r="AV287" i="28"/>
  <c r="AO287" i="28"/>
  <c r="AH287" i="28"/>
  <c r="AG287" i="28"/>
  <c r="AF287" i="28"/>
  <c r="A287" i="28"/>
  <c r="BC286" i="28"/>
  <c r="AV286" i="28"/>
  <c r="AO286" i="28"/>
  <c r="AH286" i="28"/>
  <c r="AG286" i="28"/>
  <c r="AF286" i="28"/>
  <c r="A286" i="28"/>
  <c r="BC285" i="28"/>
  <c r="AV285" i="28"/>
  <c r="AO285" i="28"/>
  <c r="AH285" i="28"/>
  <c r="AG285" i="28"/>
  <c r="AF285" i="28"/>
  <c r="A285" i="28"/>
  <c r="BC284" i="28"/>
  <c r="AV284" i="28"/>
  <c r="AO284" i="28"/>
  <c r="AH284" i="28"/>
  <c r="AG284" i="28"/>
  <c r="AF284" i="28"/>
  <c r="A284" i="28"/>
  <c r="BC283" i="28"/>
  <c r="AV283" i="28"/>
  <c r="AO283" i="28"/>
  <c r="AH283" i="28"/>
  <c r="AG283" i="28"/>
  <c r="AF283" i="28"/>
  <c r="A283" i="28"/>
  <c r="BC282" i="28"/>
  <c r="AV282" i="28"/>
  <c r="AO282" i="28"/>
  <c r="AH282" i="28"/>
  <c r="AG282" i="28"/>
  <c r="AF282" i="28"/>
  <c r="A282" i="28"/>
  <c r="BC281" i="28"/>
  <c r="AV281" i="28"/>
  <c r="AO281" i="28"/>
  <c r="AH281" i="28"/>
  <c r="AG281" i="28"/>
  <c r="AF281" i="28"/>
  <c r="A281" i="28"/>
  <c r="BC280" i="28"/>
  <c r="AV280" i="28"/>
  <c r="AO280" i="28"/>
  <c r="AH280" i="28"/>
  <c r="AG280" i="28"/>
  <c r="AF280" i="28"/>
  <c r="A280" i="28"/>
  <c r="BC279" i="28"/>
  <c r="AV279" i="28"/>
  <c r="AO279" i="28"/>
  <c r="AH279" i="28"/>
  <c r="AG279" i="28"/>
  <c r="AF279" i="28"/>
  <c r="A279" i="28"/>
  <c r="BC278" i="28"/>
  <c r="AV278" i="28"/>
  <c r="AO278" i="28"/>
  <c r="AH278" i="28"/>
  <c r="AG278" i="28"/>
  <c r="AF278" i="28"/>
  <c r="A278" i="28"/>
  <c r="BC277" i="28"/>
  <c r="AV277" i="28"/>
  <c r="AO277" i="28"/>
  <c r="AH277" i="28"/>
  <c r="AG277" i="28"/>
  <c r="AF277" i="28"/>
  <c r="A277" i="28"/>
  <c r="BC276" i="28"/>
  <c r="AV276" i="28"/>
  <c r="AO276" i="28"/>
  <c r="AH276" i="28"/>
  <c r="AG276" i="28"/>
  <c r="AF276" i="28"/>
  <c r="A276" i="28"/>
  <c r="BC275" i="28"/>
  <c r="AV275" i="28"/>
  <c r="AO275" i="28"/>
  <c r="AH275" i="28"/>
  <c r="AG275" i="28"/>
  <c r="AF275" i="28"/>
  <c r="A275" i="28"/>
  <c r="BC274" i="28"/>
  <c r="AV274" i="28"/>
  <c r="AO274" i="28"/>
  <c r="AH274" i="28"/>
  <c r="AG274" i="28"/>
  <c r="AF274" i="28"/>
  <c r="A274" i="28"/>
  <c r="BC273" i="28"/>
  <c r="AV273" i="28"/>
  <c r="AO273" i="28"/>
  <c r="AH273" i="28"/>
  <c r="AG273" i="28"/>
  <c r="AF273" i="28"/>
  <c r="A273" i="28"/>
  <c r="BC272" i="28"/>
  <c r="AV272" i="28"/>
  <c r="AO272" i="28"/>
  <c r="AH272" i="28"/>
  <c r="AG272" i="28"/>
  <c r="AF272" i="28"/>
  <c r="A272" i="28"/>
  <c r="BC271" i="28"/>
  <c r="AV271" i="28"/>
  <c r="AO271" i="28"/>
  <c r="AH271" i="28"/>
  <c r="AG271" i="28"/>
  <c r="AF271" i="28"/>
  <c r="A271" i="28"/>
  <c r="BC270" i="28"/>
  <c r="AV270" i="28"/>
  <c r="AO270" i="28"/>
  <c r="AH270" i="28"/>
  <c r="AG270" i="28"/>
  <c r="AF270" i="28"/>
  <c r="A270" i="28"/>
  <c r="BC269" i="28"/>
  <c r="AV269" i="28"/>
  <c r="AO269" i="28"/>
  <c r="AH269" i="28"/>
  <c r="AG269" i="28"/>
  <c r="AF269" i="28"/>
  <c r="A269" i="28"/>
  <c r="BC268" i="28"/>
  <c r="AV268" i="28"/>
  <c r="AO268" i="28"/>
  <c r="AH268" i="28"/>
  <c r="AG268" i="28"/>
  <c r="AF268" i="28"/>
  <c r="A268" i="28"/>
  <c r="BC267" i="28"/>
  <c r="AV267" i="28"/>
  <c r="AO267" i="28"/>
  <c r="AH267" i="28"/>
  <c r="AG267" i="28"/>
  <c r="AF267" i="28"/>
  <c r="A267" i="28"/>
  <c r="BC266" i="28"/>
  <c r="AV266" i="28"/>
  <c r="AO266" i="28"/>
  <c r="AH266" i="28"/>
  <c r="AG266" i="28"/>
  <c r="AF266" i="28"/>
  <c r="A266" i="28"/>
  <c r="BC265" i="28"/>
  <c r="AV265" i="28"/>
  <c r="AO265" i="28"/>
  <c r="AH265" i="28"/>
  <c r="AG265" i="28"/>
  <c r="AF265" i="28"/>
  <c r="A265" i="28"/>
  <c r="BC264" i="28"/>
  <c r="AV264" i="28"/>
  <c r="AO264" i="28"/>
  <c r="AH264" i="28"/>
  <c r="AG264" i="28"/>
  <c r="AF264" i="28"/>
  <c r="A264" i="28"/>
  <c r="BC263" i="28"/>
  <c r="AV263" i="28"/>
  <c r="AO263" i="28"/>
  <c r="AH263" i="28"/>
  <c r="AG263" i="28"/>
  <c r="AF263" i="28"/>
  <c r="A263" i="28"/>
  <c r="BC262" i="28"/>
  <c r="AV262" i="28"/>
  <c r="AO262" i="28"/>
  <c r="AH262" i="28"/>
  <c r="AG262" i="28"/>
  <c r="AF262" i="28"/>
  <c r="A262" i="28"/>
  <c r="BC261" i="28"/>
  <c r="AV261" i="28"/>
  <c r="AO261" i="28"/>
  <c r="AH261" i="28"/>
  <c r="AG261" i="28"/>
  <c r="AF261" i="28"/>
  <c r="A261" i="28"/>
  <c r="BC260" i="28"/>
  <c r="AV260" i="28"/>
  <c r="AO260" i="28"/>
  <c r="AH260" i="28"/>
  <c r="AG260" i="28"/>
  <c r="AF260" i="28"/>
  <c r="A260" i="28"/>
  <c r="BC259" i="28"/>
  <c r="AV259" i="28"/>
  <c r="AO259" i="28"/>
  <c r="AH259" i="28"/>
  <c r="AG259" i="28"/>
  <c r="AF259" i="28"/>
  <c r="A259" i="28"/>
  <c r="BC258" i="28"/>
  <c r="AV258" i="28"/>
  <c r="AO258" i="28"/>
  <c r="AH258" i="28"/>
  <c r="AG258" i="28"/>
  <c r="AF258" i="28"/>
  <c r="A258" i="28"/>
  <c r="BC257" i="28"/>
  <c r="AV257" i="28"/>
  <c r="AO257" i="28"/>
  <c r="AH257" i="28"/>
  <c r="AG257" i="28"/>
  <c r="AF257" i="28"/>
  <c r="A257" i="28"/>
  <c r="BC256" i="28"/>
  <c r="AV256" i="28"/>
  <c r="AO256" i="28"/>
  <c r="AH256" i="28"/>
  <c r="AG256" i="28"/>
  <c r="AF256" i="28"/>
  <c r="A256" i="28"/>
  <c r="BC255" i="28"/>
  <c r="AV255" i="28"/>
  <c r="AO255" i="28"/>
  <c r="AH255" i="28"/>
  <c r="AG255" i="28"/>
  <c r="AF255" i="28"/>
  <c r="A255" i="28"/>
  <c r="BC254" i="28"/>
  <c r="AV254" i="28"/>
  <c r="AO254" i="28"/>
  <c r="AH254" i="28"/>
  <c r="AG254" i="28"/>
  <c r="AF254" i="28"/>
  <c r="A254" i="28"/>
  <c r="BC253" i="28"/>
  <c r="AV253" i="28"/>
  <c r="AO253" i="28"/>
  <c r="AH253" i="28"/>
  <c r="AG253" i="28"/>
  <c r="AF253" i="28"/>
  <c r="A253" i="28"/>
  <c r="BC252" i="28"/>
  <c r="AV252" i="28"/>
  <c r="AO252" i="28"/>
  <c r="AH252" i="28"/>
  <c r="AG252" i="28"/>
  <c r="AF252" i="28"/>
  <c r="A252" i="28"/>
  <c r="BC251" i="28"/>
  <c r="AV251" i="28"/>
  <c r="AO251" i="28"/>
  <c r="AH251" i="28"/>
  <c r="AG251" i="28"/>
  <c r="AF251" i="28"/>
  <c r="A251" i="28"/>
  <c r="BC250" i="28"/>
  <c r="AV250" i="28"/>
  <c r="AO250" i="28"/>
  <c r="AH250" i="28"/>
  <c r="AG250" i="28"/>
  <c r="AF250" i="28"/>
  <c r="A250" i="28"/>
  <c r="BC249" i="28"/>
  <c r="AV249" i="28"/>
  <c r="AO249" i="28"/>
  <c r="AH249" i="28"/>
  <c r="AG249" i="28"/>
  <c r="AF249" i="28"/>
  <c r="A249" i="28"/>
  <c r="BC248" i="28"/>
  <c r="AV248" i="28"/>
  <c r="AO248" i="28"/>
  <c r="AH248" i="28"/>
  <c r="AG248" i="28"/>
  <c r="AF248" i="28"/>
  <c r="A248" i="28"/>
  <c r="BC247" i="28"/>
  <c r="AV247" i="28"/>
  <c r="AO247" i="28"/>
  <c r="AH247" i="28"/>
  <c r="AG247" i="28"/>
  <c r="AF247" i="28"/>
  <c r="A247" i="28"/>
  <c r="BC246" i="28"/>
  <c r="AV246" i="28"/>
  <c r="AO246" i="28"/>
  <c r="AH246" i="28"/>
  <c r="AG246" i="28"/>
  <c r="AF246" i="28"/>
  <c r="A246" i="28"/>
  <c r="BC245" i="28"/>
  <c r="AV245" i="28"/>
  <c r="AO245" i="28"/>
  <c r="AH245" i="28"/>
  <c r="AG245" i="28"/>
  <c r="AF245" i="28"/>
  <c r="A245" i="28"/>
  <c r="BC244" i="28"/>
  <c r="AV244" i="28"/>
  <c r="AO244" i="28"/>
  <c r="AH244" i="28"/>
  <c r="AG244" i="28"/>
  <c r="AF244" i="28"/>
  <c r="A244" i="28"/>
  <c r="BC243" i="28"/>
  <c r="AV243" i="28"/>
  <c r="AO243" i="28"/>
  <c r="AH243" i="28"/>
  <c r="AG243" i="28"/>
  <c r="AF243" i="28"/>
  <c r="A243" i="28"/>
  <c r="BC242" i="28"/>
  <c r="AV242" i="28"/>
  <c r="AO242" i="28"/>
  <c r="AH242" i="28"/>
  <c r="AG242" i="28"/>
  <c r="AF242" i="28"/>
  <c r="A242" i="28"/>
  <c r="BC241" i="28"/>
  <c r="AV241" i="28"/>
  <c r="AO241" i="28"/>
  <c r="AH241" i="28"/>
  <c r="AG241" i="28"/>
  <c r="AF241" i="28"/>
  <c r="A241" i="28"/>
  <c r="BC240" i="28"/>
  <c r="AV240" i="28"/>
  <c r="AO240" i="28"/>
  <c r="AH240" i="28"/>
  <c r="AG240" i="28"/>
  <c r="AF240" i="28"/>
  <c r="A240" i="28"/>
  <c r="BC239" i="28"/>
  <c r="AV239" i="28"/>
  <c r="AO239" i="28"/>
  <c r="AH239" i="28"/>
  <c r="AG239" i="28"/>
  <c r="AF239" i="28"/>
  <c r="A239" i="28"/>
  <c r="BC238" i="28"/>
  <c r="AV238" i="28"/>
  <c r="AO238" i="28"/>
  <c r="AH238" i="28"/>
  <c r="AG238" i="28"/>
  <c r="AF238" i="28"/>
  <c r="A238" i="28"/>
  <c r="BC237" i="28"/>
  <c r="AV237" i="28"/>
  <c r="AO237" i="28"/>
  <c r="AH237" i="28"/>
  <c r="AG237" i="28"/>
  <c r="AF237" i="28"/>
  <c r="A237" i="28"/>
  <c r="BC236" i="28"/>
  <c r="AV236" i="28"/>
  <c r="AO236" i="28"/>
  <c r="AH236" i="28"/>
  <c r="AG236" i="28"/>
  <c r="AF236" i="28"/>
  <c r="A236" i="28"/>
  <c r="BC235" i="28"/>
  <c r="AV235" i="28"/>
  <c r="AO235" i="28"/>
  <c r="AH235" i="28"/>
  <c r="AG235" i="28"/>
  <c r="AF235" i="28"/>
  <c r="A235" i="28"/>
  <c r="BC234" i="28"/>
  <c r="AV234" i="28"/>
  <c r="AO234" i="28"/>
  <c r="AH234" i="28"/>
  <c r="AG234" i="28"/>
  <c r="AF234" i="28"/>
  <c r="A234" i="28"/>
  <c r="BC233" i="28"/>
  <c r="AV233" i="28"/>
  <c r="AO233" i="28"/>
  <c r="AH233" i="28"/>
  <c r="AG233" i="28"/>
  <c r="AF233" i="28"/>
  <c r="A233" i="28"/>
  <c r="BC232" i="28"/>
  <c r="AV232" i="28"/>
  <c r="AO232" i="28"/>
  <c r="AH232" i="28"/>
  <c r="AG232" i="28"/>
  <c r="AF232" i="28"/>
  <c r="A232" i="28"/>
  <c r="BC231" i="28"/>
  <c r="AV231" i="28"/>
  <c r="AO231" i="28"/>
  <c r="AH231" i="28"/>
  <c r="AG231" i="28"/>
  <c r="AF231" i="28"/>
  <c r="A231" i="28"/>
  <c r="BC230" i="28"/>
  <c r="AV230" i="28"/>
  <c r="AO230" i="28"/>
  <c r="AH230" i="28"/>
  <c r="AG230" i="28"/>
  <c r="AF230" i="28"/>
  <c r="A230" i="28"/>
  <c r="BC229" i="28"/>
  <c r="AV229" i="28"/>
  <c r="AO229" i="28"/>
  <c r="AH229" i="28"/>
  <c r="AG229" i="28"/>
  <c r="AF229" i="28"/>
  <c r="A229" i="28"/>
  <c r="BC228" i="28"/>
  <c r="AV228" i="28"/>
  <c r="AO228" i="28"/>
  <c r="AH228" i="28"/>
  <c r="AG228" i="28"/>
  <c r="AF228" i="28"/>
  <c r="A228" i="28"/>
  <c r="BC227" i="28"/>
  <c r="AV227" i="28"/>
  <c r="AO227" i="28"/>
  <c r="AH227" i="28"/>
  <c r="AG227" i="28"/>
  <c r="AF227" i="28"/>
  <c r="A227" i="28"/>
  <c r="BC226" i="28"/>
  <c r="AV226" i="28"/>
  <c r="AO226" i="28"/>
  <c r="AH226" i="28"/>
  <c r="AG226" i="28"/>
  <c r="AF226" i="28"/>
  <c r="A226" i="28"/>
  <c r="BC225" i="28"/>
  <c r="AV225" i="28"/>
  <c r="AO225" i="28"/>
  <c r="AH225" i="28"/>
  <c r="AG225" i="28"/>
  <c r="AF225" i="28"/>
  <c r="A225" i="28"/>
  <c r="BC224" i="28"/>
  <c r="AV224" i="28"/>
  <c r="AO224" i="28"/>
  <c r="AH224" i="28"/>
  <c r="AG224" i="28"/>
  <c r="AF224" i="28"/>
  <c r="A224" i="28"/>
  <c r="BC223" i="28"/>
  <c r="AV223" i="28"/>
  <c r="AO223" i="28"/>
  <c r="AH223" i="28"/>
  <c r="AG223" i="28"/>
  <c r="AF223" i="28"/>
  <c r="A223" i="28"/>
  <c r="BC222" i="28"/>
  <c r="AV222" i="28"/>
  <c r="AO222" i="28"/>
  <c r="AH222" i="28"/>
  <c r="AG222" i="28"/>
  <c r="AF222" i="28"/>
  <c r="A222" i="28"/>
  <c r="BC221" i="28"/>
  <c r="AV221" i="28"/>
  <c r="AO221" i="28"/>
  <c r="AH221" i="28"/>
  <c r="AG221" i="28"/>
  <c r="AF221" i="28"/>
  <c r="A221" i="28"/>
  <c r="BC220" i="28"/>
  <c r="AV220" i="28"/>
  <c r="AO220" i="28"/>
  <c r="AH220" i="28"/>
  <c r="AG220" i="28"/>
  <c r="AF220" i="28"/>
  <c r="A220" i="28"/>
  <c r="BC219" i="28"/>
  <c r="AV219" i="28"/>
  <c r="AO219" i="28"/>
  <c r="AH219" i="28"/>
  <c r="AG219" i="28"/>
  <c r="AF219" i="28"/>
  <c r="A219" i="28"/>
  <c r="BC218" i="28"/>
  <c r="AV218" i="28"/>
  <c r="AO218" i="28"/>
  <c r="AH218" i="28"/>
  <c r="AG218" i="28"/>
  <c r="AF218" i="28"/>
  <c r="A218" i="28"/>
  <c r="BC217" i="28"/>
  <c r="AV217" i="28"/>
  <c r="AO217" i="28"/>
  <c r="AH217" i="28"/>
  <c r="AG217" i="28"/>
  <c r="AF217" i="28"/>
  <c r="A217" i="28"/>
  <c r="BC216" i="28"/>
  <c r="AV216" i="28"/>
  <c r="AO216" i="28"/>
  <c r="AH216" i="28"/>
  <c r="AG216" i="28"/>
  <c r="AF216" i="28"/>
  <c r="A216" i="28"/>
  <c r="BC215" i="28"/>
  <c r="AV215" i="28"/>
  <c r="AO215" i="28"/>
  <c r="AH215" i="28"/>
  <c r="AG215" i="28"/>
  <c r="AF215" i="28"/>
  <c r="A215" i="28"/>
  <c r="BC214" i="28"/>
  <c r="AV214" i="28"/>
  <c r="AO214" i="28"/>
  <c r="AH214" i="28"/>
  <c r="AG214" i="28"/>
  <c r="AF214" i="28"/>
  <c r="A214" i="28"/>
  <c r="BC213" i="28"/>
  <c r="AV213" i="28"/>
  <c r="AO213" i="28"/>
  <c r="AH213" i="28"/>
  <c r="AG213" i="28"/>
  <c r="AF213" i="28"/>
  <c r="A213" i="28"/>
  <c r="BC212" i="28"/>
  <c r="AV212" i="28"/>
  <c r="AO212" i="28"/>
  <c r="AH212" i="28"/>
  <c r="AG212" i="28"/>
  <c r="AF212" i="28"/>
  <c r="A212" i="28"/>
  <c r="BC211" i="28"/>
  <c r="AV211" i="28"/>
  <c r="AO211" i="28"/>
  <c r="AH211" i="28"/>
  <c r="AG211" i="28"/>
  <c r="AF211" i="28"/>
  <c r="A211" i="28"/>
  <c r="BC210" i="28"/>
  <c r="AV210" i="28"/>
  <c r="AO210" i="28"/>
  <c r="AH210" i="28"/>
  <c r="AG210" i="28"/>
  <c r="AF210" i="28"/>
  <c r="A210" i="28"/>
  <c r="BC209" i="28"/>
  <c r="AV209" i="28"/>
  <c r="AO209" i="28"/>
  <c r="AH209" i="28"/>
  <c r="AG209" i="28"/>
  <c r="AF209" i="28"/>
  <c r="A209" i="28"/>
  <c r="BC208" i="28"/>
  <c r="AV208" i="28"/>
  <c r="AO208" i="28"/>
  <c r="AH208" i="28"/>
  <c r="AG208" i="28"/>
  <c r="AF208" i="28"/>
  <c r="A208" i="28"/>
  <c r="BC207" i="28"/>
  <c r="AV207" i="28"/>
  <c r="AO207" i="28"/>
  <c r="AH207" i="28"/>
  <c r="AG207" i="28"/>
  <c r="AF207" i="28"/>
  <c r="A207" i="28"/>
  <c r="BC206" i="28"/>
  <c r="AV206" i="28"/>
  <c r="AO206" i="28"/>
  <c r="AH206" i="28"/>
  <c r="AG206" i="28"/>
  <c r="AF206" i="28"/>
  <c r="A206" i="28"/>
  <c r="BC205" i="28"/>
  <c r="AV205" i="28"/>
  <c r="AO205" i="28"/>
  <c r="AH205" i="28"/>
  <c r="AG205" i="28"/>
  <c r="AF205" i="28"/>
  <c r="A205" i="28"/>
  <c r="BC204" i="28"/>
  <c r="AV204" i="28"/>
  <c r="AO204" i="28"/>
  <c r="AH204" i="28"/>
  <c r="AG204" i="28"/>
  <c r="AF204" i="28"/>
  <c r="A204" i="28"/>
  <c r="BC203" i="28"/>
  <c r="AV203" i="28"/>
  <c r="AO203" i="28"/>
  <c r="AH203" i="28"/>
  <c r="AG203" i="28"/>
  <c r="AF203" i="28"/>
  <c r="A203" i="28"/>
  <c r="BC202" i="28"/>
  <c r="AV202" i="28"/>
  <c r="AO202" i="28"/>
  <c r="AH202" i="28"/>
  <c r="AG202" i="28"/>
  <c r="AF202" i="28"/>
  <c r="A202" i="28"/>
  <c r="BC201" i="28"/>
  <c r="AV201" i="28"/>
  <c r="AO201" i="28"/>
  <c r="AH201" i="28"/>
  <c r="AG201" i="28"/>
  <c r="AF201" i="28"/>
  <c r="A201" i="28"/>
  <c r="BC200" i="28"/>
  <c r="AV200" i="28"/>
  <c r="AO200" i="28"/>
  <c r="AH200" i="28"/>
  <c r="AG200" i="28"/>
  <c r="AF200" i="28"/>
  <c r="A200" i="28"/>
  <c r="BC199" i="28"/>
  <c r="AV199" i="28"/>
  <c r="AO199" i="28"/>
  <c r="AH199" i="28"/>
  <c r="AG199" i="28"/>
  <c r="AF199" i="28"/>
  <c r="A199" i="28"/>
  <c r="BC198" i="28"/>
  <c r="AV198" i="28"/>
  <c r="AO198" i="28"/>
  <c r="AH198" i="28"/>
  <c r="AG198" i="28"/>
  <c r="AF198" i="28"/>
  <c r="A198" i="28"/>
  <c r="BC197" i="28"/>
  <c r="AV197" i="28"/>
  <c r="AO197" i="28"/>
  <c r="AH197" i="28"/>
  <c r="AG197" i="28"/>
  <c r="AF197" i="28"/>
  <c r="A197" i="28"/>
  <c r="BC196" i="28"/>
  <c r="AV196" i="28"/>
  <c r="AO196" i="28"/>
  <c r="AH196" i="28"/>
  <c r="AG196" i="28"/>
  <c r="AF196" i="28"/>
  <c r="A196" i="28"/>
  <c r="BC195" i="28"/>
  <c r="AV195" i="28"/>
  <c r="AO195" i="28"/>
  <c r="AH195" i="28"/>
  <c r="AG195" i="28"/>
  <c r="AF195" i="28"/>
  <c r="A195" i="28"/>
  <c r="BC194" i="28"/>
  <c r="AV194" i="28"/>
  <c r="AO194" i="28"/>
  <c r="AH194" i="28"/>
  <c r="AG194" i="28"/>
  <c r="AF194" i="28"/>
  <c r="A194" i="28"/>
  <c r="BC193" i="28"/>
  <c r="AV193" i="28"/>
  <c r="AO193" i="28"/>
  <c r="AH193" i="28"/>
  <c r="AG193" i="28"/>
  <c r="AF193" i="28"/>
  <c r="A193" i="28"/>
  <c r="BC192" i="28"/>
  <c r="AV192" i="28"/>
  <c r="AO192" i="28"/>
  <c r="AH192" i="28"/>
  <c r="AG192" i="28"/>
  <c r="AF192" i="28"/>
  <c r="A192" i="28"/>
  <c r="BC191" i="28"/>
  <c r="AV191" i="28"/>
  <c r="AO191" i="28"/>
  <c r="AH191" i="28"/>
  <c r="AG191" i="28"/>
  <c r="AF191" i="28"/>
  <c r="A191" i="28"/>
  <c r="BC190" i="28"/>
  <c r="AV190" i="28"/>
  <c r="AO190" i="28"/>
  <c r="AH190" i="28"/>
  <c r="AG190" i="28"/>
  <c r="AF190" i="28"/>
  <c r="A190" i="28"/>
  <c r="BC189" i="28"/>
  <c r="AV189" i="28"/>
  <c r="AO189" i="28"/>
  <c r="AH189" i="28"/>
  <c r="AG189" i="28"/>
  <c r="AF189" i="28"/>
  <c r="A189" i="28"/>
  <c r="BC188" i="28"/>
  <c r="AV188" i="28"/>
  <c r="AO188" i="28"/>
  <c r="AH188" i="28"/>
  <c r="AG188" i="28"/>
  <c r="AF188" i="28"/>
  <c r="A188" i="28"/>
  <c r="BC187" i="28"/>
  <c r="AV187" i="28"/>
  <c r="AO187" i="28"/>
  <c r="AH187" i="28"/>
  <c r="AG187" i="28"/>
  <c r="AF187" i="28"/>
  <c r="A187" i="28"/>
  <c r="BC186" i="28"/>
  <c r="AV186" i="28"/>
  <c r="AO186" i="28"/>
  <c r="AH186" i="28"/>
  <c r="AG186" i="28"/>
  <c r="AF186" i="28"/>
  <c r="A186" i="28"/>
  <c r="BC185" i="28"/>
  <c r="AV185" i="28"/>
  <c r="AO185" i="28"/>
  <c r="AH185" i="28"/>
  <c r="AG185" i="28"/>
  <c r="AF185" i="28"/>
  <c r="A185" i="28"/>
  <c r="BC184" i="28"/>
  <c r="AV184" i="28"/>
  <c r="AO184" i="28"/>
  <c r="AH184" i="28"/>
  <c r="AG184" i="28"/>
  <c r="AF184" i="28"/>
  <c r="A184" i="28"/>
  <c r="BC183" i="28"/>
  <c r="AV183" i="28"/>
  <c r="AO183" i="28"/>
  <c r="AH183" i="28"/>
  <c r="AG183" i="28"/>
  <c r="AF183" i="28"/>
  <c r="A183" i="28"/>
  <c r="BC182" i="28"/>
  <c r="AV182" i="28"/>
  <c r="AO182" i="28"/>
  <c r="AH182" i="28"/>
  <c r="AG182" i="28"/>
  <c r="AF182" i="28"/>
  <c r="A182" i="28"/>
  <c r="BC181" i="28"/>
  <c r="AV181" i="28"/>
  <c r="AO181" i="28"/>
  <c r="AH181" i="28"/>
  <c r="AG181" i="28"/>
  <c r="AF181" i="28"/>
  <c r="A181" i="28"/>
  <c r="BC180" i="28"/>
  <c r="AV180" i="28"/>
  <c r="AO180" i="28"/>
  <c r="AH180" i="28"/>
  <c r="AG180" i="28"/>
  <c r="AF180" i="28"/>
  <c r="A180" i="28"/>
  <c r="BC179" i="28"/>
  <c r="AV179" i="28"/>
  <c r="AO179" i="28"/>
  <c r="AH179" i="28"/>
  <c r="AG179" i="28"/>
  <c r="AF179" i="28"/>
  <c r="A179" i="28"/>
  <c r="BC178" i="28"/>
  <c r="AV178" i="28"/>
  <c r="AO178" i="28"/>
  <c r="AH178" i="28"/>
  <c r="AG178" i="28"/>
  <c r="AF178" i="28"/>
  <c r="A178" i="28"/>
  <c r="BC177" i="28"/>
  <c r="AV177" i="28"/>
  <c r="AO177" i="28"/>
  <c r="AH177" i="28"/>
  <c r="AG177" i="28"/>
  <c r="AF177" i="28"/>
  <c r="A177" i="28"/>
  <c r="BC176" i="28"/>
  <c r="AV176" i="28"/>
  <c r="AO176" i="28"/>
  <c r="AH176" i="28"/>
  <c r="AG176" i="28"/>
  <c r="AF176" i="28"/>
  <c r="A176" i="28"/>
  <c r="BC175" i="28"/>
  <c r="AV175" i="28"/>
  <c r="AO175" i="28"/>
  <c r="AH175" i="28"/>
  <c r="AG175" i="28"/>
  <c r="AF175" i="28"/>
  <c r="A175" i="28"/>
  <c r="BC174" i="28"/>
  <c r="AV174" i="28"/>
  <c r="AO174" i="28"/>
  <c r="AH174" i="28"/>
  <c r="AG174" i="28"/>
  <c r="AF174" i="28"/>
  <c r="A174" i="28"/>
  <c r="BC173" i="28"/>
  <c r="AV173" i="28"/>
  <c r="AO173" i="28"/>
  <c r="AH173" i="28"/>
  <c r="AG173" i="28"/>
  <c r="AF173" i="28"/>
  <c r="A173" i="28"/>
  <c r="BC172" i="28"/>
  <c r="AV172" i="28"/>
  <c r="AO172" i="28"/>
  <c r="AH172" i="28"/>
  <c r="AG172" i="28"/>
  <c r="AF172" i="28"/>
  <c r="A172" i="28"/>
  <c r="BC171" i="28"/>
  <c r="AV171" i="28"/>
  <c r="AO171" i="28"/>
  <c r="AH171" i="28"/>
  <c r="AG171" i="28"/>
  <c r="AF171" i="28"/>
  <c r="A171" i="28"/>
  <c r="BC170" i="28"/>
  <c r="AV170" i="28"/>
  <c r="AO170" i="28"/>
  <c r="AH170" i="28"/>
  <c r="AG170" i="28"/>
  <c r="AF170" i="28"/>
  <c r="A170" i="28"/>
  <c r="BC169" i="28"/>
  <c r="AV169" i="28"/>
  <c r="AO169" i="28"/>
  <c r="AH169" i="28"/>
  <c r="AG169" i="28"/>
  <c r="AF169" i="28"/>
  <c r="A169" i="28"/>
  <c r="BC168" i="28"/>
  <c r="AV168" i="28"/>
  <c r="AO168" i="28"/>
  <c r="AH168" i="28"/>
  <c r="AG168" i="28"/>
  <c r="AF168" i="28"/>
  <c r="A168" i="28"/>
  <c r="BC167" i="28"/>
  <c r="AV167" i="28"/>
  <c r="AO167" i="28"/>
  <c r="AH167" i="28"/>
  <c r="AG167" i="28"/>
  <c r="AF167" i="28"/>
  <c r="A167" i="28"/>
  <c r="BC166" i="28"/>
  <c r="AV166" i="28"/>
  <c r="AO166" i="28"/>
  <c r="AH166" i="28"/>
  <c r="AG166" i="28"/>
  <c r="AF166" i="28"/>
  <c r="A166" i="28"/>
  <c r="BC165" i="28"/>
  <c r="AV165" i="28"/>
  <c r="AO165" i="28"/>
  <c r="AH165" i="28"/>
  <c r="AG165" i="28"/>
  <c r="AF165" i="28"/>
  <c r="A165" i="28"/>
  <c r="BC164" i="28"/>
  <c r="AV164" i="28"/>
  <c r="AO164" i="28"/>
  <c r="AH164" i="28"/>
  <c r="AG164" i="28"/>
  <c r="AF164" i="28"/>
  <c r="A164" i="28"/>
  <c r="BC163" i="28"/>
  <c r="AV163" i="28"/>
  <c r="AO163" i="28"/>
  <c r="AH163" i="28"/>
  <c r="AG163" i="28"/>
  <c r="AF163" i="28"/>
  <c r="A163" i="28"/>
  <c r="BC162" i="28"/>
  <c r="AV162" i="28"/>
  <c r="AO162" i="28"/>
  <c r="AH162" i="28"/>
  <c r="AG162" i="28"/>
  <c r="AF162" i="28"/>
  <c r="A162" i="28"/>
  <c r="BC161" i="28"/>
  <c r="AV161" i="28"/>
  <c r="AO161" i="28"/>
  <c r="AH161" i="28"/>
  <c r="AG161" i="28"/>
  <c r="AF161" i="28"/>
  <c r="A161" i="28"/>
  <c r="BC160" i="28"/>
  <c r="AV160" i="28"/>
  <c r="AO160" i="28"/>
  <c r="AH160" i="28"/>
  <c r="AG160" i="28"/>
  <c r="AF160" i="28"/>
  <c r="A160" i="28"/>
  <c r="BC159" i="28"/>
  <c r="AV159" i="28"/>
  <c r="AO159" i="28"/>
  <c r="AH159" i="28"/>
  <c r="AG159" i="28"/>
  <c r="AF159" i="28"/>
  <c r="A159" i="28"/>
  <c r="BC158" i="28"/>
  <c r="AV158" i="28"/>
  <c r="AO158" i="28"/>
  <c r="AH158" i="28"/>
  <c r="AG158" i="28"/>
  <c r="AF158" i="28"/>
  <c r="A158" i="28"/>
  <c r="BC157" i="28"/>
  <c r="AV157" i="28"/>
  <c r="AO157" i="28"/>
  <c r="AH157" i="28"/>
  <c r="AG157" i="28"/>
  <c r="AF157" i="28"/>
  <c r="A157" i="28"/>
  <c r="BC156" i="28"/>
  <c r="AV156" i="28"/>
  <c r="AO156" i="28"/>
  <c r="AH156" i="28"/>
  <c r="AG156" i="28"/>
  <c r="AF156" i="28"/>
  <c r="A156" i="28"/>
  <c r="BC155" i="28"/>
  <c r="AV155" i="28"/>
  <c r="AO155" i="28"/>
  <c r="AH155" i="28"/>
  <c r="AG155" i="28"/>
  <c r="AF155" i="28"/>
  <c r="A155" i="28"/>
  <c r="BC154" i="28"/>
  <c r="AV154" i="28"/>
  <c r="AO154" i="28"/>
  <c r="AH154" i="28"/>
  <c r="AG154" i="28"/>
  <c r="AF154" i="28"/>
  <c r="A154" i="28"/>
  <c r="AH153" i="28"/>
  <c r="AG153" i="28"/>
  <c r="AF153" i="28"/>
  <c r="A153" i="28"/>
  <c r="AH152" i="28"/>
  <c r="AG152" i="28"/>
  <c r="AF152" i="28"/>
  <c r="A152" i="28"/>
  <c r="AH151" i="28"/>
  <c r="AG151" i="28"/>
  <c r="AF151" i="28"/>
  <c r="A151" i="28"/>
  <c r="AH150" i="28"/>
  <c r="AG150" i="28"/>
  <c r="AF150" i="28"/>
  <c r="A150" i="28"/>
  <c r="AH149" i="28"/>
  <c r="AG149" i="28"/>
  <c r="AF149" i="28"/>
  <c r="A149" i="28"/>
  <c r="AH148" i="28"/>
  <c r="AG148" i="28"/>
  <c r="AF148" i="28"/>
  <c r="A148" i="28"/>
  <c r="AH147" i="28"/>
  <c r="AG147" i="28"/>
  <c r="AF147" i="28"/>
  <c r="A147" i="28"/>
  <c r="AH146" i="28"/>
  <c r="AG146" i="28"/>
  <c r="AF146" i="28"/>
  <c r="A146" i="28"/>
  <c r="AH145" i="28"/>
  <c r="AG145" i="28"/>
  <c r="AF145" i="28"/>
  <c r="A145" i="28"/>
  <c r="AH144" i="28"/>
  <c r="AG144" i="28"/>
  <c r="AF144" i="28"/>
  <c r="A144" i="28"/>
  <c r="AH143" i="28"/>
  <c r="AG143" i="28"/>
  <c r="AF143" i="28"/>
  <c r="A143" i="28"/>
  <c r="AH142" i="28"/>
  <c r="AG142" i="28"/>
  <c r="AF142" i="28"/>
  <c r="A142" i="28"/>
  <c r="AH141" i="28"/>
  <c r="AG141" i="28"/>
  <c r="AF141" i="28"/>
  <c r="A141" i="28"/>
  <c r="AH140" i="28"/>
  <c r="AG140" i="28"/>
  <c r="AF140" i="28"/>
  <c r="A140" i="28"/>
  <c r="AH139" i="28"/>
  <c r="AG139" i="28"/>
  <c r="AF139" i="28"/>
  <c r="A139" i="28"/>
  <c r="AH138" i="28"/>
  <c r="AG138" i="28"/>
  <c r="AF138" i="28"/>
  <c r="A138" i="28"/>
  <c r="AH137" i="28"/>
  <c r="AG137" i="28"/>
  <c r="AF137" i="28"/>
  <c r="A137" i="28"/>
  <c r="AH136" i="28"/>
  <c r="AG136" i="28"/>
  <c r="AF136" i="28"/>
  <c r="A136" i="28"/>
  <c r="AH135" i="28"/>
  <c r="AG135" i="28"/>
  <c r="AF135" i="28"/>
  <c r="A135" i="28"/>
  <c r="AH134" i="28"/>
  <c r="AG134" i="28"/>
  <c r="AF134" i="28"/>
  <c r="A134" i="28"/>
  <c r="AH133" i="28"/>
  <c r="AG133" i="28"/>
  <c r="AF133" i="28"/>
  <c r="A133" i="28"/>
  <c r="AH132" i="28"/>
  <c r="AG132" i="28"/>
  <c r="AF132" i="28"/>
  <c r="A132" i="28"/>
  <c r="AH131" i="28"/>
  <c r="AG131" i="28"/>
  <c r="AF131" i="28"/>
  <c r="A131" i="28"/>
  <c r="AH130" i="28"/>
  <c r="AG130" i="28"/>
  <c r="AF130" i="28"/>
  <c r="A130" i="28"/>
  <c r="AH129" i="28"/>
  <c r="AG129" i="28"/>
  <c r="AF129" i="28"/>
  <c r="A129" i="28"/>
  <c r="AH128" i="28"/>
  <c r="AG128" i="28"/>
  <c r="AF128" i="28"/>
  <c r="A128" i="28"/>
  <c r="AH127" i="28"/>
  <c r="AG127" i="28"/>
  <c r="AF127" i="28"/>
  <c r="A127" i="28"/>
  <c r="AH126" i="28"/>
  <c r="AG126" i="28"/>
  <c r="AF126" i="28"/>
  <c r="A126" i="28"/>
  <c r="AH125" i="28"/>
  <c r="AG125" i="28"/>
  <c r="AF125" i="28"/>
  <c r="A125" i="28"/>
  <c r="AH124" i="28"/>
  <c r="AG124" i="28"/>
  <c r="AF124" i="28"/>
  <c r="A124" i="28"/>
  <c r="AH123" i="28"/>
  <c r="AG123" i="28"/>
  <c r="AF123" i="28"/>
  <c r="A123" i="28"/>
  <c r="BC122" i="28"/>
  <c r="AV122" i="28"/>
  <c r="AO122" i="28"/>
  <c r="AH122" i="28"/>
  <c r="AG122" i="28"/>
  <c r="AF122" i="28"/>
  <c r="A122" i="28"/>
  <c r="BC121" i="28"/>
  <c r="AV121" i="28"/>
  <c r="AO121" i="28"/>
  <c r="AH121" i="28"/>
  <c r="AG121" i="28"/>
  <c r="AF121" i="28"/>
  <c r="A121" i="28"/>
  <c r="BC120" i="28"/>
  <c r="AV120" i="28"/>
  <c r="AO120" i="28"/>
  <c r="AH120" i="28"/>
  <c r="AG120" i="28"/>
  <c r="AF120" i="28"/>
  <c r="A120" i="28"/>
  <c r="BC119" i="28"/>
  <c r="AV119" i="28"/>
  <c r="AO119" i="28"/>
  <c r="AH119" i="28"/>
  <c r="AG119" i="28"/>
  <c r="AF119" i="28"/>
  <c r="A119" i="28"/>
  <c r="BC118" i="28"/>
  <c r="AV118" i="28"/>
  <c r="AO118" i="28"/>
  <c r="AH118" i="28"/>
  <c r="AG118" i="28"/>
  <c r="AF118" i="28"/>
  <c r="A118" i="28"/>
  <c r="BC117" i="28"/>
  <c r="AV117" i="28"/>
  <c r="AO117" i="28"/>
  <c r="AH117" i="28"/>
  <c r="AG117" i="28"/>
  <c r="AF117" i="28"/>
  <c r="A117" i="28"/>
  <c r="BC116" i="28"/>
  <c r="AV116" i="28"/>
  <c r="AO116" i="28"/>
  <c r="AH116" i="28"/>
  <c r="AG116" i="28"/>
  <c r="AF116" i="28"/>
  <c r="A116" i="28"/>
  <c r="BC115" i="28"/>
  <c r="AV115" i="28"/>
  <c r="AO115" i="28"/>
  <c r="AH115" i="28"/>
  <c r="AG115" i="28"/>
  <c r="AF115" i="28"/>
  <c r="A115" i="28"/>
  <c r="BC114" i="28"/>
  <c r="AV114" i="28"/>
  <c r="AO114" i="28"/>
  <c r="AH114" i="28"/>
  <c r="AG114" i="28"/>
  <c r="AF114" i="28"/>
  <c r="A114" i="28"/>
  <c r="BC113" i="28"/>
  <c r="AV113" i="28"/>
  <c r="AO113" i="28"/>
  <c r="AH113" i="28"/>
  <c r="AG113" i="28"/>
  <c r="AF113" i="28"/>
  <c r="A113" i="28"/>
  <c r="BC112" i="28"/>
  <c r="AV112" i="28"/>
  <c r="AO112" i="28"/>
  <c r="AH112" i="28"/>
  <c r="AG112" i="28"/>
  <c r="AF112" i="28"/>
  <c r="A112" i="28"/>
  <c r="BC111" i="28"/>
  <c r="AV111" i="28"/>
  <c r="AO111" i="28"/>
  <c r="AH111" i="28"/>
  <c r="AG111" i="28"/>
  <c r="AF111" i="28"/>
  <c r="A111" i="28"/>
  <c r="BC110" i="28"/>
  <c r="AV110" i="28"/>
  <c r="AO110" i="28"/>
  <c r="AH110" i="28"/>
  <c r="AG110" i="28"/>
  <c r="AF110" i="28"/>
  <c r="A110" i="28"/>
  <c r="BC109" i="28"/>
  <c r="AV109" i="28"/>
  <c r="AO109" i="28"/>
  <c r="AH109" i="28"/>
  <c r="AG109" i="28"/>
  <c r="AF109" i="28"/>
  <c r="A109" i="28"/>
  <c r="BC108" i="28"/>
  <c r="AV108" i="28"/>
  <c r="AO108" i="28"/>
  <c r="AH108" i="28"/>
  <c r="AG108" i="28"/>
  <c r="AF108" i="28"/>
  <c r="A108" i="28"/>
  <c r="BC107" i="28"/>
  <c r="AV107" i="28"/>
  <c r="AO107" i="28"/>
  <c r="AH107" i="28"/>
  <c r="AG107" i="28"/>
  <c r="AF107" i="28"/>
  <c r="A107" i="28"/>
  <c r="BC106" i="28"/>
  <c r="AV106" i="28"/>
  <c r="AO106" i="28"/>
  <c r="AH106" i="28"/>
  <c r="AG106" i="28"/>
  <c r="AF106" i="28"/>
  <c r="A106" i="28"/>
  <c r="BC105" i="28"/>
  <c r="AV105" i="28"/>
  <c r="AO105" i="28"/>
  <c r="AH105" i="28"/>
  <c r="AG105" i="28"/>
  <c r="AF105" i="28"/>
  <c r="A105" i="28"/>
  <c r="BC104" i="28"/>
  <c r="AV104" i="28"/>
  <c r="AO104" i="28"/>
  <c r="AH104" i="28"/>
  <c r="AG104" i="28"/>
  <c r="AF104" i="28"/>
  <c r="A104" i="28"/>
  <c r="BC103" i="28"/>
  <c r="AV103" i="28"/>
  <c r="AO103" i="28"/>
  <c r="AH103" i="28"/>
  <c r="AG103" i="28"/>
  <c r="AF103" i="28"/>
  <c r="A103" i="28"/>
  <c r="BC102" i="28"/>
  <c r="AV102" i="28"/>
  <c r="AO102" i="28"/>
  <c r="AH102" i="28"/>
  <c r="AG102" i="28"/>
  <c r="AF102" i="28"/>
  <c r="A102" i="28"/>
  <c r="BC101" i="28"/>
  <c r="AV101" i="28"/>
  <c r="AO101" i="28"/>
  <c r="AH101" i="28"/>
  <c r="AG101" i="28"/>
  <c r="AF101" i="28"/>
  <c r="A101" i="28"/>
  <c r="BC100" i="28"/>
  <c r="AV100" i="28"/>
  <c r="AO100" i="28"/>
  <c r="AH100" i="28"/>
  <c r="AG100" i="28"/>
  <c r="AF100" i="28"/>
  <c r="A100" i="28"/>
  <c r="BC99" i="28"/>
  <c r="AV99" i="28"/>
  <c r="AO99" i="28"/>
  <c r="AH99" i="28"/>
  <c r="AG99" i="28"/>
  <c r="AF99" i="28"/>
  <c r="A99" i="28"/>
  <c r="BC98" i="28"/>
  <c r="AV98" i="28"/>
  <c r="AO98" i="28"/>
  <c r="AH98" i="28"/>
  <c r="AG98" i="28"/>
  <c r="AF98" i="28"/>
  <c r="A98" i="28"/>
  <c r="BC97" i="28"/>
  <c r="AV97" i="28"/>
  <c r="AO97" i="28"/>
  <c r="AH97" i="28"/>
  <c r="AG97" i="28"/>
  <c r="AF97" i="28"/>
  <c r="A97" i="28"/>
  <c r="BC96" i="28"/>
  <c r="AV96" i="28"/>
  <c r="AO96" i="28"/>
  <c r="AH96" i="28"/>
  <c r="AG96" i="28"/>
  <c r="AF96" i="28"/>
  <c r="A96" i="28"/>
  <c r="BC95" i="28"/>
  <c r="AV95" i="28"/>
  <c r="AO95" i="28"/>
  <c r="AH95" i="28"/>
  <c r="AG95" i="28"/>
  <c r="AF95" i="28"/>
  <c r="A95" i="28"/>
  <c r="BC94" i="28"/>
  <c r="AV94" i="28"/>
  <c r="AO94" i="28"/>
  <c r="AH94" i="28"/>
  <c r="AG94" i="28"/>
  <c r="AF94" i="28"/>
  <c r="A94" i="28"/>
  <c r="BC93" i="28"/>
  <c r="AV93" i="28"/>
  <c r="AO93" i="28"/>
  <c r="AH93" i="28"/>
  <c r="AG93" i="28"/>
  <c r="AF93" i="28"/>
  <c r="A93" i="28"/>
  <c r="BC92" i="28"/>
  <c r="AV92" i="28"/>
  <c r="AO92" i="28"/>
  <c r="AH92" i="28"/>
  <c r="AG92" i="28"/>
  <c r="AF92" i="28"/>
  <c r="A92" i="28"/>
  <c r="BC91" i="28"/>
  <c r="AV91" i="28"/>
  <c r="AO91" i="28"/>
  <c r="AH91" i="28"/>
  <c r="AG91" i="28"/>
  <c r="AF91" i="28"/>
  <c r="A91" i="28"/>
  <c r="BC90" i="28"/>
  <c r="AV90" i="28"/>
  <c r="AO90" i="28"/>
  <c r="AH90" i="28"/>
  <c r="AG90" i="28"/>
  <c r="AF90" i="28"/>
  <c r="A90" i="28"/>
  <c r="BC89" i="28"/>
  <c r="AV89" i="28"/>
  <c r="AO89" i="28"/>
  <c r="AH89" i="28"/>
  <c r="AG89" i="28"/>
  <c r="AF89" i="28"/>
  <c r="A89" i="28"/>
  <c r="BC88" i="28"/>
  <c r="AV88" i="28"/>
  <c r="AO88" i="28"/>
  <c r="AH88" i="28"/>
  <c r="AG88" i="28"/>
  <c r="AF88" i="28"/>
  <c r="A88" i="28"/>
  <c r="BC87" i="28"/>
  <c r="AV87" i="28"/>
  <c r="AO87" i="28"/>
  <c r="AH87" i="28"/>
  <c r="AG87" i="28"/>
  <c r="AF87" i="28"/>
  <c r="A87" i="28"/>
  <c r="BC86" i="28"/>
  <c r="AV86" i="28"/>
  <c r="AO86" i="28"/>
  <c r="AH86" i="28"/>
  <c r="AG86" i="28"/>
  <c r="AF86" i="28"/>
  <c r="A86" i="28"/>
  <c r="BC85" i="28"/>
  <c r="AV85" i="28"/>
  <c r="AO85" i="28"/>
  <c r="AH85" i="28"/>
  <c r="AG85" i="28"/>
  <c r="AF85" i="28"/>
  <c r="A85" i="28"/>
  <c r="BC84" i="28"/>
  <c r="AV84" i="28"/>
  <c r="AO84" i="28"/>
  <c r="AH84" i="28"/>
  <c r="AG84" i="28"/>
  <c r="AF84" i="28"/>
  <c r="A84" i="28"/>
  <c r="BC83" i="28"/>
  <c r="AV83" i="28"/>
  <c r="AO83" i="28"/>
  <c r="AH83" i="28"/>
  <c r="AG83" i="28"/>
  <c r="AF83" i="28"/>
  <c r="A83" i="28"/>
  <c r="BC82" i="28"/>
  <c r="AV82" i="28"/>
  <c r="AO82" i="28"/>
  <c r="AH82" i="28"/>
  <c r="AG82" i="28"/>
  <c r="AF82" i="28"/>
  <c r="A82" i="28"/>
  <c r="BC81" i="28"/>
  <c r="AV81" i="28"/>
  <c r="AO81" i="28"/>
  <c r="AH81" i="28"/>
  <c r="AG81" i="28"/>
  <c r="AF81" i="28"/>
  <c r="A81" i="28"/>
  <c r="BC80" i="28"/>
  <c r="AV80" i="28"/>
  <c r="AO80" i="28"/>
  <c r="AH80" i="28"/>
  <c r="AG80" i="28"/>
  <c r="AF80" i="28"/>
  <c r="A80" i="28"/>
  <c r="BC79" i="28"/>
  <c r="AV79" i="28"/>
  <c r="AO79" i="28"/>
  <c r="AH79" i="28"/>
  <c r="AG79" i="28"/>
  <c r="AF79" i="28"/>
  <c r="A79" i="28"/>
  <c r="BC78" i="28"/>
  <c r="AV78" i="28"/>
  <c r="AO78" i="28"/>
  <c r="AH78" i="28"/>
  <c r="AG78" i="28"/>
  <c r="AF78" i="28"/>
  <c r="A78" i="28"/>
  <c r="BC77" i="28"/>
  <c r="AV77" i="28"/>
  <c r="AO77" i="28"/>
  <c r="AH77" i="28"/>
  <c r="AG77" i="28"/>
  <c r="AF77" i="28"/>
  <c r="A77" i="28"/>
  <c r="BC76" i="28"/>
  <c r="AV76" i="28"/>
  <c r="AO76" i="28"/>
  <c r="AH76" i="28"/>
  <c r="AG76" i="28"/>
  <c r="AF76" i="28"/>
  <c r="A76" i="28"/>
  <c r="BC75" i="28"/>
  <c r="AV75" i="28"/>
  <c r="AO75" i="28"/>
  <c r="AH75" i="28"/>
  <c r="AG75" i="28"/>
  <c r="AF75" i="28"/>
  <c r="A75" i="28"/>
  <c r="BC74" i="28"/>
  <c r="AV74" i="28"/>
  <c r="AO74" i="28"/>
  <c r="AH74" i="28"/>
  <c r="AG74" i="28"/>
  <c r="AF74" i="28"/>
  <c r="A74" i="28"/>
  <c r="BC73" i="28"/>
  <c r="AV73" i="28"/>
  <c r="AO73" i="28"/>
  <c r="AH73" i="28"/>
  <c r="AG73" i="28"/>
  <c r="AF73" i="28"/>
  <c r="A73" i="28"/>
  <c r="BC72" i="28"/>
  <c r="AV72" i="28"/>
  <c r="AO72" i="28"/>
  <c r="AH72" i="28"/>
  <c r="AG72" i="28"/>
  <c r="AF72" i="28"/>
  <c r="A72" i="28"/>
  <c r="BC71" i="28"/>
  <c r="AV71" i="28"/>
  <c r="AO71" i="28"/>
  <c r="AH71" i="28"/>
  <c r="AG71" i="28"/>
  <c r="AF71" i="28"/>
  <c r="A71" i="28"/>
  <c r="BC70" i="28"/>
  <c r="AV70" i="28"/>
  <c r="AO70" i="28"/>
  <c r="AH70" i="28"/>
  <c r="AG70" i="28"/>
  <c r="AF70" i="28"/>
  <c r="A70" i="28"/>
  <c r="BC69" i="28"/>
  <c r="AV69" i="28"/>
  <c r="AO69" i="28"/>
  <c r="AH69" i="28"/>
  <c r="AG69" i="28"/>
  <c r="AF69" i="28"/>
  <c r="A69" i="28"/>
  <c r="BC68" i="28"/>
  <c r="AV68" i="28"/>
  <c r="AO68" i="28"/>
  <c r="AH68" i="28"/>
  <c r="AG68" i="28"/>
  <c r="AF68" i="28"/>
  <c r="A68" i="28"/>
  <c r="BC67" i="28"/>
  <c r="AV67" i="28"/>
  <c r="AO67" i="28"/>
  <c r="AH67" i="28"/>
  <c r="AG67" i="28"/>
  <c r="AF67" i="28"/>
  <c r="A67" i="28"/>
  <c r="BC66" i="28"/>
  <c r="AV66" i="28"/>
  <c r="AO66" i="28"/>
  <c r="AH66" i="28"/>
  <c r="AG66" i="28"/>
  <c r="AF66" i="28"/>
  <c r="A66" i="28"/>
  <c r="BC65" i="28"/>
  <c r="AV65" i="28"/>
  <c r="AO65" i="28"/>
  <c r="AH65" i="28"/>
  <c r="AG65" i="28"/>
  <c r="AF65" i="28"/>
  <c r="A65" i="28"/>
  <c r="BC64" i="28"/>
  <c r="AV64" i="28"/>
  <c r="AO64" i="28"/>
  <c r="AH64" i="28"/>
  <c r="AG64" i="28"/>
  <c r="AF64" i="28"/>
  <c r="A64" i="28"/>
  <c r="BC63" i="28"/>
  <c r="AV63" i="28"/>
  <c r="AO63" i="28"/>
  <c r="AH63" i="28"/>
  <c r="AG63" i="28"/>
  <c r="AF63" i="28"/>
  <c r="A63" i="28"/>
  <c r="BC62" i="28"/>
  <c r="AV62" i="28"/>
  <c r="AO62" i="28"/>
  <c r="AH62" i="28"/>
  <c r="AG62" i="28"/>
  <c r="AF62" i="28"/>
  <c r="A62" i="28"/>
  <c r="BC61" i="28"/>
  <c r="AV61" i="28"/>
  <c r="AO61" i="28"/>
  <c r="AH61" i="28"/>
  <c r="AG61" i="28"/>
  <c r="AF61" i="28"/>
  <c r="A61" i="28"/>
  <c r="BH60" i="28"/>
  <c r="BG60" i="28"/>
  <c r="BF60" i="28"/>
  <c r="BE60" i="28"/>
  <c r="BD60" i="28"/>
  <c r="BC60" i="28"/>
  <c r="BA60" i="28"/>
  <c r="AZ60" i="28"/>
  <c r="AY60" i="28"/>
  <c r="AX60" i="28"/>
  <c r="AW60" i="28"/>
  <c r="AV60" i="28"/>
  <c r="AT60" i="28"/>
  <c r="AS60" i="28"/>
  <c r="AR60" i="28"/>
  <c r="AQ60" i="28"/>
  <c r="AP60" i="28"/>
  <c r="AO60" i="28"/>
  <c r="AN60" i="28"/>
  <c r="AM60" i="28"/>
  <c r="AL60" i="28"/>
  <c r="AK60" i="28"/>
  <c r="AJ60" i="28"/>
  <c r="AI60" i="28"/>
  <c r="AH60" i="28"/>
  <c r="AG60" i="28"/>
  <c r="AF60" i="28"/>
  <c r="A60" i="28"/>
  <c r="BH59" i="28"/>
  <c r="BG59" i="28"/>
  <c r="BF59" i="28"/>
  <c r="BE59" i="28"/>
  <c r="BD59" i="28"/>
  <c r="BC59" i="28"/>
  <c r="BA59" i="28"/>
  <c r="AZ59" i="28"/>
  <c r="AY59" i="28"/>
  <c r="AX59" i="28"/>
  <c r="AW59" i="28"/>
  <c r="AV59" i="28"/>
  <c r="AT59" i="28"/>
  <c r="AS59" i="28"/>
  <c r="AR59" i="28"/>
  <c r="AQ59" i="28"/>
  <c r="AP59" i="28"/>
  <c r="AO59" i="28"/>
  <c r="AN59" i="28"/>
  <c r="AM59" i="28"/>
  <c r="AL59" i="28"/>
  <c r="AK59" i="28"/>
  <c r="AJ59" i="28"/>
  <c r="AI59" i="28"/>
  <c r="AH59" i="28"/>
  <c r="AG59" i="28"/>
  <c r="AF59" i="28"/>
  <c r="A59" i="28"/>
  <c r="BH58" i="28"/>
  <c r="BG58" i="28"/>
  <c r="BF58" i="28"/>
  <c r="BE58" i="28"/>
  <c r="BD58" i="28"/>
  <c r="BC58" i="28"/>
  <c r="BA58" i="28"/>
  <c r="AZ58" i="28"/>
  <c r="AY58" i="28"/>
  <c r="AX58" i="28"/>
  <c r="AW58" i="28"/>
  <c r="AV58" i="28"/>
  <c r="AT58" i="28"/>
  <c r="AS58" i="28"/>
  <c r="AR58" i="28"/>
  <c r="AQ58" i="28"/>
  <c r="AP58" i="28"/>
  <c r="AO58" i="28"/>
  <c r="AN58" i="28"/>
  <c r="AM58" i="28"/>
  <c r="AL58" i="28"/>
  <c r="AK58" i="28"/>
  <c r="AJ58" i="28"/>
  <c r="AI58" i="28"/>
  <c r="AH58" i="28"/>
  <c r="AG58" i="28"/>
  <c r="AF58" i="28"/>
  <c r="A58" i="28"/>
  <c r="BH57" i="28"/>
  <c r="BG57" i="28"/>
  <c r="BF57" i="28"/>
  <c r="BE57" i="28"/>
  <c r="BD57" i="28"/>
  <c r="BC57" i="28"/>
  <c r="BA57" i="28"/>
  <c r="AZ57" i="28"/>
  <c r="AY57" i="28"/>
  <c r="AX57" i="28"/>
  <c r="AW57" i="28"/>
  <c r="AV57" i="28"/>
  <c r="AT57" i="28"/>
  <c r="AS57" i="28"/>
  <c r="AR57" i="28"/>
  <c r="AQ57" i="28"/>
  <c r="AP57" i="28"/>
  <c r="AO57" i="28"/>
  <c r="AN57" i="28"/>
  <c r="AM57" i="28"/>
  <c r="AL57" i="28"/>
  <c r="AK57" i="28"/>
  <c r="AJ57" i="28"/>
  <c r="AI57" i="28"/>
  <c r="AH57" i="28"/>
  <c r="AG57" i="28"/>
  <c r="AF57" i="28"/>
  <c r="A57" i="28"/>
  <c r="BH56" i="28"/>
  <c r="BG56" i="28"/>
  <c r="BF56" i="28"/>
  <c r="BE56" i="28"/>
  <c r="BD56" i="28"/>
  <c r="BC56" i="28"/>
  <c r="BA56" i="28"/>
  <c r="AZ56" i="28"/>
  <c r="AY56" i="28"/>
  <c r="AX56" i="28"/>
  <c r="AW56" i="28"/>
  <c r="AV56" i="28"/>
  <c r="AT56" i="28"/>
  <c r="AS56" i="28"/>
  <c r="AR56" i="28"/>
  <c r="AQ56" i="28"/>
  <c r="AP56" i="28"/>
  <c r="AO56" i="28"/>
  <c r="AN56" i="28"/>
  <c r="AM56" i="28"/>
  <c r="AL56" i="28"/>
  <c r="AK56" i="28"/>
  <c r="AJ56" i="28"/>
  <c r="AI56" i="28"/>
  <c r="AH56" i="28"/>
  <c r="AG56" i="28"/>
  <c r="AF56" i="28"/>
  <c r="A56" i="28"/>
  <c r="BH55" i="28"/>
  <c r="BG55" i="28"/>
  <c r="BF55" i="28"/>
  <c r="BE55" i="28"/>
  <c r="BD55" i="28"/>
  <c r="BC55" i="28"/>
  <c r="BA55" i="28"/>
  <c r="AZ55" i="28"/>
  <c r="AY55" i="28"/>
  <c r="AX55" i="28"/>
  <c r="AW55" i="28"/>
  <c r="AV55" i="28"/>
  <c r="AT55" i="28"/>
  <c r="AS55" i="28"/>
  <c r="AR55" i="28"/>
  <c r="AQ55" i="28"/>
  <c r="AP55" i="28"/>
  <c r="AO55" i="28"/>
  <c r="AN55" i="28"/>
  <c r="AM55" i="28"/>
  <c r="AL55" i="28"/>
  <c r="AK55" i="28"/>
  <c r="AJ55" i="28"/>
  <c r="AI55" i="28"/>
  <c r="AH55" i="28"/>
  <c r="AG55" i="28"/>
  <c r="AF55" i="28"/>
  <c r="A55" i="28"/>
  <c r="BH54" i="28"/>
  <c r="BG54" i="28"/>
  <c r="BF54" i="28"/>
  <c r="BE54" i="28"/>
  <c r="BD54" i="28"/>
  <c r="BC54" i="28"/>
  <c r="BA54" i="28"/>
  <c r="AZ54" i="28"/>
  <c r="AY54" i="28"/>
  <c r="AX54" i="28"/>
  <c r="AW54" i="28"/>
  <c r="AV54" i="28"/>
  <c r="AT54" i="28"/>
  <c r="AS54" i="28"/>
  <c r="AR54" i="28"/>
  <c r="AQ54" i="28"/>
  <c r="AP54" i="28"/>
  <c r="AO54" i="28"/>
  <c r="AN54" i="28"/>
  <c r="AM54" i="28"/>
  <c r="AL54" i="28"/>
  <c r="AK54" i="28"/>
  <c r="AJ54" i="28"/>
  <c r="AI54" i="28"/>
  <c r="AH54" i="28"/>
  <c r="AG54" i="28"/>
  <c r="AF54" i="28"/>
  <c r="A54" i="28"/>
  <c r="BH53" i="28"/>
  <c r="BG53" i="28"/>
  <c r="BF53" i="28"/>
  <c r="BE53" i="28"/>
  <c r="BD53" i="28"/>
  <c r="BC53" i="28"/>
  <c r="BA53" i="28"/>
  <c r="AZ53" i="28"/>
  <c r="AY53" i="28"/>
  <c r="AX53" i="28"/>
  <c r="AW53" i="28"/>
  <c r="AV53" i="28"/>
  <c r="AT53" i="28"/>
  <c r="AS53" i="28"/>
  <c r="AR53" i="28"/>
  <c r="AQ53" i="28"/>
  <c r="AP53" i="28"/>
  <c r="AO53" i="28"/>
  <c r="AN53" i="28"/>
  <c r="AM53" i="28"/>
  <c r="AL53" i="28"/>
  <c r="AK53" i="28"/>
  <c r="AJ53" i="28"/>
  <c r="AI53" i="28"/>
  <c r="AH53" i="28"/>
  <c r="AG53" i="28"/>
  <c r="AF53" i="28"/>
  <c r="A53" i="28"/>
  <c r="BH52" i="28"/>
  <c r="BG52" i="28"/>
  <c r="BF52" i="28"/>
  <c r="BE52" i="28"/>
  <c r="BD52" i="28"/>
  <c r="BC52" i="28"/>
  <c r="BA52" i="28"/>
  <c r="AZ52" i="28"/>
  <c r="AY52" i="28"/>
  <c r="AX52" i="28"/>
  <c r="AW52" i="28"/>
  <c r="AV52" i="28"/>
  <c r="AT52" i="28"/>
  <c r="AS52" i="28"/>
  <c r="AR52" i="28"/>
  <c r="AQ52" i="28"/>
  <c r="AP52" i="28"/>
  <c r="AO52" i="28"/>
  <c r="AN52" i="28"/>
  <c r="AM52" i="28"/>
  <c r="AL52" i="28"/>
  <c r="AK52" i="28"/>
  <c r="AJ52" i="28"/>
  <c r="AI52" i="28"/>
  <c r="AH52" i="28"/>
  <c r="AG52" i="28"/>
  <c r="AF52" i="28"/>
  <c r="A52" i="28"/>
  <c r="BH51" i="28"/>
  <c r="BG51" i="28"/>
  <c r="BF51" i="28"/>
  <c r="BE51" i="28"/>
  <c r="BD51" i="28"/>
  <c r="BC51" i="28"/>
  <c r="BA51" i="28"/>
  <c r="AZ51" i="28"/>
  <c r="AY51" i="28"/>
  <c r="AX51" i="28"/>
  <c r="AW51" i="28"/>
  <c r="AV51" i="28"/>
  <c r="AT51" i="28"/>
  <c r="AS51" i="28"/>
  <c r="AR51" i="28"/>
  <c r="AQ51" i="28"/>
  <c r="AP51" i="28"/>
  <c r="AO51" i="28"/>
  <c r="AN51" i="28"/>
  <c r="AM51" i="28"/>
  <c r="AL51" i="28"/>
  <c r="AK51" i="28"/>
  <c r="AJ51" i="28"/>
  <c r="AI51" i="28"/>
  <c r="AH51" i="28"/>
  <c r="AG51" i="28"/>
  <c r="AF51" i="28"/>
  <c r="A51" i="28"/>
  <c r="BH50" i="28"/>
  <c r="BG50" i="28"/>
  <c r="BF50" i="28"/>
  <c r="BE50" i="28"/>
  <c r="BD50" i="28"/>
  <c r="BC50" i="28"/>
  <c r="BA50" i="28"/>
  <c r="AZ50" i="28"/>
  <c r="AY50" i="28"/>
  <c r="AX50" i="28"/>
  <c r="AW50" i="28"/>
  <c r="AV50" i="28"/>
  <c r="AT50" i="28"/>
  <c r="AS50" i="28"/>
  <c r="AR50" i="28"/>
  <c r="AQ50" i="28"/>
  <c r="AP50" i="28"/>
  <c r="AO50" i="28"/>
  <c r="AN50" i="28"/>
  <c r="AM50" i="28"/>
  <c r="AL50" i="28"/>
  <c r="AK50" i="28"/>
  <c r="AJ50" i="28"/>
  <c r="AI50" i="28"/>
  <c r="AH50" i="28"/>
  <c r="AG50" i="28"/>
  <c r="AF50" i="28"/>
  <c r="A50" i="28"/>
  <c r="BH49" i="28"/>
  <c r="BG49" i="28"/>
  <c r="BF49" i="28"/>
  <c r="BE49" i="28"/>
  <c r="BD49" i="28"/>
  <c r="BC49" i="28"/>
  <c r="BA49" i="28"/>
  <c r="AZ49" i="28"/>
  <c r="AY49" i="28"/>
  <c r="AX49" i="28"/>
  <c r="AW49" i="28"/>
  <c r="AV49" i="28"/>
  <c r="AT49" i="28"/>
  <c r="AS49" i="28"/>
  <c r="AR49" i="28"/>
  <c r="AQ49" i="28"/>
  <c r="AP49" i="28"/>
  <c r="AO49" i="28"/>
  <c r="AN49" i="28"/>
  <c r="AM49" i="28"/>
  <c r="AL49" i="28"/>
  <c r="AK49" i="28"/>
  <c r="AJ49" i="28"/>
  <c r="AI49" i="28"/>
  <c r="AH49" i="28"/>
  <c r="AG49" i="28"/>
  <c r="AF49" i="28"/>
  <c r="A49" i="28"/>
  <c r="BH48" i="28"/>
  <c r="BG48" i="28"/>
  <c r="BF48" i="28"/>
  <c r="BE48" i="28"/>
  <c r="BD48" i="28"/>
  <c r="BC48" i="28"/>
  <c r="BA48" i="28"/>
  <c r="AZ48" i="28"/>
  <c r="AY48" i="28"/>
  <c r="AX48" i="28"/>
  <c r="AW48" i="28"/>
  <c r="AV48" i="28"/>
  <c r="AT48" i="28"/>
  <c r="AS48" i="28"/>
  <c r="AR48" i="28"/>
  <c r="AQ48" i="28"/>
  <c r="AP48" i="28"/>
  <c r="AO48" i="28"/>
  <c r="AN48" i="28"/>
  <c r="AM48" i="28"/>
  <c r="AL48" i="28"/>
  <c r="AK48" i="28"/>
  <c r="AJ48" i="28"/>
  <c r="AI48" i="28"/>
  <c r="AH48" i="28"/>
  <c r="AG48" i="28"/>
  <c r="AF48" i="28"/>
  <c r="A48" i="28"/>
  <c r="BH47" i="28"/>
  <c r="BG47" i="28"/>
  <c r="BF47" i="28"/>
  <c r="BE47" i="28"/>
  <c r="BD47" i="28"/>
  <c r="BC47" i="28"/>
  <c r="BA47" i="28"/>
  <c r="AZ47" i="28"/>
  <c r="AY47" i="28"/>
  <c r="AX47" i="28"/>
  <c r="AW47" i="28"/>
  <c r="AV47" i="28"/>
  <c r="AT47" i="28"/>
  <c r="AS47" i="28"/>
  <c r="AR47" i="28"/>
  <c r="AQ47" i="28"/>
  <c r="AP47" i="28"/>
  <c r="AO47" i="28"/>
  <c r="AN47" i="28"/>
  <c r="AM47" i="28"/>
  <c r="AL47" i="28"/>
  <c r="AK47" i="28"/>
  <c r="AJ47" i="28"/>
  <c r="AI47" i="28"/>
  <c r="AH47" i="28"/>
  <c r="AG47" i="28"/>
  <c r="AF47" i="28"/>
  <c r="A47" i="28"/>
  <c r="BH46" i="28"/>
  <c r="BG46" i="28"/>
  <c r="BF46" i="28"/>
  <c r="BE46" i="28"/>
  <c r="BD46" i="28"/>
  <c r="BC46" i="28"/>
  <c r="BA46" i="28"/>
  <c r="AZ46" i="28"/>
  <c r="AY46" i="28"/>
  <c r="AX46" i="28"/>
  <c r="AW46" i="28"/>
  <c r="AV46" i="28"/>
  <c r="AT46" i="28"/>
  <c r="AS46" i="28"/>
  <c r="AR46" i="28"/>
  <c r="AQ46" i="28"/>
  <c r="AP46" i="28"/>
  <c r="AO46" i="28"/>
  <c r="AN46" i="28"/>
  <c r="AM46" i="28"/>
  <c r="AL46" i="28"/>
  <c r="AK46" i="28"/>
  <c r="AJ46" i="28"/>
  <c r="AI46" i="28"/>
  <c r="AH46" i="28"/>
  <c r="AG46" i="28"/>
  <c r="AF46" i="28"/>
  <c r="A46" i="28"/>
  <c r="BH45" i="28"/>
  <c r="BG45" i="28"/>
  <c r="BF45" i="28"/>
  <c r="BE45" i="28"/>
  <c r="BD45" i="28"/>
  <c r="BC45" i="28"/>
  <c r="BA45" i="28"/>
  <c r="AZ45" i="28"/>
  <c r="AY45" i="28"/>
  <c r="AX45" i="28"/>
  <c r="AW45" i="28"/>
  <c r="AV45" i="28"/>
  <c r="AT45" i="28"/>
  <c r="AS45" i="28"/>
  <c r="AR45" i="28"/>
  <c r="AQ45" i="28"/>
  <c r="AP45" i="28"/>
  <c r="AO45" i="28"/>
  <c r="AN45" i="28"/>
  <c r="AM45" i="28"/>
  <c r="AL45" i="28"/>
  <c r="AK45" i="28"/>
  <c r="AJ45" i="28"/>
  <c r="AI45" i="28"/>
  <c r="AH45" i="28"/>
  <c r="AG45" i="28"/>
  <c r="AF45" i="28"/>
  <c r="A45" i="28"/>
  <c r="BH44" i="28"/>
  <c r="BG44" i="28"/>
  <c r="BF44" i="28"/>
  <c r="BE44" i="28"/>
  <c r="BD44" i="28"/>
  <c r="BC44" i="28"/>
  <c r="BA44" i="28"/>
  <c r="AZ44" i="28"/>
  <c r="AY44" i="28"/>
  <c r="AX44" i="28"/>
  <c r="AW44" i="28"/>
  <c r="AV44" i="28"/>
  <c r="AT44" i="28"/>
  <c r="AS44" i="28"/>
  <c r="AR44" i="28"/>
  <c r="AQ44" i="28"/>
  <c r="AP44" i="28"/>
  <c r="AO44" i="28"/>
  <c r="AN44" i="28"/>
  <c r="AM44" i="28"/>
  <c r="AL44" i="28"/>
  <c r="AK44" i="28"/>
  <c r="AJ44" i="28"/>
  <c r="AI44" i="28"/>
  <c r="AH44" i="28"/>
  <c r="AG44" i="28"/>
  <c r="AF44" i="28"/>
  <c r="A44" i="28"/>
  <c r="BH43" i="28"/>
  <c r="BG43" i="28"/>
  <c r="BF43" i="28"/>
  <c r="BE43" i="28"/>
  <c r="BD43" i="28"/>
  <c r="BC43" i="28"/>
  <c r="BA43" i="28"/>
  <c r="AZ43" i="28"/>
  <c r="AY43" i="28"/>
  <c r="AX43" i="28"/>
  <c r="AW43" i="28"/>
  <c r="AV43" i="28"/>
  <c r="AT43" i="28"/>
  <c r="AS43" i="28"/>
  <c r="AR43" i="28"/>
  <c r="AQ43" i="28"/>
  <c r="AP43" i="28"/>
  <c r="AO43" i="28"/>
  <c r="AN43" i="28"/>
  <c r="AM43" i="28"/>
  <c r="AL43" i="28"/>
  <c r="AK43" i="28"/>
  <c r="AJ43" i="28"/>
  <c r="AI43" i="28"/>
  <c r="AH43" i="28"/>
  <c r="AG43" i="28"/>
  <c r="AF43" i="28"/>
  <c r="A43" i="28"/>
  <c r="BH42" i="28"/>
  <c r="BG42" i="28"/>
  <c r="BF42" i="28"/>
  <c r="BE42" i="28"/>
  <c r="BD42" i="28"/>
  <c r="BC42" i="28"/>
  <c r="BA42" i="28"/>
  <c r="AZ42" i="28"/>
  <c r="AY42" i="28"/>
  <c r="AX42" i="28"/>
  <c r="AW42" i="28"/>
  <c r="AV42" i="28"/>
  <c r="AT42" i="28"/>
  <c r="AS42" i="28"/>
  <c r="AR42" i="28"/>
  <c r="AQ42" i="28"/>
  <c r="AP42" i="28"/>
  <c r="AO42" i="28"/>
  <c r="AN42" i="28"/>
  <c r="AM42" i="28"/>
  <c r="AL42" i="28"/>
  <c r="AK42" i="28"/>
  <c r="AJ42" i="28"/>
  <c r="AI42" i="28"/>
  <c r="AH42" i="28"/>
  <c r="AG42" i="28"/>
  <c r="AF42" i="28"/>
  <c r="A42" i="28"/>
  <c r="BH41" i="28"/>
  <c r="BG41" i="28"/>
  <c r="BF41" i="28"/>
  <c r="BE41" i="28"/>
  <c r="BD41" i="28"/>
  <c r="BC41" i="28"/>
  <c r="BA41" i="28"/>
  <c r="AZ41" i="28"/>
  <c r="AY41" i="28"/>
  <c r="AX41" i="28"/>
  <c r="AW41" i="28"/>
  <c r="AV41" i="28"/>
  <c r="AT41" i="28"/>
  <c r="AS41" i="28"/>
  <c r="AR41" i="28"/>
  <c r="AQ41" i="28"/>
  <c r="AP41" i="28"/>
  <c r="AO41" i="28"/>
  <c r="AN41" i="28"/>
  <c r="AM41" i="28"/>
  <c r="AL41" i="28"/>
  <c r="AK41" i="28"/>
  <c r="AJ41" i="28"/>
  <c r="AI41" i="28"/>
  <c r="AH41" i="28"/>
  <c r="AG41" i="28"/>
  <c r="AF41" i="28"/>
  <c r="A41" i="28"/>
  <c r="BH40" i="28"/>
  <c r="BG40" i="28"/>
  <c r="BF40" i="28"/>
  <c r="BE40" i="28"/>
  <c r="BD40" i="28"/>
  <c r="BC40" i="28"/>
  <c r="BA40" i="28"/>
  <c r="AZ40" i="28"/>
  <c r="AY40" i="28"/>
  <c r="AX40" i="28"/>
  <c r="AW40" i="28"/>
  <c r="AV40" i="28"/>
  <c r="AT40" i="28"/>
  <c r="AS40" i="28"/>
  <c r="AR40" i="28"/>
  <c r="AQ40" i="28"/>
  <c r="AP40" i="28"/>
  <c r="AO40" i="28"/>
  <c r="AN40" i="28"/>
  <c r="AM40" i="28"/>
  <c r="AL40" i="28"/>
  <c r="AK40" i="28"/>
  <c r="AJ40" i="28"/>
  <c r="AI40" i="28"/>
  <c r="AH40" i="28"/>
  <c r="AG40" i="28"/>
  <c r="AF40" i="28"/>
  <c r="A40" i="28"/>
  <c r="BH39" i="28"/>
  <c r="BG39" i="28"/>
  <c r="BF39" i="28"/>
  <c r="BE39" i="28"/>
  <c r="BD39" i="28"/>
  <c r="BC39" i="28"/>
  <c r="BA39" i="28"/>
  <c r="AZ39" i="28"/>
  <c r="AY39" i="28"/>
  <c r="AX39" i="28"/>
  <c r="AW39" i="28"/>
  <c r="AV39" i="28"/>
  <c r="AT39" i="28"/>
  <c r="AS39" i="28"/>
  <c r="AR39" i="28"/>
  <c r="AQ39" i="28"/>
  <c r="AP39" i="28"/>
  <c r="AO39" i="28"/>
  <c r="AN39" i="28"/>
  <c r="AM39" i="28"/>
  <c r="AL39" i="28"/>
  <c r="AK39" i="28"/>
  <c r="AJ39" i="28"/>
  <c r="AI39" i="28"/>
  <c r="AH39" i="28"/>
  <c r="AG39" i="28"/>
  <c r="AF39" i="28"/>
  <c r="A39" i="28"/>
  <c r="BH38" i="28"/>
  <c r="BG38" i="28"/>
  <c r="BF38" i="28"/>
  <c r="BE38" i="28"/>
  <c r="BD38" i="28"/>
  <c r="BC38" i="28"/>
  <c r="BA38" i="28"/>
  <c r="AZ38" i="28"/>
  <c r="AY38" i="28"/>
  <c r="AX38" i="28"/>
  <c r="AW38" i="28"/>
  <c r="AV38" i="28"/>
  <c r="AT38" i="28"/>
  <c r="AS38" i="28"/>
  <c r="AR38" i="28"/>
  <c r="AQ38" i="28"/>
  <c r="AP38" i="28"/>
  <c r="AO38" i="28"/>
  <c r="AN38" i="28"/>
  <c r="AM38" i="28"/>
  <c r="AL38" i="28"/>
  <c r="AK38" i="28"/>
  <c r="AJ38" i="28"/>
  <c r="AI38" i="28"/>
  <c r="AH38" i="28"/>
  <c r="AG38" i="28"/>
  <c r="AF38" i="28"/>
  <c r="A38" i="28"/>
  <c r="BH37" i="28"/>
  <c r="BG37" i="28"/>
  <c r="BF37" i="28"/>
  <c r="BE37" i="28"/>
  <c r="BD37" i="28"/>
  <c r="BC37" i="28"/>
  <c r="BA37" i="28"/>
  <c r="AZ37" i="28"/>
  <c r="AY37" i="28"/>
  <c r="AX37" i="28"/>
  <c r="AW37" i="28"/>
  <c r="AV37" i="28"/>
  <c r="AT37" i="28"/>
  <c r="AS37" i="28"/>
  <c r="AR37" i="28"/>
  <c r="AQ37" i="28"/>
  <c r="AP37" i="28"/>
  <c r="AO37" i="28"/>
  <c r="AN37" i="28"/>
  <c r="AM37" i="28"/>
  <c r="AL37" i="28"/>
  <c r="AK37" i="28"/>
  <c r="AJ37" i="28"/>
  <c r="AI37" i="28"/>
  <c r="AH37" i="28"/>
  <c r="AG37" i="28"/>
  <c r="AF37" i="28"/>
  <c r="A37" i="28"/>
  <c r="BH36" i="28"/>
  <c r="BG36" i="28"/>
  <c r="BF36" i="28"/>
  <c r="BE36" i="28"/>
  <c r="BD36" i="28"/>
  <c r="BC36" i="28"/>
  <c r="BA36" i="28"/>
  <c r="AZ36" i="28"/>
  <c r="AY36" i="28"/>
  <c r="AX36" i="28"/>
  <c r="AW36" i="28"/>
  <c r="AV36" i="28"/>
  <c r="AT36" i="28"/>
  <c r="AS36" i="28"/>
  <c r="AR36" i="28"/>
  <c r="AQ36" i="28"/>
  <c r="AP36" i="28"/>
  <c r="AO36" i="28"/>
  <c r="AN36" i="28"/>
  <c r="AM36" i="28"/>
  <c r="AL36" i="28"/>
  <c r="AK36" i="28"/>
  <c r="AJ36" i="28"/>
  <c r="AI36" i="28"/>
  <c r="AH36" i="28"/>
  <c r="AG36" i="28"/>
  <c r="AF36" i="28"/>
  <c r="A36" i="28"/>
  <c r="BH35" i="28"/>
  <c r="BG35" i="28"/>
  <c r="BF35" i="28"/>
  <c r="BE35" i="28"/>
  <c r="BD35" i="28"/>
  <c r="BC35" i="28"/>
  <c r="BA35" i="28"/>
  <c r="AZ35" i="28"/>
  <c r="AY35" i="28"/>
  <c r="AX35" i="28"/>
  <c r="AW35" i="28"/>
  <c r="AV35" i="28"/>
  <c r="AT35" i="28"/>
  <c r="AS35" i="28"/>
  <c r="AR35" i="28"/>
  <c r="AQ35" i="28"/>
  <c r="AP35" i="28"/>
  <c r="AO35" i="28"/>
  <c r="AN35" i="28"/>
  <c r="AM35" i="28"/>
  <c r="AL35" i="28"/>
  <c r="AK35" i="28"/>
  <c r="AJ35" i="28"/>
  <c r="AI35" i="28"/>
  <c r="AH35" i="28"/>
  <c r="AG35" i="28"/>
  <c r="AF35" i="28"/>
  <c r="A35" i="28"/>
  <c r="BH34" i="28"/>
  <c r="BG34" i="28"/>
  <c r="BF34" i="28"/>
  <c r="BE34" i="28"/>
  <c r="BD34" i="28"/>
  <c r="BC34" i="28"/>
  <c r="BA34" i="28"/>
  <c r="AZ34" i="28"/>
  <c r="AY34" i="28"/>
  <c r="AX34" i="28"/>
  <c r="AW34" i="28"/>
  <c r="AV34" i="28"/>
  <c r="AT34" i="28"/>
  <c r="AS34" i="28"/>
  <c r="AR34" i="28"/>
  <c r="AQ34" i="28"/>
  <c r="AP34" i="28"/>
  <c r="AO34" i="28"/>
  <c r="AN34" i="28"/>
  <c r="AM34" i="28"/>
  <c r="AL34" i="28"/>
  <c r="AK34" i="28"/>
  <c r="AJ34" i="28"/>
  <c r="AI34" i="28"/>
  <c r="AH34" i="28"/>
  <c r="AG34" i="28"/>
  <c r="AF34" i="28"/>
  <c r="A34" i="28"/>
  <c r="BH33" i="28"/>
  <c r="BG33" i="28"/>
  <c r="BF33" i="28"/>
  <c r="BE33" i="28"/>
  <c r="BD33" i="28"/>
  <c r="BC33" i="28"/>
  <c r="BA33" i="28"/>
  <c r="AZ33" i="28"/>
  <c r="AY33" i="28"/>
  <c r="AX33" i="28"/>
  <c r="AW33" i="28"/>
  <c r="AV33" i="28"/>
  <c r="AT33" i="28"/>
  <c r="AS33" i="28"/>
  <c r="AR33" i="28"/>
  <c r="AQ33" i="28"/>
  <c r="AP33" i="28"/>
  <c r="AO33" i="28"/>
  <c r="AN33" i="28"/>
  <c r="AM33" i="28"/>
  <c r="AL33" i="28"/>
  <c r="AK33" i="28"/>
  <c r="AJ33" i="28"/>
  <c r="AI33" i="28"/>
  <c r="AH33" i="28"/>
  <c r="AG33" i="28"/>
  <c r="AF33" i="28"/>
  <c r="A33" i="28"/>
  <c r="BH32" i="28"/>
  <c r="BG32" i="28"/>
  <c r="BF32" i="28"/>
  <c r="BE32" i="28"/>
  <c r="BD32" i="28"/>
  <c r="BC32" i="28"/>
  <c r="BA32" i="28"/>
  <c r="AZ32" i="28"/>
  <c r="AY32" i="28"/>
  <c r="AX32" i="28"/>
  <c r="AW32" i="28"/>
  <c r="AV32" i="28"/>
  <c r="AT32" i="28"/>
  <c r="AS32" i="28"/>
  <c r="AR32" i="28"/>
  <c r="AQ32" i="28"/>
  <c r="AP32" i="28"/>
  <c r="AO32" i="28"/>
  <c r="AN32" i="28"/>
  <c r="AM32" i="28"/>
  <c r="AL32" i="28"/>
  <c r="AK32" i="28"/>
  <c r="AJ32" i="28"/>
  <c r="AI32" i="28"/>
  <c r="AH32" i="28"/>
  <c r="AG32" i="28"/>
  <c r="AF32" i="28"/>
  <c r="A32" i="28"/>
  <c r="BH31" i="28"/>
  <c r="BG31" i="28"/>
  <c r="BF31" i="28"/>
  <c r="BE31" i="28"/>
  <c r="BD31" i="28"/>
  <c r="BC31" i="28"/>
  <c r="BA31" i="28"/>
  <c r="AZ31" i="28"/>
  <c r="AY31" i="28"/>
  <c r="AX31" i="28"/>
  <c r="AW31" i="28"/>
  <c r="AV31" i="28"/>
  <c r="AT31" i="28"/>
  <c r="AS31" i="28"/>
  <c r="AR31" i="28"/>
  <c r="AQ31" i="28"/>
  <c r="AP31" i="28"/>
  <c r="AO31" i="28"/>
  <c r="AN31" i="28"/>
  <c r="AM31" i="28"/>
  <c r="AL31" i="28"/>
  <c r="AK31" i="28"/>
  <c r="AJ31" i="28"/>
  <c r="AI31" i="28"/>
  <c r="AH31" i="28"/>
  <c r="AG31" i="28"/>
  <c r="AF31" i="28"/>
  <c r="A31" i="28"/>
  <c r="BH30" i="28"/>
  <c r="BG30" i="28"/>
  <c r="BF30" i="28"/>
  <c r="BE30" i="28"/>
  <c r="BD30" i="28"/>
  <c r="BC30" i="28"/>
  <c r="BA30" i="28"/>
  <c r="AZ30" i="28"/>
  <c r="AY30" i="28"/>
  <c r="AX30" i="28"/>
  <c r="AW30" i="28"/>
  <c r="AV30" i="28"/>
  <c r="AT30" i="28"/>
  <c r="AS30" i="28"/>
  <c r="AR30" i="28"/>
  <c r="AQ30" i="28"/>
  <c r="AP30" i="28"/>
  <c r="AO30" i="28"/>
  <c r="AN30" i="28"/>
  <c r="AM30" i="28"/>
  <c r="AL30" i="28"/>
  <c r="AK30" i="28"/>
  <c r="AJ30" i="28"/>
  <c r="AI30" i="28"/>
  <c r="AH30" i="28"/>
  <c r="AG30" i="28"/>
  <c r="AF30" i="28"/>
  <c r="A30" i="28"/>
  <c r="BI28" i="28"/>
  <c r="BH28" i="28"/>
  <c r="BG28" i="28"/>
  <c r="BF28" i="28"/>
  <c r="BE28" i="28"/>
  <c r="BD28" i="28"/>
  <c r="BC28" i="28"/>
  <c r="BB28" i="28"/>
  <c r="BA28" i="28"/>
  <c r="AZ28" i="28"/>
  <c r="AY28" i="28"/>
  <c r="AX28" i="28"/>
  <c r="AW28" i="28"/>
  <c r="AV28" i="28"/>
  <c r="AU28" i="28"/>
  <c r="AT28" i="28"/>
  <c r="AS28" i="28"/>
  <c r="AR28" i="28"/>
  <c r="AQ28" i="28"/>
  <c r="AP28" i="28"/>
  <c r="AO28" i="28"/>
  <c r="AN28" i="28"/>
  <c r="AM28" i="28"/>
  <c r="AL28" i="28"/>
  <c r="AK28" i="28"/>
  <c r="AJ28" i="28"/>
  <c r="AI28" i="28"/>
  <c r="AH28" i="28"/>
  <c r="AG28" i="28"/>
  <c r="AF28" i="28"/>
  <c r="BI27" i="28"/>
  <c r="BH27" i="28"/>
  <c r="BG27" i="28"/>
  <c r="BF27" i="28"/>
  <c r="BE27" i="28"/>
  <c r="BD27" i="28"/>
  <c r="BC27" i="28"/>
  <c r="BB27" i="28"/>
  <c r="BA27" i="28"/>
  <c r="AZ27" i="28"/>
  <c r="AY27" i="28"/>
  <c r="AX27" i="28"/>
  <c r="AW27" i="28"/>
  <c r="AV27" i="28"/>
  <c r="AU27" i="28"/>
  <c r="AT27" i="28"/>
  <c r="AS27" i="28"/>
  <c r="AR27" i="28"/>
  <c r="AQ27" i="28"/>
  <c r="AP27" i="28"/>
  <c r="AO27" i="28"/>
  <c r="AN27" i="28"/>
  <c r="AM27" i="28"/>
  <c r="AL27" i="28"/>
  <c r="AK27" i="28"/>
  <c r="AJ27" i="28"/>
  <c r="AI27" i="28"/>
  <c r="AH27" i="28"/>
  <c r="AG27" i="28"/>
  <c r="AF27" i="28"/>
  <c r="BI26" i="28"/>
  <c r="BH26" i="28"/>
  <c r="BG26" i="28"/>
  <c r="BF26" i="28"/>
  <c r="BE26" i="28"/>
  <c r="BD26" i="28"/>
  <c r="BC26" i="28"/>
  <c r="BB26" i="28"/>
  <c r="BA26" i="28"/>
  <c r="AZ26" i="28"/>
  <c r="AY26" i="28"/>
  <c r="AX26" i="28"/>
  <c r="AW26" i="28"/>
  <c r="AV26" i="28"/>
  <c r="AU26" i="28"/>
  <c r="AT26" i="28"/>
  <c r="AS26" i="28"/>
  <c r="AR26" i="28"/>
  <c r="AQ26" i="28"/>
  <c r="AP26" i="28"/>
  <c r="AO26" i="28"/>
  <c r="BI24" i="28"/>
  <c r="BB24" i="28"/>
  <c r="AU24" i="28"/>
  <c r="AN24" i="28"/>
  <c r="BD24" i="28" s="1"/>
  <c r="BI23" i="28"/>
  <c r="BB23" i="28"/>
  <c r="AU23" i="28"/>
  <c r="AN23" i="28"/>
  <c r="AI23" i="28" s="1"/>
  <c r="AJ23" i="28" s="1"/>
  <c r="BI22" i="28"/>
  <c r="BI85" i="28" s="1"/>
  <c r="BB22" i="28"/>
  <c r="BB86" i="28" s="1"/>
  <c r="AU22" i="28"/>
  <c r="AU63" i="28" s="1"/>
  <c r="AN22" i="28"/>
  <c r="AN84" i="28" s="1"/>
  <c r="BI21" i="28"/>
  <c r="BB21" i="28"/>
  <c r="AU21" i="28"/>
  <c r="AN21" i="28"/>
  <c r="AP21" i="28" s="1"/>
  <c r="BI20" i="28"/>
  <c r="BB20" i="28"/>
  <c r="AU20" i="28"/>
  <c r="AN20" i="28"/>
  <c r="AW20" i="28" s="1"/>
  <c r="AX20" i="28" s="1"/>
  <c r="BI19" i="28"/>
  <c r="BB19" i="28"/>
  <c r="AU19" i="28"/>
  <c r="AN19" i="28"/>
  <c r="BI18" i="28"/>
  <c r="BB18" i="28"/>
  <c r="AU18" i="28"/>
  <c r="AN18" i="28"/>
  <c r="AI19" i="28" s="1"/>
  <c r="AJ19" i="28" s="1"/>
  <c r="BI17" i="28"/>
  <c r="BH17" i="28"/>
  <c r="BG17" i="28"/>
  <c r="BF17" i="28"/>
  <c r="BE17" i="28"/>
  <c r="BD17" i="28"/>
  <c r="BC17" i="28"/>
  <c r="BB17" i="28"/>
  <c r="BA17" i="28"/>
  <c r="AZ17" i="28"/>
  <c r="AY17" i="28"/>
  <c r="AX17" i="28"/>
  <c r="AW17" i="28"/>
  <c r="AV17" i="28"/>
  <c r="AU17" i="28"/>
  <c r="AT17" i="28"/>
  <c r="AS17" i="28"/>
  <c r="AR17" i="28"/>
  <c r="AQ17" i="28"/>
  <c r="AP17" i="28"/>
  <c r="AO17" i="28"/>
  <c r="AN17" i="28"/>
  <c r="AM17" i="28"/>
  <c r="AL17" i="28"/>
  <c r="AK17" i="28"/>
  <c r="AJ17" i="28"/>
  <c r="AI17" i="28"/>
  <c r="AH17" i="28"/>
  <c r="AB17" i="28"/>
  <c r="AA17" i="28"/>
  <c r="Z17" i="28"/>
  <c r="Y17" i="28"/>
  <c r="T17" i="28"/>
  <c r="S17" i="28"/>
  <c r="R17" i="28"/>
  <c r="Q17" i="28"/>
  <c r="BI16" i="28"/>
  <c r="BI124" i="28" s="1"/>
  <c r="BH16" i="28"/>
  <c r="BH128" i="28" s="1"/>
  <c r="BG16" i="28"/>
  <c r="BG126" i="28" s="1"/>
  <c r="BF16" i="28"/>
  <c r="BF131" i="28" s="1"/>
  <c r="BE16" i="28"/>
  <c r="BE126" i="28" s="1"/>
  <c r="BD16" i="28"/>
  <c r="BD132" i="28" s="1"/>
  <c r="BC16" i="28"/>
  <c r="BC124" i="28" s="1"/>
  <c r="BB16" i="28"/>
  <c r="BB123" i="28" s="1"/>
  <c r="BA16" i="28"/>
  <c r="BA129" i="28" s="1"/>
  <c r="AZ16" i="28"/>
  <c r="AY16" i="28"/>
  <c r="AX16" i="28"/>
  <c r="AX126" i="28" s="1"/>
  <c r="AW16" i="28"/>
  <c r="AW133" i="28" s="1"/>
  <c r="AV16" i="28"/>
  <c r="AV125" i="28" s="1"/>
  <c r="AU16" i="28"/>
  <c r="AU126" i="28" s="1"/>
  <c r="AT16" i="28"/>
  <c r="AT131" i="28" s="1"/>
  <c r="AS16" i="28"/>
  <c r="AS128" i="28" s="1"/>
  <c r="AR16" i="28"/>
  <c r="AR132" i="28" s="1"/>
  <c r="AQ16" i="28"/>
  <c r="AQ128" i="28" s="1"/>
  <c r="AP16" i="28"/>
  <c r="AO16" i="28"/>
  <c r="AO126" i="28" s="1"/>
  <c r="AN16" i="28"/>
  <c r="AN127" i="28" s="1"/>
  <c r="AM16" i="28"/>
  <c r="AM131" i="28" s="1"/>
  <c r="AL16" i="28"/>
  <c r="AL123" i="28" s="1"/>
  <c r="AK16" i="28"/>
  <c r="AK124" i="28" s="1"/>
  <c r="AJ16" i="28"/>
  <c r="AI16" i="28"/>
  <c r="AI124" i="28" s="1"/>
  <c r="AH16" i="28"/>
  <c r="AB16" i="28"/>
  <c r="AA16" i="28"/>
  <c r="Z16" i="28"/>
  <c r="Y16" i="28"/>
  <c r="BI15" i="28"/>
  <c r="BH15" i="28"/>
  <c r="BG15" i="28"/>
  <c r="BF15" i="28"/>
  <c r="BE15" i="28"/>
  <c r="BD15" i="28"/>
  <c r="BC15" i="28"/>
  <c r="BB15" i="28"/>
  <c r="BA15" i="28"/>
  <c r="AZ15" i="28"/>
  <c r="AY15" i="28"/>
  <c r="AX15" i="28"/>
  <c r="AW15" i="28"/>
  <c r="AV15" i="28"/>
  <c r="AU15" i="28"/>
  <c r="AT15" i="28"/>
  <c r="AS15" i="28"/>
  <c r="AR15" i="28"/>
  <c r="AQ15" i="28"/>
  <c r="AP15" i="28"/>
  <c r="AO15" i="28"/>
  <c r="AN15" i="28"/>
  <c r="AM15" i="28"/>
  <c r="AL15" i="28"/>
  <c r="AK15" i="28"/>
  <c r="AJ15" i="28"/>
  <c r="AI15" i="28"/>
  <c r="AH15" i="28"/>
  <c r="AB15" i="28"/>
  <c r="AA15" i="28"/>
  <c r="Z15" i="28"/>
  <c r="Y15" i="28"/>
  <c r="BI14" i="28"/>
  <c r="BI51" i="28" s="1"/>
  <c r="BH14" i="28"/>
  <c r="BG14" i="28"/>
  <c r="BF14" i="28"/>
  <c r="BE14" i="28"/>
  <c r="BD14" i="28"/>
  <c r="BB14" i="28"/>
  <c r="BB58" i="28" s="1"/>
  <c r="BA14" i="28"/>
  <c r="AZ14" i="28"/>
  <c r="AY14" i="28"/>
  <c r="AX14" i="28"/>
  <c r="AW14" i="28"/>
  <c r="AU14" i="28"/>
  <c r="AU58" i="28" s="1"/>
  <c r="AT14" i="28"/>
  <c r="AS14" i="28"/>
  <c r="AR14" i="28"/>
  <c r="AQ14" i="28"/>
  <c r="AP14" i="28"/>
  <c r="AN14" i="28"/>
  <c r="AM14" i="28"/>
  <c r="AL14" i="28"/>
  <c r="AK14" i="28"/>
  <c r="AJ14" i="28"/>
  <c r="AI14" i="28"/>
  <c r="AA14" i="28"/>
  <c r="Z14" i="28"/>
  <c r="BI13" i="28"/>
  <c r="BB13" i="28"/>
  <c r="AU13" i="28"/>
  <c r="AN13" i="28"/>
  <c r="AW13" i="28" s="1"/>
  <c r="BI12" i="28"/>
  <c r="BB12" i="28"/>
  <c r="AU12" i="28"/>
  <c r="AN12" i="28"/>
  <c r="AW12" i="28" s="1"/>
  <c r="BI11" i="28"/>
  <c r="BB11" i="28"/>
  <c r="BB119" i="28" s="1"/>
  <c r="AU11" i="28"/>
  <c r="AU104" i="28" s="1"/>
  <c r="AN11" i="28"/>
  <c r="AN115" i="28" s="1"/>
  <c r="BC8" i="28"/>
  <c r="AV8" i="28"/>
  <c r="AO8" i="28"/>
  <c r="AG8" i="28"/>
  <c r="AB8" i="28"/>
  <c r="AA8" i="28"/>
  <c r="Z8" i="28"/>
  <c r="Y8" i="28"/>
  <c r="T8" i="28"/>
  <c r="S8" i="28"/>
  <c r="R8" i="28"/>
  <c r="Q8" i="28"/>
  <c r="BC7" i="28"/>
  <c r="AV7" i="28"/>
  <c r="AO7" i="28"/>
  <c r="AG7" i="28"/>
  <c r="AB7" i="28"/>
  <c r="AA7" i="28"/>
  <c r="Z7" i="28"/>
  <c r="Y7" i="28"/>
  <c r="BC6" i="28"/>
  <c r="AV6" i="28"/>
  <c r="AO6" i="28"/>
  <c r="AG6" i="28"/>
  <c r="AB6" i="28"/>
  <c r="AA6" i="28"/>
  <c r="Z6" i="28"/>
  <c r="Y6" i="28"/>
  <c r="BC5" i="28"/>
  <c r="AV5" i="28"/>
  <c r="AO5" i="28"/>
  <c r="AA5" i="28"/>
  <c r="Z5" i="28"/>
  <c r="BI1" i="28"/>
  <c r="BH1" i="28"/>
  <c r="BG1" i="28"/>
  <c r="BF1" i="28"/>
  <c r="BE1" i="28"/>
  <c r="BD1" i="28"/>
  <c r="BB1" i="28"/>
  <c r="BA1" i="28"/>
  <c r="AZ1" i="28"/>
  <c r="AY1" i="28"/>
  <c r="AX1" i="28"/>
  <c r="AW1" i="28"/>
  <c r="AU1" i="28"/>
  <c r="AT1" i="28"/>
  <c r="AS1" i="28"/>
  <c r="AR1" i="28"/>
  <c r="AQ1" i="28"/>
  <c r="AP1" i="28"/>
  <c r="AN1" i="28"/>
  <c r="AM1" i="28"/>
  <c r="AL1" i="28"/>
  <c r="AK1" i="28"/>
  <c r="AJ1" i="28"/>
  <c r="AI1" i="28"/>
  <c r="BT72" i="29"/>
  <c r="BF72" i="29"/>
  <c r="AR72" i="29"/>
  <c r="AD72" i="29"/>
  <c r="P72" i="29"/>
  <c r="F72" i="29"/>
  <c r="E72" i="29"/>
  <c r="D72" i="29"/>
  <c r="C72" i="29"/>
  <c r="B72" i="29"/>
  <c r="A72" i="29"/>
  <c r="BT71" i="29"/>
  <c r="BF71" i="29"/>
  <c r="AR71" i="29"/>
  <c r="AD71" i="29"/>
  <c r="P71" i="29"/>
  <c r="F71" i="29"/>
  <c r="E71" i="29"/>
  <c r="D71" i="29"/>
  <c r="C71" i="29"/>
  <c r="B71" i="29"/>
  <c r="A71" i="29"/>
  <c r="BT70" i="29"/>
  <c r="BF70" i="29"/>
  <c r="AR70" i="29"/>
  <c r="AD70" i="29"/>
  <c r="P70" i="29"/>
  <c r="F70" i="29"/>
  <c r="E70" i="29"/>
  <c r="D70" i="29"/>
  <c r="C70" i="29"/>
  <c r="B70" i="29"/>
  <c r="A70" i="29"/>
  <c r="BT69" i="29"/>
  <c r="BF69" i="29"/>
  <c r="AR69" i="29"/>
  <c r="AD69" i="29"/>
  <c r="P69" i="29"/>
  <c r="F69" i="29"/>
  <c r="E69" i="29"/>
  <c r="D69" i="29"/>
  <c r="C69" i="29"/>
  <c r="B69" i="29"/>
  <c r="A69" i="29"/>
  <c r="BT68" i="29"/>
  <c r="BF68" i="29"/>
  <c r="AR68" i="29"/>
  <c r="AD68" i="29"/>
  <c r="P68" i="29"/>
  <c r="F68" i="29"/>
  <c r="E68" i="29"/>
  <c r="D68" i="29"/>
  <c r="C68" i="29"/>
  <c r="B68" i="29"/>
  <c r="A68" i="29"/>
  <c r="BT67" i="29"/>
  <c r="BF67" i="29"/>
  <c r="AR67" i="29"/>
  <c r="AD67" i="29"/>
  <c r="P67" i="29"/>
  <c r="F67" i="29"/>
  <c r="E67" i="29"/>
  <c r="D67" i="29"/>
  <c r="C67" i="29"/>
  <c r="B67" i="29"/>
  <c r="A67" i="29"/>
  <c r="BT66" i="29"/>
  <c r="BF66" i="29"/>
  <c r="AR66" i="29"/>
  <c r="AD66" i="29"/>
  <c r="P66" i="29"/>
  <c r="F66" i="29"/>
  <c r="E66" i="29"/>
  <c r="D66" i="29"/>
  <c r="C66" i="29"/>
  <c r="B66" i="29"/>
  <c r="A66" i="29"/>
  <c r="BT65" i="29"/>
  <c r="BF65" i="29"/>
  <c r="AR65" i="29"/>
  <c r="AD65" i="29"/>
  <c r="P65" i="29"/>
  <c r="F65" i="29"/>
  <c r="E65" i="29"/>
  <c r="D65" i="29"/>
  <c r="C65" i="29"/>
  <c r="B65" i="29"/>
  <c r="A65" i="29"/>
  <c r="BT64" i="29"/>
  <c r="BF64" i="29"/>
  <c r="AR64" i="29"/>
  <c r="AD64" i="29"/>
  <c r="P64" i="29"/>
  <c r="F64" i="29"/>
  <c r="E64" i="29"/>
  <c r="D64" i="29"/>
  <c r="C64" i="29"/>
  <c r="B64" i="29"/>
  <c r="A64" i="29"/>
  <c r="BT63" i="29"/>
  <c r="BF63" i="29"/>
  <c r="AR63" i="29"/>
  <c r="AD63" i="29"/>
  <c r="P63" i="29"/>
  <c r="F63" i="29"/>
  <c r="E63" i="29"/>
  <c r="D63" i="29"/>
  <c r="C63" i="29"/>
  <c r="B63" i="29"/>
  <c r="A63" i="29"/>
  <c r="BT62" i="29"/>
  <c r="BF62" i="29"/>
  <c r="AR62" i="29"/>
  <c r="AD62" i="29"/>
  <c r="P62" i="29"/>
  <c r="F62" i="29"/>
  <c r="E62" i="29"/>
  <c r="D62" i="29"/>
  <c r="C62" i="29"/>
  <c r="B62" i="29"/>
  <c r="A62" i="29"/>
  <c r="BT61" i="29"/>
  <c r="BF61" i="29"/>
  <c r="AR61" i="29"/>
  <c r="AD61" i="29"/>
  <c r="P61" i="29"/>
  <c r="F61" i="29"/>
  <c r="E61" i="29"/>
  <c r="D61" i="29"/>
  <c r="C61" i="29"/>
  <c r="B61" i="29"/>
  <c r="A61" i="29"/>
  <c r="BT60" i="29"/>
  <c r="BF60" i="29"/>
  <c r="AR60" i="29"/>
  <c r="AD60" i="29"/>
  <c r="P60" i="29"/>
  <c r="F60" i="29"/>
  <c r="E60" i="29"/>
  <c r="D60" i="29"/>
  <c r="C60" i="29"/>
  <c r="B60" i="29"/>
  <c r="A60" i="29"/>
  <c r="BT59" i="29"/>
  <c r="BF59" i="29"/>
  <c r="AR59" i="29"/>
  <c r="AD59" i="29"/>
  <c r="P59" i="29"/>
  <c r="F59" i="29"/>
  <c r="E59" i="29"/>
  <c r="D59" i="29"/>
  <c r="C59" i="29"/>
  <c r="B59" i="29"/>
  <c r="A59" i="29"/>
  <c r="BT58" i="29"/>
  <c r="BF58" i="29"/>
  <c r="AR58" i="29"/>
  <c r="AD58" i="29"/>
  <c r="P58" i="29"/>
  <c r="F58" i="29"/>
  <c r="E58" i="29"/>
  <c r="D58" i="29"/>
  <c r="C58" i="29"/>
  <c r="B58" i="29"/>
  <c r="A58" i="29"/>
  <c r="BT57" i="29"/>
  <c r="BF57" i="29"/>
  <c r="AR57" i="29"/>
  <c r="AD57" i="29"/>
  <c r="P57" i="29"/>
  <c r="F57" i="29"/>
  <c r="E57" i="29"/>
  <c r="D57" i="29"/>
  <c r="C57" i="29"/>
  <c r="B57" i="29"/>
  <c r="A57" i="29"/>
  <c r="BT56" i="29"/>
  <c r="BF56" i="29"/>
  <c r="AR56" i="29"/>
  <c r="AD56" i="29"/>
  <c r="P56" i="29"/>
  <c r="F56" i="29"/>
  <c r="E56" i="29"/>
  <c r="D56" i="29"/>
  <c r="C56" i="29"/>
  <c r="B56" i="29"/>
  <c r="A56" i="29"/>
  <c r="BT55" i="29"/>
  <c r="BF55" i="29"/>
  <c r="AR55" i="29"/>
  <c r="AD55" i="29"/>
  <c r="P55" i="29"/>
  <c r="F55" i="29"/>
  <c r="E55" i="29"/>
  <c r="D55" i="29"/>
  <c r="C55" i="29"/>
  <c r="B55" i="29"/>
  <c r="A55" i="29"/>
  <c r="BT54" i="29"/>
  <c r="BF54" i="29"/>
  <c r="AR54" i="29"/>
  <c r="AD54" i="29"/>
  <c r="P54" i="29"/>
  <c r="F54" i="29"/>
  <c r="E54" i="29"/>
  <c r="D54" i="29"/>
  <c r="C54" i="29"/>
  <c r="B54" i="29"/>
  <c r="A54" i="29"/>
  <c r="BT53" i="29"/>
  <c r="BF53" i="29"/>
  <c r="AR53" i="29"/>
  <c r="AD53" i="29"/>
  <c r="P53" i="29"/>
  <c r="F53" i="29"/>
  <c r="E53" i="29"/>
  <c r="D53" i="29"/>
  <c r="C53" i="29"/>
  <c r="B53" i="29"/>
  <c r="A53" i="29"/>
  <c r="BT52" i="29"/>
  <c r="BF52" i="29"/>
  <c r="AR52" i="29"/>
  <c r="AD52" i="29"/>
  <c r="P52" i="29"/>
  <c r="F52" i="29"/>
  <c r="E52" i="29"/>
  <c r="D52" i="29"/>
  <c r="C52" i="29"/>
  <c r="B52" i="29"/>
  <c r="A52" i="29"/>
  <c r="BT51" i="29"/>
  <c r="BF51" i="29"/>
  <c r="AR51" i="29"/>
  <c r="AD51" i="29"/>
  <c r="P51" i="29"/>
  <c r="F51" i="29"/>
  <c r="E51" i="29"/>
  <c r="D51" i="29"/>
  <c r="C51" i="29"/>
  <c r="B51" i="29"/>
  <c r="A51" i="29"/>
  <c r="BT50" i="29"/>
  <c r="BF50" i="29"/>
  <c r="AR50" i="29"/>
  <c r="AD50" i="29"/>
  <c r="P50" i="29"/>
  <c r="F50" i="29"/>
  <c r="E50" i="29"/>
  <c r="D50" i="29"/>
  <c r="C50" i="29"/>
  <c r="B50" i="29"/>
  <c r="A50" i="29"/>
  <c r="BT49" i="29"/>
  <c r="BF49" i="29"/>
  <c r="AR49" i="29"/>
  <c r="AD49" i="29"/>
  <c r="P49" i="29"/>
  <c r="F49" i="29"/>
  <c r="E49" i="29"/>
  <c r="D49" i="29"/>
  <c r="C49" i="29"/>
  <c r="B49" i="29"/>
  <c r="A49" i="29"/>
  <c r="BT48" i="29"/>
  <c r="BF48" i="29"/>
  <c r="AR48" i="29"/>
  <c r="AD48" i="29"/>
  <c r="P48" i="29"/>
  <c r="F48" i="29"/>
  <c r="E48" i="29"/>
  <c r="D48" i="29"/>
  <c r="C48" i="29"/>
  <c r="B48" i="29"/>
  <c r="A48" i="29"/>
  <c r="BT47" i="29"/>
  <c r="BF47" i="29"/>
  <c r="AR47" i="29"/>
  <c r="AD47" i="29"/>
  <c r="P47" i="29"/>
  <c r="F47" i="29"/>
  <c r="E47" i="29"/>
  <c r="D47" i="29"/>
  <c r="C47" i="29"/>
  <c r="B47" i="29"/>
  <c r="A47" i="29"/>
  <c r="BT46" i="29"/>
  <c r="BF46" i="29"/>
  <c r="AR46" i="29"/>
  <c r="AD46" i="29"/>
  <c r="P46" i="29"/>
  <c r="F46" i="29"/>
  <c r="E46" i="29"/>
  <c r="D46" i="29"/>
  <c r="C46" i="29"/>
  <c r="B46" i="29"/>
  <c r="A46" i="29"/>
  <c r="BT45" i="29"/>
  <c r="BF45" i="29"/>
  <c r="AR45" i="29"/>
  <c r="AD45" i="29"/>
  <c r="P45" i="29"/>
  <c r="F45" i="29"/>
  <c r="E45" i="29"/>
  <c r="D45" i="29"/>
  <c r="C45" i="29"/>
  <c r="B45" i="29"/>
  <c r="A45" i="29"/>
  <c r="BT44" i="29"/>
  <c r="BF44" i="29"/>
  <c r="AR44" i="29"/>
  <c r="AD44" i="29"/>
  <c r="P44" i="29"/>
  <c r="F44" i="29"/>
  <c r="E44" i="29"/>
  <c r="D44" i="29"/>
  <c r="C44" i="29"/>
  <c r="B44" i="29"/>
  <c r="A44" i="29"/>
  <c r="BT40" i="29"/>
  <c r="BS40" i="29"/>
  <c r="BF40" i="29"/>
  <c r="BE40" i="29"/>
  <c r="AR40" i="29"/>
  <c r="AQ40" i="29"/>
  <c r="AD40" i="29"/>
  <c r="AC40" i="29"/>
  <c r="P40" i="29"/>
  <c r="BT39" i="29"/>
  <c r="BS39" i="29"/>
  <c r="BF39" i="29"/>
  <c r="BE39" i="29"/>
  <c r="AR39" i="29"/>
  <c r="AQ39" i="29"/>
  <c r="AD39" i="29"/>
  <c r="AC39" i="29"/>
  <c r="P39" i="29"/>
  <c r="BT38" i="29"/>
  <c r="BS38" i="29"/>
  <c r="BF38" i="29"/>
  <c r="BE38" i="29"/>
  <c r="AR38" i="29"/>
  <c r="AQ38" i="29"/>
  <c r="AD38" i="29"/>
  <c r="AC38" i="29"/>
  <c r="P38" i="29"/>
  <c r="BT37" i="29"/>
  <c r="BS37" i="29"/>
  <c r="BF37" i="29"/>
  <c r="BE37" i="29"/>
  <c r="AR37" i="29"/>
  <c r="AQ37" i="29"/>
  <c r="AD37" i="29"/>
  <c r="AC37" i="29"/>
  <c r="P37" i="29"/>
  <c r="BT36" i="29"/>
  <c r="BS36" i="29"/>
  <c r="BF36" i="29"/>
  <c r="BE36" i="29"/>
  <c r="AR36" i="29"/>
  <c r="AQ36" i="29"/>
  <c r="AD36" i="29"/>
  <c r="AC36" i="29"/>
  <c r="P36" i="29"/>
  <c r="BT35" i="29"/>
  <c r="BS35" i="29"/>
  <c r="BF35" i="29"/>
  <c r="BE35" i="29"/>
  <c r="AR35" i="29"/>
  <c r="AQ35" i="29"/>
  <c r="AD35" i="29"/>
  <c r="AC35" i="29"/>
  <c r="P35" i="29"/>
  <c r="BT34" i="29"/>
  <c r="BS34" i="29"/>
  <c r="BF34" i="29"/>
  <c r="BE34" i="29"/>
  <c r="AR34" i="29"/>
  <c r="AQ34" i="29"/>
  <c r="AD34" i="29"/>
  <c r="AC34" i="29"/>
  <c r="P34" i="29"/>
  <c r="BT33" i="29"/>
  <c r="BS33" i="29"/>
  <c r="BF33" i="29"/>
  <c r="BE33" i="29"/>
  <c r="AR33" i="29"/>
  <c r="AQ33" i="29"/>
  <c r="AD33" i="29"/>
  <c r="AC33" i="29"/>
  <c r="P33" i="29"/>
  <c r="BT32" i="29"/>
  <c r="BS32" i="29"/>
  <c r="BF32" i="29"/>
  <c r="BE32" i="29"/>
  <c r="AR32" i="29"/>
  <c r="AQ32" i="29"/>
  <c r="AD32" i="29"/>
  <c r="AC32" i="29"/>
  <c r="P32" i="29"/>
  <c r="BT31" i="29"/>
  <c r="BS31" i="29"/>
  <c r="BF31" i="29"/>
  <c r="BE31" i="29"/>
  <c r="AR31" i="29"/>
  <c r="AQ31" i="29"/>
  <c r="AD31" i="29"/>
  <c r="AC31" i="29"/>
  <c r="P31" i="29"/>
  <c r="BT30" i="29"/>
  <c r="BS30" i="29"/>
  <c r="BF30" i="29"/>
  <c r="BE30" i="29"/>
  <c r="AR30" i="29"/>
  <c r="AQ30" i="29"/>
  <c r="AD30" i="29"/>
  <c r="AC30" i="29"/>
  <c r="P30" i="29"/>
  <c r="BT29" i="29"/>
  <c r="BS29" i="29"/>
  <c r="BF29" i="29"/>
  <c r="BE29" i="29"/>
  <c r="AR29" i="29"/>
  <c r="AQ29" i="29"/>
  <c r="AD29" i="29"/>
  <c r="AC29" i="29"/>
  <c r="P29" i="29"/>
  <c r="BT28" i="29"/>
  <c r="BS28" i="29"/>
  <c r="BF28" i="29"/>
  <c r="BE28" i="29"/>
  <c r="AR28" i="29"/>
  <c r="AQ28" i="29"/>
  <c r="AD28" i="29"/>
  <c r="AC28" i="29"/>
  <c r="P28" i="29"/>
  <c r="BT27" i="29"/>
  <c r="BS27" i="29"/>
  <c r="BF27" i="29"/>
  <c r="BE27" i="29"/>
  <c r="AR27" i="29"/>
  <c r="AQ27" i="29"/>
  <c r="AD27" i="29"/>
  <c r="AC27" i="29"/>
  <c r="P27" i="29"/>
  <c r="BT26" i="29"/>
  <c r="BS26" i="29"/>
  <c r="BF26" i="29"/>
  <c r="BE26" i="29"/>
  <c r="AR26" i="29"/>
  <c r="AQ26" i="29"/>
  <c r="AD26" i="29"/>
  <c r="AC26" i="29"/>
  <c r="P26" i="29"/>
  <c r="BT25" i="29"/>
  <c r="BS25" i="29"/>
  <c r="BF25" i="29"/>
  <c r="BE25" i="29"/>
  <c r="AR25" i="29"/>
  <c r="AQ25" i="29"/>
  <c r="AD25" i="29"/>
  <c r="AC25" i="29"/>
  <c r="P25" i="29"/>
  <c r="BT24" i="29"/>
  <c r="BS24" i="29"/>
  <c r="BF24" i="29"/>
  <c r="BE24" i="29"/>
  <c r="AR24" i="29"/>
  <c r="AQ24" i="29"/>
  <c r="AD24" i="29"/>
  <c r="AC24" i="29"/>
  <c r="P24" i="29"/>
  <c r="BT23" i="29"/>
  <c r="BS23" i="29"/>
  <c r="BF23" i="29"/>
  <c r="BE23" i="29"/>
  <c r="AR23" i="29"/>
  <c r="AQ23" i="29"/>
  <c r="AD23" i="29"/>
  <c r="AC23" i="29"/>
  <c r="P23" i="29"/>
  <c r="BT22" i="29"/>
  <c r="BS22" i="29"/>
  <c r="BF22" i="29"/>
  <c r="BE22" i="29"/>
  <c r="AR22" i="29"/>
  <c r="AQ22" i="29"/>
  <c r="AD22" i="29"/>
  <c r="AC22" i="29"/>
  <c r="P22" i="29"/>
  <c r="BT21" i="29"/>
  <c r="BS21" i="29"/>
  <c r="BF21" i="29"/>
  <c r="BE21" i="29"/>
  <c r="AR21" i="29"/>
  <c r="AQ21" i="29"/>
  <c r="AD21" i="29"/>
  <c r="AC21" i="29"/>
  <c r="P21" i="29"/>
  <c r="BT20" i="29"/>
  <c r="BS20" i="29"/>
  <c r="BF20" i="29"/>
  <c r="BE20" i="29"/>
  <c r="AR20" i="29"/>
  <c r="AQ20" i="29"/>
  <c r="AD20" i="29"/>
  <c r="AC20" i="29"/>
  <c r="P20" i="29"/>
  <c r="BT19" i="29"/>
  <c r="BS19" i="29"/>
  <c r="BF19" i="29"/>
  <c r="BE19" i="29"/>
  <c r="AR19" i="29"/>
  <c r="AQ19" i="29"/>
  <c r="AD19" i="29"/>
  <c r="AC19" i="29"/>
  <c r="P19" i="29"/>
  <c r="BT18" i="29"/>
  <c r="BS18" i="29"/>
  <c r="BF18" i="29"/>
  <c r="BE18" i="29"/>
  <c r="AR18" i="29"/>
  <c r="AQ18" i="29"/>
  <c r="AD18" i="29"/>
  <c r="AC18" i="29"/>
  <c r="P18" i="29"/>
  <c r="BT17" i="29"/>
  <c r="BS17" i="29"/>
  <c r="BF17" i="29"/>
  <c r="BE17" i="29"/>
  <c r="AR17" i="29"/>
  <c r="AQ17" i="29"/>
  <c r="AD17" i="29"/>
  <c r="AC17" i="29"/>
  <c r="P17" i="29"/>
  <c r="BT16" i="29"/>
  <c r="BS16" i="29"/>
  <c r="BF16" i="29"/>
  <c r="BE16" i="29"/>
  <c r="AR16" i="29"/>
  <c r="AQ16" i="29"/>
  <c r="AD16" i="29"/>
  <c r="AC16" i="29"/>
  <c r="P16" i="29"/>
  <c r="BT15" i="29"/>
  <c r="BS15" i="29"/>
  <c r="BF15" i="29"/>
  <c r="BE15" i="29"/>
  <c r="AR15" i="29"/>
  <c r="AQ15" i="29"/>
  <c r="AD15" i="29"/>
  <c r="AC15" i="29"/>
  <c r="P15" i="29"/>
  <c r="BT14" i="29"/>
  <c r="BS14" i="29"/>
  <c r="BF14" i="29"/>
  <c r="BE14" i="29"/>
  <c r="AR14" i="29"/>
  <c r="AQ14" i="29"/>
  <c r="AD14" i="29"/>
  <c r="AC14" i="29"/>
  <c r="P14" i="29"/>
  <c r="BT13" i="29"/>
  <c r="BS13" i="29"/>
  <c r="BF13" i="29"/>
  <c r="BE13" i="29"/>
  <c r="AR13" i="29"/>
  <c r="AQ13" i="29"/>
  <c r="AD13" i="29"/>
  <c r="AC13" i="29"/>
  <c r="P13" i="29"/>
  <c r="BT12" i="29"/>
  <c r="BS12" i="29"/>
  <c r="BR40" i="29"/>
  <c r="BQ40" i="29"/>
  <c r="BP40" i="29"/>
  <c r="BO40" i="29"/>
  <c r="BN40" i="29"/>
  <c r="BM40" i="29"/>
  <c r="BL40" i="29"/>
  <c r="BK40" i="29"/>
  <c r="BR39" i="29"/>
  <c r="BQ39" i="29"/>
  <c r="BP39" i="29"/>
  <c r="BO39" i="29"/>
  <c r="BN39" i="29"/>
  <c r="BM39" i="29"/>
  <c r="BL39" i="29"/>
  <c r="BK39" i="29"/>
  <c r="BR38" i="29"/>
  <c r="BQ38" i="29"/>
  <c r="BP38" i="29"/>
  <c r="BO38" i="29"/>
  <c r="BN38" i="29"/>
  <c r="BM38" i="29"/>
  <c r="BL38" i="29"/>
  <c r="BK38" i="29"/>
  <c r="BR37" i="29"/>
  <c r="BQ37" i="29"/>
  <c r="BP37" i="29"/>
  <c r="BO37" i="29"/>
  <c r="BN37" i="29"/>
  <c r="BM37" i="29"/>
  <c r="BL37" i="29"/>
  <c r="BK37" i="29"/>
  <c r="BR36" i="29"/>
  <c r="BQ36" i="29"/>
  <c r="BP36" i="29"/>
  <c r="BO36" i="29"/>
  <c r="BN36" i="29"/>
  <c r="BM36" i="29"/>
  <c r="BL36" i="29"/>
  <c r="BK36" i="29"/>
  <c r="BR35" i="29"/>
  <c r="BQ35" i="29"/>
  <c r="BP35" i="29"/>
  <c r="BO35" i="29"/>
  <c r="BN35" i="29"/>
  <c r="BM35" i="29"/>
  <c r="BL35" i="29"/>
  <c r="BK35" i="29"/>
  <c r="BR34" i="29"/>
  <c r="BQ34" i="29"/>
  <c r="BP34" i="29"/>
  <c r="BO34" i="29"/>
  <c r="BN34" i="29"/>
  <c r="BM34" i="29"/>
  <c r="BL34" i="29"/>
  <c r="BK34" i="29"/>
  <c r="BR33" i="29"/>
  <c r="BQ33" i="29"/>
  <c r="BP33" i="29"/>
  <c r="BO33" i="29"/>
  <c r="BN33" i="29"/>
  <c r="BM33" i="29"/>
  <c r="BL33" i="29"/>
  <c r="BK33" i="29"/>
  <c r="BR32" i="29"/>
  <c r="BQ32" i="29"/>
  <c r="BP32" i="29"/>
  <c r="BO32" i="29"/>
  <c r="BN32" i="29"/>
  <c r="BM32" i="29"/>
  <c r="BL32" i="29"/>
  <c r="BK32" i="29"/>
  <c r="BR31" i="29"/>
  <c r="BQ31" i="29"/>
  <c r="BP31" i="29"/>
  <c r="BO31" i="29"/>
  <c r="BN31" i="29"/>
  <c r="BM31" i="29"/>
  <c r="BL31" i="29"/>
  <c r="BK31" i="29"/>
  <c r="BR30" i="29"/>
  <c r="BQ30" i="29"/>
  <c r="BP30" i="29"/>
  <c r="BO30" i="29"/>
  <c r="BN30" i="29"/>
  <c r="BM30" i="29"/>
  <c r="BL30" i="29"/>
  <c r="BK30" i="29"/>
  <c r="BR29" i="29"/>
  <c r="BQ29" i="29"/>
  <c r="BP29" i="29"/>
  <c r="BO29" i="29"/>
  <c r="BN29" i="29"/>
  <c r="BM29" i="29"/>
  <c r="BL29" i="29"/>
  <c r="BK29" i="29"/>
  <c r="BR28" i="29"/>
  <c r="BQ28" i="29"/>
  <c r="BP28" i="29"/>
  <c r="BO28" i="29"/>
  <c r="BN28" i="29"/>
  <c r="BM28" i="29"/>
  <c r="BL28" i="29"/>
  <c r="BK28" i="29"/>
  <c r="BR27" i="29"/>
  <c r="BQ27" i="29"/>
  <c r="BP27" i="29"/>
  <c r="BO27" i="29"/>
  <c r="BN27" i="29"/>
  <c r="BM27" i="29"/>
  <c r="BL27" i="29"/>
  <c r="BK27" i="29"/>
  <c r="BR26" i="29"/>
  <c r="BQ26" i="29"/>
  <c r="BP26" i="29"/>
  <c r="BO26" i="29"/>
  <c r="BN26" i="29"/>
  <c r="BM26" i="29"/>
  <c r="BL26" i="29"/>
  <c r="BK26" i="29"/>
  <c r="BR25" i="29"/>
  <c r="BQ25" i="29"/>
  <c r="BP25" i="29"/>
  <c r="BO25" i="29"/>
  <c r="BN25" i="29"/>
  <c r="BM25" i="29"/>
  <c r="BL25" i="29"/>
  <c r="BK25" i="29"/>
  <c r="BR24" i="29"/>
  <c r="BQ24" i="29"/>
  <c r="BP24" i="29"/>
  <c r="BO24" i="29"/>
  <c r="BN24" i="29"/>
  <c r="BM24" i="29"/>
  <c r="BL24" i="29"/>
  <c r="BK24" i="29"/>
  <c r="BR23" i="29"/>
  <c r="BQ23" i="29"/>
  <c r="BP23" i="29"/>
  <c r="BO23" i="29"/>
  <c r="BN23" i="29"/>
  <c r="BM23" i="29"/>
  <c r="BL23" i="29"/>
  <c r="BK23" i="29"/>
  <c r="BR22" i="29"/>
  <c r="BQ22" i="29"/>
  <c r="BP22" i="29"/>
  <c r="BO22" i="29"/>
  <c r="BN22" i="29"/>
  <c r="BM22" i="29"/>
  <c r="BL22" i="29"/>
  <c r="BK22" i="29"/>
  <c r="BR21" i="29"/>
  <c r="BQ21" i="29"/>
  <c r="BP21" i="29"/>
  <c r="BO21" i="29"/>
  <c r="BN21" i="29"/>
  <c r="BM21" i="29"/>
  <c r="BL21" i="29"/>
  <c r="BK21" i="29"/>
  <c r="BR20" i="29"/>
  <c r="BQ20" i="29"/>
  <c r="BP20" i="29"/>
  <c r="BO20" i="29"/>
  <c r="BN20" i="29"/>
  <c r="BM20" i="29"/>
  <c r="BL20" i="29"/>
  <c r="BK20" i="29"/>
  <c r="BR19" i="29"/>
  <c r="BQ19" i="29"/>
  <c r="BP19" i="29"/>
  <c r="BO19" i="29"/>
  <c r="BN19" i="29"/>
  <c r="BM19" i="29"/>
  <c r="BL19" i="29"/>
  <c r="BK19" i="29"/>
  <c r="BR18" i="29"/>
  <c r="BQ18" i="29"/>
  <c r="BP18" i="29"/>
  <c r="BO18" i="29"/>
  <c r="BN18" i="29"/>
  <c r="BM18" i="29"/>
  <c r="BL18" i="29"/>
  <c r="BK18" i="29"/>
  <c r="BR17" i="29"/>
  <c r="BQ17" i="29"/>
  <c r="BP17" i="29"/>
  <c r="BO17" i="29"/>
  <c r="BN17" i="29"/>
  <c r="BM17" i="29"/>
  <c r="BL17" i="29"/>
  <c r="BK17" i="29"/>
  <c r="BR16" i="29"/>
  <c r="BQ16" i="29"/>
  <c r="BP16" i="29"/>
  <c r="BO16" i="29"/>
  <c r="BN16" i="29"/>
  <c r="BM16" i="29"/>
  <c r="BL16" i="29"/>
  <c r="BK16" i="29"/>
  <c r="BR15" i="29"/>
  <c r="BQ15" i="29"/>
  <c r="BP15" i="29"/>
  <c r="BO15" i="29"/>
  <c r="BN15" i="29"/>
  <c r="BM15" i="29"/>
  <c r="BL15" i="29"/>
  <c r="BK15" i="29"/>
  <c r="BR14" i="29"/>
  <c r="BQ14" i="29"/>
  <c r="BP14" i="29"/>
  <c r="BO14" i="29"/>
  <c r="BN14" i="29"/>
  <c r="BM14" i="29"/>
  <c r="BL14" i="29"/>
  <c r="BK14" i="29"/>
  <c r="BR13" i="29"/>
  <c r="BQ13" i="29"/>
  <c r="BP13" i="29"/>
  <c r="BO13" i="29"/>
  <c r="BN13" i="29"/>
  <c r="BM13" i="29"/>
  <c r="BL13" i="29"/>
  <c r="BK13" i="29"/>
  <c r="BR12" i="29"/>
  <c r="BQ12" i="29"/>
  <c r="BP12" i="29"/>
  <c r="BO12" i="29"/>
  <c r="BN12" i="29"/>
  <c r="BM12" i="29"/>
  <c r="BL12" i="29"/>
  <c r="BK12" i="29" a="1"/>
  <c r="BK12" i="29"/>
  <c r="BJ40" i="29"/>
  <c r="BI40" i="29"/>
  <c r="BH40" i="29"/>
  <c r="BJ39" i="29"/>
  <c r="BI39" i="29"/>
  <c r="BH39" i="29"/>
  <c r="BJ38" i="29"/>
  <c r="BI38" i="29"/>
  <c r="BH38" i="29"/>
  <c r="BJ37" i="29"/>
  <c r="BI37" i="29"/>
  <c r="BH37" i="29"/>
  <c r="BJ36" i="29"/>
  <c r="BI36" i="29"/>
  <c r="BH36" i="29"/>
  <c r="BJ35" i="29"/>
  <c r="BI35" i="29"/>
  <c r="BH35" i="29"/>
  <c r="BJ34" i="29"/>
  <c r="BI34" i="29"/>
  <c r="BH34" i="29"/>
  <c r="BJ33" i="29"/>
  <c r="BI33" i="29"/>
  <c r="BH33" i="29"/>
  <c r="BJ32" i="29"/>
  <c r="BI32" i="29"/>
  <c r="BH32" i="29"/>
  <c r="BJ31" i="29"/>
  <c r="BI31" i="29"/>
  <c r="BH31" i="29"/>
  <c r="BJ30" i="29"/>
  <c r="BI30" i="29"/>
  <c r="BH30" i="29"/>
  <c r="BJ29" i="29"/>
  <c r="BI29" i="29"/>
  <c r="BH29" i="29"/>
  <c r="BJ28" i="29"/>
  <c r="BI28" i="29"/>
  <c r="BH28" i="29"/>
  <c r="BJ27" i="29"/>
  <c r="BI27" i="29"/>
  <c r="BH27" i="29"/>
  <c r="BJ26" i="29"/>
  <c r="BI26" i="29"/>
  <c r="BH26" i="29"/>
  <c r="BJ25" i="29"/>
  <c r="BI25" i="29"/>
  <c r="BH25" i="29"/>
  <c r="BJ24" i="29"/>
  <c r="BI24" i="29"/>
  <c r="BH24" i="29"/>
  <c r="BJ23" i="29"/>
  <c r="BI23" i="29"/>
  <c r="BH23" i="29"/>
  <c r="BJ22" i="29"/>
  <c r="BI22" i="29"/>
  <c r="BH22" i="29"/>
  <c r="BJ21" i="29"/>
  <c r="BI21" i="29"/>
  <c r="BH21" i="29"/>
  <c r="BJ20" i="29"/>
  <c r="BI20" i="29"/>
  <c r="BH20" i="29"/>
  <c r="BJ19" i="29"/>
  <c r="BI19" i="29"/>
  <c r="BH19" i="29"/>
  <c r="BJ18" i="29"/>
  <c r="BI18" i="29"/>
  <c r="BH18" i="29"/>
  <c r="BJ17" i="29"/>
  <c r="BI17" i="29"/>
  <c r="BH17" i="29"/>
  <c r="BJ16" i="29"/>
  <c r="BI16" i="29"/>
  <c r="BH16" i="29"/>
  <c r="BJ15" i="29"/>
  <c r="BI15" i="29"/>
  <c r="BH15" i="29"/>
  <c r="BJ14" i="29"/>
  <c r="BI14" i="29"/>
  <c r="BH14" i="29"/>
  <c r="BJ13" i="29"/>
  <c r="BI13" i="29"/>
  <c r="BH13" i="29"/>
  <c r="BJ12" i="29"/>
  <c r="BI12" i="29"/>
  <c r="BH12" i="29" a="1"/>
  <c r="BH12" i="29"/>
  <c r="BG40" i="29"/>
  <c r="BG39" i="29"/>
  <c r="BG38" i="29"/>
  <c r="BG37" i="29"/>
  <c r="BG36" i="29"/>
  <c r="BG35" i="29"/>
  <c r="BG34" i="29"/>
  <c r="BG33" i="29"/>
  <c r="BG32" i="29"/>
  <c r="BG31" i="29"/>
  <c r="BG30" i="29"/>
  <c r="BG29" i="29"/>
  <c r="BG28" i="29"/>
  <c r="BG27" i="29"/>
  <c r="BG26" i="29"/>
  <c r="BG25" i="29"/>
  <c r="BG24" i="29"/>
  <c r="BG23" i="29"/>
  <c r="BG22" i="29"/>
  <c r="BG21" i="29"/>
  <c r="BG20" i="29"/>
  <c r="BG19" i="29"/>
  <c r="BG18" i="29"/>
  <c r="BG17" i="29"/>
  <c r="BG16" i="29"/>
  <c r="BG15" i="29"/>
  <c r="BG14" i="29"/>
  <c r="BG13" i="29"/>
  <c r="BG12" i="29" a="1"/>
  <c r="BG12" i="29"/>
  <c r="BF12" i="29"/>
  <c r="BE12" i="29"/>
  <c r="BD40" i="29"/>
  <c r="BC40" i="29"/>
  <c r="BB40" i="29"/>
  <c r="BA40" i="29"/>
  <c r="AZ40" i="29"/>
  <c r="AY40" i="29"/>
  <c r="AX40" i="29"/>
  <c r="AW40" i="29"/>
  <c r="BD39" i="29"/>
  <c r="BC39" i="29"/>
  <c r="BB39" i="29"/>
  <c r="BA39" i="29"/>
  <c r="AZ39" i="29"/>
  <c r="AY39" i="29"/>
  <c r="AX39" i="29"/>
  <c r="AW39" i="29"/>
  <c r="BD38" i="29"/>
  <c r="BC38" i="29"/>
  <c r="BB38" i="29"/>
  <c r="BA38" i="29"/>
  <c r="AZ38" i="29"/>
  <c r="AY38" i="29"/>
  <c r="AX38" i="29"/>
  <c r="AW38" i="29"/>
  <c r="BD37" i="29"/>
  <c r="BC37" i="29"/>
  <c r="BB37" i="29"/>
  <c r="BA37" i="29"/>
  <c r="AZ37" i="29"/>
  <c r="AY37" i="29"/>
  <c r="AX37" i="29"/>
  <c r="AW37" i="29"/>
  <c r="BD36" i="29"/>
  <c r="BC36" i="29"/>
  <c r="BB36" i="29"/>
  <c r="BA36" i="29"/>
  <c r="AZ36" i="29"/>
  <c r="AY36" i="29"/>
  <c r="AX36" i="29"/>
  <c r="AW36" i="29"/>
  <c r="BD35" i="29"/>
  <c r="BC35" i="29"/>
  <c r="BB35" i="29"/>
  <c r="BA35" i="29"/>
  <c r="AZ35" i="29"/>
  <c r="AY35" i="29"/>
  <c r="AX35" i="29"/>
  <c r="AW35" i="29"/>
  <c r="BD34" i="29"/>
  <c r="BC34" i="29"/>
  <c r="BB34" i="29"/>
  <c r="BA34" i="29"/>
  <c r="AZ34" i="29"/>
  <c r="AY34" i="29"/>
  <c r="AX34" i="29"/>
  <c r="AW34" i="29"/>
  <c r="BD33" i="29"/>
  <c r="BC33" i="29"/>
  <c r="BB33" i="29"/>
  <c r="BA33" i="29"/>
  <c r="AZ33" i="29"/>
  <c r="AY33" i="29"/>
  <c r="AX33" i="29"/>
  <c r="AW33" i="29"/>
  <c r="BD32" i="29"/>
  <c r="BC32" i="29"/>
  <c r="BB32" i="29"/>
  <c r="BA32" i="29"/>
  <c r="AZ32" i="29"/>
  <c r="AY32" i="29"/>
  <c r="AX32" i="29"/>
  <c r="AW32" i="29"/>
  <c r="BD31" i="29"/>
  <c r="BC31" i="29"/>
  <c r="BB31" i="29"/>
  <c r="BA31" i="29"/>
  <c r="AZ31" i="29"/>
  <c r="AY31" i="29"/>
  <c r="AX31" i="29"/>
  <c r="AW31" i="29"/>
  <c r="BD30" i="29"/>
  <c r="BC30" i="29"/>
  <c r="BB30" i="29"/>
  <c r="BA30" i="29"/>
  <c r="AZ30" i="29"/>
  <c r="AY30" i="29"/>
  <c r="AX30" i="29"/>
  <c r="AW30" i="29"/>
  <c r="BD29" i="29"/>
  <c r="BC29" i="29"/>
  <c r="BB29" i="29"/>
  <c r="BA29" i="29"/>
  <c r="AZ29" i="29"/>
  <c r="AY29" i="29"/>
  <c r="AX29" i="29"/>
  <c r="AW29" i="29"/>
  <c r="BD28" i="29"/>
  <c r="BC28" i="29"/>
  <c r="BB28" i="29"/>
  <c r="BA28" i="29"/>
  <c r="AZ28" i="29"/>
  <c r="AY28" i="29"/>
  <c r="AX28" i="29"/>
  <c r="AW28" i="29"/>
  <c r="BD27" i="29"/>
  <c r="BC27" i="29"/>
  <c r="BB27" i="29"/>
  <c r="BA27" i="29"/>
  <c r="AZ27" i="29"/>
  <c r="AY27" i="29"/>
  <c r="AX27" i="29"/>
  <c r="AW27" i="29"/>
  <c r="BD26" i="29"/>
  <c r="BC26" i="29"/>
  <c r="BB26" i="29"/>
  <c r="BA26" i="29"/>
  <c r="AZ26" i="29"/>
  <c r="AY26" i="29"/>
  <c r="AX26" i="29"/>
  <c r="AW26" i="29"/>
  <c r="BD25" i="29"/>
  <c r="BC25" i="29"/>
  <c r="BB25" i="29"/>
  <c r="BA25" i="29"/>
  <c r="AZ25" i="29"/>
  <c r="AY25" i="29"/>
  <c r="AX25" i="29"/>
  <c r="AW25" i="29"/>
  <c r="BD24" i="29"/>
  <c r="BC24" i="29"/>
  <c r="BB24" i="29"/>
  <c r="BA24" i="29"/>
  <c r="AZ24" i="29"/>
  <c r="AY24" i="29"/>
  <c r="AX24" i="29"/>
  <c r="AW24" i="29"/>
  <c r="BD23" i="29"/>
  <c r="BC23" i="29"/>
  <c r="BB23" i="29"/>
  <c r="BA23" i="29"/>
  <c r="AZ23" i="29"/>
  <c r="AY23" i="29"/>
  <c r="AX23" i="29"/>
  <c r="AW23" i="29"/>
  <c r="BD22" i="29"/>
  <c r="BC22" i="29"/>
  <c r="BB22" i="29"/>
  <c r="BA22" i="29"/>
  <c r="AZ22" i="29"/>
  <c r="AY22" i="29"/>
  <c r="AX22" i="29"/>
  <c r="AW22" i="29"/>
  <c r="BD21" i="29"/>
  <c r="BC21" i="29"/>
  <c r="BB21" i="29"/>
  <c r="BA21" i="29"/>
  <c r="AZ21" i="29"/>
  <c r="AY21" i="29"/>
  <c r="AX21" i="29"/>
  <c r="AW21" i="29"/>
  <c r="BD20" i="29"/>
  <c r="BC20" i="29"/>
  <c r="BB20" i="29"/>
  <c r="BA20" i="29"/>
  <c r="AZ20" i="29"/>
  <c r="AY20" i="29"/>
  <c r="AX20" i="29"/>
  <c r="AW20" i="29"/>
  <c r="BD19" i="29"/>
  <c r="BC19" i="29"/>
  <c r="BB19" i="29"/>
  <c r="BA19" i="29"/>
  <c r="AZ19" i="29"/>
  <c r="AY19" i="29"/>
  <c r="AX19" i="29"/>
  <c r="AW19" i="29"/>
  <c r="BD18" i="29"/>
  <c r="BC18" i="29"/>
  <c r="BB18" i="29"/>
  <c r="BA18" i="29"/>
  <c r="AZ18" i="29"/>
  <c r="AY18" i="29"/>
  <c r="AX18" i="29"/>
  <c r="AW18" i="29"/>
  <c r="BD17" i="29"/>
  <c r="BC17" i="29"/>
  <c r="BB17" i="29"/>
  <c r="BA17" i="29"/>
  <c r="AZ17" i="29"/>
  <c r="AY17" i="29"/>
  <c r="AX17" i="29"/>
  <c r="AW17" i="29"/>
  <c r="BD16" i="29"/>
  <c r="BC16" i="29"/>
  <c r="BB16" i="29"/>
  <c r="BA16" i="29"/>
  <c r="AZ16" i="29"/>
  <c r="AY16" i="29"/>
  <c r="AX16" i="29"/>
  <c r="AW16" i="29"/>
  <c r="BD15" i="29"/>
  <c r="BC15" i="29"/>
  <c r="BB15" i="29"/>
  <c r="BA15" i="29"/>
  <c r="AZ15" i="29"/>
  <c r="AY15" i="29"/>
  <c r="AX15" i="29"/>
  <c r="AW15" i="29"/>
  <c r="BD14" i="29"/>
  <c r="BC14" i="29"/>
  <c r="BB14" i="29"/>
  <c r="BA14" i="29"/>
  <c r="AZ14" i="29"/>
  <c r="AY14" i="29"/>
  <c r="AX14" i="29"/>
  <c r="AW14" i="29"/>
  <c r="BD13" i="29"/>
  <c r="BC13" i="29"/>
  <c r="BB13" i="29"/>
  <c r="BA13" i="29"/>
  <c r="AZ13" i="29"/>
  <c r="AY13" i="29"/>
  <c r="AX13" i="29"/>
  <c r="AW13" i="29"/>
  <c r="BD12" i="29"/>
  <c r="BC12" i="29"/>
  <c r="BB12" i="29"/>
  <c r="BA12" i="29"/>
  <c r="AZ12" i="29"/>
  <c r="AY12" i="29"/>
  <c r="AX12" i="29"/>
  <c r="AW12" i="29" a="1"/>
  <c r="AW12" i="29"/>
  <c r="AV40" i="29"/>
  <c r="AU40" i="29"/>
  <c r="AT40" i="29"/>
  <c r="AV39" i="29"/>
  <c r="AU39" i="29"/>
  <c r="AT39" i="29"/>
  <c r="AV38" i="29"/>
  <c r="AU38" i="29"/>
  <c r="AT38" i="29"/>
  <c r="AV37" i="29"/>
  <c r="AU37" i="29"/>
  <c r="AT37" i="29"/>
  <c r="AV36" i="29"/>
  <c r="AU36" i="29"/>
  <c r="AT36" i="29"/>
  <c r="AV35" i="29"/>
  <c r="AU35" i="29"/>
  <c r="AT35" i="29"/>
  <c r="AV34" i="29"/>
  <c r="AU34" i="29"/>
  <c r="AT34" i="29"/>
  <c r="AV33" i="29"/>
  <c r="AU33" i="29"/>
  <c r="AT33" i="29"/>
  <c r="AV32" i="29"/>
  <c r="AU32" i="29"/>
  <c r="AT32" i="29"/>
  <c r="AV31" i="29"/>
  <c r="AU31" i="29"/>
  <c r="AT31" i="29"/>
  <c r="AV30" i="29"/>
  <c r="AU30" i="29"/>
  <c r="AT30" i="29"/>
  <c r="AV29" i="29"/>
  <c r="AU29" i="29"/>
  <c r="AT29" i="29"/>
  <c r="AV28" i="29"/>
  <c r="AU28" i="29"/>
  <c r="AT28" i="29"/>
  <c r="AV27" i="29"/>
  <c r="AU27" i="29"/>
  <c r="AT27" i="29"/>
  <c r="AV26" i="29"/>
  <c r="AU26" i="29"/>
  <c r="AT26" i="29"/>
  <c r="AV25" i="29"/>
  <c r="AU25" i="29"/>
  <c r="AT25" i="29"/>
  <c r="AV24" i="29"/>
  <c r="AU24" i="29"/>
  <c r="AT24" i="29"/>
  <c r="AV23" i="29"/>
  <c r="AU23" i="29"/>
  <c r="AT23" i="29"/>
  <c r="AV22" i="29"/>
  <c r="AU22" i="29"/>
  <c r="AT22" i="29"/>
  <c r="AV21" i="29"/>
  <c r="AU21" i="29"/>
  <c r="AT21" i="29"/>
  <c r="AV20" i="29"/>
  <c r="AU20" i="29"/>
  <c r="AT20" i="29"/>
  <c r="AV19" i="29"/>
  <c r="AU19" i="29"/>
  <c r="AT19" i="29"/>
  <c r="AV18" i="29"/>
  <c r="AU18" i="29"/>
  <c r="AT18" i="29"/>
  <c r="AV17" i="29"/>
  <c r="AU17" i="29"/>
  <c r="AT17" i="29"/>
  <c r="AV16" i="29"/>
  <c r="AU16" i="29"/>
  <c r="AT16" i="29"/>
  <c r="AV15" i="29"/>
  <c r="AU15" i="29"/>
  <c r="AT15" i="29"/>
  <c r="AV14" i="29"/>
  <c r="AU14" i="29"/>
  <c r="AT14" i="29"/>
  <c r="AV13" i="29"/>
  <c r="AU13" i="29"/>
  <c r="AT13" i="29"/>
  <c r="AV12" i="29"/>
  <c r="AU12" i="29"/>
  <c r="AT12" i="29" a="1"/>
  <c r="AT12" i="29"/>
  <c r="AS40" i="29"/>
  <c r="AS39" i="29"/>
  <c r="AS38" i="29"/>
  <c r="AS37" i="29"/>
  <c r="AS36" i="29"/>
  <c r="AS35" i="29"/>
  <c r="AS34" i="29"/>
  <c r="AS33" i="29"/>
  <c r="AS32" i="29"/>
  <c r="AS31" i="29"/>
  <c r="AS30" i="29"/>
  <c r="AS29" i="29"/>
  <c r="AS28" i="29"/>
  <c r="AS27" i="29"/>
  <c r="AS26" i="29"/>
  <c r="AS25" i="29"/>
  <c r="AS24" i="29"/>
  <c r="AS23" i="29"/>
  <c r="AS22" i="29"/>
  <c r="AS21" i="29"/>
  <c r="AS20" i="29"/>
  <c r="AS19" i="29"/>
  <c r="AS18" i="29"/>
  <c r="AS17" i="29"/>
  <c r="AS16" i="29"/>
  <c r="AS15" i="29"/>
  <c r="AS14" i="29"/>
  <c r="AS13" i="29"/>
  <c r="AS12" i="29" a="1"/>
  <c r="AS12" i="29"/>
  <c r="AR12" i="29"/>
  <c r="AQ12" i="29"/>
  <c r="AP40" i="29"/>
  <c r="AO40" i="29"/>
  <c r="AN40" i="29"/>
  <c r="AM40" i="29"/>
  <c r="AL40" i="29"/>
  <c r="AK40" i="29"/>
  <c r="AJ40" i="29"/>
  <c r="AI40" i="29"/>
  <c r="AP39" i="29"/>
  <c r="AO39" i="29"/>
  <c r="AN39" i="29"/>
  <c r="AM39" i="29"/>
  <c r="AL39" i="29"/>
  <c r="AK39" i="29"/>
  <c r="AJ39" i="29"/>
  <c r="AI39" i="29"/>
  <c r="AP38" i="29"/>
  <c r="AO38" i="29"/>
  <c r="AN38" i="29"/>
  <c r="AM38" i="29"/>
  <c r="AL38" i="29"/>
  <c r="AK38" i="29"/>
  <c r="AJ38" i="29"/>
  <c r="AI38" i="29"/>
  <c r="AP37" i="29"/>
  <c r="AO37" i="29"/>
  <c r="AN37" i="29"/>
  <c r="AM37" i="29"/>
  <c r="AL37" i="29"/>
  <c r="AK37" i="29"/>
  <c r="AJ37" i="29"/>
  <c r="AI37" i="29"/>
  <c r="AP36" i="29"/>
  <c r="AO36" i="29"/>
  <c r="AN36" i="29"/>
  <c r="AM36" i="29"/>
  <c r="AL36" i="29"/>
  <c r="AK36" i="29"/>
  <c r="AJ36" i="29"/>
  <c r="AI36" i="29"/>
  <c r="AP35" i="29"/>
  <c r="AO35" i="29"/>
  <c r="AN35" i="29"/>
  <c r="AM35" i="29"/>
  <c r="AL35" i="29"/>
  <c r="AK35" i="29"/>
  <c r="AJ35" i="29"/>
  <c r="AI35" i="29"/>
  <c r="AP34" i="29"/>
  <c r="AO34" i="29"/>
  <c r="AN34" i="29"/>
  <c r="AM34" i="29"/>
  <c r="AL34" i="29"/>
  <c r="AK34" i="29"/>
  <c r="AJ34" i="29"/>
  <c r="AI34" i="29"/>
  <c r="AP33" i="29"/>
  <c r="AO33" i="29"/>
  <c r="AN33" i="29"/>
  <c r="AM33" i="29"/>
  <c r="AL33" i="29"/>
  <c r="AK33" i="29"/>
  <c r="AJ33" i="29"/>
  <c r="AI33" i="29"/>
  <c r="AP32" i="29"/>
  <c r="AO32" i="29"/>
  <c r="AN32" i="29"/>
  <c r="AM32" i="29"/>
  <c r="AL32" i="29"/>
  <c r="AK32" i="29"/>
  <c r="AJ32" i="29"/>
  <c r="AI32" i="29"/>
  <c r="AP31" i="29"/>
  <c r="AO31" i="29"/>
  <c r="AN31" i="29"/>
  <c r="AM31" i="29"/>
  <c r="AL31" i="29"/>
  <c r="AK31" i="29"/>
  <c r="AJ31" i="29"/>
  <c r="AI31" i="29"/>
  <c r="AP30" i="29"/>
  <c r="AO30" i="29"/>
  <c r="AN30" i="29"/>
  <c r="AM30" i="29"/>
  <c r="AL30" i="29"/>
  <c r="AK30" i="29"/>
  <c r="AJ30" i="29"/>
  <c r="AI30" i="29"/>
  <c r="AP29" i="29"/>
  <c r="AO29" i="29"/>
  <c r="AN29" i="29"/>
  <c r="AM29" i="29"/>
  <c r="AL29" i="29"/>
  <c r="AK29" i="29"/>
  <c r="AJ29" i="29"/>
  <c r="AI29" i="29"/>
  <c r="AP28" i="29"/>
  <c r="AO28" i="29"/>
  <c r="AN28" i="29"/>
  <c r="AM28" i="29"/>
  <c r="AL28" i="29"/>
  <c r="AK28" i="29"/>
  <c r="AJ28" i="29"/>
  <c r="AI28" i="29"/>
  <c r="AP27" i="29"/>
  <c r="AO27" i="29"/>
  <c r="AN27" i="29"/>
  <c r="AM27" i="29"/>
  <c r="AL27" i="29"/>
  <c r="AK27" i="29"/>
  <c r="AJ27" i="29"/>
  <c r="AI27" i="29"/>
  <c r="AP26" i="29"/>
  <c r="AO26" i="29"/>
  <c r="AN26" i="29"/>
  <c r="AM26" i="29"/>
  <c r="AL26" i="29"/>
  <c r="AK26" i="29"/>
  <c r="AJ26" i="29"/>
  <c r="AI26" i="29"/>
  <c r="AP25" i="29"/>
  <c r="AO25" i="29"/>
  <c r="AN25" i="29"/>
  <c r="AM25" i="29"/>
  <c r="AL25" i="29"/>
  <c r="AK25" i="29"/>
  <c r="AJ25" i="29"/>
  <c r="AI25" i="29"/>
  <c r="AP24" i="29"/>
  <c r="AO24" i="29"/>
  <c r="AN24" i="29"/>
  <c r="AM24" i="29"/>
  <c r="AL24" i="29"/>
  <c r="AK24" i="29"/>
  <c r="AJ24" i="29"/>
  <c r="AI24" i="29"/>
  <c r="AP23" i="29"/>
  <c r="AO23" i="29"/>
  <c r="AN23" i="29"/>
  <c r="AM23" i="29"/>
  <c r="AL23" i="29"/>
  <c r="AK23" i="29"/>
  <c r="AJ23" i="29"/>
  <c r="AI23" i="29"/>
  <c r="AP22" i="29"/>
  <c r="AO22" i="29"/>
  <c r="AN22" i="29"/>
  <c r="AM22" i="29"/>
  <c r="AL22" i="29"/>
  <c r="AK22" i="29"/>
  <c r="AJ22" i="29"/>
  <c r="AI22" i="29"/>
  <c r="AP21" i="29"/>
  <c r="AO21" i="29"/>
  <c r="AN21" i="29"/>
  <c r="AM21" i="29"/>
  <c r="AL21" i="29"/>
  <c r="AK21" i="29"/>
  <c r="AJ21" i="29"/>
  <c r="AI21" i="29"/>
  <c r="AP20" i="29"/>
  <c r="AO20" i="29"/>
  <c r="AN20" i="29"/>
  <c r="AM20" i="29"/>
  <c r="AL20" i="29"/>
  <c r="AK20" i="29"/>
  <c r="AJ20" i="29"/>
  <c r="AI20" i="29"/>
  <c r="AP19" i="29"/>
  <c r="AO19" i="29"/>
  <c r="AN19" i="29"/>
  <c r="AM19" i="29"/>
  <c r="AL19" i="29"/>
  <c r="AK19" i="29"/>
  <c r="AJ19" i="29"/>
  <c r="AI19" i="29"/>
  <c r="AP18" i="29"/>
  <c r="AO18" i="29"/>
  <c r="AN18" i="29"/>
  <c r="AM18" i="29"/>
  <c r="AL18" i="29"/>
  <c r="AK18" i="29"/>
  <c r="AJ18" i="29"/>
  <c r="AI18" i="29"/>
  <c r="AP17" i="29"/>
  <c r="AO17" i="29"/>
  <c r="AN17" i="29"/>
  <c r="AM17" i="29"/>
  <c r="AL17" i="29"/>
  <c r="AK17" i="29"/>
  <c r="AJ17" i="29"/>
  <c r="AI17" i="29"/>
  <c r="AP16" i="29"/>
  <c r="AO16" i="29"/>
  <c r="AN16" i="29"/>
  <c r="AM16" i="29"/>
  <c r="AL16" i="29"/>
  <c r="AK16" i="29"/>
  <c r="AJ16" i="29"/>
  <c r="AI16" i="29"/>
  <c r="AP15" i="29"/>
  <c r="AO15" i="29"/>
  <c r="AN15" i="29"/>
  <c r="AM15" i="29"/>
  <c r="AL15" i="29"/>
  <c r="AK15" i="29"/>
  <c r="AJ15" i="29"/>
  <c r="AI15" i="29"/>
  <c r="AP14" i="29"/>
  <c r="AO14" i="29"/>
  <c r="AN14" i="29"/>
  <c r="AM14" i="29"/>
  <c r="AL14" i="29"/>
  <c r="AK14" i="29"/>
  <c r="AJ14" i="29"/>
  <c r="AI14" i="29"/>
  <c r="AP13" i="29"/>
  <c r="AO13" i="29"/>
  <c r="AN13" i="29"/>
  <c r="AM13" i="29"/>
  <c r="AL13" i="29"/>
  <c r="AK13" i="29"/>
  <c r="AJ13" i="29"/>
  <c r="AI13" i="29"/>
  <c r="AP12" i="29"/>
  <c r="AO12" i="29"/>
  <c r="AN12" i="29"/>
  <c r="AM12" i="29"/>
  <c r="AL12" i="29"/>
  <c r="AK12" i="29"/>
  <c r="AJ12" i="29"/>
  <c r="AI12" i="29" a="1"/>
  <c r="AI12" i="29"/>
  <c r="AH40" i="29"/>
  <c r="AG40" i="29"/>
  <c r="AF40" i="29"/>
  <c r="AH39" i="29"/>
  <c r="AG39" i="29"/>
  <c r="AF39" i="29"/>
  <c r="AH38" i="29"/>
  <c r="AG38" i="29"/>
  <c r="AF38" i="29"/>
  <c r="AH37" i="29"/>
  <c r="AG37" i="29"/>
  <c r="AF37" i="29"/>
  <c r="AH36" i="29"/>
  <c r="AG36" i="29"/>
  <c r="AF36" i="29"/>
  <c r="AH35" i="29"/>
  <c r="AG35" i="29"/>
  <c r="AF35" i="29"/>
  <c r="AH34" i="29"/>
  <c r="AG34" i="29"/>
  <c r="AF34" i="29"/>
  <c r="AH33" i="29"/>
  <c r="AG33" i="29"/>
  <c r="AF33" i="29"/>
  <c r="AH32" i="29"/>
  <c r="AG32" i="29"/>
  <c r="AF32" i="29"/>
  <c r="AH31" i="29"/>
  <c r="AG31" i="29"/>
  <c r="AF31" i="29"/>
  <c r="AH30" i="29"/>
  <c r="AG30" i="29"/>
  <c r="AF30" i="29"/>
  <c r="AH29" i="29"/>
  <c r="AG29" i="29"/>
  <c r="AF29" i="29"/>
  <c r="AH28" i="29"/>
  <c r="AG28" i="29"/>
  <c r="AF28" i="29"/>
  <c r="AH27" i="29"/>
  <c r="AG27" i="29"/>
  <c r="AF27" i="29"/>
  <c r="AH26" i="29"/>
  <c r="AG26" i="29"/>
  <c r="AF26" i="29"/>
  <c r="AH25" i="29"/>
  <c r="AG25" i="29"/>
  <c r="AF25" i="29"/>
  <c r="AH24" i="29"/>
  <c r="AG24" i="29"/>
  <c r="AF24" i="29"/>
  <c r="AH23" i="29"/>
  <c r="AG23" i="29"/>
  <c r="AF23" i="29"/>
  <c r="AH22" i="29"/>
  <c r="AG22" i="29"/>
  <c r="AF22" i="29"/>
  <c r="AH21" i="29"/>
  <c r="AG21" i="29"/>
  <c r="AF21" i="29"/>
  <c r="AH20" i="29"/>
  <c r="AG20" i="29"/>
  <c r="AF20" i="29"/>
  <c r="AH19" i="29"/>
  <c r="AG19" i="29"/>
  <c r="AF19" i="29"/>
  <c r="AH18" i="29"/>
  <c r="AG18" i="29"/>
  <c r="AF18" i="29"/>
  <c r="AH17" i="29"/>
  <c r="AG17" i="29"/>
  <c r="AF17" i="29"/>
  <c r="AH16" i="29"/>
  <c r="AG16" i="29"/>
  <c r="AF16" i="29"/>
  <c r="AH15" i="29"/>
  <c r="AG15" i="29"/>
  <c r="AF15" i="29"/>
  <c r="AH14" i="29"/>
  <c r="AG14" i="29"/>
  <c r="AF14" i="29"/>
  <c r="AH13" i="29"/>
  <c r="AG13" i="29"/>
  <c r="AF13" i="29"/>
  <c r="AH12" i="29"/>
  <c r="AG12" i="29"/>
  <c r="AF12" i="29" a="1"/>
  <c r="AF12" i="29"/>
  <c r="AE40" i="29"/>
  <c r="AE39" i="29"/>
  <c r="AE38" i="29"/>
  <c r="AE37" i="29"/>
  <c r="AE36" i="29"/>
  <c r="AE35" i="29"/>
  <c r="AE34" i="29"/>
  <c r="AE33" i="29"/>
  <c r="AE32" i="29"/>
  <c r="AE31" i="29"/>
  <c r="AE30" i="29"/>
  <c r="AE29" i="29"/>
  <c r="AE28" i="29"/>
  <c r="AE27" i="29"/>
  <c r="AE26" i="29"/>
  <c r="AE25" i="29"/>
  <c r="AE24" i="29"/>
  <c r="AE23" i="29"/>
  <c r="AE22" i="29"/>
  <c r="AE21" i="29"/>
  <c r="AE20" i="29"/>
  <c r="AE19" i="29"/>
  <c r="AE18" i="29"/>
  <c r="AE17" i="29"/>
  <c r="AE16" i="29"/>
  <c r="AE15" i="29"/>
  <c r="AE14" i="29"/>
  <c r="AE13" i="29"/>
  <c r="AE12" i="29" a="1"/>
  <c r="AE12" i="29"/>
  <c r="AD12" i="29"/>
  <c r="AC12" i="29"/>
  <c r="AB40" i="29"/>
  <c r="AA40" i="29"/>
  <c r="Z40" i="29"/>
  <c r="Y40" i="29"/>
  <c r="X40" i="29"/>
  <c r="W40" i="29"/>
  <c r="V40" i="29"/>
  <c r="U40" i="29"/>
  <c r="AB39" i="29"/>
  <c r="AA39" i="29"/>
  <c r="Z39" i="29"/>
  <c r="Y39" i="29"/>
  <c r="X39" i="29"/>
  <c r="W39" i="29"/>
  <c r="V39" i="29"/>
  <c r="U39" i="29"/>
  <c r="AB38" i="29"/>
  <c r="AA38" i="29"/>
  <c r="Z38" i="29"/>
  <c r="Y38" i="29"/>
  <c r="X38" i="29"/>
  <c r="W38" i="29"/>
  <c r="V38" i="29"/>
  <c r="U38" i="29"/>
  <c r="AB37" i="29"/>
  <c r="AA37" i="29"/>
  <c r="Z37" i="29"/>
  <c r="Y37" i="29"/>
  <c r="X37" i="29"/>
  <c r="W37" i="29"/>
  <c r="V37" i="29"/>
  <c r="U37" i="29"/>
  <c r="AB36" i="29"/>
  <c r="AA36" i="29"/>
  <c r="Z36" i="29"/>
  <c r="Y36" i="29"/>
  <c r="X36" i="29"/>
  <c r="W36" i="29"/>
  <c r="V36" i="29"/>
  <c r="U36" i="29"/>
  <c r="AB35" i="29"/>
  <c r="AA35" i="29"/>
  <c r="Z35" i="29"/>
  <c r="Y35" i="29"/>
  <c r="X35" i="29"/>
  <c r="W35" i="29"/>
  <c r="V35" i="29"/>
  <c r="U35" i="29"/>
  <c r="AB34" i="29"/>
  <c r="AA34" i="29"/>
  <c r="Z34" i="29"/>
  <c r="Y34" i="29"/>
  <c r="X34" i="29"/>
  <c r="W34" i="29"/>
  <c r="V34" i="29"/>
  <c r="U34" i="29"/>
  <c r="AB33" i="29"/>
  <c r="AA33" i="29"/>
  <c r="Z33" i="29"/>
  <c r="Y33" i="29"/>
  <c r="X33" i="29"/>
  <c r="W33" i="29"/>
  <c r="V33" i="29"/>
  <c r="U33" i="29"/>
  <c r="AB32" i="29"/>
  <c r="AA32" i="29"/>
  <c r="Z32" i="29"/>
  <c r="Y32" i="29"/>
  <c r="X32" i="29"/>
  <c r="W32" i="29"/>
  <c r="V32" i="29"/>
  <c r="U32" i="29"/>
  <c r="AB31" i="29"/>
  <c r="AA31" i="29"/>
  <c r="Z31" i="29"/>
  <c r="Y31" i="29"/>
  <c r="X31" i="29"/>
  <c r="W31" i="29"/>
  <c r="V31" i="29"/>
  <c r="U31" i="29"/>
  <c r="AB30" i="29"/>
  <c r="AA30" i="29"/>
  <c r="Z30" i="29"/>
  <c r="Y30" i="29"/>
  <c r="X30" i="29"/>
  <c r="W30" i="29"/>
  <c r="V30" i="29"/>
  <c r="U30" i="29"/>
  <c r="AB29" i="29"/>
  <c r="AA29" i="29"/>
  <c r="Z29" i="29"/>
  <c r="Y29" i="29"/>
  <c r="X29" i="29"/>
  <c r="W29" i="29"/>
  <c r="V29" i="29"/>
  <c r="U29" i="29"/>
  <c r="AB28" i="29"/>
  <c r="AA28" i="29"/>
  <c r="Z28" i="29"/>
  <c r="Y28" i="29"/>
  <c r="X28" i="29"/>
  <c r="W28" i="29"/>
  <c r="V28" i="29"/>
  <c r="U28" i="29"/>
  <c r="AB27" i="29"/>
  <c r="AA27" i="29"/>
  <c r="Z27" i="29"/>
  <c r="Y27" i="29"/>
  <c r="X27" i="29"/>
  <c r="W27" i="29"/>
  <c r="V27" i="29"/>
  <c r="U27" i="29"/>
  <c r="AB26" i="29"/>
  <c r="AA26" i="29"/>
  <c r="Z26" i="29"/>
  <c r="Y26" i="29"/>
  <c r="X26" i="29"/>
  <c r="W26" i="29"/>
  <c r="V26" i="29"/>
  <c r="U26" i="29"/>
  <c r="AB25" i="29"/>
  <c r="AA25" i="29"/>
  <c r="Z25" i="29"/>
  <c r="Y25" i="29"/>
  <c r="X25" i="29"/>
  <c r="W25" i="29"/>
  <c r="V25" i="29"/>
  <c r="U25" i="29"/>
  <c r="AB24" i="29"/>
  <c r="AA24" i="29"/>
  <c r="Z24" i="29"/>
  <c r="Y24" i="29"/>
  <c r="X24" i="29"/>
  <c r="W24" i="29"/>
  <c r="V24" i="29"/>
  <c r="U24" i="29"/>
  <c r="AB23" i="29"/>
  <c r="AA23" i="29"/>
  <c r="Z23" i="29"/>
  <c r="Y23" i="29"/>
  <c r="X23" i="29"/>
  <c r="W23" i="29"/>
  <c r="V23" i="29"/>
  <c r="U23" i="29"/>
  <c r="AB22" i="29"/>
  <c r="AA22" i="29"/>
  <c r="Z22" i="29"/>
  <c r="Y22" i="29"/>
  <c r="X22" i="29"/>
  <c r="W22" i="29"/>
  <c r="V22" i="29"/>
  <c r="U22" i="29"/>
  <c r="AB21" i="29"/>
  <c r="AA21" i="29"/>
  <c r="Z21" i="29"/>
  <c r="Y21" i="29"/>
  <c r="X21" i="29"/>
  <c r="W21" i="29"/>
  <c r="V21" i="29"/>
  <c r="U21" i="29"/>
  <c r="AB20" i="29"/>
  <c r="AA20" i="29"/>
  <c r="Z20" i="29"/>
  <c r="Y20" i="29"/>
  <c r="X20" i="29"/>
  <c r="W20" i="29"/>
  <c r="V20" i="29"/>
  <c r="U20" i="29"/>
  <c r="AB19" i="29"/>
  <c r="AA19" i="29"/>
  <c r="Z19" i="29"/>
  <c r="Y19" i="29"/>
  <c r="X19" i="29"/>
  <c r="W19" i="29"/>
  <c r="V19" i="29"/>
  <c r="U19" i="29"/>
  <c r="AB18" i="29"/>
  <c r="AA18" i="29"/>
  <c r="Z18" i="29"/>
  <c r="Y18" i="29"/>
  <c r="X18" i="29"/>
  <c r="W18" i="29"/>
  <c r="V18" i="29"/>
  <c r="U18" i="29"/>
  <c r="AB17" i="29"/>
  <c r="AA17" i="29"/>
  <c r="Z17" i="29"/>
  <c r="Y17" i="29"/>
  <c r="X17" i="29"/>
  <c r="W17" i="29"/>
  <c r="V17" i="29"/>
  <c r="U17" i="29"/>
  <c r="AB16" i="29"/>
  <c r="AA16" i="29"/>
  <c r="Z16" i="29"/>
  <c r="Y16" i="29"/>
  <c r="X16" i="29"/>
  <c r="W16" i="29"/>
  <c r="V16" i="29"/>
  <c r="U16" i="29"/>
  <c r="AB15" i="29"/>
  <c r="AA15" i="29"/>
  <c r="Z15" i="29"/>
  <c r="Y15" i="29"/>
  <c r="X15" i="29"/>
  <c r="W15" i="29"/>
  <c r="V15" i="29"/>
  <c r="U15" i="29"/>
  <c r="AB14" i="29"/>
  <c r="AA14" i="29"/>
  <c r="Z14" i="29"/>
  <c r="Y14" i="29"/>
  <c r="X14" i="29"/>
  <c r="W14" i="29"/>
  <c r="V14" i="29"/>
  <c r="U14" i="29"/>
  <c r="AB13" i="29"/>
  <c r="AA13" i="29"/>
  <c r="Z13" i="29"/>
  <c r="Y13" i="29"/>
  <c r="X13" i="29"/>
  <c r="W13" i="29"/>
  <c r="V13" i="29"/>
  <c r="U13" i="29"/>
  <c r="AB12" i="29"/>
  <c r="AA12" i="29"/>
  <c r="Z12" i="29"/>
  <c r="Y12" i="29"/>
  <c r="X12" i="29"/>
  <c r="W12" i="29"/>
  <c r="V12" i="29"/>
  <c r="U12" i="29" a="1"/>
  <c r="U12" i="29"/>
  <c r="T40" i="29"/>
  <c r="S40" i="29"/>
  <c r="R40" i="29"/>
  <c r="T39" i="29"/>
  <c r="S39" i="29"/>
  <c r="R39" i="29"/>
  <c r="T38" i="29"/>
  <c r="S38" i="29"/>
  <c r="R38" i="29"/>
  <c r="T37" i="29"/>
  <c r="S37" i="29"/>
  <c r="R37" i="29"/>
  <c r="T36" i="29"/>
  <c r="S36" i="29"/>
  <c r="R36" i="29"/>
  <c r="T35" i="29"/>
  <c r="S35" i="29"/>
  <c r="R35" i="29"/>
  <c r="T34" i="29"/>
  <c r="S34" i="29"/>
  <c r="R34" i="29"/>
  <c r="T33" i="29"/>
  <c r="S33" i="29"/>
  <c r="R33" i="29"/>
  <c r="T32" i="29"/>
  <c r="S32" i="29"/>
  <c r="R32" i="29"/>
  <c r="T31" i="29"/>
  <c r="S31" i="29"/>
  <c r="R31" i="29"/>
  <c r="T30" i="29"/>
  <c r="S30" i="29"/>
  <c r="R30" i="29"/>
  <c r="T29" i="29"/>
  <c r="S29" i="29"/>
  <c r="R29" i="29"/>
  <c r="T28" i="29"/>
  <c r="S28" i="29"/>
  <c r="R28" i="29"/>
  <c r="T27" i="29"/>
  <c r="S27" i="29"/>
  <c r="R27" i="29"/>
  <c r="T26" i="29"/>
  <c r="S26" i="29"/>
  <c r="R26" i="29"/>
  <c r="T25" i="29"/>
  <c r="S25" i="29"/>
  <c r="R25" i="29"/>
  <c r="T24" i="29"/>
  <c r="S24" i="29"/>
  <c r="R24" i="29"/>
  <c r="T23" i="29"/>
  <c r="S23" i="29"/>
  <c r="R23" i="29"/>
  <c r="T22" i="29"/>
  <c r="S22" i="29"/>
  <c r="R22" i="29"/>
  <c r="T21" i="29"/>
  <c r="S21" i="29"/>
  <c r="R21" i="29"/>
  <c r="T20" i="29"/>
  <c r="S20" i="29"/>
  <c r="R20" i="29"/>
  <c r="T19" i="29"/>
  <c r="S19" i="29"/>
  <c r="R19" i="29"/>
  <c r="T18" i="29"/>
  <c r="S18" i="29"/>
  <c r="R18" i="29"/>
  <c r="T17" i="29"/>
  <c r="S17" i="29"/>
  <c r="R17" i="29"/>
  <c r="T16" i="29"/>
  <c r="S16" i="29"/>
  <c r="R16" i="29"/>
  <c r="T15" i="29"/>
  <c r="S15" i="29"/>
  <c r="R15" i="29"/>
  <c r="T14" i="29"/>
  <c r="S14" i="29"/>
  <c r="R14" i="29"/>
  <c r="T13" i="29"/>
  <c r="S13" i="29"/>
  <c r="R13" i="29"/>
  <c r="T12" i="29"/>
  <c r="S12" i="29"/>
  <c r="R12" i="29" a="1"/>
  <c r="R12" i="29"/>
  <c r="Q40" i="29"/>
  <c r="Q39" i="29"/>
  <c r="Q38" i="29"/>
  <c r="Q37" i="29"/>
  <c r="Q36" i="29"/>
  <c r="Q35" i="29"/>
  <c r="Q34" i="29"/>
  <c r="Q33" i="29"/>
  <c r="Q32" i="29"/>
  <c r="Q31" i="29"/>
  <c r="Q30" i="29"/>
  <c r="Q29" i="29"/>
  <c r="Q28" i="29"/>
  <c r="Q27" i="29"/>
  <c r="Q26" i="29"/>
  <c r="Q25" i="29"/>
  <c r="Q24" i="29"/>
  <c r="Q23" i="29"/>
  <c r="Q22" i="29"/>
  <c r="Q21" i="29"/>
  <c r="Q20" i="29"/>
  <c r="Q19" i="29"/>
  <c r="Q18" i="29"/>
  <c r="Q17" i="29"/>
  <c r="Q16" i="29"/>
  <c r="Q15" i="29"/>
  <c r="Q14" i="29"/>
  <c r="Q13" i="29"/>
  <c r="Q12" i="29" a="1"/>
  <c r="Q12" i="29"/>
  <c r="P12" i="29"/>
  <c r="O40" i="29"/>
  <c r="N40" i="29"/>
  <c r="M40" i="29"/>
  <c r="L40" i="29"/>
  <c r="K40" i="29"/>
  <c r="J40" i="29"/>
  <c r="I40" i="29"/>
  <c r="H40" i="29"/>
  <c r="G40" i="29"/>
  <c r="F40" i="29"/>
  <c r="E40" i="29"/>
  <c r="D40" i="29"/>
  <c r="C40" i="29"/>
  <c r="O39" i="29"/>
  <c r="N39" i="29"/>
  <c r="M39" i="29"/>
  <c r="L39" i="29"/>
  <c r="K39" i="29"/>
  <c r="J39" i="29"/>
  <c r="I39" i="29"/>
  <c r="H39" i="29"/>
  <c r="G39" i="29"/>
  <c r="F39" i="29"/>
  <c r="E39" i="29"/>
  <c r="D39" i="29"/>
  <c r="C39" i="29"/>
  <c r="O38" i="29"/>
  <c r="N38" i="29"/>
  <c r="M38" i="29"/>
  <c r="L38" i="29"/>
  <c r="K38" i="29"/>
  <c r="J38" i="29"/>
  <c r="I38" i="29"/>
  <c r="H38" i="29"/>
  <c r="G38" i="29"/>
  <c r="F38" i="29"/>
  <c r="E38" i="29"/>
  <c r="D38" i="29"/>
  <c r="C38" i="29"/>
  <c r="O37" i="29"/>
  <c r="N37" i="29"/>
  <c r="M37" i="29"/>
  <c r="L37" i="29"/>
  <c r="K37" i="29"/>
  <c r="J37" i="29"/>
  <c r="I37" i="29"/>
  <c r="H37" i="29"/>
  <c r="G37" i="29"/>
  <c r="F37" i="29"/>
  <c r="E37" i="29"/>
  <c r="D37" i="29"/>
  <c r="C37" i="29"/>
  <c r="O36" i="29"/>
  <c r="N36" i="29"/>
  <c r="M36" i="29"/>
  <c r="L36" i="29"/>
  <c r="K36" i="29"/>
  <c r="J36" i="29"/>
  <c r="I36" i="29"/>
  <c r="H36" i="29"/>
  <c r="G36" i="29"/>
  <c r="F36" i="29"/>
  <c r="E36" i="29"/>
  <c r="D36" i="29"/>
  <c r="C36" i="29"/>
  <c r="O35" i="29"/>
  <c r="N35" i="29"/>
  <c r="M35" i="29"/>
  <c r="L35" i="29"/>
  <c r="K35" i="29"/>
  <c r="J35" i="29"/>
  <c r="I35" i="29"/>
  <c r="H35" i="29"/>
  <c r="G35" i="29"/>
  <c r="F35" i="29"/>
  <c r="E35" i="29"/>
  <c r="D35" i="29"/>
  <c r="C35" i="29"/>
  <c r="O34" i="29"/>
  <c r="N34" i="29"/>
  <c r="M34" i="29"/>
  <c r="L34" i="29"/>
  <c r="K34" i="29"/>
  <c r="J34" i="29"/>
  <c r="I34" i="29"/>
  <c r="H34" i="29"/>
  <c r="G34" i="29"/>
  <c r="F34" i="29"/>
  <c r="E34" i="29"/>
  <c r="D34" i="29"/>
  <c r="C34" i="29"/>
  <c r="O33" i="29"/>
  <c r="N33" i="29"/>
  <c r="M33" i="29"/>
  <c r="L33" i="29"/>
  <c r="K33" i="29"/>
  <c r="J33" i="29"/>
  <c r="I33" i="29"/>
  <c r="H33" i="29"/>
  <c r="G33" i="29"/>
  <c r="F33" i="29"/>
  <c r="E33" i="29"/>
  <c r="D33" i="29"/>
  <c r="C33" i="29"/>
  <c r="O32" i="29"/>
  <c r="N32" i="29"/>
  <c r="M32" i="29"/>
  <c r="L32" i="29"/>
  <c r="K32" i="29"/>
  <c r="J32" i="29"/>
  <c r="I32" i="29"/>
  <c r="H32" i="29"/>
  <c r="G32" i="29"/>
  <c r="F32" i="29"/>
  <c r="E32" i="29"/>
  <c r="D32" i="29"/>
  <c r="C32" i="29"/>
  <c r="O31" i="29"/>
  <c r="N31" i="29"/>
  <c r="M31" i="29"/>
  <c r="L31" i="29"/>
  <c r="K31" i="29"/>
  <c r="J31" i="29"/>
  <c r="I31" i="29"/>
  <c r="H31" i="29"/>
  <c r="G31" i="29"/>
  <c r="F31" i="29"/>
  <c r="E31" i="29"/>
  <c r="D31" i="29"/>
  <c r="C31" i="29"/>
  <c r="O30" i="29"/>
  <c r="N30" i="29"/>
  <c r="M30" i="29"/>
  <c r="L30" i="29"/>
  <c r="K30" i="29"/>
  <c r="J30" i="29"/>
  <c r="I30" i="29"/>
  <c r="H30" i="29"/>
  <c r="G30" i="29"/>
  <c r="F30" i="29"/>
  <c r="E30" i="29"/>
  <c r="D30" i="29"/>
  <c r="C30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O27" i="29"/>
  <c r="N27" i="29"/>
  <c r="M27" i="29"/>
  <c r="L27" i="29"/>
  <c r="K27" i="29"/>
  <c r="J27" i="29"/>
  <c r="I27" i="29"/>
  <c r="H27" i="29"/>
  <c r="G27" i="29"/>
  <c r="F27" i="29"/>
  <c r="E27" i="29"/>
  <c r="D27" i="29"/>
  <c r="C27" i="29"/>
  <c r="O26" i="29"/>
  <c r="N26" i="29"/>
  <c r="M26" i="29"/>
  <c r="L26" i="29"/>
  <c r="K26" i="29"/>
  <c r="J26" i="29"/>
  <c r="I26" i="29"/>
  <c r="H26" i="29"/>
  <c r="G26" i="29"/>
  <c r="F26" i="29"/>
  <c r="E26" i="29"/>
  <c r="D26" i="29"/>
  <c r="C26" i="29"/>
  <c r="O25" i="29"/>
  <c r="N25" i="29"/>
  <c r="M25" i="29"/>
  <c r="L25" i="29"/>
  <c r="K25" i="29"/>
  <c r="J25" i="29"/>
  <c r="I25" i="29"/>
  <c r="H25" i="29"/>
  <c r="G25" i="29"/>
  <c r="F25" i="29"/>
  <c r="E25" i="29"/>
  <c r="D25" i="29"/>
  <c r="C25" i="29"/>
  <c r="O24" i="29"/>
  <c r="N24" i="29"/>
  <c r="M24" i="29"/>
  <c r="L24" i="29"/>
  <c r="K24" i="29"/>
  <c r="J24" i="29"/>
  <c r="I24" i="29"/>
  <c r="H24" i="29"/>
  <c r="G24" i="29"/>
  <c r="F24" i="29"/>
  <c r="E24" i="29"/>
  <c r="D24" i="29"/>
  <c r="C24" i="29"/>
  <c r="O23" i="29"/>
  <c r="N23" i="29"/>
  <c r="M23" i="29"/>
  <c r="L23" i="29"/>
  <c r="K23" i="29"/>
  <c r="J23" i="29"/>
  <c r="I23" i="29"/>
  <c r="H23" i="29"/>
  <c r="G23" i="29"/>
  <c r="F23" i="29"/>
  <c r="E23" i="29"/>
  <c r="D23" i="29"/>
  <c r="C23" i="29"/>
  <c r="O22" i="29"/>
  <c r="N22" i="29"/>
  <c r="M22" i="29"/>
  <c r="L22" i="29"/>
  <c r="K22" i="29"/>
  <c r="J22" i="29"/>
  <c r="I22" i="29"/>
  <c r="H22" i="29"/>
  <c r="G22" i="29"/>
  <c r="F22" i="29"/>
  <c r="E22" i="29"/>
  <c r="D22" i="29"/>
  <c r="C22" i="29"/>
  <c r="O21" i="29"/>
  <c r="N21" i="29"/>
  <c r="M21" i="29"/>
  <c r="L21" i="29"/>
  <c r="K21" i="29"/>
  <c r="J21" i="29"/>
  <c r="I21" i="29"/>
  <c r="H21" i="29"/>
  <c r="G21" i="29"/>
  <c r="F21" i="29"/>
  <c r="E21" i="29"/>
  <c r="D21" i="29"/>
  <c r="C21" i="29"/>
  <c r="O20" i="29"/>
  <c r="N20" i="29"/>
  <c r="M20" i="29"/>
  <c r="L20" i="29"/>
  <c r="K20" i="29"/>
  <c r="J20" i="29"/>
  <c r="I20" i="29"/>
  <c r="H20" i="29"/>
  <c r="G20" i="29"/>
  <c r="F20" i="29"/>
  <c r="E20" i="29"/>
  <c r="D20" i="29"/>
  <c r="C20" i="29"/>
  <c r="O19" i="29"/>
  <c r="N19" i="29"/>
  <c r="M19" i="29"/>
  <c r="L19" i="29"/>
  <c r="K19" i="29"/>
  <c r="J19" i="29"/>
  <c r="I19" i="29"/>
  <c r="H19" i="29"/>
  <c r="G19" i="29"/>
  <c r="F19" i="29"/>
  <c r="E19" i="29"/>
  <c r="D19" i="29"/>
  <c r="C19" i="29"/>
  <c r="O18" i="29"/>
  <c r="N18" i="29"/>
  <c r="M18" i="29"/>
  <c r="L18" i="29"/>
  <c r="K18" i="29"/>
  <c r="J18" i="29"/>
  <c r="I18" i="29"/>
  <c r="H18" i="29"/>
  <c r="G18" i="29"/>
  <c r="F18" i="29"/>
  <c r="E18" i="29"/>
  <c r="D18" i="29"/>
  <c r="C18" i="29"/>
  <c r="O17" i="29"/>
  <c r="N17" i="29"/>
  <c r="M17" i="29"/>
  <c r="L17" i="29"/>
  <c r="K17" i="29"/>
  <c r="J17" i="29"/>
  <c r="I17" i="29"/>
  <c r="H17" i="29"/>
  <c r="G17" i="29"/>
  <c r="F17" i="29"/>
  <c r="E17" i="29"/>
  <c r="D17" i="29"/>
  <c r="C17" i="29"/>
  <c r="O16" i="29"/>
  <c r="N16" i="29"/>
  <c r="M16" i="29"/>
  <c r="L16" i="29"/>
  <c r="K16" i="29"/>
  <c r="J16" i="29"/>
  <c r="I16" i="29"/>
  <c r="H16" i="29"/>
  <c r="G16" i="29"/>
  <c r="F16" i="29"/>
  <c r="E16" i="29"/>
  <c r="D16" i="29"/>
  <c r="C16" i="29"/>
  <c r="O15" i="29"/>
  <c r="N15" i="29"/>
  <c r="M15" i="29"/>
  <c r="L15" i="29"/>
  <c r="K15" i="29"/>
  <c r="J15" i="29"/>
  <c r="I15" i="29"/>
  <c r="H15" i="29"/>
  <c r="G15" i="29"/>
  <c r="F15" i="29"/>
  <c r="E15" i="29"/>
  <c r="D15" i="29"/>
  <c r="C15" i="29"/>
  <c r="O14" i="29"/>
  <c r="N14" i="29"/>
  <c r="M14" i="29"/>
  <c r="L14" i="29"/>
  <c r="K14" i="29"/>
  <c r="J14" i="29"/>
  <c r="I14" i="29"/>
  <c r="H14" i="29"/>
  <c r="G14" i="29"/>
  <c r="F14" i="29"/>
  <c r="E14" i="29"/>
  <c r="D14" i="29"/>
  <c r="C14" i="29"/>
  <c r="O13" i="29"/>
  <c r="N13" i="29"/>
  <c r="M13" i="29"/>
  <c r="L13" i="29"/>
  <c r="K13" i="29"/>
  <c r="J13" i="29"/>
  <c r="I13" i="29"/>
  <c r="H13" i="29"/>
  <c r="G13" i="29"/>
  <c r="F13" i="29"/>
  <c r="E13" i="29"/>
  <c r="D13" i="29"/>
  <c r="C13" i="29"/>
  <c r="O12" i="29"/>
  <c r="N12" i="29"/>
  <c r="M12" i="29"/>
  <c r="L12" i="29"/>
  <c r="K12" i="29"/>
  <c r="J12" i="29"/>
  <c r="I12" i="29"/>
  <c r="H12" i="29"/>
  <c r="G12" i="29"/>
  <c r="F12" i="29"/>
  <c r="E12" i="29"/>
  <c r="D12" i="29"/>
  <c r="C12" i="29" a="1"/>
  <c r="C12" i="29"/>
  <c r="BS11" i="29"/>
  <c r="BQ11" i="29"/>
  <c r="BL11" i="29"/>
  <c r="BK11" i="29"/>
  <c r="BJ11" i="29"/>
  <c r="BI11" i="29"/>
  <c r="BH11" i="29"/>
  <c r="BG11" i="29"/>
  <c r="BE11" i="29"/>
  <c r="BC11" i="29"/>
  <c r="AX11" i="29"/>
  <c r="AW11" i="29"/>
  <c r="AV11" i="29"/>
  <c r="AU11" i="29"/>
  <c r="AT11" i="29"/>
  <c r="AS11" i="29"/>
  <c r="AP11" i="29"/>
  <c r="AO11" i="29"/>
  <c r="AN11" i="29"/>
  <c r="AM11" i="29"/>
  <c r="AL11" i="29"/>
  <c r="AK11" i="29"/>
  <c r="AJ11" i="29"/>
  <c r="AI11" i="29"/>
  <c r="AH11" i="29"/>
  <c r="AG11" i="29"/>
  <c r="AF11" i="29"/>
  <c r="AE11" i="29"/>
  <c r="AC11" i="29"/>
  <c r="AB11" i="29"/>
  <c r="AA11" i="29"/>
  <c r="Z11" i="29"/>
  <c r="Y11" i="29"/>
  <c r="X11" i="29"/>
  <c r="W11" i="29"/>
  <c r="V11" i="29"/>
  <c r="U11" i="29"/>
  <c r="T11" i="29"/>
  <c r="S11" i="29"/>
  <c r="R11" i="29"/>
  <c r="Q11" i="29"/>
  <c r="O11" i="29"/>
  <c r="N11" i="29"/>
  <c r="M11" i="29"/>
  <c r="L11" i="29"/>
  <c r="K11" i="29"/>
  <c r="J11" i="29"/>
  <c r="I11" i="29"/>
  <c r="H11" i="29"/>
  <c r="G11" i="29"/>
  <c r="F11" i="29"/>
  <c r="E11" i="29"/>
  <c r="D11" i="29"/>
  <c r="C11" i="29"/>
  <c r="B11" i="29"/>
  <c r="BT10" i="29"/>
  <c r="BF10" i="29"/>
  <c r="AR10" i="29"/>
  <c r="AD10" i="29"/>
  <c r="BT9" i="29"/>
  <c r="BS9" i="29"/>
  <c r="BQ9" i="29"/>
  <c r="BP9" i="29"/>
  <c r="BO9" i="29"/>
  <c r="BN9" i="29"/>
  <c r="BM9" i="29"/>
  <c r="BL9" i="29"/>
  <c r="BK9" i="29"/>
  <c r="BJ9" i="29"/>
  <c r="BI9" i="29"/>
  <c r="BH9" i="29"/>
  <c r="BG9" i="29"/>
  <c r="BF9" i="29"/>
  <c r="BE9" i="29"/>
  <c r="BC9" i="29"/>
  <c r="BB9" i="29"/>
  <c r="BA9" i="29"/>
  <c r="AZ9" i="29"/>
  <c r="AY9" i="29"/>
  <c r="AX9" i="29"/>
  <c r="AW9" i="29"/>
  <c r="AV9" i="29"/>
  <c r="AU9" i="29"/>
  <c r="AT9" i="29"/>
  <c r="AS9" i="29"/>
  <c r="AR9" i="29"/>
  <c r="AP9" i="29"/>
  <c r="AO9" i="29"/>
  <c r="AN9" i="29"/>
  <c r="AM9" i="29"/>
  <c r="AL9" i="29"/>
  <c r="AK9" i="29"/>
  <c r="AJ9" i="29"/>
  <c r="AI9" i="29"/>
  <c r="AH9" i="29"/>
  <c r="AG9" i="29"/>
  <c r="AF9" i="29"/>
  <c r="AE9" i="29"/>
  <c r="AD9" i="29"/>
  <c r="AC9" i="29"/>
  <c r="AA9" i="29"/>
  <c r="Z9" i="29"/>
  <c r="Y9" i="29"/>
  <c r="X9" i="29"/>
  <c r="W9" i="29"/>
  <c r="V9" i="29"/>
  <c r="U9" i="29"/>
  <c r="T9" i="29"/>
  <c r="S9" i="29"/>
  <c r="R9" i="29"/>
  <c r="Q9" i="29"/>
  <c r="BL7" i="29"/>
  <c r="AX7" i="29"/>
  <c r="AJ7" i="29"/>
  <c r="V7" i="29"/>
  <c r="BR6" i="29"/>
  <c r="BQ6" i="29"/>
  <c r="BP6" i="29"/>
  <c r="BO6" i="29"/>
  <c r="BN6" i="29"/>
  <c r="BM6" i="29"/>
  <c r="BL6" i="29"/>
  <c r="BK6" i="29"/>
  <c r="BD6" i="29"/>
  <c r="BC6" i="29"/>
  <c r="BB6" i="29"/>
  <c r="BA6" i="29"/>
  <c r="AZ6" i="29"/>
  <c r="AY6" i="29"/>
  <c r="AX6" i="29"/>
  <c r="AW6" i="29"/>
  <c r="AP6" i="29"/>
  <c r="AO6" i="29"/>
  <c r="AN6" i="29"/>
  <c r="AM6" i="29"/>
  <c r="AL6" i="29"/>
  <c r="AK6" i="29"/>
  <c r="AJ6" i="29"/>
  <c r="AI6" i="29"/>
  <c r="AB6" i="29"/>
  <c r="AA6" i="29"/>
  <c r="Z6" i="29"/>
  <c r="Y6" i="29"/>
  <c r="X6" i="29"/>
  <c r="W6" i="29"/>
  <c r="V6" i="29"/>
  <c r="U6" i="29"/>
  <c r="BR5" i="29"/>
  <c r="BQ5" i="29"/>
  <c r="BP5" i="29"/>
  <c r="BO5" i="29"/>
  <c r="BN5" i="29"/>
  <c r="BM5" i="29"/>
  <c r="BL5" i="29"/>
  <c r="BK5" i="29"/>
  <c r="BD5" i="29"/>
  <c r="BC5" i="29"/>
  <c r="BB5" i="29"/>
  <c r="BA5" i="29"/>
  <c r="AZ5" i="29"/>
  <c r="AY5" i="29"/>
  <c r="AX5" i="29"/>
  <c r="AW5" i="29"/>
  <c r="AP5" i="29"/>
  <c r="AO5" i="29"/>
  <c r="AN5" i="29"/>
  <c r="AM5" i="29"/>
  <c r="AL5" i="29"/>
  <c r="AK5" i="29"/>
  <c r="AJ5" i="29"/>
  <c r="AI5" i="29"/>
  <c r="AB5" i="29"/>
  <c r="AA5" i="29"/>
  <c r="Z5" i="29"/>
  <c r="Y5" i="29"/>
  <c r="X5" i="29"/>
  <c r="W5" i="29"/>
  <c r="V5" i="29"/>
  <c r="U5" i="29"/>
  <c r="BR4" i="29"/>
  <c r="BQ4" i="29"/>
  <c r="BP4" i="29"/>
  <c r="BO4" i="29"/>
  <c r="BN4" i="29"/>
  <c r="BM4" i="29"/>
  <c r="BL4" i="29"/>
  <c r="BK4" i="29"/>
  <c r="BD4" i="29"/>
  <c r="BC4" i="29"/>
  <c r="BB4" i="29"/>
  <c r="BA4" i="29"/>
  <c r="AZ4" i="29"/>
  <c r="AY4" i="29"/>
  <c r="AX4" i="29"/>
  <c r="AW4" i="29"/>
  <c r="AP4" i="29"/>
  <c r="AO4" i="29"/>
  <c r="AN4" i="29"/>
  <c r="AM4" i="29"/>
  <c r="AL4" i="29"/>
  <c r="AK4" i="29"/>
  <c r="AJ4" i="29"/>
  <c r="AI4" i="29"/>
  <c r="AB4" i="29"/>
  <c r="AA4" i="29"/>
  <c r="Z4" i="29"/>
  <c r="Y4" i="29"/>
  <c r="X4" i="29"/>
  <c r="W4" i="29"/>
  <c r="V4" i="29"/>
  <c r="U4" i="29"/>
  <c r="BL3" i="29"/>
  <c r="BI3" i="29"/>
  <c r="AX3" i="29"/>
  <c r="AU3" i="29"/>
  <c r="AJ3" i="29"/>
  <c r="AG3" i="29"/>
  <c r="T3" i="29"/>
  <c r="O91" i="20"/>
  <c r="N91" i="20"/>
  <c r="M91" i="20"/>
  <c r="O90" i="20"/>
  <c r="N90" i="20"/>
  <c r="M90" i="20"/>
  <c r="K90" i="20"/>
  <c r="O89" i="20"/>
  <c r="N89" i="20"/>
  <c r="M89" i="20"/>
  <c r="K89" i="20"/>
  <c r="J89" i="20"/>
  <c r="O88" i="20"/>
  <c r="N88" i="20"/>
  <c r="M88" i="20"/>
  <c r="K88" i="20"/>
  <c r="J88" i="20"/>
  <c r="O87" i="20"/>
  <c r="N87" i="20"/>
  <c r="M87" i="20"/>
  <c r="K87" i="20"/>
  <c r="J87" i="20"/>
  <c r="AN85" i="20"/>
  <c r="AF85" i="20"/>
  <c r="X85" i="20"/>
  <c r="P85" i="20"/>
  <c r="F85" i="20"/>
  <c r="E85" i="20"/>
  <c r="D85" i="20"/>
  <c r="C85" i="20"/>
  <c r="B85" i="20"/>
  <c r="A85" i="20"/>
  <c r="AN84" i="20"/>
  <c r="AF84" i="20"/>
  <c r="X84" i="20"/>
  <c r="P84" i="20"/>
  <c r="F84" i="20"/>
  <c r="E84" i="20"/>
  <c r="D84" i="20"/>
  <c r="C84" i="20"/>
  <c r="B84" i="20"/>
  <c r="A84" i="20"/>
  <c r="AN83" i="20"/>
  <c r="AF83" i="20"/>
  <c r="X83" i="20"/>
  <c r="P83" i="20"/>
  <c r="F83" i="20"/>
  <c r="E83" i="20"/>
  <c r="D83" i="20"/>
  <c r="C83" i="20"/>
  <c r="B83" i="20"/>
  <c r="A83" i="20"/>
  <c r="AN82" i="20"/>
  <c r="AF82" i="20"/>
  <c r="X82" i="20"/>
  <c r="P82" i="20"/>
  <c r="F82" i="20"/>
  <c r="E82" i="20"/>
  <c r="D82" i="20"/>
  <c r="C82" i="20"/>
  <c r="B82" i="20"/>
  <c r="A82" i="20"/>
  <c r="AN81" i="20"/>
  <c r="AF81" i="20"/>
  <c r="X81" i="20"/>
  <c r="P81" i="20"/>
  <c r="F81" i="20"/>
  <c r="E81" i="20"/>
  <c r="D81" i="20"/>
  <c r="C81" i="20"/>
  <c r="B81" i="20"/>
  <c r="A81" i="20"/>
  <c r="AN80" i="20"/>
  <c r="AF80" i="20"/>
  <c r="X80" i="20"/>
  <c r="P80" i="20"/>
  <c r="F80" i="20"/>
  <c r="E80" i="20"/>
  <c r="D80" i="20"/>
  <c r="C80" i="20"/>
  <c r="B80" i="20"/>
  <c r="A80" i="20"/>
  <c r="AN79" i="20"/>
  <c r="AF79" i="20"/>
  <c r="X79" i="20"/>
  <c r="P79" i="20"/>
  <c r="F79" i="20"/>
  <c r="E79" i="20"/>
  <c r="D79" i="20"/>
  <c r="C79" i="20"/>
  <c r="B79" i="20"/>
  <c r="A79" i="20"/>
  <c r="AN78" i="20"/>
  <c r="AF78" i="20"/>
  <c r="X78" i="20"/>
  <c r="P78" i="20"/>
  <c r="F78" i="20"/>
  <c r="E78" i="20"/>
  <c r="D78" i="20"/>
  <c r="C78" i="20"/>
  <c r="B78" i="20"/>
  <c r="A78" i="20"/>
  <c r="AN77" i="20"/>
  <c r="AF77" i="20"/>
  <c r="X77" i="20"/>
  <c r="P77" i="20"/>
  <c r="F77" i="20"/>
  <c r="E77" i="20"/>
  <c r="D77" i="20"/>
  <c r="C77" i="20"/>
  <c r="B77" i="20"/>
  <c r="A77" i="20"/>
  <c r="AN76" i="20"/>
  <c r="AF76" i="20"/>
  <c r="X76" i="20"/>
  <c r="P76" i="20"/>
  <c r="F76" i="20"/>
  <c r="E76" i="20"/>
  <c r="D76" i="20"/>
  <c r="C76" i="20"/>
  <c r="B76" i="20"/>
  <c r="A76" i="20"/>
  <c r="AN75" i="20"/>
  <c r="AF75" i="20"/>
  <c r="X75" i="20"/>
  <c r="P75" i="20"/>
  <c r="F75" i="20"/>
  <c r="E75" i="20"/>
  <c r="D75" i="20"/>
  <c r="C75" i="20"/>
  <c r="B75" i="20"/>
  <c r="A75" i="20"/>
  <c r="AN74" i="20"/>
  <c r="AF74" i="20"/>
  <c r="X74" i="20"/>
  <c r="P74" i="20"/>
  <c r="F74" i="20"/>
  <c r="E74" i="20"/>
  <c r="D74" i="20"/>
  <c r="C74" i="20"/>
  <c r="B74" i="20"/>
  <c r="A74" i="20"/>
  <c r="AN73" i="20"/>
  <c r="AF73" i="20"/>
  <c r="X73" i="20"/>
  <c r="P73" i="20"/>
  <c r="F73" i="20"/>
  <c r="E73" i="20"/>
  <c r="D73" i="20"/>
  <c r="C73" i="20"/>
  <c r="B73" i="20"/>
  <c r="A73" i="20"/>
  <c r="AN72" i="20"/>
  <c r="AF72" i="20"/>
  <c r="X72" i="20"/>
  <c r="P72" i="20"/>
  <c r="F72" i="20"/>
  <c r="E72" i="20"/>
  <c r="D72" i="20"/>
  <c r="C72" i="20"/>
  <c r="B72" i="20"/>
  <c r="A72" i="20"/>
  <c r="AN71" i="20"/>
  <c r="AF71" i="20"/>
  <c r="X71" i="20"/>
  <c r="P71" i="20"/>
  <c r="F71" i="20"/>
  <c r="E71" i="20"/>
  <c r="D71" i="20"/>
  <c r="C71" i="20"/>
  <c r="B71" i="20"/>
  <c r="A71" i="20"/>
  <c r="AN70" i="20"/>
  <c r="AF70" i="20"/>
  <c r="X70" i="20"/>
  <c r="P70" i="20"/>
  <c r="F70" i="20"/>
  <c r="E70" i="20"/>
  <c r="D70" i="20"/>
  <c r="C70" i="20"/>
  <c r="B70" i="20"/>
  <c r="A70" i="20"/>
  <c r="AN69" i="20"/>
  <c r="AF69" i="20"/>
  <c r="X69" i="20"/>
  <c r="P69" i="20"/>
  <c r="F69" i="20"/>
  <c r="E69" i="20"/>
  <c r="D69" i="20"/>
  <c r="C69" i="20"/>
  <c r="B69" i="20"/>
  <c r="A69" i="20"/>
  <c r="AN68" i="20"/>
  <c r="AF68" i="20"/>
  <c r="X68" i="20"/>
  <c r="P68" i="20"/>
  <c r="F68" i="20"/>
  <c r="E68" i="20"/>
  <c r="D68" i="20"/>
  <c r="C68" i="20"/>
  <c r="B68" i="20"/>
  <c r="A68" i="20"/>
  <c r="AN67" i="20"/>
  <c r="AF67" i="20"/>
  <c r="X67" i="20"/>
  <c r="P67" i="20"/>
  <c r="F67" i="20"/>
  <c r="E67" i="20"/>
  <c r="D67" i="20"/>
  <c r="C67" i="20"/>
  <c r="B67" i="20"/>
  <c r="A67" i="20"/>
  <c r="AN66" i="20"/>
  <c r="AF66" i="20"/>
  <c r="X66" i="20"/>
  <c r="P66" i="20"/>
  <c r="F66" i="20"/>
  <c r="E66" i="20"/>
  <c r="D66" i="20"/>
  <c r="C66" i="20"/>
  <c r="B66" i="20"/>
  <c r="A66" i="20"/>
  <c r="AN65" i="20"/>
  <c r="AF65" i="20"/>
  <c r="X65" i="20"/>
  <c r="P65" i="20"/>
  <c r="F65" i="20"/>
  <c r="E65" i="20"/>
  <c r="D65" i="20"/>
  <c r="C65" i="20"/>
  <c r="B65" i="20"/>
  <c r="A65" i="20"/>
  <c r="AN64" i="20"/>
  <c r="AF64" i="20"/>
  <c r="X64" i="20"/>
  <c r="P64" i="20"/>
  <c r="F64" i="20"/>
  <c r="E64" i="20"/>
  <c r="D64" i="20"/>
  <c r="C64" i="20"/>
  <c r="B64" i="20"/>
  <c r="A64" i="20"/>
  <c r="AN63" i="20"/>
  <c r="AF63" i="20"/>
  <c r="X63" i="20"/>
  <c r="P63" i="20"/>
  <c r="F63" i="20"/>
  <c r="E63" i="20"/>
  <c r="D63" i="20"/>
  <c r="C63" i="20"/>
  <c r="B63" i="20"/>
  <c r="A63" i="20"/>
  <c r="AN62" i="20"/>
  <c r="AF62" i="20"/>
  <c r="X62" i="20"/>
  <c r="P62" i="20"/>
  <c r="F62" i="20"/>
  <c r="E62" i="20"/>
  <c r="D62" i="20"/>
  <c r="C62" i="20"/>
  <c r="B62" i="20"/>
  <c r="A62" i="20"/>
  <c r="AN61" i="20"/>
  <c r="AF61" i="20"/>
  <c r="X61" i="20"/>
  <c r="P61" i="20"/>
  <c r="F61" i="20"/>
  <c r="E61" i="20"/>
  <c r="D61" i="20"/>
  <c r="C61" i="20"/>
  <c r="B61" i="20"/>
  <c r="A61" i="20"/>
  <c r="AN60" i="20"/>
  <c r="AF60" i="20"/>
  <c r="X60" i="20"/>
  <c r="P60" i="20"/>
  <c r="F60" i="20"/>
  <c r="E60" i="20"/>
  <c r="D60" i="20"/>
  <c r="C60" i="20"/>
  <c r="B60" i="20"/>
  <c r="A60" i="20"/>
  <c r="AN59" i="20"/>
  <c r="AF59" i="20"/>
  <c r="X59" i="20"/>
  <c r="P59" i="20"/>
  <c r="F59" i="20"/>
  <c r="E59" i="20"/>
  <c r="D59" i="20"/>
  <c r="C59" i="20"/>
  <c r="B59" i="20"/>
  <c r="A59" i="20"/>
  <c r="AN58" i="20"/>
  <c r="AF58" i="20"/>
  <c r="X58" i="20"/>
  <c r="P58" i="20"/>
  <c r="F58" i="20"/>
  <c r="E58" i="20"/>
  <c r="D58" i="20"/>
  <c r="C58" i="20"/>
  <c r="B58" i="20"/>
  <c r="A58" i="20"/>
  <c r="AN57" i="20"/>
  <c r="AF57" i="20"/>
  <c r="X57" i="20"/>
  <c r="P57" i="20"/>
  <c r="F57" i="20"/>
  <c r="E57" i="20"/>
  <c r="D57" i="20"/>
  <c r="C57" i="20"/>
  <c r="B57" i="20"/>
  <c r="A57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BA52" i="20"/>
  <c r="AZ52" i="20"/>
  <c r="AY52" i="20"/>
  <c r="AX52" i="20"/>
  <c r="AW52" i="20"/>
  <c r="AV52" i="20"/>
  <c r="AU52" i="20"/>
  <c r="AT52" i="20"/>
  <c r="AS52" i="20"/>
  <c r="AR52" i="20"/>
  <c r="AQ52" i="20"/>
  <c r="AP52" i="20"/>
  <c r="AN52" i="20"/>
  <c r="AM52" i="20"/>
  <c r="AL52" i="20"/>
  <c r="AK52" i="20"/>
  <c r="AJ52" i="20"/>
  <c r="AI52" i="20"/>
  <c r="AH52" i="20"/>
  <c r="AG52" i="20"/>
  <c r="AF52" i="20"/>
  <c r="AE52" i="20"/>
  <c r="AD52" i="20"/>
  <c r="AC52" i="20"/>
  <c r="AB52" i="20"/>
  <c r="AA52" i="20"/>
  <c r="Z52" i="20"/>
  <c r="Y52" i="20"/>
  <c r="X52" i="20"/>
  <c r="W52" i="20"/>
  <c r="V52" i="20"/>
  <c r="U52" i="20"/>
  <c r="T52" i="20"/>
  <c r="S52" i="20"/>
  <c r="R52" i="20"/>
  <c r="Q52" i="20"/>
  <c r="P52" i="20"/>
  <c r="O52" i="20"/>
  <c r="N52" i="20"/>
  <c r="M52" i="20"/>
  <c r="L52" i="20"/>
  <c r="K52" i="20"/>
  <c r="J52" i="20"/>
  <c r="I52" i="20"/>
  <c r="H52" i="20"/>
  <c r="G52" i="20"/>
  <c r="F52" i="20"/>
  <c r="E52" i="20"/>
  <c r="D52" i="20"/>
  <c r="C52" i="20"/>
  <c r="BA51" i="20"/>
  <c r="AZ51" i="20"/>
  <c r="AY51" i="20"/>
  <c r="AX51" i="20"/>
  <c r="AW51" i="20"/>
  <c r="AV51" i="20"/>
  <c r="AU51" i="20"/>
  <c r="AT51" i="20"/>
  <c r="AS51" i="20"/>
  <c r="AR51" i="20"/>
  <c r="AQ51" i="20"/>
  <c r="AP51" i="20"/>
  <c r="AN51" i="20"/>
  <c r="AM51" i="20"/>
  <c r="AL51" i="20"/>
  <c r="AK51" i="20"/>
  <c r="AJ51" i="20"/>
  <c r="AI51" i="20"/>
  <c r="AH51" i="20"/>
  <c r="AG51" i="20"/>
  <c r="AF51" i="20"/>
  <c r="AE51" i="20"/>
  <c r="AD51" i="20"/>
  <c r="AC51" i="20"/>
  <c r="AB51" i="20"/>
  <c r="AA51" i="20"/>
  <c r="Z51" i="20"/>
  <c r="Y51" i="20"/>
  <c r="X51" i="20"/>
  <c r="W51" i="20"/>
  <c r="V51" i="20"/>
  <c r="U51" i="20"/>
  <c r="T51" i="20"/>
  <c r="S51" i="20"/>
  <c r="R51" i="20"/>
  <c r="Q51" i="20"/>
  <c r="P51" i="20"/>
  <c r="O51" i="20"/>
  <c r="N51" i="20"/>
  <c r="M51" i="20"/>
  <c r="L51" i="20"/>
  <c r="K51" i="20"/>
  <c r="J51" i="20"/>
  <c r="I51" i="20"/>
  <c r="BA50" i="20"/>
  <c r="AZ50" i="20"/>
  <c r="AY50" i="20"/>
  <c r="AX50" i="20"/>
  <c r="AW50" i="20"/>
  <c r="AV50" i="20"/>
  <c r="AU50" i="20"/>
  <c r="AT50" i="20"/>
  <c r="AS50" i="20"/>
  <c r="AR50" i="20"/>
  <c r="AQ50" i="20"/>
  <c r="AP50" i="20"/>
  <c r="AN50" i="20"/>
  <c r="AM50" i="20"/>
  <c r="AL50" i="20"/>
  <c r="AK50" i="20"/>
  <c r="AJ50" i="20"/>
  <c r="AI50" i="20"/>
  <c r="AH50" i="20"/>
  <c r="AG50" i="20"/>
  <c r="AF50" i="20"/>
  <c r="AE50" i="20"/>
  <c r="AD50" i="20"/>
  <c r="AC50" i="20"/>
  <c r="AB50" i="20"/>
  <c r="AA50" i="20"/>
  <c r="Z50" i="20"/>
  <c r="Y50" i="20"/>
  <c r="X50" i="20"/>
  <c r="W50" i="20"/>
  <c r="V50" i="20"/>
  <c r="U50" i="20"/>
  <c r="T50" i="20"/>
  <c r="S50" i="20"/>
  <c r="R50" i="20"/>
  <c r="Q50" i="20"/>
  <c r="P50" i="20"/>
  <c r="O50" i="20"/>
  <c r="N50" i="20"/>
  <c r="M50" i="20"/>
  <c r="L50" i="20"/>
  <c r="K50" i="20"/>
  <c r="J50" i="20"/>
  <c r="I50" i="20"/>
  <c r="BA49" i="20"/>
  <c r="AZ49" i="20"/>
  <c r="AY49" i="20"/>
  <c r="AX49" i="20"/>
  <c r="AW49" i="20"/>
  <c r="AV49" i="20"/>
  <c r="AU49" i="20"/>
  <c r="AT49" i="20"/>
  <c r="AS49" i="20"/>
  <c r="AR49" i="20"/>
  <c r="AQ49" i="20"/>
  <c r="AP49" i="20"/>
  <c r="AN49" i="20"/>
  <c r="AM49" i="20"/>
  <c r="AL49" i="20"/>
  <c r="AK49" i="20"/>
  <c r="AJ49" i="20"/>
  <c r="AI49" i="20"/>
  <c r="AH49" i="20"/>
  <c r="AG49" i="20"/>
  <c r="AF49" i="20"/>
  <c r="AE49" i="20"/>
  <c r="AD49" i="20"/>
  <c r="AC49" i="20"/>
  <c r="AB49" i="20"/>
  <c r="AA49" i="20"/>
  <c r="Z49" i="20"/>
  <c r="Y49" i="20"/>
  <c r="X49" i="20"/>
  <c r="W49" i="20"/>
  <c r="V49" i="20"/>
  <c r="U49" i="20"/>
  <c r="T49" i="20"/>
  <c r="S49" i="20"/>
  <c r="R49" i="20"/>
  <c r="Q49" i="20"/>
  <c r="P49" i="20"/>
  <c r="O49" i="20"/>
  <c r="N49" i="20"/>
  <c r="M49" i="20"/>
  <c r="L49" i="20"/>
  <c r="K49" i="20"/>
  <c r="J49" i="20"/>
  <c r="I49" i="20"/>
  <c r="BA48" i="20"/>
  <c r="AZ48" i="20"/>
  <c r="AY48" i="20"/>
  <c r="AX48" i="20"/>
  <c r="AW48" i="20"/>
  <c r="AV48" i="20"/>
  <c r="AU48" i="20"/>
  <c r="AT48" i="20"/>
  <c r="AS48" i="20"/>
  <c r="AR48" i="20"/>
  <c r="AQ48" i="20"/>
  <c r="AP48" i="20"/>
  <c r="AN48" i="20"/>
  <c r="AM48" i="20"/>
  <c r="AL48" i="20"/>
  <c r="AK48" i="20"/>
  <c r="AJ48" i="20"/>
  <c r="AI48" i="20"/>
  <c r="AH48" i="20"/>
  <c r="AG48" i="20"/>
  <c r="AF48" i="20"/>
  <c r="AE48" i="20"/>
  <c r="AD48" i="20"/>
  <c r="AC48" i="20"/>
  <c r="AB48" i="20"/>
  <c r="AA48" i="20"/>
  <c r="Z48" i="20"/>
  <c r="Y48" i="20"/>
  <c r="X48" i="20"/>
  <c r="W48" i="20"/>
  <c r="V48" i="20"/>
  <c r="U48" i="20"/>
  <c r="T48" i="20"/>
  <c r="S48" i="20"/>
  <c r="R48" i="20"/>
  <c r="Q48" i="20"/>
  <c r="P48" i="20"/>
  <c r="O48" i="20"/>
  <c r="N48" i="20"/>
  <c r="M48" i="20"/>
  <c r="L48" i="20"/>
  <c r="K48" i="20"/>
  <c r="J48" i="20"/>
  <c r="I48" i="20"/>
  <c r="H48" i="20"/>
  <c r="G48" i="20"/>
  <c r="F48" i="20"/>
  <c r="E48" i="20"/>
  <c r="D48" i="20"/>
  <c r="C48" i="20"/>
  <c r="BA47" i="20"/>
  <c r="AZ47" i="20"/>
  <c r="AY47" i="20"/>
  <c r="AX47" i="20"/>
  <c r="AW47" i="20"/>
  <c r="AV47" i="20"/>
  <c r="AU47" i="20"/>
  <c r="AT47" i="20"/>
  <c r="AS47" i="20"/>
  <c r="AR47" i="20"/>
  <c r="AQ47" i="20"/>
  <c r="AP47" i="20"/>
  <c r="AN47" i="20"/>
  <c r="AM47" i="20"/>
  <c r="AL47" i="20"/>
  <c r="AK47" i="20"/>
  <c r="AJ47" i="20"/>
  <c r="AI47" i="20"/>
  <c r="AH47" i="20"/>
  <c r="AG47" i="20"/>
  <c r="AF47" i="20"/>
  <c r="AE47" i="20"/>
  <c r="AD47" i="20"/>
  <c r="AC47" i="20"/>
  <c r="AB47" i="20"/>
  <c r="AA47" i="20"/>
  <c r="Z47" i="20"/>
  <c r="Y47" i="20"/>
  <c r="X47" i="20"/>
  <c r="W47" i="20"/>
  <c r="V47" i="20"/>
  <c r="U47" i="20"/>
  <c r="T47" i="20"/>
  <c r="S47" i="20"/>
  <c r="R47" i="20"/>
  <c r="Q47" i="20"/>
  <c r="P47" i="20"/>
  <c r="O47" i="20"/>
  <c r="N47" i="20"/>
  <c r="M47" i="20"/>
  <c r="L47" i="20"/>
  <c r="K47" i="20"/>
  <c r="J47" i="20"/>
  <c r="I47" i="20"/>
  <c r="BA46" i="20"/>
  <c r="AZ46" i="20"/>
  <c r="AY46" i="20"/>
  <c r="AX46" i="20"/>
  <c r="AW46" i="20"/>
  <c r="AV46" i="20"/>
  <c r="AU46" i="20"/>
  <c r="AT46" i="20"/>
  <c r="AS46" i="20"/>
  <c r="AR46" i="20"/>
  <c r="AQ46" i="20"/>
  <c r="AP46" i="20"/>
  <c r="AN46" i="20"/>
  <c r="AM46" i="20"/>
  <c r="AL46" i="20"/>
  <c r="AK46" i="20"/>
  <c r="AJ46" i="20"/>
  <c r="AI46" i="20"/>
  <c r="AH46" i="20"/>
  <c r="AG46" i="20"/>
  <c r="AF46" i="20"/>
  <c r="AE46" i="20"/>
  <c r="AD46" i="20"/>
  <c r="AC46" i="20"/>
  <c r="AB46" i="20"/>
  <c r="AA46" i="20"/>
  <c r="Z46" i="20"/>
  <c r="Y46" i="20"/>
  <c r="X46" i="20"/>
  <c r="W46" i="20"/>
  <c r="V46" i="20"/>
  <c r="U46" i="20"/>
  <c r="T46" i="20"/>
  <c r="S46" i="20"/>
  <c r="R46" i="20"/>
  <c r="Q46" i="20"/>
  <c r="P46" i="20"/>
  <c r="O46" i="20"/>
  <c r="N46" i="20"/>
  <c r="M46" i="20"/>
  <c r="L46" i="20"/>
  <c r="K46" i="20"/>
  <c r="J46" i="20"/>
  <c r="I46" i="20"/>
  <c r="BA45" i="20"/>
  <c r="AZ45" i="20"/>
  <c r="AY45" i="20"/>
  <c r="AX45" i="20"/>
  <c r="AW45" i="20"/>
  <c r="AV45" i="20"/>
  <c r="AU45" i="20"/>
  <c r="AT45" i="20"/>
  <c r="AS45" i="20"/>
  <c r="AR45" i="20"/>
  <c r="AQ45" i="20"/>
  <c r="AP45" i="20"/>
  <c r="AN45" i="20"/>
  <c r="AM45" i="20"/>
  <c r="AL45" i="20"/>
  <c r="AK45" i="20"/>
  <c r="AJ45" i="20"/>
  <c r="AI45" i="20"/>
  <c r="AH45" i="20"/>
  <c r="AG45" i="20"/>
  <c r="AF45" i="20"/>
  <c r="AE45" i="20"/>
  <c r="AD45" i="20"/>
  <c r="AC45" i="20"/>
  <c r="AB45" i="20"/>
  <c r="AA45" i="20"/>
  <c r="Z45" i="20"/>
  <c r="Y45" i="20"/>
  <c r="X45" i="20"/>
  <c r="W45" i="20"/>
  <c r="V45" i="20"/>
  <c r="U45" i="20"/>
  <c r="T45" i="20"/>
  <c r="S45" i="20"/>
  <c r="R45" i="20"/>
  <c r="Q45" i="20"/>
  <c r="P45" i="20"/>
  <c r="O45" i="20"/>
  <c r="N45" i="20"/>
  <c r="M45" i="20"/>
  <c r="L45" i="20"/>
  <c r="K45" i="20"/>
  <c r="J45" i="20"/>
  <c r="I45" i="20"/>
  <c r="BA44" i="20"/>
  <c r="AZ44" i="20"/>
  <c r="AY44" i="20"/>
  <c r="AX44" i="20"/>
  <c r="AW44" i="20"/>
  <c r="AV44" i="20"/>
  <c r="AU44" i="20"/>
  <c r="AT44" i="20"/>
  <c r="AS44" i="20"/>
  <c r="AR44" i="20"/>
  <c r="AQ44" i="20"/>
  <c r="AP44" i="20"/>
  <c r="AN44" i="20"/>
  <c r="AM44" i="20"/>
  <c r="AL44" i="20"/>
  <c r="AK44" i="20"/>
  <c r="AJ44" i="20"/>
  <c r="AI44" i="20"/>
  <c r="AH44" i="20"/>
  <c r="AG44" i="20"/>
  <c r="AF44" i="20"/>
  <c r="AE44" i="20"/>
  <c r="AD44" i="20"/>
  <c r="AC44" i="20"/>
  <c r="AB44" i="20"/>
  <c r="AA44" i="20"/>
  <c r="Z44" i="20"/>
  <c r="Y44" i="20"/>
  <c r="X44" i="20"/>
  <c r="W44" i="20"/>
  <c r="V44" i="20"/>
  <c r="U44" i="20"/>
  <c r="T44" i="20"/>
  <c r="S44" i="20"/>
  <c r="R44" i="20"/>
  <c r="Q44" i="20"/>
  <c r="P44" i="20"/>
  <c r="O44" i="20"/>
  <c r="N44" i="20"/>
  <c r="M44" i="20"/>
  <c r="L44" i="20"/>
  <c r="K44" i="20"/>
  <c r="J44" i="20"/>
  <c r="I44" i="20"/>
  <c r="BA43" i="20"/>
  <c r="AZ43" i="20"/>
  <c r="AY43" i="20"/>
  <c r="AX43" i="20"/>
  <c r="AW43" i="20"/>
  <c r="AV43" i="20"/>
  <c r="AU43" i="20"/>
  <c r="AT43" i="20"/>
  <c r="AS43" i="20"/>
  <c r="AR43" i="20"/>
  <c r="AQ43" i="20"/>
  <c r="AP43" i="20"/>
  <c r="AN43" i="20"/>
  <c r="AM43" i="20"/>
  <c r="AL43" i="20"/>
  <c r="AK43" i="20"/>
  <c r="AJ43" i="20"/>
  <c r="AI43" i="20"/>
  <c r="AH43" i="20"/>
  <c r="AG43" i="20"/>
  <c r="AF43" i="20"/>
  <c r="AE43" i="20"/>
  <c r="AD43" i="20"/>
  <c r="AC43" i="20"/>
  <c r="AB43" i="20"/>
  <c r="AA43" i="20"/>
  <c r="Z43" i="20"/>
  <c r="Y43" i="20"/>
  <c r="X43" i="20"/>
  <c r="W43" i="20"/>
  <c r="V43" i="20"/>
  <c r="U43" i="20"/>
  <c r="T43" i="20"/>
  <c r="S43" i="20"/>
  <c r="R43" i="20"/>
  <c r="Q43" i="20"/>
  <c r="P43" i="20"/>
  <c r="O43" i="20"/>
  <c r="N43" i="20"/>
  <c r="M43" i="20"/>
  <c r="L43" i="20"/>
  <c r="K43" i="20"/>
  <c r="J43" i="20"/>
  <c r="I43" i="20"/>
  <c r="BA42" i="20"/>
  <c r="AZ42" i="20"/>
  <c r="AY42" i="20"/>
  <c r="AX42" i="20"/>
  <c r="AW42" i="20"/>
  <c r="AV42" i="20"/>
  <c r="AU42" i="20"/>
  <c r="AT42" i="20"/>
  <c r="AS42" i="20"/>
  <c r="AR42" i="20"/>
  <c r="AQ42" i="20"/>
  <c r="AP42" i="20"/>
  <c r="AN42" i="20"/>
  <c r="AM42" i="20"/>
  <c r="AL42" i="20"/>
  <c r="AK42" i="20"/>
  <c r="AJ42" i="20"/>
  <c r="AI42" i="20"/>
  <c r="AH42" i="20"/>
  <c r="AG42" i="20"/>
  <c r="AF42" i="20"/>
  <c r="AE42" i="20"/>
  <c r="AD42" i="20"/>
  <c r="AC42" i="20"/>
  <c r="AB42" i="20"/>
  <c r="AA42" i="20"/>
  <c r="Z42" i="20"/>
  <c r="Y42" i="20"/>
  <c r="X42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BA41" i="20"/>
  <c r="AZ41" i="20"/>
  <c r="AY41" i="20"/>
  <c r="AX41" i="20"/>
  <c r="AW41" i="20"/>
  <c r="AV41" i="20"/>
  <c r="AU41" i="20"/>
  <c r="AT41" i="20"/>
  <c r="AS41" i="20"/>
  <c r="AR41" i="20"/>
  <c r="AQ41" i="20"/>
  <c r="AP41" i="20"/>
  <c r="AN41" i="20"/>
  <c r="AM41" i="20"/>
  <c r="AL41" i="20"/>
  <c r="AK41" i="20"/>
  <c r="AJ41" i="20"/>
  <c r="AI41" i="20"/>
  <c r="AH41" i="20"/>
  <c r="AG41" i="20"/>
  <c r="AF41" i="20"/>
  <c r="AE41" i="20"/>
  <c r="AD41" i="20"/>
  <c r="AC41" i="20"/>
  <c r="AB41" i="20"/>
  <c r="AA41" i="20"/>
  <c r="Z41" i="20"/>
  <c r="Y41" i="20"/>
  <c r="X41" i="20"/>
  <c r="W41" i="20"/>
  <c r="V41" i="20"/>
  <c r="U41" i="20"/>
  <c r="T41" i="20"/>
  <c r="S41" i="20"/>
  <c r="R41" i="20"/>
  <c r="Q41" i="20"/>
  <c r="P41" i="20"/>
  <c r="O41" i="20"/>
  <c r="N41" i="20"/>
  <c r="M41" i="20"/>
  <c r="L41" i="20"/>
  <c r="K41" i="20"/>
  <c r="J41" i="20"/>
  <c r="I41" i="20"/>
  <c r="BA40" i="20"/>
  <c r="AZ40" i="20"/>
  <c r="AY40" i="20"/>
  <c r="AX40" i="20"/>
  <c r="AW40" i="20"/>
  <c r="AV40" i="20"/>
  <c r="AU40" i="20"/>
  <c r="AT40" i="20"/>
  <c r="AS40" i="20"/>
  <c r="AR40" i="20"/>
  <c r="AQ40" i="20"/>
  <c r="AP40" i="20"/>
  <c r="AN40" i="20"/>
  <c r="AM40" i="20"/>
  <c r="AL40" i="20"/>
  <c r="AK40" i="20"/>
  <c r="AJ40" i="20"/>
  <c r="AI40" i="20"/>
  <c r="AH40" i="20"/>
  <c r="AG40" i="20"/>
  <c r="AF40" i="20"/>
  <c r="AE40" i="20"/>
  <c r="AD40" i="20"/>
  <c r="AC40" i="20"/>
  <c r="AB40" i="20"/>
  <c r="AA40" i="20"/>
  <c r="Z40" i="20"/>
  <c r="Y40" i="20"/>
  <c r="X40" i="20"/>
  <c r="W40" i="20"/>
  <c r="V40" i="20"/>
  <c r="U40" i="20"/>
  <c r="T40" i="20"/>
  <c r="S40" i="20"/>
  <c r="R40" i="20"/>
  <c r="Q40" i="20"/>
  <c r="P40" i="20"/>
  <c r="O40" i="20"/>
  <c r="N40" i="20"/>
  <c r="M40" i="20"/>
  <c r="L40" i="20"/>
  <c r="K40" i="20"/>
  <c r="J40" i="20"/>
  <c r="I40" i="20"/>
  <c r="BA39" i="20"/>
  <c r="AZ39" i="20"/>
  <c r="AY39" i="20"/>
  <c r="AX39" i="20"/>
  <c r="AW39" i="20"/>
  <c r="AV39" i="20"/>
  <c r="AU39" i="20"/>
  <c r="AT39" i="20"/>
  <c r="AS39" i="20"/>
  <c r="AR39" i="20"/>
  <c r="AQ39" i="20"/>
  <c r="AP39" i="20"/>
  <c r="AN39" i="20"/>
  <c r="AM39" i="20"/>
  <c r="AL39" i="20"/>
  <c r="AK39" i="20"/>
  <c r="AJ39" i="20"/>
  <c r="AI39" i="20"/>
  <c r="AH39" i="20"/>
  <c r="AG39" i="20"/>
  <c r="AF39" i="20"/>
  <c r="AE39" i="20"/>
  <c r="AD39" i="20"/>
  <c r="AC39" i="20"/>
  <c r="AB39" i="20"/>
  <c r="AA39" i="20"/>
  <c r="Z39" i="20"/>
  <c r="Y39" i="20"/>
  <c r="X39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BA38" i="20"/>
  <c r="AZ38" i="20"/>
  <c r="AY38" i="20"/>
  <c r="AX38" i="20"/>
  <c r="AW38" i="20"/>
  <c r="AV38" i="20"/>
  <c r="AU38" i="20"/>
  <c r="AT38" i="20"/>
  <c r="AS38" i="20"/>
  <c r="AR38" i="20"/>
  <c r="AQ38" i="20"/>
  <c r="AP38" i="20"/>
  <c r="AN38" i="20"/>
  <c r="AM38" i="20"/>
  <c r="AL38" i="20"/>
  <c r="AK38" i="20"/>
  <c r="AJ38" i="20"/>
  <c r="AI38" i="20"/>
  <c r="AH38" i="20"/>
  <c r="AG38" i="20"/>
  <c r="AF38" i="20"/>
  <c r="AE38" i="20"/>
  <c r="AD38" i="20"/>
  <c r="AC38" i="20"/>
  <c r="AB38" i="20"/>
  <c r="AA38" i="20"/>
  <c r="Z38" i="20"/>
  <c r="Y38" i="20"/>
  <c r="X38" i="20"/>
  <c r="W38" i="20"/>
  <c r="V38" i="20"/>
  <c r="U38" i="20"/>
  <c r="T38" i="20"/>
  <c r="S38" i="20"/>
  <c r="R38" i="20"/>
  <c r="Q38" i="20"/>
  <c r="P38" i="20"/>
  <c r="O38" i="20"/>
  <c r="N38" i="20"/>
  <c r="M38" i="20"/>
  <c r="L38" i="20"/>
  <c r="K38" i="20"/>
  <c r="J38" i="20"/>
  <c r="I38" i="20"/>
  <c r="BA37" i="20"/>
  <c r="AZ37" i="20"/>
  <c r="AY37" i="20"/>
  <c r="AX37" i="20"/>
  <c r="AW37" i="20"/>
  <c r="AV37" i="20"/>
  <c r="AU37" i="20"/>
  <c r="AT37" i="20"/>
  <c r="AS37" i="20"/>
  <c r="AR37" i="20"/>
  <c r="AQ37" i="20"/>
  <c r="AP37" i="20"/>
  <c r="AN37" i="20"/>
  <c r="AM37" i="20"/>
  <c r="AL37" i="20"/>
  <c r="AK37" i="20"/>
  <c r="AJ37" i="20"/>
  <c r="AI37" i="20"/>
  <c r="AH37" i="20"/>
  <c r="AG37" i="20"/>
  <c r="AF37" i="20"/>
  <c r="AE37" i="20"/>
  <c r="AD37" i="20"/>
  <c r="AC37" i="20"/>
  <c r="AB37" i="20"/>
  <c r="AA37" i="20"/>
  <c r="Z37" i="20"/>
  <c r="Y37" i="20"/>
  <c r="X37" i="20"/>
  <c r="W37" i="20"/>
  <c r="V37" i="20"/>
  <c r="U37" i="20"/>
  <c r="T37" i="20"/>
  <c r="S37" i="20"/>
  <c r="R37" i="20"/>
  <c r="Q37" i="20"/>
  <c r="P37" i="20"/>
  <c r="O37" i="20"/>
  <c r="N37" i="20"/>
  <c r="M37" i="20"/>
  <c r="L37" i="20"/>
  <c r="K37" i="20"/>
  <c r="J37" i="20"/>
  <c r="I37" i="20"/>
  <c r="BA36" i="20"/>
  <c r="AZ36" i="20"/>
  <c r="AY36" i="20"/>
  <c r="AX36" i="20"/>
  <c r="AW36" i="20"/>
  <c r="AV36" i="20"/>
  <c r="AU36" i="20"/>
  <c r="AT36" i="20"/>
  <c r="AS36" i="20"/>
  <c r="AR36" i="20"/>
  <c r="AQ36" i="20"/>
  <c r="AP36" i="20"/>
  <c r="AN36" i="20"/>
  <c r="AM36" i="20"/>
  <c r="AL36" i="20"/>
  <c r="AK36" i="20"/>
  <c r="AJ36" i="20"/>
  <c r="AI36" i="20"/>
  <c r="AH36" i="20"/>
  <c r="AG36" i="20"/>
  <c r="AF36" i="20"/>
  <c r="AE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P36" i="20"/>
  <c r="O36" i="20"/>
  <c r="N36" i="20"/>
  <c r="M36" i="20"/>
  <c r="L36" i="20"/>
  <c r="K36" i="20"/>
  <c r="J36" i="20"/>
  <c r="I36" i="20"/>
  <c r="BA35" i="20"/>
  <c r="AZ35" i="20"/>
  <c r="AY35" i="20"/>
  <c r="AX35" i="20"/>
  <c r="AW35" i="20"/>
  <c r="AV35" i="20"/>
  <c r="AU35" i="20"/>
  <c r="AT35" i="20"/>
  <c r="AS35" i="20"/>
  <c r="AR35" i="20"/>
  <c r="AQ35" i="20"/>
  <c r="AP35" i="20"/>
  <c r="AN35" i="20"/>
  <c r="AM35" i="20"/>
  <c r="AL35" i="20"/>
  <c r="AK35" i="20"/>
  <c r="AJ35" i="20"/>
  <c r="AI35" i="20"/>
  <c r="AH35" i="20"/>
  <c r="AG35" i="20"/>
  <c r="AF35" i="20"/>
  <c r="AE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P35" i="20"/>
  <c r="O35" i="20"/>
  <c r="N35" i="20"/>
  <c r="M35" i="20"/>
  <c r="L35" i="20"/>
  <c r="K35" i="20"/>
  <c r="J35" i="20"/>
  <c r="I35" i="20"/>
  <c r="BA34" i="20"/>
  <c r="AZ34" i="20"/>
  <c r="AY34" i="20"/>
  <c r="AX34" i="20"/>
  <c r="AW34" i="20"/>
  <c r="AV34" i="20"/>
  <c r="AU34" i="20"/>
  <c r="AT34" i="20"/>
  <c r="AS34" i="20"/>
  <c r="AR34" i="20"/>
  <c r="AQ34" i="20"/>
  <c r="AP34" i="20"/>
  <c r="AN34" i="20"/>
  <c r="AM34" i="20"/>
  <c r="AL34" i="20"/>
  <c r="AK34" i="20"/>
  <c r="AJ34" i="20"/>
  <c r="AI34" i="20"/>
  <c r="AH34" i="20"/>
  <c r="AG34" i="20"/>
  <c r="AF34" i="20"/>
  <c r="AE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P34" i="20"/>
  <c r="O34" i="20"/>
  <c r="N34" i="20"/>
  <c r="M34" i="20"/>
  <c r="L34" i="20"/>
  <c r="K34" i="20"/>
  <c r="J34" i="20"/>
  <c r="I34" i="20"/>
  <c r="BA33" i="20"/>
  <c r="AZ33" i="20"/>
  <c r="AY33" i="20"/>
  <c r="AX33" i="20"/>
  <c r="AW33" i="20"/>
  <c r="AV33" i="20"/>
  <c r="AU33" i="20"/>
  <c r="AT33" i="20"/>
  <c r="AS33" i="20"/>
  <c r="AR33" i="20"/>
  <c r="AQ33" i="20"/>
  <c r="AP33" i="20"/>
  <c r="AN33" i="20"/>
  <c r="AM33" i="20"/>
  <c r="AL33" i="20"/>
  <c r="AK33" i="20"/>
  <c r="AJ33" i="20"/>
  <c r="AI33" i="20"/>
  <c r="AH33" i="20"/>
  <c r="AG33" i="20"/>
  <c r="AF33" i="20"/>
  <c r="AE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BA32" i="20"/>
  <c r="AZ32" i="20"/>
  <c r="AY32" i="20"/>
  <c r="AX32" i="20"/>
  <c r="AW32" i="20"/>
  <c r="AV32" i="20"/>
  <c r="AU32" i="20"/>
  <c r="AT32" i="20"/>
  <c r="AS32" i="20"/>
  <c r="AR32" i="20"/>
  <c r="AQ32" i="20"/>
  <c r="AP32" i="20"/>
  <c r="AN32" i="20"/>
  <c r="AM32" i="20"/>
  <c r="AL32" i="20"/>
  <c r="AK32" i="20"/>
  <c r="AJ32" i="20"/>
  <c r="AI32" i="20"/>
  <c r="AH32" i="20"/>
  <c r="AG32" i="20"/>
  <c r="AF32" i="20"/>
  <c r="AE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P32" i="20"/>
  <c r="O32" i="20"/>
  <c r="N32" i="20"/>
  <c r="M32" i="20"/>
  <c r="L32" i="20"/>
  <c r="K32" i="20"/>
  <c r="J32" i="20"/>
  <c r="I32" i="20"/>
  <c r="H32" i="20"/>
  <c r="G32" i="20"/>
  <c r="F32" i="20"/>
  <c r="E32" i="20"/>
  <c r="D32" i="20"/>
  <c r="C32" i="20"/>
  <c r="BA31" i="20"/>
  <c r="AZ31" i="20"/>
  <c r="AY31" i="20"/>
  <c r="AX31" i="20"/>
  <c r="AW31" i="20"/>
  <c r="AV31" i="20"/>
  <c r="AU31" i="20"/>
  <c r="AT31" i="20"/>
  <c r="AS31" i="20"/>
  <c r="AR31" i="20"/>
  <c r="AQ31" i="20"/>
  <c r="AP31" i="20"/>
  <c r="AN31" i="20"/>
  <c r="AM31" i="20"/>
  <c r="AL31" i="20"/>
  <c r="AK31" i="20"/>
  <c r="AJ31" i="20"/>
  <c r="AI31" i="20"/>
  <c r="AH31" i="20"/>
  <c r="AG31" i="20"/>
  <c r="AF31" i="20"/>
  <c r="AE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P31" i="20"/>
  <c r="O31" i="20"/>
  <c r="N31" i="20"/>
  <c r="M31" i="20"/>
  <c r="L31" i="20"/>
  <c r="K31" i="20"/>
  <c r="J31" i="20"/>
  <c r="I31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BA24" i="20"/>
  <c r="AZ24" i="20"/>
  <c r="AY24" i="20"/>
  <c r="AX24" i="20"/>
  <c r="AW24" i="20"/>
  <c r="AV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B24" i="20"/>
  <c r="AN22" i="20"/>
  <c r="AM22" i="20"/>
  <c r="AL22" i="20"/>
  <c r="AK22" i="20"/>
  <c r="AJ22" i="20"/>
  <c r="AG22" i="20"/>
  <c r="AF22" i="20"/>
  <c r="AE22" i="20"/>
  <c r="AD22" i="20"/>
  <c r="AC22" i="20"/>
  <c r="AB22" i="20"/>
  <c r="Y22" i="20"/>
  <c r="X22" i="20"/>
  <c r="W22" i="20"/>
  <c r="V22" i="20"/>
  <c r="U22" i="20"/>
  <c r="T22" i="20"/>
  <c r="Q22" i="20"/>
  <c r="P22" i="20"/>
  <c r="O22" i="20"/>
  <c r="N22" i="20"/>
  <c r="M22" i="20"/>
  <c r="L22" i="20"/>
  <c r="I22" i="20"/>
  <c r="AM20" i="20"/>
  <c r="AL20" i="20"/>
  <c r="AK20" i="20"/>
  <c r="AE20" i="20"/>
  <c r="AD20" i="20"/>
  <c r="AC20" i="20"/>
  <c r="W20" i="20"/>
  <c r="V20" i="20"/>
  <c r="U20" i="20"/>
  <c r="O20" i="20"/>
  <c r="N20" i="20"/>
  <c r="M20" i="20"/>
  <c r="AM19" i="20"/>
  <c r="AL19" i="20"/>
  <c r="AK19" i="20"/>
  <c r="AE19" i="20"/>
  <c r="AD19" i="20"/>
  <c r="AC19" i="20"/>
  <c r="W19" i="20"/>
  <c r="V19" i="20"/>
  <c r="U19" i="20"/>
  <c r="O19" i="20"/>
  <c r="N19" i="20"/>
  <c r="M19" i="20"/>
  <c r="L3" i="20"/>
  <c r="K3" i="20"/>
  <c r="J3" i="20"/>
  <c r="I3" i="20"/>
  <c r="C262" i="16"/>
  <c r="C261" i="16"/>
  <c r="C260" i="16"/>
  <c r="C259" i="16"/>
  <c r="C258" i="16"/>
  <c r="C257" i="16"/>
  <c r="C256" i="16"/>
  <c r="C255" i="16"/>
  <c r="C254" i="16"/>
  <c r="C253" i="16"/>
  <c r="C252" i="16"/>
  <c r="C251" i="16"/>
  <c r="C250" i="16"/>
  <c r="C249" i="16"/>
  <c r="C248" i="16"/>
  <c r="C247" i="16"/>
  <c r="C246" i="16"/>
  <c r="C245" i="16"/>
  <c r="C244" i="16"/>
  <c r="C243" i="16"/>
  <c r="C242" i="16"/>
  <c r="C241" i="16"/>
  <c r="C240" i="16"/>
  <c r="C239" i="16"/>
  <c r="C238" i="16"/>
  <c r="C237" i="16"/>
  <c r="C236" i="16"/>
  <c r="C235" i="16"/>
  <c r="C234" i="16"/>
  <c r="C233" i="16"/>
  <c r="C232" i="16"/>
  <c r="C231" i="16"/>
  <c r="C230" i="16"/>
  <c r="C229" i="16"/>
  <c r="C228" i="16"/>
  <c r="C227" i="16"/>
  <c r="C226" i="16"/>
  <c r="C225" i="16"/>
  <c r="C224" i="16"/>
  <c r="C223" i="16"/>
  <c r="C222" i="16"/>
  <c r="C221" i="16"/>
  <c r="C220" i="16"/>
  <c r="C219" i="16"/>
  <c r="C218" i="16"/>
  <c r="C217" i="16"/>
  <c r="C216" i="16"/>
  <c r="C215" i="16"/>
  <c r="C214" i="16"/>
  <c r="C213" i="16"/>
  <c r="C212" i="16"/>
  <c r="C211" i="16"/>
  <c r="C210" i="16"/>
  <c r="C209" i="16"/>
  <c r="C208" i="16"/>
  <c r="C207" i="16"/>
  <c r="C206" i="16"/>
  <c r="C205" i="16"/>
  <c r="C204" i="16"/>
  <c r="C203" i="16"/>
  <c r="C202" i="16"/>
  <c r="C201" i="16"/>
  <c r="C200" i="16"/>
  <c r="C199" i="16"/>
  <c r="C198" i="16"/>
  <c r="C197" i="16"/>
  <c r="C196" i="16"/>
  <c r="C195" i="16"/>
  <c r="C194" i="16"/>
  <c r="C193" i="16"/>
  <c r="C192" i="16"/>
  <c r="C191" i="16"/>
  <c r="C190" i="16"/>
  <c r="C189" i="16"/>
  <c r="C188" i="16"/>
  <c r="C187" i="16"/>
  <c r="C186" i="16"/>
  <c r="C185" i="16"/>
  <c r="C184" i="16"/>
  <c r="C183" i="16"/>
  <c r="C182" i="16"/>
  <c r="C181" i="16"/>
  <c r="C180" i="16"/>
  <c r="C179" i="16"/>
  <c r="C178" i="16"/>
  <c r="C177" i="16"/>
  <c r="C176" i="16"/>
  <c r="R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D141" i="16"/>
  <c r="C141" i="16"/>
  <c r="R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D140" i="16"/>
  <c r="C140" i="16"/>
  <c r="R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D139" i="16"/>
  <c r="C139" i="16"/>
  <c r="R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D138" i="16"/>
  <c r="C138" i="16"/>
  <c r="R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D137" i="16"/>
  <c r="C137" i="16"/>
  <c r="R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D136" i="16"/>
  <c r="C136" i="16"/>
  <c r="R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D135" i="16"/>
  <c r="C135" i="16"/>
  <c r="R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D134" i="16"/>
  <c r="C134" i="16"/>
  <c r="R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D133" i="16"/>
  <c r="C133" i="16"/>
  <c r="R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D132" i="16"/>
  <c r="C132" i="16"/>
  <c r="R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D131" i="16"/>
  <c r="C131" i="16"/>
  <c r="R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D130" i="16"/>
  <c r="C130" i="16"/>
  <c r="R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D129" i="16"/>
  <c r="C129" i="16"/>
  <c r="R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D128" i="16"/>
  <c r="C128" i="16"/>
  <c r="R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D127" i="16"/>
  <c r="C127" i="16"/>
  <c r="R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D126" i="16"/>
  <c r="C126" i="16"/>
  <c r="R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D125" i="16"/>
  <c r="C125" i="16"/>
  <c r="R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D124" i="16"/>
  <c r="C124" i="16"/>
  <c r="R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D123" i="16"/>
  <c r="C123" i="16"/>
  <c r="R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D122" i="16"/>
  <c r="C122" i="16"/>
  <c r="R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D121" i="16"/>
  <c r="C121" i="16"/>
  <c r="R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D120" i="16"/>
  <c r="C120" i="16"/>
  <c r="R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D119" i="16"/>
  <c r="C119" i="16"/>
  <c r="R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D118" i="16"/>
  <c r="C118" i="16"/>
  <c r="R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D117" i="16"/>
  <c r="C117" i="16"/>
  <c r="R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D116" i="16"/>
  <c r="C116" i="16"/>
  <c r="R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D115" i="16"/>
  <c r="C115" i="16"/>
  <c r="R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D114" i="16"/>
  <c r="C114" i="16"/>
  <c r="R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D113" i="16"/>
  <c r="C113" i="16"/>
  <c r="R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D112" i="16"/>
  <c r="C112" i="16"/>
  <c r="R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D111" i="16"/>
  <c r="C111" i="16"/>
  <c r="R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D110" i="16"/>
  <c r="C110" i="16"/>
  <c r="R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D109" i="16"/>
  <c r="C109" i="16"/>
  <c r="R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D108" i="16"/>
  <c r="C108" i="16"/>
  <c r="R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D107" i="16"/>
  <c r="C107" i="16"/>
  <c r="R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D106" i="16"/>
  <c r="C106" i="16"/>
  <c r="R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D105" i="16"/>
  <c r="C105" i="16"/>
  <c r="R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D104" i="16"/>
  <c r="C104" i="16"/>
  <c r="R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D103" i="16"/>
  <c r="C103" i="16"/>
  <c r="R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D102" i="16"/>
  <c r="C102" i="16"/>
  <c r="R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D101" i="16"/>
  <c r="C101" i="16"/>
  <c r="R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D100" i="16"/>
  <c r="C100" i="16"/>
  <c r="R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R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R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D97" i="16"/>
  <c r="C97" i="16"/>
  <c r="R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D96" i="16"/>
  <c r="C96" i="16"/>
  <c r="R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D95" i="16"/>
  <c r="C95" i="16"/>
  <c r="R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D94" i="16"/>
  <c r="C94" i="16"/>
  <c r="R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D93" i="16"/>
  <c r="C93" i="16"/>
  <c r="R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D92" i="16"/>
  <c r="C92" i="16"/>
  <c r="R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D91" i="16"/>
  <c r="C91" i="16"/>
  <c r="R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D90" i="16"/>
  <c r="C90" i="16"/>
  <c r="R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D89" i="16"/>
  <c r="C89" i="16"/>
  <c r="R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D88" i="16"/>
  <c r="C88" i="16"/>
  <c r="R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R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R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R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D84" i="16"/>
  <c r="C84" i="16"/>
  <c r="R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D83" i="16"/>
  <c r="C83" i="16"/>
  <c r="R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D82" i="16"/>
  <c r="C82" i="16"/>
  <c r="R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D81" i="16"/>
  <c r="C81" i="16"/>
  <c r="R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D80" i="16"/>
  <c r="C80" i="16"/>
  <c r="R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D79" i="16"/>
  <c r="C79" i="16"/>
  <c r="R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D78" i="16"/>
  <c r="C78" i="16"/>
  <c r="R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D77" i="16"/>
  <c r="C77" i="16"/>
  <c r="R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D76" i="16"/>
  <c r="C76" i="16"/>
  <c r="R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D75" i="16"/>
  <c r="C75" i="16"/>
  <c r="R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D74" i="16"/>
  <c r="C74" i="16"/>
  <c r="R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D73" i="16"/>
  <c r="C73" i="16"/>
  <c r="R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D72" i="16"/>
  <c r="C72" i="16"/>
  <c r="R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D71" i="16"/>
  <c r="C71" i="16"/>
  <c r="R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D70" i="16"/>
  <c r="C70" i="16"/>
  <c r="R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D69" i="16"/>
  <c r="C69" i="16"/>
  <c r="R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D68" i="16"/>
  <c r="C68" i="16"/>
  <c r="R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R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D66" i="16"/>
  <c r="C66" i="16"/>
  <c r="R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D65" i="16"/>
  <c r="C65" i="16"/>
  <c r="R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D64" i="16"/>
  <c r="C64" i="16"/>
  <c r="R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D63" i="16"/>
  <c r="C63" i="16"/>
  <c r="R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D62" i="16"/>
  <c r="C62" i="16"/>
  <c r="R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D61" i="16"/>
  <c r="C61" i="16"/>
  <c r="R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R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D59" i="16"/>
  <c r="C59" i="16"/>
  <c r="R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D58" i="16"/>
  <c r="C58" i="16"/>
  <c r="R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D57" i="16"/>
  <c r="C57" i="16"/>
  <c r="R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D56" i="16"/>
  <c r="C56" i="16"/>
  <c r="R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D55" i="16"/>
  <c r="C55" i="16"/>
  <c r="AJ54" i="16"/>
  <c r="AI54" i="16"/>
  <c r="AG54" i="16"/>
  <c r="AF54" i="16"/>
  <c r="AE54" i="16"/>
  <c r="AD54" i="16"/>
  <c r="AC54" i="16"/>
  <c r="AB54" i="16"/>
  <c r="AA54" i="16"/>
  <c r="Z54" i="16"/>
  <c r="Y54" i="16"/>
  <c r="X54" i="16"/>
  <c r="W54" i="16"/>
  <c r="R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D54" i="16"/>
  <c r="AJ53" i="16"/>
  <c r="AI53" i="16"/>
  <c r="AG53" i="16"/>
  <c r="AF53" i="16"/>
  <c r="AE53" i="16"/>
  <c r="AD53" i="16"/>
  <c r="AC53" i="16"/>
  <c r="AB53" i="16"/>
  <c r="AA53" i="16"/>
  <c r="Z53" i="16"/>
  <c r="Y53" i="16"/>
  <c r="X53" i="16"/>
  <c r="W53" i="16"/>
  <c r="R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D53" i="16"/>
  <c r="AJ52" i="16"/>
  <c r="AI52" i="16"/>
  <c r="AG52" i="16"/>
  <c r="AF52" i="16"/>
  <c r="AE52" i="16"/>
  <c r="AD52" i="16"/>
  <c r="AC52" i="16"/>
  <c r="AB52" i="16"/>
  <c r="AA52" i="16"/>
  <c r="Z52" i="16"/>
  <c r="Y52" i="16"/>
  <c r="X52" i="16"/>
  <c r="W52" i="16"/>
  <c r="R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D52" i="16"/>
  <c r="AJ51" i="16"/>
  <c r="AI51" i="16"/>
  <c r="AG51" i="16"/>
  <c r="AF51" i="16"/>
  <c r="AE51" i="16"/>
  <c r="AD51" i="16"/>
  <c r="AC51" i="16"/>
  <c r="AB51" i="16"/>
  <c r="AA51" i="16"/>
  <c r="Z51" i="16"/>
  <c r="Y51" i="16"/>
  <c r="X51" i="16"/>
  <c r="W51" i="16"/>
  <c r="R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D51" i="16"/>
  <c r="AJ50" i="16"/>
  <c r="AI50" i="16"/>
  <c r="AG50" i="16"/>
  <c r="AF50" i="16"/>
  <c r="AE50" i="16"/>
  <c r="AD50" i="16"/>
  <c r="AC50" i="16"/>
  <c r="AB50" i="16"/>
  <c r="AA50" i="16"/>
  <c r="Z50" i="16"/>
  <c r="Y50" i="16"/>
  <c r="X50" i="16"/>
  <c r="W50" i="16"/>
  <c r="R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D50" i="16"/>
  <c r="AJ49" i="16"/>
  <c r="AI49" i="16"/>
  <c r="AG49" i="16"/>
  <c r="AF49" i="16"/>
  <c r="AE49" i="16"/>
  <c r="AD49" i="16"/>
  <c r="AC49" i="16"/>
  <c r="AB49" i="16"/>
  <c r="AA49" i="16"/>
  <c r="Z49" i="16"/>
  <c r="Y49" i="16"/>
  <c r="X49" i="16"/>
  <c r="W49" i="16"/>
  <c r="R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D49" i="16"/>
  <c r="AJ48" i="16"/>
  <c r="AI48" i="16"/>
  <c r="AG48" i="16"/>
  <c r="AF48" i="16"/>
  <c r="AE48" i="16"/>
  <c r="AD48" i="16"/>
  <c r="AC48" i="16"/>
  <c r="AB48" i="16"/>
  <c r="AA48" i="16"/>
  <c r="Z48" i="16"/>
  <c r="Y48" i="16"/>
  <c r="X48" i="16"/>
  <c r="W48" i="16"/>
  <c r="R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D48" i="16"/>
  <c r="AJ47" i="16"/>
  <c r="AI47" i="16"/>
  <c r="AG47" i="16"/>
  <c r="AF47" i="16"/>
  <c r="AE47" i="16"/>
  <c r="AD47" i="16"/>
  <c r="AC47" i="16"/>
  <c r="AB47" i="16"/>
  <c r="AA47" i="16"/>
  <c r="Z47" i="16"/>
  <c r="Y47" i="16"/>
  <c r="X47" i="16"/>
  <c r="W47" i="16"/>
  <c r="R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D47" i="16"/>
  <c r="AJ46" i="16"/>
  <c r="AI46" i="16"/>
  <c r="AG46" i="16"/>
  <c r="AF46" i="16"/>
  <c r="AE46" i="16"/>
  <c r="AD46" i="16"/>
  <c r="AC46" i="16"/>
  <c r="AB46" i="16"/>
  <c r="AA46" i="16"/>
  <c r="Z46" i="16"/>
  <c r="Y46" i="16"/>
  <c r="X46" i="16"/>
  <c r="W46" i="16"/>
  <c r="R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D46" i="16"/>
  <c r="AJ45" i="16"/>
  <c r="AI45" i="16"/>
  <c r="AG45" i="16"/>
  <c r="AF45" i="16"/>
  <c r="AE45" i="16"/>
  <c r="AD45" i="16"/>
  <c r="AC45" i="16"/>
  <c r="AB45" i="16"/>
  <c r="AA45" i="16"/>
  <c r="Z45" i="16"/>
  <c r="Y45" i="16"/>
  <c r="X45" i="16"/>
  <c r="W45" i="16"/>
  <c r="R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D45" i="16"/>
  <c r="AJ44" i="16"/>
  <c r="AI44" i="16"/>
  <c r="AG44" i="16"/>
  <c r="AF44" i="16"/>
  <c r="AE44" i="16"/>
  <c r="AD44" i="16"/>
  <c r="AC44" i="16"/>
  <c r="AB44" i="16"/>
  <c r="AA44" i="16"/>
  <c r="Z44" i="16"/>
  <c r="Y44" i="16"/>
  <c r="X44" i="16"/>
  <c r="W44" i="16"/>
  <c r="R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D44" i="16"/>
  <c r="AJ43" i="16"/>
  <c r="AI43" i="16"/>
  <c r="AG43" i="16"/>
  <c r="AF43" i="16"/>
  <c r="AE43" i="16"/>
  <c r="AD43" i="16"/>
  <c r="AC43" i="16"/>
  <c r="AB43" i="16"/>
  <c r="AA43" i="16"/>
  <c r="Z43" i="16"/>
  <c r="Y43" i="16"/>
  <c r="X43" i="16"/>
  <c r="W43" i="16"/>
  <c r="R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AJ42" i="16"/>
  <c r="AI42" i="16"/>
  <c r="AG42" i="16"/>
  <c r="AF42" i="16"/>
  <c r="AE42" i="16"/>
  <c r="AD42" i="16"/>
  <c r="AC42" i="16"/>
  <c r="AB42" i="16"/>
  <c r="AA42" i="16"/>
  <c r="Z42" i="16"/>
  <c r="Y42" i="16"/>
  <c r="X42" i="16"/>
  <c r="W42" i="16"/>
  <c r="R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D42" i="16"/>
  <c r="AJ41" i="16"/>
  <c r="AI41" i="16"/>
  <c r="AG41" i="16"/>
  <c r="AF41" i="16"/>
  <c r="AE41" i="16"/>
  <c r="AD41" i="16"/>
  <c r="AC41" i="16"/>
  <c r="AB41" i="16"/>
  <c r="AA41" i="16"/>
  <c r="Z41" i="16"/>
  <c r="Y41" i="16"/>
  <c r="X41" i="16"/>
  <c r="W41" i="16"/>
  <c r="R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D41" i="16"/>
  <c r="AJ40" i="16"/>
  <c r="AI40" i="16"/>
  <c r="AG40" i="16"/>
  <c r="AF40" i="16"/>
  <c r="AE40" i="16"/>
  <c r="AD40" i="16"/>
  <c r="AC40" i="16"/>
  <c r="AB40" i="16"/>
  <c r="AA40" i="16"/>
  <c r="Z40" i="16"/>
  <c r="Y40" i="16"/>
  <c r="X40" i="16"/>
  <c r="W40" i="16"/>
  <c r="R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AJ39" i="16"/>
  <c r="AI39" i="16"/>
  <c r="AG39" i="16"/>
  <c r="AF39" i="16"/>
  <c r="AE39" i="16"/>
  <c r="AD39" i="16"/>
  <c r="AC39" i="16"/>
  <c r="AB39" i="16"/>
  <c r="AA39" i="16"/>
  <c r="Z39" i="16"/>
  <c r="Y39" i="16"/>
  <c r="X39" i="16"/>
  <c r="W39" i="16"/>
  <c r="R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D39" i="16"/>
  <c r="AJ38" i="16"/>
  <c r="AI38" i="16"/>
  <c r="AG38" i="16"/>
  <c r="AF38" i="16"/>
  <c r="AE38" i="16"/>
  <c r="AD38" i="16"/>
  <c r="AC38" i="16"/>
  <c r="AB38" i="16"/>
  <c r="AA38" i="16"/>
  <c r="Z38" i="16"/>
  <c r="Y38" i="16"/>
  <c r="X38" i="16"/>
  <c r="W38" i="16"/>
  <c r="R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D38" i="16"/>
  <c r="AJ37" i="16"/>
  <c r="AI37" i="16"/>
  <c r="AG37" i="16"/>
  <c r="AF37" i="16"/>
  <c r="AE37" i="16"/>
  <c r="AD37" i="16"/>
  <c r="AC37" i="16"/>
  <c r="AB37" i="16"/>
  <c r="AA37" i="16"/>
  <c r="Z37" i="16"/>
  <c r="Y37" i="16"/>
  <c r="X37" i="16"/>
  <c r="W37" i="16"/>
  <c r="R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D37" i="16"/>
  <c r="AJ36" i="16"/>
  <c r="AI36" i="16"/>
  <c r="AG36" i="16"/>
  <c r="AF36" i="16"/>
  <c r="AE36" i="16"/>
  <c r="AD36" i="16"/>
  <c r="AC36" i="16"/>
  <c r="AB36" i="16"/>
  <c r="AA36" i="16"/>
  <c r="Z36" i="16"/>
  <c r="Y36" i="16"/>
  <c r="X36" i="16"/>
  <c r="W36" i="16"/>
  <c r="R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D36" i="16"/>
  <c r="AJ35" i="16"/>
  <c r="AI35" i="16"/>
  <c r="AG35" i="16"/>
  <c r="AF35" i="16"/>
  <c r="AE35" i="16"/>
  <c r="AD35" i="16"/>
  <c r="AC35" i="16"/>
  <c r="AB35" i="16"/>
  <c r="AA35" i="16"/>
  <c r="Z35" i="16"/>
  <c r="Y35" i="16"/>
  <c r="X35" i="16"/>
  <c r="W35" i="16"/>
  <c r="R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D35" i="16"/>
  <c r="AJ34" i="16"/>
  <c r="AI34" i="16"/>
  <c r="AG34" i="16"/>
  <c r="AF34" i="16"/>
  <c r="AE34" i="16"/>
  <c r="AD34" i="16"/>
  <c r="AC34" i="16"/>
  <c r="AB34" i="16"/>
  <c r="AA34" i="16"/>
  <c r="Z34" i="16"/>
  <c r="Y34" i="16"/>
  <c r="X34" i="16"/>
  <c r="W34" i="16"/>
  <c r="R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AJ33" i="16"/>
  <c r="AI33" i="16"/>
  <c r="AG33" i="16"/>
  <c r="AF33" i="16"/>
  <c r="AE33" i="16"/>
  <c r="AD33" i="16"/>
  <c r="AC33" i="16"/>
  <c r="AB33" i="16"/>
  <c r="AA33" i="16"/>
  <c r="Z33" i="16"/>
  <c r="Y33" i="16"/>
  <c r="X33" i="16"/>
  <c r="W33" i="16"/>
  <c r="R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D33" i="16"/>
  <c r="AJ32" i="16"/>
  <c r="AI32" i="16"/>
  <c r="AG32" i="16"/>
  <c r="AF32" i="16"/>
  <c r="AE32" i="16"/>
  <c r="AD32" i="16"/>
  <c r="AC32" i="16"/>
  <c r="AB32" i="16"/>
  <c r="AA32" i="16"/>
  <c r="Z32" i="16"/>
  <c r="Y32" i="16"/>
  <c r="X32" i="16"/>
  <c r="W32" i="16"/>
  <c r="R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D32" i="16"/>
  <c r="AJ31" i="16"/>
  <c r="AI31" i="16"/>
  <c r="AG31" i="16"/>
  <c r="AF31" i="16"/>
  <c r="AE31" i="16"/>
  <c r="AD31" i="16"/>
  <c r="AC31" i="16"/>
  <c r="AB31" i="16"/>
  <c r="AA31" i="16"/>
  <c r="Z31" i="16"/>
  <c r="Y31" i="16"/>
  <c r="X31" i="16"/>
  <c r="W31" i="16"/>
  <c r="R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D31" i="16"/>
  <c r="AJ30" i="16"/>
  <c r="AI30" i="16"/>
  <c r="AG30" i="16"/>
  <c r="AF30" i="16"/>
  <c r="AE30" i="16"/>
  <c r="AD30" i="16"/>
  <c r="AC30" i="16"/>
  <c r="AB30" i="16"/>
  <c r="AA30" i="16"/>
  <c r="Z30" i="16"/>
  <c r="Y30" i="16"/>
  <c r="X30" i="16"/>
  <c r="W30" i="16"/>
  <c r="R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D30" i="16"/>
  <c r="AJ29" i="16"/>
  <c r="AI29" i="16"/>
  <c r="AG29" i="16"/>
  <c r="AF29" i="16"/>
  <c r="AE29" i="16"/>
  <c r="AD29" i="16"/>
  <c r="AC29" i="16"/>
  <c r="AB29" i="16"/>
  <c r="AA29" i="16"/>
  <c r="Z29" i="16"/>
  <c r="Y29" i="16"/>
  <c r="X29" i="16"/>
  <c r="W29" i="16"/>
  <c r="R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AJ28" i="16"/>
  <c r="AI28" i="16"/>
  <c r="AG28" i="16"/>
  <c r="AF28" i="16"/>
  <c r="AE28" i="16"/>
  <c r="AD28" i="16"/>
  <c r="AC28" i="16"/>
  <c r="AB28" i="16"/>
  <c r="AA28" i="16"/>
  <c r="Z28" i="16"/>
  <c r="Y28" i="16"/>
  <c r="X28" i="16"/>
  <c r="W28" i="16"/>
  <c r="R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AJ27" i="16"/>
  <c r="AI27" i="16"/>
  <c r="AG27" i="16"/>
  <c r="AF27" i="16"/>
  <c r="AE27" i="16"/>
  <c r="AD27" i="16"/>
  <c r="AC27" i="16"/>
  <c r="AB27" i="16"/>
  <c r="AA27" i="16"/>
  <c r="Z27" i="16"/>
  <c r="Y27" i="16"/>
  <c r="X27" i="16"/>
  <c r="W27" i="16"/>
  <c r="R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AJ26" i="16"/>
  <c r="AI26" i="16"/>
  <c r="AG26" i="16"/>
  <c r="AF26" i="16"/>
  <c r="AE26" i="16"/>
  <c r="AD26" i="16"/>
  <c r="AC26" i="16"/>
  <c r="AB26" i="16"/>
  <c r="AA26" i="16"/>
  <c r="Z26" i="16"/>
  <c r="Y26" i="16"/>
  <c r="X26" i="16"/>
  <c r="W26" i="16"/>
  <c r="R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D26" i="16"/>
  <c r="A141" i="16"/>
  <c r="A140" i="16"/>
  <c r="A139" i="16"/>
  <c r="A138" i="16"/>
  <c r="A137" i="16"/>
  <c r="A136" i="16"/>
  <c r="A135" i="16"/>
  <c r="A134" i="16"/>
  <c r="A133" i="16"/>
  <c r="A132" i="16"/>
  <c r="A131" i="16"/>
  <c r="A130" i="16"/>
  <c r="A129" i="16"/>
  <c r="A128" i="16"/>
  <c r="A127" i="16"/>
  <c r="A126" i="16"/>
  <c r="A125" i="16"/>
  <c r="A124" i="16"/>
  <c r="A123" i="16"/>
  <c r="A122" i="16"/>
  <c r="A121" i="16"/>
  <c r="A120" i="16"/>
  <c r="A119" i="16"/>
  <c r="A118" i="16"/>
  <c r="A117" i="16"/>
  <c r="A116" i="16"/>
  <c r="A115" i="16"/>
  <c r="A114" i="16"/>
  <c r="A113" i="16"/>
  <c r="A112" i="16"/>
  <c r="A111" i="16"/>
  <c r="A110" i="16"/>
  <c r="A109" i="16"/>
  <c r="A108" i="16"/>
  <c r="A107" i="16"/>
  <c r="A106" i="16"/>
  <c r="A105" i="16"/>
  <c r="A104" i="16"/>
  <c r="A103" i="16"/>
  <c r="A102" i="16"/>
  <c r="A101" i="16"/>
  <c r="A100" i="16"/>
  <c r="A99" i="16"/>
  <c r="A98" i="16"/>
  <c r="A97" i="16"/>
  <c r="A96" i="16"/>
  <c r="A95" i="16"/>
  <c r="A94" i="16"/>
  <c r="A93" i="16"/>
  <c r="A92" i="16"/>
  <c r="A91" i="16"/>
  <c r="A90" i="16"/>
  <c r="A89" i="16"/>
  <c r="A88" i="16"/>
  <c r="A87" i="16"/>
  <c r="A86" i="16"/>
  <c r="A85" i="16"/>
  <c r="A84" i="16"/>
  <c r="A83" i="16"/>
  <c r="A82" i="16"/>
  <c r="A81" i="16"/>
  <c r="A80" i="16"/>
  <c r="A79" i="16"/>
  <c r="A78" i="16"/>
  <c r="A77" i="16"/>
  <c r="A76" i="16"/>
  <c r="A75" i="16"/>
  <c r="A74" i="16"/>
  <c r="A73" i="16"/>
  <c r="A72" i="16"/>
  <c r="A71" i="16"/>
  <c r="A70" i="16"/>
  <c r="A69" i="16"/>
  <c r="A68" i="16"/>
  <c r="A67" i="16"/>
  <c r="A66" i="16"/>
  <c r="A65" i="16"/>
  <c r="A64" i="16"/>
  <c r="A63" i="16"/>
  <c r="A62" i="16"/>
  <c r="A61" i="16"/>
  <c r="A60" i="16"/>
  <c r="A59" i="16"/>
  <c r="A58" i="16"/>
  <c r="A57" i="16"/>
  <c r="A56" i="16"/>
  <c r="A55" i="16"/>
  <c r="A54" i="16"/>
  <c r="A53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 a="1"/>
  <c r="A26" i="16"/>
  <c r="AI21" i="16"/>
  <c r="AH21" i="16"/>
  <c r="AG21" i="16"/>
  <c r="AF21" i="16"/>
  <c r="AE21" i="16"/>
  <c r="AD21" i="16"/>
  <c r="AC21" i="16"/>
  <c r="AB21" i="16"/>
  <c r="AA21" i="16"/>
  <c r="Z21" i="16"/>
  <c r="Y21" i="16"/>
  <c r="X21" i="16"/>
  <c r="W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V8" i="16"/>
  <c r="U8" i="16"/>
  <c r="T8" i="16"/>
  <c r="S8" i="16"/>
  <c r="R8" i="16"/>
  <c r="Q8" i="16"/>
  <c r="P8" i="16"/>
  <c r="V7" i="16"/>
  <c r="U7" i="16"/>
  <c r="T7" i="16"/>
  <c r="S7" i="16"/>
  <c r="R7" i="16"/>
  <c r="Q7" i="16"/>
  <c r="P7" i="16"/>
  <c r="V6" i="16"/>
  <c r="U6" i="16"/>
  <c r="T6" i="16"/>
  <c r="S6" i="16"/>
  <c r="R6" i="16"/>
  <c r="Q6" i="16"/>
  <c r="P6" i="16"/>
  <c r="V5" i="16"/>
  <c r="U5" i="16"/>
  <c r="T5" i="16"/>
  <c r="S5" i="16"/>
  <c r="R5" i="16"/>
  <c r="Q5" i="16"/>
  <c r="P5" i="16"/>
  <c r="G2" i="16"/>
  <c r="F2" i="16"/>
  <c r="E2" i="16"/>
  <c r="F1" i="16"/>
  <c r="G1" i="16"/>
  <c r="E1" i="16"/>
  <c r="H1" i="16"/>
  <c r="E70" i="21" l="1"/>
  <c r="F70" i="21" s="1"/>
  <c r="E109" i="21"/>
  <c r="F109" i="21" s="1"/>
  <c r="C41" i="23"/>
  <c r="C53" i="23"/>
  <c r="I60" i="23"/>
  <c r="C77" i="23"/>
  <c r="C89" i="23"/>
  <c r="I108" i="23"/>
  <c r="C113" i="23"/>
  <c r="E107" i="21"/>
  <c r="F107" i="21" s="1"/>
  <c r="H107" i="21"/>
  <c r="I107" i="21" s="1"/>
  <c r="J107" i="21" s="1"/>
  <c r="K107" i="21" s="1"/>
  <c r="L107" i="21" s="1"/>
  <c r="H110" i="21"/>
  <c r="I110" i="21" s="1"/>
  <c r="J110" i="21" s="1"/>
  <c r="K110" i="21" s="1"/>
  <c r="L110" i="21" s="1"/>
  <c r="E68" i="21"/>
  <c r="F68" i="21" s="1"/>
  <c r="E56" i="18"/>
  <c r="F56" i="18" s="1"/>
  <c r="E116" i="18"/>
  <c r="F116" i="18" s="1"/>
  <c r="E83" i="21"/>
  <c r="F83" i="21" s="1"/>
  <c r="E84" i="21"/>
  <c r="F84" i="21" s="1"/>
  <c r="E108" i="21"/>
  <c r="F108" i="21" s="1"/>
  <c r="E115" i="21"/>
  <c r="F115" i="21" s="1"/>
  <c r="H91" i="15"/>
  <c r="I91" i="15" s="1"/>
  <c r="J91" i="15" s="1"/>
  <c r="K91" i="15" s="1"/>
  <c r="L91" i="15" s="1"/>
  <c r="H103" i="15"/>
  <c r="I103" i="15" s="1"/>
  <c r="J103" i="15" s="1"/>
  <c r="K103" i="15" s="1"/>
  <c r="L103" i="15" s="1"/>
  <c r="E111" i="30"/>
  <c r="F111" i="30" s="1"/>
  <c r="E44" i="5"/>
  <c r="F44" i="5" s="1"/>
  <c r="E32" i="32"/>
  <c r="F32" i="32" s="1"/>
  <c r="E40" i="15"/>
  <c r="F40" i="15" s="1"/>
  <c r="I86" i="23"/>
  <c r="C91" i="23"/>
  <c r="C103" i="23"/>
  <c r="I110" i="23"/>
  <c r="C86" i="23"/>
  <c r="I93" i="23"/>
  <c r="C98" i="23"/>
  <c r="I105" i="23"/>
  <c r="C110" i="23"/>
  <c r="I117" i="23"/>
  <c r="I55" i="23"/>
  <c r="C60" i="23"/>
  <c r="C96" i="23"/>
  <c r="I115" i="23"/>
  <c r="E116" i="33"/>
  <c r="F116" i="33" s="1"/>
  <c r="H44" i="18"/>
  <c r="I44" i="18" s="1"/>
  <c r="J44" i="18" s="1"/>
  <c r="K44" i="18" s="1"/>
  <c r="L44" i="18" s="1"/>
  <c r="E98" i="34"/>
  <c r="F98" i="34" s="1"/>
  <c r="H49" i="36"/>
  <c r="I49" i="36" s="1"/>
  <c r="E96" i="19"/>
  <c r="F96" i="19" s="1"/>
  <c r="E53" i="21"/>
  <c r="F53" i="21" s="1"/>
  <c r="C5" i="23"/>
  <c r="C8" i="23"/>
  <c r="C14" i="23"/>
  <c r="C20" i="23"/>
  <c r="C26" i="23"/>
  <c r="C29" i="23"/>
  <c r="C34" i="23"/>
  <c r="I41" i="23"/>
  <c r="I53" i="23"/>
  <c r="C58" i="23"/>
  <c r="I65" i="23"/>
  <c r="C70" i="23"/>
  <c r="I77" i="23"/>
  <c r="C82" i="23"/>
  <c r="I101" i="23"/>
  <c r="C106" i="23"/>
  <c r="I113" i="23"/>
  <c r="C39" i="23"/>
  <c r="H80" i="8"/>
  <c r="I80" i="8" s="1"/>
  <c r="E19" i="5"/>
  <c r="F19" i="5" s="1"/>
  <c r="H45" i="5"/>
  <c r="I45" i="5" s="1"/>
  <c r="J45" i="5" s="1"/>
  <c r="K45" i="5" s="1"/>
  <c r="L45" i="5" s="1"/>
  <c r="H53" i="21"/>
  <c r="I53" i="21" s="1"/>
  <c r="J53" i="21" s="1"/>
  <c r="K53" i="21" s="1"/>
  <c r="L53" i="21" s="1"/>
  <c r="C85" i="23"/>
  <c r="C97" i="23"/>
  <c r="C109" i="23"/>
  <c r="C76" i="23"/>
  <c r="E117" i="34"/>
  <c r="F117" i="34" s="1"/>
  <c r="E4" i="2"/>
  <c r="F4" i="2" s="1"/>
  <c r="E7" i="2"/>
  <c r="F7" i="2" s="1"/>
  <c r="E10" i="2"/>
  <c r="F10" i="2" s="1"/>
  <c r="E25" i="2"/>
  <c r="F25" i="2" s="1"/>
  <c r="C33" i="23"/>
  <c r="I40" i="23"/>
  <c r="C45" i="23"/>
  <c r="I52" i="23"/>
  <c r="C57" i="23"/>
  <c r="I64" i="23"/>
  <c r="C105" i="23"/>
  <c r="C117" i="23"/>
  <c r="E14" i="8"/>
  <c r="F14" i="8" s="1"/>
  <c r="E43" i="21"/>
  <c r="F43" i="21" s="1"/>
  <c r="E64" i="31"/>
  <c r="F64" i="31" s="1"/>
  <c r="C44" i="23"/>
  <c r="I63" i="23"/>
  <c r="C68" i="23"/>
  <c r="C80" i="23"/>
  <c r="C92" i="23"/>
  <c r="I99" i="23"/>
  <c r="C104" i="23"/>
  <c r="C116" i="23"/>
  <c r="I68" i="23"/>
  <c r="C73" i="23"/>
  <c r="H80" i="34"/>
  <c r="I80" i="34" s="1"/>
  <c r="E47" i="2"/>
  <c r="F47" i="2" s="1"/>
  <c r="E81" i="31"/>
  <c r="F81" i="31" s="1"/>
  <c r="E93" i="31"/>
  <c r="F93" i="31" s="1"/>
  <c r="E97" i="33"/>
  <c r="F97" i="33" s="1"/>
  <c r="C3" i="23"/>
  <c r="C6" i="23"/>
  <c r="C27" i="23"/>
  <c r="C30" i="23"/>
  <c r="I37" i="23"/>
  <c r="C42" i="23"/>
  <c r="I49" i="23"/>
  <c r="I61" i="23"/>
  <c r="C66" i="23"/>
  <c r="I97" i="23"/>
  <c r="C102" i="23"/>
  <c r="C114" i="23"/>
  <c r="E47" i="33"/>
  <c r="F47" i="33" s="1"/>
  <c r="C52" i="23"/>
  <c r="C88" i="23"/>
  <c r="C100" i="23"/>
  <c r="H105" i="34"/>
  <c r="I105" i="34" s="1"/>
  <c r="E42" i="15"/>
  <c r="F42" i="15" s="1"/>
  <c r="E32" i="6"/>
  <c r="F32" i="6" s="1"/>
  <c r="E94" i="18"/>
  <c r="F94" i="18" s="1"/>
  <c r="E106" i="18"/>
  <c r="F106" i="18" s="1"/>
  <c r="I32" i="23"/>
  <c r="C37" i="23"/>
  <c r="C49" i="23"/>
  <c r="I116" i="23"/>
  <c r="E57" i="34"/>
  <c r="F57" i="34" s="1"/>
  <c r="H40" i="8"/>
  <c r="I40" i="8" s="1"/>
  <c r="E57" i="8"/>
  <c r="F57" i="8" s="1"/>
  <c r="H25" i="32"/>
  <c r="I25" i="32" s="1"/>
  <c r="E51" i="15"/>
  <c r="F51" i="15" s="1"/>
  <c r="H57" i="8"/>
  <c r="I57" i="8" s="1"/>
  <c r="E11" i="31"/>
  <c r="F11" i="31" s="1"/>
  <c r="H104" i="5"/>
  <c r="I104" i="5" s="1"/>
  <c r="J104" i="5" s="1"/>
  <c r="K104" i="5" s="1"/>
  <c r="L104" i="5" s="1"/>
  <c r="E13" i="33"/>
  <c r="F13" i="33" s="1"/>
  <c r="E16" i="33"/>
  <c r="F16" i="33" s="1"/>
  <c r="E19" i="33"/>
  <c r="F19" i="33" s="1"/>
  <c r="C115" i="23"/>
  <c r="E110" i="18"/>
  <c r="F110" i="18" s="1"/>
  <c r="E117" i="19"/>
  <c r="F117" i="19" s="1"/>
  <c r="E13" i="21"/>
  <c r="F13" i="21" s="1"/>
  <c r="E22" i="21"/>
  <c r="F22" i="21" s="1"/>
  <c r="E25" i="21"/>
  <c r="F25" i="21" s="1"/>
  <c r="E28" i="21"/>
  <c r="F28" i="21" s="1"/>
  <c r="E81" i="21"/>
  <c r="F81" i="21" s="1"/>
  <c r="E95" i="30"/>
  <c r="F95" i="30" s="1"/>
  <c r="E52" i="5"/>
  <c r="F52" i="5" s="1"/>
  <c r="E115" i="19"/>
  <c r="F115" i="19" s="1"/>
  <c r="H16" i="21"/>
  <c r="I16" i="21" s="1"/>
  <c r="J16" i="21" s="1"/>
  <c r="K16" i="21" s="1"/>
  <c r="L16" i="21" s="1"/>
  <c r="H22" i="21"/>
  <c r="I22" i="21" s="1"/>
  <c r="J22" i="21" s="1"/>
  <c r="K22" i="21" s="1"/>
  <c r="L22" i="21" s="1"/>
  <c r="H10" i="31"/>
  <c r="I10" i="31" s="1"/>
  <c r="E89" i="5"/>
  <c r="F89" i="5" s="1"/>
  <c r="H96" i="5"/>
  <c r="I96" i="5" s="1"/>
  <c r="J96" i="5" s="1"/>
  <c r="K96" i="5" s="1"/>
  <c r="L96" i="5" s="1"/>
  <c r="E101" i="5"/>
  <c r="F101" i="5" s="1"/>
  <c r="E23" i="15"/>
  <c r="F23" i="15" s="1"/>
  <c r="E29" i="15"/>
  <c r="F29" i="15" s="1"/>
  <c r="E46" i="9"/>
  <c r="F46" i="9" s="1"/>
  <c r="E4" i="6"/>
  <c r="F4" i="6" s="1"/>
  <c r="H65" i="36"/>
  <c r="I65" i="36" s="1"/>
  <c r="H2" i="30"/>
  <c r="I2" i="30" s="1"/>
  <c r="H5" i="30"/>
  <c r="I5" i="30" s="1"/>
  <c r="H8" i="30"/>
  <c r="I8" i="30" s="1"/>
  <c r="H11" i="30"/>
  <c r="I11" i="30" s="1"/>
  <c r="H14" i="30"/>
  <c r="I14" i="30" s="1"/>
  <c r="H20" i="30"/>
  <c r="I20" i="30" s="1"/>
  <c r="H23" i="30"/>
  <c r="I23" i="30" s="1"/>
  <c r="H26" i="30"/>
  <c r="I26" i="30" s="1"/>
  <c r="H46" i="11"/>
  <c r="I46" i="11" s="1"/>
  <c r="I69" i="23"/>
  <c r="C74" i="23"/>
  <c r="I19" i="23"/>
  <c r="I22" i="23"/>
  <c r="I25" i="23"/>
  <c r="I28" i="23"/>
  <c r="C43" i="23"/>
  <c r="C67" i="23"/>
  <c r="E39" i="31"/>
  <c r="F39" i="31" s="1"/>
  <c r="E85" i="13"/>
  <c r="F85" i="13" s="1"/>
  <c r="H92" i="13"/>
  <c r="I92" i="13" s="1"/>
  <c r="E102" i="13"/>
  <c r="F102" i="13" s="1"/>
  <c r="H27" i="33"/>
  <c r="I27" i="33" s="1"/>
  <c r="E47" i="18"/>
  <c r="F47" i="18" s="1"/>
  <c r="E78" i="18"/>
  <c r="F78" i="18" s="1"/>
  <c r="I81" i="23"/>
  <c r="E95" i="11"/>
  <c r="F95" i="11" s="1"/>
  <c r="I2" i="23"/>
  <c r="I5" i="23"/>
  <c r="I14" i="23"/>
  <c r="I17" i="23"/>
  <c r="I26" i="23"/>
  <c r="I29" i="23"/>
  <c r="I34" i="23"/>
  <c r="I46" i="23"/>
  <c r="C51" i="23"/>
  <c r="H87" i="8"/>
  <c r="I87" i="8" s="1"/>
  <c r="E54" i="12"/>
  <c r="F54" i="12" s="1"/>
  <c r="H3" i="31"/>
  <c r="I3" i="31" s="1"/>
  <c r="E83" i="5"/>
  <c r="F83" i="5" s="1"/>
  <c r="E100" i="5"/>
  <c r="F100" i="5" s="1"/>
  <c r="E52" i="9"/>
  <c r="F52" i="9" s="1"/>
  <c r="E98" i="33"/>
  <c r="F98" i="33" s="1"/>
  <c r="BI55" i="28"/>
  <c r="I11" i="23"/>
  <c r="BB51" i="28"/>
  <c r="E47" i="32"/>
  <c r="F47" i="32" s="1"/>
  <c r="E59" i="32"/>
  <c r="F59" i="32" s="1"/>
  <c r="E105" i="30"/>
  <c r="F105" i="30" s="1"/>
  <c r="E31" i="5"/>
  <c r="F31" i="5" s="1"/>
  <c r="C83" i="23"/>
  <c r="E7" i="32"/>
  <c r="F7" i="32" s="1"/>
  <c r="E10" i="32"/>
  <c r="F10" i="32" s="1"/>
  <c r="E86" i="32"/>
  <c r="F86" i="32" s="1"/>
  <c r="E67" i="36"/>
  <c r="F67" i="36" s="1"/>
  <c r="E115" i="36"/>
  <c r="F115" i="36" s="1"/>
  <c r="E91" i="9"/>
  <c r="F91" i="9" s="1"/>
  <c r="E115" i="9"/>
  <c r="F115" i="9" s="1"/>
  <c r="E34" i="33"/>
  <c r="F34" i="33" s="1"/>
  <c r="E31" i="19"/>
  <c r="F31" i="19" s="1"/>
  <c r="E43" i="19"/>
  <c r="F43" i="19" s="1"/>
  <c r="H86" i="19"/>
  <c r="I86" i="19" s="1"/>
  <c r="J86" i="19" s="1"/>
  <c r="K86" i="19" s="1"/>
  <c r="L86" i="19" s="1"/>
  <c r="E10" i="8"/>
  <c r="F10" i="8" s="1"/>
  <c r="E52" i="32"/>
  <c r="F52" i="32" s="1"/>
  <c r="E71" i="15"/>
  <c r="F71" i="15" s="1"/>
  <c r="H78" i="15"/>
  <c r="I78" i="15" s="1"/>
  <c r="J78" i="15" s="1"/>
  <c r="K78" i="15" s="1"/>
  <c r="L78" i="15" s="1"/>
  <c r="E95" i="15"/>
  <c r="F95" i="15" s="1"/>
  <c r="E90" i="11"/>
  <c r="F90" i="11" s="1"/>
  <c r="E87" i="18"/>
  <c r="F87" i="18" s="1"/>
  <c r="C93" i="23"/>
  <c r="I112" i="23"/>
  <c r="E67" i="6"/>
  <c r="F67" i="6" s="1"/>
  <c r="H99" i="18"/>
  <c r="I99" i="18" s="1"/>
  <c r="J99" i="18" s="1"/>
  <c r="K99" i="18" s="1"/>
  <c r="L99" i="18" s="1"/>
  <c r="H4" i="32"/>
  <c r="I4" i="32" s="1"/>
  <c r="E72" i="36"/>
  <c r="F72" i="36" s="1"/>
  <c r="E53" i="5"/>
  <c r="F53" i="5" s="1"/>
  <c r="E4" i="9"/>
  <c r="F4" i="9" s="1"/>
  <c r="E25" i="9"/>
  <c r="F25" i="9" s="1"/>
  <c r="H28" i="9"/>
  <c r="I28" i="9" s="1"/>
  <c r="E31" i="9"/>
  <c r="F31" i="9" s="1"/>
  <c r="E81" i="9"/>
  <c r="F81" i="9" s="1"/>
  <c r="E16" i="11"/>
  <c r="F16" i="11" s="1"/>
  <c r="E45" i="11"/>
  <c r="F45" i="11" s="1"/>
  <c r="H56" i="18"/>
  <c r="I56" i="18" s="1"/>
  <c r="J56" i="18" s="1"/>
  <c r="K56" i="18" s="1"/>
  <c r="L56" i="18" s="1"/>
  <c r="I67" i="23"/>
  <c r="C72" i="23"/>
  <c r="I79" i="23"/>
  <c r="E43" i="15"/>
  <c r="F43" i="15" s="1"/>
  <c r="E50" i="11"/>
  <c r="F50" i="11" s="1"/>
  <c r="E83" i="18"/>
  <c r="F83" i="18" s="1"/>
  <c r="E51" i="12"/>
  <c r="F51" i="12" s="1"/>
  <c r="H41" i="31"/>
  <c r="I41" i="31" s="1"/>
  <c r="E5" i="32"/>
  <c r="F5" i="32" s="1"/>
  <c r="E29" i="5"/>
  <c r="F29" i="5" s="1"/>
  <c r="E58" i="5"/>
  <c r="F58" i="5" s="1"/>
  <c r="E103" i="5"/>
  <c r="F103" i="5" s="1"/>
  <c r="E74" i="13"/>
  <c r="F74" i="13" s="1"/>
  <c r="E45" i="18"/>
  <c r="F45" i="18" s="1"/>
  <c r="C63" i="23"/>
  <c r="C75" i="23"/>
  <c r="I82" i="23"/>
  <c r="E104" i="2"/>
  <c r="F104" i="2" s="1"/>
  <c r="H32" i="8"/>
  <c r="I32" i="8" s="1"/>
  <c r="E37" i="8"/>
  <c r="F37" i="8" s="1"/>
  <c r="H44" i="8"/>
  <c r="I44" i="8" s="1"/>
  <c r="E9" i="31"/>
  <c r="F9" i="31" s="1"/>
  <c r="H5" i="32"/>
  <c r="I5" i="32" s="1"/>
  <c r="H8" i="32"/>
  <c r="I8" i="32" s="1"/>
  <c r="H11" i="32"/>
  <c r="I11" i="32" s="1"/>
  <c r="E82" i="15"/>
  <c r="F82" i="15" s="1"/>
  <c r="E2" i="11"/>
  <c r="F2" i="11" s="1"/>
  <c r="E5" i="11"/>
  <c r="F5" i="11" s="1"/>
  <c r="E8" i="11"/>
  <c r="F8" i="11" s="1"/>
  <c r="E65" i="11"/>
  <c r="F65" i="11" s="1"/>
  <c r="E46" i="11"/>
  <c r="F46" i="11" s="1"/>
  <c r="E83" i="34"/>
  <c r="F83" i="34" s="1"/>
  <c r="E102" i="34"/>
  <c r="F102" i="34" s="1"/>
  <c r="E12" i="2"/>
  <c r="F12" i="2" s="1"/>
  <c r="E15" i="2"/>
  <c r="F15" i="2" s="1"/>
  <c r="E18" i="2"/>
  <c r="F18" i="2" s="1"/>
  <c r="E21" i="2"/>
  <c r="F21" i="2" s="1"/>
  <c r="E27" i="2"/>
  <c r="F27" i="2" s="1"/>
  <c r="E95" i="12"/>
  <c r="F95" i="12" s="1"/>
  <c r="E114" i="31"/>
  <c r="F114" i="31" s="1"/>
  <c r="E3" i="32"/>
  <c r="F3" i="32" s="1"/>
  <c r="E12" i="32"/>
  <c r="F12" i="32" s="1"/>
  <c r="E18" i="32"/>
  <c r="F18" i="32" s="1"/>
  <c r="E21" i="32"/>
  <c r="F21" i="32" s="1"/>
  <c r="E35" i="30"/>
  <c r="F35" i="30" s="1"/>
  <c r="H6" i="5"/>
  <c r="I6" i="5" s="1"/>
  <c r="J6" i="5" s="1"/>
  <c r="K6" i="5" s="1"/>
  <c r="L6" i="5" s="1"/>
  <c r="H21" i="5"/>
  <c r="I21" i="5" s="1"/>
  <c r="J21" i="5" s="1"/>
  <c r="K21" i="5" s="1"/>
  <c r="L21" i="5" s="1"/>
  <c r="H84" i="13"/>
  <c r="I84" i="13" s="1"/>
  <c r="E106" i="13"/>
  <c r="F106" i="13" s="1"/>
  <c r="E89" i="33"/>
  <c r="F89" i="33" s="1"/>
  <c r="H67" i="18"/>
  <c r="I67" i="18" s="1"/>
  <c r="J67" i="18" s="1"/>
  <c r="K67" i="18" s="1"/>
  <c r="L67" i="18" s="1"/>
  <c r="H93" i="21"/>
  <c r="I93" i="21" s="1"/>
  <c r="J93" i="21" s="1"/>
  <c r="K93" i="21" s="1"/>
  <c r="L93" i="21" s="1"/>
  <c r="I66" i="23"/>
  <c r="C71" i="23"/>
  <c r="I78" i="23"/>
  <c r="H83" i="34"/>
  <c r="I83" i="34" s="1"/>
  <c r="C107" i="23"/>
  <c r="H102" i="2"/>
  <c r="E105" i="12"/>
  <c r="F105" i="12" s="1"/>
  <c r="E22" i="31"/>
  <c r="F22" i="31" s="1"/>
  <c r="E57" i="31"/>
  <c r="F57" i="31" s="1"/>
  <c r="H21" i="32"/>
  <c r="I21" i="32" s="1"/>
  <c r="E64" i="36"/>
  <c r="F64" i="36" s="1"/>
  <c r="E112" i="30"/>
  <c r="F112" i="30" s="1"/>
  <c r="E45" i="5"/>
  <c r="F45" i="5" s="1"/>
  <c r="E78" i="5"/>
  <c r="F78" i="5" s="1"/>
  <c r="H12" i="15"/>
  <c r="I12" i="15" s="1"/>
  <c r="J12" i="15" s="1"/>
  <c r="K12" i="15" s="1"/>
  <c r="L12" i="15" s="1"/>
  <c r="E47" i="9"/>
  <c r="F47" i="9" s="1"/>
  <c r="H49" i="9"/>
  <c r="I49" i="9" s="1"/>
  <c r="E21" i="11"/>
  <c r="F21" i="11" s="1"/>
  <c r="H39" i="11"/>
  <c r="I39" i="11" s="1"/>
  <c r="E61" i="11"/>
  <c r="F61" i="11" s="1"/>
  <c r="H104" i="11"/>
  <c r="I104" i="11" s="1"/>
  <c r="E37" i="13"/>
  <c r="F37" i="13" s="1"/>
  <c r="H84" i="18"/>
  <c r="I84" i="18" s="1"/>
  <c r="J84" i="18" s="1"/>
  <c r="K84" i="18" s="1"/>
  <c r="L84" i="18" s="1"/>
  <c r="I114" i="23"/>
  <c r="AP22" i="28"/>
  <c r="AP86" i="28" s="1"/>
  <c r="BI50" i="28"/>
  <c r="E117" i="6"/>
  <c r="F117" i="6" s="1"/>
  <c r="E10" i="34"/>
  <c r="F10" i="34" s="1"/>
  <c r="E16" i="34"/>
  <c r="F16" i="34" s="1"/>
  <c r="I76" i="23"/>
  <c r="C81" i="23"/>
  <c r="H66" i="8"/>
  <c r="I66" i="8" s="1"/>
  <c r="E99" i="12"/>
  <c r="F99" i="12" s="1"/>
  <c r="E84" i="31"/>
  <c r="F84" i="31" s="1"/>
  <c r="H44" i="15"/>
  <c r="I44" i="15" s="1"/>
  <c r="J44" i="15" s="1"/>
  <c r="K44" i="15" s="1"/>
  <c r="L44" i="15" s="1"/>
  <c r="E30" i="9"/>
  <c r="F30" i="9" s="1"/>
  <c r="H39" i="9"/>
  <c r="I39" i="9" s="1"/>
  <c r="H46" i="9"/>
  <c r="I46" i="9" s="1"/>
  <c r="E51" i="9"/>
  <c r="F51" i="9" s="1"/>
  <c r="H48" i="11"/>
  <c r="I48" i="11" s="1"/>
  <c r="H86" i="11"/>
  <c r="I86" i="11" s="1"/>
  <c r="E81" i="13"/>
  <c r="F81" i="13" s="1"/>
  <c r="E83" i="33"/>
  <c r="F83" i="33" s="1"/>
  <c r="E61" i="18"/>
  <c r="F61" i="18" s="1"/>
  <c r="E73" i="18"/>
  <c r="F73" i="18" s="1"/>
  <c r="H20" i="19"/>
  <c r="I20" i="19" s="1"/>
  <c r="J20" i="19" s="1"/>
  <c r="K20" i="19" s="1"/>
  <c r="L20" i="19" s="1"/>
  <c r="I62" i="23"/>
  <c r="I74" i="23"/>
  <c r="H99" i="12"/>
  <c r="I99" i="12" s="1"/>
  <c r="E90" i="15"/>
  <c r="F90" i="15" s="1"/>
  <c r="H97" i="15"/>
  <c r="I97" i="15" s="1"/>
  <c r="J97" i="15" s="1"/>
  <c r="K97" i="15" s="1"/>
  <c r="L97" i="15" s="1"/>
  <c r="E35" i="9"/>
  <c r="F35" i="9" s="1"/>
  <c r="E42" i="9"/>
  <c r="F42" i="9" s="1"/>
  <c r="H51" i="9"/>
  <c r="I51" i="9" s="1"/>
  <c r="E61" i="9"/>
  <c r="F61" i="9" s="1"/>
  <c r="E73" i="9"/>
  <c r="F73" i="9" s="1"/>
  <c r="E43" i="13"/>
  <c r="F43" i="13" s="1"/>
  <c r="E67" i="13"/>
  <c r="F67" i="13" s="1"/>
  <c r="E79" i="13"/>
  <c r="F79" i="13" s="1"/>
  <c r="E91" i="13"/>
  <c r="F91" i="13" s="1"/>
  <c r="BI33" i="28"/>
  <c r="BI56" i="28"/>
  <c r="I89" i="23"/>
  <c r="C94" i="23"/>
  <c r="E106" i="6"/>
  <c r="F106" i="6" s="1"/>
  <c r="C36" i="23"/>
  <c r="E41" i="34"/>
  <c r="F41" i="34" s="1"/>
  <c r="H116" i="12"/>
  <c r="I116" i="12" s="1"/>
  <c r="H77" i="31"/>
  <c r="I77" i="31" s="1"/>
  <c r="E91" i="32"/>
  <c r="F91" i="32" s="1"/>
  <c r="E43" i="36"/>
  <c r="F43" i="36" s="1"/>
  <c r="H100" i="5"/>
  <c r="I100" i="5" s="1"/>
  <c r="J100" i="5" s="1"/>
  <c r="K100" i="5" s="1"/>
  <c r="L100" i="5" s="1"/>
  <c r="E13" i="15"/>
  <c r="F13" i="15" s="1"/>
  <c r="E16" i="15"/>
  <c r="F16" i="15" s="1"/>
  <c r="H16" i="33"/>
  <c r="I16" i="33" s="1"/>
  <c r="H19" i="33"/>
  <c r="I19" i="33" s="1"/>
  <c r="H107" i="33"/>
  <c r="I107" i="33" s="1"/>
  <c r="H40" i="18"/>
  <c r="I40" i="18" s="1"/>
  <c r="J40" i="18" s="1"/>
  <c r="K40" i="18" s="1"/>
  <c r="L40" i="18" s="1"/>
  <c r="C65" i="23"/>
  <c r="E89" i="34"/>
  <c r="F89" i="34" s="1"/>
  <c r="E113" i="34"/>
  <c r="F113" i="34" s="1"/>
  <c r="E74" i="8"/>
  <c r="F74" i="8" s="1"/>
  <c r="E64" i="12"/>
  <c r="F64" i="12" s="1"/>
  <c r="H102" i="12"/>
  <c r="I102" i="12" s="1"/>
  <c r="H67" i="32"/>
  <c r="I67" i="32" s="1"/>
  <c r="E34" i="36"/>
  <c r="F34" i="36" s="1"/>
  <c r="H54" i="9"/>
  <c r="I54" i="9" s="1"/>
  <c r="H73" i="9"/>
  <c r="I73" i="9" s="1"/>
  <c r="H116" i="9"/>
  <c r="I116" i="9" s="1"/>
  <c r="E3" i="11"/>
  <c r="F3" i="11" s="1"/>
  <c r="H103" i="13"/>
  <c r="I103" i="13" s="1"/>
  <c r="E100" i="18"/>
  <c r="F100" i="18" s="1"/>
  <c r="E107" i="18"/>
  <c r="F107" i="18" s="1"/>
  <c r="H87" i="6"/>
  <c r="I87" i="6" s="1"/>
  <c r="H99" i="6"/>
  <c r="I99" i="6" s="1"/>
  <c r="E104" i="6"/>
  <c r="F104" i="6" s="1"/>
  <c r="E33" i="12"/>
  <c r="F33" i="12" s="1"/>
  <c r="E82" i="30"/>
  <c r="F82" i="30" s="1"/>
  <c r="E94" i="30"/>
  <c r="F94" i="30" s="1"/>
  <c r="E74" i="18"/>
  <c r="F74" i="18" s="1"/>
  <c r="H49" i="19"/>
  <c r="I49" i="19" s="1"/>
  <c r="J49" i="19" s="1"/>
  <c r="K49" i="19" s="1"/>
  <c r="L49" i="19" s="1"/>
  <c r="E78" i="19"/>
  <c r="F78" i="19" s="1"/>
  <c r="E114" i="19"/>
  <c r="F114" i="19" s="1"/>
  <c r="H52" i="9"/>
  <c r="I52" i="9" s="1"/>
  <c r="E47" i="11"/>
  <c r="F47" i="11" s="1"/>
  <c r="H67" i="33"/>
  <c r="I67" i="33" s="1"/>
  <c r="I35" i="23"/>
  <c r="C40" i="23"/>
  <c r="E49" i="34"/>
  <c r="F49" i="34" s="1"/>
  <c r="C56" i="23"/>
  <c r="H63" i="34"/>
  <c r="I63" i="34" s="1"/>
  <c r="E73" i="34"/>
  <c r="F73" i="34" s="1"/>
  <c r="H99" i="34"/>
  <c r="I99" i="34" s="1"/>
  <c r="E104" i="34"/>
  <c r="F104" i="34" s="1"/>
  <c r="H26" i="2"/>
  <c r="H29" i="2"/>
  <c r="H58" i="2"/>
  <c r="I58" i="2" s="1"/>
  <c r="E90" i="31"/>
  <c r="F90" i="31" s="1"/>
  <c r="H106" i="32"/>
  <c r="I106" i="32" s="1"/>
  <c r="H39" i="36"/>
  <c r="I39" i="36" s="1"/>
  <c r="H23" i="33"/>
  <c r="I23" i="33" s="1"/>
  <c r="H34" i="33"/>
  <c r="I34" i="33" s="1"/>
  <c r="E46" i="33"/>
  <c r="F46" i="33" s="1"/>
  <c r="AU31" i="28"/>
  <c r="E64" i="6"/>
  <c r="F64" i="6" s="1"/>
  <c r="I90" i="23"/>
  <c r="E18" i="34"/>
  <c r="F18" i="34" s="1"/>
  <c r="H61" i="34"/>
  <c r="I61" i="34" s="1"/>
  <c r="E66" i="34"/>
  <c r="F66" i="34" s="1"/>
  <c r="H44" i="2"/>
  <c r="I44" i="2" s="1"/>
  <c r="E61" i="2"/>
  <c r="F61" i="2" s="1"/>
  <c r="H80" i="2"/>
  <c r="D80" i="22" s="1"/>
  <c r="E92" i="2"/>
  <c r="F92" i="2" s="1"/>
  <c r="E39" i="8"/>
  <c r="F39" i="8" s="1"/>
  <c r="E50" i="31"/>
  <c r="F50" i="31" s="1"/>
  <c r="E76" i="31"/>
  <c r="F76" i="31" s="1"/>
  <c r="H87" i="32"/>
  <c r="I87" i="32" s="1"/>
  <c r="H99" i="32"/>
  <c r="I99" i="32" s="1"/>
  <c r="H92" i="30"/>
  <c r="I92" i="30" s="1"/>
  <c r="E24" i="5"/>
  <c r="F24" i="5" s="1"/>
  <c r="H44" i="5"/>
  <c r="I44" i="5" s="1"/>
  <c r="J44" i="5" s="1"/>
  <c r="K44" i="5" s="1"/>
  <c r="L44" i="5" s="1"/>
  <c r="H94" i="5"/>
  <c r="I94" i="5" s="1"/>
  <c r="J94" i="5" s="1"/>
  <c r="K94" i="5" s="1"/>
  <c r="L94" i="5" s="1"/>
  <c r="H29" i="15"/>
  <c r="I29" i="15" s="1"/>
  <c r="J29" i="15" s="1"/>
  <c r="K29" i="15" s="1"/>
  <c r="L29" i="15" s="1"/>
  <c r="E32" i="15"/>
  <c r="F32" i="15" s="1"/>
  <c r="H34" i="15"/>
  <c r="I34" i="15" s="1"/>
  <c r="J34" i="15" s="1"/>
  <c r="K34" i="15" s="1"/>
  <c r="L34" i="15" s="1"/>
  <c r="E46" i="15"/>
  <c r="F46" i="15" s="1"/>
  <c r="E58" i="15"/>
  <c r="F58" i="15" s="1"/>
  <c r="E65" i="15"/>
  <c r="F65" i="15" s="1"/>
  <c r="E89" i="15"/>
  <c r="F89" i="15" s="1"/>
  <c r="E5" i="9"/>
  <c r="F5" i="9" s="1"/>
  <c r="E17" i="9"/>
  <c r="F17" i="9" s="1"/>
  <c r="E20" i="9"/>
  <c r="F20" i="9" s="1"/>
  <c r="H28" i="11"/>
  <c r="I28" i="11" s="1"/>
  <c r="E38" i="11"/>
  <c r="F38" i="11" s="1"/>
  <c r="H24" i="13"/>
  <c r="I24" i="13" s="1"/>
  <c r="E49" i="13"/>
  <c r="F49" i="13" s="1"/>
  <c r="E61" i="13"/>
  <c r="F61" i="13" s="1"/>
  <c r="E73" i="13"/>
  <c r="F73" i="13" s="1"/>
  <c r="E116" i="13"/>
  <c r="F116" i="13" s="1"/>
  <c r="H89" i="33"/>
  <c r="I89" i="33" s="1"/>
  <c r="AN76" i="28"/>
  <c r="C7" i="23"/>
  <c r="C10" i="23"/>
  <c r="C16" i="23"/>
  <c r="C25" i="23"/>
  <c r="C28" i="23"/>
  <c r="I33" i="23"/>
  <c r="I45" i="23"/>
  <c r="E55" i="6"/>
  <c r="F55" i="6" s="1"/>
  <c r="I57" i="23"/>
  <c r="E81" i="6"/>
  <c r="F81" i="6" s="1"/>
  <c r="E36" i="31"/>
  <c r="F36" i="31" s="1"/>
  <c r="E43" i="31"/>
  <c r="F43" i="31" s="1"/>
  <c r="H77" i="18"/>
  <c r="I77" i="18" s="1"/>
  <c r="J77" i="18" s="1"/>
  <c r="K77" i="18" s="1"/>
  <c r="L77" i="18" s="1"/>
  <c r="E76" i="34"/>
  <c r="F76" i="34" s="1"/>
  <c r="E85" i="2"/>
  <c r="F85" i="2" s="1"/>
  <c r="H39" i="8"/>
  <c r="I39" i="8" s="1"/>
  <c r="E39" i="9"/>
  <c r="F39" i="9" s="1"/>
  <c r="H61" i="13"/>
  <c r="I61" i="13" s="1"/>
  <c r="E60" i="21"/>
  <c r="F60" i="21" s="1"/>
  <c r="H53" i="12"/>
  <c r="I53" i="12" s="1"/>
  <c r="H59" i="36"/>
  <c r="I59" i="36" s="1"/>
  <c r="E91" i="19"/>
  <c r="F91" i="19" s="1"/>
  <c r="C46" i="23"/>
  <c r="AU52" i="28"/>
  <c r="E3" i="6"/>
  <c r="F3" i="6" s="1"/>
  <c r="E6" i="6"/>
  <c r="F6" i="6" s="1"/>
  <c r="E9" i="6"/>
  <c r="F9" i="6" s="1"/>
  <c r="E12" i="6"/>
  <c r="F12" i="6" s="1"/>
  <c r="E49" i="6"/>
  <c r="F49" i="6" s="1"/>
  <c r="I103" i="23"/>
  <c r="H57" i="34"/>
  <c r="I57" i="34" s="1"/>
  <c r="H74" i="8"/>
  <c r="I74" i="8" s="1"/>
  <c r="E84" i="8"/>
  <c r="F84" i="8" s="1"/>
  <c r="H93" i="8"/>
  <c r="I93" i="8" s="1"/>
  <c r="E98" i="8"/>
  <c r="F98" i="8" s="1"/>
  <c r="E24" i="31"/>
  <c r="F24" i="31" s="1"/>
  <c r="E27" i="31"/>
  <c r="F27" i="31" s="1"/>
  <c r="E44" i="31"/>
  <c r="F44" i="31" s="1"/>
  <c r="E76" i="32"/>
  <c r="F76" i="32" s="1"/>
  <c r="E83" i="32"/>
  <c r="F83" i="32" s="1"/>
  <c r="E104" i="36"/>
  <c r="F104" i="36" s="1"/>
  <c r="E116" i="36"/>
  <c r="F116" i="36" s="1"/>
  <c r="E75" i="30"/>
  <c r="F75" i="30" s="1"/>
  <c r="E87" i="30"/>
  <c r="F87" i="30" s="1"/>
  <c r="E63" i="5"/>
  <c r="F63" i="5" s="1"/>
  <c r="E70" i="5"/>
  <c r="F70" i="5" s="1"/>
  <c r="E94" i="5"/>
  <c r="F94" i="5" s="1"/>
  <c r="E106" i="5"/>
  <c r="F106" i="5" s="1"/>
  <c r="H110" i="11"/>
  <c r="I110" i="11" s="1"/>
  <c r="E115" i="11"/>
  <c r="F115" i="11" s="1"/>
  <c r="H31" i="13"/>
  <c r="I31" i="13" s="1"/>
  <c r="H116" i="13"/>
  <c r="I116" i="13" s="1"/>
  <c r="H15" i="33"/>
  <c r="I15" i="33" s="1"/>
  <c r="E49" i="33"/>
  <c r="F49" i="33" s="1"/>
  <c r="E63" i="33"/>
  <c r="F63" i="33" s="1"/>
  <c r="H103" i="33"/>
  <c r="I103" i="33" s="1"/>
  <c r="E63" i="19"/>
  <c r="F63" i="19" s="1"/>
  <c r="H82" i="19"/>
  <c r="I82" i="19" s="1"/>
  <c r="J82" i="19" s="1"/>
  <c r="K82" i="19" s="1"/>
  <c r="L82" i="19" s="1"/>
  <c r="E106" i="19"/>
  <c r="F106" i="19" s="1"/>
  <c r="E5" i="21"/>
  <c r="F5" i="21" s="1"/>
  <c r="E23" i="21"/>
  <c r="F23" i="21" s="1"/>
  <c r="E26" i="21"/>
  <c r="F26" i="21" s="1"/>
  <c r="E68" i="6"/>
  <c r="F68" i="6" s="1"/>
  <c r="E80" i="6"/>
  <c r="F80" i="6" s="1"/>
  <c r="E87" i="6"/>
  <c r="F87" i="6" s="1"/>
  <c r="E17" i="34"/>
  <c r="F17" i="34" s="1"/>
  <c r="E29" i="34"/>
  <c r="F29" i="34" s="1"/>
  <c r="E53" i="34"/>
  <c r="F53" i="34" s="1"/>
  <c r="H55" i="34"/>
  <c r="I55" i="34" s="1"/>
  <c r="H54" i="2"/>
  <c r="E59" i="2"/>
  <c r="F59" i="2" s="1"/>
  <c r="E115" i="8"/>
  <c r="F115" i="8" s="1"/>
  <c r="E80" i="31"/>
  <c r="F80" i="31" s="1"/>
  <c r="E87" i="31"/>
  <c r="F87" i="31" s="1"/>
  <c r="E66" i="36"/>
  <c r="F66" i="36" s="1"/>
  <c r="H80" i="36"/>
  <c r="I80" i="36" s="1"/>
  <c r="H85" i="36"/>
  <c r="I85" i="36" s="1"/>
  <c r="E75" i="5"/>
  <c r="F75" i="5" s="1"/>
  <c r="H106" i="5"/>
  <c r="I106" i="5" s="1"/>
  <c r="J106" i="5" s="1"/>
  <c r="K106" i="5" s="1"/>
  <c r="L106" i="5" s="1"/>
  <c r="H45" i="13"/>
  <c r="I45" i="13" s="1"/>
  <c r="H49" i="33"/>
  <c r="I49" i="33" s="1"/>
  <c r="H63" i="33"/>
  <c r="I63" i="33" s="1"/>
  <c r="E86" i="18"/>
  <c r="F86" i="18" s="1"/>
  <c r="H51" i="19"/>
  <c r="I51" i="19" s="1"/>
  <c r="J51" i="19" s="1"/>
  <c r="K51" i="19" s="1"/>
  <c r="L51" i="19" s="1"/>
  <c r="H63" i="19"/>
  <c r="I63" i="19" s="1"/>
  <c r="J63" i="19" s="1"/>
  <c r="K63" i="19" s="1"/>
  <c r="L63" i="19" s="1"/>
  <c r="H11" i="21"/>
  <c r="I11" i="21" s="1"/>
  <c r="J11" i="21" s="1"/>
  <c r="K11" i="21" s="1"/>
  <c r="L11" i="21" s="1"/>
  <c r="E44" i="21"/>
  <c r="F44" i="21" s="1"/>
  <c r="H89" i="21"/>
  <c r="I89" i="21" s="1"/>
  <c r="J89" i="21" s="1"/>
  <c r="K89" i="21" s="1"/>
  <c r="L89" i="21" s="1"/>
  <c r="H31" i="9"/>
  <c r="I31" i="9" s="1"/>
  <c r="H21" i="11"/>
  <c r="I21" i="11" s="1"/>
  <c r="H24" i="11"/>
  <c r="I24" i="11" s="1"/>
  <c r="E63" i="11"/>
  <c r="F63" i="11" s="1"/>
  <c r="H108" i="11"/>
  <c r="I108" i="11" s="1"/>
  <c r="E55" i="13"/>
  <c r="F55" i="13" s="1"/>
  <c r="H32" i="19"/>
  <c r="I32" i="19" s="1"/>
  <c r="J32" i="19" s="1"/>
  <c r="K32" i="19" s="1"/>
  <c r="L32" i="19" s="1"/>
  <c r="H44" i="19"/>
  <c r="I44" i="19" s="1"/>
  <c r="J44" i="19" s="1"/>
  <c r="K44" i="19" s="1"/>
  <c r="L44" i="19" s="1"/>
  <c r="H80" i="19"/>
  <c r="I80" i="19" s="1"/>
  <c r="J80" i="19" s="1"/>
  <c r="K80" i="19" s="1"/>
  <c r="L80" i="19" s="1"/>
  <c r="H99" i="19"/>
  <c r="I99" i="19" s="1"/>
  <c r="J99" i="19" s="1"/>
  <c r="K99" i="19" s="1"/>
  <c r="L99" i="19" s="1"/>
  <c r="BB32" i="28"/>
  <c r="BI31" i="28"/>
  <c r="H52" i="6"/>
  <c r="H39" i="34"/>
  <c r="I39" i="34" s="1"/>
  <c r="E51" i="34"/>
  <c r="F51" i="34" s="1"/>
  <c r="H53" i="34"/>
  <c r="I53" i="34" s="1"/>
  <c r="E63" i="34"/>
  <c r="F63" i="34" s="1"/>
  <c r="H65" i="34"/>
  <c r="I65" i="34" s="1"/>
  <c r="E80" i="8"/>
  <c r="F80" i="8" s="1"/>
  <c r="E87" i="8"/>
  <c r="F87" i="8" s="1"/>
  <c r="E34" i="12"/>
  <c r="F34" i="12" s="1"/>
  <c r="H48" i="12"/>
  <c r="I48" i="12" s="1"/>
  <c r="E53" i="12"/>
  <c r="F53" i="12" s="1"/>
  <c r="E103" i="12"/>
  <c r="F103" i="12" s="1"/>
  <c r="E108" i="12"/>
  <c r="F108" i="12" s="1"/>
  <c r="E28" i="31"/>
  <c r="F28" i="31" s="1"/>
  <c r="E52" i="31"/>
  <c r="F52" i="31" s="1"/>
  <c r="E66" i="31"/>
  <c r="F66" i="31" s="1"/>
  <c r="H87" i="31"/>
  <c r="I87" i="31" s="1"/>
  <c r="E104" i="31"/>
  <c r="F104" i="31" s="1"/>
  <c r="H36" i="32"/>
  <c r="I36" i="32" s="1"/>
  <c r="H55" i="32"/>
  <c r="I55" i="32" s="1"/>
  <c r="H116" i="5"/>
  <c r="I116" i="5" s="1"/>
  <c r="J116" i="5" s="1"/>
  <c r="K116" i="5" s="1"/>
  <c r="L116" i="5" s="1"/>
  <c r="E3" i="15"/>
  <c r="F3" i="15" s="1"/>
  <c r="H46" i="15"/>
  <c r="I46" i="15" s="1"/>
  <c r="J46" i="15" s="1"/>
  <c r="K46" i="15" s="1"/>
  <c r="L46" i="15" s="1"/>
  <c r="H83" i="9"/>
  <c r="I83" i="9" s="1"/>
  <c r="H95" i="9"/>
  <c r="I95" i="9" s="1"/>
  <c r="H74" i="13"/>
  <c r="I74" i="13" s="1"/>
  <c r="H98" i="13"/>
  <c r="I98" i="13" s="1"/>
  <c r="H61" i="33"/>
  <c r="I61" i="33" s="1"/>
  <c r="H73" i="33"/>
  <c r="I73" i="33" s="1"/>
  <c r="H51" i="18"/>
  <c r="I51" i="18" s="1"/>
  <c r="J51" i="18" s="1"/>
  <c r="K51" i="18" s="1"/>
  <c r="L51" i="18" s="1"/>
  <c r="H79" i="18"/>
  <c r="I79" i="18" s="1"/>
  <c r="J79" i="18" s="1"/>
  <c r="K79" i="18" s="1"/>
  <c r="L79" i="18" s="1"/>
  <c r="H86" i="18"/>
  <c r="I86" i="18" s="1"/>
  <c r="J86" i="18" s="1"/>
  <c r="K86" i="18" s="1"/>
  <c r="L86" i="18" s="1"/>
  <c r="E104" i="21"/>
  <c r="F104" i="21" s="1"/>
  <c r="H19" i="6"/>
  <c r="I19" i="6" s="1"/>
  <c r="J19" i="6" s="1"/>
  <c r="H22" i="6"/>
  <c r="E95" i="6"/>
  <c r="F95" i="6" s="1"/>
  <c r="E109" i="6"/>
  <c r="F109" i="6" s="1"/>
  <c r="E116" i="6"/>
  <c r="F116" i="6" s="1"/>
  <c r="H103" i="34"/>
  <c r="I103" i="34" s="1"/>
  <c r="E108" i="34"/>
  <c r="F108" i="34" s="1"/>
  <c r="E46" i="12"/>
  <c r="F46" i="12" s="1"/>
  <c r="H96" i="12"/>
  <c r="I96" i="12" s="1"/>
  <c r="E38" i="31"/>
  <c r="F38" i="31" s="1"/>
  <c r="H34" i="32"/>
  <c r="I34" i="32" s="1"/>
  <c r="E46" i="32"/>
  <c r="F46" i="32" s="1"/>
  <c r="E96" i="32"/>
  <c r="F96" i="32" s="1"/>
  <c r="H45" i="36"/>
  <c r="I45" i="36" s="1"/>
  <c r="H52" i="5"/>
  <c r="I52" i="5" s="1"/>
  <c r="J52" i="5" s="1"/>
  <c r="K52" i="5" s="1"/>
  <c r="L52" i="5" s="1"/>
  <c r="E107" i="5"/>
  <c r="F107" i="5" s="1"/>
  <c r="H101" i="15"/>
  <c r="I101" i="15" s="1"/>
  <c r="J101" i="15" s="1"/>
  <c r="K101" i="15" s="1"/>
  <c r="L101" i="15" s="1"/>
  <c r="E106" i="15"/>
  <c r="F106" i="15" s="1"/>
  <c r="E73" i="11"/>
  <c r="F73" i="11" s="1"/>
  <c r="E116" i="11"/>
  <c r="F116" i="11" s="1"/>
  <c r="H91" i="13"/>
  <c r="I91" i="13" s="1"/>
  <c r="H25" i="33"/>
  <c r="I25" i="33" s="1"/>
  <c r="E31" i="33"/>
  <c r="F31" i="33" s="1"/>
  <c r="H33" i="33"/>
  <c r="I33" i="33" s="1"/>
  <c r="E76" i="33"/>
  <c r="F76" i="33" s="1"/>
  <c r="E28" i="19"/>
  <c r="F28" i="19" s="1"/>
  <c r="E64" i="19"/>
  <c r="F64" i="19" s="1"/>
  <c r="H54" i="21"/>
  <c r="I54" i="21" s="1"/>
  <c r="J54" i="21" s="1"/>
  <c r="K54" i="21" s="1"/>
  <c r="L54" i="21" s="1"/>
  <c r="E59" i="21"/>
  <c r="F59" i="21" s="1"/>
  <c r="H68" i="21"/>
  <c r="I68" i="21" s="1"/>
  <c r="J68" i="21" s="1"/>
  <c r="K68" i="21" s="1"/>
  <c r="L68" i="21" s="1"/>
  <c r="E78" i="21"/>
  <c r="F78" i="21" s="1"/>
  <c r="E90" i="21"/>
  <c r="F90" i="21" s="1"/>
  <c r="C95" i="23"/>
  <c r="AI22" i="28"/>
  <c r="AI75" i="28" s="1"/>
  <c r="BB44" i="28"/>
  <c r="I50" i="23"/>
  <c r="C55" i="23"/>
  <c r="I83" i="23"/>
  <c r="H65" i="32"/>
  <c r="I65" i="32" s="1"/>
  <c r="H108" i="32"/>
  <c r="I108" i="32" s="1"/>
  <c r="H62" i="36"/>
  <c r="I62" i="36" s="1"/>
  <c r="H105" i="36"/>
  <c r="I105" i="36" s="1"/>
  <c r="H50" i="30"/>
  <c r="I50" i="30" s="1"/>
  <c r="E55" i="30"/>
  <c r="F55" i="30" s="1"/>
  <c r="H13" i="5"/>
  <c r="I13" i="5" s="1"/>
  <c r="J13" i="5" s="1"/>
  <c r="K13" i="5" s="1"/>
  <c r="L13" i="5" s="1"/>
  <c r="H16" i="5"/>
  <c r="I16" i="5" s="1"/>
  <c r="J16" i="5" s="1"/>
  <c r="K16" i="5" s="1"/>
  <c r="L16" i="5" s="1"/>
  <c r="H57" i="5"/>
  <c r="I57" i="5" s="1"/>
  <c r="J57" i="5" s="1"/>
  <c r="K57" i="5" s="1"/>
  <c r="L57" i="5" s="1"/>
  <c r="E54" i="15"/>
  <c r="F54" i="15" s="1"/>
  <c r="E73" i="15"/>
  <c r="F73" i="15" s="1"/>
  <c r="E78" i="15"/>
  <c r="F78" i="15" s="1"/>
  <c r="H87" i="15"/>
  <c r="I87" i="15" s="1"/>
  <c r="J87" i="15" s="1"/>
  <c r="K87" i="15" s="1"/>
  <c r="L87" i="15" s="1"/>
  <c r="H94" i="15"/>
  <c r="I94" i="15" s="1"/>
  <c r="J94" i="15" s="1"/>
  <c r="K94" i="15" s="1"/>
  <c r="L94" i="15" s="1"/>
  <c r="H106" i="15"/>
  <c r="I106" i="15" s="1"/>
  <c r="J106" i="15" s="1"/>
  <c r="K106" i="15" s="1"/>
  <c r="L106" i="15" s="1"/>
  <c r="H116" i="11"/>
  <c r="I116" i="11" s="1"/>
  <c r="H18" i="13"/>
  <c r="I18" i="13" s="1"/>
  <c r="H21" i="13"/>
  <c r="I21" i="13" s="1"/>
  <c r="E2" i="33"/>
  <c r="F2" i="33" s="1"/>
  <c r="E5" i="33"/>
  <c r="F5" i="33" s="1"/>
  <c r="E8" i="33"/>
  <c r="F8" i="33" s="1"/>
  <c r="E11" i="33"/>
  <c r="F11" i="33" s="1"/>
  <c r="H31" i="33"/>
  <c r="I31" i="33" s="1"/>
  <c r="E86" i="33"/>
  <c r="F86" i="33" s="1"/>
  <c r="H47" i="18"/>
  <c r="I47" i="18" s="1"/>
  <c r="J47" i="18" s="1"/>
  <c r="K47" i="18" s="1"/>
  <c r="L47" i="18" s="1"/>
  <c r="H57" i="19"/>
  <c r="I57" i="19" s="1"/>
  <c r="J57" i="19" s="1"/>
  <c r="K57" i="19" s="1"/>
  <c r="L57" i="19" s="1"/>
  <c r="H47" i="21"/>
  <c r="I47" i="21" s="1"/>
  <c r="J47" i="21" s="1"/>
  <c r="K47" i="21" s="1"/>
  <c r="L47" i="21" s="1"/>
  <c r="AU40" i="28"/>
  <c r="E2" i="6"/>
  <c r="F2" i="6" s="1"/>
  <c r="E34" i="6"/>
  <c r="F34" i="6" s="1"/>
  <c r="I43" i="23"/>
  <c r="H101" i="34"/>
  <c r="I101" i="34" s="1"/>
  <c r="H41" i="2"/>
  <c r="E53" i="2"/>
  <c r="F53" i="2" s="1"/>
  <c r="E65" i="2"/>
  <c r="F65" i="2" s="1"/>
  <c r="E89" i="2"/>
  <c r="F89" i="2" s="1"/>
  <c r="E19" i="8"/>
  <c r="F19" i="8" s="1"/>
  <c r="E22" i="8"/>
  <c r="F22" i="8" s="1"/>
  <c r="E50" i="8"/>
  <c r="F50" i="8" s="1"/>
  <c r="E3" i="12"/>
  <c r="F3" i="12" s="1"/>
  <c r="E6" i="12"/>
  <c r="F6" i="12" s="1"/>
  <c r="E9" i="12"/>
  <c r="F9" i="12" s="1"/>
  <c r="E12" i="12"/>
  <c r="F12" i="12" s="1"/>
  <c r="E15" i="12"/>
  <c r="F15" i="12" s="1"/>
  <c r="E18" i="12"/>
  <c r="F18" i="12" s="1"/>
  <c r="E21" i="12"/>
  <c r="F21" i="12" s="1"/>
  <c r="E24" i="12"/>
  <c r="F24" i="12" s="1"/>
  <c r="E27" i="12"/>
  <c r="F27" i="12" s="1"/>
  <c r="E30" i="12"/>
  <c r="F30" i="12" s="1"/>
  <c r="E26" i="31"/>
  <c r="F26" i="31" s="1"/>
  <c r="E100" i="31"/>
  <c r="F100" i="31" s="1"/>
  <c r="H109" i="31"/>
  <c r="I109" i="31" s="1"/>
  <c r="H9" i="32"/>
  <c r="I9" i="32" s="1"/>
  <c r="E37" i="32"/>
  <c r="F37" i="32" s="1"/>
  <c r="E75" i="32"/>
  <c r="F75" i="32" s="1"/>
  <c r="H55" i="36"/>
  <c r="I55" i="36" s="1"/>
  <c r="H74" i="30"/>
  <c r="I74" i="30" s="1"/>
  <c r="H86" i="30"/>
  <c r="I86" i="30" s="1"/>
  <c r="H98" i="30"/>
  <c r="I98" i="30" s="1"/>
  <c r="H82" i="13"/>
  <c r="I82" i="13" s="1"/>
  <c r="E113" i="18"/>
  <c r="F113" i="18" s="1"/>
  <c r="E51" i="2"/>
  <c r="F51" i="2" s="1"/>
  <c r="E101" i="2"/>
  <c r="F101" i="2" s="1"/>
  <c r="H50" i="8"/>
  <c r="I50" i="8" s="1"/>
  <c r="E112" i="31"/>
  <c r="F112" i="31" s="1"/>
  <c r="E32" i="36"/>
  <c r="F32" i="36" s="1"/>
  <c r="E51" i="36"/>
  <c r="F51" i="36" s="1"/>
  <c r="E65" i="36"/>
  <c r="F65" i="36" s="1"/>
  <c r="H115" i="36"/>
  <c r="I115" i="36" s="1"/>
  <c r="E2" i="30"/>
  <c r="F2" i="30" s="1"/>
  <c r="E5" i="30"/>
  <c r="F5" i="30" s="1"/>
  <c r="E8" i="30"/>
  <c r="F8" i="30" s="1"/>
  <c r="E11" i="30"/>
  <c r="F11" i="30" s="1"/>
  <c r="E14" i="30"/>
  <c r="F14" i="30" s="1"/>
  <c r="E17" i="30"/>
  <c r="F17" i="30" s="1"/>
  <c r="E20" i="30"/>
  <c r="F20" i="30" s="1"/>
  <c r="E23" i="30"/>
  <c r="F23" i="30" s="1"/>
  <c r="H60" i="30"/>
  <c r="I60" i="30" s="1"/>
  <c r="E2" i="5"/>
  <c r="F2" i="5" s="1"/>
  <c r="H81" i="5"/>
  <c r="I81" i="5" s="1"/>
  <c r="J81" i="5" s="1"/>
  <c r="K81" i="5" s="1"/>
  <c r="L81" i="5" s="1"/>
  <c r="H4" i="15"/>
  <c r="I4" i="15" s="1"/>
  <c r="J4" i="15" s="1"/>
  <c r="K4" i="15" s="1"/>
  <c r="L4" i="15" s="1"/>
  <c r="E76" i="15"/>
  <c r="F76" i="15" s="1"/>
  <c r="E75" i="9"/>
  <c r="F75" i="9" s="1"/>
  <c r="H89" i="9"/>
  <c r="I89" i="9" s="1"/>
  <c r="E17" i="11"/>
  <c r="F17" i="11" s="1"/>
  <c r="E81" i="11"/>
  <c r="F81" i="11" s="1"/>
  <c r="E40" i="13"/>
  <c r="F40" i="13" s="1"/>
  <c r="H106" i="13"/>
  <c r="I106" i="13" s="1"/>
  <c r="H113" i="13"/>
  <c r="I113" i="13" s="1"/>
  <c r="H11" i="33"/>
  <c r="I11" i="33" s="1"/>
  <c r="E17" i="33"/>
  <c r="F17" i="33" s="1"/>
  <c r="E50" i="18"/>
  <c r="F50" i="18" s="1"/>
  <c r="E92" i="18"/>
  <c r="F92" i="18" s="1"/>
  <c r="E111" i="18"/>
  <c r="F111" i="18" s="1"/>
  <c r="H59" i="34"/>
  <c r="I59" i="34" s="1"/>
  <c r="H71" i="34"/>
  <c r="I71" i="34" s="1"/>
  <c r="H42" i="12"/>
  <c r="I42" i="12" s="1"/>
  <c r="E46" i="31"/>
  <c r="F46" i="31" s="1"/>
  <c r="E72" i="31"/>
  <c r="F72" i="31" s="1"/>
  <c r="H86" i="31"/>
  <c r="I86" i="31" s="1"/>
  <c r="E91" i="31"/>
  <c r="F91" i="31" s="1"/>
  <c r="E105" i="31"/>
  <c r="F105" i="31" s="1"/>
  <c r="E66" i="32"/>
  <c r="F66" i="32" s="1"/>
  <c r="H58" i="36"/>
  <c r="I58" i="36" s="1"/>
  <c r="E63" i="36"/>
  <c r="F63" i="36" s="1"/>
  <c r="E90" i="18"/>
  <c r="F90" i="18" s="1"/>
  <c r="E104" i="18"/>
  <c r="F104" i="18" s="1"/>
  <c r="H55" i="21"/>
  <c r="I55" i="21" s="1"/>
  <c r="J55" i="21" s="1"/>
  <c r="K55" i="21" s="1"/>
  <c r="L55" i="21" s="1"/>
  <c r="E79" i="21"/>
  <c r="F79" i="21" s="1"/>
  <c r="BI35" i="28"/>
  <c r="BI57" i="28"/>
  <c r="C85" i="22"/>
  <c r="M4" i="22" s="1"/>
  <c r="I91" i="23"/>
  <c r="E25" i="34"/>
  <c r="F25" i="34" s="1"/>
  <c r="H92" i="34"/>
  <c r="I92" i="34" s="1"/>
  <c r="H101" i="2"/>
  <c r="H78" i="32"/>
  <c r="I78" i="32" s="1"/>
  <c r="E70" i="30"/>
  <c r="F70" i="30" s="1"/>
  <c r="H2" i="5"/>
  <c r="I2" i="5" s="1"/>
  <c r="J2" i="5" s="1"/>
  <c r="K2" i="5" s="1"/>
  <c r="L2" i="5" s="1"/>
  <c r="H75" i="9"/>
  <c r="I75" i="9" s="1"/>
  <c r="H33" i="13"/>
  <c r="I33" i="13" s="1"/>
  <c r="AN88" i="28"/>
  <c r="E24" i="6"/>
  <c r="F24" i="6" s="1"/>
  <c r="E51" i="6"/>
  <c r="F51" i="6" s="1"/>
  <c r="H60" i="6"/>
  <c r="I60" i="6" s="1"/>
  <c r="E20" i="34"/>
  <c r="F20" i="34" s="1"/>
  <c r="C48" i="23"/>
  <c r="E95" i="34"/>
  <c r="F95" i="34" s="1"/>
  <c r="I109" i="23"/>
  <c r="H37" i="2"/>
  <c r="H82" i="2"/>
  <c r="H15" i="8"/>
  <c r="I15" i="8" s="1"/>
  <c r="E40" i="12"/>
  <c r="F40" i="12" s="1"/>
  <c r="E85" i="12"/>
  <c r="F85" i="12" s="1"/>
  <c r="H87" i="12"/>
  <c r="I87" i="12" s="1"/>
  <c r="E104" i="12"/>
  <c r="F104" i="12" s="1"/>
  <c r="H2" i="31"/>
  <c r="I2" i="31" s="1"/>
  <c r="H8" i="31"/>
  <c r="I8" i="31" s="1"/>
  <c r="E14" i="31"/>
  <c r="F14" i="31" s="1"/>
  <c r="E71" i="31"/>
  <c r="F71" i="31" s="1"/>
  <c r="AU34" i="28"/>
  <c r="AU53" i="28"/>
  <c r="C19" i="23"/>
  <c r="H39" i="6"/>
  <c r="E44" i="6"/>
  <c r="F44" i="6" s="1"/>
  <c r="H104" i="6"/>
  <c r="I104" i="6" s="1"/>
  <c r="I20" i="23"/>
  <c r="I23" i="23"/>
  <c r="I102" i="23"/>
  <c r="H27" i="2"/>
  <c r="H68" i="2"/>
  <c r="E73" i="2"/>
  <c r="F73" i="2" s="1"/>
  <c r="H96" i="2"/>
  <c r="H51" i="8"/>
  <c r="I51" i="8" s="1"/>
  <c r="BC9" i="28"/>
  <c r="AU51" i="28"/>
  <c r="AV128" i="28"/>
  <c r="H15" i="6"/>
  <c r="I15" i="6" s="1"/>
  <c r="J15" i="6" s="1"/>
  <c r="I18" i="23"/>
  <c r="E35" i="6"/>
  <c r="F35" i="6" s="1"/>
  <c r="I44" i="23"/>
  <c r="I51" i="23"/>
  <c r="E56" i="6"/>
  <c r="F56" i="6" s="1"/>
  <c r="E88" i="6"/>
  <c r="F88" i="6" s="1"/>
  <c r="H41" i="34"/>
  <c r="I41" i="34" s="1"/>
  <c r="E70" i="34"/>
  <c r="F70" i="34" s="1"/>
  <c r="E79" i="34"/>
  <c r="F79" i="34" s="1"/>
  <c r="H95" i="34"/>
  <c r="I95" i="34" s="1"/>
  <c r="H61" i="2"/>
  <c r="I61" i="2" s="1"/>
  <c r="E71" i="2"/>
  <c r="F71" i="2" s="1"/>
  <c r="E115" i="2"/>
  <c r="F115" i="2" s="1"/>
  <c r="H10" i="8"/>
  <c r="I10" i="8" s="1"/>
  <c r="H13" i="8"/>
  <c r="I13" i="8" s="1"/>
  <c r="E25" i="8"/>
  <c r="F25" i="8" s="1"/>
  <c r="E54" i="8"/>
  <c r="F54" i="8" s="1"/>
  <c r="E96" i="8"/>
  <c r="F96" i="8" s="1"/>
  <c r="H98" i="8"/>
  <c r="I98" i="8" s="1"/>
  <c r="H112" i="8"/>
  <c r="I112" i="8" s="1"/>
  <c r="E31" i="12"/>
  <c r="F31" i="12" s="1"/>
  <c r="E45" i="12"/>
  <c r="F45" i="12" s="1"/>
  <c r="H47" i="12"/>
  <c r="I47" i="12" s="1"/>
  <c r="E57" i="12"/>
  <c r="F57" i="12" s="1"/>
  <c r="H104" i="12"/>
  <c r="I104" i="12" s="1"/>
  <c r="E29" i="31"/>
  <c r="F29" i="31" s="1"/>
  <c r="C9" i="23"/>
  <c r="C32" i="23"/>
  <c r="I88" i="23"/>
  <c r="I100" i="23"/>
  <c r="E41" i="32"/>
  <c r="F41" i="32" s="1"/>
  <c r="C22" i="23"/>
  <c r="E10" i="6"/>
  <c r="F10" i="6" s="1"/>
  <c r="E22" i="6"/>
  <c r="F22" i="6" s="1"/>
  <c r="E25" i="6"/>
  <c r="F25" i="6" s="1"/>
  <c r="E63" i="6"/>
  <c r="F63" i="6" s="1"/>
  <c r="H65" i="6"/>
  <c r="E30" i="34"/>
  <c r="F30" i="34" s="1"/>
  <c r="E38" i="8"/>
  <c r="F38" i="8" s="1"/>
  <c r="H110" i="8"/>
  <c r="I110" i="8" s="1"/>
  <c r="E81" i="12"/>
  <c r="F81" i="12" s="1"/>
  <c r="H83" i="12"/>
  <c r="I83" i="12" s="1"/>
  <c r="E107" i="12"/>
  <c r="F107" i="12" s="1"/>
  <c r="E112" i="12"/>
  <c r="F112" i="12" s="1"/>
  <c r="H9" i="31"/>
  <c r="I9" i="31" s="1"/>
  <c r="E18" i="31"/>
  <c r="F18" i="31" s="1"/>
  <c r="H23" i="32"/>
  <c r="I23" i="32" s="1"/>
  <c r="E29" i="32"/>
  <c r="F29" i="32" s="1"/>
  <c r="H74" i="32"/>
  <c r="I74" i="32" s="1"/>
  <c r="E79" i="32"/>
  <c r="F79" i="32" s="1"/>
  <c r="I56" i="23"/>
  <c r="H38" i="8"/>
  <c r="I38" i="8" s="1"/>
  <c r="H45" i="8"/>
  <c r="I45" i="8" s="1"/>
  <c r="H112" i="12"/>
  <c r="I112" i="12" s="1"/>
  <c r="E6" i="32"/>
  <c r="F6" i="32" s="1"/>
  <c r="AU33" i="28"/>
  <c r="E36" i="6"/>
  <c r="F36" i="6" s="1"/>
  <c r="E50" i="6"/>
  <c r="F50" i="6" s="1"/>
  <c r="E7" i="34"/>
  <c r="F7" i="34" s="1"/>
  <c r="E13" i="34"/>
  <c r="F13" i="34" s="1"/>
  <c r="E19" i="34"/>
  <c r="F19" i="34" s="1"/>
  <c r="E54" i="34"/>
  <c r="F54" i="34" s="1"/>
  <c r="E59" i="34"/>
  <c r="F59" i="34" s="1"/>
  <c r="H73" i="34"/>
  <c r="I73" i="34" s="1"/>
  <c r="E2" i="2"/>
  <c r="F2" i="2" s="1"/>
  <c r="E5" i="2"/>
  <c r="F5" i="2" s="1"/>
  <c r="E8" i="2"/>
  <c r="F8" i="2" s="1"/>
  <c r="E11" i="2"/>
  <c r="F11" i="2" s="1"/>
  <c r="E14" i="2"/>
  <c r="F14" i="2" s="1"/>
  <c r="E17" i="2"/>
  <c r="F17" i="2" s="1"/>
  <c r="E20" i="2"/>
  <c r="F20" i="2" s="1"/>
  <c r="E23" i="2"/>
  <c r="F23" i="2" s="1"/>
  <c r="E102" i="2"/>
  <c r="F102" i="2" s="1"/>
  <c r="E109" i="2"/>
  <c r="F109" i="2" s="1"/>
  <c r="E116" i="2"/>
  <c r="F116" i="2" s="1"/>
  <c r="E90" i="8"/>
  <c r="F90" i="8" s="1"/>
  <c r="E97" i="8"/>
  <c r="F97" i="8" s="1"/>
  <c r="E111" i="8"/>
  <c r="F111" i="8" s="1"/>
  <c r="H110" i="12"/>
  <c r="I110" i="12" s="1"/>
  <c r="H117" i="12"/>
  <c r="I117" i="12" s="1"/>
  <c r="H7" i="31"/>
  <c r="I7" i="31" s="1"/>
  <c r="H24" i="31"/>
  <c r="I24" i="31" s="1"/>
  <c r="H27" i="31"/>
  <c r="I27" i="31" s="1"/>
  <c r="E30" i="31"/>
  <c r="F30" i="31" s="1"/>
  <c r="E35" i="31"/>
  <c r="F35" i="31" s="1"/>
  <c r="H39" i="31"/>
  <c r="I39" i="31" s="1"/>
  <c r="E56" i="31"/>
  <c r="F56" i="31" s="1"/>
  <c r="H72" i="31"/>
  <c r="I72" i="31" s="1"/>
  <c r="E8" i="6"/>
  <c r="F8" i="6" s="1"/>
  <c r="E17" i="6"/>
  <c r="F17" i="6" s="1"/>
  <c r="E26" i="6"/>
  <c r="F26" i="6" s="1"/>
  <c r="E48" i="6"/>
  <c r="F48" i="6" s="1"/>
  <c r="E78" i="6"/>
  <c r="F78" i="6" s="1"/>
  <c r="H19" i="34"/>
  <c r="I19" i="34" s="1"/>
  <c r="E28" i="34"/>
  <c r="F28" i="34" s="1"/>
  <c r="E38" i="34"/>
  <c r="F38" i="34" s="1"/>
  <c r="E111" i="34"/>
  <c r="F111" i="34" s="1"/>
  <c r="E107" i="2"/>
  <c r="F107" i="2" s="1"/>
  <c r="E55" i="8"/>
  <c r="F55" i="8" s="1"/>
  <c r="H76" i="8"/>
  <c r="I76" i="8" s="1"/>
  <c r="E81" i="8"/>
  <c r="F81" i="8" s="1"/>
  <c r="E102" i="8"/>
  <c r="F102" i="8" s="1"/>
  <c r="E109" i="8"/>
  <c r="F109" i="8" s="1"/>
  <c r="E82" i="31"/>
  <c r="F82" i="31" s="1"/>
  <c r="I80" i="23"/>
  <c r="H85" i="6"/>
  <c r="I85" i="6" s="1"/>
  <c r="C78" i="23"/>
  <c r="AU55" i="28"/>
  <c r="C4" i="23"/>
  <c r="H8" i="6"/>
  <c r="I8" i="6" s="1"/>
  <c r="H11" i="6"/>
  <c r="I11" i="6" s="1"/>
  <c r="E41" i="6"/>
  <c r="F41" i="6" s="1"/>
  <c r="E60" i="6"/>
  <c r="F60" i="6" s="1"/>
  <c r="H64" i="6"/>
  <c r="I64" i="6" s="1"/>
  <c r="E69" i="6"/>
  <c r="F69" i="6" s="1"/>
  <c r="H76" i="6"/>
  <c r="E83" i="6"/>
  <c r="F83" i="6" s="1"/>
  <c r="E92" i="6"/>
  <c r="F92" i="6" s="1"/>
  <c r="E2" i="34"/>
  <c r="F2" i="34" s="1"/>
  <c r="E11" i="34"/>
  <c r="F11" i="34" s="1"/>
  <c r="E43" i="34"/>
  <c r="F43" i="34" s="1"/>
  <c r="C69" i="23"/>
  <c r="E85" i="34"/>
  <c r="F85" i="34" s="1"/>
  <c r="I87" i="23"/>
  <c r="E97" i="34"/>
  <c r="F97" i="34" s="1"/>
  <c r="E37" i="2"/>
  <c r="F37" i="2" s="1"/>
  <c r="H46" i="2"/>
  <c r="I46" i="2" s="1"/>
  <c r="H53" i="2"/>
  <c r="H9" i="8"/>
  <c r="I9" i="8" s="1"/>
  <c r="E114" i="8"/>
  <c r="F114" i="8" s="1"/>
  <c r="H77" i="12"/>
  <c r="I77" i="12" s="1"/>
  <c r="E87" i="12"/>
  <c r="F87" i="12" s="1"/>
  <c r="E113" i="12"/>
  <c r="F113" i="12" s="1"/>
  <c r="E2" i="31"/>
  <c r="F2" i="31" s="1"/>
  <c r="E8" i="31"/>
  <c r="F8" i="31" s="1"/>
  <c r="E25" i="31"/>
  <c r="F25" i="31" s="1"/>
  <c r="E40" i="31"/>
  <c r="F40" i="31" s="1"/>
  <c r="E47" i="31"/>
  <c r="F47" i="31" s="1"/>
  <c r="E92" i="31"/>
  <c r="F92" i="31" s="1"/>
  <c r="H104" i="32"/>
  <c r="I104" i="32" s="1"/>
  <c r="C50" i="23"/>
  <c r="C62" i="23"/>
  <c r="H69" i="36"/>
  <c r="I69" i="36" s="1"/>
  <c r="E74" i="36"/>
  <c r="F74" i="36" s="1"/>
  <c r="H109" i="36"/>
  <c r="I109" i="36" s="1"/>
  <c r="E51" i="30"/>
  <c r="F51" i="30" s="1"/>
  <c r="H58" i="30"/>
  <c r="I58" i="30" s="1"/>
  <c r="H72" i="30"/>
  <c r="I72" i="30" s="1"/>
  <c r="H91" i="30"/>
  <c r="I91" i="30" s="1"/>
  <c r="H28" i="5"/>
  <c r="I28" i="5" s="1"/>
  <c r="J28" i="5" s="1"/>
  <c r="K28" i="5" s="1"/>
  <c r="L28" i="5" s="1"/>
  <c r="E85" i="5"/>
  <c r="F85" i="5" s="1"/>
  <c r="H65" i="15"/>
  <c r="I65" i="15" s="1"/>
  <c r="J65" i="15" s="1"/>
  <c r="K65" i="15" s="1"/>
  <c r="L65" i="15" s="1"/>
  <c r="E70" i="15"/>
  <c r="F70" i="15" s="1"/>
  <c r="E79" i="15"/>
  <c r="F79" i="15" s="1"/>
  <c r="H114" i="15"/>
  <c r="I114" i="15" s="1"/>
  <c r="J114" i="15" s="1"/>
  <c r="K114" i="15" s="1"/>
  <c r="L114" i="15" s="1"/>
  <c r="E27" i="9"/>
  <c r="F27" i="9" s="1"/>
  <c r="E74" i="9"/>
  <c r="F74" i="9" s="1"/>
  <c r="H93" i="9"/>
  <c r="I93" i="9" s="1"/>
  <c r="E12" i="11"/>
  <c r="F12" i="11" s="1"/>
  <c r="E15" i="11"/>
  <c r="F15" i="11" s="1"/>
  <c r="E76" i="11"/>
  <c r="F76" i="11" s="1"/>
  <c r="E83" i="11"/>
  <c r="F83" i="11" s="1"/>
  <c r="E97" i="11"/>
  <c r="F97" i="11" s="1"/>
  <c r="H106" i="11"/>
  <c r="I106" i="11" s="1"/>
  <c r="E34" i="13"/>
  <c r="F34" i="13" s="1"/>
  <c r="H57" i="13"/>
  <c r="I57" i="13" s="1"/>
  <c r="H45" i="33"/>
  <c r="I45" i="33" s="1"/>
  <c r="E50" i="33"/>
  <c r="F50" i="33" s="1"/>
  <c r="H64" i="33"/>
  <c r="I64" i="33" s="1"/>
  <c r="H101" i="33"/>
  <c r="I101" i="33" s="1"/>
  <c r="H34" i="18"/>
  <c r="I34" i="18" s="1"/>
  <c r="J34" i="18" s="1"/>
  <c r="K34" i="18" s="1"/>
  <c r="L34" i="18" s="1"/>
  <c r="E39" i="18"/>
  <c r="F39" i="18" s="1"/>
  <c r="E69" i="18"/>
  <c r="F69" i="18" s="1"/>
  <c r="E35" i="19"/>
  <c r="F35" i="19" s="1"/>
  <c r="H61" i="19"/>
  <c r="I61" i="19" s="1"/>
  <c r="J61" i="19" s="1"/>
  <c r="K61" i="19" s="1"/>
  <c r="L61" i="19" s="1"/>
  <c r="H85" i="19"/>
  <c r="I85" i="19" s="1"/>
  <c r="J85" i="19" s="1"/>
  <c r="K85" i="19" s="1"/>
  <c r="L85" i="19" s="1"/>
  <c r="E90" i="19"/>
  <c r="F90" i="19" s="1"/>
  <c r="H109" i="19"/>
  <c r="I109" i="19" s="1"/>
  <c r="J109" i="19" s="1"/>
  <c r="K109" i="19" s="1"/>
  <c r="L109" i="19" s="1"/>
  <c r="E3" i="21"/>
  <c r="F3" i="21" s="1"/>
  <c r="E12" i="21"/>
  <c r="F12" i="21" s="1"/>
  <c r="E21" i="21"/>
  <c r="F21" i="21" s="1"/>
  <c r="H44" i="21"/>
  <c r="I44" i="21" s="1"/>
  <c r="J44" i="21" s="1"/>
  <c r="K44" i="21" s="1"/>
  <c r="L44" i="21" s="1"/>
  <c r="E56" i="21"/>
  <c r="F56" i="21" s="1"/>
  <c r="H77" i="21"/>
  <c r="I77" i="21" s="1"/>
  <c r="J77" i="21" s="1"/>
  <c r="K77" i="21" s="1"/>
  <c r="L77" i="21" s="1"/>
  <c r="E87" i="21"/>
  <c r="F87" i="21" s="1"/>
  <c r="E106" i="21"/>
  <c r="F106" i="21" s="1"/>
  <c r="H30" i="21"/>
  <c r="I30" i="21" s="1"/>
  <c r="J30" i="21" s="1"/>
  <c r="K30" i="21" s="1"/>
  <c r="L30" i="21" s="1"/>
  <c r="H63" i="31"/>
  <c r="I63" i="31" s="1"/>
  <c r="E68" i="31"/>
  <c r="F68" i="31" s="1"/>
  <c r="E75" i="31"/>
  <c r="F75" i="31" s="1"/>
  <c r="H114" i="31"/>
  <c r="I114" i="31" s="1"/>
  <c r="H12" i="32"/>
  <c r="I12" i="32" s="1"/>
  <c r="E24" i="32"/>
  <c r="F24" i="32" s="1"/>
  <c r="E56" i="32"/>
  <c r="F56" i="32" s="1"/>
  <c r="H79" i="32"/>
  <c r="I79" i="32" s="1"/>
  <c r="H91" i="32"/>
  <c r="I91" i="32" s="1"/>
  <c r="E108" i="32"/>
  <c r="F108" i="32" s="1"/>
  <c r="H107" i="36"/>
  <c r="I107" i="36" s="1"/>
  <c r="E112" i="36"/>
  <c r="F112" i="36" s="1"/>
  <c r="H3" i="30"/>
  <c r="I3" i="30" s="1"/>
  <c r="H6" i="30"/>
  <c r="I6" i="30" s="1"/>
  <c r="H9" i="30"/>
  <c r="I9" i="30" s="1"/>
  <c r="H12" i="30"/>
  <c r="I12" i="30" s="1"/>
  <c r="H15" i="30"/>
  <c r="I15" i="30" s="1"/>
  <c r="H21" i="30"/>
  <c r="I21" i="30" s="1"/>
  <c r="H24" i="30"/>
  <c r="I24" i="30" s="1"/>
  <c r="E99" i="30"/>
  <c r="F99" i="30" s="1"/>
  <c r="H14" i="5"/>
  <c r="I14" i="5" s="1"/>
  <c r="J14" i="5" s="1"/>
  <c r="K14" i="5" s="1"/>
  <c r="L14" i="5" s="1"/>
  <c r="H20" i="5"/>
  <c r="I20" i="5" s="1"/>
  <c r="J20" i="5" s="1"/>
  <c r="K20" i="5" s="1"/>
  <c r="L20" i="5" s="1"/>
  <c r="E36" i="5"/>
  <c r="F36" i="5" s="1"/>
  <c r="E43" i="5"/>
  <c r="F43" i="5" s="1"/>
  <c r="E48" i="5"/>
  <c r="F48" i="5" s="1"/>
  <c r="H101" i="5"/>
  <c r="I101" i="5" s="1"/>
  <c r="J101" i="5" s="1"/>
  <c r="K101" i="5" s="1"/>
  <c r="L101" i="5" s="1"/>
  <c r="E36" i="15"/>
  <c r="F36" i="15" s="1"/>
  <c r="H56" i="15"/>
  <c r="I56" i="15" s="1"/>
  <c r="J56" i="15" s="1"/>
  <c r="K56" i="15" s="1"/>
  <c r="L56" i="15" s="1"/>
  <c r="H63" i="15"/>
  <c r="I63" i="15" s="1"/>
  <c r="J63" i="15" s="1"/>
  <c r="K63" i="15" s="1"/>
  <c r="L63" i="15" s="1"/>
  <c r="E68" i="15"/>
  <c r="F68" i="15" s="1"/>
  <c r="H79" i="15"/>
  <c r="I79" i="15" s="1"/>
  <c r="J79" i="15" s="1"/>
  <c r="K79" i="15" s="1"/>
  <c r="L79" i="15" s="1"/>
  <c r="H93" i="15"/>
  <c r="I93" i="15" s="1"/>
  <c r="J93" i="15" s="1"/>
  <c r="K93" i="15" s="1"/>
  <c r="L93" i="15" s="1"/>
  <c r="E98" i="15"/>
  <c r="F98" i="15" s="1"/>
  <c r="H105" i="15"/>
  <c r="I105" i="15" s="1"/>
  <c r="J105" i="15" s="1"/>
  <c r="K105" i="15" s="1"/>
  <c r="L105" i="15" s="1"/>
  <c r="E7" i="9"/>
  <c r="F7" i="9" s="1"/>
  <c r="E13" i="9"/>
  <c r="F13" i="9" s="1"/>
  <c r="E84" i="9"/>
  <c r="F84" i="9" s="1"/>
  <c r="E96" i="9"/>
  <c r="F96" i="9" s="1"/>
  <c r="E117" i="9"/>
  <c r="F117" i="9" s="1"/>
  <c r="E4" i="11"/>
  <c r="F4" i="11" s="1"/>
  <c r="E42" i="11"/>
  <c r="F42" i="11" s="1"/>
  <c r="H62" i="11"/>
  <c r="I62" i="11" s="1"/>
  <c r="E67" i="11"/>
  <c r="F67" i="11" s="1"/>
  <c r="E109" i="11"/>
  <c r="F109" i="11" s="1"/>
  <c r="E30" i="13"/>
  <c r="F30" i="13" s="1"/>
  <c r="H39" i="13"/>
  <c r="I39" i="13" s="1"/>
  <c r="E53" i="13"/>
  <c r="F53" i="13" s="1"/>
  <c r="E65" i="13"/>
  <c r="F65" i="13" s="1"/>
  <c r="E93" i="13"/>
  <c r="F93" i="13" s="1"/>
  <c r="E107" i="13"/>
  <c r="F107" i="13" s="1"/>
  <c r="E18" i="33"/>
  <c r="F18" i="33" s="1"/>
  <c r="E21" i="33"/>
  <c r="F21" i="33" s="1"/>
  <c r="H43" i="33"/>
  <c r="I43" i="33" s="1"/>
  <c r="E67" i="33"/>
  <c r="F67" i="33" s="1"/>
  <c r="H111" i="33"/>
  <c r="I111" i="33" s="1"/>
  <c r="H32" i="18"/>
  <c r="I32" i="18" s="1"/>
  <c r="J32" i="18" s="1"/>
  <c r="K32" i="18" s="1"/>
  <c r="L32" i="18" s="1"/>
  <c r="E37" i="18"/>
  <c r="F37" i="18" s="1"/>
  <c r="H62" i="18"/>
  <c r="I62" i="18" s="1"/>
  <c r="J62" i="18" s="1"/>
  <c r="K62" i="18" s="1"/>
  <c r="L62" i="18" s="1"/>
  <c r="H33" i="19"/>
  <c r="I33" i="19" s="1"/>
  <c r="J33" i="19" s="1"/>
  <c r="K33" i="19" s="1"/>
  <c r="L33" i="19" s="1"/>
  <c r="E45" i="19"/>
  <c r="F45" i="19" s="1"/>
  <c r="E35" i="21"/>
  <c r="F35" i="21" s="1"/>
  <c r="E47" i="21"/>
  <c r="F47" i="21" s="1"/>
  <c r="E66" i="21"/>
  <c r="F66" i="21" s="1"/>
  <c r="E85" i="21"/>
  <c r="F85" i="21" s="1"/>
  <c r="E92" i="21"/>
  <c r="F92" i="21" s="1"/>
  <c r="E61" i="32"/>
  <c r="F61" i="32" s="1"/>
  <c r="E115" i="32"/>
  <c r="F115" i="32" s="1"/>
  <c r="E70" i="36"/>
  <c r="F70" i="36" s="1"/>
  <c r="E77" i="36"/>
  <c r="F77" i="36" s="1"/>
  <c r="E69" i="5"/>
  <c r="F69" i="5" s="1"/>
  <c r="E88" i="5"/>
  <c r="F88" i="5" s="1"/>
  <c r="H90" i="5"/>
  <c r="I90" i="5" s="1"/>
  <c r="J90" i="5" s="1"/>
  <c r="K90" i="5" s="1"/>
  <c r="L90" i="5" s="1"/>
  <c r="E34" i="15"/>
  <c r="F34" i="15" s="1"/>
  <c r="H36" i="15"/>
  <c r="I36" i="15" s="1"/>
  <c r="J36" i="15" s="1"/>
  <c r="K36" i="15" s="1"/>
  <c r="L36" i="15" s="1"/>
  <c r="E84" i="15"/>
  <c r="F84" i="15" s="1"/>
  <c r="H22" i="9"/>
  <c r="I22" i="9" s="1"/>
  <c r="E28" i="9"/>
  <c r="F28" i="9" s="1"/>
  <c r="E56" i="9"/>
  <c r="F56" i="9" s="1"/>
  <c r="E70" i="9"/>
  <c r="F70" i="9" s="1"/>
  <c r="E77" i="9"/>
  <c r="F77" i="9" s="1"/>
  <c r="H58" i="11"/>
  <c r="I58" i="11" s="1"/>
  <c r="E93" i="11"/>
  <c r="F93" i="11" s="1"/>
  <c r="E114" i="11"/>
  <c r="F114" i="11" s="1"/>
  <c r="H12" i="13"/>
  <c r="I12" i="13" s="1"/>
  <c r="H15" i="13"/>
  <c r="I15" i="13" s="1"/>
  <c r="E112" i="13"/>
  <c r="F112" i="13" s="1"/>
  <c r="E30" i="33"/>
  <c r="F30" i="33" s="1"/>
  <c r="H36" i="5"/>
  <c r="I36" i="5" s="1"/>
  <c r="J36" i="5" s="1"/>
  <c r="K36" i="5" s="1"/>
  <c r="L36" i="5" s="1"/>
  <c r="H37" i="13"/>
  <c r="I37" i="13" s="1"/>
  <c r="H46" i="13"/>
  <c r="I46" i="13" s="1"/>
  <c r="E51" i="13"/>
  <c r="F51" i="13" s="1"/>
  <c r="E58" i="13"/>
  <c r="F58" i="13" s="1"/>
  <c r="E63" i="13"/>
  <c r="F63" i="13" s="1"/>
  <c r="E70" i="13"/>
  <c r="F70" i="13" s="1"/>
  <c r="E51" i="18"/>
  <c r="F51" i="18" s="1"/>
  <c r="H60" i="18"/>
  <c r="I60" i="18" s="1"/>
  <c r="J60" i="18" s="1"/>
  <c r="K60" i="18" s="1"/>
  <c r="L60" i="18" s="1"/>
  <c r="E79" i="18"/>
  <c r="F79" i="18" s="1"/>
  <c r="H81" i="18"/>
  <c r="I81" i="18" s="1"/>
  <c r="J81" i="18" s="1"/>
  <c r="K81" i="18" s="1"/>
  <c r="L81" i="18" s="1"/>
  <c r="H97" i="18"/>
  <c r="I97" i="18" s="1"/>
  <c r="J97" i="18" s="1"/>
  <c r="K97" i="18" s="1"/>
  <c r="L97" i="18" s="1"/>
  <c r="E102" i="18"/>
  <c r="F102" i="18" s="1"/>
  <c r="H111" i="18"/>
  <c r="I111" i="18" s="1"/>
  <c r="J111" i="18" s="1"/>
  <c r="K111" i="18" s="1"/>
  <c r="L111" i="18" s="1"/>
  <c r="H45" i="19"/>
  <c r="I45" i="19" s="1"/>
  <c r="J45" i="19" s="1"/>
  <c r="K45" i="19" s="1"/>
  <c r="L45" i="19" s="1"/>
  <c r="H112" i="19"/>
  <c r="I112" i="19" s="1"/>
  <c r="J112" i="19" s="1"/>
  <c r="K112" i="19" s="1"/>
  <c r="L112" i="19" s="1"/>
  <c r="E52" i="21"/>
  <c r="F52" i="21" s="1"/>
  <c r="H92" i="21"/>
  <c r="I92" i="21" s="1"/>
  <c r="J92" i="21" s="1"/>
  <c r="K92" i="21" s="1"/>
  <c r="L92" i="21" s="1"/>
  <c r="H101" i="31"/>
  <c r="I101" i="31" s="1"/>
  <c r="E106" i="31"/>
  <c r="F106" i="31" s="1"/>
  <c r="H61" i="32"/>
  <c r="I61" i="32" s="1"/>
  <c r="E106" i="32"/>
  <c r="F106" i="32" s="1"/>
  <c r="E78" i="30"/>
  <c r="F78" i="30" s="1"/>
  <c r="E90" i="30"/>
  <c r="F90" i="30" s="1"/>
  <c r="E9" i="5"/>
  <c r="F9" i="5" s="1"/>
  <c r="E32" i="5"/>
  <c r="F32" i="5" s="1"/>
  <c r="H60" i="5"/>
  <c r="I60" i="5" s="1"/>
  <c r="J60" i="5" s="1"/>
  <c r="K60" i="5" s="1"/>
  <c r="L60" i="5" s="1"/>
  <c r="E15" i="15"/>
  <c r="F15" i="15" s="1"/>
  <c r="H54" i="15"/>
  <c r="I54" i="15" s="1"/>
  <c r="J54" i="15" s="1"/>
  <c r="K54" i="15" s="1"/>
  <c r="L54" i="15" s="1"/>
  <c r="H63" i="9"/>
  <c r="I63" i="9" s="1"/>
  <c r="H77" i="9"/>
  <c r="I77" i="9" s="1"/>
  <c r="H101" i="9"/>
  <c r="I101" i="9" s="1"/>
  <c r="H108" i="9"/>
  <c r="I108" i="9" s="1"/>
  <c r="E33" i="11"/>
  <c r="F33" i="11" s="1"/>
  <c r="E54" i="11"/>
  <c r="F54" i="11" s="1"/>
  <c r="H56" i="11"/>
  <c r="I56" i="11" s="1"/>
  <c r="E105" i="11"/>
  <c r="F105" i="11" s="1"/>
  <c r="E51" i="33"/>
  <c r="F51" i="33" s="1"/>
  <c r="E77" i="33"/>
  <c r="F77" i="33" s="1"/>
  <c r="H79" i="33"/>
  <c r="I79" i="33" s="1"/>
  <c r="E93" i="33"/>
  <c r="F93" i="33" s="1"/>
  <c r="E100" i="33"/>
  <c r="F100" i="33" s="1"/>
  <c r="E112" i="33"/>
  <c r="F112" i="33" s="1"/>
  <c r="E40" i="18"/>
  <c r="F40" i="18" s="1"/>
  <c r="E70" i="18"/>
  <c r="F70" i="18" s="1"/>
  <c r="H88" i="18"/>
  <c r="I88" i="18" s="1"/>
  <c r="J88" i="18" s="1"/>
  <c r="K88" i="18" s="1"/>
  <c r="L88" i="18" s="1"/>
  <c r="E95" i="18"/>
  <c r="F95" i="18" s="1"/>
  <c r="E41" i="19"/>
  <c r="F41" i="19" s="1"/>
  <c r="E48" i="19"/>
  <c r="F48" i="19" s="1"/>
  <c r="E60" i="19"/>
  <c r="F60" i="19" s="1"/>
  <c r="E67" i="19"/>
  <c r="F67" i="19" s="1"/>
  <c r="E72" i="19"/>
  <c r="F72" i="19" s="1"/>
  <c r="E79" i="19"/>
  <c r="F79" i="19" s="1"/>
  <c r="E84" i="19"/>
  <c r="F84" i="19" s="1"/>
  <c r="H93" i="19"/>
  <c r="I93" i="19" s="1"/>
  <c r="J93" i="19" s="1"/>
  <c r="K93" i="19" s="1"/>
  <c r="L93" i="19" s="1"/>
  <c r="E103" i="19"/>
  <c r="F103" i="19" s="1"/>
  <c r="H7" i="21"/>
  <c r="I7" i="21" s="1"/>
  <c r="J7" i="21" s="1"/>
  <c r="K7" i="21" s="1"/>
  <c r="L7" i="21" s="1"/>
  <c r="E57" i="21"/>
  <c r="F57" i="21" s="1"/>
  <c r="E76" i="21"/>
  <c r="F76" i="21" s="1"/>
  <c r="E95" i="21"/>
  <c r="F95" i="21" s="1"/>
  <c r="H97" i="21"/>
  <c r="I97" i="21" s="1"/>
  <c r="J97" i="21" s="1"/>
  <c r="K97" i="21" s="1"/>
  <c r="L97" i="21" s="1"/>
  <c r="H108" i="36"/>
  <c r="I108" i="36" s="1"/>
  <c r="H99" i="31"/>
  <c r="I99" i="31" s="1"/>
  <c r="E111" i="31"/>
  <c r="F111" i="31" s="1"/>
  <c r="E45" i="32"/>
  <c r="F45" i="32" s="1"/>
  <c r="H80" i="32"/>
  <c r="I80" i="32" s="1"/>
  <c r="E90" i="32"/>
  <c r="F90" i="32" s="1"/>
  <c r="H92" i="32"/>
  <c r="I92" i="32" s="1"/>
  <c r="H97" i="32"/>
  <c r="I97" i="32" s="1"/>
  <c r="E94" i="36"/>
  <c r="F94" i="36" s="1"/>
  <c r="H101" i="36"/>
  <c r="I101" i="36" s="1"/>
  <c r="H36" i="30"/>
  <c r="I36" i="30" s="1"/>
  <c r="E48" i="30"/>
  <c r="F48" i="30" s="1"/>
  <c r="H78" i="30"/>
  <c r="I78" i="30" s="1"/>
  <c r="H32" i="5"/>
  <c r="I32" i="5" s="1"/>
  <c r="J32" i="5" s="1"/>
  <c r="K32" i="5" s="1"/>
  <c r="L32" i="5" s="1"/>
  <c r="E37" i="5"/>
  <c r="F37" i="5" s="1"/>
  <c r="E49" i="5"/>
  <c r="F49" i="5" s="1"/>
  <c r="H65" i="5"/>
  <c r="I65" i="5" s="1"/>
  <c r="J65" i="5" s="1"/>
  <c r="K65" i="5" s="1"/>
  <c r="L65" i="5" s="1"/>
  <c r="E72" i="5"/>
  <c r="F72" i="5" s="1"/>
  <c r="H30" i="15"/>
  <c r="I30" i="15" s="1"/>
  <c r="J30" i="15" s="1"/>
  <c r="K30" i="15" s="1"/>
  <c r="L30" i="15" s="1"/>
  <c r="H32" i="15"/>
  <c r="I32" i="15" s="1"/>
  <c r="J32" i="15" s="1"/>
  <c r="K32" i="15" s="1"/>
  <c r="L32" i="15" s="1"/>
  <c r="E37" i="15"/>
  <c r="F37" i="15" s="1"/>
  <c r="E64" i="15"/>
  <c r="F64" i="15" s="1"/>
  <c r="E69" i="15"/>
  <c r="F69" i="15" s="1"/>
  <c r="H82" i="15"/>
  <c r="I82" i="15" s="1"/>
  <c r="J82" i="15" s="1"/>
  <c r="K82" i="15" s="1"/>
  <c r="L82" i="15" s="1"/>
  <c r="H8" i="9"/>
  <c r="I8" i="9" s="1"/>
  <c r="E26" i="9"/>
  <c r="F26" i="9" s="1"/>
  <c r="E29" i="9"/>
  <c r="F29" i="9" s="1"/>
  <c r="H38" i="9"/>
  <c r="I38" i="9" s="1"/>
  <c r="E43" i="9"/>
  <c r="F43" i="9" s="1"/>
  <c r="H99" i="9"/>
  <c r="I99" i="9" s="1"/>
  <c r="E111" i="9"/>
  <c r="F111" i="9" s="1"/>
  <c r="E11" i="11"/>
  <c r="F11" i="11" s="1"/>
  <c r="E14" i="11"/>
  <c r="F14" i="11" s="1"/>
  <c r="E31" i="11"/>
  <c r="F31" i="11" s="1"/>
  <c r="E59" i="11"/>
  <c r="F59" i="11" s="1"/>
  <c r="E68" i="11"/>
  <c r="F68" i="11" s="1"/>
  <c r="H84" i="11"/>
  <c r="I84" i="11" s="1"/>
  <c r="E110" i="11"/>
  <c r="F110" i="11" s="1"/>
  <c r="E31" i="13"/>
  <c r="F31" i="13" s="1"/>
  <c r="E94" i="13"/>
  <c r="F94" i="13" s="1"/>
  <c r="H101" i="13"/>
  <c r="I101" i="13" s="1"/>
  <c r="E33" i="33"/>
  <c r="F33" i="33" s="1"/>
  <c r="H77" i="33"/>
  <c r="I77" i="33" s="1"/>
  <c r="E82" i="33"/>
  <c r="F82" i="33" s="1"/>
  <c r="H93" i="33"/>
  <c r="I93" i="33" s="1"/>
  <c r="E110" i="33"/>
  <c r="F110" i="33" s="1"/>
  <c r="H25" i="18"/>
  <c r="I25" i="18" s="1"/>
  <c r="J25" i="18" s="1"/>
  <c r="K25" i="18" s="1"/>
  <c r="L25" i="18" s="1"/>
  <c r="E31" i="18"/>
  <c r="F31" i="18" s="1"/>
  <c r="E38" i="18"/>
  <c r="F38" i="18" s="1"/>
  <c r="E68" i="18"/>
  <c r="F68" i="18" s="1"/>
  <c r="H70" i="18"/>
  <c r="I70" i="18" s="1"/>
  <c r="J70" i="18" s="1"/>
  <c r="K70" i="18" s="1"/>
  <c r="L70" i="18" s="1"/>
  <c r="E91" i="18"/>
  <c r="F91" i="18" s="1"/>
  <c r="E15" i="19"/>
  <c r="F15" i="19" s="1"/>
  <c r="E18" i="19"/>
  <c r="F18" i="19" s="1"/>
  <c r="E21" i="19"/>
  <c r="F21" i="19" s="1"/>
  <c r="E24" i="19"/>
  <c r="F24" i="19" s="1"/>
  <c r="E27" i="19"/>
  <c r="F27" i="19" s="1"/>
  <c r="H34" i="19"/>
  <c r="I34" i="19" s="1"/>
  <c r="J34" i="19" s="1"/>
  <c r="K34" i="19" s="1"/>
  <c r="L34" i="19" s="1"/>
  <c r="E39" i="19"/>
  <c r="F39" i="19" s="1"/>
  <c r="E58" i="19"/>
  <c r="F58" i="19" s="1"/>
  <c r="E70" i="19"/>
  <c r="F70" i="19" s="1"/>
  <c r="E36" i="21"/>
  <c r="F36" i="21" s="1"/>
  <c r="H38" i="21"/>
  <c r="I38" i="21" s="1"/>
  <c r="J38" i="21" s="1"/>
  <c r="K38" i="21" s="1"/>
  <c r="L38" i="21" s="1"/>
  <c r="H50" i="21"/>
  <c r="I50" i="21" s="1"/>
  <c r="J50" i="21" s="1"/>
  <c r="K50" i="21" s="1"/>
  <c r="L50" i="21" s="1"/>
  <c r="E62" i="21"/>
  <c r="F62" i="21" s="1"/>
  <c r="H88" i="21"/>
  <c r="I88" i="21" s="1"/>
  <c r="J88" i="21" s="1"/>
  <c r="K88" i="21" s="1"/>
  <c r="L88" i="21" s="1"/>
  <c r="H95" i="21"/>
  <c r="I95" i="21" s="1"/>
  <c r="J95" i="21" s="1"/>
  <c r="K95" i="21" s="1"/>
  <c r="L95" i="21" s="1"/>
  <c r="E112" i="21"/>
  <c r="F112" i="21" s="1"/>
  <c r="H92" i="36"/>
  <c r="I92" i="36" s="1"/>
  <c r="E98" i="18"/>
  <c r="F98" i="18" s="1"/>
  <c r="E105" i="18"/>
  <c r="F105" i="18" s="1"/>
  <c r="H69" i="31"/>
  <c r="I69" i="31" s="1"/>
  <c r="E88" i="31"/>
  <c r="F88" i="31" s="1"/>
  <c r="E2" i="32"/>
  <c r="F2" i="32" s="1"/>
  <c r="E36" i="32"/>
  <c r="F36" i="32" s="1"/>
  <c r="H34" i="36"/>
  <c r="I34" i="36" s="1"/>
  <c r="E39" i="30"/>
  <c r="F39" i="30" s="1"/>
  <c r="H62" i="30"/>
  <c r="I62" i="30" s="1"/>
  <c r="E67" i="30"/>
  <c r="F67" i="30" s="1"/>
  <c r="E86" i="30"/>
  <c r="F86" i="30" s="1"/>
  <c r="H42" i="5"/>
  <c r="I42" i="5" s="1"/>
  <c r="J42" i="5" s="1"/>
  <c r="K42" i="5" s="1"/>
  <c r="L42" i="5" s="1"/>
  <c r="E82" i="5"/>
  <c r="F82" i="5" s="1"/>
  <c r="E98" i="5"/>
  <c r="F98" i="5" s="1"/>
  <c r="H107" i="5"/>
  <c r="I107" i="5" s="1"/>
  <c r="J107" i="5" s="1"/>
  <c r="K107" i="5" s="1"/>
  <c r="L107" i="5" s="1"/>
  <c r="E7" i="15"/>
  <c r="F7" i="15" s="1"/>
  <c r="H37" i="15"/>
  <c r="I37" i="15" s="1"/>
  <c r="J37" i="15" s="1"/>
  <c r="K37" i="15" s="1"/>
  <c r="L37" i="15" s="1"/>
  <c r="H62" i="15"/>
  <c r="I62" i="15" s="1"/>
  <c r="J62" i="15" s="1"/>
  <c r="K62" i="15" s="1"/>
  <c r="L62" i="15" s="1"/>
  <c r="H71" i="15"/>
  <c r="I71" i="15" s="1"/>
  <c r="J71" i="15" s="1"/>
  <c r="K71" i="15" s="1"/>
  <c r="L71" i="15" s="1"/>
  <c r="E85" i="15"/>
  <c r="F85" i="15" s="1"/>
  <c r="E97" i="15"/>
  <c r="F97" i="15" s="1"/>
  <c r="H111" i="15"/>
  <c r="I111" i="15" s="1"/>
  <c r="J111" i="15" s="1"/>
  <c r="K111" i="15" s="1"/>
  <c r="L111" i="15" s="1"/>
  <c r="H43" i="9"/>
  <c r="I43" i="9" s="1"/>
  <c r="E64" i="9"/>
  <c r="F64" i="9" s="1"/>
  <c r="E83" i="9"/>
  <c r="F83" i="9" s="1"/>
  <c r="E95" i="9"/>
  <c r="F95" i="9" s="1"/>
  <c r="E102" i="9"/>
  <c r="F102" i="9" s="1"/>
  <c r="E20" i="11"/>
  <c r="F20" i="11" s="1"/>
  <c r="E48" i="11"/>
  <c r="F48" i="11" s="1"/>
  <c r="H94" i="11"/>
  <c r="I94" i="11" s="1"/>
  <c r="E101" i="11"/>
  <c r="F101" i="11" s="1"/>
  <c r="E108" i="11"/>
  <c r="F108" i="11" s="1"/>
  <c r="E52" i="13"/>
  <c r="F52" i="13" s="1"/>
  <c r="E92" i="13"/>
  <c r="F92" i="13" s="1"/>
  <c r="E36" i="18"/>
  <c r="F36" i="18" s="1"/>
  <c r="H45" i="18"/>
  <c r="I45" i="18" s="1"/>
  <c r="J45" i="18" s="1"/>
  <c r="K45" i="18" s="1"/>
  <c r="L45" i="18" s="1"/>
  <c r="E59" i="18"/>
  <c r="F59" i="18" s="1"/>
  <c r="H68" i="18"/>
  <c r="I68" i="18" s="1"/>
  <c r="J68" i="18" s="1"/>
  <c r="K68" i="18" s="1"/>
  <c r="L68" i="18" s="1"/>
  <c r="H27" i="19"/>
  <c r="I27" i="19" s="1"/>
  <c r="J27" i="19" s="1"/>
  <c r="K27" i="19" s="1"/>
  <c r="L27" i="19" s="1"/>
  <c r="E30" i="19"/>
  <c r="F30" i="19" s="1"/>
  <c r="H39" i="19"/>
  <c r="I39" i="19" s="1"/>
  <c r="J39" i="19" s="1"/>
  <c r="K39" i="19" s="1"/>
  <c r="L39" i="19" s="1"/>
  <c r="E44" i="19"/>
  <c r="F44" i="19" s="1"/>
  <c r="E99" i="19"/>
  <c r="F99" i="19" s="1"/>
  <c r="E14" i="21"/>
  <c r="F14" i="21" s="1"/>
  <c r="E98" i="21"/>
  <c r="F98" i="21" s="1"/>
  <c r="H88" i="32"/>
  <c r="I88" i="32" s="1"/>
  <c r="E114" i="32"/>
  <c r="F114" i="32" s="1"/>
  <c r="E44" i="36"/>
  <c r="F44" i="36" s="1"/>
  <c r="E102" i="36"/>
  <c r="F102" i="36" s="1"/>
  <c r="E32" i="30"/>
  <c r="F32" i="30" s="1"/>
  <c r="E58" i="30"/>
  <c r="F58" i="30" s="1"/>
  <c r="E72" i="30"/>
  <c r="F72" i="30" s="1"/>
  <c r="E9" i="9"/>
  <c r="F9" i="9" s="1"/>
  <c r="E21" i="9"/>
  <c r="F21" i="9" s="1"/>
  <c r="E24" i="9"/>
  <c r="F24" i="9" s="1"/>
  <c r="E62" i="9"/>
  <c r="F62" i="9" s="1"/>
  <c r="E100" i="9"/>
  <c r="F100" i="9" s="1"/>
  <c r="E55" i="11"/>
  <c r="F55" i="11" s="1"/>
  <c r="E92" i="11"/>
  <c r="F92" i="11" s="1"/>
  <c r="E78" i="13"/>
  <c r="F78" i="13" s="1"/>
  <c r="E20" i="33"/>
  <c r="F20" i="33" s="1"/>
  <c r="E94" i="33"/>
  <c r="F94" i="33" s="1"/>
  <c r="E20" i="18"/>
  <c r="F20" i="18" s="1"/>
  <c r="H36" i="18"/>
  <c r="I36" i="18" s="1"/>
  <c r="J36" i="18" s="1"/>
  <c r="K36" i="18" s="1"/>
  <c r="L36" i="18" s="1"/>
  <c r="H30" i="19"/>
  <c r="I30" i="19" s="1"/>
  <c r="J30" i="19" s="1"/>
  <c r="K30" i="19" s="1"/>
  <c r="L30" i="19" s="1"/>
  <c r="H37" i="19"/>
  <c r="I37" i="19" s="1"/>
  <c r="J37" i="19" s="1"/>
  <c r="K37" i="19" s="1"/>
  <c r="L37" i="19" s="1"/>
  <c r="E61" i="19"/>
  <c r="F61" i="19" s="1"/>
  <c r="E85" i="19"/>
  <c r="F85" i="19" s="1"/>
  <c r="E51" i="21"/>
  <c r="F51" i="21" s="1"/>
  <c r="E65" i="21"/>
  <c r="F65" i="21" s="1"/>
  <c r="E77" i="21"/>
  <c r="F77" i="21" s="1"/>
  <c r="E96" i="21"/>
  <c r="F96" i="21" s="1"/>
  <c r="I75" i="23"/>
  <c r="H75" i="6"/>
  <c r="I75" i="6" s="1"/>
  <c r="C64" i="23"/>
  <c r="H42" i="6"/>
  <c r="I42" i="6" s="1"/>
  <c r="H13" i="6"/>
  <c r="I13" i="6" s="1"/>
  <c r="I13" i="23"/>
  <c r="H31" i="6"/>
  <c r="C31" i="23"/>
  <c r="E90" i="6"/>
  <c r="F90" i="6" s="1"/>
  <c r="H92" i="6"/>
  <c r="I92" i="23"/>
  <c r="H90" i="6"/>
  <c r="I90" i="6" s="1"/>
  <c r="J90" i="6" s="1"/>
  <c r="C90" i="23"/>
  <c r="H111" i="6"/>
  <c r="I111" i="6" s="1"/>
  <c r="J111" i="6" s="1"/>
  <c r="I111" i="23"/>
  <c r="I31" i="23"/>
  <c r="H2" i="6"/>
  <c r="I2" i="6" s="1"/>
  <c r="C2" i="23"/>
  <c r="C54" i="23"/>
  <c r="E61" i="6"/>
  <c r="F61" i="6" s="1"/>
  <c r="C61" i="23"/>
  <c r="H85" i="34"/>
  <c r="I85" i="34" s="1"/>
  <c r="J85" i="34" s="1"/>
  <c r="K85" i="34" s="1"/>
  <c r="L85" i="34" s="1"/>
  <c r="I85" i="23"/>
  <c r="I37" i="2"/>
  <c r="D37" i="22"/>
  <c r="AW24" i="28"/>
  <c r="AX24" i="28" s="1"/>
  <c r="AX423" i="28" s="1"/>
  <c r="AP24" i="28"/>
  <c r="AP429" i="28" s="1"/>
  <c r="M2" i="22"/>
  <c r="H17" i="6"/>
  <c r="I17" i="6" s="1"/>
  <c r="H23" i="6"/>
  <c r="I23" i="6" s="1"/>
  <c r="C23" i="23"/>
  <c r="AI18" i="28"/>
  <c r="AJ18" i="28" s="1"/>
  <c r="AJ182" i="28" s="1"/>
  <c r="AW19" i="28"/>
  <c r="AX19" i="28" s="1"/>
  <c r="AX204" i="28" s="1"/>
  <c r="AW18" i="28"/>
  <c r="AX18" i="28" s="1"/>
  <c r="AW21" i="28"/>
  <c r="AX21" i="28" s="1"/>
  <c r="BD21" i="28"/>
  <c r="AW23" i="28"/>
  <c r="AX23" i="28" s="1"/>
  <c r="AX298" i="28" s="1"/>
  <c r="AP23" i="28"/>
  <c r="AP286" i="28" s="1"/>
  <c r="BD23" i="28"/>
  <c r="BD287" i="28" s="1"/>
  <c r="C13" i="23"/>
  <c r="E71" i="6"/>
  <c r="F71" i="6" s="1"/>
  <c r="I15" i="23"/>
  <c r="H98" i="6"/>
  <c r="I98" i="6" s="1"/>
  <c r="I98" i="23"/>
  <c r="E4" i="34"/>
  <c r="F4" i="34" s="1"/>
  <c r="H21" i="6"/>
  <c r="I21" i="6" s="1"/>
  <c r="C21" i="23"/>
  <c r="E27" i="34"/>
  <c r="F27" i="34" s="1"/>
  <c r="E101" i="6"/>
  <c r="F101" i="6" s="1"/>
  <c r="C101" i="23"/>
  <c r="E115" i="6"/>
  <c r="F115" i="6" s="1"/>
  <c r="H7" i="34"/>
  <c r="I7" i="34" s="1"/>
  <c r="AU35" i="28"/>
  <c r="M3" i="22"/>
  <c r="I7" i="23"/>
  <c r="E13" i="6"/>
  <c r="F13" i="6" s="1"/>
  <c r="E30" i="6"/>
  <c r="F30" i="6" s="1"/>
  <c r="H32" i="6"/>
  <c r="I32" i="6" s="1"/>
  <c r="E39" i="6"/>
  <c r="F39" i="6" s="1"/>
  <c r="I47" i="23"/>
  <c r="H56" i="6"/>
  <c r="I56" i="6" s="1"/>
  <c r="H112" i="6"/>
  <c r="I112" i="6" s="1"/>
  <c r="E3" i="34"/>
  <c r="F3" i="34" s="1"/>
  <c r="E6" i="34"/>
  <c r="F6" i="34" s="1"/>
  <c r="E23" i="34"/>
  <c r="F23" i="34" s="1"/>
  <c r="E31" i="34"/>
  <c r="F31" i="34" s="1"/>
  <c r="E47" i="34"/>
  <c r="F47" i="34" s="1"/>
  <c r="H49" i="34"/>
  <c r="I49" i="34" s="1"/>
  <c r="E101" i="34"/>
  <c r="F101" i="34" s="1"/>
  <c r="E79" i="2"/>
  <c r="F79" i="2" s="1"/>
  <c r="E83" i="2"/>
  <c r="F83" i="2" s="1"/>
  <c r="H94" i="2"/>
  <c r="H37" i="12"/>
  <c r="I37" i="12" s="1"/>
  <c r="E23" i="5"/>
  <c r="F23" i="5" s="1"/>
  <c r="I10" i="23"/>
  <c r="E16" i="6"/>
  <c r="F16" i="6" s="1"/>
  <c r="E19" i="6"/>
  <c r="F19" i="6" s="1"/>
  <c r="I24" i="23"/>
  <c r="H27" i="6"/>
  <c r="I27" i="6" s="1"/>
  <c r="H30" i="6"/>
  <c r="E54" i="6"/>
  <c r="F54" i="6" s="1"/>
  <c r="E70" i="6"/>
  <c r="F70" i="6" s="1"/>
  <c r="E108" i="6"/>
  <c r="F108" i="6" s="1"/>
  <c r="E9" i="34"/>
  <c r="F9" i="34" s="1"/>
  <c r="E12" i="34"/>
  <c r="F12" i="34" s="1"/>
  <c r="E26" i="34"/>
  <c r="F26" i="34" s="1"/>
  <c r="E45" i="34"/>
  <c r="F45" i="34" s="1"/>
  <c r="E61" i="34"/>
  <c r="F61" i="34" s="1"/>
  <c r="E68" i="34"/>
  <c r="F68" i="34" s="1"/>
  <c r="E99" i="34"/>
  <c r="F99" i="34" s="1"/>
  <c r="E115" i="34"/>
  <c r="F115" i="34" s="1"/>
  <c r="H42" i="2"/>
  <c r="E49" i="2"/>
  <c r="F49" i="2" s="1"/>
  <c r="E72" i="8"/>
  <c r="F72" i="8" s="1"/>
  <c r="BI38" i="28"/>
  <c r="AU43" i="28"/>
  <c r="BI45" i="28"/>
  <c r="AU59" i="28"/>
  <c r="E59" i="6"/>
  <c r="F59" i="6" s="1"/>
  <c r="H79" i="6"/>
  <c r="I79" i="6" s="1"/>
  <c r="H94" i="6"/>
  <c r="I94" i="6" s="1"/>
  <c r="E99" i="6"/>
  <c r="F99" i="6" s="1"/>
  <c r="H108" i="6"/>
  <c r="I108" i="6" s="1"/>
  <c r="E15" i="34"/>
  <c r="F15" i="34" s="1"/>
  <c r="H68" i="34"/>
  <c r="I68" i="34" s="1"/>
  <c r="H75" i="34"/>
  <c r="I75" i="34" s="1"/>
  <c r="E90" i="34"/>
  <c r="F90" i="34" s="1"/>
  <c r="H65" i="2"/>
  <c r="BD22" i="28"/>
  <c r="BD80" i="28" s="1"/>
  <c r="AU57" i="28"/>
  <c r="E14" i="6"/>
  <c r="F14" i="6" s="1"/>
  <c r="E28" i="6"/>
  <c r="F28" i="6" s="1"/>
  <c r="E33" i="6"/>
  <c r="F33" i="6" s="1"/>
  <c r="E57" i="6"/>
  <c r="F57" i="6" s="1"/>
  <c r="I59" i="23"/>
  <c r="H68" i="6"/>
  <c r="E73" i="6"/>
  <c r="F73" i="6" s="1"/>
  <c r="E75" i="6"/>
  <c r="F75" i="6" s="1"/>
  <c r="E77" i="6"/>
  <c r="F77" i="6" s="1"/>
  <c r="H81" i="6"/>
  <c r="I81" i="6" s="1"/>
  <c r="E97" i="6"/>
  <c r="F97" i="6" s="1"/>
  <c r="E113" i="6"/>
  <c r="F113" i="6" s="1"/>
  <c r="E21" i="34"/>
  <c r="F21" i="34" s="1"/>
  <c r="E24" i="34"/>
  <c r="F24" i="34" s="1"/>
  <c r="E50" i="34"/>
  <c r="F50" i="34" s="1"/>
  <c r="H111" i="34"/>
  <c r="I111" i="34" s="1"/>
  <c r="H8" i="2"/>
  <c r="E54" i="2"/>
  <c r="F54" i="2" s="1"/>
  <c r="H70" i="2"/>
  <c r="E82" i="2"/>
  <c r="F82" i="2" s="1"/>
  <c r="E113" i="2"/>
  <c r="F113" i="2" s="1"/>
  <c r="E80" i="34"/>
  <c r="F80" i="34" s="1"/>
  <c r="E93" i="34"/>
  <c r="F93" i="34" s="1"/>
  <c r="H109" i="34"/>
  <c r="I109" i="34" s="1"/>
  <c r="E32" i="2"/>
  <c r="F32" i="2" s="1"/>
  <c r="E41" i="2"/>
  <c r="F41" i="2" s="1"/>
  <c r="H43" i="2"/>
  <c r="H75" i="2"/>
  <c r="E80" i="2"/>
  <c r="F80" i="2" s="1"/>
  <c r="H19" i="8"/>
  <c r="I19" i="8" s="1"/>
  <c r="E37" i="34"/>
  <c r="F37" i="34" s="1"/>
  <c r="E39" i="34"/>
  <c r="F39" i="34" s="1"/>
  <c r="E55" i="34"/>
  <c r="F55" i="34" s="1"/>
  <c r="E62" i="34"/>
  <c r="F62" i="34" s="1"/>
  <c r="E69" i="34"/>
  <c r="F69" i="34" s="1"/>
  <c r="E84" i="34"/>
  <c r="F84" i="34" s="1"/>
  <c r="E107" i="34"/>
  <c r="F107" i="34" s="1"/>
  <c r="E116" i="34"/>
  <c r="F116" i="34" s="1"/>
  <c r="E50" i="2"/>
  <c r="F50" i="2" s="1"/>
  <c r="E98" i="2"/>
  <c r="F98" i="2" s="1"/>
  <c r="H28" i="8"/>
  <c r="I28" i="8" s="1"/>
  <c r="H85" i="31"/>
  <c r="I85" i="31" s="1"/>
  <c r="H97" i="31"/>
  <c r="I97" i="31" s="1"/>
  <c r="H116" i="32"/>
  <c r="I116" i="32" s="1"/>
  <c r="BI32" i="28"/>
  <c r="BB38" i="28"/>
  <c r="AU39" i="28"/>
  <c r="BB45" i="28"/>
  <c r="AU46" i="28"/>
  <c r="BI53" i="28"/>
  <c r="AU99" i="28"/>
  <c r="I6" i="23"/>
  <c r="H9" i="6"/>
  <c r="I9" i="6" s="1"/>
  <c r="E29" i="6"/>
  <c r="F29" i="6" s="1"/>
  <c r="I38" i="23"/>
  <c r="H62" i="6"/>
  <c r="I71" i="23"/>
  <c r="H88" i="6"/>
  <c r="I88" i="6" s="1"/>
  <c r="E93" i="6"/>
  <c r="F93" i="6" s="1"/>
  <c r="E102" i="6"/>
  <c r="F102" i="6" s="1"/>
  <c r="E107" i="6"/>
  <c r="F107" i="6" s="1"/>
  <c r="E5" i="34"/>
  <c r="F5" i="34" s="1"/>
  <c r="E22" i="34"/>
  <c r="F22" i="34" s="1"/>
  <c r="E35" i="34"/>
  <c r="F35" i="34" s="1"/>
  <c r="H69" i="34"/>
  <c r="I69" i="34" s="1"/>
  <c r="H76" i="34"/>
  <c r="I76" i="34" s="1"/>
  <c r="H91" i="34"/>
  <c r="I91" i="34" s="1"/>
  <c r="H107" i="34"/>
  <c r="I107" i="34" s="1"/>
  <c r="E114" i="34"/>
  <c r="F114" i="34" s="1"/>
  <c r="H116" i="34"/>
  <c r="I116" i="34" s="1"/>
  <c r="E46" i="2"/>
  <c r="F46" i="2" s="1"/>
  <c r="E48" i="2"/>
  <c r="F48" i="2" s="1"/>
  <c r="H50" i="2"/>
  <c r="H64" i="2"/>
  <c r="H73" i="2"/>
  <c r="E96" i="2"/>
  <c r="F96" i="2" s="1"/>
  <c r="H98" i="2"/>
  <c r="H116" i="2"/>
  <c r="E20" i="8"/>
  <c r="F20" i="8" s="1"/>
  <c r="E23" i="8"/>
  <c r="F23" i="8" s="1"/>
  <c r="E20" i="32"/>
  <c r="F20" i="32" s="1"/>
  <c r="H20" i="32"/>
  <c r="I20" i="32" s="1"/>
  <c r="AO9" i="28"/>
  <c r="BI39" i="28"/>
  <c r="BI44" i="28"/>
  <c r="BI49" i="28"/>
  <c r="AU111" i="28"/>
  <c r="M5" i="22"/>
  <c r="C12" i="23"/>
  <c r="H26" i="6"/>
  <c r="H29" i="6"/>
  <c r="I29" i="6" s="1"/>
  <c r="H51" i="6"/>
  <c r="I51" i="6" s="1"/>
  <c r="E35" i="2"/>
  <c r="F35" i="2" s="1"/>
  <c r="E44" i="2"/>
  <c r="F44" i="2" s="1"/>
  <c r="E55" i="2"/>
  <c r="F55" i="2" s="1"/>
  <c r="E62" i="2"/>
  <c r="F62" i="2" s="1"/>
  <c r="H20" i="8"/>
  <c r="I20" i="8" s="1"/>
  <c r="E43" i="8"/>
  <c r="F43" i="8" s="1"/>
  <c r="E112" i="32"/>
  <c r="F112" i="32" s="1"/>
  <c r="AV9" i="28"/>
  <c r="E7" i="6"/>
  <c r="F7" i="6" s="1"/>
  <c r="E21" i="6"/>
  <c r="F21" i="6" s="1"/>
  <c r="H45" i="6"/>
  <c r="I45" i="6" s="1"/>
  <c r="E47" i="6"/>
  <c r="F47" i="6" s="1"/>
  <c r="E74" i="6"/>
  <c r="F74" i="6" s="1"/>
  <c r="E76" i="6"/>
  <c r="F76" i="6" s="1"/>
  <c r="E91" i="6"/>
  <c r="F91" i="6" s="1"/>
  <c r="E105" i="6"/>
  <c r="F105" i="6" s="1"/>
  <c r="E112" i="6"/>
  <c r="F112" i="6" s="1"/>
  <c r="H114" i="6"/>
  <c r="E8" i="34"/>
  <c r="F8" i="34" s="1"/>
  <c r="E14" i="34"/>
  <c r="F14" i="34" s="1"/>
  <c r="E33" i="34"/>
  <c r="F33" i="34" s="1"/>
  <c r="E42" i="34"/>
  <c r="F42" i="34" s="1"/>
  <c r="H51" i="34"/>
  <c r="I51" i="34" s="1"/>
  <c r="H67" i="34"/>
  <c r="I67" i="34" s="1"/>
  <c r="E72" i="34"/>
  <c r="F72" i="34" s="1"/>
  <c r="E103" i="34"/>
  <c r="F103" i="34" s="1"/>
  <c r="E110" i="34"/>
  <c r="F110" i="34" s="1"/>
  <c r="E112" i="34"/>
  <c r="F112" i="34" s="1"/>
  <c r="H35" i="2"/>
  <c r="E60" i="2"/>
  <c r="F60" i="2" s="1"/>
  <c r="E94" i="2"/>
  <c r="F94" i="2" s="1"/>
  <c r="H43" i="8"/>
  <c r="I43" i="8" s="1"/>
  <c r="E48" i="8"/>
  <c r="F48" i="8" s="1"/>
  <c r="H90" i="2"/>
  <c r="E97" i="2"/>
  <c r="F97" i="2" s="1"/>
  <c r="H114" i="2"/>
  <c r="H25" i="8"/>
  <c r="I25" i="8" s="1"/>
  <c r="E28" i="8"/>
  <c r="F28" i="8" s="1"/>
  <c r="E44" i="8"/>
  <c r="F44" i="8" s="1"/>
  <c r="H46" i="8"/>
  <c r="I46" i="8" s="1"/>
  <c r="H90" i="8"/>
  <c r="I90" i="8" s="1"/>
  <c r="E95" i="8"/>
  <c r="F95" i="8" s="1"/>
  <c r="H99" i="8"/>
  <c r="I99" i="8" s="1"/>
  <c r="H40" i="12"/>
  <c r="I40" i="12" s="1"/>
  <c r="H63" i="12"/>
  <c r="I63" i="12" s="1"/>
  <c r="H79" i="12"/>
  <c r="I79" i="12" s="1"/>
  <c r="E98" i="12"/>
  <c r="F98" i="12" s="1"/>
  <c r="E116" i="12"/>
  <c r="F116" i="12" s="1"/>
  <c r="H11" i="31"/>
  <c r="I11" i="31" s="1"/>
  <c r="E17" i="31"/>
  <c r="F17" i="31" s="1"/>
  <c r="E20" i="31"/>
  <c r="F20" i="31" s="1"/>
  <c r="E33" i="31"/>
  <c r="F33" i="31" s="1"/>
  <c r="H35" i="31"/>
  <c r="I35" i="31" s="1"/>
  <c r="E42" i="31"/>
  <c r="F42" i="31" s="1"/>
  <c r="E49" i="31"/>
  <c r="F49" i="31" s="1"/>
  <c r="E63" i="31"/>
  <c r="F63" i="31" s="1"/>
  <c r="H65" i="31"/>
  <c r="I65" i="31" s="1"/>
  <c r="E70" i="31"/>
  <c r="F70" i="31" s="1"/>
  <c r="H92" i="31"/>
  <c r="I92" i="31" s="1"/>
  <c r="E110" i="31"/>
  <c r="F110" i="31" s="1"/>
  <c r="E11" i="32"/>
  <c r="F11" i="32" s="1"/>
  <c r="E25" i="32"/>
  <c r="F25" i="32" s="1"/>
  <c r="H48" i="32"/>
  <c r="I48" i="32" s="1"/>
  <c r="H62" i="32"/>
  <c r="I62" i="32" s="1"/>
  <c r="E69" i="32"/>
  <c r="F69" i="32" s="1"/>
  <c r="E80" i="32"/>
  <c r="F80" i="32" s="1"/>
  <c r="E92" i="32"/>
  <c r="F92" i="32" s="1"/>
  <c r="E99" i="32"/>
  <c r="F99" i="32" s="1"/>
  <c r="H112" i="32"/>
  <c r="I112" i="32" s="1"/>
  <c r="H18" i="36"/>
  <c r="I18" i="36" s="1"/>
  <c r="H41" i="36"/>
  <c r="I41" i="36" s="1"/>
  <c r="H52" i="36"/>
  <c r="I52" i="36" s="1"/>
  <c r="E61" i="36"/>
  <c r="F61" i="36" s="1"/>
  <c r="E83" i="36"/>
  <c r="F83" i="36" s="1"/>
  <c r="H117" i="36"/>
  <c r="I117" i="36" s="1"/>
  <c r="H4" i="30"/>
  <c r="I4" i="30" s="1"/>
  <c r="H25" i="30"/>
  <c r="I25" i="30" s="1"/>
  <c r="E56" i="30"/>
  <c r="F56" i="30" s="1"/>
  <c r="E74" i="30"/>
  <c r="F74" i="30" s="1"/>
  <c r="E103" i="30"/>
  <c r="F103" i="30" s="1"/>
  <c r="H112" i="30"/>
  <c r="I112" i="30" s="1"/>
  <c r="H9" i="5"/>
  <c r="I9" i="5" s="1"/>
  <c r="J9" i="5" s="1"/>
  <c r="K9" i="5" s="1"/>
  <c r="L9" i="5" s="1"/>
  <c r="H12" i="5"/>
  <c r="I12" i="5" s="1"/>
  <c r="J12" i="5" s="1"/>
  <c r="K12" i="5" s="1"/>
  <c r="L12" i="5" s="1"/>
  <c r="H15" i="5"/>
  <c r="I15" i="5" s="1"/>
  <c r="J15" i="5" s="1"/>
  <c r="K15" i="5" s="1"/>
  <c r="L15" i="5" s="1"/>
  <c r="H18" i="5"/>
  <c r="I18" i="5" s="1"/>
  <c r="J18" i="5" s="1"/>
  <c r="K18" i="5" s="1"/>
  <c r="L18" i="5" s="1"/>
  <c r="E21" i="5"/>
  <c r="F21" i="5" s="1"/>
  <c r="H23" i="5"/>
  <c r="I23" i="5" s="1"/>
  <c r="J23" i="5" s="1"/>
  <c r="K23" i="5" s="1"/>
  <c r="L23" i="5" s="1"/>
  <c r="H38" i="5"/>
  <c r="I38" i="5" s="1"/>
  <c r="J38" i="5" s="1"/>
  <c r="K38" i="5" s="1"/>
  <c r="L38" i="5" s="1"/>
  <c r="H56" i="5"/>
  <c r="I56" i="5" s="1"/>
  <c r="J56" i="5" s="1"/>
  <c r="K56" i="5" s="1"/>
  <c r="L56" i="5" s="1"/>
  <c r="H76" i="5"/>
  <c r="I76" i="5" s="1"/>
  <c r="J76" i="5" s="1"/>
  <c r="K76" i="5" s="1"/>
  <c r="L76" i="5" s="1"/>
  <c r="E81" i="5"/>
  <c r="F81" i="5" s="1"/>
  <c r="H88" i="5"/>
  <c r="I88" i="5" s="1"/>
  <c r="J88" i="5" s="1"/>
  <c r="K88" i="5" s="1"/>
  <c r="L88" i="5" s="1"/>
  <c r="E99" i="5"/>
  <c r="F99" i="5" s="1"/>
  <c r="E117" i="5"/>
  <c r="F117" i="5" s="1"/>
  <c r="E4" i="15"/>
  <c r="F4" i="15" s="1"/>
  <c r="H75" i="15"/>
  <c r="I75" i="15" s="1"/>
  <c r="J75" i="15" s="1"/>
  <c r="K75" i="15" s="1"/>
  <c r="L75" i="15" s="1"/>
  <c r="H68" i="8"/>
  <c r="I68" i="8" s="1"/>
  <c r="E79" i="8"/>
  <c r="F79" i="8" s="1"/>
  <c r="E86" i="8"/>
  <c r="F86" i="8" s="1"/>
  <c r="E2" i="12"/>
  <c r="F2" i="12" s="1"/>
  <c r="E5" i="12"/>
  <c r="F5" i="12" s="1"/>
  <c r="E8" i="12"/>
  <c r="F8" i="12" s="1"/>
  <c r="E11" i="12"/>
  <c r="F11" i="12" s="1"/>
  <c r="E14" i="12"/>
  <c r="F14" i="12" s="1"/>
  <c r="E17" i="12"/>
  <c r="F17" i="12" s="1"/>
  <c r="E20" i="12"/>
  <c r="F20" i="12" s="1"/>
  <c r="E23" i="12"/>
  <c r="F23" i="12" s="1"/>
  <c r="E26" i="12"/>
  <c r="F26" i="12" s="1"/>
  <c r="E29" i="12"/>
  <c r="F29" i="12" s="1"/>
  <c r="H36" i="12"/>
  <c r="I36" i="12" s="1"/>
  <c r="H38" i="12"/>
  <c r="I38" i="12" s="1"/>
  <c r="E61" i="12"/>
  <c r="F61" i="12" s="1"/>
  <c r="E23" i="31"/>
  <c r="F23" i="31" s="1"/>
  <c r="H49" i="31"/>
  <c r="I49" i="31" s="1"/>
  <c r="E54" i="31"/>
  <c r="F54" i="31" s="1"/>
  <c r="E79" i="31"/>
  <c r="F79" i="31" s="1"/>
  <c r="E97" i="31"/>
  <c r="F97" i="31" s="1"/>
  <c r="E108" i="31"/>
  <c r="F108" i="31" s="1"/>
  <c r="H116" i="31"/>
  <c r="I116" i="31" s="1"/>
  <c r="E14" i="32"/>
  <c r="F14" i="32" s="1"/>
  <c r="E28" i="32"/>
  <c r="F28" i="32" s="1"/>
  <c r="E35" i="32"/>
  <c r="F35" i="32" s="1"/>
  <c r="E44" i="32"/>
  <c r="F44" i="32" s="1"/>
  <c r="E51" i="32"/>
  <c r="F51" i="32" s="1"/>
  <c r="E60" i="32"/>
  <c r="F60" i="32" s="1"/>
  <c r="E85" i="32"/>
  <c r="F85" i="32" s="1"/>
  <c r="H63" i="36"/>
  <c r="I63" i="36" s="1"/>
  <c r="H72" i="36"/>
  <c r="I72" i="36" s="1"/>
  <c r="H74" i="36"/>
  <c r="I74" i="36" s="1"/>
  <c r="E79" i="36"/>
  <c r="F79" i="36" s="1"/>
  <c r="E81" i="36"/>
  <c r="F81" i="36" s="1"/>
  <c r="E97" i="36"/>
  <c r="F97" i="36" s="1"/>
  <c r="H28" i="30"/>
  <c r="I28" i="30" s="1"/>
  <c r="E36" i="30"/>
  <c r="F36" i="30" s="1"/>
  <c r="E63" i="30"/>
  <c r="F63" i="30" s="1"/>
  <c r="E83" i="30"/>
  <c r="F83" i="30" s="1"/>
  <c r="E92" i="30"/>
  <c r="F92" i="30" s="1"/>
  <c r="E108" i="30"/>
  <c r="F108" i="30" s="1"/>
  <c r="E117" i="30"/>
  <c r="F117" i="30" s="1"/>
  <c r="E34" i="5"/>
  <c r="F34" i="5" s="1"/>
  <c r="E86" i="5"/>
  <c r="F86" i="5" s="1"/>
  <c r="H7" i="15"/>
  <c r="I7" i="15" s="1"/>
  <c r="J7" i="15" s="1"/>
  <c r="K7" i="15" s="1"/>
  <c r="L7" i="15" s="1"/>
  <c r="E19" i="15"/>
  <c r="F19" i="15" s="1"/>
  <c r="H100" i="19"/>
  <c r="I100" i="19" s="1"/>
  <c r="J100" i="19" s="1"/>
  <c r="K100" i="19" s="1"/>
  <c r="L100" i="19" s="1"/>
  <c r="E100" i="19"/>
  <c r="F100" i="19" s="1"/>
  <c r="H33" i="8"/>
  <c r="I33" i="8" s="1"/>
  <c r="H64" i="8"/>
  <c r="I64" i="8" s="1"/>
  <c r="H75" i="8"/>
  <c r="I75" i="8" s="1"/>
  <c r="E77" i="8"/>
  <c r="F77" i="8" s="1"/>
  <c r="H86" i="8"/>
  <c r="I86" i="8" s="1"/>
  <c r="H54" i="12"/>
  <c r="I54" i="12" s="1"/>
  <c r="E59" i="12"/>
  <c r="F59" i="12" s="1"/>
  <c r="H61" i="12"/>
  <c r="I61" i="12" s="1"/>
  <c r="E73" i="12"/>
  <c r="F73" i="12" s="1"/>
  <c r="H89" i="12"/>
  <c r="I89" i="12" s="1"/>
  <c r="H54" i="31"/>
  <c r="I54" i="31" s="1"/>
  <c r="H61" i="31"/>
  <c r="I61" i="31" s="1"/>
  <c r="H108" i="31"/>
  <c r="I108" i="31" s="1"/>
  <c r="H14" i="32"/>
  <c r="I14" i="32" s="1"/>
  <c r="E31" i="32"/>
  <c r="F31" i="32" s="1"/>
  <c r="H44" i="32"/>
  <c r="I44" i="32" s="1"/>
  <c r="E49" i="32"/>
  <c r="F49" i="32" s="1"/>
  <c r="H51" i="32"/>
  <c r="I51" i="32" s="1"/>
  <c r="H56" i="32"/>
  <c r="I56" i="32" s="1"/>
  <c r="E58" i="32"/>
  <c r="F58" i="32" s="1"/>
  <c r="H60" i="32"/>
  <c r="I60" i="32" s="1"/>
  <c r="E65" i="32"/>
  <c r="F65" i="32" s="1"/>
  <c r="H85" i="32"/>
  <c r="I85" i="32" s="1"/>
  <c r="E95" i="32"/>
  <c r="F95" i="32" s="1"/>
  <c r="E102" i="32"/>
  <c r="F102" i="32" s="1"/>
  <c r="E4" i="36"/>
  <c r="F4" i="36" s="1"/>
  <c r="E37" i="36"/>
  <c r="F37" i="36" s="1"/>
  <c r="H46" i="36"/>
  <c r="I46" i="36" s="1"/>
  <c r="E53" i="36"/>
  <c r="F53" i="36" s="1"/>
  <c r="H81" i="36"/>
  <c r="I81" i="36" s="1"/>
  <c r="E86" i="36"/>
  <c r="F86" i="36" s="1"/>
  <c r="H95" i="36"/>
  <c r="I95" i="36" s="1"/>
  <c r="E34" i="30"/>
  <c r="F34" i="30" s="1"/>
  <c r="E50" i="30"/>
  <c r="F50" i="30" s="1"/>
  <c r="E52" i="30"/>
  <c r="F52" i="30" s="1"/>
  <c r="E88" i="30"/>
  <c r="F88" i="30" s="1"/>
  <c r="E106" i="30"/>
  <c r="F106" i="30" s="1"/>
  <c r="H108" i="30"/>
  <c r="I108" i="30" s="1"/>
  <c r="E7" i="5"/>
  <c r="F7" i="5" s="1"/>
  <c r="E13" i="5"/>
  <c r="F13" i="5" s="1"/>
  <c r="E16" i="5"/>
  <c r="F16" i="5" s="1"/>
  <c r="H24" i="5"/>
  <c r="I24" i="5" s="1"/>
  <c r="J24" i="5" s="1"/>
  <c r="K24" i="5" s="1"/>
  <c r="L24" i="5" s="1"/>
  <c r="H27" i="5"/>
  <c r="I27" i="5" s="1"/>
  <c r="J27" i="5" s="1"/>
  <c r="K27" i="5" s="1"/>
  <c r="L27" i="5" s="1"/>
  <c r="H30" i="5"/>
  <c r="I30" i="5" s="1"/>
  <c r="J30" i="5" s="1"/>
  <c r="K30" i="5" s="1"/>
  <c r="L30" i="5" s="1"/>
  <c r="H34" i="5"/>
  <c r="I34" i="5" s="1"/>
  <c r="J34" i="5" s="1"/>
  <c r="K34" i="5" s="1"/>
  <c r="L34" i="5" s="1"/>
  <c r="H48" i="5"/>
  <c r="I48" i="5" s="1"/>
  <c r="J48" i="5" s="1"/>
  <c r="K48" i="5" s="1"/>
  <c r="L48" i="5" s="1"/>
  <c r="E57" i="5"/>
  <c r="F57" i="5" s="1"/>
  <c r="E68" i="5"/>
  <c r="F68" i="5" s="1"/>
  <c r="E77" i="5"/>
  <c r="F77" i="5" s="1"/>
  <c r="E84" i="5"/>
  <c r="F84" i="5" s="1"/>
  <c r="H22" i="15"/>
  <c r="I22" i="15" s="1"/>
  <c r="J22" i="15" s="1"/>
  <c r="K22" i="15" s="1"/>
  <c r="L22" i="15" s="1"/>
  <c r="H72" i="33"/>
  <c r="I72" i="33" s="1"/>
  <c r="H104" i="2"/>
  <c r="E26" i="8"/>
  <c r="F26" i="8" s="1"/>
  <c r="E49" i="8"/>
  <c r="F49" i="8" s="1"/>
  <c r="E71" i="8"/>
  <c r="F71" i="8" s="1"/>
  <c r="E82" i="8"/>
  <c r="F82" i="8" s="1"/>
  <c r="E91" i="8"/>
  <c r="F91" i="8" s="1"/>
  <c r="E107" i="8"/>
  <c r="F107" i="8" s="1"/>
  <c r="H111" i="8"/>
  <c r="I111" i="8" s="1"/>
  <c r="E52" i="12"/>
  <c r="F52" i="12" s="1"/>
  <c r="H66" i="12"/>
  <c r="I66" i="12" s="1"/>
  <c r="H105" i="12"/>
  <c r="I105" i="12" s="1"/>
  <c r="H15" i="31"/>
  <c r="I15" i="31" s="1"/>
  <c r="E21" i="31"/>
  <c r="F21" i="31" s="1"/>
  <c r="H26" i="31"/>
  <c r="I26" i="31" s="1"/>
  <c r="E45" i="31"/>
  <c r="F45" i="31" s="1"/>
  <c r="E86" i="31"/>
  <c r="F86" i="31" s="1"/>
  <c r="H88" i="31"/>
  <c r="I88" i="31" s="1"/>
  <c r="E102" i="31"/>
  <c r="F102" i="31" s="1"/>
  <c r="E23" i="32"/>
  <c r="F23" i="32" s="1"/>
  <c r="E33" i="32"/>
  <c r="F33" i="32" s="1"/>
  <c r="E40" i="32"/>
  <c r="F40" i="32" s="1"/>
  <c r="H42" i="32"/>
  <c r="I42" i="32" s="1"/>
  <c r="E54" i="32"/>
  <c r="F54" i="32" s="1"/>
  <c r="E88" i="32"/>
  <c r="F88" i="32" s="1"/>
  <c r="E109" i="32"/>
  <c r="F109" i="32" s="1"/>
  <c r="E111" i="32"/>
  <c r="F111" i="32" s="1"/>
  <c r="H113" i="32"/>
  <c r="I113" i="32" s="1"/>
  <c r="H57" i="36"/>
  <c r="I57" i="36" s="1"/>
  <c r="E62" i="36"/>
  <c r="F62" i="36" s="1"/>
  <c r="E68" i="36"/>
  <c r="F68" i="36" s="1"/>
  <c r="E93" i="36"/>
  <c r="F93" i="36" s="1"/>
  <c r="E100" i="36"/>
  <c r="F100" i="36" s="1"/>
  <c r="E107" i="36"/>
  <c r="F107" i="36" s="1"/>
  <c r="H111" i="36"/>
  <c r="I111" i="36" s="1"/>
  <c r="H41" i="30"/>
  <c r="I41" i="30" s="1"/>
  <c r="E59" i="30"/>
  <c r="F59" i="30" s="1"/>
  <c r="H115" i="30"/>
  <c r="I115" i="30" s="1"/>
  <c r="E46" i="5"/>
  <c r="F46" i="5" s="1"/>
  <c r="H53" i="15"/>
  <c r="I53" i="15" s="1"/>
  <c r="J53" i="15" s="1"/>
  <c r="K53" i="15" s="1"/>
  <c r="L53" i="15" s="1"/>
  <c r="H13" i="33"/>
  <c r="I13" i="33" s="1"/>
  <c r="H26" i="8"/>
  <c r="I26" i="8" s="1"/>
  <c r="H30" i="12"/>
  <c r="I30" i="12" s="1"/>
  <c r="H78" i="12"/>
  <c r="I78" i="12" s="1"/>
  <c r="H34" i="31"/>
  <c r="I34" i="31" s="1"/>
  <c r="H45" i="31"/>
  <c r="I45" i="31" s="1"/>
  <c r="H66" i="31"/>
  <c r="I66" i="31" s="1"/>
  <c r="H75" i="31"/>
  <c r="I75" i="31" s="1"/>
  <c r="H102" i="31"/>
  <c r="I102" i="31" s="1"/>
  <c r="E26" i="32"/>
  <c r="F26" i="32" s="1"/>
  <c r="E70" i="32"/>
  <c r="F70" i="32" s="1"/>
  <c r="H72" i="32"/>
  <c r="I72" i="32" s="1"/>
  <c r="H107" i="32"/>
  <c r="I107" i="32" s="1"/>
  <c r="H109" i="32"/>
  <c r="I109" i="32" s="1"/>
  <c r="E40" i="36"/>
  <c r="F40" i="36" s="1"/>
  <c r="E49" i="36"/>
  <c r="F49" i="36" s="1"/>
  <c r="H68" i="36"/>
  <c r="I68" i="36" s="1"/>
  <c r="E73" i="36"/>
  <c r="F73" i="36" s="1"/>
  <c r="H75" i="36"/>
  <c r="I75" i="36" s="1"/>
  <c r="E80" i="36"/>
  <c r="F80" i="36" s="1"/>
  <c r="E82" i="36"/>
  <c r="F82" i="36" s="1"/>
  <c r="H93" i="36"/>
  <c r="I93" i="36" s="1"/>
  <c r="E98" i="36"/>
  <c r="F98" i="36" s="1"/>
  <c r="H100" i="36"/>
  <c r="I100" i="36" s="1"/>
  <c r="E114" i="36"/>
  <c r="F114" i="36" s="1"/>
  <c r="E18" i="30"/>
  <c r="F18" i="30" s="1"/>
  <c r="E21" i="30"/>
  <c r="F21" i="30" s="1"/>
  <c r="E24" i="30"/>
  <c r="F24" i="30" s="1"/>
  <c r="E46" i="30"/>
  <c r="F46" i="30" s="1"/>
  <c r="H52" i="30"/>
  <c r="I52" i="30" s="1"/>
  <c r="H70" i="30"/>
  <c r="I70" i="30" s="1"/>
  <c r="H79" i="30"/>
  <c r="I79" i="30" s="1"/>
  <c r="H113" i="30"/>
  <c r="I113" i="30" s="1"/>
  <c r="E25" i="5"/>
  <c r="F25" i="5" s="1"/>
  <c r="E28" i="5"/>
  <c r="F28" i="5" s="1"/>
  <c r="E62" i="5"/>
  <c r="F62" i="5" s="1"/>
  <c r="E73" i="5"/>
  <c r="F73" i="5" s="1"/>
  <c r="E116" i="5"/>
  <c r="F116" i="5" s="1"/>
  <c r="E14" i="15"/>
  <c r="F14" i="15" s="1"/>
  <c r="H17" i="15"/>
  <c r="I17" i="15" s="1"/>
  <c r="J17" i="15" s="1"/>
  <c r="K17" i="15" s="1"/>
  <c r="L17" i="15" s="1"/>
  <c r="E26" i="15"/>
  <c r="F26" i="15" s="1"/>
  <c r="H113" i="2"/>
  <c r="E11" i="8"/>
  <c r="F11" i="8" s="1"/>
  <c r="E16" i="8"/>
  <c r="F16" i="8" s="1"/>
  <c r="H29" i="8"/>
  <c r="I29" i="8" s="1"/>
  <c r="E32" i="8"/>
  <c r="F32" i="8" s="1"/>
  <c r="H56" i="8"/>
  <c r="I56" i="8" s="1"/>
  <c r="E85" i="8"/>
  <c r="F85" i="8" s="1"/>
  <c r="E94" i="8"/>
  <c r="F94" i="8" s="1"/>
  <c r="H105" i="8"/>
  <c r="I105" i="8" s="1"/>
  <c r="H15" i="12"/>
  <c r="I15" i="12" s="1"/>
  <c r="H18" i="12"/>
  <c r="I18" i="12" s="1"/>
  <c r="H21" i="12"/>
  <c r="I21" i="12" s="1"/>
  <c r="H24" i="12"/>
  <c r="I24" i="12" s="1"/>
  <c r="H27" i="12"/>
  <c r="I27" i="12" s="1"/>
  <c r="E35" i="12"/>
  <c r="F35" i="12" s="1"/>
  <c r="E55" i="12"/>
  <c r="F55" i="12" s="1"/>
  <c r="H71" i="12"/>
  <c r="I71" i="12" s="1"/>
  <c r="E76" i="12"/>
  <c r="F76" i="12" s="1"/>
  <c r="E83" i="12"/>
  <c r="F83" i="12" s="1"/>
  <c r="H85" i="12"/>
  <c r="I85" i="12" s="1"/>
  <c r="H92" i="12"/>
  <c r="I92" i="12" s="1"/>
  <c r="H101" i="12"/>
  <c r="I101" i="12" s="1"/>
  <c r="E106" i="12"/>
  <c r="F106" i="12" s="1"/>
  <c r="E32" i="31"/>
  <c r="F32" i="31" s="1"/>
  <c r="E41" i="31"/>
  <c r="F41" i="31" s="1"/>
  <c r="E48" i="31"/>
  <c r="F48" i="31" s="1"/>
  <c r="H57" i="31"/>
  <c r="I57" i="31" s="1"/>
  <c r="E69" i="31"/>
  <c r="F69" i="31" s="1"/>
  <c r="H84" i="31"/>
  <c r="I84" i="31" s="1"/>
  <c r="H93" i="31"/>
  <c r="I93" i="31" s="1"/>
  <c r="E98" i="31"/>
  <c r="F98" i="31" s="1"/>
  <c r="E4" i="32"/>
  <c r="F4" i="32" s="1"/>
  <c r="H29" i="32"/>
  <c r="I29" i="32" s="1"/>
  <c r="E68" i="32"/>
  <c r="F68" i="32" s="1"/>
  <c r="E77" i="32"/>
  <c r="F77" i="32" s="1"/>
  <c r="E105" i="32"/>
  <c r="F105" i="32" s="1"/>
  <c r="E2" i="36"/>
  <c r="F2" i="36" s="1"/>
  <c r="E31" i="36"/>
  <c r="F31" i="36" s="1"/>
  <c r="E58" i="36"/>
  <c r="F58" i="36" s="1"/>
  <c r="E96" i="36"/>
  <c r="F96" i="36" s="1"/>
  <c r="E30" i="30"/>
  <c r="F30" i="30" s="1"/>
  <c r="E100" i="30"/>
  <c r="F100" i="30" s="1"/>
  <c r="E8" i="5"/>
  <c r="F8" i="5" s="1"/>
  <c r="E11" i="5"/>
  <c r="F11" i="5" s="1"/>
  <c r="E14" i="5"/>
  <c r="F14" i="5" s="1"/>
  <c r="H25" i="5"/>
  <c r="I25" i="5" s="1"/>
  <c r="J25" i="5" s="1"/>
  <c r="K25" i="5" s="1"/>
  <c r="L25" i="5" s="1"/>
  <c r="H51" i="5"/>
  <c r="I51" i="5" s="1"/>
  <c r="J51" i="5" s="1"/>
  <c r="K51" i="5" s="1"/>
  <c r="L51" i="5" s="1"/>
  <c r="E60" i="5"/>
  <c r="F60" i="5" s="1"/>
  <c r="E80" i="5"/>
  <c r="F80" i="5" s="1"/>
  <c r="E109" i="5"/>
  <c r="F109" i="5" s="1"/>
  <c r="E49" i="15"/>
  <c r="F49" i="15" s="1"/>
  <c r="H51" i="15"/>
  <c r="I51" i="15" s="1"/>
  <c r="J51" i="15" s="1"/>
  <c r="K51" i="15" s="1"/>
  <c r="L51" i="15" s="1"/>
  <c r="E56" i="15"/>
  <c r="F56" i="15" s="1"/>
  <c r="E71" i="9"/>
  <c r="F71" i="9" s="1"/>
  <c r="E103" i="8"/>
  <c r="F103" i="8" s="1"/>
  <c r="H69" i="12"/>
  <c r="I69" i="12" s="1"/>
  <c r="H76" i="12"/>
  <c r="I76" i="12" s="1"/>
  <c r="H90" i="12"/>
  <c r="I90" i="12" s="1"/>
  <c r="H13" i="31"/>
  <c r="I13" i="31" s="1"/>
  <c r="E19" i="31"/>
  <c r="F19" i="31" s="1"/>
  <c r="E60" i="31"/>
  <c r="F60" i="31" s="1"/>
  <c r="E78" i="31"/>
  <c r="F78" i="31" s="1"/>
  <c r="H80" i="31"/>
  <c r="I80" i="31" s="1"/>
  <c r="E96" i="31"/>
  <c r="F96" i="31" s="1"/>
  <c r="E113" i="31"/>
  <c r="F113" i="31" s="1"/>
  <c r="E43" i="32"/>
  <c r="F43" i="32" s="1"/>
  <c r="E50" i="32"/>
  <c r="F50" i="32" s="1"/>
  <c r="E84" i="32"/>
  <c r="F84" i="32" s="1"/>
  <c r="E71" i="5"/>
  <c r="F71" i="5" s="1"/>
  <c r="H74" i="12"/>
  <c r="I74" i="12" s="1"/>
  <c r="H57" i="32"/>
  <c r="I57" i="32" s="1"/>
  <c r="E45" i="36"/>
  <c r="F45" i="36" s="1"/>
  <c r="E56" i="36"/>
  <c r="F56" i="36" s="1"/>
  <c r="H71" i="36"/>
  <c r="I71" i="36" s="1"/>
  <c r="E76" i="36"/>
  <c r="F76" i="36" s="1"/>
  <c r="H103" i="36"/>
  <c r="I103" i="36" s="1"/>
  <c r="H30" i="30"/>
  <c r="I30" i="30" s="1"/>
  <c r="E42" i="30"/>
  <c r="F42" i="30" s="1"/>
  <c r="H44" i="30"/>
  <c r="I44" i="30" s="1"/>
  <c r="H55" i="30"/>
  <c r="I55" i="30" s="1"/>
  <c r="E60" i="30"/>
  <c r="F60" i="30" s="1"/>
  <c r="H100" i="30"/>
  <c r="I100" i="30" s="1"/>
  <c r="H11" i="5"/>
  <c r="I11" i="5" s="1"/>
  <c r="J11" i="5" s="1"/>
  <c r="K11" i="5" s="1"/>
  <c r="L11" i="5" s="1"/>
  <c r="H80" i="5"/>
  <c r="I80" i="5" s="1"/>
  <c r="J80" i="5" s="1"/>
  <c r="K80" i="5" s="1"/>
  <c r="L80" i="5" s="1"/>
  <c r="H98" i="5"/>
  <c r="I98" i="5" s="1"/>
  <c r="J98" i="5" s="1"/>
  <c r="K98" i="5" s="1"/>
  <c r="L98" i="5" s="1"/>
  <c r="H114" i="5"/>
  <c r="I114" i="5" s="1"/>
  <c r="J114" i="5" s="1"/>
  <c r="K114" i="5" s="1"/>
  <c r="L114" i="5" s="1"/>
  <c r="E18" i="15"/>
  <c r="F18" i="15" s="1"/>
  <c r="E27" i="15"/>
  <c r="F27" i="15" s="1"/>
  <c r="H102" i="9"/>
  <c r="I102" i="9" s="1"/>
  <c r="E90" i="2"/>
  <c r="F90" i="2" s="1"/>
  <c r="E114" i="2"/>
  <c r="F114" i="2" s="1"/>
  <c r="E61" i="8"/>
  <c r="F61" i="8" s="1"/>
  <c r="E42" i="12"/>
  <c r="F42" i="12" s="1"/>
  <c r="E58" i="12"/>
  <c r="F58" i="12" s="1"/>
  <c r="H67" i="12"/>
  <c r="I67" i="12" s="1"/>
  <c r="E72" i="12"/>
  <c r="F72" i="12" s="1"/>
  <c r="E93" i="12"/>
  <c r="F93" i="12" s="1"/>
  <c r="E111" i="12"/>
  <c r="F111" i="12" s="1"/>
  <c r="H113" i="12"/>
  <c r="I113" i="12" s="1"/>
  <c r="H30" i="31"/>
  <c r="I30" i="31" s="1"/>
  <c r="E51" i="31"/>
  <c r="F51" i="31" s="1"/>
  <c r="H60" i="31"/>
  <c r="I60" i="31" s="1"/>
  <c r="E65" i="31"/>
  <c r="F65" i="31" s="1"/>
  <c r="E74" i="31"/>
  <c r="F74" i="31" s="1"/>
  <c r="H78" i="31"/>
  <c r="I78" i="31" s="1"/>
  <c r="E85" i="31"/>
  <c r="F85" i="31" s="1"/>
  <c r="H89" i="31"/>
  <c r="I89" i="31" s="1"/>
  <c r="H111" i="31"/>
  <c r="I111" i="31" s="1"/>
  <c r="H113" i="31"/>
  <c r="I113" i="31" s="1"/>
  <c r="H27" i="32"/>
  <c r="I27" i="32" s="1"/>
  <c r="E30" i="32"/>
  <c r="F30" i="32" s="1"/>
  <c r="H43" i="32"/>
  <c r="I43" i="32" s="1"/>
  <c r="E48" i="32"/>
  <c r="F48" i="32" s="1"/>
  <c r="H50" i="32"/>
  <c r="I50" i="32" s="1"/>
  <c r="E64" i="32"/>
  <c r="F64" i="32" s="1"/>
  <c r="H73" i="32"/>
  <c r="I73" i="32" s="1"/>
  <c r="E82" i="32"/>
  <c r="F82" i="32" s="1"/>
  <c r="H84" i="32"/>
  <c r="I84" i="32" s="1"/>
  <c r="H96" i="32"/>
  <c r="I96" i="32" s="1"/>
  <c r="E41" i="36"/>
  <c r="F41" i="36" s="1"/>
  <c r="E52" i="36"/>
  <c r="F52" i="36" s="1"/>
  <c r="E92" i="36"/>
  <c r="F92" i="36" s="1"/>
  <c r="E110" i="36"/>
  <c r="F110" i="36" s="1"/>
  <c r="E19" i="30"/>
  <c r="F19" i="30" s="1"/>
  <c r="E22" i="30"/>
  <c r="F22" i="30" s="1"/>
  <c r="E25" i="30"/>
  <c r="F25" i="30" s="1"/>
  <c r="E28" i="30"/>
  <c r="F28" i="30" s="1"/>
  <c r="E40" i="30"/>
  <c r="F40" i="30" s="1"/>
  <c r="H82" i="30"/>
  <c r="I82" i="30" s="1"/>
  <c r="E3" i="5"/>
  <c r="F3" i="5" s="1"/>
  <c r="E6" i="5"/>
  <c r="F6" i="5" s="1"/>
  <c r="E26" i="5"/>
  <c r="F26" i="5" s="1"/>
  <c r="E38" i="5"/>
  <c r="F38" i="5" s="1"/>
  <c r="E56" i="5"/>
  <c r="F56" i="5" s="1"/>
  <c r="E76" i="5"/>
  <c r="F76" i="5" s="1"/>
  <c r="H78" i="5"/>
  <c r="I78" i="5" s="1"/>
  <c r="J78" i="5" s="1"/>
  <c r="K78" i="5" s="1"/>
  <c r="L78" i="5" s="1"/>
  <c r="E105" i="5"/>
  <c r="F105" i="5" s="1"/>
  <c r="H27" i="15"/>
  <c r="I27" i="15" s="1"/>
  <c r="J27" i="15" s="1"/>
  <c r="K27" i="15" s="1"/>
  <c r="L27" i="15" s="1"/>
  <c r="E30" i="15"/>
  <c r="F30" i="15" s="1"/>
  <c r="H48" i="9"/>
  <c r="I48" i="9" s="1"/>
  <c r="H36" i="9"/>
  <c r="I36" i="9" s="1"/>
  <c r="H94" i="9"/>
  <c r="I94" i="9" s="1"/>
  <c r="H43" i="13"/>
  <c r="I43" i="13" s="1"/>
  <c r="E57" i="13"/>
  <c r="F57" i="13" s="1"/>
  <c r="E77" i="13"/>
  <c r="F77" i="13" s="1"/>
  <c r="H79" i="13"/>
  <c r="I79" i="13" s="1"/>
  <c r="E22" i="33"/>
  <c r="F22" i="33" s="1"/>
  <c r="E32" i="33"/>
  <c r="F32" i="33" s="1"/>
  <c r="H47" i="33"/>
  <c r="I47" i="33" s="1"/>
  <c r="E61" i="33"/>
  <c r="F61" i="33" s="1"/>
  <c r="E81" i="33"/>
  <c r="F81" i="33" s="1"/>
  <c r="H39" i="18"/>
  <c r="I39" i="18" s="1"/>
  <c r="J39" i="18" s="1"/>
  <c r="K39" i="18" s="1"/>
  <c r="L39" i="18" s="1"/>
  <c r="E48" i="18"/>
  <c r="F48" i="18" s="1"/>
  <c r="H110" i="18"/>
  <c r="I110" i="18" s="1"/>
  <c r="J110" i="18" s="1"/>
  <c r="K110" i="18" s="1"/>
  <c r="L110" i="18" s="1"/>
  <c r="E115" i="18"/>
  <c r="F115" i="18" s="1"/>
  <c r="E117" i="18"/>
  <c r="F117" i="18" s="1"/>
  <c r="E16" i="19"/>
  <c r="F16" i="19" s="1"/>
  <c r="E19" i="19"/>
  <c r="F19" i="19" s="1"/>
  <c r="E22" i="19"/>
  <c r="F22" i="19" s="1"/>
  <c r="E25" i="19"/>
  <c r="F25" i="19" s="1"/>
  <c r="H73" i="19"/>
  <c r="I73" i="19" s="1"/>
  <c r="J73" i="19" s="1"/>
  <c r="K73" i="19" s="1"/>
  <c r="L73" i="19" s="1"/>
  <c r="E105" i="19"/>
  <c r="F105" i="19" s="1"/>
  <c r="E112" i="19"/>
  <c r="F112" i="19" s="1"/>
  <c r="H5" i="21"/>
  <c r="I5" i="21" s="1"/>
  <c r="J5" i="21" s="1"/>
  <c r="K5" i="21" s="1"/>
  <c r="L5" i="21" s="1"/>
  <c r="H8" i="21"/>
  <c r="I8" i="21" s="1"/>
  <c r="J8" i="21" s="1"/>
  <c r="K8" i="21" s="1"/>
  <c r="L8" i="21" s="1"/>
  <c r="E17" i="21"/>
  <c r="F17" i="21" s="1"/>
  <c r="E42" i="21"/>
  <c r="F42" i="21" s="1"/>
  <c r="E49" i="21"/>
  <c r="F49" i="21" s="1"/>
  <c r="E58" i="21"/>
  <c r="F58" i="21" s="1"/>
  <c r="E74" i="21"/>
  <c r="F74" i="21" s="1"/>
  <c r="H85" i="21"/>
  <c r="I85" i="21" s="1"/>
  <c r="J85" i="21" s="1"/>
  <c r="K85" i="21" s="1"/>
  <c r="L85" i="21" s="1"/>
  <c r="E31" i="15"/>
  <c r="F31" i="15" s="1"/>
  <c r="H61" i="15"/>
  <c r="I61" i="15" s="1"/>
  <c r="J61" i="15" s="1"/>
  <c r="K61" i="15" s="1"/>
  <c r="L61" i="15" s="1"/>
  <c r="E77" i="15"/>
  <c r="F77" i="15" s="1"/>
  <c r="E87" i="15"/>
  <c r="F87" i="15" s="1"/>
  <c r="E94" i="15"/>
  <c r="F94" i="15" s="1"/>
  <c r="E99" i="15"/>
  <c r="F99" i="15" s="1"/>
  <c r="E113" i="15"/>
  <c r="F113" i="15" s="1"/>
  <c r="E19" i="9"/>
  <c r="F19" i="9" s="1"/>
  <c r="H30" i="9"/>
  <c r="I30" i="9" s="1"/>
  <c r="E41" i="9"/>
  <c r="F41" i="9" s="1"/>
  <c r="H45" i="9"/>
  <c r="I45" i="9" s="1"/>
  <c r="H58" i="9"/>
  <c r="I58" i="9" s="1"/>
  <c r="E76" i="9"/>
  <c r="F76" i="9" s="1"/>
  <c r="H87" i="9"/>
  <c r="I87" i="9" s="1"/>
  <c r="E92" i="9"/>
  <c r="F92" i="9" s="1"/>
  <c r="E99" i="9"/>
  <c r="F99" i="9" s="1"/>
  <c r="E103" i="9"/>
  <c r="F103" i="9" s="1"/>
  <c r="E114" i="9"/>
  <c r="F114" i="9" s="1"/>
  <c r="E6" i="11"/>
  <c r="F6" i="11" s="1"/>
  <c r="E23" i="11"/>
  <c r="F23" i="11" s="1"/>
  <c r="E70" i="11"/>
  <c r="F70" i="11" s="1"/>
  <c r="E77" i="11"/>
  <c r="F77" i="11" s="1"/>
  <c r="E91" i="11"/>
  <c r="F91" i="11" s="1"/>
  <c r="E68" i="13"/>
  <c r="F68" i="13" s="1"/>
  <c r="E82" i="13"/>
  <c r="F82" i="13" s="1"/>
  <c r="E89" i="13"/>
  <c r="F89" i="13" s="1"/>
  <c r="E98" i="13"/>
  <c r="F98" i="13" s="1"/>
  <c r="E43" i="33"/>
  <c r="F43" i="33" s="1"/>
  <c r="H52" i="33"/>
  <c r="I52" i="33" s="1"/>
  <c r="E101" i="33"/>
  <c r="F101" i="33" s="1"/>
  <c r="E4" i="18"/>
  <c r="F4" i="18" s="1"/>
  <c r="E10" i="18"/>
  <c r="F10" i="18" s="1"/>
  <c r="E16" i="18"/>
  <c r="F16" i="18" s="1"/>
  <c r="E46" i="18"/>
  <c r="F46" i="18" s="1"/>
  <c r="H59" i="18"/>
  <c r="I59" i="18" s="1"/>
  <c r="J59" i="18" s="1"/>
  <c r="K59" i="18" s="1"/>
  <c r="L59" i="18" s="1"/>
  <c r="H115" i="18"/>
  <c r="I115" i="18" s="1"/>
  <c r="J115" i="18" s="1"/>
  <c r="K115" i="18" s="1"/>
  <c r="L115" i="18" s="1"/>
  <c r="H7" i="19"/>
  <c r="I7" i="19" s="1"/>
  <c r="J7" i="19" s="1"/>
  <c r="K7" i="19" s="1"/>
  <c r="L7" i="19" s="1"/>
  <c r="H10" i="19"/>
  <c r="I10" i="19" s="1"/>
  <c r="J10" i="19" s="1"/>
  <c r="K10" i="19" s="1"/>
  <c r="L10" i="19" s="1"/>
  <c r="H13" i="19"/>
  <c r="I13" i="19" s="1"/>
  <c r="J13" i="19" s="1"/>
  <c r="K13" i="19" s="1"/>
  <c r="L13" i="19" s="1"/>
  <c r="H99" i="15"/>
  <c r="I99" i="15" s="1"/>
  <c r="J99" i="15" s="1"/>
  <c r="K99" i="15" s="1"/>
  <c r="L99" i="15" s="1"/>
  <c r="E111" i="15"/>
  <c r="F111" i="15" s="1"/>
  <c r="H113" i="15"/>
  <c r="I113" i="15" s="1"/>
  <c r="J113" i="15" s="1"/>
  <c r="K113" i="15" s="1"/>
  <c r="L113" i="15" s="1"/>
  <c r="H16" i="9"/>
  <c r="I16" i="9" s="1"/>
  <c r="E22" i="9"/>
  <c r="F22" i="9" s="1"/>
  <c r="E54" i="9"/>
  <c r="F54" i="9" s="1"/>
  <c r="E63" i="9"/>
  <c r="F63" i="9" s="1"/>
  <c r="H65" i="9"/>
  <c r="I65" i="9" s="1"/>
  <c r="H76" i="9"/>
  <c r="I76" i="9" s="1"/>
  <c r="E9" i="11"/>
  <c r="F9" i="11" s="1"/>
  <c r="E34" i="11"/>
  <c r="F34" i="11" s="1"/>
  <c r="H52" i="11"/>
  <c r="I52" i="11" s="1"/>
  <c r="H70" i="11"/>
  <c r="I70" i="11" s="1"/>
  <c r="E89" i="11"/>
  <c r="F89" i="11" s="1"/>
  <c r="E113" i="11"/>
  <c r="F113" i="11" s="1"/>
  <c r="E2" i="13"/>
  <c r="F2" i="13" s="1"/>
  <c r="E5" i="13"/>
  <c r="F5" i="13" s="1"/>
  <c r="E8" i="13"/>
  <c r="F8" i="13" s="1"/>
  <c r="E11" i="13"/>
  <c r="F11" i="13" s="1"/>
  <c r="E14" i="13"/>
  <c r="F14" i="13" s="1"/>
  <c r="E17" i="13"/>
  <c r="F17" i="13" s="1"/>
  <c r="E20" i="13"/>
  <c r="F20" i="13" s="1"/>
  <c r="E26" i="13"/>
  <c r="F26" i="13" s="1"/>
  <c r="E75" i="13"/>
  <c r="F75" i="13" s="1"/>
  <c r="E105" i="13"/>
  <c r="F105" i="13" s="1"/>
  <c r="H114" i="13"/>
  <c r="I114" i="13" s="1"/>
  <c r="E3" i="33"/>
  <c r="F3" i="33" s="1"/>
  <c r="E6" i="33"/>
  <c r="F6" i="33" s="1"/>
  <c r="E41" i="33"/>
  <c r="F41" i="33" s="1"/>
  <c r="E88" i="33"/>
  <c r="F88" i="33" s="1"/>
  <c r="E106" i="33"/>
  <c r="F106" i="33" s="1"/>
  <c r="H19" i="18"/>
  <c r="I19" i="18" s="1"/>
  <c r="J19" i="18" s="1"/>
  <c r="K19" i="18" s="1"/>
  <c r="L19" i="18" s="1"/>
  <c r="E37" i="19"/>
  <c r="F37" i="19" s="1"/>
  <c r="H69" i="19"/>
  <c r="I69" i="19" s="1"/>
  <c r="J69" i="19" s="1"/>
  <c r="K69" i="19" s="1"/>
  <c r="L69" i="19" s="1"/>
  <c r="E76" i="19"/>
  <c r="F76" i="19" s="1"/>
  <c r="E110" i="19"/>
  <c r="F110" i="19" s="1"/>
  <c r="H116" i="19"/>
  <c r="I116" i="19" s="1"/>
  <c r="J116" i="19" s="1"/>
  <c r="K116" i="19" s="1"/>
  <c r="L116" i="19" s="1"/>
  <c r="E6" i="21"/>
  <c r="F6" i="21" s="1"/>
  <c r="E9" i="21"/>
  <c r="F9" i="21" s="1"/>
  <c r="H25" i="21"/>
  <c r="I25" i="21" s="1"/>
  <c r="J25" i="21" s="1"/>
  <c r="K25" i="21" s="1"/>
  <c r="L25" i="21" s="1"/>
  <c r="H35" i="21"/>
  <c r="I35" i="21" s="1"/>
  <c r="J35" i="21" s="1"/>
  <c r="K35" i="21" s="1"/>
  <c r="L35" i="21" s="1"/>
  <c r="H72" i="21"/>
  <c r="I72" i="21" s="1"/>
  <c r="J72" i="21" s="1"/>
  <c r="K72" i="21" s="1"/>
  <c r="L72" i="21" s="1"/>
  <c r="E88" i="21"/>
  <c r="F88" i="21" s="1"/>
  <c r="H111" i="21"/>
  <c r="I111" i="21" s="1"/>
  <c r="J111" i="21" s="1"/>
  <c r="K111" i="21" s="1"/>
  <c r="L111" i="21" s="1"/>
  <c r="H76" i="19"/>
  <c r="I76" i="19" s="1"/>
  <c r="J76" i="19" s="1"/>
  <c r="K76" i="19" s="1"/>
  <c r="L76" i="19" s="1"/>
  <c r="H101" i="19"/>
  <c r="I101" i="19" s="1"/>
  <c r="J101" i="19" s="1"/>
  <c r="K101" i="19" s="1"/>
  <c r="L101" i="19" s="1"/>
  <c r="H9" i="21"/>
  <c r="I9" i="21" s="1"/>
  <c r="J9" i="21" s="1"/>
  <c r="K9" i="21" s="1"/>
  <c r="L9" i="21" s="1"/>
  <c r="E53" i="15"/>
  <c r="F53" i="15" s="1"/>
  <c r="H77" i="15"/>
  <c r="I77" i="15" s="1"/>
  <c r="J77" i="15" s="1"/>
  <c r="K77" i="15" s="1"/>
  <c r="L77" i="15" s="1"/>
  <c r="H83" i="15"/>
  <c r="I83" i="15" s="1"/>
  <c r="J83" i="15" s="1"/>
  <c r="K83" i="15" s="1"/>
  <c r="L83" i="15" s="1"/>
  <c r="H85" i="15"/>
  <c r="I85" i="15" s="1"/>
  <c r="J85" i="15" s="1"/>
  <c r="K85" i="15" s="1"/>
  <c r="L85" i="15" s="1"/>
  <c r="E102" i="15"/>
  <c r="F102" i="15" s="1"/>
  <c r="E109" i="15"/>
  <c r="F109" i="15" s="1"/>
  <c r="E2" i="9"/>
  <c r="F2" i="9" s="1"/>
  <c r="E11" i="9"/>
  <c r="F11" i="9" s="1"/>
  <c r="E33" i="9"/>
  <c r="F33" i="9" s="1"/>
  <c r="E37" i="9"/>
  <c r="F37" i="9" s="1"/>
  <c r="E48" i="9"/>
  <c r="F48" i="9" s="1"/>
  <c r="E50" i="9"/>
  <c r="F50" i="9" s="1"/>
  <c r="H61" i="9"/>
  <c r="I61" i="9" s="1"/>
  <c r="E88" i="9"/>
  <c r="F88" i="9" s="1"/>
  <c r="E106" i="9"/>
  <c r="F106" i="9" s="1"/>
  <c r="E18" i="11"/>
  <c r="F18" i="11" s="1"/>
  <c r="H98" i="11"/>
  <c r="I98" i="11" s="1"/>
  <c r="E107" i="11"/>
  <c r="F107" i="11" s="1"/>
  <c r="E111" i="11"/>
  <c r="F111" i="11" s="1"/>
  <c r="H113" i="11"/>
  <c r="I113" i="11" s="1"/>
  <c r="E42" i="13"/>
  <c r="F42" i="13" s="1"/>
  <c r="H55" i="13"/>
  <c r="I55" i="13" s="1"/>
  <c r="E64" i="13"/>
  <c r="F64" i="13" s="1"/>
  <c r="E71" i="13"/>
  <c r="F71" i="13" s="1"/>
  <c r="H75" i="13"/>
  <c r="I75" i="13" s="1"/>
  <c r="H80" i="13"/>
  <c r="I80" i="13" s="1"/>
  <c r="E15" i="33"/>
  <c r="F15" i="33" s="1"/>
  <c r="E23" i="33"/>
  <c r="F23" i="33" s="1"/>
  <c r="H41" i="33"/>
  <c r="I41" i="33" s="1"/>
  <c r="E73" i="33"/>
  <c r="F73" i="33" s="1"/>
  <c r="E115" i="33"/>
  <c r="F115" i="33" s="1"/>
  <c r="E62" i="18"/>
  <c r="F62" i="18" s="1"/>
  <c r="H64" i="18"/>
  <c r="I64" i="18" s="1"/>
  <c r="J64" i="18" s="1"/>
  <c r="K64" i="18" s="1"/>
  <c r="L64" i="18" s="1"/>
  <c r="E82" i="18"/>
  <c r="F82" i="18" s="1"/>
  <c r="H104" i="18"/>
  <c r="I104" i="18" s="1"/>
  <c r="J104" i="18" s="1"/>
  <c r="K104" i="18" s="1"/>
  <c r="L104" i="18" s="1"/>
  <c r="H109" i="18"/>
  <c r="I109" i="18" s="1"/>
  <c r="J109" i="18" s="1"/>
  <c r="K109" i="18" s="1"/>
  <c r="L109" i="18" s="1"/>
  <c r="E2" i="19"/>
  <c r="F2" i="19" s="1"/>
  <c r="E5" i="19"/>
  <c r="F5" i="19" s="1"/>
  <c r="E8" i="19"/>
  <c r="F8" i="19" s="1"/>
  <c r="E11" i="19"/>
  <c r="F11" i="19" s="1"/>
  <c r="E14" i="19"/>
  <c r="F14" i="19" s="1"/>
  <c r="E88" i="19"/>
  <c r="F88" i="19" s="1"/>
  <c r="H90" i="19"/>
  <c r="I90" i="19" s="1"/>
  <c r="J90" i="19" s="1"/>
  <c r="K90" i="19" s="1"/>
  <c r="L90" i="19" s="1"/>
  <c r="E108" i="19"/>
  <c r="F108" i="19" s="1"/>
  <c r="H3" i="21"/>
  <c r="I3" i="21" s="1"/>
  <c r="J3" i="21" s="1"/>
  <c r="K3" i="21" s="1"/>
  <c r="L3" i="21" s="1"/>
  <c r="E18" i="21"/>
  <c r="F18" i="21" s="1"/>
  <c r="H31" i="21"/>
  <c r="I31" i="21" s="1"/>
  <c r="J31" i="21" s="1"/>
  <c r="K31" i="21" s="1"/>
  <c r="L31" i="21" s="1"/>
  <c r="E45" i="21"/>
  <c r="F45" i="21" s="1"/>
  <c r="H56" i="21"/>
  <c r="I56" i="21" s="1"/>
  <c r="J56" i="21" s="1"/>
  <c r="K56" i="21" s="1"/>
  <c r="L56" i="21" s="1"/>
  <c r="E75" i="21"/>
  <c r="F75" i="21" s="1"/>
  <c r="H79" i="21"/>
  <c r="I79" i="21" s="1"/>
  <c r="J79" i="21" s="1"/>
  <c r="K79" i="21" s="1"/>
  <c r="L79" i="21" s="1"/>
  <c r="H86" i="21"/>
  <c r="I86" i="21" s="1"/>
  <c r="J86" i="21" s="1"/>
  <c r="K86" i="21" s="1"/>
  <c r="L86" i="21" s="1"/>
  <c r="E100" i="21"/>
  <c r="F100" i="21" s="1"/>
  <c r="E116" i="21"/>
  <c r="F116" i="21" s="1"/>
  <c r="H34" i="11"/>
  <c r="I34" i="11" s="1"/>
  <c r="H107" i="11"/>
  <c r="I107" i="11" s="1"/>
  <c r="H38" i="13"/>
  <c r="I38" i="13" s="1"/>
  <c r="H62" i="13"/>
  <c r="I62" i="13" s="1"/>
  <c r="H94" i="13"/>
  <c r="I94" i="13" s="1"/>
  <c r="H18" i="21"/>
  <c r="I18" i="21" s="1"/>
  <c r="J18" i="21" s="1"/>
  <c r="K18" i="21" s="1"/>
  <c r="L18" i="21" s="1"/>
  <c r="H75" i="21"/>
  <c r="I75" i="21" s="1"/>
  <c r="J75" i="21" s="1"/>
  <c r="K75" i="21" s="1"/>
  <c r="L75" i="21" s="1"/>
  <c r="H100" i="21"/>
  <c r="I100" i="21" s="1"/>
  <c r="J100" i="21" s="1"/>
  <c r="K100" i="21" s="1"/>
  <c r="L100" i="21" s="1"/>
  <c r="H102" i="15"/>
  <c r="I102" i="15" s="1"/>
  <c r="J102" i="15" s="1"/>
  <c r="K102" i="15" s="1"/>
  <c r="L102" i="15" s="1"/>
  <c r="E107" i="15"/>
  <c r="F107" i="15" s="1"/>
  <c r="H109" i="15"/>
  <c r="I109" i="15" s="1"/>
  <c r="J109" i="15" s="1"/>
  <c r="K109" i="15" s="1"/>
  <c r="L109" i="15" s="1"/>
  <c r="E116" i="15"/>
  <c r="F116" i="15" s="1"/>
  <c r="H14" i="9"/>
  <c r="I14" i="9" s="1"/>
  <c r="E23" i="9"/>
  <c r="F23" i="9" s="1"/>
  <c r="H33" i="9"/>
  <c r="I33" i="9" s="1"/>
  <c r="E44" i="9"/>
  <c r="F44" i="9" s="1"/>
  <c r="E57" i="9"/>
  <c r="F57" i="9" s="1"/>
  <c r="H68" i="9"/>
  <c r="I68" i="9" s="1"/>
  <c r="E93" i="9"/>
  <c r="F93" i="9" s="1"/>
  <c r="E7" i="11"/>
  <c r="F7" i="11" s="1"/>
  <c r="E10" i="11"/>
  <c r="F10" i="11" s="1"/>
  <c r="E13" i="11"/>
  <c r="F13" i="11" s="1"/>
  <c r="E24" i="11"/>
  <c r="F24" i="11" s="1"/>
  <c r="E27" i="11"/>
  <c r="F27" i="11" s="1"/>
  <c r="E30" i="11"/>
  <c r="F30" i="11" s="1"/>
  <c r="E39" i="11"/>
  <c r="F39" i="11" s="1"/>
  <c r="E53" i="11"/>
  <c r="F53" i="11" s="1"/>
  <c r="H66" i="11"/>
  <c r="I66" i="11" s="1"/>
  <c r="E85" i="11"/>
  <c r="F85" i="11" s="1"/>
  <c r="E94" i="11"/>
  <c r="F94" i="11" s="1"/>
  <c r="E103" i="11"/>
  <c r="F103" i="11" s="1"/>
  <c r="H105" i="11"/>
  <c r="I105" i="11" s="1"/>
  <c r="H40" i="13"/>
  <c r="I40" i="13" s="1"/>
  <c r="E47" i="13"/>
  <c r="F47" i="13" s="1"/>
  <c r="E83" i="13"/>
  <c r="F83" i="13" s="1"/>
  <c r="E99" i="13"/>
  <c r="F99" i="13" s="1"/>
  <c r="E115" i="13"/>
  <c r="F115" i="13" s="1"/>
  <c r="E117" i="13"/>
  <c r="F117" i="13" s="1"/>
  <c r="E4" i="33"/>
  <c r="F4" i="33" s="1"/>
  <c r="E7" i="33"/>
  <c r="F7" i="33" s="1"/>
  <c r="E26" i="33"/>
  <c r="F26" i="33" s="1"/>
  <c r="H35" i="33"/>
  <c r="I35" i="33" s="1"/>
  <c r="H55" i="33"/>
  <c r="I55" i="33" s="1"/>
  <c r="E62" i="33"/>
  <c r="F62" i="33" s="1"/>
  <c r="H82" i="33"/>
  <c r="I82" i="33" s="1"/>
  <c r="H11" i="18"/>
  <c r="I11" i="18" s="1"/>
  <c r="J11" i="18" s="1"/>
  <c r="K11" i="18" s="1"/>
  <c r="L11" i="18" s="1"/>
  <c r="H14" i="18"/>
  <c r="I14" i="18" s="1"/>
  <c r="J14" i="18" s="1"/>
  <c r="K14" i="18" s="1"/>
  <c r="L14" i="18" s="1"/>
  <c r="H17" i="18"/>
  <c r="I17" i="18" s="1"/>
  <c r="J17" i="18" s="1"/>
  <c r="K17" i="18" s="1"/>
  <c r="L17" i="18" s="1"/>
  <c r="E29" i="18"/>
  <c r="F29" i="18" s="1"/>
  <c r="H49" i="18"/>
  <c r="I49" i="18" s="1"/>
  <c r="J49" i="18" s="1"/>
  <c r="K49" i="18" s="1"/>
  <c r="L49" i="18" s="1"/>
  <c r="H53" i="18"/>
  <c r="I53" i="18" s="1"/>
  <c r="J53" i="18" s="1"/>
  <c r="K53" i="18" s="1"/>
  <c r="L53" i="18" s="1"/>
  <c r="E58" i="18"/>
  <c r="F58" i="18" s="1"/>
  <c r="E80" i="18"/>
  <c r="F80" i="18" s="1"/>
  <c r="H91" i="18"/>
  <c r="I91" i="18" s="1"/>
  <c r="J91" i="18" s="1"/>
  <c r="K91" i="18" s="1"/>
  <c r="L91" i="18" s="1"/>
  <c r="H95" i="18"/>
  <c r="I95" i="18" s="1"/>
  <c r="J95" i="18" s="1"/>
  <c r="K95" i="18" s="1"/>
  <c r="L95" i="18" s="1"/>
  <c r="H100" i="18"/>
  <c r="I100" i="18" s="1"/>
  <c r="J100" i="18" s="1"/>
  <c r="K100" i="18" s="1"/>
  <c r="L100" i="18" s="1"/>
  <c r="E40" i="19"/>
  <c r="F40" i="19" s="1"/>
  <c r="H42" i="19"/>
  <c r="I42" i="19" s="1"/>
  <c r="J42" i="19" s="1"/>
  <c r="K42" i="19" s="1"/>
  <c r="L42" i="19" s="1"/>
  <c r="E54" i="19"/>
  <c r="F54" i="19" s="1"/>
  <c r="H81" i="19"/>
  <c r="I81" i="19" s="1"/>
  <c r="J81" i="19" s="1"/>
  <c r="K81" i="19" s="1"/>
  <c r="L81" i="19" s="1"/>
  <c r="H97" i="19"/>
  <c r="I97" i="19" s="1"/>
  <c r="J97" i="19" s="1"/>
  <c r="K97" i="19" s="1"/>
  <c r="L97" i="19" s="1"/>
  <c r="E113" i="19"/>
  <c r="F113" i="19" s="1"/>
  <c r="H29" i="21"/>
  <c r="I29" i="21" s="1"/>
  <c r="J29" i="21" s="1"/>
  <c r="K29" i="21" s="1"/>
  <c r="L29" i="21" s="1"/>
  <c r="E41" i="21"/>
  <c r="F41" i="21" s="1"/>
  <c r="H61" i="21"/>
  <c r="I61" i="21" s="1"/>
  <c r="J61" i="21" s="1"/>
  <c r="K61" i="21" s="1"/>
  <c r="L61" i="21" s="1"/>
  <c r="E73" i="21"/>
  <c r="F73" i="21" s="1"/>
  <c r="E82" i="21"/>
  <c r="F82" i="21" s="1"/>
  <c r="E86" i="15"/>
  <c r="F86" i="15" s="1"/>
  <c r="H107" i="15"/>
  <c r="I107" i="15" s="1"/>
  <c r="J107" i="15" s="1"/>
  <c r="K107" i="15" s="1"/>
  <c r="L107" i="15" s="1"/>
  <c r="E3" i="9"/>
  <c r="F3" i="9" s="1"/>
  <c r="E55" i="9"/>
  <c r="F55" i="9" s="1"/>
  <c r="H113" i="19"/>
  <c r="I113" i="19" s="1"/>
  <c r="J113" i="19" s="1"/>
  <c r="K113" i="19" s="1"/>
  <c r="L113" i="19" s="1"/>
  <c r="E89" i="21"/>
  <c r="F89" i="21" s="1"/>
  <c r="H104" i="9"/>
  <c r="I104" i="9" s="1"/>
  <c r="E37" i="11"/>
  <c r="F37" i="11" s="1"/>
  <c r="H49" i="13"/>
  <c r="I49" i="13" s="1"/>
  <c r="H58" i="13"/>
  <c r="I58" i="13" s="1"/>
  <c r="H83" i="13"/>
  <c r="I83" i="13" s="1"/>
  <c r="H99" i="13"/>
  <c r="I99" i="13" s="1"/>
  <c r="H115" i="13"/>
  <c r="I115" i="13" s="1"/>
  <c r="H21" i="33"/>
  <c r="I21" i="33" s="1"/>
  <c r="H26" i="33"/>
  <c r="I26" i="33" s="1"/>
  <c r="E42" i="33"/>
  <c r="F42" i="33" s="1"/>
  <c r="H53" i="33"/>
  <c r="I53" i="33" s="1"/>
  <c r="H100" i="33"/>
  <c r="I100" i="33" s="1"/>
  <c r="H109" i="33"/>
  <c r="I109" i="33" s="1"/>
  <c r="E75" i="19"/>
  <c r="F75" i="19" s="1"/>
  <c r="E102" i="19"/>
  <c r="F102" i="19" s="1"/>
  <c r="E39" i="21"/>
  <c r="F39" i="21" s="1"/>
  <c r="H59" i="21"/>
  <c r="I59" i="21" s="1"/>
  <c r="J59" i="21" s="1"/>
  <c r="K59" i="21" s="1"/>
  <c r="L59" i="21" s="1"/>
  <c r="H73" i="21"/>
  <c r="I73" i="21" s="1"/>
  <c r="J73" i="21" s="1"/>
  <c r="K73" i="21" s="1"/>
  <c r="L73" i="21" s="1"/>
  <c r="H103" i="21"/>
  <c r="I103" i="21" s="1"/>
  <c r="J103" i="21" s="1"/>
  <c r="K103" i="21" s="1"/>
  <c r="L103" i="21" s="1"/>
  <c r="H86" i="5"/>
  <c r="I86" i="5" s="1"/>
  <c r="J86" i="5" s="1"/>
  <c r="K86" i="5" s="1"/>
  <c r="L86" i="5" s="1"/>
  <c r="H115" i="5"/>
  <c r="I115" i="5" s="1"/>
  <c r="J115" i="5" s="1"/>
  <c r="K115" i="5" s="1"/>
  <c r="L115" i="5" s="1"/>
  <c r="H16" i="15"/>
  <c r="I16" i="15" s="1"/>
  <c r="J16" i="15" s="1"/>
  <c r="K16" i="15" s="1"/>
  <c r="L16" i="15" s="1"/>
  <c r="E45" i="15"/>
  <c r="F45" i="15" s="1"/>
  <c r="E63" i="15"/>
  <c r="F63" i="15" s="1"/>
  <c r="E91" i="15"/>
  <c r="F91" i="15" s="1"/>
  <c r="H6" i="9"/>
  <c r="I6" i="9" s="1"/>
  <c r="H12" i="9"/>
  <c r="I12" i="9" s="1"/>
  <c r="E15" i="9"/>
  <c r="F15" i="9" s="1"/>
  <c r="E34" i="9"/>
  <c r="F34" i="9" s="1"/>
  <c r="E36" i="9"/>
  <c r="F36" i="9" s="1"/>
  <c r="H40" i="9"/>
  <c r="I40" i="9" s="1"/>
  <c r="E53" i="9"/>
  <c r="F53" i="9" s="1"/>
  <c r="H55" i="9"/>
  <c r="I55" i="9" s="1"/>
  <c r="E60" i="9"/>
  <c r="F60" i="9" s="1"/>
  <c r="E69" i="9"/>
  <c r="F69" i="9" s="1"/>
  <c r="E107" i="9"/>
  <c r="F107" i="9" s="1"/>
  <c r="H111" i="9"/>
  <c r="I111" i="9" s="1"/>
  <c r="E19" i="11"/>
  <c r="F19" i="11" s="1"/>
  <c r="E22" i="11"/>
  <c r="F22" i="11" s="1"/>
  <c r="E25" i="11"/>
  <c r="F25" i="11" s="1"/>
  <c r="E35" i="11"/>
  <c r="F35" i="11" s="1"/>
  <c r="H42" i="11"/>
  <c r="I42" i="11" s="1"/>
  <c r="E49" i="11"/>
  <c r="F49" i="11" s="1"/>
  <c r="E60" i="11"/>
  <c r="F60" i="11" s="1"/>
  <c r="E112" i="11"/>
  <c r="F112" i="11" s="1"/>
  <c r="H65" i="13"/>
  <c r="I65" i="13" s="1"/>
  <c r="H88" i="13"/>
  <c r="I88" i="13" s="1"/>
  <c r="H97" i="13"/>
  <c r="I97" i="13" s="1"/>
  <c r="E104" i="13"/>
  <c r="F104" i="13" s="1"/>
  <c r="E111" i="13"/>
  <c r="F111" i="13" s="1"/>
  <c r="E40" i="33"/>
  <c r="F40" i="33" s="1"/>
  <c r="H51" i="33"/>
  <c r="I51" i="33" s="1"/>
  <c r="E65" i="33"/>
  <c r="F65" i="33" s="1"/>
  <c r="E24" i="18"/>
  <c r="F24" i="18" s="1"/>
  <c r="E32" i="18"/>
  <c r="F32" i="18" s="1"/>
  <c r="E41" i="18"/>
  <c r="F41" i="18" s="1"/>
  <c r="E63" i="18"/>
  <c r="F63" i="18" s="1"/>
  <c r="E72" i="18"/>
  <c r="F72" i="18" s="1"/>
  <c r="H76" i="18"/>
  <c r="I76" i="18" s="1"/>
  <c r="J76" i="18" s="1"/>
  <c r="K76" i="18" s="1"/>
  <c r="L76" i="18" s="1"/>
  <c r="E85" i="18"/>
  <c r="F85" i="18" s="1"/>
  <c r="E96" i="18"/>
  <c r="F96" i="18" s="1"/>
  <c r="H98" i="18"/>
  <c r="I98" i="18" s="1"/>
  <c r="J98" i="18" s="1"/>
  <c r="K98" i="18" s="1"/>
  <c r="L98" i="18" s="1"/>
  <c r="H103" i="18"/>
  <c r="I103" i="18" s="1"/>
  <c r="J103" i="18" s="1"/>
  <c r="K103" i="18" s="1"/>
  <c r="L103" i="18" s="1"/>
  <c r="H112" i="18"/>
  <c r="I112" i="18" s="1"/>
  <c r="J112" i="18" s="1"/>
  <c r="K112" i="18" s="1"/>
  <c r="L112" i="18" s="1"/>
  <c r="E36" i="19"/>
  <c r="F36" i="19" s="1"/>
  <c r="E66" i="19"/>
  <c r="F66" i="19" s="1"/>
  <c r="H68" i="19"/>
  <c r="I68" i="19" s="1"/>
  <c r="J68" i="19" s="1"/>
  <c r="K68" i="19" s="1"/>
  <c r="L68" i="19" s="1"/>
  <c r="E82" i="19"/>
  <c r="F82" i="19" s="1"/>
  <c r="E89" i="19"/>
  <c r="F89" i="19" s="1"/>
  <c r="E2" i="21"/>
  <c r="F2" i="21" s="1"/>
  <c r="E19" i="21"/>
  <c r="F19" i="21" s="1"/>
  <c r="E24" i="21"/>
  <c r="F24" i="21" s="1"/>
  <c r="E27" i="21"/>
  <c r="F27" i="21" s="1"/>
  <c r="H41" i="21"/>
  <c r="I41" i="21" s="1"/>
  <c r="J41" i="21" s="1"/>
  <c r="K41" i="21" s="1"/>
  <c r="L41" i="21" s="1"/>
  <c r="E71" i="21"/>
  <c r="F71" i="21" s="1"/>
  <c r="E80" i="21"/>
  <c r="F80" i="21" s="1"/>
  <c r="E94" i="21"/>
  <c r="F94" i="21" s="1"/>
  <c r="H96" i="21"/>
  <c r="I96" i="21" s="1"/>
  <c r="J96" i="21" s="1"/>
  <c r="K96" i="21" s="1"/>
  <c r="L96" i="21" s="1"/>
  <c r="E101" i="21"/>
  <c r="F101" i="21" s="1"/>
  <c r="E110" i="21"/>
  <c r="F110" i="21" s="1"/>
  <c r="E117" i="21"/>
  <c r="F117" i="21" s="1"/>
  <c r="H117" i="21"/>
  <c r="I117" i="21" s="1"/>
  <c r="J117" i="21" s="1"/>
  <c r="K117" i="21" s="1"/>
  <c r="L117" i="21" s="1"/>
  <c r="H28" i="15"/>
  <c r="I28" i="15" s="1"/>
  <c r="J28" i="15" s="1"/>
  <c r="K28" i="15" s="1"/>
  <c r="L28" i="15" s="1"/>
  <c r="H41" i="15"/>
  <c r="I41" i="15" s="1"/>
  <c r="J41" i="15" s="1"/>
  <c r="K41" i="15" s="1"/>
  <c r="L41" i="15" s="1"/>
  <c r="H43" i="15"/>
  <c r="I43" i="15" s="1"/>
  <c r="J43" i="15" s="1"/>
  <c r="K43" i="15" s="1"/>
  <c r="L43" i="15" s="1"/>
  <c r="E61" i="15"/>
  <c r="F61" i="15" s="1"/>
  <c r="E72" i="15"/>
  <c r="F72" i="15" s="1"/>
  <c r="H89" i="15"/>
  <c r="I89" i="15" s="1"/>
  <c r="J89" i="15" s="1"/>
  <c r="K89" i="15" s="1"/>
  <c r="L89" i="15" s="1"/>
  <c r="H96" i="15"/>
  <c r="I96" i="15" s="1"/>
  <c r="J96" i="15" s="1"/>
  <c r="K96" i="15" s="1"/>
  <c r="L96" i="15" s="1"/>
  <c r="E108" i="15"/>
  <c r="F108" i="15" s="1"/>
  <c r="E117" i="15"/>
  <c r="F117" i="15" s="1"/>
  <c r="H24" i="9"/>
  <c r="I24" i="9" s="1"/>
  <c r="H32" i="9"/>
  <c r="I32" i="9" s="1"/>
  <c r="E45" i="9"/>
  <c r="F45" i="9" s="1"/>
  <c r="E49" i="9"/>
  <c r="F49" i="9" s="1"/>
  <c r="E58" i="9"/>
  <c r="F58" i="9" s="1"/>
  <c r="H60" i="9"/>
  <c r="I60" i="9" s="1"/>
  <c r="H71" i="9"/>
  <c r="I71" i="9" s="1"/>
  <c r="E80" i="9"/>
  <c r="F80" i="9" s="1"/>
  <c r="E87" i="9"/>
  <c r="F87" i="9" s="1"/>
  <c r="H96" i="9"/>
  <c r="I96" i="9" s="1"/>
  <c r="E105" i="9"/>
  <c r="F105" i="9" s="1"/>
  <c r="H22" i="11"/>
  <c r="I22" i="11" s="1"/>
  <c r="H25" i="11"/>
  <c r="I25" i="11" s="1"/>
  <c r="H40" i="11"/>
  <c r="I40" i="11" s="1"/>
  <c r="H60" i="11"/>
  <c r="I60" i="11" s="1"/>
  <c r="E86" i="13"/>
  <c r="F86" i="13" s="1"/>
  <c r="H104" i="13"/>
  <c r="I104" i="13" s="1"/>
  <c r="H65" i="33"/>
  <c r="I65" i="33" s="1"/>
  <c r="H105" i="33"/>
  <c r="I105" i="33" s="1"/>
  <c r="H30" i="18"/>
  <c r="I30" i="18" s="1"/>
  <c r="J30" i="18" s="1"/>
  <c r="K30" i="18" s="1"/>
  <c r="L30" i="18" s="1"/>
  <c r="E54" i="18"/>
  <c r="F54" i="18" s="1"/>
  <c r="H72" i="18"/>
  <c r="I72" i="18" s="1"/>
  <c r="J72" i="18" s="1"/>
  <c r="K72" i="18" s="1"/>
  <c r="L72" i="18" s="1"/>
  <c r="H74" i="18"/>
  <c r="I74" i="18" s="1"/>
  <c r="J74" i="18" s="1"/>
  <c r="K74" i="18" s="1"/>
  <c r="L74" i="18" s="1"/>
  <c r="E101" i="18"/>
  <c r="F101" i="18" s="1"/>
  <c r="H64" i="19"/>
  <c r="I64" i="19" s="1"/>
  <c r="J64" i="19" s="1"/>
  <c r="K64" i="19" s="1"/>
  <c r="L64" i="19" s="1"/>
  <c r="H75" i="19"/>
  <c r="I75" i="19" s="1"/>
  <c r="J75" i="19" s="1"/>
  <c r="K75" i="19" s="1"/>
  <c r="L75" i="19" s="1"/>
  <c r="H2" i="21"/>
  <c r="I2" i="21" s="1"/>
  <c r="J2" i="21" s="1"/>
  <c r="K2" i="21" s="1"/>
  <c r="L2" i="21" s="1"/>
  <c r="H24" i="21"/>
  <c r="I24" i="21" s="1"/>
  <c r="J24" i="21" s="1"/>
  <c r="K24" i="21" s="1"/>
  <c r="L24" i="21" s="1"/>
  <c r="H27" i="21"/>
  <c r="I27" i="21" s="1"/>
  <c r="J27" i="21" s="1"/>
  <c r="K27" i="21" s="1"/>
  <c r="L27" i="21" s="1"/>
  <c r="H67" i="21"/>
  <c r="I67" i="21" s="1"/>
  <c r="J67" i="21" s="1"/>
  <c r="K67" i="21" s="1"/>
  <c r="L67" i="21" s="1"/>
  <c r="H101" i="21"/>
  <c r="I101" i="21" s="1"/>
  <c r="J101" i="21" s="1"/>
  <c r="K101" i="21" s="1"/>
  <c r="L101" i="21" s="1"/>
  <c r="AU50" i="28"/>
  <c r="AU47" i="28"/>
  <c r="AU41" i="28"/>
  <c r="AU45" i="28"/>
  <c r="BI60" i="28"/>
  <c r="BI43" i="28"/>
  <c r="BI37" i="28"/>
  <c r="AI21" i="28"/>
  <c r="AJ21" i="28" s="1"/>
  <c r="AW22" i="28"/>
  <c r="AI24" i="28"/>
  <c r="AJ24" i="28" s="1"/>
  <c r="AJ427" i="28" s="1"/>
  <c r="BI41" i="28"/>
  <c r="I65" i="22"/>
  <c r="H7" i="6"/>
  <c r="I7" i="6" s="1"/>
  <c r="J7" i="6" s="1"/>
  <c r="I62" i="6"/>
  <c r="J62" i="6" s="1"/>
  <c r="BB82" i="28"/>
  <c r="BB62" i="28"/>
  <c r="BB40" i="28"/>
  <c r="AN64" i="28"/>
  <c r="BB98" i="28"/>
  <c r="C18" i="23"/>
  <c r="E18" i="6"/>
  <c r="F18" i="6" s="1"/>
  <c r="H34" i="6"/>
  <c r="I34" i="6" s="1"/>
  <c r="H89" i="2"/>
  <c r="I89" i="22"/>
  <c r="BI102" i="28"/>
  <c r="BI109" i="28"/>
  <c r="BI81" i="28"/>
  <c r="BI73" i="28"/>
  <c r="BB30" i="28"/>
  <c r="BB50" i="28"/>
  <c r="BB56" i="28"/>
  <c r="BB74" i="28"/>
  <c r="AN100" i="28"/>
  <c r="S2" i="22"/>
  <c r="H5" i="6"/>
  <c r="I5" i="6" s="1"/>
  <c r="J5" i="6" s="1"/>
  <c r="BB34" i="28"/>
  <c r="BB54" i="28"/>
  <c r="BB110" i="28"/>
  <c r="BG124" i="28"/>
  <c r="AI20" i="28"/>
  <c r="AJ20" i="28" s="1"/>
  <c r="BB52" i="28"/>
  <c r="BI61" i="28"/>
  <c r="AX127" i="28"/>
  <c r="I73" i="23"/>
  <c r="H3" i="6"/>
  <c r="I3" i="6" s="1"/>
  <c r="E11" i="6"/>
  <c r="F11" i="6" s="1"/>
  <c r="C11" i="23"/>
  <c r="I65" i="6"/>
  <c r="J65" i="6" s="1"/>
  <c r="D65" i="23"/>
  <c r="H72" i="6"/>
  <c r="I72" i="6" s="1"/>
  <c r="I72" i="23"/>
  <c r="H31" i="34"/>
  <c r="I31" i="34" s="1"/>
  <c r="BB49" i="28"/>
  <c r="BB42" i="28"/>
  <c r="BB39" i="28"/>
  <c r="BI97" i="28"/>
  <c r="AN112" i="28"/>
  <c r="AP20" i="28"/>
  <c r="AP228" i="28" s="1"/>
  <c r="H70" i="6"/>
  <c r="I70" i="23"/>
  <c r="H97" i="34"/>
  <c r="I97" i="34" s="1"/>
  <c r="H49" i="2"/>
  <c r="I49" i="22"/>
  <c r="S3" i="22" s="1"/>
  <c r="D99" i="23"/>
  <c r="H43" i="34"/>
  <c r="I43" i="34" s="1"/>
  <c r="H77" i="2"/>
  <c r="I77" i="22"/>
  <c r="H97" i="2"/>
  <c r="I97" i="22"/>
  <c r="BB33" i="28"/>
  <c r="BB46" i="28"/>
  <c r="I31" i="6"/>
  <c r="H104" i="34"/>
  <c r="I104" i="23"/>
  <c r="AP82" i="28"/>
  <c r="AP62" i="28"/>
  <c r="AP74" i="28"/>
  <c r="BB57" i="28"/>
  <c r="H38" i="6"/>
  <c r="AU83" i="28"/>
  <c r="AU87" i="28"/>
  <c r="AU75" i="28"/>
  <c r="H4" i="6"/>
  <c r="I4" i="23"/>
  <c r="I42" i="23"/>
  <c r="H44" i="6"/>
  <c r="I44" i="6" s="1"/>
  <c r="H30" i="2"/>
  <c r="H32" i="2"/>
  <c r="H34" i="2"/>
  <c r="H38" i="2"/>
  <c r="H86" i="2"/>
  <c r="H73" i="31"/>
  <c r="I73" i="31" s="1"/>
  <c r="H37" i="6"/>
  <c r="I37" i="6" s="1"/>
  <c r="H46" i="6"/>
  <c r="I46" i="6" s="1"/>
  <c r="H50" i="6"/>
  <c r="I50" i="6" s="1"/>
  <c r="E89" i="6"/>
  <c r="F89" i="6" s="1"/>
  <c r="H116" i="6"/>
  <c r="H35" i="34"/>
  <c r="I35" i="34" s="1"/>
  <c r="E92" i="34"/>
  <c r="F92" i="34" s="1"/>
  <c r="E94" i="34"/>
  <c r="F94" i="34" s="1"/>
  <c r="E28" i="2"/>
  <c r="F28" i="2" s="1"/>
  <c r="H78" i="2"/>
  <c r="H84" i="2"/>
  <c r="H16" i="6"/>
  <c r="I54" i="23"/>
  <c r="H66" i="6"/>
  <c r="I66" i="6" s="1"/>
  <c r="E72" i="6"/>
  <c r="F72" i="6" s="1"/>
  <c r="H97" i="6"/>
  <c r="E103" i="6"/>
  <c r="F103" i="6" s="1"/>
  <c r="H109" i="6"/>
  <c r="E111" i="6"/>
  <c r="F111" i="6" s="1"/>
  <c r="H29" i="34"/>
  <c r="I29" i="34" s="1"/>
  <c r="H33" i="34"/>
  <c r="I33" i="34" s="1"/>
  <c r="E65" i="34"/>
  <c r="F65" i="34" s="1"/>
  <c r="E71" i="34"/>
  <c r="F71" i="34" s="1"/>
  <c r="E75" i="34"/>
  <c r="F75" i="34" s="1"/>
  <c r="H88" i="34"/>
  <c r="H2" i="2"/>
  <c r="H5" i="2"/>
  <c r="H11" i="2"/>
  <c r="H63" i="2"/>
  <c r="H95" i="2"/>
  <c r="E95" i="2"/>
  <c r="F95" i="2" s="1"/>
  <c r="E83" i="8"/>
  <c r="F83" i="8" s="1"/>
  <c r="C17" i="23"/>
  <c r="C38" i="23"/>
  <c r="C79" i="23"/>
  <c r="E5" i="6"/>
  <c r="F5" i="6" s="1"/>
  <c r="H14" i="6"/>
  <c r="I14" i="6" s="1"/>
  <c r="H24" i="6"/>
  <c r="I24" i="6" s="1"/>
  <c r="E27" i="6"/>
  <c r="F27" i="6" s="1"/>
  <c r="E43" i="6"/>
  <c r="F43" i="6" s="1"/>
  <c r="E45" i="6"/>
  <c r="F45" i="6" s="1"/>
  <c r="H91" i="6"/>
  <c r="H93" i="6"/>
  <c r="I93" i="6" s="1"/>
  <c r="H103" i="6"/>
  <c r="H10" i="34"/>
  <c r="H22" i="34"/>
  <c r="I22" i="34" s="1"/>
  <c r="H45" i="34"/>
  <c r="H47" i="34"/>
  <c r="I47" i="34" s="1"/>
  <c r="E67" i="34"/>
  <c r="F67" i="34" s="1"/>
  <c r="E81" i="34"/>
  <c r="F81" i="34" s="1"/>
  <c r="H90" i="34"/>
  <c r="H110" i="34"/>
  <c r="I110" i="34" s="1"/>
  <c r="H14" i="2"/>
  <c r="H17" i="2"/>
  <c r="H20" i="2"/>
  <c r="H23" i="2"/>
  <c r="E26" i="2"/>
  <c r="F26" i="2" s="1"/>
  <c r="H28" i="2"/>
  <c r="E31" i="2"/>
  <c r="F31" i="2" s="1"/>
  <c r="E43" i="2"/>
  <c r="F43" i="2" s="1"/>
  <c r="H51" i="2"/>
  <c r="H41" i="6"/>
  <c r="I41" i="6" s="1"/>
  <c r="E82" i="6"/>
  <c r="F82" i="6" s="1"/>
  <c r="E84" i="6"/>
  <c r="F84" i="6" s="1"/>
  <c r="E86" i="6"/>
  <c r="F86" i="6" s="1"/>
  <c r="I95" i="23"/>
  <c r="H27" i="34"/>
  <c r="H77" i="34"/>
  <c r="I77" i="34" s="1"/>
  <c r="H81" i="34"/>
  <c r="H39" i="2"/>
  <c r="H72" i="2"/>
  <c r="H74" i="2"/>
  <c r="H17" i="8"/>
  <c r="I17" i="8" s="1"/>
  <c r="H36" i="34"/>
  <c r="I36" i="34" s="1"/>
  <c r="E109" i="34"/>
  <c r="F109" i="34" s="1"/>
  <c r="E3" i="2"/>
  <c r="F3" i="2" s="1"/>
  <c r="E6" i="2"/>
  <c r="F6" i="2" s="1"/>
  <c r="E9" i="2"/>
  <c r="F9" i="2" s="1"/>
  <c r="E29" i="2"/>
  <c r="F29" i="2" s="1"/>
  <c r="H47" i="2"/>
  <c r="E68" i="2"/>
  <c r="F68" i="2" s="1"/>
  <c r="E77" i="2"/>
  <c r="F77" i="2" s="1"/>
  <c r="H37" i="31"/>
  <c r="I37" i="31" s="1"/>
  <c r="E53" i="6"/>
  <c r="F53" i="6" s="1"/>
  <c r="H55" i="6"/>
  <c r="H63" i="6"/>
  <c r="H74" i="6"/>
  <c r="H82" i="6"/>
  <c r="I82" i="6" s="1"/>
  <c r="H86" i="6"/>
  <c r="I86" i="6" s="1"/>
  <c r="J86" i="6" s="1"/>
  <c r="H115" i="6"/>
  <c r="I115" i="6" s="1"/>
  <c r="H38" i="34"/>
  <c r="I38" i="34" s="1"/>
  <c r="H85" i="2"/>
  <c r="H7" i="8"/>
  <c r="I7" i="8" s="1"/>
  <c r="E7" i="8"/>
  <c r="F7" i="8" s="1"/>
  <c r="H10" i="6"/>
  <c r="I10" i="6" s="1"/>
  <c r="E15" i="6"/>
  <c r="F15" i="6" s="1"/>
  <c r="E20" i="6"/>
  <c r="F20" i="6" s="1"/>
  <c r="H25" i="6"/>
  <c r="I25" i="6" s="1"/>
  <c r="E38" i="6"/>
  <c r="F38" i="6" s="1"/>
  <c r="H53" i="6"/>
  <c r="E65" i="6"/>
  <c r="F65" i="6" s="1"/>
  <c r="H80" i="6"/>
  <c r="E94" i="6"/>
  <c r="F94" i="6" s="1"/>
  <c r="E96" i="6"/>
  <c r="F96" i="6" s="1"/>
  <c r="E98" i="6"/>
  <c r="F98" i="6" s="1"/>
  <c r="E110" i="6"/>
  <c r="F110" i="6" s="1"/>
  <c r="H6" i="34"/>
  <c r="I6" i="34" s="1"/>
  <c r="H18" i="34"/>
  <c r="I18" i="34" s="1"/>
  <c r="H30" i="34"/>
  <c r="I30" i="34" s="1"/>
  <c r="H40" i="34"/>
  <c r="I40" i="34" s="1"/>
  <c r="H46" i="34"/>
  <c r="I46" i="34" s="1"/>
  <c r="H48" i="34"/>
  <c r="I48" i="34" s="1"/>
  <c r="H50" i="34"/>
  <c r="I50" i="34" s="1"/>
  <c r="E87" i="34"/>
  <c r="F87" i="34" s="1"/>
  <c r="E100" i="34"/>
  <c r="F100" i="34" s="1"/>
  <c r="H18" i="2"/>
  <c r="E24" i="2"/>
  <c r="F24" i="2" s="1"/>
  <c r="E56" i="2"/>
  <c r="F56" i="2" s="1"/>
  <c r="I36" i="23"/>
  <c r="H67" i="6"/>
  <c r="H42" i="34"/>
  <c r="H52" i="34"/>
  <c r="I52" i="34" s="1"/>
  <c r="H58" i="34"/>
  <c r="I58" i="34" s="1"/>
  <c r="H60" i="34"/>
  <c r="H62" i="34"/>
  <c r="I62" i="34" s="1"/>
  <c r="H29" i="12"/>
  <c r="I29" i="12" s="1"/>
  <c r="H20" i="6"/>
  <c r="I20" i="6" s="1"/>
  <c r="E23" i="6"/>
  <c r="F23" i="6" s="1"/>
  <c r="H28" i="6"/>
  <c r="I28" i="6" s="1"/>
  <c r="E42" i="6"/>
  <c r="F42" i="6" s="1"/>
  <c r="H4" i="34"/>
  <c r="I4" i="34" s="1"/>
  <c r="H16" i="34"/>
  <c r="I16" i="34" s="1"/>
  <c r="H28" i="34"/>
  <c r="I28" i="34" s="1"/>
  <c r="H54" i="34"/>
  <c r="I54" i="34" s="1"/>
  <c r="H64" i="34"/>
  <c r="I64" i="34" s="1"/>
  <c r="H70" i="34"/>
  <c r="I70" i="34" s="1"/>
  <c r="H74" i="34"/>
  <c r="I74" i="34" s="1"/>
  <c r="E78" i="34"/>
  <c r="F78" i="34" s="1"/>
  <c r="E82" i="34"/>
  <c r="F82" i="34" s="1"/>
  <c r="H87" i="34"/>
  <c r="E34" i="2"/>
  <c r="F34" i="2" s="1"/>
  <c r="H66" i="2"/>
  <c r="H109" i="2"/>
  <c r="H40" i="6"/>
  <c r="E46" i="6"/>
  <c r="F46" i="6" s="1"/>
  <c r="E58" i="6"/>
  <c r="F58" i="6" s="1"/>
  <c r="E62" i="6"/>
  <c r="F62" i="6" s="1"/>
  <c r="H73" i="6"/>
  <c r="E79" i="6"/>
  <c r="F79" i="6" s="1"/>
  <c r="E85" i="6"/>
  <c r="F85" i="6" s="1"/>
  <c r="H100" i="6"/>
  <c r="I100" i="6" s="1"/>
  <c r="H110" i="6"/>
  <c r="H9" i="34"/>
  <c r="I9" i="34" s="1"/>
  <c r="H21" i="34"/>
  <c r="H66" i="34"/>
  <c r="I66" i="34" s="1"/>
  <c r="H78" i="34"/>
  <c r="I78" i="34" s="1"/>
  <c r="E106" i="34"/>
  <c r="F106" i="34" s="1"/>
  <c r="H113" i="34"/>
  <c r="I113" i="34" s="1"/>
  <c r="E13" i="2"/>
  <c r="F13" i="2" s="1"/>
  <c r="E16" i="2"/>
  <c r="F16" i="2" s="1"/>
  <c r="E19" i="2"/>
  <c r="F19" i="2" s="1"/>
  <c r="E22" i="2"/>
  <c r="F22" i="2" s="1"/>
  <c r="E30" i="2"/>
  <c r="F30" i="2" s="1"/>
  <c r="H48" i="2"/>
  <c r="H56" i="2"/>
  <c r="H62" i="2"/>
  <c r="H71" i="2"/>
  <c r="E56" i="8"/>
  <c r="F56" i="8" s="1"/>
  <c r="E27" i="8"/>
  <c r="F27" i="8" s="1"/>
  <c r="H62" i="8"/>
  <c r="I62" i="8" s="1"/>
  <c r="H76" i="31"/>
  <c r="I76" i="31" s="1"/>
  <c r="H82" i="31"/>
  <c r="I82" i="31" s="1"/>
  <c r="H18" i="32"/>
  <c r="I18" i="32" s="1"/>
  <c r="H89" i="5"/>
  <c r="I89" i="5" s="1"/>
  <c r="J89" i="5" s="1"/>
  <c r="K89" i="5" s="1"/>
  <c r="L89" i="5" s="1"/>
  <c r="E106" i="8"/>
  <c r="F106" i="8" s="1"/>
  <c r="E108" i="8"/>
  <c r="F108" i="8" s="1"/>
  <c r="E110" i="8"/>
  <c r="F110" i="8" s="1"/>
  <c r="H41" i="12"/>
  <c r="I41" i="12" s="1"/>
  <c r="H56" i="12"/>
  <c r="I56" i="12" s="1"/>
  <c r="H58" i="12"/>
  <c r="I58" i="12" s="1"/>
  <c r="H97" i="12"/>
  <c r="I97" i="12" s="1"/>
  <c r="H108" i="12"/>
  <c r="I108" i="12" s="1"/>
  <c r="H6" i="31"/>
  <c r="I6" i="31" s="1"/>
  <c r="H29" i="31"/>
  <c r="I29" i="31" s="1"/>
  <c r="E99" i="31"/>
  <c r="F99" i="31" s="1"/>
  <c r="E70" i="2"/>
  <c r="F70" i="2" s="1"/>
  <c r="H22" i="8"/>
  <c r="I22" i="8" s="1"/>
  <c r="H27" i="8"/>
  <c r="I27" i="8" s="1"/>
  <c r="H84" i="8"/>
  <c r="I84" i="8" s="1"/>
  <c r="H108" i="8"/>
  <c r="I108" i="8" s="1"/>
  <c r="H14" i="12"/>
  <c r="I14" i="12" s="1"/>
  <c r="H17" i="12"/>
  <c r="I17" i="12" s="1"/>
  <c r="H20" i="12"/>
  <c r="I20" i="12" s="1"/>
  <c r="H23" i="12"/>
  <c r="I23" i="12" s="1"/>
  <c r="H26" i="12"/>
  <c r="I26" i="12" s="1"/>
  <c r="H35" i="12"/>
  <c r="I35" i="12" s="1"/>
  <c r="H50" i="12"/>
  <c r="I50" i="12" s="1"/>
  <c r="H52" i="12"/>
  <c r="I52" i="12" s="1"/>
  <c r="E71" i="12"/>
  <c r="F71" i="12" s="1"/>
  <c r="H73" i="12"/>
  <c r="I73" i="12" s="1"/>
  <c r="E84" i="12"/>
  <c r="F84" i="12" s="1"/>
  <c r="E88" i="12"/>
  <c r="F88" i="12" s="1"/>
  <c r="E92" i="12"/>
  <c r="F92" i="12" s="1"/>
  <c r="E12" i="31"/>
  <c r="F12" i="31" s="1"/>
  <c r="H22" i="31"/>
  <c r="I22" i="31" s="1"/>
  <c r="H33" i="31"/>
  <c r="I33" i="31" s="1"/>
  <c r="H47" i="31"/>
  <c r="I47" i="31" s="1"/>
  <c r="E55" i="31"/>
  <c r="F55" i="31" s="1"/>
  <c r="E61" i="31"/>
  <c r="F61" i="31" s="1"/>
  <c r="E101" i="31"/>
  <c r="F101" i="31" s="1"/>
  <c r="E107" i="31"/>
  <c r="F107" i="31" s="1"/>
  <c r="E13" i="32"/>
  <c r="F13" i="32" s="1"/>
  <c r="E34" i="32"/>
  <c r="F34" i="32" s="1"/>
  <c r="E36" i="2"/>
  <c r="F36" i="2" s="1"/>
  <c r="E38" i="2"/>
  <c r="F38" i="2" s="1"/>
  <c r="E42" i="2"/>
  <c r="F42" i="2" s="1"/>
  <c r="E58" i="2"/>
  <c r="F58" i="2" s="1"/>
  <c r="E66" i="2"/>
  <c r="F66" i="2" s="1"/>
  <c r="E72" i="2"/>
  <c r="F72" i="2" s="1"/>
  <c r="E74" i="2"/>
  <c r="F74" i="2" s="1"/>
  <c r="E78" i="2"/>
  <c r="F78" i="2" s="1"/>
  <c r="E9" i="8"/>
  <c r="F9" i="8" s="1"/>
  <c r="H11" i="8"/>
  <c r="I11" i="8" s="1"/>
  <c r="E36" i="8"/>
  <c r="F36" i="8" s="1"/>
  <c r="H59" i="8"/>
  <c r="I59" i="8" s="1"/>
  <c r="H61" i="8"/>
  <c r="I61" i="8" s="1"/>
  <c r="E63" i="8"/>
  <c r="F63" i="8" s="1"/>
  <c r="E67" i="8"/>
  <c r="F67" i="8" s="1"/>
  <c r="H69" i="8"/>
  <c r="I69" i="8" s="1"/>
  <c r="E73" i="8"/>
  <c r="F73" i="8" s="1"/>
  <c r="E75" i="8"/>
  <c r="F75" i="8" s="1"/>
  <c r="H78" i="8"/>
  <c r="I78" i="8" s="1"/>
  <c r="H88" i="8"/>
  <c r="I88" i="8" s="1"/>
  <c r="E92" i="8"/>
  <c r="F92" i="8" s="1"/>
  <c r="E100" i="8"/>
  <c r="F100" i="8" s="1"/>
  <c r="E104" i="8"/>
  <c r="F104" i="8" s="1"/>
  <c r="E116" i="8"/>
  <c r="F116" i="8" s="1"/>
  <c r="E48" i="12"/>
  <c r="F48" i="12" s="1"/>
  <c r="E63" i="12"/>
  <c r="F63" i="12" s="1"/>
  <c r="E65" i="12"/>
  <c r="F65" i="12" s="1"/>
  <c r="E67" i="12"/>
  <c r="F67" i="12" s="1"/>
  <c r="E69" i="12"/>
  <c r="F69" i="12" s="1"/>
  <c r="E78" i="12"/>
  <c r="F78" i="12" s="1"/>
  <c r="E82" i="12"/>
  <c r="F82" i="12" s="1"/>
  <c r="H84" i="12"/>
  <c r="I84" i="12" s="1"/>
  <c r="H86" i="12"/>
  <c r="I86" i="12" s="1"/>
  <c r="H88" i="12"/>
  <c r="I88" i="12" s="1"/>
  <c r="E90" i="12"/>
  <c r="F90" i="12" s="1"/>
  <c r="E94" i="12"/>
  <c r="F94" i="12" s="1"/>
  <c r="E96" i="12"/>
  <c r="F96" i="12" s="1"/>
  <c r="E115" i="12"/>
  <c r="F115" i="12" s="1"/>
  <c r="E4" i="31"/>
  <c r="F4" i="31" s="1"/>
  <c r="E15" i="31"/>
  <c r="F15" i="31" s="1"/>
  <c r="E53" i="31"/>
  <c r="F53" i="31" s="1"/>
  <c r="E59" i="31"/>
  <c r="F59" i="31" s="1"/>
  <c r="E67" i="31"/>
  <c r="F67" i="31" s="1"/>
  <c r="E73" i="31"/>
  <c r="F73" i="31" s="1"/>
  <c r="H107" i="31"/>
  <c r="I107" i="31" s="1"/>
  <c r="E115" i="31"/>
  <c r="F115" i="31" s="1"/>
  <c r="E117" i="31"/>
  <c r="F117" i="31" s="1"/>
  <c r="H13" i="32"/>
  <c r="I13" i="32" s="1"/>
  <c r="H16" i="32"/>
  <c r="I16" i="32" s="1"/>
  <c r="E27" i="32"/>
  <c r="F27" i="32" s="1"/>
  <c r="H16" i="8"/>
  <c r="I16" i="8" s="1"/>
  <c r="H73" i="8"/>
  <c r="I73" i="8" s="1"/>
  <c r="H100" i="8"/>
  <c r="I100" i="8" s="1"/>
  <c r="H80" i="12"/>
  <c r="I80" i="12" s="1"/>
  <c r="H82" i="12"/>
  <c r="I82" i="12" s="1"/>
  <c r="H103" i="12"/>
  <c r="I103" i="12" s="1"/>
  <c r="H115" i="12"/>
  <c r="I115" i="12" s="1"/>
  <c r="E84" i="2"/>
  <c r="F84" i="2" s="1"/>
  <c r="E86" i="2"/>
  <c r="F86" i="2" s="1"/>
  <c r="H88" i="2"/>
  <c r="E106" i="2"/>
  <c r="F106" i="2" s="1"/>
  <c r="E108" i="2"/>
  <c r="F108" i="2" s="1"/>
  <c r="E110" i="2"/>
  <c r="F110" i="2" s="1"/>
  <c r="E21" i="8"/>
  <c r="F21" i="8" s="1"/>
  <c r="H23" i="8"/>
  <c r="I23" i="8" s="1"/>
  <c r="E46" i="8"/>
  <c r="F46" i="8" s="1"/>
  <c r="H63" i="8"/>
  <c r="I63" i="8" s="1"/>
  <c r="H92" i="8"/>
  <c r="I92" i="8" s="1"/>
  <c r="H104" i="8"/>
  <c r="I104" i="8" s="1"/>
  <c r="H116" i="8"/>
  <c r="I116" i="8" s="1"/>
  <c r="E36" i="12"/>
  <c r="F36" i="12" s="1"/>
  <c r="H44" i="12"/>
  <c r="I44" i="12" s="1"/>
  <c r="H46" i="12"/>
  <c r="I46" i="12" s="1"/>
  <c r="H65" i="12"/>
  <c r="I65" i="12" s="1"/>
  <c r="E109" i="12"/>
  <c r="F109" i="12" s="1"/>
  <c r="H4" i="31"/>
  <c r="I4" i="31" s="1"/>
  <c r="E10" i="31"/>
  <c r="F10" i="31" s="1"/>
  <c r="H25" i="31"/>
  <c r="I25" i="31" s="1"/>
  <c r="E34" i="31"/>
  <c r="F34" i="31" s="1"/>
  <c r="H51" i="31"/>
  <c r="I51" i="31" s="1"/>
  <c r="H53" i="31"/>
  <c r="I53" i="31" s="1"/>
  <c r="E77" i="31"/>
  <c r="F77" i="31" s="1"/>
  <c r="E83" i="31"/>
  <c r="F83" i="31" s="1"/>
  <c r="H105" i="31"/>
  <c r="I105" i="31" s="1"/>
  <c r="H117" i="31"/>
  <c r="I117" i="31" s="1"/>
  <c r="E22" i="32"/>
  <c r="F22" i="32" s="1"/>
  <c r="H54" i="8"/>
  <c r="I54" i="8" s="1"/>
  <c r="H83" i="31"/>
  <c r="I83" i="31" s="1"/>
  <c r="H22" i="32"/>
  <c r="I22" i="32" s="1"/>
  <c r="H53" i="32"/>
  <c r="I53" i="32" s="1"/>
  <c r="H92" i="2"/>
  <c r="H106" i="2"/>
  <c r="H108" i="2"/>
  <c r="H110" i="2"/>
  <c r="H21" i="8"/>
  <c r="I21" i="8" s="1"/>
  <c r="H32" i="12"/>
  <c r="I32" i="12" s="1"/>
  <c r="H34" i="12"/>
  <c r="I34" i="12" s="1"/>
  <c r="H111" i="12"/>
  <c r="I111" i="12" s="1"/>
  <c r="H23" i="31"/>
  <c r="I23" i="31" s="1"/>
  <c r="H17" i="32"/>
  <c r="I17" i="32" s="1"/>
  <c r="E17" i="32"/>
  <c r="F17" i="32" s="1"/>
  <c r="E39" i="2"/>
  <c r="F39" i="2" s="1"/>
  <c r="E67" i="2"/>
  <c r="F67" i="2" s="1"/>
  <c r="H12" i="8"/>
  <c r="I12" i="8" s="1"/>
  <c r="E17" i="8"/>
  <c r="F17" i="8" s="1"/>
  <c r="E58" i="8"/>
  <c r="F58" i="8" s="1"/>
  <c r="E60" i="8"/>
  <c r="F60" i="8" s="1"/>
  <c r="E62" i="8"/>
  <c r="F62" i="8" s="1"/>
  <c r="E68" i="8"/>
  <c r="F68" i="8" s="1"/>
  <c r="H85" i="8"/>
  <c r="I85" i="8" s="1"/>
  <c r="E93" i="8"/>
  <c r="F93" i="8" s="1"/>
  <c r="H97" i="8"/>
  <c r="I97" i="8" s="1"/>
  <c r="E99" i="8"/>
  <c r="F99" i="8" s="1"/>
  <c r="E105" i="8"/>
  <c r="F105" i="8" s="1"/>
  <c r="H107" i="8"/>
  <c r="I107" i="8" s="1"/>
  <c r="H109" i="8"/>
  <c r="I109" i="8" s="1"/>
  <c r="E117" i="8"/>
  <c r="F117" i="8" s="1"/>
  <c r="E4" i="12"/>
  <c r="F4" i="12" s="1"/>
  <c r="E7" i="12"/>
  <c r="F7" i="12" s="1"/>
  <c r="E10" i="12"/>
  <c r="F10" i="12" s="1"/>
  <c r="E13" i="12"/>
  <c r="F13" i="12" s="1"/>
  <c r="E16" i="12"/>
  <c r="F16" i="12" s="1"/>
  <c r="E19" i="12"/>
  <c r="F19" i="12" s="1"/>
  <c r="E22" i="12"/>
  <c r="F22" i="12" s="1"/>
  <c r="E25" i="12"/>
  <c r="F25" i="12" s="1"/>
  <c r="E28" i="12"/>
  <c r="F28" i="12" s="1"/>
  <c r="E49" i="12"/>
  <c r="F49" i="12" s="1"/>
  <c r="H51" i="12"/>
  <c r="I51" i="12" s="1"/>
  <c r="H55" i="12"/>
  <c r="I55" i="12" s="1"/>
  <c r="H57" i="12"/>
  <c r="I57" i="12" s="1"/>
  <c r="H59" i="12"/>
  <c r="I59" i="12" s="1"/>
  <c r="E66" i="12"/>
  <c r="F66" i="12" s="1"/>
  <c r="E70" i="12"/>
  <c r="F70" i="12" s="1"/>
  <c r="H72" i="12"/>
  <c r="I72" i="12" s="1"/>
  <c r="E89" i="12"/>
  <c r="F89" i="12" s="1"/>
  <c r="H98" i="12"/>
  <c r="I98" i="12" s="1"/>
  <c r="H100" i="12"/>
  <c r="I100" i="12" s="1"/>
  <c r="E102" i="12"/>
  <c r="F102" i="12" s="1"/>
  <c r="H5" i="31"/>
  <c r="I5" i="31" s="1"/>
  <c r="E16" i="31"/>
  <c r="F16" i="31" s="1"/>
  <c r="H28" i="31"/>
  <c r="I28" i="31" s="1"/>
  <c r="H36" i="31"/>
  <c r="I36" i="31" s="1"/>
  <c r="H40" i="31"/>
  <c r="I40" i="31" s="1"/>
  <c r="H44" i="31"/>
  <c r="I44" i="31" s="1"/>
  <c r="H46" i="31"/>
  <c r="I46" i="31" s="1"/>
  <c r="H50" i="31"/>
  <c r="I50" i="31" s="1"/>
  <c r="H81" i="31"/>
  <c r="I81" i="31" s="1"/>
  <c r="E116" i="31"/>
  <c r="F116" i="31" s="1"/>
  <c r="H68" i="12"/>
  <c r="I68" i="12" s="1"/>
  <c r="H70" i="12"/>
  <c r="I70" i="12" s="1"/>
  <c r="H91" i="12"/>
  <c r="I91" i="12" s="1"/>
  <c r="H21" i="31"/>
  <c r="I21" i="31" s="1"/>
  <c r="E31" i="31"/>
  <c r="F31" i="31" s="1"/>
  <c r="H42" i="31"/>
  <c r="I42" i="31" s="1"/>
  <c r="H48" i="31"/>
  <c r="I48" i="31" s="1"/>
  <c r="E58" i="31"/>
  <c r="F58" i="31" s="1"/>
  <c r="E62" i="31"/>
  <c r="F62" i="31" s="1"/>
  <c r="E94" i="31"/>
  <c r="F94" i="31" s="1"/>
  <c r="H79" i="2"/>
  <c r="E91" i="2"/>
  <c r="F91" i="2" s="1"/>
  <c r="H99" i="2"/>
  <c r="E103" i="2"/>
  <c r="F103" i="2" s="1"/>
  <c r="E15" i="8"/>
  <c r="F15" i="8" s="1"/>
  <c r="E29" i="8"/>
  <c r="F29" i="8" s="1"/>
  <c r="E33" i="8"/>
  <c r="F33" i="8" s="1"/>
  <c r="H35" i="8"/>
  <c r="I35" i="8" s="1"/>
  <c r="E53" i="8"/>
  <c r="F53" i="8" s="1"/>
  <c r="H16" i="12"/>
  <c r="I16" i="12" s="1"/>
  <c r="H19" i="12"/>
  <c r="I19" i="12" s="1"/>
  <c r="H22" i="12"/>
  <c r="I22" i="12" s="1"/>
  <c r="H25" i="12"/>
  <c r="I25" i="12" s="1"/>
  <c r="H28" i="12"/>
  <c r="I28" i="12" s="1"/>
  <c r="E37" i="12"/>
  <c r="F37" i="12" s="1"/>
  <c r="E47" i="12"/>
  <c r="F47" i="12" s="1"/>
  <c r="H49" i="12"/>
  <c r="I49" i="12" s="1"/>
  <c r="H62" i="12"/>
  <c r="I62" i="12" s="1"/>
  <c r="H64" i="12"/>
  <c r="I64" i="12" s="1"/>
  <c r="E77" i="12"/>
  <c r="F77" i="12" s="1"/>
  <c r="E79" i="12"/>
  <c r="F79" i="12" s="1"/>
  <c r="H52" i="31"/>
  <c r="I52" i="31" s="1"/>
  <c r="H56" i="31"/>
  <c r="I56" i="31" s="1"/>
  <c r="H58" i="31"/>
  <c r="I58" i="31" s="1"/>
  <c r="H94" i="31"/>
  <c r="I94" i="31" s="1"/>
  <c r="H2" i="32"/>
  <c r="I2" i="32" s="1"/>
  <c r="H87" i="2"/>
  <c r="H103" i="2"/>
  <c r="E8" i="8"/>
  <c r="F8" i="8" s="1"/>
  <c r="E13" i="8"/>
  <c r="F13" i="8" s="1"/>
  <c r="H49" i="8"/>
  <c r="I49" i="8" s="1"/>
  <c r="E51" i="8"/>
  <c r="F51" i="8" s="1"/>
  <c r="H58" i="8"/>
  <c r="I58" i="8" s="1"/>
  <c r="E76" i="8"/>
  <c r="F76" i="8" s="1"/>
  <c r="H79" i="8"/>
  <c r="I79" i="8" s="1"/>
  <c r="E89" i="8"/>
  <c r="F89" i="8" s="1"/>
  <c r="H103" i="8"/>
  <c r="I103" i="8" s="1"/>
  <c r="H115" i="8"/>
  <c r="I115" i="8" s="1"/>
  <c r="E39" i="12"/>
  <c r="F39" i="12" s="1"/>
  <c r="E41" i="12"/>
  <c r="F41" i="12" s="1"/>
  <c r="E43" i="12"/>
  <c r="F43" i="12" s="1"/>
  <c r="E60" i="12"/>
  <c r="F60" i="12" s="1"/>
  <c r="E75" i="12"/>
  <c r="F75" i="12" s="1"/>
  <c r="H93" i="12"/>
  <c r="I93" i="12" s="1"/>
  <c r="E110" i="12"/>
  <c r="F110" i="12" s="1"/>
  <c r="H114" i="12"/>
  <c r="I114" i="12" s="1"/>
  <c r="E6" i="31"/>
  <c r="F6" i="31" s="1"/>
  <c r="H14" i="31"/>
  <c r="I14" i="31" s="1"/>
  <c r="E37" i="31"/>
  <c r="F37" i="31" s="1"/>
  <c r="H64" i="31"/>
  <c r="I64" i="31" s="1"/>
  <c r="H68" i="31"/>
  <c r="I68" i="31" s="1"/>
  <c r="H70" i="31"/>
  <c r="I70" i="31" s="1"/>
  <c r="H74" i="31"/>
  <c r="I74" i="31" s="1"/>
  <c r="H112" i="31"/>
  <c r="I112" i="31" s="1"/>
  <c r="H15" i="32"/>
  <c r="I15" i="32" s="1"/>
  <c r="H31" i="32"/>
  <c r="I31" i="32" s="1"/>
  <c r="H38" i="32"/>
  <c r="I38" i="32" s="1"/>
  <c r="H76" i="32"/>
  <c r="I76" i="32" s="1"/>
  <c r="H93" i="32"/>
  <c r="I93" i="32" s="1"/>
  <c r="E101" i="32"/>
  <c r="F101" i="32" s="1"/>
  <c r="H115" i="32"/>
  <c r="I115" i="32" s="1"/>
  <c r="H7" i="36"/>
  <c r="I7" i="36" s="1"/>
  <c r="H10" i="36"/>
  <c r="I10" i="36" s="1"/>
  <c r="H13" i="36"/>
  <c r="I13" i="36" s="1"/>
  <c r="H16" i="36"/>
  <c r="I16" i="36" s="1"/>
  <c r="E19" i="36"/>
  <c r="F19" i="36" s="1"/>
  <c r="E22" i="36"/>
  <c r="F22" i="36" s="1"/>
  <c r="E25" i="36"/>
  <c r="F25" i="36" s="1"/>
  <c r="E33" i="36"/>
  <c r="F33" i="36" s="1"/>
  <c r="E35" i="36"/>
  <c r="F35" i="36" s="1"/>
  <c r="H71" i="30"/>
  <c r="I71" i="30" s="1"/>
  <c r="E65" i="5"/>
  <c r="F65" i="5" s="1"/>
  <c r="E95" i="5"/>
  <c r="F95" i="5" s="1"/>
  <c r="E97" i="5"/>
  <c r="F97" i="5" s="1"/>
  <c r="H110" i="5"/>
  <c r="I110" i="5" s="1"/>
  <c r="J110" i="5" s="1"/>
  <c r="K110" i="5" s="1"/>
  <c r="L110" i="5" s="1"/>
  <c r="H5" i="15"/>
  <c r="I5" i="15" s="1"/>
  <c r="J5" i="15" s="1"/>
  <c r="K5" i="15" s="1"/>
  <c r="L5" i="15" s="1"/>
  <c r="H21" i="15"/>
  <c r="I21" i="15" s="1"/>
  <c r="J21" i="15" s="1"/>
  <c r="K21" i="15" s="1"/>
  <c r="L21" i="15" s="1"/>
  <c r="H39" i="15"/>
  <c r="I39" i="15" s="1"/>
  <c r="J39" i="15" s="1"/>
  <c r="K39" i="15" s="1"/>
  <c r="L39" i="15" s="1"/>
  <c r="H52" i="32"/>
  <c r="I52" i="32" s="1"/>
  <c r="E73" i="32"/>
  <c r="F73" i="32" s="1"/>
  <c r="E97" i="32"/>
  <c r="F97" i="32" s="1"/>
  <c r="H101" i="32"/>
  <c r="I101" i="32" s="1"/>
  <c r="E103" i="32"/>
  <c r="F103" i="32" s="1"/>
  <c r="H19" i="36"/>
  <c r="I19" i="36" s="1"/>
  <c r="H22" i="36"/>
  <c r="I22" i="36" s="1"/>
  <c r="H25" i="36"/>
  <c r="I25" i="36" s="1"/>
  <c r="E106" i="36"/>
  <c r="F106" i="36" s="1"/>
  <c r="H7" i="30"/>
  <c r="I7" i="30" s="1"/>
  <c r="H10" i="30"/>
  <c r="I10" i="30" s="1"/>
  <c r="H13" i="30"/>
  <c r="I13" i="30" s="1"/>
  <c r="H27" i="30"/>
  <c r="I27" i="30" s="1"/>
  <c r="H38" i="30"/>
  <c r="I38" i="30" s="1"/>
  <c r="H96" i="30"/>
  <c r="I96" i="30" s="1"/>
  <c r="H41" i="5"/>
  <c r="I41" i="5" s="1"/>
  <c r="J41" i="5" s="1"/>
  <c r="K41" i="5" s="1"/>
  <c r="L41" i="5" s="1"/>
  <c r="H43" i="5"/>
  <c r="I43" i="5" s="1"/>
  <c r="J43" i="5" s="1"/>
  <c r="K43" i="5" s="1"/>
  <c r="L43" i="5" s="1"/>
  <c r="H95" i="5"/>
  <c r="I95" i="5" s="1"/>
  <c r="J95" i="5" s="1"/>
  <c r="K95" i="5" s="1"/>
  <c r="L95" i="5" s="1"/>
  <c r="H8" i="15"/>
  <c r="I8" i="15" s="1"/>
  <c r="J8" i="15" s="1"/>
  <c r="K8" i="15" s="1"/>
  <c r="L8" i="15" s="1"/>
  <c r="E11" i="15"/>
  <c r="F11" i="15" s="1"/>
  <c r="H24" i="15"/>
  <c r="I24" i="15" s="1"/>
  <c r="J24" i="15" s="1"/>
  <c r="K24" i="15" s="1"/>
  <c r="L24" i="15" s="1"/>
  <c r="H68" i="15"/>
  <c r="I68" i="15" s="1"/>
  <c r="J68" i="15" s="1"/>
  <c r="K68" i="15" s="1"/>
  <c r="L68" i="15" s="1"/>
  <c r="H31" i="36"/>
  <c r="I31" i="36" s="1"/>
  <c r="H33" i="36"/>
  <c r="I33" i="36" s="1"/>
  <c r="H37" i="36"/>
  <c r="I37" i="36" s="1"/>
  <c r="H43" i="36"/>
  <c r="I43" i="36" s="1"/>
  <c r="H53" i="36"/>
  <c r="I53" i="36" s="1"/>
  <c r="E55" i="36"/>
  <c r="F55" i="36" s="1"/>
  <c r="H64" i="36"/>
  <c r="I64" i="36" s="1"/>
  <c r="H70" i="36"/>
  <c r="I70" i="36" s="1"/>
  <c r="H76" i="36"/>
  <c r="I76" i="36" s="1"/>
  <c r="H82" i="36"/>
  <c r="I82" i="36" s="1"/>
  <c r="H84" i="36"/>
  <c r="I84" i="36" s="1"/>
  <c r="H90" i="36"/>
  <c r="I90" i="36" s="1"/>
  <c r="H40" i="30"/>
  <c r="I40" i="30" s="1"/>
  <c r="H42" i="30"/>
  <c r="I42" i="30" s="1"/>
  <c r="E62" i="30"/>
  <c r="F62" i="30" s="1"/>
  <c r="E84" i="30"/>
  <c r="F84" i="30" s="1"/>
  <c r="H90" i="30"/>
  <c r="I90" i="30" s="1"/>
  <c r="H94" i="30"/>
  <c r="I94" i="30" s="1"/>
  <c r="E107" i="30"/>
  <c r="F107" i="30" s="1"/>
  <c r="H111" i="30"/>
  <c r="I111" i="30" s="1"/>
  <c r="E4" i="5"/>
  <c r="F4" i="5" s="1"/>
  <c r="E12" i="5"/>
  <c r="F12" i="5" s="1"/>
  <c r="E17" i="5"/>
  <c r="F17" i="5" s="1"/>
  <c r="H19" i="5"/>
  <c r="I19" i="5" s="1"/>
  <c r="J19" i="5" s="1"/>
  <c r="K19" i="5" s="1"/>
  <c r="L19" i="5" s="1"/>
  <c r="E22" i="5"/>
  <c r="F22" i="5" s="1"/>
  <c r="E27" i="5"/>
  <c r="F27" i="5" s="1"/>
  <c r="E33" i="5"/>
  <c r="F33" i="5" s="1"/>
  <c r="E35" i="5"/>
  <c r="F35" i="5" s="1"/>
  <c r="H37" i="5"/>
  <c r="I37" i="5" s="1"/>
  <c r="J37" i="5" s="1"/>
  <c r="K37" i="5" s="1"/>
  <c r="L37" i="5" s="1"/>
  <c r="H39" i="5"/>
  <c r="I39" i="5" s="1"/>
  <c r="J39" i="5" s="1"/>
  <c r="K39" i="5" s="1"/>
  <c r="L39" i="5" s="1"/>
  <c r="E59" i="5"/>
  <c r="F59" i="5" s="1"/>
  <c r="H61" i="5"/>
  <c r="I61" i="5" s="1"/>
  <c r="J61" i="5" s="1"/>
  <c r="K61" i="5" s="1"/>
  <c r="L61" i="5" s="1"/>
  <c r="H63" i="5"/>
  <c r="I63" i="5" s="1"/>
  <c r="J63" i="5" s="1"/>
  <c r="K63" i="5" s="1"/>
  <c r="L63" i="5" s="1"/>
  <c r="H69" i="5"/>
  <c r="I69" i="5" s="1"/>
  <c r="J69" i="5" s="1"/>
  <c r="K69" i="5" s="1"/>
  <c r="L69" i="5" s="1"/>
  <c r="H90" i="31"/>
  <c r="I90" i="31" s="1"/>
  <c r="H96" i="31"/>
  <c r="I96" i="31" s="1"/>
  <c r="H100" i="31"/>
  <c r="I100" i="31" s="1"/>
  <c r="H104" i="31"/>
  <c r="I104" i="31" s="1"/>
  <c r="H106" i="31"/>
  <c r="I106" i="31" s="1"/>
  <c r="H110" i="31"/>
  <c r="I110" i="31" s="1"/>
  <c r="H6" i="32"/>
  <c r="I6" i="32" s="1"/>
  <c r="E9" i="32"/>
  <c r="F9" i="32" s="1"/>
  <c r="E16" i="32"/>
  <c r="F16" i="32" s="1"/>
  <c r="H41" i="32"/>
  <c r="I41" i="32" s="1"/>
  <c r="E62" i="32"/>
  <c r="F62" i="32" s="1"/>
  <c r="E72" i="32"/>
  <c r="F72" i="32" s="1"/>
  <c r="H82" i="32"/>
  <c r="I82" i="32" s="1"/>
  <c r="H105" i="32"/>
  <c r="I105" i="32" s="1"/>
  <c r="E116" i="32"/>
  <c r="F116" i="32" s="1"/>
  <c r="E5" i="36"/>
  <c r="F5" i="36" s="1"/>
  <c r="E8" i="36"/>
  <c r="F8" i="36" s="1"/>
  <c r="E11" i="36"/>
  <c r="F11" i="36" s="1"/>
  <c r="E14" i="36"/>
  <c r="F14" i="36" s="1"/>
  <c r="H47" i="36"/>
  <c r="I47" i="36" s="1"/>
  <c r="H51" i="36"/>
  <c r="I51" i="36" s="1"/>
  <c r="E57" i="36"/>
  <c r="F57" i="36" s="1"/>
  <c r="H106" i="36"/>
  <c r="I106" i="36" s="1"/>
  <c r="H16" i="30"/>
  <c r="I16" i="30" s="1"/>
  <c r="H34" i="30"/>
  <c r="I34" i="30" s="1"/>
  <c r="H88" i="30"/>
  <c r="I88" i="30" s="1"/>
  <c r="H107" i="30"/>
  <c r="I107" i="30" s="1"/>
  <c r="H3" i="15"/>
  <c r="I3" i="15" s="1"/>
  <c r="J3" i="15" s="1"/>
  <c r="K3" i="15" s="1"/>
  <c r="L3" i="15" s="1"/>
  <c r="H19" i="15"/>
  <c r="I19" i="15" s="1"/>
  <c r="J19" i="15" s="1"/>
  <c r="K19" i="15" s="1"/>
  <c r="L19" i="15" s="1"/>
  <c r="H103" i="32"/>
  <c r="I103" i="32" s="1"/>
  <c r="E107" i="32"/>
  <c r="F107" i="32" s="1"/>
  <c r="H11" i="36"/>
  <c r="I11" i="36" s="1"/>
  <c r="E17" i="36"/>
  <c r="F17" i="36" s="1"/>
  <c r="E20" i="36"/>
  <c r="F20" i="36" s="1"/>
  <c r="E23" i="36"/>
  <c r="F23" i="36" s="1"/>
  <c r="E26" i="36"/>
  <c r="F26" i="36" s="1"/>
  <c r="H114" i="36"/>
  <c r="I114" i="36" s="1"/>
  <c r="H19" i="30"/>
  <c r="I19" i="30" s="1"/>
  <c r="H22" i="30"/>
  <c r="I22" i="30" s="1"/>
  <c r="H46" i="30"/>
  <c r="I46" i="30" s="1"/>
  <c r="H48" i="30"/>
  <c r="I48" i="30" s="1"/>
  <c r="E54" i="30"/>
  <c r="F54" i="30" s="1"/>
  <c r="H56" i="30"/>
  <c r="I56" i="30" s="1"/>
  <c r="E64" i="30"/>
  <c r="F64" i="30" s="1"/>
  <c r="E66" i="30"/>
  <c r="F66" i="30" s="1"/>
  <c r="E68" i="30"/>
  <c r="F68" i="30" s="1"/>
  <c r="E76" i="30"/>
  <c r="F76" i="30" s="1"/>
  <c r="H84" i="30"/>
  <c r="I84" i="30" s="1"/>
  <c r="H101" i="30"/>
  <c r="I101" i="30" s="1"/>
  <c r="H103" i="30"/>
  <c r="I103" i="30" s="1"/>
  <c r="H4" i="5"/>
  <c r="I4" i="5" s="1"/>
  <c r="J4" i="5" s="1"/>
  <c r="K4" i="5" s="1"/>
  <c r="L4" i="5" s="1"/>
  <c r="E15" i="5"/>
  <c r="F15" i="5" s="1"/>
  <c r="H17" i="5"/>
  <c r="I17" i="5" s="1"/>
  <c r="J17" i="5" s="1"/>
  <c r="K17" i="5" s="1"/>
  <c r="L17" i="5" s="1"/>
  <c r="E20" i="5"/>
  <c r="F20" i="5" s="1"/>
  <c r="H22" i="5"/>
  <c r="I22" i="5" s="1"/>
  <c r="J22" i="5" s="1"/>
  <c r="K22" i="5" s="1"/>
  <c r="L22" i="5" s="1"/>
  <c r="H29" i="5"/>
  <c r="I29" i="5" s="1"/>
  <c r="J29" i="5" s="1"/>
  <c r="K29" i="5" s="1"/>
  <c r="L29" i="5" s="1"/>
  <c r="E47" i="5"/>
  <c r="F47" i="5" s="1"/>
  <c r="H49" i="5"/>
  <c r="I49" i="5" s="1"/>
  <c r="J49" i="5" s="1"/>
  <c r="K49" i="5" s="1"/>
  <c r="L49" i="5" s="1"/>
  <c r="H53" i="5"/>
  <c r="I53" i="5" s="1"/>
  <c r="J53" i="5" s="1"/>
  <c r="K53" i="5" s="1"/>
  <c r="L53" i="5" s="1"/>
  <c r="E74" i="5"/>
  <c r="F74" i="5" s="1"/>
  <c r="H84" i="5"/>
  <c r="I84" i="5" s="1"/>
  <c r="J84" i="5" s="1"/>
  <c r="K84" i="5" s="1"/>
  <c r="L84" i="5" s="1"/>
  <c r="E92" i="5"/>
  <c r="F92" i="5" s="1"/>
  <c r="H111" i="5"/>
  <c r="I111" i="5" s="1"/>
  <c r="J111" i="5" s="1"/>
  <c r="K111" i="5" s="1"/>
  <c r="L111" i="5" s="1"/>
  <c r="E17" i="15"/>
  <c r="F17" i="15" s="1"/>
  <c r="E22" i="15"/>
  <c r="F22" i="15" s="1"/>
  <c r="E25" i="15"/>
  <c r="F25" i="15" s="1"/>
  <c r="H55" i="15"/>
  <c r="I55" i="15" s="1"/>
  <c r="J55" i="15" s="1"/>
  <c r="K55" i="15" s="1"/>
  <c r="L55" i="15" s="1"/>
  <c r="H82" i="11"/>
  <c r="I82" i="11" s="1"/>
  <c r="H28" i="32"/>
  <c r="I28" i="32" s="1"/>
  <c r="H30" i="32"/>
  <c r="I30" i="32" s="1"/>
  <c r="H49" i="32"/>
  <c r="I49" i="32" s="1"/>
  <c r="E53" i="32"/>
  <c r="F53" i="32" s="1"/>
  <c r="H64" i="32"/>
  <c r="I64" i="32" s="1"/>
  <c r="H70" i="32"/>
  <c r="I70" i="32" s="1"/>
  <c r="E94" i="32"/>
  <c r="F94" i="32" s="1"/>
  <c r="H23" i="36"/>
  <c r="I23" i="36" s="1"/>
  <c r="H26" i="36"/>
  <c r="I26" i="36" s="1"/>
  <c r="H28" i="36"/>
  <c r="I28" i="36" s="1"/>
  <c r="H30" i="36"/>
  <c r="I30" i="36" s="1"/>
  <c r="E38" i="36"/>
  <c r="F38" i="36" s="1"/>
  <c r="H42" i="36"/>
  <c r="I42" i="36" s="1"/>
  <c r="H116" i="36"/>
  <c r="I116" i="36" s="1"/>
  <c r="H99" i="30"/>
  <c r="I99" i="30" s="1"/>
  <c r="H117" i="5"/>
  <c r="I117" i="5" s="1"/>
  <c r="J117" i="5" s="1"/>
  <c r="K117" i="5" s="1"/>
  <c r="L117" i="5" s="1"/>
  <c r="H94" i="32"/>
  <c r="I94" i="32" s="1"/>
  <c r="H36" i="36"/>
  <c r="I36" i="36" s="1"/>
  <c r="H38" i="36"/>
  <c r="I38" i="36" s="1"/>
  <c r="H61" i="36"/>
  <c r="I61" i="36" s="1"/>
  <c r="H94" i="36"/>
  <c r="I94" i="36" s="1"/>
  <c r="H112" i="36"/>
  <c r="I112" i="36" s="1"/>
  <c r="E31" i="30"/>
  <c r="F31" i="30" s="1"/>
  <c r="E43" i="30"/>
  <c r="F43" i="30" s="1"/>
  <c r="H54" i="30"/>
  <c r="I54" i="30" s="1"/>
  <c r="H66" i="30"/>
  <c r="I66" i="30" s="1"/>
  <c r="H76" i="30"/>
  <c r="I76" i="30" s="1"/>
  <c r="E91" i="30"/>
  <c r="F91" i="30" s="1"/>
  <c r="E93" i="30"/>
  <c r="F93" i="30" s="1"/>
  <c r="H95" i="30"/>
  <c r="I95" i="30" s="1"/>
  <c r="E110" i="30"/>
  <c r="F110" i="30" s="1"/>
  <c r="H116" i="30"/>
  <c r="I116" i="30" s="1"/>
  <c r="H7" i="5"/>
  <c r="I7" i="5" s="1"/>
  <c r="J7" i="5" s="1"/>
  <c r="K7" i="5" s="1"/>
  <c r="L7" i="5" s="1"/>
  <c r="E10" i="5"/>
  <c r="F10" i="5" s="1"/>
  <c r="E18" i="5"/>
  <c r="F18" i="5" s="1"/>
  <c r="E30" i="5"/>
  <c r="F30" i="5" s="1"/>
  <c r="E40" i="5"/>
  <c r="F40" i="5" s="1"/>
  <c r="E64" i="5"/>
  <c r="F64" i="5" s="1"/>
  <c r="E66" i="5"/>
  <c r="F66" i="5" s="1"/>
  <c r="H72" i="5"/>
  <c r="I72" i="5" s="1"/>
  <c r="J72" i="5" s="1"/>
  <c r="K72" i="5" s="1"/>
  <c r="L72" i="5" s="1"/>
  <c r="H25" i="15"/>
  <c r="I25" i="15" s="1"/>
  <c r="J25" i="15" s="1"/>
  <c r="K25" i="15" s="1"/>
  <c r="L25" i="15" s="1"/>
  <c r="H40" i="15"/>
  <c r="I40" i="15" s="1"/>
  <c r="J40" i="15" s="1"/>
  <c r="K40" i="15" s="1"/>
  <c r="L40" i="15" s="1"/>
  <c r="E89" i="31"/>
  <c r="F89" i="31" s="1"/>
  <c r="H91" i="31"/>
  <c r="I91" i="31" s="1"/>
  <c r="E95" i="31"/>
  <c r="F95" i="31" s="1"/>
  <c r="E103" i="31"/>
  <c r="F103" i="31" s="1"/>
  <c r="E109" i="31"/>
  <c r="F109" i="31" s="1"/>
  <c r="H7" i="32"/>
  <c r="I7" i="32" s="1"/>
  <c r="E19" i="32"/>
  <c r="F19" i="32" s="1"/>
  <c r="H32" i="32"/>
  <c r="I32" i="32" s="1"/>
  <c r="H37" i="32"/>
  <c r="I37" i="32" s="1"/>
  <c r="E55" i="32"/>
  <c r="F55" i="32" s="1"/>
  <c r="H68" i="32"/>
  <c r="I68" i="32" s="1"/>
  <c r="H77" i="32"/>
  <c r="I77" i="32" s="1"/>
  <c r="H90" i="32"/>
  <c r="I90" i="32" s="1"/>
  <c r="E98" i="32"/>
  <c r="F98" i="32" s="1"/>
  <c r="E104" i="32"/>
  <c r="F104" i="32" s="1"/>
  <c r="H111" i="32"/>
  <c r="I111" i="32" s="1"/>
  <c r="E6" i="36"/>
  <c r="F6" i="36" s="1"/>
  <c r="E12" i="36"/>
  <c r="F12" i="36" s="1"/>
  <c r="E15" i="36"/>
  <c r="F15" i="36" s="1"/>
  <c r="H32" i="36"/>
  <c r="I32" i="36" s="1"/>
  <c r="H40" i="36"/>
  <c r="I40" i="36" s="1"/>
  <c r="H44" i="36"/>
  <c r="I44" i="36" s="1"/>
  <c r="E50" i="36"/>
  <c r="F50" i="36" s="1"/>
  <c r="H54" i="36"/>
  <c r="I54" i="36" s="1"/>
  <c r="E69" i="36"/>
  <c r="F69" i="36" s="1"/>
  <c r="E71" i="36"/>
  <c r="F71" i="36" s="1"/>
  <c r="E75" i="36"/>
  <c r="F75" i="36" s="1"/>
  <c r="H77" i="36"/>
  <c r="I77" i="36" s="1"/>
  <c r="H79" i="36"/>
  <c r="I79" i="36" s="1"/>
  <c r="E85" i="36"/>
  <c r="F85" i="36" s="1"/>
  <c r="E87" i="36"/>
  <c r="F87" i="36" s="1"/>
  <c r="E101" i="36"/>
  <c r="F101" i="36" s="1"/>
  <c r="E103" i="36"/>
  <c r="F103" i="36" s="1"/>
  <c r="E105" i="36"/>
  <c r="F105" i="36" s="1"/>
  <c r="E109" i="36"/>
  <c r="F109" i="36" s="1"/>
  <c r="E111" i="36"/>
  <c r="F111" i="36" s="1"/>
  <c r="E3" i="30"/>
  <c r="F3" i="30" s="1"/>
  <c r="E6" i="30"/>
  <c r="F6" i="30" s="1"/>
  <c r="E9" i="30"/>
  <c r="F9" i="30" s="1"/>
  <c r="E12" i="30"/>
  <c r="F12" i="30" s="1"/>
  <c r="E15" i="30"/>
  <c r="F15" i="30" s="1"/>
  <c r="H17" i="30"/>
  <c r="I17" i="30" s="1"/>
  <c r="E26" i="30"/>
  <c r="F26" i="30" s="1"/>
  <c r="H31" i="30"/>
  <c r="I31" i="30" s="1"/>
  <c r="E33" i="30"/>
  <c r="F33" i="30" s="1"/>
  <c r="H35" i="30"/>
  <c r="I35" i="30" s="1"/>
  <c r="H39" i="30"/>
  <c r="I39" i="30" s="1"/>
  <c r="H43" i="30"/>
  <c r="I43" i="30" s="1"/>
  <c r="E47" i="30"/>
  <c r="F47" i="30" s="1"/>
  <c r="H64" i="30"/>
  <c r="I64" i="30" s="1"/>
  <c r="H89" i="30"/>
  <c r="I89" i="30" s="1"/>
  <c r="H5" i="5"/>
  <c r="I5" i="5" s="1"/>
  <c r="J5" i="5" s="1"/>
  <c r="K5" i="5" s="1"/>
  <c r="L5" i="5" s="1"/>
  <c r="H102" i="5"/>
  <c r="I102" i="5" s="1"/>
  <c r="J102" i="5" s="1"/>
  <c r="K102" i="5" s="1"/>
  <c r="L102" i="5" s="1"/>
  <c r="E20" i="15"/>
  <c r="F20" i="15" s="1"/>
  <c r="H20" i="15"/>
  <c r="I20" i="15" s="1"/>
  <c r="J20" i="15" s="1"/>
  <c r="K20" i="15" s="1"/>
  <c r="L20" i="15" s="1"/>
  <c r="H19" i="32"/>
  <c r="I19" i="32" s="1"/>
  <c r="E42" i="32"/>
  <c r="F42" i="32" s="1"/>
  <c r="H81" i="32"/>
  <c r="I81" i="32" s="1"/>
  <c r="H83" i="32"/>
  <c r="I83" i="32" s="1"/>
  <c r="H100" i="32"/>
  <c r="I100" i="32" s="1"/>
  <c r="H6" i="36"/>
  <c r="I6" i="36" s="1"/>
  <c r="E18" i="36"/>
  <c r="F18" i="36" s="1"/>
  <c r="E21" i="36"/>
  <c r="F21" i="36" s="1"/>
  <c r="E24" i="36"/>
  <c r="F24" i="36" s="1"/>
  <c r="E46" i="36"/>
  <c r="F46" i="36" s="1"/>
  <c r="H48" i="36"/>
  <c r="I48" i="36" s="1"/>
  <c r="H50" i="36"/>
  <c r="I50" i="36" s="1"/>
  <c r="E91" i="36"/>
  <c r="F91" i="36" s="1"/>
  <c r="E99" i="36"/>
  <c r="F99" i="36" s="1"/>
  <c r="E29" i="30"/>
  <c r="F29" i="30" s="1"/>
  <c r="E45" i="30"/>
  <c r="F45" i="30" s="1"/>
  <c r="H47" i="30"/>
  <c r="I47" i="30" s="1"/>
  <c r="H87" i="30"/>
  <c r="I87" i="30" s="1"/>
  <c r="H110" i="30"/>
  <c r="I110" i="30" s="1"/>
  <c r="H10" i="5"/>
  <c r="I10" i="5" s="1"/>
  <c r="J10" i="5" s="1"/>
  <c r="K10" i="5" s="1"/>
  <c r="L10" i="5" s="1"/>
  <c r="H40" i="5"/>
  <c r="I40" i="5" s="1"/>
  <c r="J40" i="5" s="1"/>
  <c r="K40" i="5" s="1"/>
  <c r="L40" i="5" s="1"/>
  <c r="H64" i="5"/>
  <c r="I64" i="5" s="1"/>
  <c r="J64" i="5" s="1"/>
  <c r="K64" i="5" s="1"/>
  <c r="L64" i="5" s="1"/>
  <c r="H66" i="5"/>
  <c r="I66" i="5" s="1"/>
  <c r="J66" i="5" s="1"/>
  <c r="K66" i="5" s="1"/>
  <c r="L66" i="5" s="1"/>
  <c r="H85" i="5"/>
  <c r="I85" i="5" s="1"/>
  <c r="J85" i="5" s="1"/>
  <c r="K85" i="5" s="1"/>
  <c r="L85" i="5" s="1"/>
  <c r="E93" i="5"/>
  <c r="F93" i="5" s="1"/>
  <c r="E112" i="5"/>
  <c r="F112" i="5" s="1"/>
  <c r="H56" i="36"/>
  <c r="I56" i="36" s="1"/>
  <c r="H51" i="30"/>
  <c r="I51" i="30" s="1"/>
  <c r="E57" i="30"/>
  <c r="F57" i="30" s="1"/>
  <c r="H59" i="30"/>
  <c r="I59" i="30" s="1"/>
  <c r="E79" i="30"/>
  <c r="F79" i="30" s="1"/>
  <c r="E81" i="30"/>
  <c r="F81" i="30" s="1"/>
  <c r="H83" i="30"/>
  <c r="I83" i="30" s="1"/>
  <c r="E98" i="30"/>
  <c r="F98" i="30" s="1"/>
  <c r="E102" i="30"/>
  <c r="F102" i="30" s="1"/>
  <c r="E104" i="30"/>
  <c r="F104" i="30" s="1"/>
  <c r="H8" i="5"/>
  <c r="I8" i="5" s="1"/>
  <c r="J8" i="5" s="1"/>
  <c r="K8" i="5" s="1"/>
  <c r="L8" i="5" s="1"/>
  <c r="H46" i="5"/>
  <c r="I46" i="5" s="1"/>
  <c r="J46" i="5" s="1"/>
  <c r="K46" i="5" s="1"/>
  <c r="L46" i="5" s="1"/>
  <c r="E50" i="5"/>
  <c r="F50" i="5" s="1"/>
  <c r="E54" i="5"/>
  <c r="F54" i="5" s="1"/>
  <c r="H58" i="5"/>
  <c r="I58" i="5" s="1"/>
  <c r="J58" i="5" s="1"/>
  <c r="K58" i="5" s="1"/>
  <c r="L58" i="5" s="1"/>
  <c r="H62" i="5"/>
  <c r="I62" i="5" s="1"/>
  <c r="J62" i="5" s="1"/>
  <c r="K62" i="5" s="1"/>
  <c r="L62" i="5" s="1"/>
  <c r="H79" i="5"/>
  <c r="I79" i="5" s="1"/>
  <c r="J79" i="5" s="1"/>
  <c r="K79" i="5" s="1"/>
  <c r="L79" i="5" s="1"/>
  <c r="H87" i="5"/>
  <c r="I87" i="5" s="1"/>
  <c r="J87" i="5" s="1"/>
  <c r="K87" i="5" s="1"/>
  <c r="L87" i="5" s="1"/>
  <c r="H93" i="5"/>
  <c r="I93" i="5" s="1"/>
  <c r="J93" i="5" s="1"/>
  <c r="K93" i="5" s="1"/>
  <c r="L93" i="5" s="1"/>
  <c r="E110" i="5"/>
  <c r="F110" i="5" s="1"/>
  <c r="E5" i="15"/>
  <c r="F5" i="15" s="1"/>
  <c r="E10" i="15"/>
  <c r="F10" i="15" s="1"/>
  <c r="H23" i="15"/>
  <c r="I23" i="15" s="1"/>
  <c r="J23" i="15" s="1"/>
  <c r="K23" i="15" s="1"/>
  <c r="L23" i="15" s="1"/>
  <c r="H26" i="32"/>
  <c r="I26" i="32" s="1"/>
  <c r="E63" i="32"/>
  <c r="F63" i="32" s="1"/>
  <c r="H60" i="36"/>
  <c r="I60" i="36" s="1"/>
  <c r="H83" i="36"/>
  <c r="I83" i="36" s="1"/>
  <c r="H87" i="36"/>
  <c r="I87" i="36" s="1"/>
  <c r="H89" i="36"/>
  <c r="I89" i="36" s="1"/>
  <c r="H91" i="36"/>
  <c r="I91" i="36" s="1"/>
  <c r="H99" i="36"/>
  <c r="I99" i="36" s="1"/>
  <c r="H29" i="30"/>
  <c r="I29" i="30" s="1"/>
  <c r="H53" i="30"/>
  <c r="I53" i="30" s="1"/>
  <c r="H63" i="30"/>
  <c r="I63" i="30" s="1"/>
  <c r="H77" i="30"/>
  <c r="I77" i="30" s="1"/>
  <c r="H3" i="5"/>
  <c r="I3" i="5" s="1"/>
  <c r="J3" i="5" s="1"/>
  <c r="K3" i="5" s="1"/>
  <c r="L3" i="5" s="1"/>
  <c r="H77" i="5"/>
  <c r="I77" i="5" s="1"/>
  <c r="J77" i="5" s="1"/>
  <c r="K77" i="5" s="1"/>
  <c r="L77" i="5" s="1"/>
  <c r="E91" i="5"/>
  <c r="F91" i="5" s="1"/>
  <c r="H108" i="5"/>
  <c r="I108" i="5" s="1"/>
  <c r="J108" i="5" s="1"/>
  <c r="K108" i="5" s="1"/>
  <c r="L108" i="5" s="1"/>
  <c r="H112" i="5"/>
  <c r="I112" i="5" s="1"/>
  <c r="J112" i="5" s="1"/>
  <c r="K112" i="5" s="1"/>
  <c r="L112" i="5" s="1"/>
  <c r="H3" i="32"/>
  <c r="I3" i="32" s="1"/>
  <c r="E8" i="32"/>
  <c r="F8" i="32" s="1"/>
  <c r="H10" i="32"/>
  <c r="I10" i="32" s="1"/>
  <c r="E15" i="32"/>
  <c r="F15" i="32" s="1"/>
  <c r="H24" i="32"/>
  <c r="I24" i="32" s="1"/>
  <c r="E67" i="32"/>
  <c r="F67" i="32" s="1"/>
  <c r="E71" i="32"/>
  <c r="F71" i="32" s="1"/>
  <c r="E87" i="32"/>
  <c r="F87" i="32" s="1"/>
  <c r="H89" i="32"/>
  <c r="I89" i="32" s="1"/>
  <c r="E93" i="32"/>
  <c r="F93" i="32" s="1"/>
  <c r="H95" i="32"/>
  <c r="I95" i="32" s="1"/>
  <c r="H117" i="32"/>
  <c r="I117" i="32" s="1"/>
  <c r="H4" i="36"/>
  <c r="I4" i="36" s="1"/>
  <c r="E13" i="36"/>
  <c r="F13" i="36" s="1"/>
  <c r="E16" i="36"/>
  <c r="F16" i="36" s="1"/>
  <c r="H27" i="36"/>
  <c r="I27" i="36" s="1"/>
  <c r="H29" i="36"/>
  <c r="I29" i="36" s="1"/>
  <c r="E39" i="36"/>
  <c r="F39" i="36" s="1"/>
  <c r="H67" i="36"/>
  <c r="I67" i="36" s="1"/>
  <c r="H73" i="36"/>
  <c r="I73" i="36" s="1"/>
  <c r="H78" i="36"/>
  <c r="I78" i="36" s="1"/>
  <c r="H97" i="36"/>
  <c r="I97" i="36" s="1"/>
  <c r="H113" i="36"/>
  <c r="I113" i="36" s="1"/>
  <c r="E117" i="36"/>
  <c r="F117" i="36" s="1"/>
  <c r="E4" i="30"/>
  <c r="F4" i="30" s="1"/>
  <c r="E7" i="30"/>
  <c r="F7" i="30" s="1"/>
  <c r="E10" i="30"/>
  <c r="F10" i="30" s="1"/>
  <c r="E13" i="30"/>
  <c r="F13" i="30" s="1"/>
  <c r="E16" i="30"/>
  <c r="F16" i="30" s="1"/>
  <c r="H18" i="30"/>
  <c r="I18" i="30" s="1"/>
  <c r="E27" i="30"/>
  <c r="F27" i="30" s="1"/>
  <c r="E38" i="30"/>
  <c r="F38" i="30" s="1"/>
  <c r="H65" i="30"/>
  <c r="I65" i="30" s="1"/>
  <c r="H67" i="30"/>
  <c r="I67" i="30" s="1"/>
  <c r="E69" i="30"/>
  <c r="F69" i="30" s="1"/>
  <c r="E71" i="30"/>
  <c r="F71" i="30" s="1"/>
  <c r="H75" i="30"/>
  <c r="I75" i="30" s="1"/>
  <c r="E96" i="30"/>
  <c r="F96" i="30" s="1"/>
  <c r="H102" i="30"/>
  <c r="I102" i="30" s="1"/>
  <c r="H106" i="30"/>
  <c r="I106" i="30" s="1"/>
  <c r="H26" i="5"/>
  <c r="I26" i="5" s="1"/>
  <c r="J26" i="5" s="1"/>
  <c r="K26" i="5" s="1"/>
  <c r="L26" i="5" s="1"/>
  <c r="H50" i="5"/>
  <c r="I50" i="5" s="1"/>
  <c r="J50" i="5" s="1"/>
  <c r="K50" i="5" s="1"/>
  <c r="L50" i="5" s="1"/>
  <c r="H54" i="5"/>
  <c r="I54" i="5" s="1"/>
  <c r="J54" i="5" s="1"/>
  <c r="K54" i="5" s="1"/>
  <c r="L54" i="5" s="1"/>
  <c r="H73" i="5"/>
  <c r="I73" i="5" s="1"/>
  <c r="J73" i="5" s="1"/>
  <c r="K73" i="5" s="1"/>
  <c r="L73" i="5" s="1"/>
  <c r="H75" i="5"/>
  <c r="I75" i="5" s="1"/>
  <c r="J75" i="5" s="1"/>
  <c r="K75" i="5" s="1"/>
  <c r="L75" i="5" s="1"/>
  <c r="H10" i="15"/>
  <c r="I10" i="15" s="1"/>
  <c r="J10" i="15" s="1"/>
  <c r="K10" i="15" s="1"/>
  <c r="L10" i="15" s="1"/>
  <c r="H13" i="15"/>
  <c r="I13" i="15" s="1"/>
  <c r="J13" i="15" s="1"/>
  <c r="K13" i="15" s="1"/>
  <c r="L13" i="15" s="1"/>
  <c r="H26" i="15"/>
  <c r="I26" i="15" s="1"/>
  <c r="J26" i="15" s="1"/>
  <c r="K26" i="15" s="1"/>
  <c r="L26" i="15" s="1"/>
  <c r="H68" i="5"/>
  <c r="I68" i="5" s="1"/>
  <c r="J68" i="5" s="1"/>
  <c r="K68" i="5" s="1"/>
  <c r="L68" i="5" s="1"/>
  <c r="H74" i="5"/>
  <c r="I74" i="5" s="1"/>
  <c r="J74" i="5" s="1"/>
  <c r="K74" i="5" s="1"/>
  <c r="L74" i="5" s="1"/>
  <c r="E96" i="5"/>
  <c r="F96" i="5" s="1"/>
  <c r="E104" i="5"/>
  <c r="F104" i="5" s="1"/>
  <c r="E115" i="5"/>
  <c r="F115" i="5" s="1"/>
  <c r="H18" i="15"/>
  <c r="I18" i="15" s="1"/>
  <c r="J18" i="15" s="1"/>
  <c r="K18" i="15" s="1"/>
  <c r="L18" i="15" s="1"/>
  <c r="E60" i="15"/>
  <c r="F60" i="15" s="1"/>
  <c r="E32" i="9"/>
  <c r="F32" i="9" s="1"/>
  <c r="H56" i="9"/>
  <c r="I56" i="9" s="1"/>
  <c r="E65" i="9"/>
  <c r="F65" i="9" s="1"/>
  <c r="H67" i="9"/>
  <c r="I67" i="9" s="1"/>
  <c r="H78" i="9"/>
  <c r="I78" i="9" s="1"/>
  <c r="E104" i="9"/>
  <c r="F104" i="9" s="1"/>
  <c r="E28" i="11"/>
  <c r="F28" i="11" s="1"/>
  <c r="H30" i="11"/>
  <c r="I30" i="11" s="1"/>
  <c r="H32" i="11"/>
  <c r="I32" i="11" s="1"/>
  <c r="E36" i="11"/>
  <c r="F36" i="11" s="1"/>
  <c r="H38" i="11"/>
  <c r="I38" i="11" s="1"/>
  <c r="E44" i="11"/>
  <c r="F44" i="11" s="1"/>
  <c r="H59" i="11"/>
  <c r="I59" i="11" s="1"/>
  <c r="H68" i="11"/>
  <c r="I68" i="11" s="1"/>
  <c r="E74" i="11"/>
  <c r="F74" i="11" s="1"/>
  <c r="E78" i="11"/>
  <c r="F78" i="11" s="1"/>
  <c r="E82" i="11"/>
  <c r="F82" i="11" s="1"/>
  <c r="H91" i="11"/>
  <c r="I91" i="11" s="1"/>
  <c r="H93" i="11"/>
  <c r="I93" i="11" s="1"/>
  <c r="H42" i="13"/>
  <c r="I42" i="13" s="1"/>
  <c r="E44" i="13"/>
  <c r="F44" i="13" s="1"/>
  <c r="E46" i="13"/>
  <c r="F46" i="13" s="1"/>
  <c r="E54" i="13"/>
  <c r="F54" i="13" s="1"/>
  <c r="E29" i="13"/>
  <c r="F29" i="13" s="1"/>
  <c r="E33" i="13"/>
  <c r="F33" i="13" s="1"/>
  <c r="H44" i="13"/>
  <c r="I44" i="13" s="1"/>
  <c r="H50" i="13"/>
  <c r="I50" i="13" s="1"/>
  <c r="H54" i="13"/>
  <c r="I54" i="13" s="1"/>
  <c r="E56" i="13"/>
  <c r="F56" i="13" s="1"/>
  <c r="E62" i="13"/>
  <c r="F62" i="13" s="1"/>
  <c r="H67" i="13"/>
  <c r="I67" i="13" s="1"/>
  <c r="E72" i="13"/>
  <c r="F72" i="13" s="1"/>
  <c r="H73" i="13"/>
  <c r="I73" i="13" s="1"/>
  <c r="E87" i="13"/>
  <c r="F87" i="13" s="1"/>
  <c r="E101" i="13"/>
  <c r="F101" i="13" s="1"/>
  <c r="H111" i="13"/>
  <c r="I111" i="13" s="1"/>
  <c r="H37" i="33"/>
  <c r="I37" i="33" s="1"/>
  <c r="H64" i="15"/>
  <c r="I64" i="15" s="1"/>
  <c r="J64" i="15" s="1"/>
  <c r="K64" i="15" s="1"/>
  <c r="L64" i="15" s="1"/>
  <c r="H66" i="15"/>
  <c r="I66" i="15" s="1"/>
  <c r="J66" i="15" s="1"/>
  <c r="K66" i="15" s="1"/>
  <c r="L66" i="15" s="1"/>
  <c r="H73" i="15"/>
  <c r="I73" i="15" s="1"/>
  <c r="J73" i="15" s="1"/>
  <c r="K73" i="15" s="1"/>
  <c r="L73" i="15" s="1"/>
  <c r="H34" i="9"/>
  <c r="I34" i="9" s="1"/>
  <c r="H69" i="9"/>
  <c r="I69" i="9" s="1"/>
  <c r="H23" i="11"/>
  <c r="I23" i="11" s="1"/>
  <c r="H36" i="11"/>
  <c r="I36" i="11" s="1"/>
  <c r="H44" i="11"/>
  <c r="I44" i="11" s="1"/>
  <c r="E56" i="11"/>
  <c r="F56" i="11" s="1"/>
  <c r="H63" i="11"/>
  <c r="I63" i="11" s="1"/>
  <c r="H65" i="11"/>
  <c r="I65" i="11" s="1"/>
  <c r="H72" i="11"/>
  <c r="I72" i="11" s="1"/>
  <c r="H74" i="11"/>
  <c r="I74" i="11" s="1"/>
  <c r="H78" i="11"/>
  <c r="I78" i="11" s="1"/>
  <c r="H80" i="11"/>
  <c r="I80" i="11" s="1"/>
  <c r="H95" i="11"/>
  <c r="I95" i="11" s="1"/>
  <c r="H60" i="13"/>
  <c r="I60" i="13" s="1"/>
  <c r="H72" i="13"/>
  <c r="I72" i="13" s="1"/>
  <c r="H87" i="13"/>
  <c r="I87" i="13" s="1"/>
  <c r="H11" i="15"/>
  <c r="I11" i="15" s="1"/>
  <c r="J11" i="15" s="1"/>
  <c r="K11" i="15" s="1"/>
  <c r="L11" i="15" s="1"/>
  <c r="H38" i="15"/>
  <c r="I38" i="15" s="1"/>
  <c r="J38" i="15" s="1"/>
  <c r="K38" i="15" s="1"/>
  <c r="L38" i="15" s="1"/>
  <c r="H84" i="15"/>
  <c r="I84" i="15" s="1"/>
  <c r="J84" i="15" s="1"/>
  <c r="K84" i="15" s="1"/>
  <c r="L84" i="15" s="1"/>
  <c r="H95" i="15"/>
  <c r="I95" i="15" s="1"/>
  <c r="J95" i="15" s="1"/>
  <c r="K95" i="15" s="1"/>
  <c r="L95" i="15" s="1"/>
  <c r="H85" i="9"/>
  <c r="I85" i="9" s="1"/>
  <c r="E108" i="9"/>
  <c r="F108" i="9" s="1"/>
  <c r="E26" i="11"/>
  <c r="F26" i="11" s="1"/>
  <c r="H50" i="11"/>
  <c r="I50" i="11" s="1"/>
  <c r="H54" i="11"/>
  <c r="I54" i="11" s="1"/>
  <c r="E58" i="11"/>
  <c r="F58" i="11" s="1"/>
  <c r="H67" i="11"/>
  <c r="I67" i="11" s="1"/>
  <c r="H103" i="11"/>
  <c r="I103" i="11" s="1"/>
  <c r="H112" i="11"/>
  <c r="I112" i="11" s="1"/>
  <c r="H35" i="13"/>
  <c r="I35" i="13" s="1"/>
  <c r="H52" i="13"/>
  <c r="I52" i="13" s="1"/>
  <c r="E66" i="13"/>
  <c r="F66" i="13" s="1"/>
  <c r="H44" i="33"/>
  <c r="I44" i="33" s="1"/>
  <c r="E9" i="15"/>
  <c r="F9" i="15" s="1"/>
  <c r="E21" i="15"/>
  <c r="F21" i="15" s="1"/>
  <c r="H49" i="15"/>
  <c r="I49" i="15" s="1"/>
  <c r="J49" i="15" s="1"/>
  <c r="K49" i="15" s="1"/>
  <c r="L49" i="15" s="1"/>
  <c r="H58" i="15"/>
  <c r="I58" i="15" s="1"/>
  <c r="J58" i="15" s="1"/>
  <c r="K58" i="15" s="1"/>
  <c r="L58" i="15" s="1"/>
  <c r="E101" i="15"/>
  <c r="F101" i="15" s="1"/>
  <c r="H108" i="15"/>
  <c r="I108" i="15" s="1"/>
  <c r="J108" i="15" s="1"/>
  <c r="K108" i="15" s="1"/>
  <c r="L108" i="15" s="1"/>
  <c r="E110" i="15"/>
  <c r="F110" i="15" s="1"/>
  <c r="H115" i="15"/>
  <c r="I115" i="15" s="1"/>
  <c r="J115" i="15" s="1"/>
  <c r="K115" i="15" s="1"/>
  <c r="L115" i="15" s="1"/>
  <c r="H26" i="9"/>
  <c r="I26" i="9" s="1"/>
  <c r="E38" i="9"/>
  <c r="F38" i="9" s="1"/>
  <c r="E59" i="9"/>
  <c r="F59" i="9" s="1"/>
  <c r="H62" i="9"/>
  <c r="I62" i="9" s="1"/>
  <c r="E68" i="9"/>
  <c r="F68" i="9" s="1"/>
  <c r="E79" i="9"/>
  <c r="F79" i="9" s="1"/>
  <c r="H91" i="9"/>
  <c r="I91" i="9" s="1"/>
  <c r="H97" i="9"/>
  <c r="I97" i="9" s="1"/>
  <c r="E110" i="9"/>
  <c r="F110" i="9" s="1"/>
  <c r="E116" i="9"/>
  <c r="F116" i="9" s="1"/>
  <c r="H69" i="11"/>
  <c r="I69" i="11" s="1"/>
  <c r="E84" i="11"/>
  <c r="F84" i="11" s="1"/>
  <c r="E86" i="11"/>
  <c r="F86" i="11" s="1"/>
  <c r="E88" i="11"/>
  <c r="F88" i="11" s="1"/>
  <c r="H101" i="11"/>
  <c r="I101" i="11" s="1"/>
  <c r="H3" i="13"/>
  <c r="I3" i="13" s="1"/>
  <c r="H66" i="13"/>
  <c r="I66" i="13" s="1"/>
  <c r="E55" i="15"/>
  <c r="F55" i="15" s="1"/>
  <c r="H59" i="9"/>
  <c r="I59" i="9" s="1"/>
  <c r="H112" i="9"/>
  <c r="I112" i="9" s="1"/>
  <c r="E29" i="11"/>
  <c r="F29" i="11" s="1"/>
  <c r="H31" i="11"/>
  <c r="I31" i="11" s="1"/>
  <c r="H71" i="11"/>
  <c r="I71" i="11" s="1"/>
  <c r="H27" i="13"/>
  <c r="I27" i="13" s="1"/>
  <c r="H41" i="13"/>
  <c r="I41" i="13" s="1"/>
  <c r="E45" i="13"/>
  <c r="F45" i="13" s="1"/>
  <c r="H64" i="13"/>
  <c r="I64" i="13" s="1"/>
  <c r="H70" i="13"/>
  <c r="I70" i="13" s="1"/>
  <c r="E76" i="13"/>
  <c r="F76" i="13" s="1"/>
  <c r="E80" i="13"/>
  <c r="F80" i="13" s="1"/>
  <c r="E84" i="13"/>
  <c r="F84" i="13" s="1"/>
  <c r="H107" i="13"/>
  <c r="I107" i="13" s="1"/>
  <c r="E14" i="33"/>
  <c r="F14" i="33" s="1"/>
  <c r="H71" i="33"/>
  <c r="I71" i="33" s="1"/>
  <c r="H88" i="19"/>
  <c r="I88" i="19" s="1"/>
  <c r="J88" i="19" s="1"/>
  <c r="K88" i="19" s="1"/>
  <c r="L88" i="19" s="1"/>
  <c r="E35" i="15"/>
  <c r="F35" i="15" s="1"/>
  <c r="H70" i="15"/>
  <c r="I70" i="15" s="1"/>
  <c r="J70" i="15" s="1"/>
  <c r="K70" i="15" s="1"/>
  <c r="L70" i="15" s="1"/>
  <c r="H44" i="9"/>
  <c r="I44" i="9" s="1"/>
  <c r="H53" i="9"/>
  <c r="I53" i="9" s="1"/>
  <c r="H77" i="11"/>
  <c r="I77" i="11" s="1"/>
  <c r="H79" i="11"/>
  <c r="I79" i="11" s="1"/>
  <c r="E24" i="15"/>
  <c r="F24" i="15" s="1"/>
  <c r="E28" i="15"/>
  <c r="F28" i="15" s="1"/>
  <c r="H31" i="15"/>
  <c r="I31" i="15" s="1"/>
  <c r="J31" i="15" s="1"/>
  <c r="K31" i="15" s="1"/>
  <c r="L31" i="15" s="1"/>
  <c r="H33" i="15"/>
  <c r="I33" i="15" s="1"/>
  <c r="J33" i="15" s="1"/>
  <c r="K33" i="15" s="1"/>
  <c r="L33" i="15" s="1"/>
  <c r="E39" i="15"/>
  <c r="F39" i="15" s="1"/>
  <c r="E44" i="15"/>
  <c r="F44" i="15" s="1"/>
  <c r="E48" i="15"/>
  <c r="F48" i="15" s="1"/>
  <c r="E50" i="15"/>
  <c r="F50" i="15" s="1"/>
  <c r="E59" i="15"/>
  <c r="F59" i="15" s="1"/>
  <c r="H20" i="9"/>
  <c r="I20" i="9" s="1"/>
  <c r="H35" i="9"/>
  <c r="I35" i="9" s="1"/>
  <c r="H57" i="9"/>
  <c r="I57" i="9" s="1"/>
  <c r="H64" i="9"/>
  <c r="I64" i="9" s="1"/>
  <c r="H66" i="9"/>
  <c r="I66" i="9" s="1"/>
  <c r="E94" i="9"/>
  <c r="F94" i="9" s="1"/>
  <c r="H103" i="9"/>
  <c r="I103" i="9" s="1"/>
  <c r="H114" i="9"/>
  <c r="I114" i="9" s="1"/>
  <c r="H29" i="11"/>
  <c r="I29" i="11" s="1"/>
  <c r="H35" i="11"/>
  <c r="I35" i="11" s="1"/>
  <c r="H43" i="11"/>
  <c r="I43" i="11" s="1"/>
  <c r="H55" i="11"/>
  <c r="I55" i="11" s="1"/>
  <c r="E62" i="11"/>
  <c r="F62" i="11" s="1"/>
  <c r="E64" i="11"/>
  <c r="F64" i="11" s="1"/>
  <c r="H92" i="11"/>
  <c r="I92" i="11" s="1"/>
  <c r="H53" i="13"/>
  <c r="I53" i="13" s="1"/>
  <c r="H59" i="13"/>
  <c r="I59" i="13" s="1"/>
  <c r="H76" i="13"/>
  <c r="I76" i="13" s="1"/>
  <c r="E88" i="13"/>
  <c r="F88" i="13" s="1"/>
  <c r="E96" i="13"/>
  <c r="F96" i="13" s="1"/>
  <c r="E100" i="13"/>
  <c r="F100" i="13" s="1"/>
  <c r="E110" i="13"/>
  <c r="F110" i="13" s="1"/>
  <c r="H3" i="33"/>
  <c r="I3" i="33" s="1"/>
  <c r="H81" i="15"/>
  <c r="I81" i="15" s="1"/>
  <c r="J81" i="15" s="1"/>
  <c r="K81" i="15" s="1"/>
  <c r="L81" i="15" s="1"/>
  <c r="E83" i="15"/>
  <c r="F83" i="15" s="1"/>
  <c r="E96" i="15"/>
  <c r="F96" i="15" s="1"/>
  <c r="E103" i="15"/>
  <c r="F103" i="15" s="1"/>
  <c r="E114" i="15"/>
  <c r="F114" i="15" s="1"/>
  <c r="H10" i="9"/>
  <c r="I10" i="9" s="1"/>
  <c r="H18" i="9"/>
  <c r="I18" i="9" s="1"/>
  <c r="E72" i="9"/>
  <c r="F72" i="9" s="1"/>
  <c r="E82" i="9"/>
  <c r="F82" i="9" s="1"/>
  <c r="H105" i="9"/>
  <c r="I105" i="9" s="1"/>
  <c r="H49" i="11"/>
  <c r="I49" i="11" s="1"/>
  <c r="E66" i="11"/>
  <c r="F66" i="11" s="1"/>
  <c r="H90" i="11"/>
  <c r="I90" i="11" s="1"/>
  <c r="E96" i="11"/>
  <c r="F96" i="11" s="1"/>
  <c r="E104" i="11"/>
  <c r="F104" i="11" s="1"/>
  <c r="H109" i="11"/>
  <c r="I109" i="11" s="1"/>
  <c r="H111" i="11"/>
  <c r="I111" i="11" s="1"/>
  <c r="H30" i="13"/>
  <c r="I30" i="13" s="1"/>
  <c r="H96" i="13"/>
  <c r="I96" i="13" s="1"/>
  <c r="H9" i="33"/>
  <c r="I9" i="33" s="1"/>
  <c r="E98" i="11"/>
  <c r="F98" i="11" s="1"/>
  <c r="E100" i="11"/>
  <c r="F100" i="11" s="1"/>
  <c r="E102" i="11"/>
  <c r="F102" i="11" s="1"/>
  <c r="E106" i="11"/>
  <c r="F106" i="11" s="1"/>
  <c r="E69" i="13"/>
  <c r="F69" i="13" s="1"/>
  <c r="H71" i="13"/>
  <c r="I71" i="13" s="1"/>
  <c r="H86" i="13"/>
  <c r="I86" i="13" s="1"/>
  <c r="H110" i="13"/>
  <c r="I110" i="13" s="1"/>
  <c r="H116" i="33"/>
  <c r="I116" i="33" s="1"/>
  <c r="H87" i="18"/>
  <c r="I87" i="18" s="1"/>
  <c r="J87" i="18" s="1"/>
  <c r="K87" i="18" s="1"/>
  <c r="L87" i="18" s="1"/>
  <c r="E57" i="15"/>
  <c r="F57" i="15" s="1"/>
  <c r="H90" i="15"/>
  <c r="I90" i="15" s="1"/>
  <c r="J90" i="15" s="1"/>
  <c r="K90" i="15" s="1"/>
  <c r="L90" i="15" s="1"/>
  <c r="H50" i="9"/>
  <c r="I50" i="9" s="1"/>
  <c r="H72" i="9"/>
  <c r="I72" i="9" s="1"/>
  <c r="E98" i="9"/>
  <c r="F98" i="9" s="1"/>
  <c r="H27" i="11"/>
  <c r="I27" i="11" s="1"/>
  <c r="H115" i="11"/>
  <c r="I115" i="11" s="1"/>
  <c r="E75" i="15"/>
  <c r="F75" i="15" s="1"/>
  <c r="H41" i="9"/>
  <c r="I41" i="9" s="1"/>
  <c r="H74" i="9"/>
  <c r="I74" i="9" s="1"/>
  <c r="H80" i="9"/>
  <c r="I80" i="9" s="1"/>
  <c r="H84" i="9"/>
  <c r="I84" i="9" s="1"/>
  <c r="H88" i="9"/>
  <c r="I88" i="9" s="1"/>
  <c r="E90" i="9"/>
  <c r="F90" i="9" s="1"/>
  <c r="H92" i="9"/>
  <c r="I92" i="9" s="1"/>
  <c r="H100" i="9"/>
  <c r="I100" i="9" s="1"/>
  <c r="H107" i="9"/>
  <c r="I107" i="9" s="1"/>
  <c r="H113" i="9"/>
  <c r="I113" i="9" s="1"/>
  <c r="H115" i="9"/>
  <c r="I115" i="9" s="1"/>
  <c r="E40" i="11"/>
  <c r="F40" i="11" s="1"/>
  <c r="E57" i="11"/>
  <c r="F57" i="11" s="1"/>
  <c r="E72" i="11"/>
  <c r="F72" i="11" s="1"/>
  <c r="E80" i="11"/>
  <c r="F80" i="11" s="1"/>
  <c r="H83" i="11"/>
  <c r="I83" i="11" s="1"/>
  <c r="H89" i="11"/>
  <c r="I89" i="11" s="1"/>
  <c r="H96" i="11"/>
  <c r="I96" i="11" s="1"/>
  <c r="H102" i="11"/>
  <c r="I102" i="11" s="1"/>
  <c r="H34" i="13"/>
  <c r="I34" i="13" s="1"/>
  <c r="H48" i="13"/>
  <c r="I48" i="13" s="1"/>
  <c r="H77" i="13"/>
  <c r="I77" i="13" s="1"/>
  <c r="H2" i="33"/>
  <c r="I2" i="33" s="1"/>
  <c r="H5" i="33"/>
  <c r="I5" i="33" s="1"/>
  <c r="H8" i="33"/>
  <c r="I8" i="33" s="1"/>
  <c r="E27" i="33"/>
  <c r="F27" i="33" s="1"/>
  <c r="E58" i="33"/>
  <c r="F58" i="33" s="1"/>
  <c r="H60" i="33"/>
  <c r="I60" i="33" s="1"/>
  <c r="E75" i="33"/>
  <c r="F75" i="33" s="1"/>
  <c r="E79" i="33"/>
  <c r="F79" i="33" s="1"/>
  <c r="H106" i="33"/>
  <c r="I106" i="33" s="1"/>
  <c r="H114" i="33"/>
  <c r="I114" i="33" s="1"/>
  <c r="E2" i="18"/>
  <c r="F2" i="18" s="1"/>
  <c r="E8" i="18"/>
  <c r="F8" i="18" s="1"/>
  <c r="E14" i="18"/>
  <c r="F14" i="18" s="1"/>
  <c r="H42" i="18"/>
  <c r="I42" i="18" s="1"/>
  <c r="J42" i="18" s="1"/>
  <c r="K42" i="18" s="1"/>
  <c r="L42" i="18" s="1"/>
  <c r="H46" i="18"/>
  <c r="I46" i="18" s="1"/>
  <c r="J46" i="18" s="1"/>
  <c r="K46" i="18" s="1"/>
  <c r="L46" i="18" s="1"/>
  <c r="E64" i="18"/>
  <c r="F64" i="18" s="1"/>
  <c r="E66" i="18"/>
  <c r="F66" i="18" s="1"/>
  <c r="H83" i="18"/>
  <c r="I83" i="18" s="1"/>
  <c r="J83" i="18" s="1"/>
  <c r="K83" i="18" s="1"/>
  <c r="L83" i="18" s="1"/>
  <c r="H92" i="18"/>
  <c r="I92" i="18" s="1"/>
  <c r="J92" i="18" s="1"/>
  <c r="K92" i="18" s="1"/>
  <c r="L92" i="18" s="1"/>
  <c r="H116" i="18"/>
  <c r="I116" i="18" s="1"/>
  <c r="J116" i="18" s="1"/>
  <c r="K116" i="18" s="1"/>
  <c r="L116" i="18" s="1"/>
  <c r="E3" i="19"/>
  <c r="F3" i="19" s="1"/>
  <c r="E6" i="19"/>
  <c r="F6" i="19" s="1"/>
  <c r="E9" i="19"/>
  <c r="F9" i="19" s="1"/>
  <c r="E12" i="19"/>
  <c r="F12" i="19" s="1"/>
  <c r="H36" i="19"/>
  <c r="I36" i="19" s="1"/>
  <c r="J36" i="19" s="1"/>
  <c r="K36" i="19" s="1"/>
  <c r="L36" i="19" s="1"/>
  <c r="E38" i="19"/>
  <c r="F38" i="19" s="1"/>
  <c r="E56" i="19"/>
  <c r="F56" i="19" s="1"/>
  <c r="E74" i="19"/>
  <c r="F74" i="19" s="1"/>
  <c r="E97" i="19"/>
  <c r="F97" i="19" s="1"/>
  <c r="E101" i="19"/>
  <c r="F101" i="19" s="1"/>
  <c r="H107" i="19"/>
  <c r="I107" i="19" s="1"/>
  <c r="J107" i="19" s="1"/>
  <c r="K107" i="19" s="1"/>
  <c r="L107" i="19" s="1"/>
  <c r="E109" i="19"/>
  <c r="F109" i="19" s="1"/>
  <c r="E15" i="21"/>
  <c r="F15" i="21" s="1"/>
  <c r="E20" i="21"/>
  <c r="F20" i="21" s="1"/>
  <c r="E30" i="21"/>
  <c r="F30" i="21" s="1"/>
  <c r="E32" i="21"/>
  <c r="F32" i="21" s="1"/>
  <c r="H36" i="21"/>
  <c r="I36" i="21" s="1"/>
  <c r="J36" i="21" s="1"/>
  <c r="K36" i="21" s="1"/>
  <c r="L36" i="21" s="1"/>
  <c r="E64" i="21"/>
  <c r="F64" i="21" s="1"/>
  <c r="H66" i="21"/>
  <c r="I66" i="21" s="1"/>
  <c r="J66" i="21" s="1"/>
  <c r="K66" i="21" s="1"/>
  <c r="L66" i="21" s="1"/>
  <c r="E102" i="21"/>
  <c r="F102" i="21" s="1"/>
  <c r="H104" i="21"/>
  <c r="I104" i="21" s="1"/>
  <c r="J104" i="21" s="1"/>
  <c r="K104" i="21" s="1"/>
  <c r="L104" i="21" s="1"/>
  <c r="E111" i="21"/>
  <c r="F111" i="21" s="1"/>
  <c r="E103" i="13"/>
  <c r="F103" i="13" s="1"/>
  <c r="H112" i="13"/>
  <c r="I112" i="13" s="1"/>
  <c r="H20" i="33"/>
  <c r="I20" i="33" s="1"/>
  <c r="E25" i="33"/>
  <c r="F25" i="33" s="1"/>
  <c r="E37" i="33"/>
  <c r="F37" i="33" s="1"/>
  <c r="E66" i="33"/>
  <c r="F66" i="33" s="1"/>
  <c r="H68" i="33"/>
  <c r="I68" i="33" s="1"/>
  <c r="E85" i="33"/>
  <c r="F85" i="33" s="1"/>
  <c r="E87" i="33"/>
  <c r="F87" i="33" s="1"/>
  <c r="E91" i="33"/>
  <c r="F91" i="33" s="1"/>
  <c r="E95" i="33"/>
  <c r="F95" i="33" s="1"/>
  <c r="E99" i="33"/>
  <c r="F99" i="33" s="1"/>
  <c r="E26" i="18"/>
  <c r="F26" i="18" s="1"/>
  <c r="H48" i="18"/>
  <c r="I48" i="18" s="1"/>
  <c r="J48" i="18" s="1"/>
  <c r="K48" i="18" s="1"/>
  <c r="L48" i="18" s="1"/>
  <c r="E52" i="18"/>
  <c r="F52" i="18" s="1"/>
  <c r="E60" i="18"/>
  <c r="F60" i="18" s="1"/>
  <c r="E89" i="18"/>
  <c r="F89" i="18" s="1"/>
  <c r="H113" i="18"/>
  <c r="I113" i="18" s="1"/>
  <c r="J113" i="18" s="1"/>
  <c r="K113" i="18" s="1"/>
  <c r="L113" i="18" s="1"/>
  <c r="E33" i="19"/>
  <c r="F33" i="19" s="1"/>
  <c r="H46" i="19"/>
  <c r="I46" i="19" s="1"/>
  <c r="J46" i="19" s="1"/>
  <c r="K46" i="19" s="1"/>
  <c r="L46" i="19" s="1"/>
  <c r="E52" i="19"/>
  <c r="F52" i="19" s="1"/>
  <c r="H60" i="19"/>
  <c r="I60" i="19" s="1"/>
  <c r="J60" i="19" s="1"/>
  <c r="K60" i="19" s="1"/>
  <c r="L60" i="19" s="1"/>
  <c r="H62" i="19"/>
  <c r="I62" i="19" s="1"/>
  <c r="J62" i="19" s="1"/>
  <c r="K62" i="19" s="1"/>
  <c r="L62" i="19" s="1"/>
  <c r="E68" i="19"/>
  <c r="F68" i="19" s="1"/>
  <c r="H72" i="19"/>
  <c r="I72" i="19" s="1"/>
  <c r="J72" i="19" s="1"/>
  <c r="K72" i="19" s="1"/>
  <c r="L72" i="19" s="1"/>
  <c r="E80" i="19"/>
  <c r="F80" i="19" s="1"/>
  <c r="H111" i="19"/>
  <c r="I111" i="19" s="1"/>
  <c r="J111" i="19" s="1"/>
  <c r="K111" i="19" s="1"/>
  <c r="L111" i="19" s="1"/>
  <c r="H15" i="21"/>
  <c r="I15" i="21" s="1"/>
  <c r="J15" i="21" s="1"/>
  <c r="K15" i="21" s="1"/>
  <c r="L15" i="21" s="1"/>
  <c r="H32" i="21"/>
  <c r="I32" i="21" s="1"/>
  <c r="J32" i="21" s="1"/>
  <c r="K32" i="21" s="1"/>
  <c r="L32" i="21" s="1"/>
  <c r="H62" i="21"/>
  <c r="I62" i="21" s="1"/>
  <c r="J62" i="21" s="1"/>
  <c r="K62" i="21" s="1"/>
  <c r="L62" i="21" s="1"/>
  <c r="H81" i="21"/>
  <c r="I81" i="21" s="1"/>
  <c r="J81" i="21" s="1"/>
  <c r="K81" i="21" s="1"/>
  <c r="L81" i="21" s="1"/>
  <c r="H98" i="21"/>
  <c r="I98" i="21" s="1"/>
  <c r="J98" i="21" s="1"/>
  <c r="K98" i="21" s="1"/>
  <c r="L98" i="21" s="1"/>
  <c r="H102" i="21"/>
  <c r="I102" i="21" s="1"/>
  <c r="J102" i="21" s="1"/>
  <c r="K102" i="21" s="1"/>
  <c r="L102" i="21" s="1"/>
  <c r="H70" i="33"/>
  <c r="I70" i="33" s="1"/>
  <c r="H75" i="33"/>
  <c r="I75" i="33" s="1"/>
  <c r="H48" i="19"/>
  <c r="I48" i="19" s="1"/>
  <c r="J48" i="19" s="1"/>
  <c r="K48" i="19" s="1"/>
  <c r="L48" i="19" s="1"/>
  <c r="E50" i="19"/>
  <c r="F50" i="19" s="1"/>
  <c r="H56" i="19"/>
  <c r="I56" i="19" s="1"/>
  <c r="J56" i="19" s="1"/>
  <c r="K56" i="19" s="1"/>
  <c r="L56" i="19" s="1"/>
  <c r="H84" i="19"/>
  <c r="I84" i="19" s="1"/>
  <c r="J84" i="19" s="1"/>
  <c r="K84" i="19" s="1"/>
  <c r="L84" i="19" s="1"/>
  <c r="H105" i="19"/>
  <c r="I105" i="19" s="1"/>
  <c r="J105" i="19" s="1"/>
  <c r="K105" i="19" s="1"/>
  <c r="L105" i="19" s="1"/>
  <c r="H6" i="21"/>
  <c r="I6" i="21" s="1"/>
  <c r="J6" i="21" s="1"/>
  <c r="K6" i="21" s="1"/>
  <c r="L6" i="21" s="1"/>
  <c r="H49" i="21"/>
  <c r="I49" i="21" s="1"/>
  <c r="J49" i="21" s="1"/>
  <c r="K49" i="21" s="1"/>
  <c r="L49" i="21" s="1"/>
  <c r="H58" i="21"/>
  <c r="I58" i="21" s="1"/>
  <c r="J58" i="21" s="1"/>
  <c r="K58" i="21" s="1"/>
  <c r="L58" i="21" s="1"/>
  <c r="H83" i="21"/>
  <c r="I83" i="21" s="1"/>
  <c r="J83" i="21" s="1"/>
  <c r="K83" i="21" s="1"/>
  <c r="L83" i="21" s="1"/>
  <c r="H94" i="21"/>
  <c r="I94" i="21" s="1"/>
  <c r="J94" i="21" s="1"/>
  <c r="K94" i="21" s="1"/>
  <c r="L94" i="21" s="1"/>
  <c r="H6" i="33"/>
  <c r="I6" i="33" s="1"/>
  <c r="E9" i="33"/>
  <c r="F9" i="33" s="1"/>
  <c r="H30" i="33"/>
  <c r="I30" i="33" s="1"/>
  <c r="H39" i="33"/>
  <c r="I39" i="33" s="1"/>
  <c r="E45" i="33"/>
  <c r="F45" i="33" s="1"/>
  <c r="E55" i="33"/>
  <c r="F55" i="33" s="1"/>
  <c r="H85" i="33"/>
  <c r="I85" i="33" s="1"/>
  <c r="H87" i="33"/>
  <c r="I87" i="33" s="1"/>
  <c r="H91" i="33"/>
  <c r="I91" i="33" s="1"/>
  <c r="H95" i="33"/>
  <c r="I95" i="33" s="1"/>
  <c r="H97" i="33"/>
  <c r="I97" i="33" s="1"/>
  <c r="E103" i="33"/>
  <c r="F103" i="33" s="1"/>
  <c r="E105" i="33"/>
  <c r="F105" i="33" s="1"/>
  <c r="E109" i="33"/>
  <c r="F109" i="33" s="1"/>
  <c r="E111" i="33"/>
  <c r="F111" i="33" s="1"/>
  <c r="E6" i="18"/>
  <c r="F6" i="18" s="1"/>
  <c r="E12" i="18"/>
  <c r="F12" i="18" s="1"/>
  <c r="E18" i="18"/>
  <c r="F18" i="18" s="1"/>
  <c r="H29" i="18"/>
  <c r="I29" i="18" s="1"/>
  <c r="J29" i="18" s="1"/>
  <c r="K29" i="18" s="1"/>
  <c r="L29" i="18" s="1"/>
  <c r="H33" i="18"/>
  <c r="I33" i="18" s="1"/>
  <c r="J33" i="18" s="1"/>
  <c r="K33" i="18" s="1"/>
  <c r="L33" i="18" s="1"/>
  <c r="H54" i="18"/>
  <c r="I54" i="18" s="1"/>
  <c r="J54" i="18" s="1"/>
  <c r="K54" i="18" s="1"/>
  <c r="L54" i="18" s="1"/>
  <c r="E93" i="18"/>
  <c r="F93" i="18" s="1"/>
  <c r="E97" i="18"/>
  <c r="F97" i="18" s="1"/>
  <c r="E99" i="18"/>
  <c r="F99" i="18" s="1"/>
  <c r="H117" i="18"/>
  <c r="I117" i="18" s="1"/>
  <c r="J117" i="18" s="1"/>
  <c r="K117" i="18" s="1"/>
  <c r="L117" i="18" s="1"/>
  <c r="E4" i="19"/>
  <c r="F4" i="19" s="1"/>
  <c r="E7" i="19"/>
  <c r="F7" i="19" s="1"/>
  <c r="E10" i="19"/>
  <c r="F10" i="19" s="1"/>
  <c r="E13" i="19"/>
  <c r="F13" i="19" s="1"/>
  <c r="H29" i="19"/>
  <c r="I29" i="19" s="1"/>
  <c r="J29" i="19" s="1"/>
  <c r="K29" i="19" s="1"/>
  <c r="L29" i="19" s="1"/>
  <c r="H66" i="19"/>
  <c r="I66" i="19" s="1"/>
  <c r="J66" i="19" s="1"/>
  <c r="K66" i="19" s="1"/>
  <c r="L66" i="19" s="1"/>
  <c r="H78" i="19"/>
  <c r="I78" i="19" s="1"/>
  <c r="J78" i="19" s="1"/>
  <c r="K78" i="19" s="1"/>
  <c r="L78" i="19" s="1"/>
  <c r="E92" i="19"/>
  <c r="F92" i="19" s="1"/>
  <c r="E94" i="19"/>
  <c r="F94" i="19" s="1"/>
  <c r="H117" i="19"/>
  <c r="I117" i="19" s="1"/>
  <c r="J117" i="19" s="1"/>
  <c r="K117" i="19" s="1"/>
  <c r="L117" i="19" s="1"/>
  <c r="E4" i="21"/>
  <c r="F4" i="21" s="1"/>
  <c r="E11" i="21"/>
  <c r="F11" i="21" s="1"/>
  <c r="E16" i="21"/>
  <c r="F16" i="21" s="1"/>
  <c r="H28" i="21"/>
  <c r="I28" i="21" s="1"/>
  <c r="J28" i="21" s="1"/>
  <c r="K28" i="21" s="1"/>
  <c r="L28" i="21" s="1"/>
  <c r="E37" i="21"/>
  <c r="F37" i="21" s="1"/>
  <c r="H43" i="21"/>
  <c r="I43" i="21" s="1"/>
  <c r="J43" i="21" s="1"/>
  <c r="K43" i="21" s="1"/>
  <c r="L43" i="21" s="1"/>
  <c r="H45" i="21"/>
  <c r="I45" i="21" s="1"/>
  <c r="J45" i="21" s="1"/>
  <c r="K45" i="21" s="1"/>
  <c r="L45" i="21" s="1"/>
  <c r="E67" i="21"/>
  <c r="F67" i="21" s="1"/>
  <c r="H90" i="21"/>
  <c r="I90" i="21" s="1"/>
  <c r="J90" i="21" s="1"/>
  <c r="K90" i="21" s="1"/>
  <c r="L90" i="21" s="1"/>
  <c r="H109" i="21"/>
  <c r="I109" i="21" s="1"/>
  <c r="J109" i="21" s="1"/>
  <c r="K109" i="21" s="1"/>
  <c r="L109" i="21" s="1"/>
  <c r="E28" i="33"/>
  <c r="F28" i="33" s="1"/>
  <c r="E53" i="33"/>
  <c r="F53" i="33" s="1"/>
  <c r="E59" i="33"/>
  <c r="F59" i="33" s="1"/>
  <c r="E72" i="33"/>
  <c r="F72" i="33" s="1"/>
  <c r="H81" i="33"/>
  <c r="I81" i="33" s="1"/>
  <c r="H83" i="33"/>
  <c r="I83" i="33" s="1"/>
  <c r="H99" i="33"/>
  <c r="I99" i="33" s="1"/>
  <c r="E107" i="33"/>
  <c r="F107" i="33" s="1"/>
  <c r="E113" i="33"/>
  <c r="F113" i="33" s="1"/>
  <c r="H3" i="18"/>
  <c r="I3" i="18" s="1"/>
  <c r="J3" i="18" s="1"/>
  <c r="K3" i="18" s="1"/>
  <c r="L3" i="18" s="1"/>
  <c r="H6" i="18"/>
  <c r="I6" i="18" s="1"/>
  <c r="J6" i="18" s="1"/>
  <c r="K6" i="18" s="1"/>
  <c r="L6" i="18" s="1"/>
  <c r="H18" i="18"/>
  <c r="I18" i="18" s="1"/>
  <c r="J18" i="18" s="1"/>
  <c r="K18" i="18" s="1"/>
  <c r="L18" i="18" s="1"/>
  <c r="H35" i="18"/>
  <c r="I35" i="18" s="1"/>
  <c r="J35" i="18" s="1"/>
  <c r="K35" i="18" s="1"/>
  <c r="L35" i="18" s="1"/>
  <c r="H52" i="18"/>
  <c r="I52" i="18" s="1"/>
  <c r="J52" i="18" s="1"/>
  <c r="K52" i="18" s="1"/>
  <c r="L52" i="18" s="1"/>
  <c r="E54" i="21"/>
  <c r="F54" i="21" s="1"/>
  <c r="E63" i="21"/>
  <c r="F63" i="21" s="1"/>
  <c r="H69" i="21"/>
  <c r="I69" i="21" s="1"/>
  <c r="J69" i="21" s="1"/>
  <c r="K69" i="21" s="1"/>
  <c r="L69" i="21" s="1"/>
  <c r="E99" i="21"/>
  <c r="F99" i="21" s="1"/>
  <c r="E103" i="21"/>
  <c r="F103" i="21" s="1"/>
  <c r="E57" i="33"/>
  <c r="F57" i="33" s="1"/>
  <c r="H21" i="18"/>
  <c r="I21" i="18" s="1"/>
  <c r="J21" i="18" s="1"/>
  <c r="K21" i="18" s="1"/>
  <c r="L21" i="18" s="1"/>
  <c r="H24" i="18"/>
  <c r="I24" i="18" s="1"/>
  <c r="J24" i="18" s="1"/>
  <c r="K24" i="18" s="1"/>
  <c r="L24" i="18" s="1"/>
  <c r="E49" i="18"/>
  <c r="F49" i="18" s="1"/>
  <c r="E65" i="18"/>
  <c r="F65" i="18" s="1"/>
  <c r="E67" i="18"/>
  <c r="F67" i="18" s="1"/>
  <c r="E71" i="18"/>
  <c r="F71" i="18" s="1"/>
  <c r="H80" i="18"/>
  <c r="I80" i="18" s="1"/>
  <c r="J80" i="18" s="1"/>
  <c r="K80" i="18" s="1"/>
  <c r="L80" i="18" s="1"/>
  <c r="E88" i="18"/>
  <c r="F88" i="18" s="1"/>
  <c r="H101" i="18"/>
  <c r="I101" i="18" s="1"/>
  <c r="J101" i="18" s="1"/>
  <c r="K101" i="18" s="1"/>
  <c r="L101" i="18" s="1"/>
  <c r="H114" i="18"/>
  <c r="I114" i="18" s="1"/>
  <c r="J114" i="18" s="1"/>
  <c r="K114" i="18" s="1"/>
  <c r="L114" i="18" s="1"/>
  <c r="H19" i="19"/>
  <c r="I19" i="19" s="1"/>
  <c r="J19" i="19" s="1"/>
  <c r="K19" i="19" s="1"/>
  <c r="L19" i="19" s="1"/>
  <c r="H22" i="19"/>
  <c r="I22" i="19" s="1"/>
  <c r="J22" i="19" s="1"/>
  <c r="K22" i="19" s="1"/>
  <c r="L22" i="19" s="1"/>
  <c r="H25" i="19"/>
  <c r="I25" i="19" s="1"/>
  <c r="J25" i="19" s="1"/>
  <c r="K25" i="19" s="1"/>
  <c r="L25" i="19" s="1"/>
  <c r="H41" i="19"/>
  <c r="I41" i="19" s="1"/>
  <c r="J41" i="19" s="1"/>
  <c r="K41" i="19" s="1"/>
  <c r="L41" i="19" s="1"/>
  <c r="H92" i="19"/>
  <c r="I92" i="19" s="1"/>
  <c r="J92" i="19" s="1"/>
  <c r="K92" i="19" s="1"/>
  <c r="L92" i="19" s="1"/>
  <c r="H96" i="19"/>
  <c r="I96" i="19" s="1"/>
  <c r="J96" i="19" s="1"/>
  <c r="K96" i="19" s="1"/>
  <c r="L96" i="19" s="1"/>
  <c r="H21" i="21"/>
  <c r="I21" i="21" s="1"/>
  <c r="J21" i="21" s="1"/>
  <c r="K21" i="21" s="1"/>
  <c r="L21" i="21" s="1"/>
  <c r="E33" i="21"/>
  <c r="F33" i="21" s="1"/>
  <c r="H37" i="21"/>
  <c r="I37" i="21" s="1"/>
  <c r="J37" i="21" s="1"/>
  <c r="K37" i="21" s="1"/>
  <c r="L37" i="21" s="1"/>
  <c r="H99" i="21"/>
  <c r="I99" i="21" s="1"/>
  <c r="J99" i="21" s="1"/>
  <c r="K99" i="21" s="1"/>
  <c r="L99" i="21" s="1"/>
  <c r="H28" i="33"/>
  <c r="I28" i="33" s="1"/>
  <c r="E103" i="18"/>
  <c r="F103" i="18" s="1"/>
  <c r="H35" i="19"/>
  <c r="I35" i="19" s="1"/>
  <c r="J35" i="19" s="1"/>
  <c r="K35" i="19" s="1"/>
  <c r="L35" i="19" s="1"/>
  <c r="E55" i="19"/>
  <c r="F55" i="19" s="1"/>
  <c r="E57" i="19"/>
  <c r="F57" i="19" s="1"/>
  <c r="E65" i="19"/>
  <c r="F65" i="19" s="1"/>
  <c r="H71" i="19"/>
  <c r="I71" i="19" s="1"/>
  <c r="J71" i="19" s="1"/>
  <c r="K71" i="19" s="1"/>
  <c r="L71" i="19" s="1"/>
  <c r="E73" i="19"/>
  <c r="F73" i="19" s="1"/>
  <c r="E77" i="19"/>
  <c r="F77" i="19" s="1"/>
  <c r="E87" i="19"/>
  <c r="F87" i="19" s="1"/>
  <c r="H98" i="19"/>
  <c r="I98" i="19" s="1"/>
  <c r="J98" i="19" s="1"/>
  <c r="K98" i="19" s="1"/>
  <c r="L98" i="19" s="1"/>
  <c r="E104" i="19"/>
  <c r="F104" i="19" s="1"/>
  <c r="H108" i="19"/>
  <c r="I108" i="19" s="1"/>
  <c r="J108" i="19" s="1"/>
  <c r="K108" i="19" s="1"/>
  <c r="L108" i="19" s="1"/>
  <c r="H110" i="19"/>
  <c r="I110" i="19" s="1"/>
  <c r="J110" i="19" s="1"/>
  <c r="K110" i="19" s="1"/>
  <c r="L110" i="19" s="1"/>
  <c r="H4" i="21"/>
  <c r="I4" i="21" s="1"/>
  <c r="J4" i="21" s="1"/>
  <c r="K4" i="21" s="1"/>
  <c r="L4" i="21" s="1"/>
  <c r="E7" i="21"/>
  <c r="F7" i="21" s="1"/>
  <c r="H23" i="21"/>
  <c r="I23" i="21" s="1"/>
  <c r="J23" i="21" s="1"/>
  <c r="K23" i="21" s="1"/>
  <c r="L23" i="21" s="1"/>
  <c r="H26" i="21"/>
  <c r="I26" i="21" s="1"/>
  <c r="J26" i="21" s="1"/>
  <c r="K26" i="21" s="1"/>
  <c r="L26" i="21" s="1"/>
  <c r="E29" i="21"/>
  <c r="F29" i="21" s="1"/>
  <c r="E50" i="21"/>
  <c r="F50" i="21" s="1"/>
  <c r="E61" i="21"/>
  <c r="F61" i="21" s="1"/>
  <c r="H71" i="21"/>
  <c r="I71" i="21" s="1"/>
  <c r="J71" i="21" s="1"/>
  <c r="K71" i="21" s="1"/>
  <c r="L71" i="21" s="1"/>
  <c r="H82" i="21"/>
  <c r="I82" i="21" s="1"/>
  <c r="J82" i="21" s="1"/>
  <c r="K82" i="21" s="1"/>
  <c r="L82" i="21" s="1"/>
  <c r="E97" i="21"/>
  <c r="F97" i="21" s="1"/>
  <c r="E113" i="13"/>
  <c r="F113" i="13" s="1"/>
  <c r="H117" i="13"/>
  <c r="I117" i="13" s="1"/>
  <c r="H4" i="33"/>
  <c r="I4" i="33" s="1"/>
  <c r="H7" i="33"/>
  <c r="I7" i="33" s="1"/>
  <c r="H14" i="33"/>
  <c r="I14" i="33" s="1"/>
  <c r="H36" i="33"/>
  <c r="I36" i="33" s="1"/>
  <c r="H57" i="33"/>
  <c r="I57" i="33" s="1"/>
  <c r="H59" i="33"/>
  <c r="I59" i="33" s="1"/>
  <c r="H76" i="33"/>
  <c r="I76" i="33" s="1"/>
  <c r="H94" i="33"/>
  <c r="I94" i="33" s="1"/>
  <c r="H113" i="33"/>
  <c r="I113" i="33" s="1"/>
  <c r="H115" i="33"/>
  <c r="I115" i="33" s="1"/>
  <c r="E30" i="18"/>
  <c r="F30" i="18" s="1"/>
  <c r="H55" i="18"/>
  <c r="I55" i="18" s="1"/>
  <c r="J55" i="18" s="1"/>
  <c r="K55" i="18" s="1"/>
  <c r="L55" i="18" s="1"/>
  <c r="H61" i="18"/>
  <c r="I61" i="18" s="1"/>
  <c r="J61" i="18" s="1"/>
  <c r="K61" i="18" s="1"/>
  <c r="L61" i="18" s="1"/>
  <c r="H65" i="18"/>
  <c r="I65" i="18" s="1"/>
  <c r="J65" i="18" s="1"/>
  <c r="K65" i="18" s="1"/>
  <c r="L65" i="18" s="1"/>
  <c r="H71" i="18"/>
  <c r="I71" i="18" s="1"/>
  <c r="J71" i="18" s="1"/>
  <c r="K71" i="18" s="1"/>
  <c r="L71" i="18" s="1"/>
  <c r="E109" i="18"/>
  <c r="F109" i="18" s="1"/>
  <c r="H2" i="19"/>
  <c r="I2" i="19" s="1"/>
  <c r="J2" i="19" s="1"/>
  <c r="K2" i="19" s="1"/>
  <c r="L2" i="19" s="1"/>
  <c r="E32" i="19"/>
  <c r="F32" i="19" s="1"/>
  <c r="E49" i="19"/>
  <c r="F49" i="19" s="1"/>
  <c r="E51" i="19"/>
  <c r="F51" i="19" s="1"/>
  <c r="H53" i="19"/>
  <c r="I53" i="19" s="1"/>
  <c r="J53" i="19" s="1"/>
  <c r="K53" i="19" s="1"/>
  <c r="L53" i="19" s="1"/>
  <c r="H65" i="19"/>
  <c r="I65" i="19" s="1"/>
  <c r="J65" i="19" s="1"/>
  <c r="K65" i="19" s="1"/>
  <c r="L65" i="19" s="1"/>
  <c r="E69" i="19"/>
  <c r="F69" i="19" s="1"/>
  <c r="H77" i="19"/>
  <c r="I77" i="19" s="1"/>
  <c r="J77" i="19" s="1"/>
  <c r="K77" i="19" s="1"/>
  <c r="L77" i="19" s="1"/>
  <c r="E81" i="19"/>
  <c r="F81" i="19" s="1"/>
  <c r="H83" i="19"/>
  <c r="I83" i="19" s="1"/>
  <c r="J83" i="19" s="1"/>
  <c r="K83" i="19" s="1"/>
  <c r="L83" i="19" s="1"/>
  <c r="E116" i="19"/>
  <c r="F116" i="19" s="1"/>
  <c r="H14" i="21"/>
  <c r="I14" i="21" s="1"/>
  <c r="J14" i="21" s="1"/>
  <c r="K14" i="21" s="1"/>
  <c r="L14" i="21" s="1"/>
  <c r="E46" i="21"/>
  <c r="F46" i="21" s="1"/>
  <c r="E48" i="21"/>
  <c r="F48" i="21" s="1"/>
  <c r="H65" i="21"/>
  <c r="I65" i="21" s="1"/>
  <c r="J65" i="21" s="1"/>
  <c r="K65" i="21" s="1"/>
  <c r="L65" i="21" s="1"/>
  <c r="E91" i="21"/>
  <c r="F91" i="21" s="1"/>
  <c r="E10" i="33"/>
  <c r="F10" i="33" s="1"/>
  <c r="E38" i="33"/>
  <c r="F38" i="33" s="1"/>
  <c r="H48" i="33"/>
  <c r="I48" i="33" s="1"/>
  <c r="E69" i="33"/>
  <c r="F69" i="33" s="1"/>
  <c r="E71" i="33"/>
  <c r="F71" i="33" s="1"/>
  <c r="H88" i="33"/>
  <c r="I88" i="33" s="1"/>
  <c r="H90" i="33"/>
  <c r="I90" i="33" s="1"/>
  <c r="H98" i="33"/>
  <c r="I98" i="33" s="1"/>
  <c r="H7" i="18"/>
  <c r="I7" i="18" s="1"/>
  <c r="J7" i="18" s="1"/>
  <c r="K7" i="18" s="1"/>
  <c r="L7" i="18" s="1"/>
  <c r="E22" i="18"/>
  <c r="F22" i="18" s="1"/>
  <c r="E34" i="18"/>
  <c r="F34" i="18" s="1"/>
  <c r="E44" i="18"/>
  <c r="F44" i="18" s="1"/>
  <c r="E53" i="18"/>
  <c r="F53" i="18" s="1"/>
  <c r="H57" i="18"/>
  <c r="I57" i="18" s="1"/>
  <c r="J57" i="18" s="1"/>
  <c r="K57" i="18" s="1"/>
  <c r="L57" i="18" s="1"/>
  <c r="H63" i="18"/>
  <c r="I63" i="18" s="1"/>
  <c r="J63" i="18" s="1"/>
  <c r="K63" i="18" s="1"/>
  <c r="L63" i="18" s="1"/>
  <c r="H69" i="18"/>
  <c r="I69" i="18" s="1"/>
  <c r="J69" i="18" s="1"/>
  <c r="K69" i="18" s="1"/>
  <c r="L69" i="18" s="1"/>
  <c r="E77" i="18"/>
  <c r="F77" i="18" s="1"/>
  <c r="H8" i="19"/>
  <c r="I8" i="19" s="1"/>
  <c r="J8" i="19" s="1"/>
  <c r="K8" i="19" s="1"/>
  <c r="L8" i="19" s="1"/>
  <c r="H14" i="19"/>
  <c r="I14" i="19" s="1"/>
  <c r="J14" i="19" s="1"/>
  <c r="K14" i="19" s="1"/>
  <c r="L14" i="19" s="1"/>
  <c r="E17" i="19"/>
  <c r="F17" i="19" s="1"/>
  <c r="E20" i="19"/>
  <c r="F20" i="19" s="1"/>
  <c r="E23" i="19"/>
  <c r="F23" i="19" s="1"/>
  <c r="E26" i="19"/>
  <c r="F26" i="19" s="1"/>
  <c r="H104" i="19"/>
  <c r="I104" i="19" s="1"/>
  <c r="J104" i="19" s="1"/>
  <c r="K104" i="19" s="1"/>
  <c r="L104" i="19" s="1"/>
  <c r="H12" i="21"/>
  <c r="I12" i="21" s="1"/>
  <c r="J12" i="21" s="1"/>
  <c r="K12" i="21" s="1"/>
  <c r="L12" i="21" s="1"/>
  <c r="E40" i="21"/>
  <c r="F40" i="21" s="1"/>
  <c r="H46" i="21"/>
  <c r="I46" i="21" s="1"/>
  <c r="J46" i="21" s="1"/>
  <c r="K46" i="21" s="1"/>
  <c r="L46" i="21" s="1"/>
  <c r="H91" i="21"/>
  <c r="I91" i="21" s="1"/>
  <c r="J91" i="21" s="1"/>
  <c r="K91" i="21" s="1"/>
  <c r="L91" i="21" s="1"/>
  <c r="H102" i="33"/>
  <c r="I102" i="33" s="1"/>
  <c r="H26" i="19"/>
  <c r="I26" i="19" s="1"/>
  <c r="J26" i="19" s="1"/>
  <c r="K26" i="19" s="1"/>
  <c r="L26" i="19" s="1"/>
  <c r="H87" i="19"/>
  <c r="I87" i="19" s="1"/>
  <c r="J87" i="19" s="1"/>
  <c r="K87" i="19" s="1"/>
  <c r="L87" i="19" s="1"/>
  <c r="H89" i="19"/>
  <c r="I89" i="19" s="1"/>
  <c r="J89" i="19" s="1"/>
  <c r="K89" i="19" s="1"/>
  <c r="L89" i="19" s="1"/>
  <c r="E93" i="19"/>
  <c r="F93" i="19" s="1"/>
  <c r="H95" i="19"/>
  <c r="I95" i="19" s="1"/>
  <c r="J95" i="19" s="1"/>
  <c r="K95" i="19" s="1"/>
  <c r="L95" i="19" s="1"/>
  <c r="H114" i="19"/>
  <c r="I114" i="19" s="1"/>
  <c r="J114" i="19" s="1"/>
  <c r="K114" i="19" s="1"/>
  <c r="L114" i="19" s="1"/>
  <c r="H19" i="21"/>
  <c r="I19" i="21" s="1"/>
  <c r="J19" i="21" s="1"/>
  <c r="K19" i="21" s="1"/>
  <c r="L19" i="21" s="1"/>
  <c r="E34" i="21"/>
  <c r="F34" i="21" s="1"/>
  <c r="E38" i="21"/>
  <c r="F38" i="21" s="1"/>
  <c r="E55" i="21"/>
  <c r="F55" i="21" s="1"/>
  <c r="H57" i="21"/>
  <c r="I57" i="21" s="1"/>
  <c r="J57" i="21" s="1"/>
  <c r="K57" i="21" s="1"/>
  <c r="L57" i="21" s="1"/>
  <c r="E72" i="21"/>
  <c r="F72" i="21" s="1"/>
  <c r="H74" i="21"/>
  <c r="I74" i="21" s="1"/>
  <c r="J74" i="21" s="1"/>
  <c r="K74" i="21" s="1"/>
  <c r="L74" i="21" s="1"/>
  <c r="H76" i="21"/>
  <c r="I76" i="21" s="1"/>
  <c r="J76" i="21" s="1"/>
  <c r="K76" i="21" s="1"/>
  <c r="L76" i="21" s="1"/>
  <c r="H78" i="21"/>
  <c r="I78" i="21" s="1"/>
  <c r="J78" i="21" s="1"/>
  <c r="K78" i="21" s="1"/>
  <c r="L78" i="21" s="1"/>
  <c r="H80" i="21"/>
  <c r="I80" i="21" s="1"/>
  <c r="J80" i="21" s="1"/>
  <c r="K80" i="21" s="1"/>
  <c r="L80" i="21" s="1"/>
  <c r="H106" i="21"/>
  <c r="I106" i="21" s="1"/>
  <c r="J106" i="21" s="1"/>
  <c r="K106" i="21" s="1"/>
  <c r="L106" i="21" s="1"/>
  <c r="H108" i="21"/>
  <c r="I108" i="21" s="1"/>
  <c r="J108" i="21" s="1"/>
  <c r="K108" i="21" s="1"/>
  <c r="L108" i="21" s="1"/>
  <c r="H38" i="33"/>
  <c r="I38" i="33" s="1"/>
  <c r="E54" i="33"/>
  <c r="F54" i="33" s="1"/>
  <c r="H56" i="33"/>
  <c r="I56" i="33" s="1"/>
  <c r="H69" i="33"/>
  <c r="I69" i="33" s="1"/>
  <c r="H108" i="33"/>
  <c r="I108" i="33" s="1"/>
  <c r="H112" i="33"/>
  <c r="I112" i="33" s="1"/>
  <c r="E28" i="18"/>
  <c r="F28" i="18" s="1"/>
  <c r="E42" i="18"/>
  <c r="F42" i="18" s="1"/>
  <c r="H107" i="18"/>
  <c r="I107" i="18" s="1"/>
  <c r="J107" i="18" s="1"/>
  <c r="K107" i="18" s="1"/>
  <c r="L107" i="18" s="1"/>
  <c r="E111" i="19"/>
  <c r="F111" i="19" s="1"/>
  <c r="E8" i="21"/>
  <c r="F8" i="21" s="1"/>
  <c r="H70" i="21"/>
  <c r="I70" i="21" s="1"/>
  <c r="J70" i="21" s="1"/>
  <c r="K70" i="21" s="1"/>
  <c r="L70" i="21" s="1"/>
  <c r="AJ271" i="28"/>
  <c r="AJ276" i="28"/>
  <c r="AJ269" i="28"/>
  <c r="AJ274" i="28"/>
  <c r="AJ277" i="28"/>
  <c r="AJ275" i="28"/>
  <c r="AJ258" i="28"/>
  <c r="AJ263" i="28"/>
  <c r="AJ251" i="28"/>
  <c r="AJ256" i="28"/>
  <c r="AJ261" i="28"/>
  <c r="AJ249" i="28"/>
  <c r="AJ266" i="28"/>
  <c r="AJ254" i="28"/>
  <c r="AJ268" i="28"/>
  <c r="AJ259" i="28"/>
  <c r="AJ247" i="28"/>
  <c r="AJ264" i="28"/>
  <c r="AJ252" i="28"/>
  <c r="AJ270" i="28"/>
  <c r="AJ257" i="28"/>
  <c r="AJ267" i="28"/>
  <c r="AJ255" i="28"/>
  <c r="AJ273" i="28"/>
  <c r="AJ260" i="28"/>
  <c r="AJ248" i="28"/>
  <c r="AJ272" i="28"/>
  <c r="AJ265" i="28"/>
  <c r="AJ253" i="28"/>
  <c r="AJ262" i="28"/>
  <c r="AJ250" i="28"/>
  <c r="AK21" i="28"/>
  <c r="AJ429" i="28"/>
  <c r="AJ407" i="28"/>
  <c r="AJ403" i="28"/>
  <c r="AX199" i="28"/>
  <c r="AX210" i="28"/>
  <c r="AX190" i="28"/>
  <c r="AW333" i="28"/>
  <c r="AW321" i="28"/>
  <c r="AW309" i="28"/>
  <c r="AW338" i="28"/>
  <c r="AW326" i="28"/>
  <c r="AW314" i="28"/>
  <c r="AW331" i="28"/>
  <c r="AW319" i="28"/>
  <c r="AW336" i="28"/>
  <c r="AW324" i="28"/>
  <c r="AW312" i="28"/>
  <c r="AW329" i="28"/>
  <c r="AW317" i="28"/>
  <c r="AW334" i="28"/>
  <c r="AW322" i="28"/>
  <c r="AW310" i="28"/>
  <c r="AW339" i="28"/>
  <c r="AW327" i="28"/>
  <c r="AW315" i="28"/>
  <c r="AW332" i="28"/>
  <c r="AW320" i="28"/>
  <c r="AW337" i="28"/>
  <c r="AW325" i="28"/>
  <c r="AW313" i="28"/>
  <c r="AW330" i="28"/>
  <c r="AW318" i="28"/>
  <c r="AW335" i="28"/>
  <c r="AW323" i="28"/>
  <c r="AW311" i="28"/>
  <c r="AW328" i="28"/>
  <c r="AW316" i="28"/>
  <c r="AX12" i="28"/>
  <c r="AX276" i="28"/>
  <c r="AX269" i="28"/>
  <c r="AX274" i="28"/>
  <c r="AX267" i="28"/>
  <c r="AX272" i="28"/>
  <c r="AX275" i="28"/>
  <c r="AX273" i="28"/>
  <c r="AX256" i="28"/>
  <c r="AX261" i="28"/>
  <c r="AX249" i="28"/>
  <c r="AX266" i="28"/>
  <c r="AX254" i="28"/>
  <c r="AX259" i="28"/>
  <c r="AX247" i="28"/>
  <c r="AX264" i="28"/>
  <c r="AX252" i="28"/>
  <c r="AX257" i="28"/>
  <c r="AX268" i="28"/>
  <c r="AX262" i="28"/>
  <c r="AX250" i="28"/>
  <c r="AX271" i="28"/>
  <c r="AX255" i="28"/>
  <c r="AX277" i="28"/>
  <c r="AX265" i="28"/>
  <c r="AX253" i="28"/>
  <c r="AX270" i="28"/>
  <c r="AX258" i="28"/>
  <c r="AX263" i="28"/>
  <c r="AX251" i="28"/>
  <c r="AX260" i="28"/>
  <c r="AX248" i="28"/>
  <c r="AY21" i="28"/>
  <c r="AJ304" i="28"/>
  <c r="AJ292" i="28"/>
  <c r="AJ280" i="28"/>
  <c r="AJ297" i="28"/>
  <c r="AJ285" i="28"/>
  <c r="AJ302" i="28"/>
  <c r="AJ290" i="28"/>
  <c r="AJ278" i="28"/>
  <c r="AJ307" i="28"/>
  <c r="AJ295" i="28"/>
  <c r="AJ283" i="28"/>
  <c r="AJ300" i="28"/>
  <c r="AJ288" i="28"/>
  <c r="AJ305" i="28"/>
  <c r="AJ293" i="28"/>
  <c r="AJ281" i="28"/>
  <c r="AJ298" i="28"/>
  <c r="AJ286" i="28"/>
  <c r="AJ303" i="28"/>
  <c r="AJ291" i="28"/>
  <c r="AJ308" i="28"/>
  <c r="AJ296" i="28"/>
  <c r="AJ284" i="28"/>
  <c r="AJ301" i="28"/>
  <c r="AJ289" i="28"/>
  <c r="AJ306" i="28"/>
  <c r="AJ294" i="28"/>
  <c r="AJ282" i="28"/>
  <c r="AJ299" i="28"/>
  <c r="AJ287" i="28"/>
  <c r="AJ279" i="28"/>
  <c r="AK23" i="28"/>
  <c r="AX430" i="28"/>
  <c r="AX406" i="28"/>
  <c r="AX410" i="28"/>
  <c r="AJ178" i="28"/>
  <c r="AJ162" i="28"/>
  <c r="AJ246" i="28"/>
  <c r="AJ234" i="28"/>
  <c r="AJ222" i="28"/>
  <c r="AJ239" i="28"/>
  <c r="AJ227" i="28"/>
  <c r="AJ244" i="28"/>
  <c r="AJ232" i="28"/>
  <c r="AJ220" i="28"/>
  <c r="AJ237" i="28"/>
  <c r="AJ225" i="28"/>
  <c r="AJ242" i="28"/>
  <c r="AJ230" i="28"/>
  <c r="AJ218" i="28"/>
  <c r="AJ235" i="28"/>
  <c r="AJ223" i="28"/>
  <c r="AJ240" i="28"/>
  <c r="AJ228" i="28"/>
  <c r="AJ216" i="28"/>
  <c r="AJ245" i="28"/>
  <c r="AJ233" i="28"/>
  <c r="AJ221" i="28"/>
  <c r="AJ243" i="28"/>
  <c r="AJ231" i="28"/>
  <c r="AJ219" i="28"/>
  <c r="AJ236" i="28"/>
  <c r="AJ224" i="28"/>
  <c r="AJ241" i="28"/>
  <c r="AJ229" i="28"/>
  <c r="AJ217" i="28"/>
  <c r="AJ238" i="28"/>
  <c r="AJ226" i="28"/>
  <c r="AK20" i="28"/>
  <c r="AW390" i="28"/>
  <c r="AW378" i="28"/>
  <c r="AW395" i="28"/>
  <c r="AW383" i="28"/>
  <c r="AW371" i="28"/>
  <c r="AW400" i="28"/>
  <c r="AW388" i="28"/>
  <c r="AW376" i="28"/>
  <c r="AW393" i="28"/>
  <c r="AW381" i="28"/>
  <c r="AW398" i="28"/>
  <c r="AW386" i="28"/>
  <c r="AW374" i="28"/>
  <c r="AW391" i="28"/>
  <c r="AW379" i="28"/>
  <c r="AW396" i="28"/>
  <c r="AW384" i="28"/>
  <c r="AW372" i="28"/>
  <c r="AW401" i="28"/>
  <c r="AW389" i="28"/>
  <c r="AW377" i="28"/>
  <c r="AW394" i="28"/>
  <c r="AW382" i="28"/>
  <c r="AW399" i="28"/>
  <c r="AW387" i="28"/>
  <c r="AW375" i="28"/>
  <c r="AW397" i="28"/>
  <c r="AW385" i="28"/>
  <c r="AW373" i="28"/>
  <c r="AW392" i="28"/>
  <c r="AW380" i="28"/>
  <c r="AX13" i="28"/>
  <c r="AX175" i="28"/>
  <c r="AX163" i="28"/>
  <c r="AX180" i="28"/>
  <c r="AX168" i="28"/>
  <c r="AX156" i="28"/>
  <c r="AX173" i="28"/>
  <c r="AX161" i="28"/>
  <c r="AX178" i="28"/>
  <c r="AX166" i="28"/>
  <c r="AX154" i="28"/>
  <c r="AX183" i="28"/>
  <c r="AX171" i="28"/>
  <c r="AX159" i="28"/>
  <c r="AX176" i="28"/>
  <c r="AX164" i="28"/>
  <c r="AX181" i="28"/>
  <c r="AX169" i="28"/>
  <c r="AX157" i="28"/>
  <c r="AX174" i="28"/>
  <c r="AX162" i="28"/>
  <c r="AX179" i="28"/>
  <c r="AX167" i="28"/>
  <c r="AX155" i="28"/>
  <c r="AX184" i="28"/>
  <c r="AX172" i="28"/>
  <c r="AX160" i="28"/>
  <c r="AX177" i="28"/>
  <c r="AX165" i="28"/>
  <c r="AX182" i="28"/>
  <c r="AX170" i="28"/>
  <c r="AX158" i="28"/>
  <c r="AY18" i="28"/>
  <c r="AX293" i="28"/>
  <c r="AX306" i="28"/>
  <c r="AX244" i="28"/>
  <c r="AX232" i="28"/>
  <c r="AX220" i="28"/>
  <c r="AX237" i="28"/>
  <c r="AX225" i="28"/>
  <c r="AX242" i="28"/>
  <c r="AX230" i="28"/>
  <c r="AX218" i="28"/>
  <c r="AX235" i="28"/>
  <c r="AX223" i="28"/>
  <c r="AX240" i="28"/>
  <c r="AX228" i="28"/>
  <c r="AX216" i="28"/>
  <c r="AX245" i="28"/>
  <c r="AX233" i="28"/>
  <c r="AX221" i="28"/>
  <c r="AX238" i="28"/>
  <c r="AX226" i="28"/>
  <c r="AX243" i="28"/>
  <c r="AX231" i="28"/>
  <c r="AX219" i="28"/>
  <c r="AX241" i="28"/>
  <c r="AX229" i="28"/>
  <c r="AX217" i="28"/>
  <c r="AX246" i="28"/>
  <c r="AX234" i="28"/>
  <c r="AX222" i="28"/>
  <c r="AX239" i="28"/>
  <c r="AX227" i="28"/>
  <c r="AX236" i="28"/>
  <c r="AX224" i="28"/>
  <c r="AY20" i="28"/>
  <c r="AJ210" i="28"/>
  <c r="AJ215" i="28"/>
  <c r="AJ203" i="28"/>
  <c r="AJ208" i="28"/>
  <c r="AJ196" i="28"/>
  <c r="AJ213" i="28"/>
  <c r="AJ201" i="28"/>
  <c r="AJ189" i="28"/>
  <c r="AJ206" i="28"/>
  <c r="AJ194" i="28"/>
  <c r="AJ211" i="28"/>
  <c r="AJ199" i="28"/>
  <c r="AJ187" i="28"/>
  <c r="AJ204" i="28"/>
  <c r="AJ209" i="28"/>
  <c r="AJ197" i="28"/>
  <c r="AJ207" i="28"/>
  <c r="AJ195" i="28"/>
  <c r="AJ212" i="28"/>
  <c r="AJ200" i="28"/>
  <c r="AJ188" i="28"/>
  <c r="AJ205" i="28"/>
  <c r="AJ193" i="28"/>
  <c r="AJ186" i="28"/>
  <c r="AJ198" i="28"/>
  <c r="AJ214" i="28"/>
  <c r="AJ202" i="28"/>
  <c r="AJ190" i="28"/>
  <c r="AJ192" i="28"/>
  <c r="AJ185" i="28"/>
  <c r="AJ191" i="28"/>
  <c r="AK19" i="28"/>
  <c r="AM144" i="28"/>
  <c r="AM149" i="28"/>
  <c r="AM137" i="28"/>
  <c r="AM125" i="28"/>
  <c r="AM142" i="28"/>
  <c r="AM130" i="28"/>
  <c r="AM147" i="28"/>
  <c r="AM135" i="28"/>
  <c r="AM123" i="28"/>
  <c r="AM152" i="28"/>
  <c r="AM140" i="28"/>
  <c r="AM145" i="28"/>
  <c r="AM133" i="28"/>
  <c r="AM150" i="28"/>
  <c r="AM138" i="28"/>
  <c r="AM126" i="28"/>
  <c r="AM143" i="28"/>
  <c r="AM148" i="28"/>
  <c r="AM136" i="28"/>
  <c r="AM124" i="28"/>
  <c r="AM153" i="28"/>
  <c r="AM141" i="28"/>
  <c r="AM129" i="28"/>
  <c r="AM146" i="28"/>
  <c r="AM134" i="28"/>
  <c r="AM151" i="28"/>
  <c r="AM139" i="28"/>
  <c r="AM127" i="28"/>
  <c r="AY144" i="28"/>
  <c r="AY149" i="28"/>
  <c r="AY137" i="28"/>
  <c r="AY125" i="28"/>
  <c r="AY142" i="28"/>
  <c r="AY130" i="28"/>
  <c r="AY147" i="28"/>
  <c r="AY135" i="28"/>
  <c r="AY123" i="28"/>
  <c r="AY152" i="28"/>
  <c r="AY140" i="28"/>
  <c r="AY128" i="28"/>
  <c r="AY145" i="28"/>
  <c r="AY133" i="28"/>
  <c r="AY150" i="28"/>
  <c r="AY138" i="28"/>
  <c r="AY126" i="28"/>
  <c r="AY143" i="28"/>
  <c r="AY148" i="28"/>
  <c r="AY136" i="28"/>
  <c r="AY124" i="28"/>
  <c r="AY153" i="28"/>
  <c r="AY141" i="28"/>
  <c r="AY129" i="28"/>
  <c r="AY146" i="28"/>
  <c r="AY134" i="28"/>
  <c r="AY151" i="28"/>
  <c r="AY139" i="28"/>
  <c r="AY127" i="28"/>
  <c r="AM364" i="28"/>
  <c r="AM352" i="28"/>
  <c r="AM369" i="28"/>
  <c r="AM357" i="28"/>
  <c r="AM362" i="28"/>
  <c r="AM350" i="28"/>
  <c r="AM367" i="28"/>
  <c r="AM355" i="28"/>
  <c r="AM360" i="28"/>
  <c r="AM348" i="28"/>
  <c r="AM365" i="28"/>
  <c r="AM353" i="28"/>
  <c r="AM370" i="28"/>
  <c r="AM358" i="28"/>
  <c r="AM363" i="28"/>
  <c r="AM351" i="28"/>
  <c r="AM368" i="28"/>
  <c r="AM356" i="28"/>
  <c r="AM361" i="28"/>
  <c r="AM359" i="28"/>
  <c r="AM343" i="28"/>
  <c r="AM354" i="28"/>
  <c r="AM341" i="28"/>
  <c r="AM347" i="28"/>
  <c r="AM346" i="28"/>
  <c r="AM344" i="28"/>
  <c r="AM342" i="28"/>
  <c r="AM340" i="28"/>
  <c r="AM349" i="28"/>
  <c r="AM345" i="28"/>
  <c r="AM366" i="28"/>
  <c r="AY364" i="28"/>
  <c r="AY352" i="28"/>
  <c r="AY369" i="28"/>
  <c r="AY357" i="28"/>
  <c r="AY362" i="28"/>
  <c r="AY350" i="28"/>
  <c r="AY367" i="28"/>
  <c r="AY355" i="28"/>
  <c r="AY360" i="28"/>
  <c r="AY348" i="28"/>
  <c r="AY365" i="28"/>
  <c r="AY353" i="28"/>
  <c r="AY370" i="28"/>
  <c r="AY358" i="28"/>
  <c r="AY363" i="28"/>
  <c r="AY351" i="28"/>
  <c r="AY368" i="28"/>
  <c r="AY356" i="28"/>
  <c r="AY361" i="28"/>
  <c r="AY359" i="28"/>
  <c r="AY343" i="28"/>
  <c r="AY354" i="28"/>
  <c r="AY341" i="28"/>
  <c r="AY344" i="28"/>
  <c r="AY346" i="28"/>
  <c r="AY342" i="28"/>
  <c r="AY349" i="28"/>
  <c r="AY347" i="28"/>
  <c r="AY340" i="28"/>
  <c r="AY366" i="28"/>
  <c r="AY345" i="28"/>
  <c r="AJ22" i="28"/>
  <c r="AX22" i="28"/>
  <c r="AU30" i="28"/>
  <c r="BI40" i="28"/>
  <c r="BB41" i="28"/>
  <c r="AU42" i="28"/>
  <c r="BI52" i="28"/>
  <c r="BB53" i="28"/>
  <c r="AU54" i="28"/>
  <c r="AW64" i="28"/>
  <c r="BI64" i="28"/>
  <c r="AP65" i="28"/>
  <c r="BB65" i="28"/>
  <c r="AU66" i="28"/>
  <c r="AN67" i="28"/>
  <c r="AW76" i="28"/>
  <c r="BI76" i="28"/>
  <c r="AP77" i="28"/>
  <c r="BB77" i="28"/>
  <c r="AU78" i="28"/>
  <c r="AN79" i="28"/>
  <c r="AW88" i="28"/>
  <c r="BI88" i="28"/>
  <c r="AP89" i="28"/>
  <c r="BB89" i="28"/>
  <c r="AU90" i="28"/>
  <c r="AN91" i="28"/>
  <c r="BI100" i="28"/>
  <c r="BB101" i="28"/>
  <c r="AU102" i="28"/>
  <c r="AN103" i="28"/>
  <c r="BI112" i="28"/>
  <c r="BB113" i="28"/>
  <c r="BI114" i="28"/>
  <c r="AW124" i="28"/>
  <c r="AS125" i="28"/>
  <c r="AM128" i="28"/>
  <c r="AV129" i="28"/>
  <c r="AN149" i="28"/>
  <c r="AN137" i="28"/>
  <c r="AN142" i="28"/>
  <c r="AN130" i="28"/>
  <c r="AN147" i="28"/>
  <c r="AN135" i="28"/>
  <c r="AN123" i="28"/>
  <c r="AN152" i="28"/>
  <c r="AN140" i="28"/>
  <c r="AN128" i="28"/>
  <c r="AN145" i="28"/>
  <c r="AN133" i="28"/>
  <c r="AN150" i="28"/>
  <c r="AN138" i="28"/>
  <c r="AN126" i="28"/>
  <c r="AN143" i="28"/>
  <c r="AN131" i="28"/>
  <c r="AN148" i="28"/>
  <c r="AN136" i="28"/>
  <c r="AN153" i="28"/>
  <c r="AN141" i="28"/>
  <c r="AN129" i="28"/>
  <c r="AN146" i="28"/>
  <c r="AN134" i="28"/>
  <c r="AN151" i="28"/>
  <c r="AN139" i="28"/>
  <c r="AN144" i="28"/>
  <c r="AN132" i="28"/>
  <c r="AZ149" i="28"/>
  <c r="AZ137" i="28"/>
  <c r="AZ142" i="28"/>
  <c r="AZ130" i="28"/>
  <c r="AZ147" i="28"/>
  <c r="AZ135" i="28"/>
  <c r="AZ123" i="28"/>
  <c r="AZ152" i="28"/>
  <c r="AZ140" i="28"/>
  <c r="AZ128" i="28"/>
  <c r="AZ145" i="28"/>
  <c r="AZ133" i="28"/>
  <c r="AZ150" i="28"/>
  <c r="AZ138" i="28"/>
  <c r="AZ126" i="28"/>
  <c r="AZ143" i="28"/>
  <c r="AZ131" i="28"/>
  <c r="AZ148" i="28"/>
  <c r="AZ136" i="28"/>
  <c r="AZ153" i="28"/>
  <c r="AZ141" i="28"/>
  <c r="AZ129" i="28"/>
  <c r="AZ146" i="28"/>
  <c r="AZ134" i="28"/>
  <c r="AZ151" i="28"/>
  <c r="AZ139" i="28"/>
  <c r="AZ144" i="28"/>
  <c r="AZ132" i="28"/>
  <c r="AN369" i="28"/>
  <c r="AN357" i="28"/>
  <c r="AN362" i="28"/>
  <c r="AN350" i="28"/>
  <c r="AN367" i="28"/>
  <c r="AN355" i="28"/>
  <c r="AN360" i="28"/>
  <c r="AN348" i="28"/>
  <c r="AN365" i="28"/>
  <c r="AN353" i="28"/>
  <c r="AN370" i="28"/>
  <c r="AN358" i="28"/>
  <c r="AN346" i="28"/>
  <c r="AN363" i="28"/>
  <c r="AN351" i="28"/>
  <c r="AN368" i="28"/>
  <c r="AN356" i="28"/>
  <c r="AN361" i="28"/>
  <c r="AN349" i="28"/>
  <c r="AN366" i="28"/>
  <c r="AN354" i="28"/>
  <c r="AN364" i="28"/>
  <c r="AN352" i="28"/>
  <c r="AN341" i="28"/>
  <c r="AN347" i="28"/>
  <c r="AN344" i="28"/>
  <c r="AN359" i="28"/>
  <c r="AN342" i="28"/>
  <c r="AN340" i="28"/>
  <c r="AN345" i="28"/>
  <c r="AN343" i="28"/>
  <c r="AZ369" i="28"/>
  <c r="AZ357" i="28"/>
  <c r="AZ362" i="28"/>
  <c r="AZ350" i="28"/>
  <c r="AZ367" i="28"/>
  <c r="AZ355" i="28"/>
  <c r="AZ360" i="28"/>
  <c r="AZ348" i="28"/>
  <c r="AZ365" i="28"/>
  <c r="AZ353" i="28"/>
  <c r="AZ370" i="28"/>
  <c r="AZ358" i="28"/>
  <c r="AZ346" i="28"/>
  <c r="AZ363" i="28"/>
  <c r="AZ351" i="28"/>
  <c r="AZ368" i="28"/>
  <c r="AZ356" i="28"/>
  <c r="AZ361" i="28"/>
  <c r="AZ349" i="28"/>
  <c r="AZ366" i="28"/>
  <c r="AZ354" i="28"/>
  <c r="AZ364" i="28"/>
  <c r="AZ352" i="28"/>
  <c r="AZ341" i="28"/>
  <c r="AZ344" i="28"/>
  <c r="AZ359" i="28"/>
  <c r="AZ342" i="28"/>
  <c r="AZ347" i="28"/>
  <c r="AZ340" i="28"/>
  <c r="AZ345" i="28"/>
  <c r="AZ343" i="28"/>
  <c r="BB36" i="28"/>
  <c r="AU37" i="28"/>
  <c r="BI47" i="28"/>
  <c r="BB48" i="28"/>
  <c r="AU49" i="28"/>
  <c r="BI59" i="28"/>
  <c r="BB60" i="28"/>
  <c r="AU61" i="28"/>
  <c r="AN62" i="28"/>
  <c r="AW71" i="28"/>
  <c r="BI71" i="28"/>
  <c r="AP72" i="28"/>
  <c r="BB72" i="28"/>
  <c r="AU73" i="28"/>
  <c r="AN74" i="28"/>
  <c r="AW83" i="28"/>
  <c r="BI83" i="28"/>
  <c r="AP84" i="28"/>
  <c r="BB84" i="28"/>
  <c r="AU85" i="28"/>
  <c r="AN86" i="28"/>
  <c r="BI95" i="28"/>
  <c r="BB96" i="28"/>
  <c r="AU97" i="28"/>
  <c r="AN98" i="28"/>
  <c r="BI107" i="28"/>
  <c r="BB108" i="28"/>
  <c r="AU109" i="28"/>
  <c r="AN110" i="28"/>
  <c r="AN117" i="28"/>
  <c r="BI122" i="28"/>
  <c r="BD123" i="28"/>
  <c r="AZ124" i="28"/>
  <c r="AS126" i="28"/>
  <c r="AQ127" i="28"/>
  <c r="AY132" i="28"/>
  <c r="AO142" i="28"/>
  <c r="AO147" i="28"/>
  <c r="AO135" i="28"/>
  <c r="AO123" i="28"/>
  <c r="AO152" i="28"/>
  <c r="AO140" i="28"/>
  <c r="AO128" i="28"/>
  <c r="AO145" i="28"/>
  <c r="AO133" i="28"/>
  <c r="AO150" i="28"/>
  <c r="AO138" i="28"/>
  <c r="AO143" i="28"/>
  <c r="AO131" i="28"/>
  <c r="AO148" i="28"/>
  <c r="AO136" i="28"/>
  <c r="AO124" i="28"/>
  <c r="AO153" i="28"/>
  <c r="AO141" i="28"/>
  <c r="AO146" i="28"/>
  <c r="AO134" i="28"/>
  <c r="AO151" i="28"/>
  <c r="AO139" i="28"/>
  <c r="AO127" i="28"/>
  <c r="AO144" i="28"/>
  <c r="AO132" i="28"/>
  <c r="AO149" i="28"/>
  <c r="AO137" i="28"/>
  <c r="AO125" i="28"/>
  <c r="BA142" i="28"/>
  <c r="BA147" i="28"/>
  <c r="BA135" i="28"/>
  <c r="BA123" i="28"/>
  <c r="BA152" i="28"/>
  <c r="BA140" i="28"/>
  <c r="BA128" i="28"/>
  <c r="BA145" i="28"/>
  <c r="BA133" i="28"/>
  <c r="BA150" i="28"/>
  <c r="BA138" i="28"/>
  <c r="BA143" i="28"/>
  <c r="BA131" i="28"/>
  <c r="BA148" i="28"/>
  <c r="BA136" i="28"/>
  <c r="BA124" i="28"/>
  <c r="BA153" i="28"/>
  <c r="BA141" i="28"/>
  <c r="BA146" i="28"/>
  <c r="BA134" i="28"/>
  <c r="BA151" i="28"/>
  <c r="BA139" i="28"/>
  <c r="BA127" i="28"/>
  <c r="BA144" i="28"/>
  <c r="BA132" i="28"/>
  <c r="BA149" i="28"/>
  <c r="BA137" i="28"/>
  <c r="BA125" i="28"/>
  <c r="AO362" i="28"/>
  <c r="AO350" i="28"/>
  <c r="AO367" i="28"/>
  <c r="AO355" i="28"/>
  <c r="AO360" i="28"/>
  <c r="AO348" i="28"/>
  <c r="AO365" i="28"/>
  <c r="AO353" i="28"/>
  <c r="AO370" i="28"/>
  <c r="AO358" i="28"/>
  <c r="AO363" i="28"/>
  <c r="AO351" i="28"/>
  <c r="AO368" i="28"/>
  <c r="AO356" i="28"/>
  <c r="AO361" i="28"/>
  <c r="AO349" i="28"/>
  <c r="AO366" i="28"/>
  <c r="AO354" i="28"/>
  <c r="AO359" i="28"/>
  <c r="AO369" i="28"/>
  <c r="AO357" i="28"/>
  <c r="AO341" i="28"/>
  <c r="AO347" i="28"/>
  <c r="AO352" i="28"/>
  <c r="AO346" i="28"/>
  <c r="AO344" i="28"/>
  <c r="AO342" i="28"/>
  <c r="AO340" i="28"/>
  <c r="AO345" i="28"/>
  <c r="AO343" i="28"/>
  <c r="AO364" i="28"/>
  <c r="BA362" i="28"/>
  <c r="BA350" i="28"/>
  <c r="BA367" i="28"/>
  <c r="BA355" i="28"/>
  <c r="BA360" i="28"/>
  <c r="BA348" i="28"/>
  <c r="BA365" i="28"/>
  <c r="BA353" i="28"/>
  <c r="BA370" i="28"/>
  <c r="BA358" i="28"/>
  <c r="BA346" i="28"/>
  <c r="BA363" i="28"/>
  <c r="BA351" i="28"/>
  <c r="BA368" i="28"/>
  <c r="BA356" i="28"/>
  <c r="BA361" i="28"/>
  <c r="BA349" i="28"/>
  <c r="BA366" i="28"/>
  <c r="BA354" i="28"/>
  <c r="BA359" i="28"/>
  <c r="BA369" i="28"/>
  <c r="BA357" i="28"/>
  <c r="BA341" i="28"/>
  <c r="BA352" i="28"/>
  <c r="BA344" i="28"/>
  <c r="BA342" i="28"/>
  <c r="BA347" i="28"/>
  <c r="BA340" i="28"/>
  <c r="BA345" i="28"/>
  <c r="BA364" i="28"/>
  <c r="BA343" i="28"/>
  <c r="BI30" i="28"/>
  <c r="BB31" i="28"/>
  <c r="AU32" i="28"/>
  <c r="BI42" i="28"/>
  <c r="BB43" i="28"/>
  <c r="AU44" i="28"/>
  <c r="BI54" i="28"/>
  <c r="BB55" i="28"/>
  <c r="AU56" i="28"/>
  <c r="AW66" i="28"/>
  <c r="BI66" i="28"/>
  <c r="AP67" i="28"/>
  <c r="BB67" i="28"/>
  <c r="AU68" i="28"/>
  <c r="AN69" i="28"/>
  <c r="AW78" i="28"/>
  <c r="BI78" i="28"/>
  <c r="AP79" i="28"/>
  <c r="BB79" i="28"/>
  <c r="AU80" i="28"/>
  <c r="AN81" i="28"/>
  <c r="AW90" i="28"/>
  <c r="BI90" i="28"/>
  <c r="AP91" i="28"/>
  <c r="BB91" i="28"/>
  <c r="AU92" i="28"/>
  <c r="AN93" i="28"/>
  <c r="BB103" i="28"/>
  <c r="AN105" i="28"/>
  <c r="BG123" i="28"/>
  <c r="AZ125" i="28"/>
  <c r="AT127" i="28"/>
  <c r="BH129" i="28"/>
  <c r="AP147" i="28"/>
  <c r="AP135" i="28"/>
  <c r="AP152" i="28"/>
  <c r="AP140" i="28"/>
  <c r="AP128" i="28"/>
  <c r="AP145" i="28"/>
  <c r="AP133" i="28"/>
  <c r="AP150" i="28"/>
  <c r="AP138" i="28"/>
  <c r="AP126" i="28"/>
  <c r="AP143" i="28"/>
  <c r="AP131" i="28"/>
  <c r="AP148" i="28"/>
  <c r="AP136" i="28"/>
  <c r="AP124" i="28"/>
  <c r="AP153" i="28"/>
  <c r="AP141" i="28"/>
  <c r="AP129" i="28"/>
  <c r="AP146" i="28"/>
  <c r="AP134" i="28"/>
  <c r="AP151" i="28"/>
  <c r="AP139" i="28"/>
  <c r="AP127" i="28"/>
  <c r="AP144" i="28"/>
  <c r="AP132" i="28"/>
  <c r="AP149" i="28"/>
  <c r="AP137" i="28"/>
  <c r="AP142" i="28"/>
  <c r="AP130" i="28"/>
  <c r="BB147" i="28"/>
  <c r="BB135" i="28"/>
  <c r="BB152" i="28"/>
  <c r="BB140" i="28"/>
  <c r="BB128" i="28"/>
  <c r="BB145" i="28"/>
  <c r="BB133" i="28"/>
  <c r="BB150" i="28"/>
  <c r="BB138" i="28"/>
  <c r="BB126" i="28"/>
  <c r="BB143" i="28"/>
  <c r="BB131" i="28"/>
  <c r="BB148" i="28"/>
  <c r="BB136" i="28"/>
  <c r="BB124" i="28"/>
  <c r="BB153" i="28"/>
  <c r="BB141" i="28"/>
  <c r="BB129" i="28"/>
  <c r="BB146" i="28"/>
  <c r="BB134" i="28"/>
  <c r="BB151" i="28"/>
  <c r="BB139" i="28"/>
  <c r="BB127" i="28"/>
  <c r="BB144" i="28"/>
  <c r="BB132" i="28"/>
  <c r="BB149" i="28"/>
  <c r="BB137" i="28"/>
  <c r="BB142" i="28"/>
  <c r="BB130" i="28"/>
  <c r="AP367" i="28"/>
  <c r="AP355" i="28"/>
  <c r="AP360" i="28"/>
  <c r="AP365" i="28"/>
  <c r="AP353" i="28"/>
  <c r="AP370" i="28"/>
  <c r="AP358" i="28"/>
  <c r="AP363" i="28"/>
  <c r="AP351" i="28"/>
  <c r="AP368" i="28"/>
  <c r="AP356" i="28"/>
  <c r="AP361" i="28"/>
  <c r="AP349" i="28"/>
  <c r="AP366" i="28"/>
  <c r="AP354" i="28"/>
  <c r="AP359" i="28"/>
  <c r="AP364" i="28"/>
  <c r="AP352" i="28"/>
  <c r="AP362" i="28"/>
  <c r="AP350" i="28"/>
  <c r="AP347" i="28"/>
  <c r="AP346" i="28"/>
  <c r="AP344" i="28"/>
  <c r="AP369" i="28"/>
  <c r="AP342" i="28"/>
  <c r="AP340" i="28"/>
  <c r="AP357" i="28"/>
  <c r="AP345" i="28"/>
  <c r="AP343" i="28"/>
  <c r="AP348" i="28"/>
  <c r="AP341" i="28"/>
  <c r="BB367" i="28"/>
  <c r="BB355" i="28"/>
  <c r="BB360" i="28"/>
  <c r="BB365" i="28"/>
  <c r="BB353" i="28"/>
  <c r="BB370" i="28"/>
  <c r="BB358" i="28"/>
  <c r="BB363" i="28"/>
  <c r="BB351" i="28"/>
  <c r="BB368" i="28"/>
  <c r="BB356" i="28"/>
  <c r="BB361" i="28"/>
  <c r="BB349" i="28"/>
  <c r="BB366" i="28"/>
  <c r="BB354" i="28"/>
  <c r="BB359" i="28"/>
  <c r="BB347" i="28"/>
  <c r="BB364" i="28"/>
  <c r="BB352" i="28"/>
  <c r="BB362" i="28"/>
  <c r="BB350" i="28"/>
  <c r="BB344" i="28"/>
  <c r="BB369" i="28"/>
  <c r="BB342" i="28"/>
  <c r="BB346" i="28"/>
  <c r="BB357" i="28"/>
  <c r="BB348" i="28"/>
  <c r="BB340" i="28"/>
  <c r="BB345" i="28"/>
  <c r="BB343" i="28"/>
  <c r="BB341" i="28"/>
  <c r="BB125" i="28"/>
  <c r="AU117" i="28"/>
  <c r="AU122" i="28"/>
  <c r="AU115" i="28"/>
  <c r="AU118" i="28"/>
  <c r="AU121" i="28"/>
  <c r="AU119" i="28"/>
  <c r="BI115" i="28"/>
  <c r="BI120" i="28"/>
  <c r="BI116" i="28"/>
  <c r="BI119" i="28"/>
  <c r="BI117" i="28"/>
  <c r="AU335" i="28"/>
  <c r="AU323" i="28"/>
  <c r="AU311" i="28"/>
  <c r="AU328" i="28"/>
  <c r="AU316" i="28"/>
  <c r="AU333" i="28"/>
  <c r="AU321" i="28"/>
  <c r="AU309" i="28"/>
  <c r="AU338" i="28"/>
  <c r="AU326" i="28"/>
  <c r="AU314" i="28"/>
  <c r="AU331" i="28"/>
  <c r="AU319" i="28"/>
  <c r="AU336" i="28"/>
  <c r="AU324" i="28"/>
  <c r="AU312" i="28"/>
  <c r="AU329" i="28"/>
  <c r="AU317" i="28"/>
  <c r="AU334" i="28"/>
  <c r="AU322" i="28"/>
  <c r="AU310" i="28"/>
  <c r="AU339" i="28"/>
  <c r="AU327" i="28"/>
  <c r="AU315" i="28"/>
  <c r="AU332" i="28"/>
  <c r="AU320" i="28"/>
  <c r="AU337" i="28"/>
  <c r="AU325" i="28"/>
  <c r="AU313" i="28"/>
  <c r="AU330" i="28"/>
  <c r="AU318" i="28"/>
  <c r="BI333" i="28"/>
  <c r="BI321" i="28"/>
  <c r="BI309" i="28"/>
  <c r="BI338" i="28"/>
  <c r="BI326" i="28"/>
  <c r="BI314" i="28"/>
  <c r="BI331" i="28"/>
  <c r="BI319" i="28"/>
  <c r="BI336" i="28"/>
  <c r="BI324" i="28"/>
  <c r="BI312" i="28"/>
  <c r="BI329" i="28"/>
  <c r="BI317" i="28"/>
  <c r="BI334" i="28"/>
  <c r="BI322" i="28"/>
  <c r="BI310" i="28"/>
  <c r="BI339" i="28"/>
  <c r="BI327" i="28"/>
  <c r="BI315" i="28"/>
  <c r="BI332" i="28"/>
  <c r="BI320" i="28"/>
  <c r="BI337" i="28"/>
  <c r="BI325" i="28"/>
  <c r="BI313" i="28"/>
  <c r="BI330" i="28"/>
  <c r="BI318" i="28"/>
  <c r="BI335" i="28"/>
  <c r="BI323" i="28"/>
  <c r="BI311" i="28"/>
  <c r="BI328" i="28"/>
  <c r="BI316" i="28"/>
  <c r="AU392" i="28"/>
  <c r="AU380" i="28"/>
  <c r="AU397" i="28"/>
  <c r="AU385" i="28"/>
  <c r="AU373" i="28"/>
  <c r="AU390" i="28"/>
  <c r="AU378" i="28"/>
  <c r="AU395" i="28"/>
  <c r="AU383" i="28"/>
  <c r="AU371" i="28"/>
  <c r="AU400" i="28"/>
  <c r="AU388" i="28"/>
  <c r="AU376" i="28"/>
  <c r="AU393" i="28"/>
  <c r="AU381" i="28"/>
  <c r="AU398" i="28"/>
  <c r="AU386" i="28"/>
  <c r="AU374" i="28"/>
  <c r="AU391" i="28"/>
  <c r="AU379" i="28"/>
  <c r="AU396" i="28"/>
  <c r="AU384" i="28"/>
  <c r="AU372" i="28"/>
  <c r="AU401" i="28"/>
  <c r="AU389" i="28"/>
  <c r="AU377" i="28"/>
  <c r="AU399" i="28"/>
  <c r="AU387" i="28"/>
  <c r="AU375" i="28"/>
  <c r="AU394" i="28"/>
  <c r="AU382" i="28"/>
  <c r="BI390" i="28"/>
  <c r="BI378" i="28"/>
  <c r="BI395" i="28"/>
  <c r="BI383" i="28"/>
  <c r="BI371" i="28"/>
  <c r="BI400" i="28"/>
  <c r="BI388" i="28"/>
  <c r="BI376" i="28"/>
  <c r="BI393" i="28"/>
  <c r="BI381" i="28"/>
  <c r="BI398" i="28"/>
  <c r="BI386" i="28"/>
  <c r="BI374" i="28"/>
  <c r="BI391" i="28"/>
  <c r="BI379" i="28"/>
  <c r="BI396" i="28"/>
  <c r="BI384" i="28"/>
  <c r="BI372" i="28"/>
  <c r="BI401" i="28"/>
  <c r="BI389" i="28"/>
  <c r="BI377" i="28"/>
  <c r="BI394" i="28"/>
  <c r="BI382" i="28"/>
  <c r="BI399" i="28"/>
  <c r="BI387" i="28"/>
  <c r="BI375" i="28"/>
  <c r="BI397" i="28"/>
  <c r="BI385" i="28"/>
  <c r="BI373" i="28"/>
  <c r="BI392" i="28"/>
  <c r="BI380" i="28"/>
  <c r="AQ152" i="28"/>
  <c r="AQ140" i="28"/>
  <c r="AQ145" i="28"/>
  <c r="AQ133" i="28"/>
  <c r="AQ150" i="28"/>
  <c r="AQ138" i="28"/>
  <c r="AQ126" i="28"/>
  <c r="AQ143" i="28"/>
  <c r="AQ131" i="28"/>
  <c r="AQ148" i="28"/>
  <c r="AQ136" i="28"/>
  <c r="AQ153" i="28"/>
  <c r="AQ141" i="28"/>
  <c r="AQ129" i="28"/>
  <c r="AQ146" i="28"/>
  <c r="AQ134" i="28"/>
  <c r="AQ151" i="28"/>
  <c r="AQ139" i="28"/>
  <c r="AQ144" i="28"/>
  <c r="AQ132" i="28"/>
  <c r="AQ149" i="28"/>
  <c r="AQ137" i="28"/>
  <c r="AQ125" i="28"/>
  <c r="AQ142" i="28"/>
  <c r="AQ130" i="28"/>
  <c r="AQ147" i="28"/>
  <c r="AQ135" i="28"/>
  <c r="AQ123" i="28"/>
  <c r="BC152" i="28"/>
  <c r="BC140" i="28"/>
  <c r="BC145" i="28"/>
  <c r="BC133" i="28"/>
  <c r="BC150" i="28"/>
  <c r="BC138" i="28"/>
  <c r="BC126" i="28"/>
  <c r="BC143" i="28"/>
  <c r="BC131" i="28"/>
  <c r="BC148" i="28"/>
  <c r="BC136" i="28"/>
  <c r="BC153" i="28"/>
  <c r="BC141" i="28"/>
  <c r="BC129" i="28"/>
  <c r="BC146" i="28"/>
  <c r="BC134" i="28"/>
  <c r="BC151" i="28"/>
  <c r="BC139" i="28"/>
  <c r="BC144" i="28"/>
  <c r="BC132" i="28"/>
  <c r="BC149" i="28"/>
  <c r="BC137" i="28"/>
  <c r="BC125" i="28"/>
  <c r="BC142" i="28"/>
  <c r="BC130" i="28"/>
  <c r="BC147" i="28"/>
  <c r="BC135" i="28"/>
  <c r="BC123" i="28"/>
  <c r="AQ360" i="28"/>
  <c r="AQ365" i="28"/>
  <c r="AQ353" i="28"/>
  <c r="AQ370" i="28"/>
  <c r="AQ358" i="28"/>
  <c r="AQ363" i="28"/>
  <c r="AQ351" i="28"/>
  <c r="AQ368" i="28"/>
  <c r="AQ356" i="28"/>
  <c r="AQ361" i="28"/>
  <c r="AQ349" i="28"/>
  <c r="AQ366" i="28"/>
  <c r="AQ354" i="28"/>
  <c r="AQ359" i="28"/>
  <c r="AQ347" i="28"/>
  <c r="AQ364" i="28"/>
  <c r="AQ352" i="28"/>
  <c r="AQ369" i="28"/>
  <c r="AQ357" i="28"/>
  <c r="AQ367" i="28"/>
  <c r="AQ355" i="28"/>
  <c r="AQ362" i="28"/>
  <c r="AQ346" i="28"/>
  <c r="AQ344" i="28"/>
  <c r="AQ350" i="28"/>
  <c r="AQ342" i="28"/>
  <c r="AQ340" i="28"/>
  <c r="AQ345" i="28"/>
  <c r="AQ343" i="28"/>
  <c r="AQ348" i="28"/>
  <c r="AQ341" i="28"/>
  <c r="BC360" i="28"/>
  <c r="BC348" i="28"/>
  <c r="BC365" i="28"/>
  <c r="BC353" i="28"/>
  <c r="BC370" i="28"/>
  <c r="BC358" i="28"/>
  <c r="BC363" i="28"/>
  <c r="BC351" i="28"/>
  <c r="BC368" i="28"/>
  <c r="BC356" i="28"/>
  <c r="BC361" i="28"/>
  <c r="BC349" i="28"/>
  <c r="BC366" i="28"/>
  <c r="BC354" i="28"/>
  <c r="BC359" i="28"/>
  <c r="BC347" i="28"/>
  <c r="BC364" i="28"/>
  <c r="BC352" i="28"/>
  <c r="BC369" i="28"/>
  <c r="BC357" i="28"/>
  <c r="BC367" i="28"/>
  <c r="BC355" i="28"/>
  <c r="BC344" i="28"/>
  <c r="BC350" i="28"/>
  <c r="BC342" i="28"/>
  <c r="BC346" i="28"/>
  <c r="BC340" i="28"/>
  <c r="BC345" i="28"/>
  <c r="BC343" i="28"/>
  <c r="BC341" i="28"/>
  <c r="BC362" i="28"/>
  <c r="AN173" i="28"/>
  <c r="AN161" i="28"/>
  <c r="AN178" i="28"/>
  <c r="AN166" i="28"/>
  <c r="AN154" i="28"/>
  <c r="AN183" i="28"/>
  <c r="AN171" i="28"/>
  <c r="AN159" i="28"/>
  <c r="AN176" i="28"/>
  <c r="AN164" i="28"/>
  <c r="AN181" i="28"/>
  <c r="AN169" i="28"/>
  <c r="AN157" i="28"/>
  <c r="AN174" i="28"/>
  <c r="AN162" i="28"/>
  <c r="AN179" i="28"/>
  <c r="AN167" i="28"/>
  <c r="AN155" i="28"/>
  <c r="AN184" i="28"/>
  <c r="AN172" i="28"/>
  <c r="AN160" i="28"/>
  <c r="AN177" i="28"/>
  <c r="AN165" i="28"/>
  <c r="AN182" i="28"/>
  <c r="AN170" i="28"/>
  <c r="AN158" i="28"/>
  <c r="AN175" i="28"/>
  <c r="AN163" i="28"/>
  <c r="AN180" i="28"/>
  <c r="AN168" i="28"/>
  <c r="AN156" i="28"/>
  <c r="BB183" i="28"/>
  <c r="BB171" i="28"/>
  <c r="BB159" i="28"/>
  <c r="BB176" i="28"/>
  <c r="BB164" i="28"/>
  <c r="BB181" i="28"/>
  <c r="BB169" i="28"/>
  <c r="BB157" i="28"/>
  <c r="BB174" i="28"/>
  <c r="BB162" i="28"/>
  <c r="BB179" i="28"/>
  <c r="BB167" i="28"/>
  <c r="BB155" i="28"/>
  <c r="BB184" i="28"/>
  <c r="BB172" i="28"/>
  <c r="BB160" i="28"/>
  <c r="BB177" i="28"/>
  <c r="BB165" i="28"/>
  <c r="BB182" i="28"/>
  <c r="BB170" i="28"/>
  <c r="BB158" i="28"/>
  <c r="BB175" i="28"/>
  <c r="BB163" i="28"/>
  <c r="BB180" i="28"/>
  <c r="BB168" i="28"/>
  <c r="BB156" i="28"/>
  <c r="BB173" i="28"/>
  <c r="BB161" i="28"/>
  <c r="BB178" i="28"/>
  <c r="BB166" i="28"/>
  <c r="BB154" i="28"/>
  <c r="AN206" i="28"/>
  <c r="AN211" i="28"/>
  <c r="AN199" i="28"/>
  <c r="AN204" i="28"/>
  <c r="AN192" i="28"/>
  <c r="AN209" i="28"/>
  <c r="AN197" i="28"/>
  <c r="AN214" i="28"/>
  <c r="AN202" i="28"/>
  <c r="AN190" i="28"/>
  <c r="AN207" i="28"/>
  <c r="AN195" i="28"/>
  <c r="AN212" i="28"/>
  <c r="AN205" i="28"/>
  <c r="AN215" i="28"/>
  <c r="AN203" i="28"/>
  <c r="AN191" i="28"/>
  <c r="AN208" i="28"/>
  <c r="AN196" i="28"/>
  <c r="AN213" i="28"/>
  <c r="AN201" i="28"/>
  <c r="AN189" i="28"/>
  <c r="AN198" i="28"/>
  <c r="AN210" i="28"/>
  <c r="AN185" i="28"/>
  <c r="AN187" i="28"/>
  <c r="AN194" i="28"/>
  <c r="AN188" i="28"/>
  <c r="AN186" i="28"/>
  <c r="AN200" i="28"/>
  <c r="AN193" i="28"/>
  <c r="BB204" i="28"/>
  <c r="BB209" i="28"/>
  <c r="BB197" i="28"/>
  <c r="BB214" i="28"/>
  <c r="BB202" i="28"/>
  <c r="BB190" i="28"/>
  <c r="BB207" i="28"/>
  <c r="BB195" i="28"/>
  <c r="BB212" i="28"/>
  <c r="BB200" i="28"/>
  <c r="BB188" i="28"/>
  <c r="BB205" i="28"/>
  <c r="BB193" i="28"/>
  <c r="BB210" i="28"/>
  <c r="BB215" i="28"/>
  <c r="BB203" i="28"/>
  <c r="BB213" i="28"/>
  <c r="BB201" i="28"/>
  <c r="BB189" i="28"/>
  <c r="BB206" i="28"/>
  <c r="BB194" i="28"/>
  <c r="BB211" i="28"/>
  <c r="BB199" i="28"/>
  <c r="BB187" i="28"/>
  <c r="BB196" i="28"/>
  <c r="BB186" i="28"/>
  <c r="BB191" i="28"/>
  <c r="BB185" i="28"/>
  <c r="BB208" i="28"/>
  <c r="BB198" i="28"/>
  <c r="BB192" i="28"/>
  <c r="AN242" i="28"/>
  <c r="AN230" i="28"/>
  <c r="AN218" i="28"/>
  <c r="AN235" i="28"/>
  <c r="AN223" i="28"/>
  <c r="AN240" i="28"/>
  <c r="AN228" i="28"/>
  <c r="AN216" i="28"/>
  <c r="AN245" i="28"/>
  <c r="AN233" i="28"/>
  <c r="AN221" i="28"/>
  <c r="AN238" i="28"/>
  <c r="AN226" i="28"/>
  <c r="AN243" i="28"/>
  <c r="AN231" i="28"/>
  <c r="AN219" i="28"/>
  <c r="AN236" i="28"/>
  <c r="AN224" i="28"/>
  <c r="AN241" i="28"/>
  <c r="AN229" i="28"/>
  <c r="AN217" i="28"/>
  <c r="AN239" i="28"/>
  <c r="AN227" i="28"/>
  <c r="AN244" i="28"/>
  <c r="AN232" i="28"/>
  <c r="AN220" i="28"/>
  <c r="AN237" i="28"/>
  <c r="AN225" i="28"/>
  <c r="AN246" i="28"/>
  <c r="AN234" i="28"/>
  <c r="AN222" i="28"/>
  <c r="BB240" i="28"/>
  <c r="BB228" i="28"/>
  <c r="BB216" i="28"/>
  <c r="BB245" i="28"/>
  <c r="BB233" i="28"/>
  <c r="BB221" i="28"/>
  <c r="BB238" i="28"/>
  <c r="BB226" i="28"/>
  <c r="BB243" i="28"/>
  <c r="BB231" i="28"/>
  <c r="BB219" i="28"/>
  <c r="BB236" i="28"/>
  <c r="BB224" i="28"/>
  <c r="BB241" i="28"/>
  <c r="BB229" i="28"/>
  <c r="BB217" i="28"/>
  <c r="BB246" i="28"/>
  <c r="BB234" i="28"/>
  <c r="BB222" i="28"/>
  <c r="BB239" i="28"/>
  <c r="BB227" i="28"/>
  <c r="BB237" i="28"/>
  <c r="BB225" i="28"/>
  <c r="BB242" i="28"/>
  <c r="BB230" i="28"/>
  <c r="BB218" i="28"/>
  <c r="BB235" i="28"/>
  <c r="BB223" i="28"/>
  <c r="BB244" i="28"/>
  <c r="BB232" i="28"/>
  <c r="BB220" i="28"/>
  <c r="AN276" i="28"/>
  <c r="AN274" i="28"/>
  <c r="AN272" i="28"/>
  <c r="AN277" i="28"/>
  <c r="AN270" i="28"/>
  <c r="AN273" i="28"/>
  <c r="AN271" i="28"/>
  <c r="AN266" i="28"/>
  <c r="AN254" i="28"/>
  <c r="AN268" i="28"/>
  <c r="AN259" i="28"/>
  <c r="AN247" i="28"/>
  <c r="AN269" i="28"/>
  <c r="AN264" i="28"/>
  <c r="AN252" i="28"/>
  <c r="AN257" i="28"/>
  <c r="AN262" i="28"/>
  <c r="AN250" i="28"/>
  <c r="AN255" i="28"/>
  <c r="AN267" i="28"/>
  <c r="AN260" i="28"/>
  <c r="AN248" i="28"/>
  <c r="AN265" i="28"/>
  <c r="AN253" i="28"/>
  <c r="AN263" i="28"/>
  <c r="AN251" i="28"/>
  <c r="AN256" i="28"/>
  <c r="AN275" i="28"/>
  <c r="AN261" i="28"/>
  <c r="AN249" i="28"/>
  <c r="AN258" i="28"/>
  <c r="BB274" i="28"/>
  <c r="BB272" i="28"/>
  <c r="BB277" i="28"/>
  <c r="BB270" i="28"/>
  <c r="BB275" i="28"/>
  <c r="BB268" i="28"/>
  <c r="BB276" i="28"/>
  <c r="BB269" i="28"/>
  <c r="BB264" i="28"/>
  <c r="BB252" i="28"/>
  <c r="BB257" i="28"/>
  <c r="BB262" i="28"/>
  <c r="BB250" i="28"/>
  <c r="BB255" i="28"/>
  <c r="BB260" i="28"/>
  <c r="BB248" i="28"/>
  <c r="BB273" i="28"/>
  <c r="BB267" i="28"/>
  <c r="BB265" i="28"/>
  <c r="BB253" i="28"/>
  <c r="BB271" i="28"/>
  <c r="BB258" i="28"/>
  <c r="BB263" i="28"/>
  <c r="BB251" i="28"/>
  <c r="BB261" i="28"/>
  <c r="BB249" i="28"/>
  <c r="BB266" i="28"/>
  <c r="BB254" i="28"/>
  <c r="BB259" i="28"/>
  <c r="BB247" i="28"/>
  <c r="BB256" i="28"/>
  <c r="AN300" i="28"/>
  <c r="AN288" i="28"/>
  <c r="AN305" i="28"/>
  <c r="AN293" i="28"/>
  <c r="AN281" i="28"/>
  <c r="AN298" i="28"/>
  <c r="AN286" i="28"/>
  <c r="AN303" i="28"/>
  <c r="AN291" i="28"/>
  <c r="AN279" i="28"/>
  <c r="AN308" i="28"/>
  <c r="AN296" i="28"/>
  <c r="AN284" i="28"/>
  <c r="AN301" i="28"/>
  <c r="AN289" i="28"/>
  <c r="AN306" i="28"/>
  <c r="AN294" i="28"/>
  <c r="AN282" i="28"/>
  <c r="AN299" i="28"/>
  <c r="AN287" i="28"/>
  <c r="AN304" i="28"/>
  <c r="AN292" i="28"/>
  <c r="AN280" i="28"/>
  <c r="AN297" i="28"/>
  <c r="AN285" i="28"/>
  <c r="AN302" i="28"/>
  <c r="AN290" i="28"/>
  <c r="AN278" i="28"/>
  <c r="AN307" i="28"/>
  <c r="AN295" i="28"/>
  <c r="AN283" i="28"/>
  <c r="BB298" i="28"/>
  <c r="BB286" i="28"/>
  <c r="BB303" i="28"/>
  <c r="BB291" i="28"/>
  <c r="BB308" i="28"/>
  <c r="BB296" i="28"/>
  <c r="BB284" i="28"/>
  <c r="BB301" i="28"/>
  <c r="BB289" i="28"/>
  <c r="BB306" i="28"/>
  <c r="BB294" i="28"/>
  <c r="BB282" i="28"/>
  <c r="BB299" i="28"/>
  <c r="BB287" i="28"/>
  <c r="BB304" i="28"/>
  <c r="BB292" i="28"/>
  <c r="BB280" i="28"/>
  <c r="BB297" i="28"/>
  <c r="BB285" i="28"/>
  <c r="BB302" i="28"/>
  <c r="BB290" i="28"/>
  <c r="BB278" i="28"/>
  <c r="BB307" i="28"/>
  <c r="BB295" i="28"/>
  <c r="BB283" i="28"/>
  <c r="BB300" i="28"/>
  <c r="BB288" i="28"/>
  <c r="BB305" i="28"/>
  <c r="BB293" i="28"/>
  <c r="BB281" i="28"/>
  <c r="BB279" i="28"/>
  <c r="AN425" i="28"/>
  <c r="AN413" i="28"/>
  <c r="AN423" i="28"/>
  <c r="AN411" i="28"/>
  <c r="AN428" i="28"/>
  <c r="AN416" i="28"/>
  <c r="AN421" i="28"/>
  <c r="AN431" i="28"/>
  <c r="AN419" i="28"/>
  <c r="AN429" i="28"/>
  <c r="AN427" i="28"/>
  <c r="AN415" i="28"/>
  <c r="AN403" i="28"/>
  <c r="AN430" i="28"/>
  <c r="AN418" i="28"/>
  <c r="AN412" i="28"/>
  <c r="AN432" i="28"/>
  <c r="AN422" i="28"/>
  <c r="AN420" i="28"/>
  <c r="AN405" i="28"/>
  <c r="AN414" i="28"/>
  <c r="AN407" i="28"/>
  <c r="AN424" i="28"/>
  <c r="AN410" i="28"/>
  <c r="AN409" i="28"/>
  <c r="AN417" i="28"/>
  <c r="AN404" i="28"/>
  <c r="AN426" i="28"/>
  <c r="AN402" i="28"/>
  <c r="AN408" i="28"/>
  <c r="AN406" i="28"/>
  <c r="BB423" i="28"/>
  <c r="BB421" i="28"/>
  <c r="BB409" i="28"/>
  <c r="BB426" i="28"/>
  <c r="BB414" i="28"/>
  <c r="BB431" i="28"/>
  <c r="BB419" i="28"/>
  <c r="BB429" i="28"/>
  <c r="BB417" i="28"/>
  <c r="BB427" i="28"/>
  <c r="BB425" i="28"/>
  <c r="BB413" i="28"/>
  <c r="BB403" i="28"/>
  <c r="BB415" i="28"/>
  <c r="BB407" i="28"/>
  <c r="BB405" i="28"/>
  <c r="BB412" i="28"/>
  <c r="BB411" i="28"/>
  <c r="BB428" i="28"/>
  <c r="BB410" i="28"/>
  <c r="BB404" i="28"/>
  <c r="BB402" i="28"/>
  <c r="BB432" i="28"/>
  <c r="BB430" i="28"/>
  <c r="BB420" i="28"/>
  <c r="BB418" i="28"/>
  <c r="BB416" i="28"/>
  <c r="BB422" i="28"/>
  <c r="BB406" i="28"/>
  <c r="BB424" i="28"/>
  <c r="BB408" i="28"/>
  <c r="AW68" i="28"/>
  <c r="BI68" i="28"/>
  <c r="AP69" i="28"/>
  <c r="BB69" i="28"/>
  <c r="AU70" i="28"/>
  <c r="AN71" i="28"/>
  <c r="AW80" i="28"/>
  <c r="BI80" i="28"/>
  <c r="AP81" i="28"/>
  <c r="BB81" i="28"/>
  <c r="AU82" i="28"/>
  <c r="AN83" i="28"/>
  <c r="BI92" i="28"/>
  <c r="BB93" i="28"/>
  <c r="AU94" i="28"/>
  <c r="AN95" i="28"/>
  <c r="BI104" i="28"/>
  <c r="BB105" i="28"/>
  <c r="AU106" i="28"/>
  <c r="AN107" i="28"/>
  <c r="BE125" i="28"/>
  <c r="BA126" i="28"/>
  <c r="AZ127" i="28"/>
  <c r="BC128" i="28"/>
  <c r="AK134" i="28"/>
  <c r="AI11" i="28"/>
  <c r="AW11" i="28"/>
  <c r="AI12" i="28"/>
  <c r="AI13" i="28"/>
  <c r="AR145" i="28"/>
  <c r="AR150" i="28"/>
  <c r="AR138" i="28"/>
  <c r="AR126" i="28"/>
  <c r="AR143" i="28"/>
  <c r="AR131" i="28"/>
  <c r="AR148" i="28"/>
  <c r="AR136" i="28"/>
  <c r="AR124" i="28"/>
  <c r="AR153" i="28"/>
  <c r="AR141" i="28"/>
  <c r="AR129" i="28"/>
  <c r="AR146" i="28"/>
  <c r="AR134" i="28"/>
  <c r="AR151" i="28"/>
  <c r="AR139" i="28"/>
  <c r="AR127" i="28"/>
  <c r="AR144" i="28"/>
  <c r="AR149" i="28"/>
  <c r="AR137" i="28"/>
  <c r="AR125" i="28"/>
  <c r="AR142" i="28"/>
  <c r="AR130" i="28"/>
  <c r="AR147" i="28"/>
  <c r="AR135" i="28"/>
  <c r="AR152" i="28"/>
  <c r="AR140" i="28"/>
  <c r="AR128" i="28"/>
  <c r="BD145" i="28"/>
  <c r="BD150" i="28"/>
  <c r="BD138" i="28"/>
  <c r="BD126" i="28"/>
  <c r="BD143" i="28"/>
  <c r="BD131" i="28"/>
  <c r="BD148" i="28"/>
  <c r="BD136" i="28"/>
  <c r="BD124" i="28"/>
  <c r="BD153" i="28"/>
  <c r="BD141" i="28"/>
  <c r="BD129" i="28"/>
  <c r="BD146" i="28"/>
  <c r="BD134" i="28"/>
  <c r="BD151" i="28"/>
  <c r="BD139" i="28"/>
  <c r="BD127" i="28"/>
  <c r="BD144" i="28"/>
  <c r="BD149" i="28"/>
  <c r="BD137" i="28"/>
  <c r="BD125" i="28"/>
  <c r="BD142" i="28"/>
  <c r="BD130" i="28"/>
  <c r="BD147" i="28"/>
  <c r="BD135" i="28"/>
  <c r="BD152" i="28"/>
  <c r="BD140" i="28"/>
  <c r="BD128" i="28"/>
  <c r="AR365" i="28"/>
  <c r="AR353" i="28"/>
  <c r="AR370" i="28"/>
  <c r="AR358" i="28"/>
  <c r="AR363" i="28"/>
  <c r="AR351" i="28"/>
  <c r="AR368" i="28"/>
  <c r="AR356" i="28"/>
  <c r="AR361" i="28"/>
  <c r="AR349" i="28"/>
  <c r="AR366" i="28"/>
  <c r="AR354" i="28"/>
  <c r="AR359" i="28"/>
  <c r="AR364" i="28"/>
  <c r="AR352" i="28"/>
  <c r="AR369" i="28"/>
  <c r="AR357" i="28"/>
  <c r="AR362" i="28"/>
  <c r="AR350" i="28"/>
  <c r="AR360" i="28"/>
  <c r="AR348" i="28"/>
  <c r="AR346" i="28"/>
  <c r="AR344" i="28"/>
  <c r="AR342" i="28"/>
  <c r="AR340" i="28"/>
  <c r="AR367" i="28"/>
  <c r="AR345" i="28"/>
  <c r="AR343" i="28"/>
  <c r="AR355" i="28"/>
  <c r="AR341" i="28"/>
  <c r="AR347" i="28"/>
  <c r="BD365" i="28"/>
  <c r="BD353" i="28"/>
  <c r="BD370" i="28"/>
  <c r="BD358" i="28"/>
  <c r="BD363" i="28"/>
  <c r="BD351" i="28"/>
  <c r="BD368" i="28"/>
  <c r="BD356" i="28"/>
  <c r="BD361" i="28"/>
  <c r="BD349" i="28"/>
  <c r="BD366" i="28"/>
  <c r="BD354" i="28"/>
  <c r="BD359" i="28"/>
  <c r="BD364" i="28"/>
  <c r="BD352" i="28"/>
  <c r="BD369" i="28"/>
  <c r="BD357" i="28"/>
  <c r="BD362" i="28"/>
  <c r="BD350" i="28"/>
  <c r="BD360" i="28"/>
  <c r="BD348" i="28"/>
  <c r="BD344" i="28"/>
  <c r="BD342" i="28"/>
  <c r="BD346" i="28"/>
  <c r="BD367" i="28"/>
  <c r="BD340" i="28"/>
  <c r="BD347" i="28"/>
  <c r="BD345" i="28"/>
  <c r="BD355" i="28"/>
  <c r="BD343" i="28"/>
  <c r="BD341" i="28"/>
  <c r="AP18" i="28"/>
  <c r="BD18" i="28"/>
  <c r="AP19" i="28"/>
  <c r="BD19" i="28"/>
  <c r="BD20" i="28"/>
  <c r="AP274" i="28"/>
  <c r="AP272" i="28"/>
  <c r="AP277" i="28"/>
  <c r="AP270" i="28"/>
  <c r="AP275" i="28"/>
  <c r="AP268" i="28"/>
  <c r="AP276" i="28"/>
  <c r="AP269" i="28"/>
  <c r="AP264" i="28"/>
  <c r="AP252" i="28"/>
  <c r="AP257" i="28"/>
  <c r="AP262" i="28"/>
  <c r="AP250" i="28"/>
  <c r="AP255" i="28"/>
  <c r="AP267" i="28"/>
  <c r="AP260" i="28"/>
  <c r="AP248" i="28"/>
  <c r="AP265" i="28"/>
  <c r="AP253" i="28"/>
  <c r="AP258" i="28"/>
  <c r="AP263" i="28"/>
  <c r="AP251" i="28"/>
  <c r="AP261" i="28"/>
  <c r="AP249" i="28"/>
  <c r="AP266" i="28"/>
  <c r="AP254" i="28"/>
  <c r="AP271" i="28"/>
  <c r="AP259" i="28"/>
  <c r="AP247" i="28"/>
  <c r="AP273" i="28"/>
  <c r="AP256" i="28"/>
  <c r="BD272" i="28"/>
  <c r="BD270" i="28"/>
  <c r="BD275" i="28"/>
  <c r="BD273" i="28"/>
  <c r="BD276" i="28"/>
  <c r="BD274" i="28"/>
  <c r="BD262" i="28"/>
  <c r="BD250" i="28"/>
  <c r="BD268" i="28"/>
  <c r="BD255" i="28"/>
  <c r="BD269" i="28"/>
  <c r="BD260" i="28"/>
  <c r="BD248" i="28"/>
  <c r="BD267" i="28"/>
  <c r="BD265" i="28"/>
  <c r="BD253" i="28"/>
  <c r="BD271" i="28"/>
  <c r="BD258" i="28"/>
  <c r="BD263" i="28"/>
  <c r="BD251" i="28"/>
  <c r="BD256" i="28"/>
  <c r="BD277" i="28"/>
  <c r="BD261" i="28"/>
  <c r="BD249" i="28"/>
  <c r="BD259" i="28"/>
  <c r="BD247" i="28"/>
  <c r="BD264" i="28"/>
  <c r="BD252" i="28"/>
  <c r="BD257" i="28"/>
  <c r="BD266" i="28"/>
  <c r="BD254" i="28"/>
  <c r="AP282" i="28"/>
  <c r="AP295" i="28"/>
  <c r="BD299" i="28"/>
  <c r="BD283" i="28"/>
  <c r="AP422" i="28"/>
  <c r="BD421" i="28"/>
  <c r="BD431" i="28"/>
  <c r="BD419" i="28"/>
  <c r="BD424" i="28"/>
  <c r="BD429" i="28"/>
  <c r="BD417" i="28"/>
  <c r="BD427" i="28"/>
  <c r="BD415" i="28"/>
  <c r="BD425" i="28"/>
  <c r="BD423" i="28"/>
  <c r="BD411" i="28"/>
  <c r="BD426" i="28"/>
  <c r="BD407" i="28"/>
  <c r="BD405" i="28"/>
  <c r="BD412" i="28"/>
  <c r="BD428" i="28"/>
  <c r="BD413" i="28"/>
  <c r="BD410" i="28"/>
  <c r="BD404" i="28"/>
  <c r="BD402" i="28"/>
  <c r="BD432" i="28"/>
  <c r="BD430" i="28"/>
  <c r="BD420" i="28"/>
  <c r="BD418" i="28"/>
  <c r="BD416" i="28"/>
  <c r="BD409" i="28"/>
  <c r="BD422" i="28"/>
  <c r="BD406" i="28"/>
  <c r="BD414" i="28"/>
  <c r="BD408" i="28"/>
  <c r="BD403" i="28"/>
  <c r="AW63" i="28"/>
  <c r="BI63" i="28"/>
  <c r="AP64" i="28"/>
  <c r="BB64" i="28"/>
  <c r="AU65" i="28"/>
  <c r="AN66" i="28"/>
  <c r="AW75" i="28"/>
  <c r="BI75" i="28"/>
  <c r="AP76" i="28"/>
  <c r="BB76" i="28"/>
  <c r="AU77" i="28"/>
  <c r="AN78" i="28"/>
  <c r="AW87" i="28"/>
  <c r="BI87" i="28"/>
  <c r="AP88" i="28"/>
  <c r="BB88" i="28"/>
  <c r="AU89" i="28"/>
  <c r="AN90" i="28"/>
  <c r="BI99" i="28"/>
  <c r="BB100" i="28"/>
  <c r="AU101" i="28"/>
  <c r="AN102" i="28"/>
  <c r="BI111" i="28"/>
  <c r="BB112" i="28"/>
  <c r="AU113" i="28"/>
  <c r="BB114" i="28"/>
  <c r="BH125" i="28"/>
  <c r="BC127" i="28"/>
  <c r="AY131" i="28"/>
  <c r="AS150" i="28"/>
  <c r="AS138" i="28"/>
  <c r="AS143" i="28"/>
  <c r="AS131" i="28"/>
  <c r="AS148" i="28"/>
  <c r="AS136" i="28"/>
  <c r="AS124" i="28"/>
  <c r="AS153" i="28"/>
  <c r="AS141" i="28"/>
  <c r="AS129" i="28"/>
  <c r="AS146" i="28"/>
  <c r="AS134" i="28"/>
  <c r="AS151" i="28"/>
  <c r="AS139" i="28"/>
  <c r="AS127" i="28"/>
  <c r="AS144" i="28"/>
  <c r="AS132" i="28"/>
  <c r="AS149" i="28"/>
  <c r="AS137" i="28"/>
  <c r="AS142" i="28"/>
  <c r="AS130" i="28"/>
  <c r="AS147" i="28"/>
  <c r="AS135" i="28"/>
  <c r="AS123" i="28"/>
  <c r="AS152" i="28"/>
  <c r="AS140" i="28"/>
  <c r="AS145" i="28"/>
  <c r="AS133" i="28"/>
  <c r="BE150" i="28"/>
  <c r="BE138" i="28"/>
  <c r="BE143" i="28"/>
  <c r="BE131" i="28"/>
  <c r="BE148" i="28"/>
  <c r="BE136" i="28"/>
  <c r="BE124" i="28"/>
  <c r="BE153" i="28"/>
  <c r="BE141" i="28"/>
  <c r="BE129" i="28"/>
  <c r="BE146" i="28"/>
  <c r="BE134" i="28"/>
  <c r="BE151" i="28"/>
  <c r="BE139" i="28"/>
  <c r="BE127" i="28"/>
  <c r="BE144" i="28"/>
  <c r="BE132" i="28"/>
  <c r="BE149" i="28"/>
  <c r="BE137" i="28"/>
  <c r="BE142" i="28"/>
  <c r="BE130" i="28"/>
  <c r="BE147" i="28"/>
  <c r="BE135" i="28"/>
  <c r="BE123" i="28"/>
  <c r="BE152" i="28"/>
  <c r="BE140" i="28"/>
  <c r="BE128" i="28"/>
  <c r="BE145" i="28"/>
  <c r="BE133" i="28"/>
  <c r="AS370" i="28"/>
  <c r="AS358" i="28"/>
  <c r="AS363" i="28"/>
  <c r="AS351" i="28"/>
  <c r="AS368" i="28"/>
  <c r="AS356" i="28"/>
  <c r="AS361" i="28"/>
  <c r="AS349" i="28"/>
  <c r="AS366" i="28"/>
  <c r="AS354" i="28"/>
  <c r="AS359" i="28"/>
  <c r="AS347" i="28"/>
  <c r="AS364" i="28"/>
  <c r="AS352" i="28"/>
  <c r="AS369" i="28"/>
  <c r="AS357" i="28"/>
  <c r="AS362" i="28"/>
  <c r="AS350" i="28"/>
  <c r="AS367" i="28"/>
  <c r="AS355" i="28"/>
  <c r="AS365" i="28"/>
  <c r="AS353" i="28"/>
  <c r="AS360" i="28"/>
  <c r="AS342" i="28"/>
  <c r="AS340" i="28"/>
  <c r="AS345" i="28"/>
  <c r="AS343" i="28"/>
  <c r="AS348" i="28"/>
  <c r="AS341" i="28"/>
  <c r="AS346" i="28"/>
  <c r="AS344" i="28"/>
  <c r="BE370" i="28"/>
  <c r="BE358" i="28"/>
  <c r="BE363" i="28"/>
  <c r="BE351" i="28"/>
  <c r="BE368" i="28"/>
  <c r="BE356" i="28"/>
  <c r="BE361" i="28"/>
  <c r="BE349" i="28"/>
  <c r="BE366" i="28"/>
  <c r="BE354" i="28"/>
  <c r="BE359" i="28"/>
  <c r="BE347" i="28"/>
  <c r="BE364" i="28"/>
  <c r="BE352" i="28"/>
  <c r="BE369" i="28"/>
  <c r="BE357" i="28"/>
  <c r="BE362" i="28"/>
  <c r="BE350" i="28"/>
  <c r="BE367" i="28"/>
  <c r="BE355" i="28"/>
  <c r="BE365" i="28"/>
  <c r="BE353" i="28"/>
  <c r="BE342" i="28"/>
  <c r="BE346" i="28"/>
  <c r="BE340" i="28"/>
  <c r="BE345" i="28"/>
  <c r="BE348" i="28"/>
  <c r="BE343" i="28"/>
  <c r="BE341" i="28"/>
  <c r="BE360" i="28"/>
  <c r="BE344" i="28"/>
  <c r="AQ21" i="28"/>
  <c r="BE21" i="28"/>
  <c r="AQ22" i="28"/>
  <c r="BE24" i="28"/>
  <c r="BI34" i="28"/>
  <c r="BB35" i="28"/>
  <c r="AU36" i="28"/>
  <c r="BI46" i="28"/>
  <c r="BB47" i="28"/>
  <c r="AU48" i="28"/>
  <c r="BI58" i="28"/>
  <c r="BB59" i="28"/>
  <c r="AU60" i="28"/>
  <c r="AN61" i="28"/>
  <c r="AW70" i="28"/>
  <c r="BI70" i="28"/>
  <c r="AP71" i="28"/>
  <c r="BB71" i="28"/>
  <c r="AU72" i="28"/>
  <c r="AN73" i="28"/>
  <c r="AW82" i="28"/>
  <c r="BI82" i="28"/>
  <c r="AP83" i="28"/>
  <c r="BB83" i="28"/>
  <c r="AU84" i="28"/>
  <c r="AN85" i="28"/>
  <c r="BI94" i="28"/>
  <c r="BB95" i="28"/>
  <c r="AU96" i="28"/>
  <c r="AN97" i="28"/>
  <c r="BI106" i="28"/>
  <c r="BB107" i="28"/>
  <c r="AU108" i="28"/>
  <c r="AN109" i="28"/>
  <c r="BI118" i="28"/>
  <c r="AI123" i="28"/>
  <c r="BF127" i="28"/>
  <c r="AT143" i="28"/>
  <c r="AT148" i="28"/>
  <c r="AT136" i="28"/>
  <c r="AT124" i="28"/>
  <c r="AT153" i="28"/>
  <c r="AT141" i="28"/>
  <c r="AT129" i="28"/>
  <c r="AT146" i="28"/>
  <c r="AT134" i="28"/>
  <c r="AT151" i="28"/>
  <c r="AT139" i="28"/>
  <c r="AT144" i="28"/>
  <c r="AT132" i="28"/>
  <c r="AT149" i="28"/>
  <c r="AT137" i="28"/>
  <c r="AT125" i="28"/>
  <c r="AT142" i="28"/>
  <c r="AT147" i="28"/>
  <c r="AT135" i="28"/>
  <c r="AT123" i="28"/>
  <c r="AT152" i="28"/>
  <c r="AT140" i="28"/>
  <c r="AT128" i="28"/>
  <c r="AT145" i="28"/>
  <c r="AT133" i="28"/>
  <c r="AT150" i="28"/>
  <c r="AT138" i="28"/>
  <c r="AT126" i="28"/>
  <c r="BF143" i="28"/>
  <c r="BF148" i="28"/>
  <c r="BF136" i="28"/>
  <c r="BF124" i="28"/>
  <c r="BF153" i="28"/>
  <c r="BF141" i="28"/>
  <c r="BF129" i="28"/>
  <c r="BF146" i="28"/>
  <c r="BF134" i="28"/>
  <c r="BF151" i="28"/>
  <c r="BF139" i="28"/>
  <c r="BF144" i="28"/>
  <c r="BF132" i="28"/>
  <c r="BF149" i="28"/>
  <c r="BF137" i="28"/>
  <c r="BF125" i="28"/>
  <c r="BF142" i="28"/>
  <c r="BF147" i="28"/>
  <c r="BF135" i="28"/>
  <c r="BF123" i="28"/>
  <c r="BF152" i="28"/>
  <c r="BF140" i="28"/>
  <c r="BF128" i="28"/>
  <c r="BF145" i="28"/>
  <c r="BF133" i="28"/>
  <c r="BF150" i="28"/>
  <c r="BF138" i="28"/>
  <c r="BF126" i="28"/>
  <c r="AT363" i="28"/>
  <c r="AT351" i="28"/>
  <c r="AT368" i="28"/>
  <c r="AT356" i="28"/>
  <c r="AT361" i="28"/>
  <c r="AT349" i="28"/>
  <c r="AT366" i="28"/>
  <c r="AT354" i="28"/>
  <c r="AT359" i="28"/>
  <c r="AT347" i="28"/>
  <c r="AT364" i="28"/>
  <c r="AT352" i="28"/>
  <c r="AT369" i="28"/>
  <c r="AT357" i="28"/>
  <c r="AT362" i="28"/>
  <c r="AT350" i="28"/>
  <c r="AT367" i="28"/>
  <c r="AT355" i="28"/>
  <c r="AT360" i="28"/>
  <c r="AT370" i="28"/>
  <c r="AT358" i="28"/>
  <c r="AT342" i="28"/>
  <c r="AT340" i="28"/>
  <c r="AT345" i="28"/>
  <c r="AT365" i="28"/>
  <c r="AT343" i="28"/>
  <c r="AT348" i="28"/>
  <c r="AT341" i="28"/>
  <c r="AT353" i="28"/>
  <c r="AT346" i="28"/>
  <c r="AT344" i="28"/>
  <c r="BF363" i="28"/>
  <c r="BF351" i="28"/>
  <c r="BF368" i="28"/>
  <c r="BF356" i="28"/>
  <c r="BF361" i="28"/>
  <c r="BF349" i="28"/>
  <c r="BF366" i="28"/>
  <c r="BF354" i="28"/>
  <c r="BF359" i="28"/>
  <c r="BF347" i="28"/>
  <c r="BF364" i="28"/>
  <c r="BF352" i="28"/>
  <c r="BF369" i="28"/>
  <c r="BF357" i="28"/>
  <c r="BF362" i="28"/>
  <c r="BF350" i="28"/>
  <c r="BF367" i="28"/>
  <c r="BF355" i="28"/>
  <c r="BF360" i="28"/>
  <c r="BF370" i="28"/>
  <c r="BF358" i="28"/>
  <c r="BF342" i="28"/>
  <c r="BF346" i="28"/>
  <c r="BF340" i="28"/>
  <c r="BF345" i="28"/>
  <c r="BF365" i="28"/>
  <c r="BF348" i="28"/>
  <c r="BF343" i="28"/>
  <c r="BF353" i="28"/>
  <c r="BF341" i="28"/>
  <c r="BF344" i="28"/>
  <c r="AW65" i="28"/>
  <c r="BI65" i="28"/>
  <c r="AP66" i="28"/>
  <c r="BB66" i="28"/>
  <c r="AU67" i="28"/>
  <c r="AN68" i="28"/>
  <c r="AW77" i="28"/>
  <c r="BI77" i="28"/>
  <c r="AP78" i="28"/>
  <c r="BB78" i="28"/>
  <c r="AU79" i="28"/>
  <c r="AN80" i="28"/>
  <c r="AW89" i="28"/>
  <c r="BI89" i="28"/>
  <c r="AP90" i="28"/>
  <c r="BB90" i="28"/>
  <c r="AI91" i="28"/>
  <c r="AU91" i="28"/>
  <c r="AN92" i="28"/>
  <c r="BI101" i="28"/>
  <c r="BB102" i="28"/>
  <c r="AU103" i="28"/>
  <c r="AN104" i="28"/>
  <c r="BI113" i="28"/>
  <c r="AO130" i="28"/>
  <c r="AK133" i="28"/>
  <c r="AI148" i="28"/>
  <c r="AI136" i="28"/>
  <c r="AI153" i="28"/>
  <c r="AI141" i="28"/>
  <c r="AI129" i="28"/>
  <c r="AI146" i="28"/>
  <c r="AI134" i="28"/>
  <c r="AI151" i="28"/>
  <c r="AI139" i="28"/>
  <c r="AI127" i="28"/>
  <c r="AI144" i="28"/>
  <c r="AI132" i="28"/>
  <c r="AI149" i="28"/>
  <c r="AI137" i="28"/>
  <c r="AI125" i="28"/>
  <c r="AI142" i="28"/>
  <c r="AI130" i="28"/>
  <c r="AI147" i="28"/>
  <c r="AI135" i="28"/>
  <c r="AI152" i="28"/>
  <c r="AI140" i="28"/>
  <c r="AI128" i="28"/>
  <c r="AI145" i="28"/>
  <c r="AI133" i="28"/>
  <c r="AI150" i="28"/>
  <c r="AI138" i="28"/>
  <c r="AI143" i="28"/>
  <c r="AI131" i="28"/>
  <c r="AU148" i="28"/>
  <c r="AU136" i="28"/>
  <c r="AU153" i="28"/>
  <c r="AU141" i="28"/>
  <c r="AU129" i="28"/>
  <c r="AU146" i="28"/>
  <c r="AU134" i="28"/>
  <c r="AU151" i="28"/>
  <c r="AU139" i="28"/>
  <c r="AU127" i="28"/>
  <c r="AU144" i="28"/>
  <c r="AU132" i="28"/>
  <c r="AU149" i="28"/>
  <c r="AU137" i="28"/>
  <c r="AU125" i="28"/>
  <c r="AU142" i="28"/>
  <c r="AU130" i="28"/>
  <c r="AU147" i="28"/>
  <c r="AU135" i="28"/>
  <c r="AU152" i="28"/>
  <c r="AU140" i="28"/>
  <c r="AU128" i="28"/>
  <c r="AU145" i="28"/>
  <c r="AU133" i="28"/>
  <c r="AU150" i="28"/>
  <c r="AU138" i="28"/>
  <c r="AU143" i="28"/>
  <c r="AU131" i="28"/>
  <c r="BG148" i="28"/>
  <c r="BG136" i="28"/>
  <c r="BG153" i="28"/>
  <c r="BG141" i="28"/>
  <c r="BG129" i="28"/>
  <c r="BG146" i="28"/>
  <c r="BG134" i="28"/>
  <c r="BG151" i="28"/>
  <c r="BG139" i="28"/>
  <c r="BG127" i="28"/>
  <c r="BG144" i="28"/>
  <c r="BG132" i="28"/>
  <c r="BG149" i="28"/>
  <c r="BG137" i="28"/>
  <c r="BG125" i="28"/>
  <c r="BG142" i="28"/>
  <c r="BG130" i="28"/>
  <c r="BG147" i="28"/>
  <c r="BG135" i="28"/>
  <c r="BG152" i="28"/>
  <c r="BG140" i="28"/>
  <c r="BG128" i="28"/>
  <c r="BG145" i="28"/>
  <c r="BG133" i="28"/>
  <c r="BG150" i="28"/>
  <c r="BG138" i="28"/>
  <c r="BG143" i="28"/>
  <c r="BG131" i="28"/>
  <c r="AI368" i="28"/>
  <c r="AI356" i="28"/>
  <c r="AI361" i="28"/>
  <c r="AI349" i="28"/>
  <c r="AI366" i="28"/>
  <c r="AI354" i="28"/>
  <c r="AI359" i="28"/>
  <c r="AI347" i="28"/>
  <c r="AI364" i="28"/>
  <c r="AI352" i="28"/>
  <c r="AI369" i="28"/>
  <c r="AI357" i="28"/>
  <c r="AI362" i="28"/>
  <c r="AI350" i="28"/>
  <c r="AI367" i="28"/>
  <c r="AI355" i="28"/>
  <c r="AI360" i="28"/>
  <c r="AI348" i="28"/>
  <c r="AI365" i="28"/>
  <c r="AI353" i="28"/>
  <c r="AI363" i="28"/>
  <c r="AI351" i="28"/>
  <c r="AI358" i="28"/>
  <c r="AI340" i="28"/>
  <c r="AI345" i="28"/>
  <c r="AI343" i="28"/>
  <c r="AI341" i="28"/>
  <c r="AI346" i="28"/>
  <c r="AI344" i="28"/>
  <c r="AI370" i="28"/>
  <c r="AI342" i="28"/>
  <c r="AU368" i="28"/>
  <c r="AU356" i="28"/>
  <c r="AU361" i="28"/>
  <c r="AU349" i="28"/>
  <c r="AU366" i="28"/>
  <c r="AU354" i="28"/>
  <c r="AU359" i="28"/>
  <c r="AU347" i="28"/>
  <c r="AU364" i="28"/>
  <c r="AU352" i="28"/>
  <c r="AU369" i="28"/>
  <c r="AU357" i="28"/>
  <c r="AU362" i="28"/>
  <c r="AU350" i="28"/>
  <c r="AU367" i="28"/>
  <c r="AU355" i="28"/>
  <c r="AU360" i="28"/>
  <c r="AU348" i="28"/>
  <c r="AU365" i="28"/>
  <c r="AU353" i="28"/>
  <c r="AU363" i="28"/>
  <c r="AU351" i="28"/>
  <c r="AU358" i="28"/>
  <c r="AU340" i="28"/>
  <c r="AU345" i="28"/>
  <c r="AU343" i="28"/>
  <c r="AU341" i="28"/>
  <c r="AU370" i="28"/>
  <c r="AU346" i="28"/>
  <c r="AU344" i="28"/>
  <c r="AU342" i="28"/>
  <c r="BG368" i="28"/>
  <c r="BG356" i="28"/>
  <c r="BG361" i="28"/>
  <c r="BG349" i="28"/>
  <c r="BG366" i="28"/>
  <c r="BG354" i="28"/>
  <c r="BG359" i="28"/>
  <c r="BG347" i="28"/>
  <c r="BG364" i="28"/>
  <c r="BG352" i="28"/>
  <c r="BG369" i="28"/>
  <c r="BG357" i="28"/>
  <c r="BG362" i="28"/>
  <c r="BG350" i="28"/>
  <c r="BG367" i="28"/>
  <c r="BG355" i="28"/>
  <c r="BG360" i="28"/>
  <c r="BG348" i="28"/>
  <c r="BG365" i="28"/>
  <c r="BG353" i="28"/>
  <c r="BG363" i="28"/>
  <c r="BG351" i="28"/>
  <c r="BG346" i="28"/>
  <c r="BG340" i="28"/>
  <c r="BG345" i="28"/>
  <c r="BG343" i="28"/>
  <c r="BG341" i="28"/>
  <c r="BG370" i="28"/>
  <c r="BG344" i="28"/>
  <c r="BG358" i="28"/>
  <c r="BG342" i="28"/>
  <c r="BI36" i="28"/>
  <c r="BB37" i="28"/>
  <c r="AU38" i="28"/>
  <c r="BI48" i="28"/>
  <c r="AP61" i="28"/>
  <c r="BB61" i="28"/>
  <c r="AU62" i="28"/>
  <c r="AN63" i="28"/>
  <c r="AW72" i="28"/>
  <c r="BI72" i="28"/>
  <c r="AP73" i="28"/>
  <c r="BB73" i="28"/>
  <c r="AU74" i="28"/>
  <c r="AN75" i="28"/>
  <c r="AW84" i="28"/>
  <c r="BI84" i="28"/>
  <c r="AP85" i="28"/>
  <c r="BB85" i="28"/>
  <c r="AU86" i="28"/>
  <c r="AN87" i="28"/>
  <c r="BI96" i="28"/>
  <c r="BB97" i="28"/>
  <c r="AU98" i="28"/>
  <c r="AN99" i="28"/>
  <c r="BI108" i="28"/>
  <c r="BB109" i="28"/>
  <c r="AU110" i="28"/>
  <c r="AN111" i="28"/>
  <c r="BB115" i="28"/>
  <c r="AP123" i="28"/>
  <c r="AT130" i="28"/>
  <c r="AR133" i="28"/>
  <c r="AJ153" i="28"/>
  <c r="AJ141" i="28"/>
  <c r="AJ146" i="28"/>
  <c r="AJ134" i="28"/>
  <c r="AJ151" i="28"/>
  <c r="AJ139" i="28"/>
  <c r="AJ127" i="28"/>
  <c r="AJ144" i="28"/>
  <c r="AJ132" i="28"/>
  <c r="AJ149" i="28"/>
  <c r="AJ137" i="28"/>
  <c r="AJ142" i="28"/>
  <c r="AJ130" i="28"/>
  <c r="AJ147" i="28"/>
  <c r="AJ135" i="28"/>
  <c r="AJ123" i="28"/>
  <c r="AJ152" i="28"/>
  <c r="AJ140" i="28"/>
  <c r="AJ145" i="28"/>
  <c r="AJ133" i="28"/>
  <c r="AJ150" i="28"/>
  <c r="AJ138" i="28"/>
  <c r="AJ126" i="28"/>
  <c r="AJ143" i="28"/>
  <c r="AJ131" i="28"/>
  <c r="AJ148" i="28"/>
  <c r="AJ136" i="28"/>
  <c r="AJ124" i="28"/>
  <c r="AV153" i="28"/>
  <c r="AV141" i="28"/>
  <c r="AV146" i="28"/>
  <c r="AV134" i="28"/>
  <c r="AV151" i="28"/>
  <c r="AV139" i="28"/>
  <c r="AV127" i="28"/>
  <c r="AV144" i="28"/>
  <c r="AV132" i="28"/>
  <c r="AV149" i="28"/>
  <c r="AV137" i="28"/>
  <c r="AV142" i="28"/>
  <c r="AV130" i="28"/>
  <c r="AV147" i="28"/>
  <c r="AV135" i="28"/>
  <c r="AV123" i="28"/>
  <c r="AV152" i="28"/>
  <c r="AV140" i="28"/>
  <c r="AV145" i="28"/>
  <c r="AV133" i="28"/>
  <c r="AV150" i="28"/>
  <c r="AV138" i="28"/>
  <c r="AV126" i="28"/>
  <c r="AV143" i="28"/>
  <c r="AV131" i="28"/>
  <c r="AV148" i="28"/>
  <c r="AV136" i="28"/>
  <c r="AV124" i="28"/>
  <c r="BH153" i="28"/>
  <c r="BH141" i="28"/>
  <c r="BH146" i="28"/>
  <c r="BH134" i="28"/>
  <c r="BH151" i="28"/>
  <c r="BH139" i="28"/>
  <c r="BH127" i="28"/>
  <c r="BH144" i="28"/>
  <c r="BH132" i="28"/>
  <c r="BH149" i="28"/>
  <c r="BH137" i="28"/>
  <c r="BH142" i="28"/>
  <c r="BH130" i="28"/>
  <c r="BH147" i="28"/>
  <c r="BH135" i="28"/>
  <c r="BH123" i="28"/>
  <c r="BH152" i="28"/>
  <c r="BH140" i="28"/>
  <c r="BH145" i="28"/>
  <c r="BH133" i="28"/>
  <c r="BH150" i="28"/>
  <c r="BH138" i="28"/>
  <c r="BH126" i="28"/>
  <c r="BH143" i="28"/>
  <c r="BH131" i="28"/>
  <c r="BH148" i="28"/>
  <c r="BH136" i="28"/>
  <c r="BH124" i="28"/>
  <c r="AJ361" i="28"/>
  <c r="AJ349" i="28"/>
  <c r="AJ366" i="28"/>
  <c r="AJ354" i="28"/>
  <c r="AJ359" i="28"/>
  <c r="AJ347" i="28"/>
  <c r="AJ364" i="28"/>
  <c r="AJ352" i="28"/>
  <c r="AJ369" i="28"/>
  <c r="AJ357" i="28"/>
  <c r="AJ362" i="28"/>
  <c r="AJ350" i="28"/>
  <c r="AJ367" i="28"/>
  <c r="AJ355" i="28"/>
  <c r="AJ360" i="28"/>
  <c r="AJ348" i="28"/>
  <c r="AJ365" i="28"/>
  <c r="AJ353" i="28"/>
  <c r="AJ370" i="28"/>
  <c r="AJ358" i="28"/>
  <c r="AJ368" i="28"/>
  <c r="AJ356" i="28"/>
  <c r="AJ340" i="28"/>
  <c r="AJ345" i="28"/>
  <c r="AJ343" i="28"/>
  <c r="AJ341" i="28"/>
  <c r="AJ363" i="28"/>
  <c r="AJ346" i="28"/>
  <c r="AJ344" i="28"/>
  <c r="AJ351" i="28"/>
  <c r="AJ342" i="28"/>
  <c r="AV361" i="28"/>
  <c r="AV349" i="28"/>
  <c r="AV366" i="28"/>
  <c r="AV354" i="28"/>
  <c r="AV359" i="28"/>
  <c r="AV347" i="28"/>
  <c r="AV364" i="28"/>
  <c r="AV352" i="28"/>
  <c r="AV369" i="28"/>
  <c r="AV357" i="28"/>
  <c r="AV362" i="28"/>
  <c r="AV350" i="28"/>
  <c r="AV367" i="28"/>
  <c r="AV355" i="28"/>
  <c r="AV360" i="28"/>
  <c r="AV348" i="28"/>
  <c r="AV365" i="28"/>
  <c r="AV353" i="28"/>
  <c r="AV370" i="28"/>
  <c r="AV358" i="28"/>
  <c r="AV368" i="28"/>
  <c r="AV356" i="28"/>
  <c r="AV340" i="28"/>
  <c r="AV345" i="28"/>
  <c r="AV343" i="28"/>
  <c r="AV363" i="28"/>
  <c r="AV341" i="28"/>
  <c r="AV351" i="28"/>
  <c r="AV346" i="28"/>
  <c r="AV344" i="28"/>
  <c r="AV342" i="28"/>
  <c r="BH361" i="28"/>
  <c r="BH349" i="28"/>
  <c r="BH366" i="28"/>
  <c r="BH354" i="28"/>
  <c r="BH359" i="28"/>
  <c r="BH347" i="28"/>
  <c r="BH364" i="28"/>
  <c r="BH352" i="28"/>
  <c r="BH369" i="28"/>
  <c r="BH357" i="28"/>
  <c r="BH362" i="28"/>
  <c r="BH350" i="28"/>
  <c r="BH367" i="28"/>
  <c r="BH355" i="28"/>
  <c r="BH360" i="28"/>
  <c r="BH348" i="28"/>
  <c r="BH365" i="28"/>
  <c r="BH353" i="28"/>
  <c r="BH370" i="28"/>
  <c r="BH358" i="28"/>
  <c r="BH368" i="28"/>
  <c r="BH356" i="28"/>
  <c r="BH340" i="28"/>
  <c r="BH345" i="28"/>
  <c r="BH343" i="28"/>
  <c r="BH363" i="28"/>
  <c r="BH341" i="28"/>
  <c r="BH351" i="28"/>
  <c r="BH344" i="28"/>
  <c r="BH342" i="28"/>
  <c r="BH346" i="28"/>
  <c r="AW67" i="28"/>
  <c r="BI67" i="28"/>
  <c r="AP68" i="28"/>
  <c r="BB68" i="28"/>
  <c r="AU69" i="28"/>
  <c r="AN70" i="28"/>
  <c r="BD78" i="28"/>
  <c r="AW79" i="28"/>
  <c r="BI79" i="28"/>
  <c r="AP80" i="28"/>
  <c r="BB80" i="28"/>
  <c r="AU81" i="28"/>
  <c r="AN82" i="28"/>
  <c r="AW91" i="28"/>
  <c r="BI91" i="28"/>
  <c r="BB92" i="28"/>
  <c r="AU93" i="28"/>
  <c r="AN94" i="28"/>
  <c r="BI103" i="28"/>
  <c r="BB104" i="28"/>
  <c r="AU105" i="28"/>
  <c r="AN106" i="28"/>
  <c r="BI121" i="28"/>
  <c r="AR123" i="28"/>
  <c r="AN124" i="28"/>
  <c r="AJ125" i="28"/>
  <c r="BA130" i="28"/>
  <c r="AN118" i="28"/>
  <c r="AN116" i="28"/>
  <c r="AN114" i="28"/>
  <c r="AN119" i="28"/>
  <c r="AN122" i="28"/>
  <c r="AN120" i="28"/>
  <c r="BB116" i="28"/>
  <c r="BB121" i="28"/>
  <c r="BB117" i="28"/>
  <c r="BB120" i="28"/>
  <c r="BB118" i="28"/>
  <c r="AN336" i="28"/>
  <c r="AN324" i="28"/>
  <c r="AN312" i="28"/>
  <c r="AN329" i="28"/>
  <c r="AN317" i="28"/>
  <c r="AN334" i="28"/>
  <c r="AN322" i="28"/>
  <c r="AN310" i="28"/>
  <c r="AN339" i="28"/>
  <c r="AN327" i="28"/>
  <c r="AN315" i="28"/>
  <c r="AN332" i="28"/>
  <c r="AN320" i="28"/>
  <c r="AN337" i="28"/>
  <c r="AN325" i="28"/>
  <c r="AN313" i="28"/>
  <c r="AN330" i="28"/>
  <c r="AN318" i="28"/>
  <c r="AN335" i="28"/>
  <c r="AN323" i="28"/>
  <c r="AN311" i="28"/>
  <c r="AN328" i="28"/>
  <c r="AN316" i="28"/>
  <c r="AN333" i="28"/>
  <c r="AN321" i="28"/>
  <c r="AN309" i="28"/>
  <c r="AN338" i="28"/>
  <c r="AN326" i="28"/>
  <c r="AN314" i="28"/>
  <c r="AN331" i="28"/>
  <c r="AN319" i="28"/>
  <c r="BB334" i="28"/>
  <c r="BB322" i="28"/>
  <c r="BB310" i="28"/>
  <c r="BB339" i="28"/>
  <c r="BB327" i="28"/>
  <c r="BB315" i="28"/>
  <c r="BB332" i="28"/>
  <c r="BB320" i="28"/>
  <c r="BB337" i="28"/>
  <c r="BB325" i="28"/>
  <c r="BB313" i="28"/>
  <c r="BB330" i="28"/>
  <c r="BB318" i="28"/>
  <c r="BB335" i="28"/>
  <c r="BB323" i="28"/>
  <c r="BB311" i="28"/>
  <c r="BB328" i="28"/>
  <c r="BB316" i="28"/>
  <c r="BB333" i="28"/>
  <c r="BB321" i="28"/>
  <c r="BB309" i="28"/>
  <c r="BB338" i="28"/>
  <c r="BB326" i="28"/>
  <c r="BB314" i="28"/>
  <c r="BB331" i="28"/>
  <c r="BB319" i="28"/>
  <c r="BB336" i="28"/>
  <c r="BB324" i="28"/>
  <c r="BB312" i="28"/>
  <c r="BB329" i="28"/>
  <c r="BB317" i="28"/>
  <c r="AN393" i="28"/>
  <c r="AN381" i="28"/>
  <c r="AN398" i="28"/>
  <c r="AN386" i="28"/>
  <c r="AN374" i="28"/>
  <c r="AN391" i="28"/>
  <c r="AN379" i="28"/>
  <c r="AN396" i="28"/>
  <c r="AN384" i="28"/>
  <c r="AN372" i="28"/>
  <c r="AN401" i="28"/>
  <c r="AN389" i="28"/>
  <c r="AN377" i="28"/>
  <c r="AN394" i="28"/>
  <c r="AN382" i="28"/>
  <c r="AN399" i="28"/>
  <c r="AN387" i="28"/>
  <c r="AN375" i="28"/>
  <c r="AN392" i="28"/>
  <c r="AN380" i="28"/>
  <c r="AN397" i="28"/>
  <c r="AN385" i="28"/>
  <c r="AN373" i="28"/>
  <c r="AN390" i="28"/>
  <c r="AN378" i="28"/>
  <c r="AN400" i="28"/>
  <c r="AN388" i="28"/>
  <c r="AN376" i="28"/>
  <c r="AN395" i="28"/>
  <c r="AN383" i="28"/>
  <c r="AN371" i="28"/>
  <c r="BB391" i="28"/>
  <c r="BB379" i="28"/>
  <c r="BB396" i="28"/>
  <c r="BB384" i="28"/>
  <c r="BB372" i="28"/>
  <c r="BB401" i="28"/>
  <c r="BB389" i="28"/>
  <c r="BB377" i="28"/>
  <c r="BB394" i="28"/>
  <c r="BB382" i="28"/>
  <c r="BB399" i="28"/>
  <c r="BB387" i="28"/>
  <c r="BB375" i="28"/>
  <c r="BB392" i="28"/>
  <c r="BB380" i="28"/>
  <c r="BB397" i="28"/>
  <c r="BB385" i="28"/>
  <c r="BB373" i="28"/>
  <c r="BB390" i="28"/>
  <c r="BB378" i="28"/>
  <c r="BB395" i="28"/>
  <c r="BB383" i="28"/>
  <c r="BB371" i="28"/>
  <c r="BB400" i="28"/>
  <c r="BB388" i="28"/>
  <c r="BB376" i="28"/>
  <c r="BB398" i="28"/>
  <c r="BB386" i="28"/>
  <c r="BB374" i="28"/>
  <c r="BB393" i="28"/>
  <c r="BB381" i="28"/>
  <c r="AK146" i="28"/>
  <c r="AK151" i="28"/>
  <c r="AK139" i="28"/>
  <c r="AK127" i="28"/>
  <c r="AK144" i="28"/>
  <c r="AK132" i="28"/>
  <c r="AK149" i="28"/>
  <c r="AK137" i="28"/>
  <c r="AK125" i="28"/>
  <c r="AK142" i="28"/>
  <c r="AK130" i="28"/>
  <c r="AK147" i="28"/>
  <c r="AK135" i="28"/>
  <c r="AK123" i="28"/>
  <c r="AK152" i="28"/>
  <c r="AK140" i="28"/>
  <c r="AK128" i="28"/>
  <c r="AK145" i="28"/>
  <c r="AK150" i="28"/>
  <c r="AK138" i="28"/>
  <c r="AK126" i="28"/>
  <c r="AK143" i="28"/>
  <c r="AK131" i="28"/>
  <c r="AK148" i="28"/>
  <c r="AK136" i="28"/>
  <c r="AK153" i="28"/>
  <c r="AK141" i="28"/>
  <c r="AK129" i="28"/>
  <c r="AW146" i="28"/>
  <c r="AW134" i="28"/>
  <c r="AW151" i="28"/>
  <c r="AW139" i="28"/>
  <c r="AW127" i="28"/>
  <c r="AW144" i="28"/>
  <c r="AW132" i="28"/>
  <c r="AW149" i="28"/>
  <c r="AW137" i="28"/>
  <c r="AW125" i="28"/>
  <c r="AW142" i="28"/>
  <c r="AW130" i="28"/>
  <c r="AW147" i="28"/>
  <c r="AW135" i="28"/>
  <c r="AW123" i="28"/>
  <c r="AW152" i="28"/>
  <c r="AW140" i="28"/>
  <c r="AW128" i="28"/>
  <c r="AW145" i="28"/>
  <c r="AW150" i="28"/>
  <c r="AW138" i="28"/>
  <c r="AW126" i="28"/>
  <c r="AW143" i="28"/>
  <c r="AW131" i="28"/>
  <c r="AW148" i="28"/>
  <c r="AW136" i="28"/>
  <c r="AW153" i="28"/>
  <c r="AW141" i="28"/>
  <c r="AW129" i="28"/>
  <c r="BI146" i="28"/>
  <c r="BI134" i="28"/>
  <c r="BI151" i="28"/>
  <c r="BI139" i="28"/>
  <c r="BI127" i="28"/>
  <c r="BI144" i="28"/>
  <c r="BI132" i="28"/>
  <c r="BI149" i="28"/>
  <c r="BI137" i="28"/>
  <c r="BI125" i="28"/>
  <c r="BI142" i="28"/>
  <c r="BI130" i="28"/>
  <c r="BI147" i="28"/>
  <c r="BI135" i="28"/>
  <c r="BI123" i="28"/>
  <c r="BI152" i="28"/>
  <c r="BI140" i="28"/>
  <c r="BI128" i="28"/>
  <c r="BI145" i="28"/>
  <c r="BI150" i="28"/>
  <c r="BI138" i="28"/>
  <c r="BI126" i="28"/>
  <c r="BI143" i="28"/>
  <c r="BI131" i="28"/>
  <c r="BI148" i="28"/>
  <c r="BI136" i="28"/>
  <c r="BI153" i="28"/>
  <c r="BI141" i="28"/>
  <c r="BI129" i="28"/>
  <c r="AK366" i="28"/>
  <c r="AK354" i="28"/>
  <c r="AK359" i="28"/>
  <c r="AK364" i="28"/>
  <c r="AK352" i="28"/>
  <c r="AK369" i="28"/>
  <c r="AK357" i="28"/>
  <c r="AK362" i="28"/>
  <c r="AK350" i="28"/>
  <c r="AK367" i="28"/>
  <c r="AK355" i="28"/>
  <c r="AK360" i="28"/>
  <c r="AK365" i="28"/>
  <c r="AK353" i="28"/>
  <c r="AK370" i="28"/>
  <c r="AK358" i="28"/>
  <c r="AK363" i="28"/>
  <c r="AK351" i="28"/>
  <c r="AK361" i="28"/>
  <c r="AK349" i="28"/>
  <c r="AK345" i="28"/>
  <c r="AK356" i="28"/>
  <c r="AK343" i="28"/>
  <c r="AK341" i="28"/>
  <c r="AK347" i="28"/>
  <c r="AK346" i="28"/>
  <c r="AK344" i="28"/>
  <c r="AK342" i="28"/>
  <c r="AK368" i="28"/>
  <c r="AK348" i="28"/>
  <c r="AK340" i="28"/>
  <c r="AW366" i="28"/>
  <c r="AW354" i="28"/>
  <c r="AW359" i="28"/>
  <c r="AW364" i="28"/>
  <c r="AW352" i="28"/>
  <c r="AW369" i="28"/>
  <c r="AW357" i="28"/>
  <c r="AW362" i="28"/>
  <c r="AW350" i="28"/>
  <c r="AW367" i="28"/>
  <c r="AW355" i="28"/>
  <c r="AW360" i="28"/>
  <c r="AW348" i="28"/>
  <c r="AW365" i="28"/>
  <c r="AW353" i="28"/>
  <c r="AW370" i="28"/>
  <c r="AW358" i="28"/>
  <c r="AW363" i="28"/>
  <c r="AW351" i="28"/>
  <c r="AW361" i="28"/>
  <c r="AW349" i="28"/>
  <c r="AW345" i="28"/>
  <c r="AW356" i="28"/>
  <c r="AW343" i="28"/>
  <c r="AW341" i="28"/>
  <c r="AW346" i="28"/>
  <c r="AW344" i="28"/>
  <c r="AW342" i="28"/>
  <c r="AW368" i="28"/>
  <c r="AW347" i="28"/>
  <c r="AW340" i="28"/>
  <c r="BI366" i="28"/>
  <c r="BI354" i="28"/>
  <c r="BI359" i="28"/>
  <c r="BI364" i="28"/>
  <c r="BI352" i="28"/>
  <c r="BI369" i="28"/>
  <c r="BI357" i="28"/>
  <c r="BI362" i="28"/>
  <c r="BI350" i="28"/>
  <c r="BI367" i="28"/>
  <c r="BI355" i="28"/>
  <c r="BI360" i="28"/>
  <c r="BI348" i="28"/>
  <c r="BI365" i="28"/>
  <c r="BI353" i="28"/>
  <c r="BI370" i="28"/>
  <c r="BI358" i="28"/>
  <c r="BI363" i="28"/>
  <c r="BI351" i="28"/>
  <c r="BI361" i="28"/>
  <c r="BI349" i="28"/>
  <c r="BI356" i="28"/>
  <c r="BI345" i="28"/>
  <c r="BI343" i="28"/>
  <c r="BI347" i="28"/>
  <c r="BI341" i="28"/>
  <c r="BI344" i="28"/>
  <c r="BI368" i="28"/>
  <c r="BI342" i="28"/>
  <c r="BI346" i="28"/>
  <c r="BI340" i="28"/>
  <c r="AU184" i="28"/>
  <c r="AU172" i="28"/>
  <c r="AU160" i="28"/>
  <c r="AU177" i="28"/>
  <c r="AU165" i="28"/>
  <c r="AU182" i="28"/>
  <c r="AU170" i="28"/>
  <c r="AU158" i="28"/>
  <c r="AU175" i="28"/>
  <c r="AU163" i="28"/>
  <c r="AU180" i="28"/>
  <c r="AU168" i="28"/>
  <c r="AU156" i="28"/>
  <c r="AU173" i="28"/>
  <c r="AU161" i="28"/>
  <c r="AU178" i="28"/>
  <c r="AU166" i="28"/>
  <c r="AU154" i="28"/>
  <c r="AU183" i="28"/>
  <c r="AU171" i="28"/>
  <c r="AU159" i="28"/>
  <c r="AU176" i="28"/>
  <c r="AU164" i="28"/>
  <c r="AU181" i="28"/>
  <c r="AU169" i="28"/>
  <c r="AU157" i="28"/>
  <c r="AU174" i="28"/>
  <c r="AU162" i="28"/>
  <c r="AU179" i="28"/>
  <c r="AU167" i="28"/>
  <c r="AU155" i="28"/>
  <c r="BI182" i="28"/>
  <c r="BI170" i="28"/>
  <c r="BI158" i="28"/>
  <c r="BI175" i="28"/>
  <c r="BI163" i="28"/>
  <c r="BI180" i="28"/>
  <c r="BI168" i="28"/>
  <c r="BI156" i="28"/>
  <c r="BI173" i="28"/>
  <c r="BI161" i="28"/>
  <c r="BI178" i="28"/>
  <c r="BI166" i="28"/>
  <c r="BI154" i="28"/>
  <c r="BI183" i="28"/>
  <c r="BI171" i="28"/>
  <c r="BI159" i="28"/>
  <c r="BI176" i="28"/>
  <c r="BI164" i="28"/>
  <c r="BI181" i="28"/>
  <c r="BI169" i="28"/>
  <c r="BI157" i="28"/>
  <c r="BI174" i="28"/>
  <c r="BI162" i="28"/>
  <c r="BI179" i="28"/>
  <c r="BI167" i="28"/>
  <c r="BI155" i="28"/>
  <c r="BI172" i="28"/>
  <c r="BI160" i="28"/>
  <c r="BI184" i="28"/>
  <c r="BI177" i="28"/>
  <c r="BI165" i="28"/>
  <c r="AU205" i="28"/>
  <c r="AU210" i="28"/>
  <c r="AU198" i="28"/>
  <c r="AU215" i="28"/>
  <c r="AU203" i="28"/>
  <c r="AU191" i="28"/>
  <c r="AU208" i="28"/>
  <c r="AU196" i="28"/>
  <c r="AU213" i="28"/>
  <c r="AU201" i="28"/>
  <c r="AU189" i="28"/>
  <c r="AU206" i="28"/>
  <c r="AU194" i="28"/>
  <c r="AU211" i="28"/>
  <c r="AU204" i="28"/>
  <c r="AU214" i="28"/>
  <c r="AU202" i="28"/>
  <c r="AU190" i="28"/>
  <c r="AU207" i="28"/>
  <c r="AU195" i="28"/>
  <c r="AU212" i="28"/>
  <c r="AU200" i="28"/>
  <c r="AU188" i="28"/>
  <c r="AU197" i="28"/>
  <c r="AU187" i="28"/>
  <c r="AU192" i="28"/>
  <c r="AU186" i="28"/>
  <c r="AU185" i="28"/>
  <c r="AU193" i="28"/>
  <c r="AU209" i="28"/>
  <c r="AU199" i="28"/>
  <c r="BI215" i="28"/>
  <c r="BI203" i="28"/>
  <c r="BI208" i="28"/>
  <c r="BI213" i="28"/>
  <c r="BI201" i="28"/>
  <c r="BI189" i="28"/>
  <c r="BI206" i="28"/>
  <c r="BI194" i="28"/>
  <c r="BI211" i="28"/>
  <c r="BI199" i="28"/>
  <c r="BI187" i="28"/>
  <c r="BI204" i="28"/>
  <c r="BI192" i="28"/>
  <c r="BI209" i="28"/>
  <c r="BI214" i="28"/>
  <c r="BI202" i="28"/>
  <c r="BI212" i="28"/>
  <c r="BI200" i="28"/>
  <c r="BI188" i="28"/>
  <c r="BI205" i="28"/>
  <c r="BI193" i="28"/>
  <c r="BI210" i="28"/>
  <c r="BI198" i="28"/>
  <c r="BI186" i="28"/>
  <c r="BI207" i="28"/>
  <c r="BI195" i="28"/>
  <c r="BI190" i="28"/>
  <c r="BI197" i="28"/>
  <c r="BI185" i="28"/>
  <c r="BI196" i="28"/>
  <c r="BI191" i="28"/>
  <c r="AU241" i="28"/>
  <c r="AU229" i="28"/>
  <c r="AU217" i="28"/>
  <c r="AU246" i="28"/>
  <c r="AU234" i="28"/>
  <c r="AU222" i="28"/>
  <c r="AU239" i="28"/>
  <c r="AU227" i="28"/>
  <c r="AU244" i="28"/>
  <c r="AU232" i="28"/>
  <c r="AU220" i="28"/>
  <c r="AU237" i="28"/>
  <c r="AU225" i="28"/>
  <c r="AU242" i="28"/>
  <c r="AU230" i="28"/>
  <c r="AU218" i="28"/>
  <c r="AU235" i="28"/>
  <c r="AU223" i="28"/>
  <c r="AU240" i="28"/>
  <c r="AU228" i="28"/>
  <c r="AU216" i="28"/>
  <c r="AU238" i="28"/>
  <c r="AU226" i="28"/>
  <c r="AU243" i="28"/>
  <c r="AU231" i="28"/>
  <c r="AU219" i="28"/>
  <c r="AU236" i="28"/>
  <c r="AU224" i="28"/>
  <c r="AU245" i="28"/>
  <c r="AU233" i="28"/>
  <c r="AU221" i="28"/>
  <c r="BI239" i="28"/>
  <c r="BI227" i="28"/>
  <c r="BI244" i="28"/>
  <c r="BI232" i="28"/>
  <c r="BI220" i="28"/>
  <c r="BI237" i="28"/>
  <c r="BI225" i="28"/>
  <c r="BI242" i="28"/>
  <c r="BI230" i="28"/>
  <c r="BI218" i="28"/>
  <c r="BI235" i="28"/>
  <c r="BI223" i="28"/>
  <c r="BI240" i="28"/>
  <c r="BI228" i="28"/>
  <c r="BI216" i="28"/>
  <c r="BI245" i="28"/>
  <c r="BI233" i="28"/>
  <c r="BI221" i="28"/>
  <c r="BI238" i="28"/>
  <c r="BI226" i="28"/>
  <c r="BI236" i="28"/>
  <c r="BI224" i="28"/>
  <c r="BI241" i="28"/>
  <c r="BI229" i="28"/>
  <c r="BI217" i="28"/>
  <c r="BI246" i="28"/>
  <c r="BI234" i="28"/>
  <c r="BI222" i="28"/>
  <c r="BI243" i="28"/>
  <c r="BI231" i="28"/>
  <c r="BI219" i="28"/>
  <c r="AU275" i="28"/>
  <c r="AU273" i="28"/>
  <c r="AU271" i="28"/>
  <c r="AU276" i="28"/>
  <c r="AU269" i="28"/>
  <c r="AU272" i="28"/>
  <c r="AU277" i="28"/>
  <c r="AU270" i="28"/>
  <c r="AU265" i="28"/>
  <c r="AU253" i="28"/>
  <c r="AU258" i="28"/>
  <c r="AU263" i="28"/>
  <c r="AU251" i="28"/>
  <c r="AU256" i="28"/>
  <c r="AU261" i="28"/>
  <c r="AU249" i="28"/>
  <c r="AU266" i="28"/>
  <c r="AU254" i="28"/>
  <c r="AU259" i="28"/>
  <c r="AU247" i="28"/>
  <c r="AU264" i="28"/>
  <c r="AU252" i="28"/>
  <c r="AU268" i="28"/>
  <c r="AU262" i="28"/>
  <c r="AU250" i="28"/>
  <c r="AU255" i="28"/>
  <c r="AU267" i="28"/>
  <c r="AU260" i="28"/>
  <c r="AU248" i="28"/>
  <c r="AU274" i="28"/>
  <c r="AU257" i="28"/>
  <c r="BI273" i="28"/>
  <c r="BI271" i="28"/>
  <c r="BI276" i="28"/>
  <c r="BI269" i="28"/>
  <c r="BI274" i="28"/>
  <c r="BI267" i="28"/>
  <c r="BI277" i="28"/>
  <c r="BI275" i="28"/>
  <c r="BI263" i="28"/>
  <c r="BI251" i="28"/>
  <c r="BI256" i="28"/>
  <c r="BI261" i="28"/>
  <c r="BI249" i="28"/>
  <c r="BI272" i="28"/>
  <c r="BI266" i="28"/>
  <c r="BI254" i="28"/>
  <c r="BI259" i="28"/>
  <c r="BI247" i="28"/>
  <c r="BI264" i="28"/>
  <c r="BI252" i="28"/>
  <c r="BI270" i="28"/>
  <c r="BI257" i="28"/>
  <c r="BI262" i="28"/>
  <c r="BI250" i="28"/>
  <c r="BI268" i="28"/>
  <c r="BI260" i="28"/>
  <c r="BI248" i="28"/>
  <c r="BI265" i="28"/>
  <c r="BI253" i="28"/>
  <c r="BI258" i="28"/>
  <c r="BI255" i="28"/>
  <c r="AU299" i="28"/>
  <c r="AU287" i="28"/>
  <c r="AU304" i="28"/>
  <c r="AU292" i="28"/>
  <c r="AU280" i="28"/>
  <c r="AU297" i="28"/>
  <c r="AU285" i="28"/>
  <c r="AU302" i="28"/>
  <c r="AU290" i="28"/>
  <c r="AU278" i="28"/>
  <c r="AU307" i="28"/>
  <c r="AU295" i="28"/>
  <c r="AU283" i="28"/>
  <c r="AU300" i="28"/>
  <c r="AU288" i="28"/>
  <c r="AU305" i="28"/>
  <c r="AU293" i="28"/>
  <c r="AU281" i="28"/>
  <c r="AU298" i="28"/>
  <c r="AU286" i="28"/>
  <c r="AU303" i="28"/>
  <c r="AU291" i="28"/>
  <c r="AU279" i="28"/>
  <c r="AU308" i="28"/>
  <c r="AU296" i="28"/>
  <c r="AU284" i="28"/>
  <c r="AU301" i="28"/>
  <c r="AU289" i="28"/>
  <c r="AU306" i="28"/>
  <c r="AU294" i="28"/>
  <c r="AU282" i="28"/>
  <c r="BI297" i="28"/>
  <c r="BI285" i="28"/>
  <c r="BI302" i="28"/>
  <c r="BI290" i="28"/>
  <c r="BI307" i="28"/>
  <c r="BI295" i="28"/>
  <c r="BI283" i="28"/>
  <c r="BI300" i="28"/>
  <c r="BI288" i="28"/>
  <c r="BI305" i="28"/>
  <c r="BI293" i="28"/>
  <c r="BI281" i="28"/>
  <c r="BI298" i="28"/>
  <c r="BI286" i="28"/>
  <c r="BI303" i="28"/>
  <c r="BI291" i="28"/>
  <c r="BI279" i="28"/>
  <c r="BI308" i="28"/>
  <c r="BI296" i="28"/>
  <c r="BI284" i="28"/>
  <c r="BI301" i="28"/>
  <c r="BI289" i="28"/>
  <c r="BI306" i="28"/>
  <c r="BI294" i="28"/>
  <c r="BI282" i="28"/>
  <c r="BI299" i="28"/>
  <c r="BI287" i="28"/>
  <c r="BI304" i="28"/>
  <c r="BI292" i="28"/>
  <c r="BI280" i="28"/>
  <c r="BI278" i="28"/>
  <c r="AU424" i="28"/>
  <c r="AU422" i="28"/>
  <c r="AU410" i="28"/>
  <c r="AU427" i="28"/>
  <c r="AU415" i="28"/>
  <c r="AU432" i="28"/>
  <c r="AU420" i="28"/>
  <c r="AU430" i="28"/>
  <c r="AU418" i="28"/>
  <c r="AU428" i="28"/>
  <c r="AU426" i="28"/>
  <c r="AU414" i="28"/>
  <c r="AU409" i="28"/>
  <c r="AU404" i="28"/>
  <c r="AU402" i="28"/>
  <c r="AU429" i="28"/>
  <c r="AU417" i="28"/>
  <c r="AU408" i="28"/>
  <c r="AU406" i="28"/>
  <c r="AU431" i="28"/>
  <c r="AU421" i="28"/>
  <c r="AU419" i="28"/>
  <c r="AU403" i="28"/>
  <c r="AU423" i="28"/>
  <c r="AU412" i="28"/>
  <c r="AU405" i="28"/>
  <c r="AU416" i="28"/>
  <c r="AU413" i="28"/>
  <c r="AU411" i="28"/>
  <c r="AU407" i="28"/>
  <c r="AU425" i="28"/>
  <c r="BI422" i="28"/>
  <c r="BI432" i="28"/>
  <c r="BI420" i="28"/>
  <c r="BI425" i="28"/>
  <c r="BI430" i="28"/>
  <c r="BI418" i="28"/>
  <c r="BI428" i="28"/>
  <c r="BI416" i="28"/>
  <c r="BI426" i="28"/>
  <c r="BI424" i="28"/>
  <c r="BI412" i="28"/>
  <c r="BI411" i="28"/>
  <c r="BI402" i="28"/>
  <c r="BI423" i="28"/>
  <c r="BI413" i="28"/>
  <c r="BI410" i="28"/>
  <c r="BI404" i="28"/>
  <c r="BI409" i="28"/>
  <c r="BI406" i="28"/>
  <c r="BI408" i="28"/>
  <c r="BI414" i="28"/>
  <c r="BI403" i="28"/>
  <c r="BI427" i="28"/>
  <c r="BI405" i="28"/>
  <c r="BI429" i="28"/>
  <c r="BI417" i="28"/>
  <c r="BI407" i="28"/>
  <c r="BI421" i="28"/>
  <c r="BI415" i="28"/>
  <c r="BI419" i="28"/>
  <c r="BI431" i="28"/>
  <c r="BD61" i="28"/>
  <c r="AW62" i="28"/>
  <c r="BI62" i="28"/>
  <c r="AP63" i="28"/>
  <c r="BB63" i="28"/>
  <c r="AU64" i="28"/>
  <c r="AN65" i="28"/>
  <c r="AW74" i="28"/>
  <c r="BI74" i="28"/>
  <c r="AP75" i="28"/>
  <c r="BB75" i="28"/>
  <c r="AU76" i="28"/>
  <c r="AN77" i="28"/>
  <c r="AW86" i="28"/>
  <c r="BI86" i="28"/>
  <c r="AP87" i="28"/>
  <c r="BB87" i="28"/>
  <c r="AU88" i="28"/>
  <c r="AN89" i="28"/>
  <c r="BI98" i="28"/>
  <c r="BB99" i="28"/>
  <c r="AU100" i="28"/>
  <c r="AN101" i="28"/>
  <c r="BI110" i="28"/>
  <c r="BB111" i="28"/>
  <c r="AU112" i="28"/>
  <c r="AN113" i="28"/>
  <c r="BB122" i="28"/>
  <c r="AU123" i="28"/>
  <c r="AQ124" i="28"/>
  <c r="AN125" i="28"/>
  <c r="AI126" i="28"/>
  <c r="AJ129" i="28"/>
  <c r="BF130" i="28"/>
  <c r="BD133" i="28"/>
  <c r="AP11" i="28"/>
  <c r="BD11" i="28"/>
  <c r="AP12" i="28"/>
  <c r="BD12" i="28"/>
  <c r="AP13" i="28"/>
  <c r="BD13" i="28"/>
  <c r="AL151" i="28"/>
  <c r="AL139" i="28"/>
  <c r="AL144" i="28"/>
  <c r="AL132" i="28"/>
  <c r="AL149" i="28"/>
  <c r="AL137" i="28"/>
  <c r="AL125" i="28"/>
  <c r="AL142" i="28"/>
  <c r="AL130" i="28"/>
  <c r="AL147" i="28"/>
  <c r="AL135" i="28"/>
  <c r="AL152" i="28"/>
  <c r="AL140" i="28"/>
  <c r="AL128" i="28"/>
  <c r="AL145" i="28"/>
  <c r="AL133" i="28"/>
  <c r="AL150" i="28"/>
  <c r="AL138" i="28"/>
  <c r="AL143" i="28"/>
  <c r="AL131" i="28"/>
  <c r="AL148" i="28"/>
  <c r="AL136" i="28"/>
  <c r="AL124" i="28"/>
  <c r="AL153" i="28"/>
  <c r="AL141" i="28"/>
  <c r="AL129" i="28"/>
  <c r="AL146" i="28"/>
  <c r="AL134" i="28"/>
  <c r="AX151" i="28"/>
  <c r="AX139" i="28"/>
  <c r="AX144" i="28"/>
  <c r="AX132" i="28"/>
  <c r="AX149" i="28"/>
  <c r="AX137" i="28"/>
  <c r="AX125" i="28"/>
  <c r="AX142" i="28"/>
  <c r="AX130" i="28"/>
  <c r="AX147" i="28"/>
  <c r="AX135" i="28"/>
  <c r="AX152" i="28"/>
  <c r="AX140" i="28"/>
  <c r="AX128" i="28"/>
  <c r="AX145" i="28"/>
  <c r="AX133" i="28"/>
  <c r="AX150" i="28"/>
  <c r="AX138" i="28"/>
  <c r="AX143" i="28"/>
  <c r="AX131" i="28"/>
  <c r="AX148" i="28"/>
  <c r="AX136" i="28"/>
  <c r="AX124" i="28"/>
  <c r="AX153" i="28"/>
  <c r="AX141" i="28"/>
  <c r="AX129" i="28"/>
  <c r="AX146" i="28"/>
  <c r="AX134" i="28"/>
  <c r="AL359" i="28"/>
  <c r="AL364" i="28"/>
  <c r="AL352" i="28"/>
  <c r="AL369" i="28"/>
  <c r="AL357" i="28"/>
  <c r="AL362" i="28"/>
  <c r="AL350" i="28"/>
  <c r="AL367" i="28"/>
  <c r="AL355" i="28"/>
  <c r="AL360" i="28"/>
  <c r="AL348" i="28"/>
  <c r="AL365" i="28"/>
  <c r="AL353" i="28"/>
  <c r="AL370" i="28"/>
  <c r="AL358" i="28"/>
  <c r="AL346" i="28"/>
  <c r="AL363" i="28"/>
  <c r="AL351" i="28"/>
  <c r="AL368" i="28"/>
  <c r="AL356" i="28"/>
  <c r="AL366" i="28"/>
  <c r="AL354" i="28"/>
  <c r="AL343" i="28"/>
  <c r="AL341" i="28"/>
  <c r="AL347" i="28"/>
  <c r="AL361" i="28"/>
  <c r="AL344" i="28"/>
  <c r="AL342" i="28"/>
  <c r="AL340" i="28"/>
  <c r="AL349" i="28"/>
  <c r="AL345" i="28"/>
  <c r="AX359" i="28"/>
  <c r="AX364" i="28"/>
  <c r="AX352" i="28"/>
  <c r="AX369" i="28"/>
  <c r="AX357" i="28"/>
  <c r="AX362" i="28"/>
  <c r="AX350" i="28"/>
  <c r="AX367" i="28"/>
  <c r="AX355" i="28"/>
  <c r="AX360" i="28"/>
  <c r="AX348" i="28"/>
  <c r="AX365" i="28"/>
  <c r="AX353" i="28"/>
  <c r="AX370" i="28"/>
  <c r="AX358" i="28"/>
  <c r="AX346" i="28"/>
  <c r="AX363" i="28"/>
  <c r="AX351" i="28"/>
  <c r="AX368" i="28"/>
  <c r="AX356" i="28"/>
  <c r="AX366" i="28"/>
  <c r="AX354" i="28"/>
  <c r="AX343" i="28"/>
  <c r="AX341" i="28"/>
  <c r="AX361" i="28"/>
  <c r="AX344" i="28"/>
  <c r="AX342" i="28"/>
  <c r="AX349" i="28"/>
  <c r="AX347" i="28"/>
  <c r="AX340" i="28"/>
  <c r="AX345" i="28"/>
  <c r="AI173" i="28"/>
  <c r="AI157" i="28"/>
  <c r="AW182" i="28"/>
  <c r="AW170" i="28"/>
  <c r="AW158" i="28"/>
  <c r="AW175" i="28"/>
  <c r="AW163" i="28"/>
  <c r="AW180" i="28"/>
  <c r="AW168" i="28"/>
  <c r="AW156" i="28"/>
  <c r="AW173" i="28"/>
  <c r="AW161" i="28"/>
  <c r="AW178" i="28"/>
  <c r="AW166" i="28"/>
  <c r="AW154" i="28"/>
  <c r="AW183" i="28"/>
  <c r="AW171" i="28"/>
  <c r="AW159" i="28"/>
  <c r="AW176" i="28"/>
  <c r="AW164" i="28"/>
  <c r="AW181" i="28"/>
  <c r="AW169" i="28"/>
  <c r="AW157" i="28"/>
  <c r="AW174" i="28"/>
  <c r="AW162" i="28"/>
  <c r="AW179" i="28"/>
  <c r="AW167" i="28"/>
  <c r="AW155" i="28"/>
  <c r="AW184" i="28"/>
  <c r="AW172" i="28"/>
  <c r="AW160" i="28"/>
  <c r="AW177" i="28"/>
  <c r="AW165" i="28"/>
  <c r="AI205" i="28"/>
  <c r="AI210" i="28"/>
  <c r="AI198" i="28"/>
  <c r="AI215" i="28"/>
  <c r="AI203" i="28"/>
  <c r="AI191" i="28"/>
  <c r="AI208" i="28"/>
  <c r="AI196" i="28"/>
  <c r="AI213" i="28"/>
  <c r="AI201" i="28"/>
  <c r="AI189" i="28"/>
  <c r="AI206" i="28"/>
  <c r="AI194" i="28"/>
  <c r="AI211" i="28"/>
  <c r="AI204" i="28"/>
  <c r="AI214" i="28"/>
  <c r="AI202" i="28"/>
  <c r="AI190" i="28"/>
  <c r="AI207" i="28"/>
  <c r="AI195" i="28"/>
  <c r="AI212" i="28"/>
  <c r="AI200" i="28"/>
  <c r="AI188" i="28"/>
  <c r="AI209" i="28"/>
  <c r="AI199" i="28"/>
  <c r="AI193" i="28"/>
  <c r="AI186" i="28"/>
  <c r="AI197" i="28"/>
  <c r="AI187" i="28"/>
  <c r="AI192" i="28"/>
  <c r="AI185" i="28"/>
  <c r="AW199" i="28"/>
  <c r="AW210" i="28"/>
  <c r="AI241" i="28"/>
  <c r="AI229" i="28"/>
  <c r="AI217" i="28"/>
  <c r="AI246" i="28"/>
  <c r="AI234" i="28"/>
  <c r="AI222" i="28"/>
  <c r="AI239" i="28"/>
  <c r="AI227" i="28"/>
  <c r="AI244" i="28"/>
  <c r="AI232" i="28"/>
  <c r="AI220" i="28"/>
  <c r="AI237" i="28"/>
  <c r="AI225" i="28"/>
  <c r="AI242" i="28"/>
  <c r="AI230" i="28"/>
  <c r="AI218" i="28"/>
  <c r="AI235" i="28"/>
  <c r="AI223" i="28"/>
  <c r="AI240" i="28"/>
  <c r="AI228" i="28"/>
  <c r="AI216" i="28"/>
  <c r="AI238" i="28"/>
  <c r="AI226" i="28"/>
  <c r="AI243" i="28"/>
  <c r="AI231" i="28"/>
  <c r="AI219" i="28"/>
  <c r="AI236" i="28"/>
  <c r="AI224" i="28"/>
  <c r="AI245" i="28"/>
  <c r="AI233" i="28"/>
  <c r="AI221" i="28"/>
  <c r="AW239" i="28"/>
  <c r="AW227" i="28"/>
  <c r="AW244" i="28"/>
  <c r="AW232" i="28"/>
  <c r="AW220" i="28"/>
  <c r="AW237" i="28"/>
  <c r="AW225" i="28"/>
  <c r="AW242" i="28"/>
  <c r="AW230" i="28"/>
  <c r="AW218" i="28"/>
  <c r="AW235" i="28"/>
  <c r="AW223" i="28"/>
  <c r="AW240" i="28"/>
  <c r="AW228" i="28"/>
  <c r="AW216" i="28"/>
  <c r="AW245" i="28"/>
  <c r="AW233" i="28"/>
  <c r="AW221" i="28"/>
  <c r="AW238" i="28"/>
  <c r="AW226" i="28"/>
  <c r="AW236" i="28"/>
  <c r="AW224" i="28"/>
  <c r="AW241" i="28"/>
  <c r="AW229" i="28"/>
  <c r="AW217" i="28"/>
  <c r="AW246" i="28"/>
  <c r="AW234" i="28"/>
  <c r="AW222" i="28"/>
  <c r="AW243" i="28"/>
  <c r="AW231" i="28"/>
  <c r="AW219" i="28"/>
  <c r="AI275" i="28"/>
  <c r="AI273" i="28"/>
  <c r="AI271" i="28"/>
  <c r="AI276" i="28"/>
  <c r="AI269" i="28"/>
  <c r="AI272" i="28"/>
  <c r="AI277" i="28"/>
  <c r="AI270" i="28"/>
  <c r="AI265" i="28"/>
  <c r="AI253" i="28"/>
  <c r="AI258" i="28"/>
  <c r="AI263" i="28"/>
  <c r="AI251" i="28"/>
  <c r="AI256" i="28"/>
  <c r="AI261" i="28"/>
  <c r="AI249" i="28"/>
  <c r="AI266" i="28"/>
  <c r="AI254" i="28"/>
  <c r="AI268" i="28"/>
  <c r="AI259" i="28"/>
  <c r="AI247" i="28"/>
  <c r="AI264" i="28"/>
  <c r="AI252" i="28"/>
  <c r="AI262" i="28"/>
  <c r="AI250" i="28"/>
  <c r="AI274" i="28"/>
  <c r="AI267" i="28"/>
  <c r="AI255" i="28"/>
  <c r="AI260" i="28"/>
  <c r="AI248" i="28"/>
  <c r="AI257" i="28"/>
  <c r="AW273" i="28"/>
  <c r="AW271" i="28"/>
  <c r="AW276" i="28"/>
  <c r="AW269" i="28"/>
  <c r="AW274" i="28"/>
  <c r="AW277" i="28"/>
  <c r="AW275" i="28"/>
  <c r="AW263" i="28"/>
  <c r="AW251" i="28"/>
  <c r="AW256" i="28"/>
  <c r="AW261" i="28"/>
  <c r="AW249" i="28"/>
  <c r="AW266" i="28"/>
  <c r="AW254" i="28"/>
  <c r="AW259" i="28"/>
  <c r="AW247" i="28"/>
  <c r="AW264" i="28"/>
  <c r="AW252" i="28"/>
  <c r="AW272" i="28"/>
  <c r="AW257" i="28"/>
  <c r="AW268" i="28"/>
  <c r="AW262" i="28"/>
  <c r="AW250" i="28"/>
  <c r="AW267" i="28"/>
  <c r="AW260" i="28"/>
  <c r="AW248" i="28"/>
  <c r="AW265" i="28"/>
  <c r="AW253" i="28"/>
  <c r="AW270" i="28"/>
  <c r="AW258" i="28"/>
  <c r="AW255" i="28"/>
  <c r="AI299" i="28"/>
  <c r="AI287" i="28"/>
  <c r="AI304" i="28"/>
  <c r="AI292" i="28"/>
  <c r="AI297" i="28"/>
  <c r="AI285" i="28"/>
  <c r="AI302" i="28"/>
  <c r="AI290" i="28"/>
  <c r="AI278" i="28"/>
  <c r="AI307" i="28"/>
  <c r="AI295" i="28"/>
  <c r="AI283" i="28"/>
  <c r="AI300" i="28"/>
  <c r="AI288" i="28"/>
  <c r="AI305" i="28"/>
  <c r="AI293" i="28"/>
  <c r="AI281" i="28"/>
  <c r="AI298" i="28"/>
  <c r="AI286" i="28"/>
  <c r="AI303" i="28"/>
  <c r="AI291" i="28"/>
  <c r="AI279" i="28"/>
  <c r="AI308" i="28"/>
  <c r="AI296" i="28"/>
  <c r="AI284" i="28"/>
  <c r="AI301" i="28"/>
  <c r="AI289" i="28"/>
  <c r="AI306" i="28"/>
  <c r="AI294" i="28"/>
  <c r="AI282" i="28"/>
  <c r="AI280" i="28"/>
  <c r="AW302" i="28"/>
  <c r="AW303" i="28"/>
  <c r="AW287" i="28"/>
  <c r="AI424" i="28"/>
  <c r="AI421" i="28"/>
  <c r="AI405" i="28"/>
  <c r="AW422" i="28"/>
  <c r="AW432" i="28"/>
  <c r="AW420" i="28"/>
  <c r="AW425" i="28"/>
  <c r="AW430" i="28"/>
  <c r="AW418" i="28"/>
  <c r="AW428" i="28"/>
  <c r="AW416" i="28"/>
  <c r="AW426" i="28"/>
  <c r="AW424" i="28"/>
  <c r="AW412" i="28"/>
  <c r="AW427" i="28"/>
  <c r="AW414" i="28"/>
  <c r="AW404" i="28"/>
  <c r="AW402" i="28"/>
  <c r="AW429" i="28"/>
  <c r="AW417" i="28"/>
  <c r="AW408" i="28"/>
  <c r="AW406" i="28"/>
  <c r="AW431" i="28"/>
  <c r="AW421" i="28"/>
  <c r="AW419" i="28"/>
  <c r="AW415" i="28"/>
  <c r="AW403" i="28"/>
  <c r="AW423" i="28"/>
  <c r="AW405" i="28"/>
  <c r="AW407" i="28"/>
  <c r="AW413" i="28"/>
  <c r="AW411" i="28"/>
  <c r="AW410" i="28"/>
  <c r="AW409" i="28"/>
  <c r="AW69" i="28"/>
  <c r="BI69" i="28"/>
  <c r="AP70" i="28"/>
  <c r="BB70" i="28"/>
  <c r="AU71" i="28"/>
  <c r="AN72" i="28"/>
  <c r="BI93" i="28"/>
  <c r="BB94" i="28"/>
  <c r="AU95" i="28"/>
  <c r="AN96" i="28"/>
  <c r="BI105" i="28"/>
  <c r="BB106" i="28"/>
  <c r="AU107" i="28"/>
  <c r="AN108" i="28"/>
  <c r="AU114" i="28"/>
  <c r="AU116" i="28"/>
  <c r="AU120" i="28"/>
  <c r="AN121" i="28"/>
  <c r="AX123" i="28"/>
  <c r="AU124" i="28"/>
  <c r="AP125" i="28"/>
  <c r="AL126" i="28"/>
  <c r="AL127" i="28"/>
  <c r="AJ128" i="28"/>
  <c r="AO129" i="28"/>
  <c r="AM132" i="28"/>
  <c r="BI133" i="28"/>
  <c r="I16" i="6"/>
  <c r="D16" i="23"/>
  <c r="I39" i="6"/>
  <c r="I22" i="6"/>
  <c r="I30" i="6"/>
  <c r="D30" i="23"/>
  <c r="D76" i="23"/>
  <c r="I76" i="6"/>
  <c r="H84" i="6"/>
  <c r="I84" i="23"/>
  <c r="J51" i="6"/>
  <c r="J88" i="6"/>
  <c r="H106" i="6"/>
  <c r="I106" i="23"/>
  <c r="H96" i="6"/>
  <c r="I96" i="23"/>
  <c r="I40" i="6"/>
  <c r="J31" i="6"/>
  <c r="E31" i="23"/>
  <c r="I114" i="6"/>
  <c r="I26" i="6"/>
  <c r="I58" i="23"/>
  <c r="H58" i="6"/>
  <c r="J2" i="6"/>
  <c r="I4" i="6"/>
  <c r="H48" i="6"/>
  <c r="I48" i="23"/>
  <c r="I52" i="6"/>
  <c r="H54" i="6"/>
  <c r="H78" i="6"/>
  <c r="E114" i="6"/>
  <c r="F114" i="6" s="1"/>
  <c r="H117" i="6"/>
  <c r="H13" i="34"/>
  <c r="H25" i="34"/>
  <c r="I25" i="34" s="1"/>
  <c r="H34" i="34"/>
  <c r="H89" i="34"/>
  <c r="I89" i="34" s="1"/>
  <c r="C15" i="23"/>
  <c r="H36" i="6"/>
  <c r="H77" i="6"/>
  <c r="H102" i="6"/>
  <c r="H11" i="34"/>
  <c r="I11" i="34" s="1"/>
  <c r="E11" i="23" s="1"/>
  <c r="H23" i="34"/>
  <c r="I23" i="34" s="1"/>
  <c r="H32" i="34"/>
  <c r="E40" i="34"/>
  <c r="F40" i="34" s="1"/>
  <c r="I16" i="23"/>
  <c r="H35" i="6"/>
  <c r="H57" i="6"/>
  <c r="H61" i="6"/>
  <c r="H89" i="6"/>
  <c r="E101" i="8"/>
  <c r="F101" i="8" s="1"/>
  <c r="H101" i="8"/>
  <c r="I101" i="8" s="1"/>
  <c r="H6" i="6"/>
  <c r="H18" i="6"/>
  <c r="H49" i="6"/>
  <c r="E66" i="6"/>
  <c r="F66" i="6" s="1"/>
  <c r="H101" i="6"/>
  <c r="C24" i="23"/>
  <c r="I39" i="23"/>
  <c r="H43" i="6"/>
  <c r="E100" i="6"/>
  <c r="F100" i="6" s="1"/>
  <c r="H113" i="6"/>
  <c r="H2" i="34"/>
  <c r="H14" i="34"/>
  <c r="I14" i="34" s="1"/>
  <c r="H26" i="34"/>
  <c r="I26" i="34" s="1"/>
  <c r="H44" i="34"/>
  <c r="I44" i="34" s="1"/>
  <c r="E52" i="34"/>
  <c r="F52" i="34" s="1"/>
  <c r="H86" i="34"/>
  <c r="E86" i="34"/>
  <c r="F86" i="34" s="1"/>
  <c r="I8" i="23"/>
  <c r="E40" i="6"/>
  <c r="F40" i="6" s="1"/>
  <c r="H47" i="6"/>
  <c r="H69" i="6"/>
  <c r="H12" i="34"/>
  <c r="I12" i="34" s="1"/>
  <c r="H24" i="34"/>
  <c r="I24" i="34" s="1"/>
  <c r="H37" i="34"/>
  <c r="H33" i="6"/>
  <c r="H59" i="6"/>
  <c r="H71" i="6"/>
  <c r="H5" i="34"/>
  <c r="H17" i="34"/>
  <c r="I17" i="34" s="1"/>
  <c r="H56" i="34"/>
  <c r="E64" i="34"/>
  <c r="F64" i="34" s="1"/>
  <c r="H83" i="6"/>
  <c r="H12" i="6"/>
  <c r="H95" i="6"/>
  <c r="H3" i="34"/>
  <c r="H15" i="34"/>
  <c r="I15" i="34" s="1"/>
  <c r="E31" i="6"/>
  <c r="F31" i="6" s="1"/>
  <c r="E37" i="6"/>
  <c r="F37" i="6" s="1"/>
  <c r="E52" i="6"/>
  <c r="F52" i="6" s="1"/>
  <c r="H105" i="6"/>
  <c r="H107" i="6"/>
  <c r="H8" i="34"/>
  <c r="I8" i="34" s="1"/>
  <c r="H20" i="34"/>
  <c r="I20" i="34" s="1"/>
  <c r="H72" i="34"/>
  <c r="H100" i="34"/>
  <c r="I100" i="34" s="1"/>
  <c r="H3" i="2"/>
  <c r="H15" i="2"/>
  <c r="E105" i="2"/>
  <c r="F105" i="2" s="1"/>
  <c r="H105" i="2"/>
  <c r="H111" i="2"/>
  <c r="E5" i="8"/>
  <c r="F5" i="8" s="1"/>
  <c r="H5" i="8"/>
  <c r="I5" i="8" s="1"/>
  <c r="H106" i="34"/>
  <c r="I106" i="34" s="1"/>
  <c r="H114" i="34"/>
  <c r="I114" i="34" s="1"/>
  <c r="H117" i="34"/>
  <c r="I117" i="34" s="1"/>
  <c r="H13" i="2"/>
  <c r="H25" i="2"/>
  <c r="H60" i="2"/>
  <c r="H100" i="2"/>
  <c r="H107" i="2"/>
  <c r="H115" i="2"/>
  <c r="E3" i="8"/>
  <c r="F3" i="8" s="1"/>
  <c r="H3" i="8"/>
  <c r="I3" i="8" s="1"/>
  <c r="H14" i="8"/>
  <c r="I14" i="8" s="1"/>
  <c r="E42" i="8"/>
  <c r="F42" i="8" s="1"/>
  <c r="H42" i="8"/>
  <c r="I42" i="8" s="1"/>
  <c r="E32" i="34"/>
  <c r="F32" i="34" s="1"/>
  <c r="E44" i="34"/>
  <c r="F44" i="34" s="1"/>
  <c r="E56" i="34"/>
  <c r="F56" i="34" s="1"/>
  <c r="E77" i="34"/>
  <c r="F77" i="34" s="1"/>
  <c r="H79" i="34"/>
  <c r="E91" i="34"/>
  <c r="F91" i="34" s="1"/>
  <c r="H6" i="2"/>
  <c r="E45" i="2"/>
  <c r="F45" i="2" s="1"/>
  <c r="H45" i="2"/>
  <c r="E81" i="2"/>
  <c r="F81" i="2" s="1"/>
  <c r="H81" i="2"/>
  <c r="E30" i="8"/>
  <c r="F30" i="8" s="1"/>
  <c r="H30" i="8"/>
  <c r="I30" i="8" s="1"/>
  <c r="H84" i="34"/>
  <c r="I84" i="34" s="1"/>
  <c r="E117" i="2"/>
  <c r="F117" i="2" s="1"/>
  <c r="H117" i="2"/>
  <c r="H34" i="8"/>
  <c r="I34" i="8" s="1"/>
  <c r="E34" i="34"/>
  <c r="F34" i="34" s="1"/>
  <c r="E46" i="34"/>
  <c r="F46" i="34" s="1"/>
  <c r="E58" i="34"/>
  <c r="F58" i="34" s="1"/>
  <c r="H4" i="2"/>
  <c r="H16" i="2"/>
  <c r="H40" i="2"/>
  <c r="H55" i="2"/>
  <c r="H76" i="2"/>
  <c r="E6" i="8"/>
  <c r="F6" i="8" s="1"/>
  <c r="H6" i="8"/>
  <c r="I6" i="8" s="1"/>
  <c r="H8" i="8"/>
  <c r="I8" i="8" s="1"/>
  <c r="E65" i="8"/>
  <c r="F65" i="8" s="1"/>
  <c r="H65" i="8"/>
  <c r="I65" i="8" s="1"/>
  <c r="H94" i="34"/>
  <c r="H98" i="34"/>
  <c r="H102" i="34"/>
  <c r="I102" i="34" s="1"/>
  <c r="E105" i="34"/>
  <c r="F105" i="34" s="1"/>
  <c r="H108" i="34"/>
  <c r="H9" i="2"/>
  <c r="H21" i="2"/>
  <c r="H36" i="2"/>
  <c r="H83" i="2"/>
  <c r="H91" i="2"/>
  <c r="H112" i="2"/>
  <c r="H52" i="8"/>
  <c r="I52" i="8" s="1"/>
  <c r="E36" i="34"/>
  <c r="F36" i="34" s="1"/>
  <c r="E48" i="34"/>
  <c r="F48" i="34" s="1"/>
  <c r="E60" i="34"/>
  <c r="F60" i="34" s="1"/>
  <c r="E57" i="2"/>
  <c r="F57" i="2" s="1"/>
  <c r="H57" i="2"/>
  <c r="E4" i="8"/>
  <c r="F4" i="8" s="1"/>
  <c r="H4" i="8"/>
  <c r="I4" i="8" s="1"/>
  <c r="E74" i="34"/>
  <c r="F74" i="34" s="1"/>
  <c r="H82" i="34"/>
  <c r="H112" i="34"/>
  <c r="H7" i="2"/>
  <c r="H19" i="2"/>
  <c r="E93" i="2"/>
  <c r="F93" i="2" s="1"/>
  <c r="H93" i="2"/>
  <c r="H24" i="8"/>
  <c r="I24" i="8" s="1"/>
  <c r="E41" i="8"/>
  <c r="F41" i="8" s="1"/>
  <c r="H41" i="8"/>
  <c r="I41" i="8" s="1"/>
  <c r="E88" i="34"/>
  <c r="F88" i="34" s="1"/>
  <c r="E96" i="34"/>
  <c r="F96" i="34" s="1"/>
  <c r="H12" i="2"/>
  <c r="H24" i="2"/>
  <c r="H31" i="2"/>
  <c r="H52" i="2"/>
  <c r="H59" i="2"/>
  <c r="H67" i="2"/>
  <c r="E2" i="8"/>
  <c r="F2" i="8" s="1"/>
  <c r="H2" i="8"/>
  <c r="I2" i="8" s="1"/>
  <c r="H31" i="8"/>
  <c r="I31" i="8" s="1"/>
  <c r="E31" i="8"/>
  <c r="F31" i="8" s="1"/>
  <c r="H96" i="34"/>
  <c r="I96" i="34" s="1"/>
  <c r="E18" i="8"/>
  <c r="F18" i="8" s="1"/>
  <c r="H18" i="8"/>
  <c r="I18" i="8" s="1"/>
  <c r="H47" i="8"/>
  <c r="I47" i="8" s="1"/>
  <c r="E47" i="8"/>
  <c r="F47" i="8" s="1"/>
  <c r="H93" i="34"/>
  <c r="H115" i="34"/>
  <c r="H10" i="2"/>
  <c r="H22" i="2"/>
  <c r="E33" i="2"/>
  <c r="F33" i="2" s="1"/>
  <c r="H33" i="2"/>
  <c r="E69" i="2"/>
  <c r="F69" i="2" s="1"/>
  <c r="H69" i="2"/>
  <c r="E52" i="8"/>
  <c r="F52" i="8" s="1"/>
  <c r="H53" i="8"/>
  <c r="I53" i="8" s="1"/>
  <c r="E69" i="8"/>
  <c r="F69" i="8" s="1"/>
  <c r="H72" i="8"/>
  <c r="I72" i="8" s="1"/>
  <c r="H91" i="8"/>
  <c r="I91" i="8" s="1"/>
  <c r="E64" i="8"/>
  <c r="F64" i="8" s="1"/>
  <c r="H113" i="8"/>
  <c r="I113" i="8" s="1"/>
  <c r="E113" i="8"/>
  <c r="F113" i="8" s="1"/>
  <c r="H117" i="8"/>
  <c r="I117" i="8" s="1"/>
  <c r="H4" i="12"/>
  <c r="I4" i="12" s="1"/>
  <c r="H7" i="12"/>
  <c r="I7" i="12" s="1"/>
  <c r="H10" i="12"/>
  <c r="I10" i="12" s="1"/>
  <c r="H13" i="12"/>
  <c r="I13" i="12" s="1"/>
  <c r="H60" i="8"/>
  <c r="I60" i="8" s="1"/>
  <c r="H71" i="8"/>
  <c r="I71" i="8" s="1"/>
  <c r="E78" i="8"/>
  <c r="F78" i="8" s="1"/>
  <c r="H94" i="8"/>
  <c r="I94" i="8" s="1"/>
  <c r="H81" i="12"/>
  <c r="I81" i="12" s="1"/>
  <c r="E63" i="2"/>
  <c r="F63" i="2" s="1"/>
  <c r="E75" i="2"/>
  <c r="F75" i="2" s="1"/>
  <c r="E87" i="2"/>
  <c r="F87" i="2" s="1"/>
  <c r="E99" i="2"/>
  <c r="F99" i="2" s="1"/>
  <c r="E111" i="2"/>
  <c r="F111" i="2" s="1"/>
  <c r="E12" i="8"/>
  <c r="F12" i="8" s="1"/>
  <c r="E24" i="8"/>
  <c r="F24" i="8" s="1"/>
  <c r="E35" i="8"/>
  <c r="F35" i="8" s="1"/>
  <c r="H37" i="8"/>
  <c r="I37" i="8" s="1"/>
  <c r="E45" i="8"/>
  <c r="F45" i="8" s="1"/>
  <c r="E59" i="8"/>
  <c r="F59" i="8" s="1"/>
  <c r="H81" i="8"/>
  <c r="I81" i="8" s="1"/>
  <c r="E112" i="8"/>
  <c r="F112" i="8" s="1"/>
  <c r="H39" i="12"/>
  <c r="I39" i="12" s="1"/>
  <c r="H43" i="12"/>
  <c r="I43" i="12" s="1"/>
  <c r="H45" i="12"/>
  <c r="I45" i="12" s="1"/>
  <c r="H60" i="12"/>
  <c r="I60" i="12" s="1"/>
  <c r="H75" i="12"/>
  <c r="I75" i="12" s="1"/>
  <c r="E40" i="2"/>
  <c r="F40" i="2" s="1"/>
  <c r="E52" i="2"/>
  <c r="F52" i="2" s="1"/>
  <c r="E64" i="2"/>
  <c r="F64" i="2" s="1"/>
  <c r="E76" i="2"/>
  <c r="F76" i="2" s="1"/>
  <c r="E88" i="2"/>
  <c r="F88" i="2" s="1"/>
  <c r="E100" i="2"/>
  <c r="F100" i="2" s="1"/>
  <c r="E112" i="2"/>
  <c r="F112" i="2" s="1"/>
  <c r="E34" i="8"/>
  <c r="F34" i="8" s="1"/>
  <c r="H36" i="8"/>
  <c r="I36" i="8" s="1"/>
  <c r="E70" i="8"/>
  <c r="F70" i="8" s="1"/>
  <c r="H83" i="8"/>
  <c r="I83" i="8" s="1"/>
  <c r="H96" i="8"/>
  <c r="I96" i="8" s="1"/>
  <c r="H2" i="12"/>
  <c r="I2" i="12" s="1"/>
  <c r="H5" i="12"/>
  <c r="I5" i="12" s="1"/>
  <c r="H8" i="12"/>
  <c r="I8" i="12" s="1"/>
  <c r="H11" i="12"/>
  <c r="I11" i="12" s="1"/>
  <c r="H31" i="12"/>
  <c r="I31" i="12" s="1"/>
  <c r="H33" i="12"/>
  <c r="I33" i="12" s="1"/>
  <c r="H70" i="8"/>
  <c r="I70" i="8" s="1"/>
  <c r="H55" i="8"/>
  <c r="I55" i="8" s="1"/>
  <c r="H77" i="8"/>
  <c r="I77" i="8" s="1"/>
  <c r="H89" i="8"/>
  <c r="I89" i="8" s="1"/>
  <c r="H106" i="8"/>
  <c r="I106" i="8" s="1"/>
  <c r="E66" i="8"/>
  <c r="F66" i="8" s="1"/>
  <c r="H67" i="8"/>
  <c r="I67" i="8" s="1"/>
  <c r="E88" i="8"/>
  <c r="F88" i="8" s="1"/>
  <c r="H102" i="8"/>
  <c r="I102" i="8" s="1"/>
  <c r="H114" i="8"/>
  <c r="I114" i="8" s="1"/>
  <c r="H3" i="12"/>
  <c r="I3" i="12" s="1"/>
  <c r="H6" i="12"/>
  <c r="I6" i="12" s="1"/>
  <c r="H9" i="12"/>
  <c r="I9" i="12" s="1"/>
  <c r="H12" i="12"/>
  <c r="I12" i="12" s="1"/>
  <c r="E40" i="8"/>
  <c r="F40" i="8" s="1"/>
  <c r="H48" i="8"/>
  <c r="I48" i="8" s="1"/>
  <c r="H82" i="8"/>
  <c r="I82" i="8" s="1"/>
  <c r="H95" i="8"/>
  <c r="I95" i="8" s="1"/>
  <c r="H38" i="31"/>
  <c r="I38" i="31" s="1"/>
  <c r="H95" i="31"/>
  <c r="I95" i="31" s="1"/>
  <c r="H103" i="31"/>
  <c r="I103" i="31" s="1"/>
  <c r="E101" i="12"/>
  <c r="F101" i="12" s="1"/>
  <c r="H106" i="12"/>
  <c r="I106" i="12" s="1"/>
  <c r="H109" i="12"/>
  <c r="I109" i="12" s="1"/>
  <c r="H19" i="31"/>
  <c r="I19" i="31" s="1"/>
  <c r="H31" i="31"/>
  <c r="I31" i="31" s="1"/>
  <c r="E32" i="12"/>
  <c r="F32" i="12" s="1"/>
  <c r="E44" i="12"/>
  <c r="F44" i="12" s="1"/>
  <c r="E56" i="12"/>
  <c r="F56" i="12" s="1"/>
  <c r="E68" i="12"/>
  <c r="F68" i="12" s="1"/>
  <c r="E80" i="12"/>
  <c r="F80" i="12" s="1"/>
  <c r="E91" i="12"/>
  <c r="F91" i="12" s="1"/>
  <c r="E114" i="12"/>
  <c r="F114" i="12" s="1"/>
  <c r="H12" i="31"/>
  <c r="I12" i="31" s="1"/>
  <c r="H115" i="31"/>
  <c r="I115" i="31" s="1"/>
  <c r="H40" i="32"/>
  <c r="I40" i="32" s="1"/>
  <c r="E100" i="12"/>
  <c r="F100" i="12" s="1"/>
  <c r="H17" i="31"/>
  <c r="I17" i="31" s="1"/>
  <c r="H62" i="31"/>
  <c r="I62" i="31" s="1"/>
  <c r="H46" i="32"/>
  <c r="I46" i="32" s="1"/>
  <c r="H69" i="32"/>
  <c r="I69" i="32" s="1"/>
  <c r="H95" i="12"/>
  <c r="I95" i="12" s="1"/>
  <c r="E13" i="31"/>
  <c r="F13" i="31" s="1"/>
  <c r="H20" i="31"/>
  <c r="I20" i="31" s="1"/>
  <c r="H43" i="31"/>
  <c r="I43" i="31" s="1"/>
  <c r="H98" i="31"/>
  <c r="I98" i="31" s="1"/>
  <c r="H33" i="32"/>
  <c r="I33" i="32" s="1"/>
  <c r="H94" i="12"/>
  <c r="I94" i="12" s="1"/>
  <c r="E117" i="12"/>
  <c r="F117" i="12" s="1"/>
  <c r="E3" i="31"/>
  <c r="F3" i="31" s="1"/>
  <c r="E5" i="31"/>
  <c r="F5" i="31" s="1"/>
  <c r="E7" i="31"/>
  <c r="F7" i="31" s="1"/>
  <c r="E38" i="12"/>
  <c r="F38" i="12" s="1"/>
  <c r="E50" i="12"/>
  <c r="F50" i="12" s="1"/>
  <c r="E62" i="12"/>
  <c r="F62" i="12" s="1"/>
  <c r="E74" i="12"/>
  <c r="F74" i="12" s="1"/>
  <c r="E86" i="12"/>
  <c r="F86" i="12" s="1"/>
  <c r="H18" i="31"/>
  <c r="I18" i="31" s="1"/>
  <c r="H32" i="31"/>
  <c r="I32" i="31" s="1"/>
  <c r="H55" i="31"/>
  <c r="I55" i="31" s="1"/>
  <c r="E97" i="12"/>
  <c r="F97" i="12" s="1"/>
  <c r="H107" i="12"/>
  <c r="I107" i="12" s="1"/>
  <c r="H59" i="31"/>
  <c r="I59" i="31" s="1"/>
  <c r="H67" i="31"/>
  <c r="I67" i="31" s="1"/>
  <c r="H39" i="32"/>
  <c r="I39" i="32" s="1"/>
  <c r="H45" i="32"/>
  <c r="I45" i="32" s="1"/>
  <c r="H16" i="31"/>
  <c r="I16" i="31" s="1"/>
  <c r="H71" i="31"/>
  <c r="I71" i="31" s="1"/>
  <c r="H79" i="31"/>
  <c r="I79" i="31" s="1"/>
  <c r="E9" i="36"/>
  <c r="F9" i="36" s="1"/>
  <c r="H35" i="36"/>
  <c r="I35" i="36" s="1"/>
  <c r="H114" i="32"/>
  <c r="I114" i="32" s="1"/>
  <c r="H9" i="36"/>
  <c r="I9" i="36" s="1"/>
  <c r="H21" i="36"/>
  <c r="I21" i="36" s="1"/>
  <c r="H54" i="32"/>
  <c r="I54" i="32" s="1"/>
  <c r="E74" i="32"/>
  <c r="F74" i="32" s="1"/>
  <c r="H75" i="32"/>
  <c r="I75" i="32" s="1"/>
  <c r="H102" i="32"/>
  <c r="I102" i="32" s="1"/>
  <c r="E110" i="32"/>
  <c r="F110" i="32" s="1"/>
  <c r="E113" i="32"/>
  <c r="F113" i="32" s="1"/>
  <c r="H2" i="36"/>
  <c r="I2" i="36" s="1"/>
  <c r="E7" i="36"/>
  <c r="F7" i="36" s="1"/>
  <c r="H14" i="36"/>
  <c r="I14" i="36" s="1"/>
  <c r="E47" i="36"/>
  <c r="F47" i="36" s="1"/>
  <c r="H61" i="30"/>
  <c r="I61" i="30" s="1"/>
  <c r="E61" i="30"/>
  <c r="F61" i="30" s="1"/>
  <c r="H59" i="32"/>
  <c r="I59" i="32" s="1"/>
  <c r="H110" i="32"/>
  <c r="I110" i="32" s="1"/>
  <c r="E89" i="32"/>
  <c r="F89" i="32" s="1"/>
  <c r="H98" i="32"/>
  <c r="I98" i="32" s="1"/>
  <c r="H12" i="36"/>
  <c r="I12" i="36" s="1"/>
  <c r="H24" i="36"/>
  <c r="I24" i="36" s="1"/>
  <c r="E57" i="32"/>
  <c r="F57" i="32" s="1"/>
  <c r="H58" i="32"/>
  <c r="I58" i="32" s="1"/>
  <c r="H86" i="32"/>
  <c r="I86" i="32" s="1"/>
  <c r="H5" i="36"/>
  <c r="I5" i="36" s="1"/>
  <c r="E10" i="36"/>
  <c r="F10" i="36" s="1"/>
  <c r="H17" i="36"/>
  <c r="I17" i="36" s="1"/>
  <c r="E59" i="36"/>
  <c r="F59" i="36" s="1"/>
  <c r="H47" i="32"/>
  <c r="I47" i="32" s="1"/>
  <c r="H66" i="32"/>
  <c r="I66" i="32" s="1"/>
  <c r="E78" i="32"/>
  <c r="F78" i="32" s="1"/>
  <c r="E3" i="36"/>
  <c r="F3" i="36" s="1"/>
  <c r="E38" i="32"/>
  <c r="F38" i="32" s="1"/>
  <c r="E39" i="32"/>
  <c r="F39" i="32" s="1"/>
  <c r="H71" i="32"/>
  <c r="I71" i="32" s="1"/>
  <c r="H3" i="36"/>
  <c r="I3" i="36" s="1"/>
  <c r="H15" i="36"/>
  <c r="I15" i="36" s="1"/>
  <c r="E81" i="32"/>
  <c r="F81" i="32" s="1"/>
  <c r="E100" i="32"/>
  <c r="F100" i="32" s="1"/>
  <c r="E117" i="32"/>
  <c r="F117" i="32" s="1"/>
  <c r="H8" i="36"/>
  <c r="I8" i="36" s="1"/>
  <c r="H20" i="36"/>
  <c r="I20" i="36" s="1"/>
  <c r="H88" i="36"/>
  <c r="I88" i="36" s="1"/>
  <c r="H35" i="32"/>
  <c r="I35" i="32" s="1"/>
  <c r="H63" i="32"/>
  <c r="I63" i="32" s="1"/>
  <c r="E36" i="36"/>
  <c r="F36" i="36" s="1"/>
  <c r="E48" i="36"/>
  <c r="F48" i="36" s="1"/>
  <c r="E60" i="36"/>
  <c r="F60" i="36" s="1"/>
  <c r="E84" i="36"/>
  <c r="F84" i="36" s="1"/>
  <c r="H96" i="36"/>
  <c r="I96" i="36" s="1"/>
  <c r="H85" i="30"/>
  <c r="I85" i="30" s="1"/>
  <c r="H114" i="30"/>
  <c r="I114" i="30" s="1"/>
  <c r="H104" i="30"/>
  <c r="I104" i="30" s="1"/>
  <c r="H66" i="36"/>
  <c r="I66" i="36" s="1"/>
  <c r="H117" i="30"/>
  <c r="I117" i="30" s="1"/>
  <c r="E78" i="36"/>
  <c r="F78" i="36" s="1"/>
  <c r="E89" i="36"/>
  <c r="F89" i="36" s="1"/>
  <c r="E90" i="36"/>
  <c r="F90" i="36" s="1"/>
  <c r="H104" i="36"/>
  <c r="I104" i="36" s="1"/>
  <c r="H110" i="36"/>
  <c r="I110" i="36" s="1"/>
  <c r="E113" i="36"/>
  <c r="F113" i="36" s="1"/>
  <c r="H49" i="30"/>
  <c r="I49" i="30" s="1"/>
  <c r="E49" i="30"/>
  <c r="F49" i="30" s="1"/>
  <c r="E27" i="36"/>
  <c r="F27" i="36" s="1"/>
  <c r="E28" i="36"/>
  <c r="F28" i="36" s="1"/>
  <c r="E29" i="36"/>
  <c r="F29" i="36" s="1"/>
  <c r="E30" i="36"/>
  <c r="F30" i="36" s="1"/>
  <c r="E42" i="36"/>
  <c r="F42" i="36" s="1"/>
  <c r="E54" i="36"/>
  <c r="F54" i="36" s="1"/>
  <c r="E108" i="36"/>
  <c r="F108" i="36" s="1"/>
  <c r="E44" i="30"/>
  <c r="F44" i="30" s="1"/>
  <c r="E80" i="30"/>
  <c r="F80" i="30" s="1"/>
  <c r="H109" i="30"/>
  <c r="I109" i="30" s="1"/>
  <c r="E88" i="36"/>
  <c r="F88" i="36" s="1"/>
  <c r="H80" i="30"/>
  <c r="I80" i="30" s="1"/>
  <c r="H98" i="36"/>
  <c r="I98" i="36" s="1"/>
  <c r="H37" i="30"/>
  <c r="I37" i="30" s="1"/>
  <c r="E37" i="30"/>
  <c r="F37" i="30" s="1"/>
  <c r="H73" i="30"/>
  <c r="I73" i="30" s="1"/>
  <c r="E73" i="30"/>
  <c r="F73" i="30" s="1"/>
  <c r="H97" i="30"/>
  <c r="I97" i="30" s="1"/>
  <c r="H102" i="36"/>
  <c r="I102" i="36" s="1"/>
  <c r="H86" i="36"/>
  <c r="I86" i="36" s="1"/>
  <c r="E95" i="36"/>
  <c r="F95" i="36" s="1"/>
  <c r="H32" i="30"/>
  <c r="I32" i="30" s="1"/>
  <c r="H68" i="30"/>
  <c r="I68" i="30" s="1"/>
  <c r="H33" i="5"/>
  <c r="I33" i="5" s="1"/>
  <c r="J33" i="5" s="1"/>
  <c r="K33" i="5" s="1"/>
  <c r="L33" i="5" s="1"/>
  <c r="H33" i="30"/>
  <c r="I33" i="30" s="1"/>
  <c r="H45" i="30"/>
  <c r="I45" i="30" s="1"/>
  <c r="H57" i="30"/>
  <c r="I57" i="30" s="1"/>
  <c r="H69" i="30"/>
  <c r="I69" i="30" s="1"/>
  <c r="H81" i="30"/>
  <c r="I81" i="30" s="1"/>
  <c r="H93" i="30"/>
  <c r="I93" i="30" s="1"/>
  <c r="H105" i="30"/>
  <c r="I105" i="30" s="1"/>
  <c r="E85" i="30"/>
  <c r="F85" i="30" s="1"/>
  <c r="E97" i="30"/>
  <c r="F97" i="30" s="1"/>
  <c r="E109" i="30"/>
  <c r="F109" i="30" s="1"/>
  <c r="E5" i="5"/>
  <c r="F5" i="5" s="1"/>
  <c r="H31" i="5"/>
  <c r="I31" i="5" s="1"/>
  <c r="J31" i="5" s="1"/>
  <c r="K31" i="5" s="1"/>
  <c r="L31" i="5" s="1"/>
  <c r="E42" i="5"/>
  <c r="F42" i="5" s="1"/>
  <c r="E51" i="5"/>
  <c r="F51" i="5" s="1"/>
  <c r="E87" i="5"/>
  <c r="F87" i="5" s="1"/>
  <c r="E41" i="5"/>
  <c r="F41" i="5" s="1"/>
  <c r="E41" i="30"/>
  <c r="F41" i="30" s="1"/>
  <c r="E53" i="30"/>
  <c r="F53" i="30" s="1"/>
  <c r="E65" i="30"/>
  <c r="F65" i="30" s="1"/>
  <c r="E77" i="30"/>
  <c r="F77" i="30" s="1"/>
  <c r="E89" i="30"/>
  <c r="F89" i="30" s="1"/>
  <c r="E101" i="30"/>
  <c r="F101" i="30" s="1"/>
  <c r="E113" i="30"/>
  <c r="F113" i="30" s="1"/>
  <c r="E114" i="30"/>
  <c r="F114" i="30" s="1"/>
  <c r="E115" i="30"/>
  <c r="F115" i="30" s="1"/>
  <c r="E116" i="30"/>
  <c r="F116" i="30" s="1"/>
  <c r="H70" i="5"/>
  <c r="I70" i="5" s="1"/>
  <c r="J70" i="5" s="1"/>
  <c r="K70" i="5" s="1"/>
  <c r="L70" i="5" s="1"/>
  <c r="H35" i="5"/>
  <c r="I35" i="5" s="1"/>
  <c r="J35" i="5" s="1"/>
  <c r="K35" i="5" s="1"/>
  <c r="L35" i="5" s="1"/>
  <c r="H55" i="5"/>
  <c r="I55" i="5" s="1"/>
  <c r="J55" i="5" s="1"/>
  <c r="K55" i="5" s="1"/>
  <c r="L55" i="5" s="1"/>
  <c r="E55" i="5"/>
  <c r="F55" i="5" s="1"/>
  <c r="H82" i="5"/>
  <c r="I82" i="5" s="1"/>
  <c r="J82" i="5" s="1"/>
  <c r="K82" i="5" s="1"/>
  <c r="L82" i="5" s="1"/>
  <c r="H113" i="5"/>
  <c r="I113" i="5" s="1"/>
  <c r="J113" i="5" s="1"/>
  <c r="K113" i="5" s="1"/>
  <c r="L113" i="5" s="1"/>
  <c r="E39" i="5"/>
  <c r="F39" i="5" s="1"/>
  <c r="E61" i="5"/>
  <c r="F61" i="5" s="1"/>
  <c r="H67" i="5"/>
  <c r="I67" i="5" s="1"/>
  <c r="J67" i="5" s="1"/>
  <c r="K67" i="5" s="1"/>
  <c r="L67" i="5" s="1"/>
  <c r="H100" i="15"/>
  <c r="I100" i="15" s="1"/>
  <c r="J100" i="15" s="1"/>
  <c r="K100" i="15" s="1"/>
  <c r="L100" i="15" s="1"/>
  <c r="E100" i="15"/>
  <c r="F100" i="15" s="1"/>
  <c r="E108" i="5"/>
  <c r="F108" i="5" s="1"/>
  <c r="H109" i="5"/>
  <c r="I109" i="5" s="1"/>
  <c r="J109" i="5" s="1"/>
  <c r="K109" i="5" s="1"/>
  <c r="L109" i="5" s="1"/>
  <c r="H2" i="15"/>
  <c r="I2" i="15" s="1"/>
  <c r="J2" i="15" s="1"/>
  <c r="K2" i="15" s="1"/>
  <c r="L2" i="15" s="1"/>
  <c r="E80" i="15"/>
  <c r="F80" i="15" s="1"/>
  <c r="H80" i="15"/>
  <c r="I80" i="15" s="1"/>
  <c r="J80" i="15" s="1"/>
  <c r="K80" i="15" s="1"/>
  <c r="L80" i="15" s="1"/>
  <c r="H47" i="5"/>
  <c r="I47" i="5" s="1"/>
  <c r="J47" i="5" s="1"/>
  <c r="K47" i="5" s="1"/>
  <c r="L47" i="5" s="1"/>
  <c r="H59" i="5"/>
  <c r="I59" i="5" s="1"/>
  <c r="J59" i="5" s="1"/>
  <c r="K59" i="5" s="1"/>
  <c r="L59" i="5" s="1"/>
  <c r="H71" i="5"/>
  <c r="I71" i="5" s="1"/>
  <c r="J71" i="5" s="1"/>
  <c r="K71" i="5" s="1"/>
  <c r="L71" i="5" s="1"/>
  <c r="H83" i="5"/>
  <c r="I83" i="5" s="1"/>
  <c r="J83" i="5" s="1"/>
  <c r="K83" i="5" s="1"/>
  <c r="L83" i="5" s="1"/>
  <c r="H91" i="5"/>
  <c r="I91" i="5" s="1"/>
  <c r="J91" i="5" s="1"/>
  <c r="K91" i="5" s="1"/>
  <c r="L91" i="5" s="1"/>
  <c r="H92" i="5"/>
  <c r="I92" i="5" s="1"/>
  <c r="J92" i="5" s="1"/>
  <c r="K92" i="5" s="1"/>
  <c r="L92" i="5" s="1"/>
  <c r="H103" i="5"/>
  <c r="I103" i="5" s="1"/>
  <c r="J103" i="5" s="1"/>
  <c r="K103" i="5" s="1"/>
  <c r="L103" i="5" s="1"/>
  <c r="H9" i="15"/>
  <c r="I9" i="15" s="1"/>
  <c r="J9" i="15" s="1"/>
  <c r="K9" i="15" s="1"/>
  <c r="L9" i="15" s="1"/>
  <c r="H99" i="5"/>
  <c r="I99" i="5" s="1"/>
  <c r="J99" i="5" s="1"/>
  <c r="K99" i="5" s="1"/>
  <c r="L99" i="5" s="1"/>
  <c r="E114" i="5"/>
  <c r="F114" i="5" s="1"/>
  <c r="E6" i="15"/>
  <c r="F6" i="15" s="1"/>
  <c r="H15" i="15"/>
  <c r="I15" i="15" s="1"/>
  <c r="J15" i="15" s="1"/>
  <c r="K15" i="15" s="1"/>
  <c r="L15" i="15" s="1"/>
  <c r="H52" i="15"/>
  <c r="I52" i="15" s="1"/>
  <c r="J52" i="15" s="1"/>
  <c r="K52" i="15" s="1"/>
  <c r="L52" i="15" s="1"/>
  <c r="E52" i="15"/>
  <c r="F52" i="15" s="1"/>
  <c r="H59" i="15"/>
  <c r="I59" i="15" s="1"/>
  <c r="J59" i="15" s="1"/>
  <c r="K59" i="15" s="1"/>
  <c r="L59" i="15" s="1"/>
  <c r="H97" i="5"/>
  <c r="I97" i="5" s="1"/>
  <c r="J97" i="5" s="1"/>
  <c r="K97" i="5" s="1"/>
  <c r="L97" i="5" s="1"/>
  <c r="E113" i="5"/>
  <c r="F113" i="5" s="1"/>
  <c r="H6" i="15"/>
  <c r="I6" i="15" s="1"/>
  <c r="J6" i="15" s="1"/>
  <c r="K6" i="15" s="1"/>
  <c r="L6" i="15" s="1"/>
  <c r="E8" i="15"/>
  <c r="F8" i="15" s="1"/>
  <c r="E47" i="15"/>
  <c r="F47" i="15" s="1"/>
  <c r="E67" i="15"/>
  <c r="F67" i="15" s="1"/>
  <c r="H67" i="15"/>
  <c r="I67" i="15" s="1"/>
  <c r="J67" i="15" s="1"/>
  <c r="K67" i="15" s="1"/>
  <c r="L67" i="15" s="1"/>
  <c r="H88" i="15"/>
  <c r="I88" i="15" s="1"/>
  <c r="J88" i="15" s="1"/>
  <c r="K88" i="15" s="1"/>
  <c r="L88" i="15" s="1"/>
  <c r="E88" i="15"/>
  <c r="F88" i="15" s="1"/>
  <c r="E67" i="5"/>
  <c r="F67" i="5" s="1"/>
  <c r="E79" i="5"/>
  <c r="F79" i="5" s="1"/>
  <c r="E12" i="15"/>
  <c r="F12" i="15" s="1"/>
  <c r="H47" i="15"/>
  <c r="I47" i="15" s="1"/>
  <c r="J47" i="15" s="1"/>
  <c r="K47" i="15" s="1"/>
  <c r="L47" i="15" s="1"/>
  <c r="E104" i="15"/>
  <c r="F104" i="15" s="1"/>
  <c r="H104" i="15"/>
  <c r="I104" i="15" s="1"/>
  <c r="J104" i="15" s="1"/>
  <c r="K104" i="15" s="1"/>
  <c r="L104" i="15" s="1"/>
  <c r="E111" i="5"/>
  <c r="F111" i="5" s="1"/>
  <c r="H14" i="15"/>
  <c r="I14" i="15" s="1"/>
  <c r="J14" i="15" s="1"/>
  <c r="K14" i="15" s="1"/>
  <c r="L14" i="15" s="1"/>
  <c r="E33" i="15"/>
  <c r="F33" i="15" s="1"/>
  <c r="E92" i="15"/>
  <c r="F92" i="15" s="1"/>
  <c r="H92" i="15"/>
  <c r="I92" i="15" s="1"/>
  <c r="J92" i="15" s="1"/>
  <c r="K92" i="15" s="1"/>
  <c r="L92" i="15" s="1"/>
  <c r="E90" i="5"/>
  <c r="F90" i="5" s="1"/>
  <c r="E102" i="5"/>
  <c r="F102" i="5" s="1"/>
  <c r="H105" i="5"/>
  <c r="I105" i="5" s="1"/>
  <c r="J105" i="5" s="1"/>
  <c r="K105" i="5" s="1"/>
  <c r="L105" i="5" s="1"/>
  <c r="E2" i="15"/>
  <c r="F2" i="15" s="1"/>
  <c r="E38" i="15"/>
  <c r="F38" i="15" s="1"/>
  <c r="H42" i="15"/>
  <c r="I42" i="15" s="1"/>
  <c r="J42" i="15" s="1"/>
  <c r="K42" i="15" s="1"/>
  <c r="L42" i="15" s="1"/>
  <c r="E66" i="15"/>
  <c r="F66" i="15" s="1"/>
  <c r="E81" i="15"/>
  <c r="F81" i="15" s="1"/>
  <c r="H86" i="15"/>
  <c r="I86" i="15" s="1"/>
  <c r="J86" i="15" s="1"/>
  <c r="K86" i="15" s="1"/>
  <c r="L86" i="15" s="1"/>
  <c r="E93" i="15"/>
  <c r="F93" i="15" s="1"/>
  <c r="H98" i="15"/>
  <c r="I98" i="15" s="1"/>
  <c r="J98" i="15" s="1"/>
  <c r="K98" i="15" s="1"/>
  <c r="L98" i="15" s="1"/>
  <c r="E105" i="15"/>
  <c r="F105" i="15" s="1"/>
  <c r="H110" i="15"/>
  <c r="I110" i="15" s="1"/>
  <c r="J110" i="15" s="1"/>
  <c r="K110" i="15" s="1"/>
  <c r="L110" i="15" s="1"/>
  <c r="H42" i="9"/>
  <c r="I42" i="9" s="1"/>
  <c r="E78" i="9"/>
  <c r="F78" i="9" s="1"/>
  <c r="H82" i="9"/>
  <c r="I82" i="9" s="1"/>
  <c r="E66" i="9"/>
  <c r="F66" i="9" s="1"/>
  <c r="E62" i="15"/>
  <c r="F62" i="15" s="1"/>
  <c r="H117" i="15"/>
  <c r="I117" i="15" s="1"/>
  <c r="J117" i="15" s="1"/>
  <c r="K117" i="15" s="1"/>
  <c r="L117" i="15" s="1"/>
  <c r="H3" i="9"/>
  <c r="I3" i="9" s="1"/>
  <c r="H5" i="9"/>
  <c r="I5" i="9" s="1"/>
  <c r="H7" i="9"/>
  <c r="I7" i="9" s="1"/>
  <c r="H9" i="9"/>
  <c r="I9" i="9" s="1"/>
  <c r="H11" i="9"/>
  <c r="I11" i="9" s="1"/>
  <c r="H13" i="9"/>
  <c r="I13" i="9" s="1"/>
  <c r="H15" i="9"/>
  <c r="I15" i="9" s="1"/>
  <c r="H17" i="9"/>
  <c r="I17" i="9" s="1"/>
  <c r="H19" i="9"/>
  <c r="I19" i="9" s="1"/>
  <c r="H21" i="9"/>
  <c r="I21" i="9" s="1"/>
  <c r="H23" i="9"/>
  <c r="I23" i="9" s="1"/>
  <c r="H25" i="9"/>
  <c r="I25" i="9" s="1"/>
  <c r="H27" i="9"/>
  <c r="I27" i="9" s="1"/>
  <c r="H29" i="9"/>
  <c r="I29" i="9" s="1"/>
  <c r="H50" i="15"/>
  <c r="I50" i="15" s="1"/>
  <c r="J50" i="15" s="1"/>
  <c r="K50" i="15" s="1"/>
  <c r="L50" i="15" s="1"/>
  <c r="H72" i="15"/>
  <c r="I72" i="15" s="1"/>
  <c r="J72" i="15" s="1"/>
  <c r="K72" i="15" s="1"/>
  <c r="L72" i="15" s="1"/>
  <c r="H76" i="15"/>
  <c r="I76" i="15" s="1"/>
  <c r="J76" i="15" s="1"/>
  <c r="K76" i="15" s="1"/>
  <c r="L76" i="15" s="1"/>
  <c r="H47" i="9"/>
  <c r="I47" i="9" s="1"/>
  <c r="E51" i="11"/>
  <c r="F51" i="11" s="1"/>
  <c r="H51" i="11"/>
  <c r="I51" i="11" s="1"/>
  <c r="H45" i="15"/>
  <c r="I45" i="15" s="1"/>
  <c r="J45" i="15" s="1"/>
  <c r="K45" i="15" s="1"/>
  <c r="L45" i="15" s="1"/>
  <c r="H69" i="15"/>
  <c r="I69" i="15" s="1"/>
  <c r="J69" i="15" s="1"/>
  <c r="K69" i="15" s="1"/>
  <c r="L69" i="15" s="1"/>
  <c r="H112" i="15"/>
  <c r="I112" i="15" s="1"/>
  <c r="J112" i="15" s="1"/>
  <c r="K112" i="15" s="1"/>
  <c r="L112" i="15" s="1"/>
  <c r="E112" i="15"/>
  <c r="F112" i="15" s="1"/>
  <c r="H35" i="15"/>
  <c r="I35" i="15" s="1"/>
  <c r="J35" i="15" s="1"/>
  <c r="K35" i="15" s="1"/>
  <c r="L35" i="15" s="1"/>
  <c r="H116" i="15"/>
  <c r="I116" i="15" s="1"/>
  <c r="J116" i="15" s="1"/>
  <c r="K116" i="15" s="1"/>
  <c r="L116" i="15" s="1"/>
  <c r="E6" i="9"/>
  <c r="F6" i="9" s="1"/>
  <c r="E8" i="9"/>
  <c r="F8" i="9" s="1"/>
  <c r="E10" i="9"/>
  <c r="F10" i="9" s="1"/>
  <c r="E12" i="9"/>
  <c r="F12" i="9" s="1"/>
  <c r="E14" i="9"/>
  <c r="F14" i="9" s="1"/>
  <c r="E16" i="9"/>
  <c r="F16" i="9" s="1"/>
  <c r="E18" i="9"/>
  <c r="F18" i="9" s="1"/>
  <c r="E40" i="9"/>
  <c r="F40" i="9" s="1"/>
  <c r="E41" i="15"/>
  <c r="F41" i="15" s="1"/>
  <c r="H57" i="15"/>
  <c r="I57" i="15" s="1"/>
  <c r="J57" i="15" s="1"/>
  <c r="K57" i="15" s="1"/>
  <c r="L57" i="15" s="1"/>
  <c r="H60" i="15"/>
  <c r="I60" i="15" s="1"/>
  <c r="J60" i="15" s="1"/>
  <c r="K60" i="15" s="1"/>
  <c r="L60" i="15" s="1"/>
  <c r="E67" i="9"/>
  <c r="F67" i="9" s="1"/>
  <c r="H48" i="15"/>
  <c r="I48" i="15" s="1"/>
  <c r="J48" i="15" s="1"/>
  <c r="K48" i="15" s="1"/>
  <c r="L48" i="15" s="1"/>
  <c r="E115" i="15"/>
  <c r="F115" i="15" s="1"/>
  <c r="H2" i="9"/>
  <c r="I2" i="9" s="1"/>
  <c r="H4" i="9"/>
  <c r="I4" i="9" s="1"/>
  <c r="H37" i="9"/>
  <c r="I37" i="9" s="1"/>
  <c r="H74" i="15"/>
  <c r="I74" i="15" s="1"/>
  <c r="J74" i="15" s="1"/>
  <c r="K74" i="15" s="1"/>
  <c r="L74" i="15" s="1"/>
  <c r="E74" i="15"/>
  <c r="F74" i="15" s="1"/>
  <c r="H90" i="9"/>
  <c r="I90" i="9" s="1"/>
  <c r="H117" i="9"/>
  <c r="I117" i="9" s="1"/>
  <c r="H3" i="11"/>
  <c r="I3" i="11" s="1"/>
  <c r="H5" i="11"/>
  <c r="I5" i="11" s="1"/>
  <c r="H7" i="11"/>
  <c r="I7" i="11" s="1"/>
  <c r="H9" i="11"/>
  <c r="I9" i="11" s="1"/>
  <c r="H11" i="11"/>
  <c r="I11" i="11" s="1"/>
  <c r="H13" i="11"/>
  <c r="I13" i="11" s="1"/>
  <c r="H15" i="11"/>
  <c r="I15" i="11" s="1"/>
  <c r="H17" i="11"/>
  <c r="I17" i="11" s="1"/>
  <c r="H19" i="11"/>
  <c r="I19" i="11" s="1"/>
  <c r="E85" i="9"/>
  <c r="F85" i="9" s="1"/>
  <c r="E86" i="9"/>
  <c r="F86" i="9" s="1"/>
  <c r="H86" i="9"/>
  <c r="I86" i="9" s="1"/>
  <c r="H81" i="9"/>
  <c r="I81" i="9" s="1"/>
  <c r="E113" i="9"/>
  <c r="F113" i="9" s="1"/>
  <c r="E101" i="9"/>
  <c r="F101" i="9" s="1"/>
  <c r="E109" i="9"/>
  <c r="F109" i="9" s="1"/>
  <c r="H2" i="11"/>
  <c r="I2" i="11" s="1"/>
  <c r="H4" i="11"/>
  <c r="I4" i="11" s="1"/>
  <c r="H6" i="11"/>
  <c r="I6" i="11" s="1"/>
  <c r="H8" i="11"/>
  <c r="I8" i="11" s="1"/>
  <c r="H10" i="11"/>
  <c r="I10" i="11" s="1"/>
  <c r="H12" i="11"/>
  <c r="I12" i="11" s="1"/>
  <c r="H14" i="11"/>
  <c r="I14" i="11" s="1"/>
  <c r="H16" i="11"/>
  <c r="I16" i="11" s="1"/>
  <c r="H18" i="11"/>
  <c r="I18" i="11" s="1"/>
  <c r="H20" i="11"/>
  <c r="I20" i="11" s="1"/>
  <c r="H26" i="11"/>
  <c r="I26" i="11" s="1"/>
  <c r="H70" i="9"/>
  <c r="I70" i="9" s="1"/>
  <c r="E97" i="9"/>
  <c r="F97" i="9" s="1"/>
  <c r="H106" i="9"/>
  <c r="I106" i="9" s="1"/>
  <c r="H109" i="9"/>
  <c r="I109" i="9" s="1"/>
  <c r="H41" i="11"/>
  <c r="I41" i="11" s="1"/>
  <c r="E41" i="11"/>
  <c r="F41" i="11" s="1"/>
  <c r="E112" i="9"/>
  <c r="F112" i="9" s="1"/>
  <c r="H87" i="11"/>
  <c r="I87" i="11" s="1"/>
  <c r="E87" i="11"/>
  <c r="F87" i="11" s="1"/>
  <c r="H79" i="9"/>
  <c r="I79" i="9" s="1"/>
  <c r="E89" i="9"/>
  <c r="F89" i="9" s="1"/>
  <c r="H98" i="9"/>
  <c r="I98" i="9" s="1"/>
  <c r="H110" i="9"/>
  <c r="I110" i="9" s="1"/>
  <c r="E52" i="11"/>
  <c r="F52" i="11" s="1"/>
  <c r="H53" i="11"/>
  <c r="I53" i="11" s="1"/>
  <c r="H73" i="11"/>
  <c r="I73" i="11" s="1"/>
  <c r="H47" i="11"/>
  <c r="I47" i="11" s="1"/>
  <c r="H75" i="11"/>
  <c r="I75" i="11" s="1"/>
  <c r="E75" i="11"/>
  <c r="F75" i="11" s="1"/>
  <c r="E69" i="11"/>
  <c r="F69" i="11" s="1"/>
  <c r="H81" i="11"/>
  <c r="I81" i="11" s="1"/>
  <c r="H100" i="11"/>
  <c r="I100" i="11" s="1"/>
  <c r="H37" i="11"/>
  <c r="I37" i="11" s="1"/>
  <c r="H97" i="11"/>
  <c r="I97" i="11" s="1"/>
  <c r="H45" i="11"/>
  <c r="I45" i="11" s="1"/>
  <c r="H99" i="11"/>
  <c r="I99" i="11" s="1"/>
  <c r="E99" i="11"/>
  <c r="F99" i="11" s="1"/>
  <c r="E32" i="11"/>
  <c r="F32" i="11" s="1"/>
  <c r="H61" i="11"/>
  <c r="I61" i="11" s="1"/>
  <c r="E71" i="11"/>
  <c r="F71" i="11" s="1"/>
  <c r="H6" i="13"/>
  <c r="I6" i="13" s="1"/>
  <c r="H33" i="11"/>
  <c r="I33" i="11" s="1"/>
  <c r="E43" i="11"/>
  <c r="F43" i="11" s="1"/>
  <c r="H64" i="11"/>
  <c r="I64" i="11" s="1"/>
  <c r="E79" i="11"/>
  <c r="F79" i="11" s="1"/>
  <c r="H88" i="11"/>
  <c r="I88" i="11" s="1"/>
  <c r="H9" i="13"/>
  <c r="I9" i="13" s="1"/>
  <c r="H57" i="11"/>
  <c r="I57" i="11" s="1"/>
  <c r="H76" i="11"/>
  <c r="I76" i="11" s="1"/>
  <c r="H85" i="11"/>
  <c r="I85" i="11" s="1"/>
  <c r="H47" i="13"/>
  <c r="I47" i="13" s="1"/>
  <c r="H51" i="13"/>
  <c r="I51" i="13" s="1"/>
  <c r="H63" i="13"/>
  <c r="I63" i="13" s="1"/>
  <c r="H85" i="13"/>
  <c r="I85" i="13" s="1"/>
  <c r="H89" i="13"/>
  <c r="I89" i="13" s="1"/>
  <c r="H108" i="13"/>
  <c r="I108" i="13" s="1"/>
  <c r="E50" i="13"/>
  <c r="F50" i="13" s="1"/>
  <c r="E23" i="13"/>
  <c r="F23" i="13" s="1"/>
  <c r="E38" i="13"/>
  <c r="F38" i="13" s="1"/>
  <c r="E41" i="13"/>
  <c r="F41" i="13" s="1"/>
  <c r="E95" i="13"/>
  <c r="F95" i="13" s="1"/>
  <c r="H95" i="13"/>
  <c r="I95" i="13" s="1"/>
  <c r="E90" i="13"/>
  <c r="F90" i="13" s="1"/>
  <c r="H114" i="11"/>
  <c r="I114" i="11" s="1"/>
  <c r="H2" i="13"/>
  <c r="I2" i="13" s="1"/>
  <c r="H5" i="13"/>
  <c r="I5" i="13" s="1"/>
  <c r="H8" i="13"/>
  <c r="I8" i="13" s="1"/>
  <c r="H11" i="13"/>
  <c r="I11" i="13" s="1"/>
  <c r="H14" i="13"/>
  <c r="I14" i="13" s="1"/>
  <c r="H17" i="13"/>
  <c r="I17" i="13" s="1"/>
  <c r="H20" i="13"/>
  <c r="I20" i="13" s="1"/>
  <c r="H23" i="13"/>
  <c r="I23" i="13" s="1"/>
  <c r="H26" i="13"/>
  <c r="I26" i="13" s="1"/>
  <c r="H29" i="13"/>
  <c r="I29" i="13" s="1"/>
  <c r="E32" i="13"/>
  <c r="F32" i="13" s="1"/>
  <c r="H90" i="13"/>
  <c r="I90" i="13" s="1"/>
  <c r="H32" i="13"/>
  <c r="I32" i="13" s="1"/>
  <c r="E59" i="13"/>
  <c r="F59" i="13" s="1"/>
  <c r="E117" i="11"/>
  <c r="F117" i="11" s="1"/>
  <c r="E4" i="13"/>
  <c r="F4" i="13" s="1"/>
  <c r="E7" i="13"/>
  <c r="F7" i="13" s="1"/>
  <c r="E10" i="13"/>
  <c r="F10" i="13" s="1"/>
  <c r="E13" i="13"/>
  <c r="F13" i="13" s="1"/>
  <c r="E16" i="13"/>
  <c r="F16" i="13" s="1"/>
  <c r="E19" i="13"/>
  <c r="F19" i="13" s="1"/>
  <c r="E22" i="13"/>
  <c r="F22" i="13" s="1"/>
  <c r="E25" i="13"/>
  <c r="F25" i="13" s="1"/>
  <c r="E28" i="13"/>
  <c r="F28" i="13" s="1"/>
  <c r="H36" i="13"/>
  <c r="I36" i="13" s="1"/>
  <c r="E36" i="13"/>
  <c r="F36" i="13" s="1"/>
  <c r="H117" i="11"/>
  <c r="I117" i="11" s="1"/>
  <c r="H4" i="13"/>
  <c r="I4" i="13" s="1"/>
  <c r="H7" i="13"/>
  <c r="I7" i="13" s="1"/>
  <c r="H10" i="13"/>
  <c r="I10" i="13" s="1"/>
  <c r="H13" i="13"/>
  <c r="I13" i="13" s="1"/>
  <c r="H16" i="13"/>
  <c r="I16" i="13" s="1"/>
  <c r="H19" i="13"/>
  <c r="I19" i="13" s="1"/>
  <c r="H22" i="13"/>
  <c r="I22" i="13" s="1"/>
  <c r="H25" i="13"/>
  <c r="I25" i="13" s="1"/>
  <c r="H28" i="13"/>
  <c r="I28" i="13" s="1"/>
  <c r="E35" i="13"/>
  <c r="F35" i="13" s="1"/>
  <c r="H68" i="13"/>
  <c r="I68" i="13" s="1"/>
  <c r="H29" i="33"/>
  <c r="I29" i="33" s="1"/>
  <c r="E29" i="33"/>
  <c r="F29" i="33" s="1"/>
  <c r="E3" i="13"/>
  <c r="F3" i="13" s="1"/>
  <c r="E6" i="13"/>
  <c r="F6" i="13" s="1"/>
  <c r="E9" i="13"/>
  <c r="F9" i="13" s="1"/>
  <c r="E12" i="13"/>
  <c r="F12" i="13" s="1"/>
  <c r="E15" i="13"/>
  <c r="F15" i="13" s="1"/>
  <c r="E18" i="13"/>
  <c r="F18" i="13" s="1"/>
  <c r="E21" i="13"/>
  <c r="F21" i="13" s="1"/>
  <c r="E24" i="13"/>
  <c r="F24" i="13" s="1"/>
  <c r="E27" i="13"/>
  <c r="F27" i="13" s="1"/>
  <c r="E39" i="13"/>
  <c r="F39" i="13" s="1"/>
  <c r="H56" i="13"/>
  <c r="I56" i="13" s="1"/>
  <c r="E48" i="13"/>
  <c r="F48" i="13" s="1"/>
  <c r="E60" i="13"/>
  <c r="F60" i="13" s="1"/>
  <c r="H10" i="33"/>
  <c r="I10" i="33" s="1"/>
  <c r="H12" i="33"/>
  <c r="I12" i="33" s="1"/>
  <c r="E12" i="33"/>
  <c r="F12" i="33" s="1"/>
  <c r="H18" i="33"/>
  <c r="I18" i="33" s="1"/>
  <c r="H81" i="13"/>
  <c r="I81" i="13" s="1"/>
  <c r="H93" i="13"/>
  <c r="I93" i="13" s="1"/>
  <c r="E97" i="13"/>
  <c r="F97" i="13" s="1"/>
  <c r="H22" i="33"/>
  <c r="I22" i="33" s="1"/>
  <c r="H74" i="33"/>
  <c r="I74" i="33" s="1"/>
  <c r="E74" i="33"/>
  <c r="F74" i="33" s="1"/>
  <c r="E109" i="13"/>
  <c r="F109" i="13" s="1"/>
  <c r="H109" i="13"/>
  <c r="I109" i="13" s="1"/>
  <c r="H24" i="33"/>
  <c r="I24" i="33" s="1"/>
  <c r="E24" i="33"/>
  <c r="F24" i="33" s="1"/>
  <c r="H78" i="13"/>
  <c r="I78" i="13" s="1"/>
  <c r="H100" i="13"/>
  <c r="I100" i="13" s="1"/>
  <c r="H105" i="13"/>
  <c r="I105" i="13" s="1"/>
  <c r="E108" i="13"/>
  <c r="F108" i="13" s="1"/>
  <c r="E114" i="13"/>
  <c r="F114" i="13" s="1"/>
  <c r="H69" i="13"/>
  <c r="I69" i="13" s="1"/>
  <c r="H102" i="13"/>
  <c r="I102" i="13" s="1"/>
  <c r="H17" i="33"/>
  <c r="I17" i="33" s="1"/>
  <c r="H32" i="33"/>
  <c r="I32" i="33" s="1"/>
  <c r="H4" i="18"/>
  <c r="I4" i="18" s="1"/>
  <c r="J4" i="18" s="1"/>
  <c r="K4" i="18" s="1"/>
  <c r="L4" i="18" s="1"/>
  <c r="H15" i="18"/>
  <c r="I15" i="18" s="1"/>
  <c r="J15" i="18" s="1"/>
  <c r="K15" i="18" s="1"/>
  <c r="L15" i="18" s="1"/>
  <c r="H26" i="18"/>
  <c r="I26" i="18" s="1"/>
  <c r="J26" i="18" s="1"/>
  <c r="K26" i="18" s="1"/>
  <c r="L26" i="18" s="1"/>
  <c r="H10" i="18"/>
  <c r="I10" i="18" s="1"/>
  <c r="J10" i="18" s="1"/>
  <c r="K10" i="18" s="1"/>
  <c r="L10" i="18" s="1"/>
  <c r="E36" i="33"/>
  <c r="F36" i="33" s="1"/>
  <c r="E92" i="33"/>
  <c r="F92" i="33" s="1"/>
  <c r="H92" i="33"/>
  <c r="I92" i="33" s="1"/>
  <c r="H13" i="18"/>
  <c r="I13" i="18" s="1"/>
  <c r="J13" i="18" s="1"/>
  <c r="K13" i="18" s="1"/>
  <c r="L13" i="18" s="1"/>
  <c r="E35" i="33"/>
  <c r="F35" i="33" s="1"/>
  <c r="E70" i="33"/>
  <c r="F70" i="33" s="1"/>
  <c r="H78" i="33"/>
  <c r="I78" i="33" s="1"/>
  <c r="H2" i="18"/>
  <c r="I2" i="18" s="1"/>
  <c r="J2" i="18" s="1"/>
  <c r="K2" i="18" s="1"/>
  <c r="L2" i="18" s="1"/>
  <c r="H5" i="18"/>
  <c r="I5" i="18" s="1"/>
  <c r="J5" i="18" s="1"/>
  <c r="K5" i="18" s="1"/>
  <c r="L5" i="18" s="1"/>
  <c r="H16" i="18"/>
  <c r="I16" i="18" s="1"/>
  <c r="J16" i="18" s="1"/>
  <c r="K16" i="18" s="1"/>
  <c r="L16" i="18" s="1"/>
  <c r="H27" i="18"/>
  <c r="I27" i="18" s="1"/>
  <c r="J27" i="18" s="1"/>
  <c r="K27" i="18" s="1"/>
  <c r="L27" i="18" s="1"/>
  <c r="H42" i="33"/>
  <c r="I42" i="33" s="1"/>
  <c r="H46" i="33"/>
  <c r="I46" i="33" s="1"/>
  <c r="H50" i="33"/>
  <c r="I50" i="33" s="1"/>
  <c r="H54" i="33"/>
  <c r="I54" i="33" s="1"/>
  <c r="H58" i="33"/>
  <c r="I58" i="33" s="1"/>
  <c r="H62" i="33"/>
  <c r="I62" i="33" s="1"/>
  <c r="H66" i="33"/>
  <c r="I66" i="33" s="1"/>
  <c r="E80" i="33"/>
  <c r="F80" i="33" s="1"/>
  <c r="H80" i="33"/>
  <c r="I80" i="33" s="1"/>
  <c r="H8" i="18"/>
  <c r="I8" i="18" s="1"/>
  <c r="J8" i="18" s="1"/>
  <c r="K8" i="18" s="1"/>
  <c r="L8" i="18" s="1"/>
  <c r="H22" i="18"/>
  <c r="I22" i="18" s="1"/>
  <c r="J22" i="18" s="1"/>
  <c r="K22" i="18" s="1"/>
  <c r="L22" i="18" s="1"/>
  <c r="H96" i="33"/>
  <c r="I96" i="33" s="1"/>
  <c r="E96" i="33"/>
  <c r="F96" i="33" s="1"/>
  <c r="E39" i="33"/>
  <c r="F39" i="33" s="1"/>
  <c r="H40" i="33"/>
  <c r="I40" i="33" s="1"/>
  <c r="E44" i="33"/>
  <c r="F44" i="33" s="1"/>
  <c r="E48" i="33"/>
  <c r="F48" i="33" s="1"/>
  <c r="E52" i="33"/>
  <c r="F52" i="33" s="1"/>
  <c r="E56" i="33"/>
  <c r="F56" i="33" s="1"/>
  <c r="E60" i="33"/>
  <c r="F60" i="33" s="1"/>
  <c r="E64" i="33"/>
  <c r="F64" i="33" s="1"/>
  <c r="E68" i="33"/>
  <c r="F68" i="33" s="1"/>
  <c r="H84" i="33"/>
  <c r="I84" i="33" s="1"/>
  <c r="E84" i="33"/>
  <c r="F84" i="33" s="1"/>
  <c r="H9" i="18"/>
  <c r="I9" i="18" s="1"/>
  <c r="J9" i="18" s="1"/>
  <c r="K9" i="18" s="1"/>
  <c r="L9" i="18" s="1"/>
  <c r="H12" i="18"/>
  <c r="I12" i="18" s="1"/>
  <c r="J12" i="18" s="1"/>
  <c r="K12" i="18" s="1"/>
  <c r="L12" i="18" s="1"/>
  <c r="H20" i="18"/>
  <c r="I20" i="18" s="1"/>
  <c r="J20" i="18" s="1"/>
  <c r="K20" i="18" s="1"/>
  <c r="L20" i="18" s="1"/>
  <c r="H23" i="18"/>
  <c r="I23" i="18" s="1"/>
  <c r="J23" i="18" s="1"/>
  <c r="K23" i="18" s="1"/>
  <c r="L23" i="18" s="1"/>
  <c r="H86" i="33"/>
  <c r="I86" i="33" s="1"/>
  <c r="E104" i="33"/>
  <c r="F104" i="33" s="1"/>
  <c r="H104" i="33"/>
  <c r="I104" i="33" s="1"/>
  <c r="H110" i="33"/>
  <c r="I110" i="33" s="1"/>
  <c r="H117" i="33"/>
  <c r="I117" i="33" s="1"/>
  <c r="H50" i="18"/>
  <c r="I50" i="18" s="1"/>
  <c r="J50" i="18" s="1"/>
  <c r="K50" i="18" s="1"/>
  <c r="L50" i="18" s="1"/>
  <c r="E108" i="33"/>
  <c r="F108" i="33" s="1"/>
  <c r="E3" i="18"/>
  <c r="F3" i="18" s="1"/>
  <c r="E9" i="18"/>
  <c r="F9" i="18" s="1"/>
  <c r="E15" i="18"/>
  <c r="F15" i="18" s="1"/>
  <c r="E21" i="18"/>
  <c r="F21" i="18" s="1"/>
  <c r="E27" i="18"/>
  <c r="F27" i="18" s="1"/>
  <c r="E35" i="18"/>
  <c r="F35" i="18" s="1"/>
  <c r="H58" i="18"/>
  <c r="I58" i="18" s="1"/>
  <c r="J58" i="18" s="1"/>
  <c r="K58" i="18" s="1"/>
  <c r="L58" i="18" s="1"/>
  <c r="H28" i="18"/>
  <c r="I28" i="18" s="1"/>
  <c r="J28" i="18" s="1"/>
  <c r="K28" i="18" s="1"/>
  <c r="L28" i="18" s="1"/>
  <c r="H41" i="18"/>
  <c r="I41" i="18" s="1"/>
  <c r="J41" i="18" s="1"/>
  <c r="K41" i="18" s="1"/>
  <c r="L41" i="18" s="1"/>
  <c r="E117" i="33"/>
  <c r="F117" i="33" s="1"/>
  <c r="E7" i="18"/>
  <c r="F7" i="18" s="1"/>
  <c r="E13" i="18"/>
  <c r="F13" i="18" s="1"/>
  <c r="E19" i="18"/>
  <c r="F19" i="18" s="1"/>
  <c r="E25" i="18"/>
  <c r="F25" i="18" s="1"/>
  <c r="H38" i="18"/>
  <c r="I38" i="18" s="1"/>
  <c r="J38" i="18" s="1"/>
  <c r="K38" i="18" s="1"/>
  <c r="L38" i="18" s="1"/>
  <c r="E33" i="18"/>
  <c r="F33" i="18" s="1"/>
  <c r="E78" i="33"/>
  <c r="F78" i="33" s="1"/>
  <c r="E90" i="33"/>
  <c r="F90" i="33" s="1"/>
  <c r="E102" i="33"/>
  <c r="F102" i="33" s="1"/>
  <c r="E114" i="33"/>
  <c r="F114" i="33" s="1"/>
  <c r="H31" i="18"/>
  <c r="I31" i="18" s="1"/>
  <c r="J31" i="18" s="1"/>
  <c r="K31" i="18" s="1"/>
  <c r="L31" i="18" s="1"/>
  <c r="H43" i="18"/>
  <c r="I43" i="18" s="1"/>
  <c r="J43" i="18" s="1"/>
  <c r="K43" i="18" s="1"/>
  <c r="L43" i="18" s="1"/>
  <c r="E43" i="18"/>
  <c r="F43" i="18" s="1"/>
  <c r="H75" i="18"/>
  <c r="I75" i="18" s="1"/>
  <c r="J75" i="18" s="1"/>
  <c r="K75" i="18" s="1"/>
  <c r="L75" i="18" s="1"/>
  <c r="E5" i="18"/>
  <c r="F5" i="18" s="1"/>
  <c r="E11" i="18"/>
  <c r="F11" i="18" s="1"/>
  <c r="E17" i="18"/>
  <c r="F17" i="18" s="1"/>
  <c r="E23" i="18"/>
  <c r="F23" i="18" s="1"/>
  <c r="H37" i="18"/>
  <c r="I37" i="18" s="1"/>
  <c r="J37" i="18" s="1"/>
  <c r="K37" i="18" s="1"/>
  <c r="L37" i="18" s="1"/>
  <c r="H78" i="18"/>
  <c r="I78" i="18" s="1"/>
  <c r="J78" i="18" s="1"/>
  <c r="K78" i="18" s="1"/>
  <c r="L78" i="18" s="1"/>
  <c r="H90" i="18"/>
  <c r="I90" i="18" s="1"/>
  <c r="J90" i="18" s="1"/>
  <c r="K90" i="18" s="1"/>
  <c r="L90" i="18" s="1"/>
  <c r="H94" i="18"/>
  <c r="I94" i="18" s="1"/>
  <c r="J94" i="18" s="1"/>
  <c r="K94" i="18" s="1"/>
  <c r="L94" i="18" s="1"/>
  <c r="E114" i="18"/>
  <c r="F114" i="18" s="1"/>
  <c r="H3" i="19"/>
  <c r="I3" i="19" s="1"/>
  <c r="J3" i="19" s="1"/>
  <c r="K3" i="19" s="1"/>
  <c r="L3" i="19" s="1"/>
  <c r="H15" i="19"/>
  <c r="I15" i="19" s="1"/>
  <c r="J15" i="19" s="1"/>
  <c r="K15" i="19" s="1"/>
  <c r="L15" i="19" s="1"/>
  <c r="H40" i="19"/>
  <c r="I40" i="19" s="1"/>
  <c r="J40" i="19" s="1"/>
  <c r="K40" i="19" s="1"/>
  <c r="L40" i="19" s="1"/>
  <c r="E75" i="18"/>
  <c r="F75" i="18" s="1"/>
  <c r="H89" i="18"/>
  <c r="I89" i="18" s="1"/>
  <c r="J89" i="18" s="1"/>
  <c r="K89" i="18" s="1"/>
  <c r="L89" i="18" s="1"/>
  <c r="H6" i="19"/>
  <c r="I6" i="19" s="1"/>
  <c r="J6" i="19" s="1"/>
  <c r="K6" i="19" s="1"/>
  <c r="L6" i="19" s="1"/>
  <c r="H18" i="19"/>
  <c r="I18" i="19" s="1"/>
  <c r="J18" i="19" s="1"/>
  <c r="K18" i="19" s="1"/>
  <c r="L18" i="19" s="1"/>
  <c r="H73" i="18"/>
  <c r="I73" i="18" s="1"/>
  <c r="J73" i="18" s="1"/>
  <c r="K73" i="18" s="1"/>
  <c r="L73" i="18" s="1"/>
  <c r="H93" i="18"/>
  <c r="I93" i="18" s="1"/>
  <c r="J93" i="18" s="1"/>
  <c r="K93" i="18" s="1"/>
  <c r="L93" i="18" s="1"/>
  <c r="H96" i="18"/>
  <c r="I96" i="18" s="1"/>
  <c r="J96" i="18" s="1"/>
  <c r="K96" i="18" s="1"/>
  <c r="L96" i="18" s="1"/>
  <c r="H11" i="19"/>
  <c r="I11" i="19" s="1"/>
  <c r="J11" i="19" s="1"/>
  <c r="K11" i="19" s="1"/>
  <c r="L11" i="19" s="1"/>
  <c r="H23" i="19"/>
  <c r="I23" i="19" s="1"/>
  <c r="J23" i="19" s="1"/>
  <c r="K23" i="19" s="1"/>
  <c r="L23" i="19" s="1"/>
  <c r="H66" i="18"/>
  <c r="I66" i="18" s="1"/>
  <c r="J66" i="18" s="1"/>
  <c r="K66" i="18" s="1"/>
  <c r="L66" i="18" s="1"/>
  <c r="H4" i="19"/>
  <c r="I4" i="19" s="1"/>
  <c r="J4" i="19" s="1"/>
  <c r="K4" i="19" s="1"/>
  <c r="L4" i="19" s="1"/>
  <c r="H16" i="19"/>
  <c r="I16" i="19" s="1"/>
  <c r="J16" i="19" s="1"/>
  <c r="K16" i="19" s="1"/>
  <c r="L16" i="19" s="1"/>
  <c r="E55" i="18"/>
  <c r="F55" i="18" s="1"/>
  <c r="E81" i="18"/>
  <c r="F81" i="18" s="1"/>
  <c r="H82" i="18"/>
  <c r="I82" i="18" s="1"/>
  <c r="J82" i="18" s="1"/>
  <c r="K82" i="18" s="1"/>
  <c r="L82" i="18" s="1"/>
  <c r="H9" i="19"/>
  <c r="I9" i="19" s="1"/>
  <c r="J9" i="19" s="1"/>
  <c r="K9" i="19" s="1"/>
  <c r="L9" i="19" s="1"/>
  <c r="H21" i="19"/>
  <c r="I21" i="19" s="1"/>
  <c r="J21" i="19" s="1"/>
  <c r="K21" i="19" s="1"/>
  <c r="L21" i="19" s="1"/>
  <c r="H106" i="18"/>
  <c r="I106" i="18" s="1"/>
  <c r="J106" i="18" s="1"/>
  <c r="K106" i="18" s="1"/>
  <c r="L106" i="18" s="1"/>
  <c r="E57" i="18"/>
  <c r="F57" i="18" s="1"/>
  <c r="H102" i="18"/>
  <c r="I102" i="18" s="1"/>
  <c r="J102" i="18" s="1"/>
  <c r="K102" i="18" s="1"/>
  <c r="L102" i="18" s="1"/>
  <c r="E112" i="18"/>
  <c r="F112" i="18" s="1"/>
  <c r="H12" i="19"/>
  <c r="I12" i="19" s="1"/>
  <c r="J12" i="19" s="1"/>
  <c r="K12" i="19" s="1"/>
  <c r="L12" i="19" s="1"/>
  <c r="H24" i="19"/>
  <c r="I24" i="19" s="1"/>
  <c r="J24" i="19" s="1"/>
  <c r="K24" i="19" s="1"/>
  <c r="L24" i="19" s="1"/>
  <c r="H28" i="19"/>
  <c r="I28" i="19" s="1"/>
  <c r="J28" i="19" s="1"/>
  <c r="K28" i="19" s="1"/>
  <c r="L28" i="19" s="1"/>
  <c r="H85" i="18"/>
  <c r="I85" i="18" s="1"/>
  <c r="J85" i="18" s="1"/>
  <c r="K85" i="18" s="1"/>
  <c r="L85" i="18" s="1"/>
  <c r="E108" i="18"/>
  <c r="F108" i="18" s="1"/>
  <c r="H5" i="19"/>
  <c r="I5" i="19" s="1"/>
  <c r="J5" i="19" s="1"/>
  <c r="K5" i="19" s="1"/>
  <c r="L5" i="19" s="1"/>
  <c r="H17" i="19"/>
  <c r="I17" i="19" s="1"/>
  <c r="J17" i="19" s="1"/>
  <c r="K17" i="19" s="1"/>
  <c r="L17" i="19" s="1"/>
  <c r="E76" i="18"/>
  <c r="F76" i="18" s="1"/>
  <c r="E84" i="18"/>
  <c r="F84" i="18" s="1"/>
  <c r="H105" i="18"/>
  <c r="I105" i="18" s="1"/>
  <c r="J105" i="18" s="1"/>
  <c r="K105" i="18" s="1"/>
  <c r="L105" i="18" s="1"/>
  <c r="H108" i="18"/>
  <c r="I108" i="18" s="1"/>
  <c r="J108" i="18" s="1"/>
  <c r="K108" i="18" s="1"/>
  <c r="L108" i="18" s="1"/>
  <c r="H52" i="19"/>
  <c r="I52" i="19" s="1"/>
  <c r="J52" i="19" s="1"/>
  <c r="K52" i="19" s="1"/>
  <c r="L52" i="19" s="1"/>
  <c r="E62" i="19"/>
  <c r="F62" i="19" s="1"/>
  <c r="H67" i="19"/>
  <c r="I67" i="19" s="1"/>
  <c r="J67" i="19" s="1"/>
  <c r="K67" i="19" s="1"/>
  <c r="L67" i="19" s="1"/>
  <c r="E86" i="19"/>
  <c r="F86" i="19" s="1"/>
  <c r="H59" i="19"/>
  <c r="I59" i="19" s="1"/>
  <c r="J59" i="19" s="1"/>
  <c r="K59" i="19" s="1"/>
  <c r="L59" i="19" s="1"/>
  <c r="H47" i="19"/>
  <c r="I47" i="19" s="1"/>
  <c r="J47" i="19" s="1"/>
  <c r="K47" i="19" s="1"/>
  <c r="L47" i="19" s="1"/>
  <c r="E47" i="19"/>
  <c r="F47" i="19" s="1"/>
  <c r="H94" i="19"/>
  <c r="I94" i="19" s="1"/>
  <c r="J94" i="19" s="1"/>
  <c r="K94" i="19" s="1"/>
  <c r="L94" i="19" s="1"/>
  <c r="H103" i="19"/>
  <c r="I103" i="19" s="1"/>
  <c r="J103" i="19" s="1"/>
  <c r="K103" i="19" s="1"/>
  <c r="L103" i="19" s="1"/>
  <c r="H39" i="21"/>
  <c r="I39" i="21" s="1"/>
  <c r="J39" i="21" s="1"/>
  <c r="K39" i="21" s="1"/>
  <c r="L39" i="21" s="1"/>
  <c r="E29" i="19"/>
  <c r="F29" i="19" s="1"/>
  <c r="H54" i="19"/>
  <c r="I54" i="19" s="1"/>
  <c r="J54" i="19" s="1"/>
  <c r="K54" i="19" s="1"/>
  <c r="L54" i="19" s="1"/>
  <c r="H31" i="19"/>
  <c r="I31" i="19" s="1"/>
  <c r="J31" i="19" s="1"/>
  <c r="K31" i="19" s="1"/>
  <c r="L31" i="19" s="1"/>
  <c r="E46" i="19"/>
  <c r="F46" i="19" s="1"/>
  <c r="E53" i="19"/>
  <c r="F53" i="19" s="1"/>
  <c r="H70" i="19"/>
  <c r="I70" i="19" s="1"/>
  <c r="J70" i="19" s="1"/>
  <c r="K70" i="19" s="1"/>
  <c r="L70" i="19" s="1"/>
  <c r="H79" i="19"/>
  <c r="I79" i="19" s="1"/>
  <c r="J79" i="19" s="1"/>
  <c r="K79" i="19" s="1"/>
  <c r="L79" i="19" s="1"/>
  <c r="E98" i="19"/>
  <c r="F98" i="19" s="1"/>
  <c r="H10" i="21"/>
  <c r="I10" i="21" s="1"/>
  <c r="J10" i="21" s="1"/>
  <c r="K10" i="21" s="1"/>
  <c r="L10" i="21" s="1"/>
  <c r="H17" i="21"/>
  <c r="I17" i="21" s="1"/>
  <c r="J17" i="21" s="1"/>
  <c r="K17" i="21" s="1"/>
  <c r="L17" i="21" s="1"/>
  <c r="H43" i="19"/>
  <c r="I43" i="19" s="1"/>
  <c r="J43" i="19" s="1"/>
  <c r="K43" i="19" s="1"/>
  <c r="L43" i="19" s="1"/>
  <c r="E42" i="19"/>
  <c r="F42" i="19" s="1"/>
  <c r="H50" i="19"/>
  <c r="I50" i="19" s="1"/>
  <c r="J50" i="19" s="1"/>
  <c r="K50" i="19" s="1"/>
  <c r="L50" i="19" s="1"/>
  <c r="H58" i="19"/>
  <c r="I58" i="19" s="1"/>
  <c r="J58" i="19" s="1"/>
  <c r="K58" i="19" s="1"/>
  <c r="L58" i="19" s="1"/>
  <c r="H38" i="19"/>
  <c r="I38" i="19" s="1"/>
  <c r="J38" i="19" s="1"/>
  <c r="K38" i="19" s="1"/>
  <c r="L38" i="19" s="1"/>
  <c r="H74" i="19"/>
  <c r="I74" i="19" s="1"/>
  <c r="J74" i="19" s="1"/>
  <c r="K74" i="19" s="1"/>
  <c r="L74" i="19" s="1"/>
  <c r="H106" i="19"/>
  <c r="I106" i="19" s="1"/>
  <c r="J106" i="19" s="1"/>
  <c r="K106" i="19" s="1"/>
  <c r="L106" i="19" s="1"/>
  <c r="H115" i="19"/>
  <c r="I115" i="19" s="1"/>
  <c r="J115" i="19" s="1"/>
  <c r="K115" i="19" s="1"/>
  <c r="L115" i="19" s="1"/>
  <c r="H13" i="21"/>
  <c r="I13" i="21" s="1"/>
  <c r="J13" i="21" s="1"/>
  <c r="K13" i="21" s="1"/>
  <c r="L13" i="21" s="1"/>
  <c r="H102" i="19"/>
  <c r="I102" i="19" s="1"/>
  <c r="J102" i="19" s="1"/>
  <c r="K102" i="19" s="1"/>
  <c r="L102" i="19" s="1"/>
  <c r="H20" i="21"/>
  <c r="I20" i="21" s="1"/>
  <c r="J20" i="21" s="1"/>
  <c r="K20" i="21" s="1"/>
  <c r="L20" i="21" s="1"/>
  <c r="H91" i="19"/>
  <c r="I91" i="19" s="1"/>
  <c r="J91" i="19" s="1"/>
  <c r="K91" i="19" s="1"/>
  <c r="L91" i="19" s="1"/>
  <c r="E34" i="19"/>
  <c r="F34" i="19" s="1"/>
  <c r="H55" i="19"/>
  <c r="I55" i="19" s="1"/>
  <c r="J55" i="19" s="1"/>
  <c r="K55" i="19" s="1"/>
  <c r="L55" i="19" s="1"/>
  <c r="H48" i="21"/>
  <c r="I48" i="21" s="1"/>
  <c r="J48" i="21" s="1"/>
  <c r="K48" i="21" s="1"/>
  <c r="L48" i="21" s="1"/>
  <c r="H115" i="21"/>
  <c r="I115" i="21" s="1"/>
  <c r="J115" i="21" s="1"/>
  <c r="K115" i="21" s="1"/>
  <c r="L115" i="21" s="1"/>
  <c r="H63" i="21"/>
  <c r="I63" i="21" s="1"/>
  <c r="J63" i="21" s="1"/>
  <c r="K63" i="21" s="1"/>
  <c r="L63" i="21" s="1"/>
  <c r="H87" i="21"/>
  <c r="I87" i="21" s="1"/>
  <c r="J87" i="21" s="1"/>
  <c r="K87" i="21" s="1"/>
  <c r="L87" i="21" s="1"/>
  <c r="H113" i="21"/>
  <c r="I113" i="21" s="1"/>
  <c r="J113" i="21" s="1"/>
  <c r="K113" i="21" s="1"/>
  <c r="L113" i="21" s="1"/>
  <c r="E31" i="21"/>
  <c r="F31" i="21" s="1"/>
  <c r="H51" i="21"/>
  <c r="I51" i="21" s="1"/>
  <c r="J51" i="21" s="1"/>
  <c r="K51" i="21" s="1"/>
  <c r="L51" i="21" s="1"/>
  <c r="E69" i="21"/>
  <c r="F69" i="21" s="1"/>
  <c r="E93" i="21"/>
  <c r="F93" i="21" s="1"/>
  <c r="H105" i="21"/>
  <c r="I105" i="21" s="1"/>
  <c r="J105" i="21" s="1"/>
  <c r="K105" i="21" s="1"/>
  <c r="L105" i="21" s="1"/>
  <c r="E105" i="21"/>
  <c r="F105" i="21" s="1"/>
  <c r="H34" i="21"/>
  <c r="I34" i="21" s="1"/>
  <c r="J34" i="21" s="1"/>
  <c r="K34" i="21" s="1"/>
  <c r="L34" i="21" s="1"/>
  <c r="H114" i="21"/>
  <c r="I114" i="21" s="1"/>
  <c r="J114" i="21" s="1"/>
  <c r="K114" i="21" s="1"/>
  <c r="L114" i="21" s="1"/>
  <c r="E59" i="19"/>
  <c r="F59" i="19" s="1"/>
  <c r="E71" i="19"/>
  <c r="F71" i="19" s="1"/>
  <c r="E83" i="19"/>
  <c r="F83" i="19" s="1"/>
  <c r="E95" i="19"/>
  <c r="F95" i="19" s="1"/>
  <c r="E107" i="19"/>
  <c r="F107" i="19" s="1"/>
  <c r="E10" i="21"/>
  <c r="F10" i="21" s="1"/>
  <c r="H40" i="21"/>
  <c r="I40" i="21" s="1"/>
  <c r="J40" i="21" s="1"/>
  <c r="K40" i="21" s="1"/>
  <c r="L40" i="21" s="1"/>
  <c r="H112" i="21"/>
  <c r="I112" i="21" s="1"/>
  <c r="J112" i="21" s="1"/>
  <c r="K112" i="21" s="1"/>
  <c r="L112" i="21" s="1"/>
  <c r="H33" i="21"/>
  <c r="I33" i="21" s="1"/>
  <c r="J33" i="21" s="1"/>
  <c r="K33" i="21" s="1"/>
  <c r="L33" i="21" s="1"/>
  <c r="H42" i="21"/>
  <c r="I42" i="21" s="1"/>
  <c r="J42" i="21" s="1"/>
  <c r="K42" i="21" s="1"/>
  <c r="L42" i="21" s="1"/>
  <c r="H60" i="21"/>
  <c r="I60" i="21" s="1"/>
  <c r="J60" i="21" s="1"/>
  <c r="K60" i="21" s="1"/>
  <c r="L60" i="21" s="1"/>
  <c r="H84" i="21"/>
  <c r="I84" i="21" s="1"/>
  <c r="J84" i="21" s="1"/>
  <c r="K84" i="21" s="1"/>
  <c r="L84" i="21" s="1"/>
  <c r="H52" i="21"/>
  <c r="I52" i="21" s="1"/>
  <c r="J52" i="21" s="1"/>
  <c r="K52" i="21" s="1"/>
  <c r="L52" i="21" s="1"/>
  <c r="H64" i="21"/>
  <c r="I64" i="21" s="1"/>
  <c r="J64" i="21" s="1"/>
  <c r="K64" i="21" s="1"/>
  <c r="L64" i="21" s="1"/>
  <c r="E86" i="21"/>
  <c r="F86" i="21" s="1"/>
  <c r="I155" i="16" a="1"/>
  <c r="L150" i="16" a="1"/>
  <c r="J153" i="16" a="1"/>
  <c r="J212" i="16" a="1"/>
  <c r="M218" i="16" a="1"/>
  <c r="G261" i="16" a="1"/>
  <c r="P218" i="16" a="1"/>
  <c r="H246" i="16" a="1"/>
  <c r="L231" i="16" a="1"/>
  <c r="H216" i="16" a="1"/>
  <c r="K230" i="16" a="1"/>
  <c r="H198" i="16" a="1"/>
  <c r="L151" i="16" a="1"/>
  <c r="D160" i="16" a="1"/>
  <c r="J157" i="16" a="1"/>
  <c r="N207" i="16" a="1"/>
  <c r="N239" i="16" a="1"/>
  <c r="F221" i="16" a="1"/>
  <c r="M222" i="16" a="1"/>
  <c r="G255" i="16" a="1"/>
  <c r="O160" i="16" a="1"/>
  <c r="L224" i="16" a="1"/>
  <c r="I213" i="16" a="1"/>
  <c r="I166" i="16" a="1"/>
  <c r="F204" i="16" a="1"/>
  <c r="O231" i="16" a="1"/>
  <c r="N244" i="16" a="1"/>
  <c r="E6" i="16"/>
  <c r="F165" i="16" a="1"/>
  <c r="I175" i="16" a="1"/>
  <c r="P205" i="16" a="1"/>
  <c r="I181" i="16" a="1"/>
  <c r="H211" i="16" a="1"/>
  <c r="N233" i="16" a="1"/>
  <c r="P195" i="16" a="1"/>
  <c r="G154" i="16" a="1"/>
  <c r="G216" i="16" a="1"/>
  <c r="K205" i="16" a="1"/>
  <c r="K234" i="16" a="1"/>
  <c r="N227" i="16" a="1"/>
  <c r="J162" i="16" a="1"/>
  <c r="F149" i="16" a="1"/>
  <c r="K159" i="16" a="1"/>
  <c r="F244" i="16" a="1"/>
  <c r="O220" i="16" a="1"/>
  <c r="G180" i="16" a="1"/>
  <c r="K244" i="16" a="1"/>
  <c r="J186" i="16" a="1"/>
  <c r="D197" i="16" a="1"/>
  <c r="F216" i="16" a="1"/>
  <c r="N262" i="16" a="1"/>
  <c r="K245" i="16" a="1"/>
  <c r="I215" i="16" a="1"/>
  <c r="J160" i="16" a="1"/>
  <c r="I262" i="16" a="1"/>
  <c r="M202" i="16" a="1"/>
  <c r="O156" i="16" a="1"/>
  <c r="G226" i="16" a="1"/>
  <c r="D253" i="16" a="1"/>
  <c r="P158" i="16" a="1"/>
  <c r="M169" i="16" a="1"/>
  <c r="N199" i="16" a="1"/>
  <c r="I185" i="16" a="1"/>
  <c r="H223" i="16" a="1"/>
  <c r="P241" i="16" a="1"/>
  <c r="P262" i="16" a="1"/>
  <c r="I204" i="16" a="1"/>
  <c r="J254" i="16" a="1"/>
  <c r="I178" i="16" a="1"/>
  <c r="G248" i="16" a="1"/>
  <c r="D152" i="16" a="1"/>
  <c r="P189" i="16" a="1"/>
  <c r="L218" i="16" a="1"/>
  <c r="N259" i="16" a="1"/>
  <c r="E206" i="16" a="1"/>
  <c r="G246" i="16" a="1"/>
  <c r="L246" i="16" a="1"/>
  <c r="L191" i="16" a="1"/>
  <c r="I197" i="16" a="1"/>
  <c r="G242" i="16" a="1"/>
  <c r="E13" i="16"/>
  <c r="G176" i="16" a="1"/>
  <c r="D166" i="16" a="1"/>
  <c r="I158" i="16" a="1"/>
  <c r="K235" i="16" a="1"/>
  <c r="I251" i="16" a="1"/>
  <c r="I201" i="16" a="1"/>
  <c r="M219" i="16" a="1"/>
  <c r="G6" i="16"/>
  <c r="G254" i="16" a="1"/>
  <c r="I179" i="16" a="1"/>
  <c r="J239" i="16" a="1"/>
  <c r="K206" i="16" a="1"/>
  <c r="J221" i="16" a="1"/>
  <c r="I167" i="16" a="1"/>
  <c r="D174" i="16" a="1"/>
  <c r="G251" i="16" a="1"/>
  <c r="H261" i="16" a="1"/>
  <c r="P254" i="16" a="1"/>
  <c r="D227" i="16" a="1"/>
  <c r="K173" i="16" a="1"/>
  <c r="I203" i="16" a="1"/>
  <c r="P177" i="16" a="1"/>
  <c r="D184" i="16" a="1"/>
  <c r="M231" i="16" a="1"/>
  <c r="L253" i="16" a="1"/>
  <c r="M210" i="16" a="1"/>
  <c r="J240" i="16" a="1"/>
  <c r="M237" i="16" a="1"/>
  <c r="M189" i="16" a="1"/>
  <c r="J191" i="16" a="1"/>
  <c r="L238" i="16" a="1"/>
  <c r="O150" i="16" a="1"/>
  <c r="L165" i="16" a="1"/>
  <c r="N249" i="16" a="1"/>
  <c r="J149" i="16" a="1"/>
  <c r="F184" i="16" a="1"/>
  <c r="P252" i="16" a="1"/>
  <c r="I222" i="16" a="1"/>
  <c r="P156" i="16" a="1"/>
  <c r="J200" i="16" a="1"/>
  <c r="D164" i="16" a="1"/>
  <c r="O251" i="16" a="1"/>
  <c r="J253" i="16" a="1"/>
  <c r="O163" i="16" a="1"/>
  <c r="J168" i="16" a="1"/>
  <c r="K214" i="16" a="1"/>
  <c r="O182" i="16" a="1"/>
  <c r="D205" i="16" a="1"/>
  <c r="F183" i="16" a="1"/>
  <c r="N203" i="16" a="1"/>
  <c r="H186" i="16" a="1"/>
  <c r="M253" i="16" a="1"/>
  <c r="D257" i="16" a="1"/>
  <c r="G258" i="16" a="1"/>
  <c r="G225" i="16" a="1"/>
  <c r="G200" i="16" a="1"/>
  <c r="F253" i="16" a="1"/>
  <c r="O189" i="16" a="1"/>
  <c r="P191" i="16" a="1"/>
  <c r="D173" i="16" a="1"/>
  <c r="L170" i="16" a="1"/>
  <c r="O203" i="16" a="1"/>
  <c r="J262" i="16" a="1"/>
  <c r="F172" i="16" a="1"/>
  <c r="D182" i="16" a="1"/>
  <c r="O154" i="16" a="1"/>
  <c r="P237" i="16" a="1"/>
  <c r="G188" i="16" a="1"/>
  <c r="M247" i="16" a="1"/>
  <c r="J215" i="16" a="1"/>
  <c r="N238" i="16" a="1"/>
  <c r="J173" i="16" a="1"/>
  <c r="H170" i="16" a="1"/>
  <c r="F198" i="16" a="1"/>
  <c r="K160" i="16" a="1"/>
  <c r="J196" i="16" a="1"/>
  <c r="N187" i="16" a="1"/>
  <c r="P244" i="16" a="1"/>
  <c r="K224" i="16" a="1"/>
  <c r="J260" i="16" a="1"/>
  <c r="H169" i="16" a="1"/>
  <c r="F259" i="16" a="1"/>
  <c r="N182" i="16" a="1"/>
  <c r="O225" i="16" a="1"/>
  <c r="O262" i="16" a="1"/>
  <c r="G238" i="16" a="1"/>
  <c r="G210" i="16" a="1"/>
  <c r="P155" i="16" a="1"/>
  <c r="N163" i="16" a="1"/>
  <c r="L206" i="16" a="1"/>
  <c r="H214" i="16" a="1"/>
  <c r="G214" i="16" a="1"/>
  <c r="L179" i="16" a="1"/>
  <c r="L187" i="16" a="1"/>
  <c r="I189" i="16" a="1"/>
  <c r="H175" i="16" a="1"/>
  <c r="P187" i="16" a="1"/>
  <c r="F236" i="16" a="1"/>
  <c r="H194" i="16" a="1"/>
  <c r="J174" i="16" a="1"/>
  <c r="H203" i="16" a="1"/>
  <c r="G197" i="16" a="1"/>
  <c r="P204" i="16" a="1"/>
  <c r="K201" i="16" a="1"/>
  <c r="N198" i="16" a="1"/>
  <c r="G252" i="16" a="1"/>
  <c r="H236" i="16" a="1"/>
  <c r="L245" i="16" a="1"/>
  <c r="D13" i="16"/>
  <c r="K182" i="16" a="1"/>
  <c r="G164" i="16" a="1"/>
  <c r="O255" i="16" a="1"/>
  <c r="F6" i="16"/>
  <c r="G151" i="16" a="1"/>
  <c r="J261" i="16" a="1"/>
  <c r="I234" i="16" a="1"/>
  <c r="D176" i="16" a="1"/>
  <c r="I255" i="16" a="1"/>
  <c r="I195" i="16" a="1"/>
  <c r="I162" i="16" a="1"/>
  <c r="G7" i="16"/>
  <c r="M168" i="16" a="1"/>
  <c r="I256" i="16" a="1"/>
  <c r="I241" i="16" a="1"/>
  <c r="L193" i="16" a="1"/>
  <c r="F224" i="16" a="1"/>
  <c r="P215" i="16" a="1"/>
  <c r="D153" i="16" a="1"/>
  <c r="J185" i="16" a="1"/>
  <c r="F178" i="16" a="1"/>
  <c r="P210" i="16" a="1"/>
  <c r="M163" i="16" a="1"/>
  <c r="K198" i="16" a="1"/>
  <c r="I168" i="16" a="1"/>
  <c r="F14" i="16"/>
  <c r="D191" i="16" a="1"/>
  <c r="L178" i="16" a="1"/>
  <c r="K256" i="16" a="1"/>
  <c r="M151" i="16" a="1"/>
  <c r="I219" i="16" a="1"/>
  <c r="N214" i="16" a="1"/>
  <c r="L222" i="16" a="1"/>
  <c r="F251" i="16" a="1"/>
  <c r="D12" i="16"/>
  <c r="E12" i="16"/>
  <c r="P208" i="16" a="1"/>
  <c r="H184" i="16" a="1"/>
  <c r="I259" i="16" a="1"/>
  <c r="L203" i="16" a="1"/>
  <c r="M188" i="16" a="1"/>
  <c r="F191" i="16" a="1"/>
  <c r="N247" i="16" a="1"/>
  <c r="M158" i="16" a="1"/>
  <c r="K191" i="16" a="1"/>
  <c r="H219" i="16" a="1"/>
  <c r="L168" i="16" a="1"/>
  <c r="M173" i="16" a="1"/>
  <c r="J166" i="16" a="1"/>
  <c r="M191" i="16" a="1"/>
  <c r="M261" i="16" a="1"/>
  <c r="D232" i="16" a="1"/>
  <c r="F238" i="16" a="1"/>
  <c r="J179" i="16" a="1"/>
  <c r="P176" i="16" a="1"/>
  <c r="O261" i="16" a="1"/>
  <c r="N166" i="16" a="1"/>
  <c r="J154" i="16" a="1"/>
  <c r="I169" i="16" a="1"/>
  <c r="P190" i="16" a="1"/>
  <c r="K253" i="16" a="1"/>
  <c r="I147" i="16" a="1"/>
  <c r="D156" i="16" a="1"/>
  <c r="M208" i="16" a="1"/>
  <c r="F243" i="16" a="1"/>
  <c r="J242" i="16" a="1"/>
  <c r="H254" i="16" a="1"/>
  <c r="M203" i="16" a="1"/>
  <c r="L164" i="16" a="1"/>
  <c r="L234" i="16" a="1"/>
  <c r="K209" i="16" a="1"/>
  <c r="P201" i="16" a="1"/>
  <c r="H229" i="16" a="1"/>
  <c r="J259" i="16" a="1"/>
  <c r="J189" i="16" a="1"/>
  <c r="P196" i="16" a="1"/>
  <c r="N234" i="16" a="1"/>
  <c r="L201" i="16" a="1"/>
  <c r="I239" i="16" a="1"/>
  <c r="H234" i="16" a="1"/>
  <c r="F217" i="16" a="1"/>
  <c r="N150" i="16" a="1"/>
  <c r="P192" i="16" a="1"/>
  <c r="O199" i="16" a="1"/>
  <c r="P165" i="16" a="1"/>
  <c r="N260" i="16" a="1"/>
  <c r="J192" i="16" a="1"/>
  <c r="M149" i="16" a="1"/>
  <c r="O247" i="16" a="1"/>
  <c r="K226" i="16" a="1"/>
  <c r="F207" i="16" a="1"/>
  <c r="G195" i="16" a="1"/>
  <c r="O193" i="16" a="1"/>
  <c r="P182" i="16" a="1"/>
  <c r="J243" i="16" a="1"/>
  <c r="N155" i="16" a="1"/>
  <c r="H230" i="16" a="1"/>
  <c r="N250" i="16" a="1"/>
  <c r="F223" i="16" a="1"/>
  <c r="J155" i="16" a="1"/>
  <c r="J175" i="16" a="1"/>
  <c r="H168" i="16" a="1"/>
  <c r="F182" i="16" a="1"/>
  <c r="P174" i="16" a="1"/>
  <c r="G208" i="16" a="1"/>
  <c r="L200" i="16" a="1"/>
  <c r="O195" i="16" a="1"/>
  <c r="L220" i="16" a="1"/>
  <c r="K193" i="16" a="1"/>
  <c r="G173" i="16" a="1"/>
  <c r="D7" i="16"/>
  <c r="K255" i="16" a="1"/>
  <c r="F164" i="16" a="1"/>
  <c r="G221" i="16" a="1"/>
  <c r="L152" i="16" a="1"/>
  <c r="L172" i="16" a="1"/>
  <c r="I191" i="16" a="1"/>
  <c r="N254" i="16" a="1"/>
  <c r="E10" i="16"/>
  <c r="G178" i="16" a="1"/>
  <c r="D190" i="16" a="1"/>
  <c r="J229" i="16" a="1"/>
  <c r="L188" i="16" a="1"/>
  <c r="N176" i="16" a="1"/>
  <c r="L163" i="16" a="1"/>
  <c r="G149" i="16" a="1"/>
  <c r="I216" i="16" a="1"/>
  <c r="N159" i="16" a="1"/>
  <c r="H252" i="16" a="1"/>
  <c r="J241" i="16" a="1"/>
  <c r="I150" i="16" a="1"/>
  <c r="N181" i="16" a="1"/>
  <c r="K177" i="16" a="1"/>
  <c r="G152" i="16" a="1"/>
  <c r="I188" i="16" a="1"/>
  <c r="P255" i="16" a="1"/>
  <c r="M175" i="16" a="1"/>
  <c r="L192" i="16" a="1"/>
  <c r="M259" i="16" a="1"/>
  <c r="N208" i="16" a="1"/>
  <c r="F234" i="16" a="1"/>
  <c r="J208" i="16" a="1"/>
  <c r="N178" i="16" a="1"/>
  <c r="I253" i="16" a="1"/>
  <c r="H181" i="16" a="1"/>
  <c r="D231" i="16" a="1"/>
  <c r="N257" i="16" a="1"/>
  <c r="J182" i="16" a="1"/>
  <c r="F241" i="16" a="1"/>
  <c r="K249" i="16" a="1"/>
  <c r="D147" i="16" a="1"/>
  <c r="I211" i="16" a="1"/>
  <c r="M216" i="16" a="1"/>
  <c r="L204" i="16" a="1"/>
  <c r="H178" i="16" a="1"/>
  <c r="P183" i="16" a="1"/>
  <c r="M255" i="16" a="1"/>
  <c r="O170" i="16" a="1"/>
  <c r="D6" i="16"/>
  <c r="K194" i="16" a="1"/>
  <c r="F177" i="16" a="1"/>
  <c r="J251" i="16" a="1"/>
  <c r="P179" i="16" a="1"/>
  <c r="P212" i="16" a="1"/>
  <c r="L219" i="16" a="1"/>
  <c r="K225" i="16" a="1"/>
  <c r="H164" i="16" a="1"/>
  <c r="F158" i="16" a="1"/>
  <c r="K252" i="16" a="1"/>
  <c r="K258" i="16" a="1"/>
  <c r="I212" i="16" a="1"/>
  <c r="H199" i="16" a="1"/>
  <c r="L171" i="16" a="1"/>
  <c r="H244" i="16" a="1"/>
  <c r="L243" i="16" a="1"/>
  <c r="O258" i="16" a="1"/>
  <c r="L223" i="16" a="1"/>
  <c r="J225" i="16" a="1"/>
  <c r="M221" i="16" a="1"/>
  <c r="N200" i="16" a="1"/>
  <c r="O213" i="16" a="1"/>
  <c r="N194" i="16" a="1"/>
  <c r="F185" i="16" a="1"/>
  <c r="I186" i="16" a="1"/>
  <c r="M184" i="16" a="1"/>
  <c r="J232" i="16" a="1"/>
  <c r="N253" i="16" a="1"/>
  <c r="K260" i="16" a="1"/>
  <c r="O227" i="16" a="1"/>
  <c r="O219" i="16" a="1"/>
  <c r="I152" i="16" a="1"/>
  <c r="L157" i="16" a="1"/>
  <c r="P209" i="16" a="1"/>
  <c r="J224" i="16" a="1"/>
  <c r="O184" i="16" a="1"/>
  <c r="I154" i="16" a="1"/>
  <c r="L186" i="16" a="1"/>
  <c r="N228" i="16" a="1"/>
  <c r="J151" i="16" a="1"/>
  <c r="N242" i="16" a="1"/>
  <c r="F153" i="16" a="1"/>
  <c r="P217" i="16" a="1"/>
  <c r="L248" i="16" a="1"/>
  <c r="J158" i="16" a="1"/>
  <c r="N219" i="16" a="1"/>
  <c r="F151" i="16" a="1"/>
  <c r="H152" i="16" a="1"/>
  <c r="M241" i="16" a="1"/>
  <c r="P233" i="16" a="1"/>
  <c r="L256" i="16" a="1"/>
  <c r="H159" i="16" a="1"/>
  <c r="O181" i="16" a="1"/>
  <c r="F201" i="16" a="1"/>
  <c r="K181" i="16" a="1"/>
  <c r="M217" i="16" a="1"/>
  <c r="F242" i="16" a="1"/>
  <c r="F205" i="16" a="1"/>
  <c r="D221" i="16" a="1"/>
  <c r="M185" i="16" a="1"/>
  <c r="K178" i="16" a="1"/>
  <c r="L199" i="16" a="1"/>
  <c r="P157" i="16" a="1"/>
  <c r="F179" i="16" a="1"/>
  <c r="F173" i="16" a="1"/>
  <c r="M193" i="16" a="1"/>
  <c r="P253" i="16" a="1"/>
  <c r="K172" i="16" a="1"/>
  <c r="N237" i="16" a="1"/>
  <c r="O149" i="16" a="1"/>
  <c r="O152" i="16" a="1"/>
  <c r="L227" i="16" a="1"/>
  <c r="L167" i="16" a="1"/>
  <c r="G161" i="16" a="1"/>
  <c r="L190" i="16" a="1"/>
  <c r="N153" i="16" a="1"/>
  <c r="H213" i="16" a="1"/>
  <c r="M161" i="16" a="1"/>
  <c r="M257" i="16" a="1"/>
  <c r="J169" i="16" a="1"/>
  <c r="D169" i="16" a="1"/>
  <c r="G15" i="16"/>
  <c r="D177" i="16" a="1"/>
  <c r="P198" i="16" a="1"/>
  <c r="K168" i="16" a="1"/>
  <c r="N183" i="16" a="1"/>
  <c r="L225" i="16" a="1"/>
  <c r="G148" i="16" a="1"/>
  <c r="K213" i="16" a="1"/>
  <c r="H255" i="16" a="1"/>
  <c r="L241" i="16" a="1"/>
  <c r="I209" i="16" a="1"/>
  <c r="D186" i="16" a="1"/>
  <c r="K243" i="16" a="1"/>
  <c r="M256" i="16" a="1"/>
  <c r="L261" i="16" a="1"/>
  <c r="J238" i="16" a="1"/>
  <c r="F228" i="16" a="1"/>
  <c r="I260" i="16" a="1"/>
  <c r="G183" i="16" a="1"/>
  <c r="O183" i="16" a="1"/>
  <c r="H195" i="16" a="1"/>
  <c r="O186" i="16" a="1"/>
  <c r="M243" i="16" a="1"/>
  <c r="K231" i="16" a="1"/>
  <c r="I163" i="16" a="1"/>
  <c r="G155" i="16" a="1"/>
  <c r="G166" i="16" a="1"/>
  <c r="N189" i="16" a="1"/>
  <c r="I224" i="16" a="1"/>
  <c r="M205" i="16" a="1"/>
  <c r="P154" i="16" a="1"/>
  <c r="M215" i="16" a="1"/>
  <c r="F209" i="16" a="1"/>
  <c r="G196" i="16" a="1"/>
  <c r="E14" i="16"/>
  <c r="I214" i="16" a="1"/>
  <c r="K192" i="16" a="1"/>
  <c r="P148" i="16" a="1"/>
  <c r="I187" i="16" a="1"/>
  <c r="I164" i="16" a="1"/>
  <c r="I250" i="16" a="1"/>
  <c r="H256" i="16" a="1"/>
  <c r="O209" i="16" a="1"/>
  <c r="J170" i="16" a="1"/>
  <c r="H228" i="16" a="1"/>
  <c r="G244" i="16" a="1"/>
  <c r="M196" i="16" a="1"/>
  <c r="I232" i="16" a="1"/>
  <c r="J223" i="16" a="1"/>
  <c r="M234" i="16" a="1"/>
  <c r="K207" i="16" a="1"/>
  <c r="F154" i="16" a="1"/>
  <c r="M167" i="16" a="1"/>
  <c r="L166" i="16" a="1"/>
  <c r="M183" i="16" a="1"/>
  <c r="I246" i="16" a="1"/>
  <c r="G262" i="16" a="1"/>
  <c r="I220" i="16" a="1"/>
  <c r="H215" i="16" a="1"/>
  <c r="N180" i="16" a="1"/>
  <c r="F12" i="16"/>
  <c r="M162" i="16" a="1"/>
  <c r="I160" i="16" a="1"/>
  <c r="M212" i="16" a="1"/>
  <c r="K156" i="16" a="1"/>
  <c r="G16" i="16"/>
  <c r="L250" i="16" a="1"/>
  <c r="D224" i="16" a="1"/>
  <c r="H258" i="16" a="1"/>
  <c r="G209" i="16" a="1"/>
  <c r="N210" i="16" a="1"/>
  <c r="J247" i="16" a="1"/>
  <c r="F210" i="16" a="1"/>
  <c r="I238" i="16" a="1"/>
  <c r="N225" i="16" a="1"/>
  <c r="F166" i="16" a="1"/>
  <c r="K189" i="16" a="1"/>
  <c r="N160" i="16" a="1"/>
  <c r="F222" i="16" a="1"/>
  <c r="N167" i="16" a="1"/>
  <c r="K149" i="16" a="1"/>
  <c r="P147" i="16" a="1"/>
  <c r="H153" i="16" a="1"/>
  <c r="K148" i="16" a="1"/>
  <c r="D154" i="16" a="1"/>
  <c r="P197" i="16" a="1"/>
  <c r="G227" i="16" a="1"/>
  <c r="P202" i="16" a="1"/>
  <c r="F159" i="16" a="1"/>
  <c r="G153" i="16" a="1"/>
  <c r="E182" i="16" a="1"/>
  <c r="M181" i="16" a="1"/>
  <c r="M242" i="16" a="1"/>
  <c r="L198" i="16" a="1"/>
  <c r="P229" i="16" a="1"/>
  <c r="F13" i="16"/>
  <c r="I242" i="16" a="1"/>
  <c r="N243" i="16" a="1"/>
  <c r="D148" i="16" a="1"/>
  <c r="D207" i="16" a="1"/>
  <c r="F186" i="16" a="1"/>
  <c r="H220" i="16" a="1"/>
  <c r="O233" i="16" a="1"/>
  <c r="O205" i="16" a="1"/>
  <c r="D256" i="16" a="1"/>
  <c r="N157" i="16" a="1"/>
  <c r="G236" i="16" a="1"/>
  <c r="L210" i="16" a="1"/>
  <c r="D226" i="16" a="1"/>
  <c r="O197" i="16" a="1"/>
  <c r="O208" i="16" a="1"/>
  <c r="M178" i="16" a="1"/>
  <c r="G186" i="16" a="1"/>
  <c r="M224" i="16" a="1"/>
  <c r="L156" i="16" a="1"/>
  <c r="P168" i="16" a="1"/>
  <c r="J244" i="16" a="1"/>
  <c r="O243" i="16" a="1"/>
  <c r="M220" i="16" a="1"/>
  <c r="K246" i="16" a="1"/>
  <c r="K179" i="16" a="1"/>
  <c r="J249" i="16" a="1"/>
  <c r="K161" i="16" a="1"/>
  <c r="I177" i="16" a="1"/>
  <c r="I227" i="16" a="1"/>
  <c r="N196" i="16" a="1"/>
  <c r="K229" i="16" a="1"/>
  <c r="O168" i="16" a="1"/>
  <c r="P228" i="16" a="1"/>
  <c r="I176" i="16" a="1"/>
  <c r="D260" i="16" a="1"/>
  <c r="F189" i="16" a="1"/>
  <c r="O166" i="16" a="1"/>
  <c r="H202" i="16" a="1"/>
  <c r="O191" i="16" a="1"/>
  <c r="M244" i="16" a="1"/>
  <c r="I202" i="16" a="1"/>
  <c r="F227" i="16" a="1"/>
  <c r="I247" i="16" a="1"/>
  <c r="J255" i="16" a="1"/>
  <c r="I194" i="16" a="1"/>
  <c r="H192" i="16" a="1"/>
  <c r="I205" i="16" a="1"/>
  <c r="N224" i="16" a="1"/>
  <c r="G253" i="16" a="1"/>
  <c r="L159" i="16" a="1"/>
  <c r="M194" i="16" a="1"/>
  <c r="G198" i="16" a="1"/>
  <c r="O248" i="16" a="1"/>
  <c r="L205" i="16" a="1"/>
  <c r="K250" i="16" a="1"/>
  <c r="N261" i="16" a="1"/>
  <c r="F219" i="16" a="1"/>
  <c r="G192" i="16" a="1"/>
  <c r="G232" i="16" a="1"/>
  <c r="I244" i="16" a="1"/>
  <c r="F190" i="16" a="1"/>
  <c r="L207" i="16" a="1"/>
  <c r="N251" i="16" a="1"/>
  <c r="I225" i="16" a="1"/>
  <c r="K232" i="16" a="1"/>
  <c r="N188" i="16" a="1"/>
  <c r="N190" i="16" a="1"/>
  <c r="D16" i="16"/>
  <c r="L258" i="16" a="1"/>
  <c r="L155" i="16" a="1"/>
  <c r="F206" i="16" a="1"/>
  <c r="G13" i="16"/>
  <c r="F10" i="16"/>
  <c r="F231" i="16" a="1"/>
  <c r="P173" i="16" a="1"/>
  <c r="L228" i="16" a="1"/>
  <c r="F248" i="16" a="1"/>
  <c r="M147" i="16" a="1"/>
  <c r="O153" i="16" a="1"/>
  <c r="J195" i="16" a="1"/>
  <c r="L185" i="16" a="1"/>
  <c r="J152" i="16" a="1"/>
  <c r="H156" i="16" a="1"/>
  <c r="M160" i="16" a="1"/>
  <c r="F188" i="16" a="1"/>
  <c r="J227" i="16" a="1"/>
  <c r="N168" i="16" a="1"/>
  <c r="H161" i="16" a="1"/>
  <c r="O223" i="16" a="1"/>
  <c r="L177" i="16" a="1"/>
  <c r="J257" i="16" a="1"/>
  <c r="O185" i="16" a="1"/>
  <c r="P247" i="16" a="1"/>
  <c r="G179" i="16" a="1"/>
  <c r="P169" i="16" a="1"/>
  <c r="D10" i="16"/>
  <c r="H221" i="16" a="1"/>
  <c r="M200" i="16" a="1"/>
  <c r="I249" i="16" a="1"/>
  <c r="P240" i="16" a="1"/>
  <c r="K211" i="16" a="1"/>
  <c r="F239" i="16" a="1"/>
  <c r="I237" i="16" a="1"/>
  <c r="O210" i="16" a="1"/>
  <c r="M214" i="16" a="1"/>
  <c r="G217" i="16" a="1"/>
  <c r="G157" i="16" a="1"/>
  <c r="M164" i="16" a="1"/>
  <c r="H212" i="16" a="1"/>
  <c r="J209" i="16" a="1"/>
  <c r="P216" i="16" a="1"/>
  <c r="F161" i="16" a="1"/>
  <c r="F11" i="16"/>
  <c r="N232" i="16" a="1"/>
  <c r="M159" i="16" a="1"/>
  <c r="O221" i="16" a="1"/>
  <c r="O180" i="16" a="1"/>
  <c r="L230" i="16" a="1"/>
  <c r="D165" i="16" a="1"/>
  <c r="J165" i="16" a="1"/>
  <c r="J213" i="16" a="1"/>
  <c r="K171" i="16" a="1"/>
  <c r="J164" i="16" a="1"/>
  <c r="H171" i="16" a="1"/>
  <c r="G239" i="16" a="1"/>
  <c r="G211" i="16" a="1"/>
  <c r="H185" i="16" a="1"/>
  <c r="N241" i="16" a="1"/>
  <c r="H151" i="16" a="1"/>
  <c r="F240" i="16" a="1"/>
  <c r="O147" i="16" a="1"/>
  <c r="N191" i="16" a="1"/>
  <c r="N184" i="16" a="1"/>
  <c r="P161" i="16" a="1"/>
  <c r="F211" i="16" a="1"/>
  <c r="G241" i="16" a="1"/>
  <c r="P178" i="16" a="1"/>
  <c r="J210" i="16" a="1"/>
  <c r="O190" i="16" a="1"/>
  <c r="O202" i="16" a="1"/>
  <c r="J219" i="16" a="1"/>
  <c r="M238" i="16" a="1"/>
  <c r="I217" i="16" a="1"/>
  <c r="J237" i="16" a="1"/>
  <c r="L148" i="16" a="1"/>
  <c r="O207" i="16" a="1"/>
  <c r="H207" i="16" a="1"/>
  <c r="K164" i="16" a="1"/>
  <c r="G240" i="16" a="1"/>
  <c r="N226" i="16" a="1"/>
  <c r="K248" i="16" a="1"/>
  <c r="L255" i="16" a="1"/>
  <c r="N235" i="16" a="1"/>
  <c r="J190" i="16" a="1"/>
  <c r="O177" i="16" a="1"/>
  <c r="K238" i="16" a="1"/>
  <c r="P175" i="16" a="1"/>
  <c r="G218" i="16" a="1"/>
  <c r="P153" i="16" a="1"/>
  <c r="P185" i="16" a="1"/>
  <c r="F181" i="16" a="1"/>
  <c r="M206" i="16" a="1"/>
  <c r="L158" i="16" a="1"/>
  <c r="G191" i="16" a="1"/>
  <c r="O155" i="16" a="1"/>
  <c r="D161" i="16" a="1"/>
  <c r="K217" i="16" a="1"/>
  <c r="P214" i="16" a="1"/>
  <c r="M245" i="16" a="1"/>
  <c r="N217" i="16" a="1"/>
  <c r="N149" i="16" a="1"/>
  <c r="D189" i="16" a="1"/>
  <c r="K219" i="16" a="1"/>
  <c r="P166" i="16" a="1"/>
  <c r="G174" i="16" a="1"/>
  <c r="P213" i="16" a="1"/>
  <c r="K165" i="16" a="1"/>
  <c r="P207" i="16" a="1"/>
  <c r="K163" i="16" a="1"/>
  <c r="N185" i="16" a="1"/>
  <c r="N212" i="16" a="1"/>
  <c r="L211" i="16" a="1"/>
  <c r="F187" i="16" a="1"/>
  <c r="M235" i="16" a="1"/>
  <c r="I261" i="16" a="1"/>
  <c r="F245" i="16" a="1"/>
  <c r="H183" i="16" a="1"/>
  <c r="O216" i="16" a="1"/>
  <c r="L214" i="16" a="1"/>
  <c r="F7" i="16"/>
  <c r="I199" i="16" a="1"/>
  <c r="I221" i="16" a="1"/>
  <c r="P181" i="16" a="1"/>
  <c r="O148" i="16" a="1"/>
  <c r="O171" i="16" a="1"/>
  <c r="H247" i="16" a="1"/>
  <c r="O242" i="16" a="1"/>
  <c r="F157" i="16" a="1"/>
  <c r="I218" i="16" a="1"/>
  <c r="N154" i="16" a="1"/>
  <c r="P203" i="16" a="1"/>
  <c r="I190" i="16" a="1"/>
  <c r="G171" i="16" a="1"/>
  <c r="G233" i="16" a="1"/>
  <c r="N222" i="16" a="1"/>
  <c r="P163" i="16" a="1"/>
  <c r="H162" i="16" a="1"/>
  <c r="K220" i="16" a="1"/>
  <c r="L184" i="16" a="1"/>
  <c r="K239" i="16" a="1"/>
  <c r="I226" i="16" a="1"/>
  <c r="H165" i="16" a="1"/>
  <c r="I200" i="16" a="1"/>
  <c r="I148" i="16" a="1"/>
  <c r="J156" i="16" a="1"/>
  <c r="H208" i="16" a="1"/>
  <c r="H206" i="16" a="1"/>
  <c r="H237" i="16" a="1"/>
  <c r="G193" i="16" a="1"/>
  <c r="O178" i="16" a="1"/>
  <c r="L195" i="16" a="1"/>
  <c r="N201" i="16" a="1"/>
  <c r="P188" i="16" a="1"/>
  <c r="L169" i="16" a="1"/>
  <c r="J236" i="16" a="1"/>
  <c r="J233" i="16" a="1"/>
  <c r="K237" i="16" a="1"/>
  <c r="O194" i="16" a="1"/>
  <c r="O257" i="16" a="1"/>
  <c r="H176" i="16" a="1"/>
  <c r="M156" i="16" a="1"/>
  <c r="F262" i="16" a="1"/>
  <c r="O239" i="16" a="1"/>
  <c r="I173" i="16" a="1"/>
  <c r="O256" i="16" a="1"/>
  <c r="F175" i="16" a="1"/>
  <c r="K150" i="16" a="1"/>
  <c r="L175" i="16" a="1"/>
  <c r="K176" i="16" a="1"/>
  <c r="M252" i="16" a="1"/>
  <c r="O211" i="16" a="1"/>
  <c r="M187" i="16" a="1"/>
  <c r="E191" i="16" a="1"/>
  <c r="O244" i="16" a="1"/>
  <c r="H188" i="16" a="1"/>
  <c r="M260" i="16" a="1"/>
  <c r="O158" i="16" a="1"/>
  <c r="P167" i="16" a="1"/>
  <c r="J258" i="16" a="1"/>
  <c r="N195" i="16" a="1"/>
  <c r="L174" i="16" a="1"/>
  <c r="G243" i="16" a="1"/>
  <c r="N151" i="16" a="1"/>
  <c r="O159" i="16" a="1"/>
  <c r="K240" i="16" a="1"/>
  <c r="G168" i="16" a="1"/>
  <c r="O217" i="16" a="1"/>
  <c r="K261" i="16" a="1"/>
  <c r="L262" i="16" a="1"/>
  <c r="M166" i="16" a="1"/>
  <c r="I233" i="16" a="1"/>
  <c r="N223" i="16" a="1"/>
  <c r="L183" i="16" a="1"/>
  <c r="G203" i="16" a="1"/>
  <c r="F212" i="16" a="1"/>
  <c r="L194" i="16" a="1"/>
  <c r="G175" i="16" a="1"/>
  <c r="H209" i="16" a="1"/>
  <c r="O187" i="16" a="1"/>
  <c r="J194" i="16" a="1"/>
  <c r="N221" i="16" a="1"/>
  <c r="P223" i="16" a="1"/>
  <c r="G223" i="16" a="1"/>
  <c r="O204" i="16" a="1"/>
  <c r="O218" i="16" a="1"/>
  <c r="F260" i="16" a="1"/>
  <c r="O240" i="16" a="1"/>
  <c r="I156" i="16" a="1"/>
  <c r="E203" i="16" a="1"/>
  <c r="G260" i="16" a="1"/>
  <c r="L176" i="16" a="1"/>
  <c r="G220" i="16" a="1"/>
  <c r="E7" i="16"/>
  <c r="G169" i="16" a="1"/>
  <c r="K228" i="16" a="1"/>
  <c r="D210" i="16" a="1"/>
  <c r="K152" i="16" a="1"/>
  <c r="L242" i="16" a="1"/>
  <c r="F147" i="16" a="1"/>
  <c r="G172" i="16" a="1"/>
  <c r="I192" i="16" a="1"/>
  <c r="K257" i="16" a="1"/>
  <c r="M180" i="16" a="1"/>
  <c r="O245" i="16" a="1"/>
  <c r="N161" i="16" a="1"/>
  <c r="F196" i="16" a="1"/>
  <c r="P219" i="16" a="1"/>
  <c r="M223" i="16" a="1"/>
  <c r="O162" i="16" a="1"/>
  <c r="D239" i="16" a="1"/>
  <c r="I235" i="16" a="1"/>
  <c r="G159" i="16" a="1"/>
  <c r="O161" i="16" a="1"/>
  <c r="J217" i="16" a="1"/>
  <c r="P232" i="16" a="1"/>
  <c r="L180" i="16" a="1"/>
  <c r="D187" i="16" a="1"/>
  <c r="H191" i="16" a="1"/>
  <c r="H174" i="16" a="1"/>
  <c r="M251" i="16" a="1"/>
  <c r="G11" i="16"/>
  <c r="K199" i="16" a="1"/>
  <c r="K251" i="16" a="1"/>
  <c r="P162" i="16" a="1"/>
  <c r="G160" i="16" a="1"/>
  <c r="P230" i="16" a="1"/>
  <c r="N230" i="16" a="1"/>
  <c r="G163" i="16" a="1"/>
  <c r="J235" i="16" a="1"/>
  <c r="K223" i="16" a="1"/>
  <c r="F213" i="16" a="1"/>
  <c r="J167" i="16" a="1"/>
  <c r="P242" i="16" a="1"/>
  <c r="D171" i="16" a="1"/>
  <c r="O175" i="16" a="1"/>
  <c r="H154" i="16" a="1"/>
  <c r="O167" i="16" a="1"/>
  <c r="K216" i="16" a="1"/>
  <c r="L235" i="16" a="1"/>
  <c r="H189" i="16" a="1"/>
  <c r="H250" i="16" a="1"/>
  <c r="E189" i="16" a="1"/>
  <c r="P160" i="16" a="1"/>
  <c r="P224" i="16" a="1"/>
  <c r="L149" i="16" a="1"/>
  <c r="H245" i="16" a="1"/>
  <c r="M186" i="16" a="1"/>
  <c r="P184" i="16" a="1"/>
  <c r="G156" i="16" a="1"/>
  <c r="N246" i="16" a="1"/>
  <c r="F225" i="16" a="1"/>
  <c r="K210" i="16" a="1"/>
  <c r="O169" i="16" a="1"/>
  <c r="N193" i="16" a="1"/>
  <c r="N173" i="16" a="1"/>
  <c r="J181" i="16" a="1"/>
  <c r="H204" i="16" a="1"/>
  <c r="I231" i="16" a="1"/>
  <c r="N169" i="16" a="1"/>
  <c r="L181" i="16" a="1"/>
  <c r="M153" i="16" a="1"/>
  <c r="P256" i="16" a="1"/>
  <c r="O246" i="16" a="1"/>
  <c r="J207" i="16" a="1"/>
  <c r="M157" i="16" a="1"/>
  <c r="G202" i="16" a="1"/>
  <c r="G170" i="16" a="1"/>
  <c r="O250" i="16" a="1"/>
  <c r="M172" i="16" a="1"/>
  <c r="K155" i="16" a="1"/>
  <c r="K236" i="16" a="1"/>
  <c r="K218" i="16" a="1"/>
  <c r="D14" i="16"/>
  <c r="M232" i="16" a="1"/>
  <c r="G189" i="16" a="1"/>
  <c r="P199" i="16" a="1"/>
  <c r="F194" i="16" a="1"/>
  <c r="F197" i="16" a="1"/>
  <c r="I245" i="16" a="1"/>
  <c r="M182" i="16" a="1"/>
  <c r="K202" i="16" a="1"/>
  <c r="M198" i="16" a="1"/>
  <c r="F171" i="16" a="1"/>
  <c r="N175" i="16" a="1"/>
  <c r="I165" i="16" a="1"/>
  <c r="M211" i="16" a="1"/>
  <c r="M207" i="16" a="1"/>
  <c r="F148" i="16" a="1"/>
  <c r="N192" i="16" a="1"/>
  <c r="F156" i="16" a="1"/>
  <c r="N156" i="16" a="1"/>
  <c r="I258" i="16" a="1"/>
  <c r="M201" i="16" a="1"/>
  <c r="D201" i="16" a="1"/>
  <c r="L233" i="16" a="1"/>
  <c r="F218" i="16" a="1"/>
  <c r="M148" i="16" a="1"/>
  <c r="F232" i="16" a="1"/>
  <c r="P164" i="16" a="1"/>
  <c r="P170" i="16" a="1"/>
  <c r="H248" i="16" a="1"/>
  <c r="I254" i="16" a="1"/>
  <c r="N229" i="16" a="1"/>
  <c r="G228" i="16" a="1"/>
  <c r="F257" i="16" a="1"/>
  <c r="H197" i="16" a="1"/>
  <c r="J171" i="16" a="1"/>
  <c r="D162" i="16" a="1"/>
  <c r="P251" i="16" a="1"/>
  <c r="F200" i="16" a="1"/>
  <c r="M213" i="16" a="1"/>
  <c r="N172" i="16" a="1"/>
  <c r="K208" i="16" a="1"/>
  <c r="K242" i="16" a="1"/>
  <c r="G158" i="16" a="1"/>
  <c r="L254" i="16" a="1"/>
  <c r="G177" i="16" a="1"/>
  <c r="O206" i="16" a="1"/>
  <c r="D249" i="16" a="1"/>
  <c r="J256" i="16" a="1"/>
  <c r="L196" i="16" a="1"/>
  <c r="O234" i="16" a="1"/>
  <c r="D175" i="16" a="1"/>
  <c r="O212" i="16" a="1"/>
  <c r="L189" i="16" a="1"/>
  <c r="O237" i="16" a="1"/>
  <c r="M228" i="16" a="1"/>
  <c r="M246" i="16" a="1"/>
  <c r="F215" i="16" a="1"/>
  <c r="L260" i="16" a="1"/>
  <c r="N197" i="16" a="1"/>
  <c r="L212" i="16" a="1"/>
  <c r="D243" i="16" a="1"/>
  <c r="M230" i="16" a="1"/>
  <c r="D150" i="16" a="1"/>
  <c r="J199" i="16" a="1"/>
  <c r="F252" i="16" a="1"/>
  <c r="J234" i="16" a="1"/>
  <c r="D220" i="16" a="1"/>
  <c r="I206" i="16" a="1"/>
  <c r="O164" i="16" a="1"/>
  <c r="M171" i="16" a="1"/>
  <c r="O224" i="16" a="1"/>
  <c r="D259" i="16" a="1"/>
  <c r="H160" i="16" a="1"/>
  <c r="O157" i="16" a="1"/>
  <c r="P180" i="16" a="1"/>
  <c r="N240" i="16" a="1"/>
  <c r="L252" i="16" a="1"/>
  <c r="H251" i="16" a="1"/>
  <c r="D196" i="16" a="1"/>
  <c r="N179" i="16" a="1"/>
  <c r="I182" i="16" a="1"/>
  <c r="J178" i="16" a="1"/>
  <c r="J163" i="16" a="1"/>
  <c r="N177" i="16" a="1"/>
  <c r="N213" i="16" a="1"/>
  <c r="I243" i="16" a="1"/>
  <c r="P172" i="16" a="1"/>
  <c r="M197" i="16" a="1"/>
  <c r="G187" i="16" a="1"/>
  <c r="L160" i="16" a="1"/>
  <c r="P222" i="16" a="1"/>
  <c r="L209" i="16" a="1"/>
  <c r="F15" i="16"/>
  <c r="K215" i="16" a="1"/>
  <c r="I229" i="16" a="1"/>
  <c r="L229" i="16" a="1"/>
  <c r="P200" i="16" a="1"/>
  <c r="J220" i="16" a="1"/>
  <c r="L240" i="16" a="1"/>
  <c r="J211" i="16" a="1"/>
  <c r="D172" i="16" a="1"/>
  <c r="M236" i="16" a="1"/>
  <c r="J226" i="16" a="1"/>
  <c r="D149" i="16" a="1"/>
  <c r="F208" i="16" a="1"/>
  <c r="F176" i="16" a="1"/>
  <c r="O254" i="16" a="1"/>
  <c r="K183" i="16" a="1"/>
  <c r="M150" i="16" a="1"/>
  <c r="D158" i="16" a="1"/>
  <c r="I196" i="16" a="1"/>
  <c r="M152" i="16" a="1"/>
  <c r="F256" i="16" a="1"/>
  <c r="P243" i="16" a="1"/>
  <c r="O174" i="16" a="1"/>
  <c r="M249" i="16" a="1"/>
  <c r="H167" i="16" a="1"/>
  <c r="P231" i="16" a="1"/>
  <c r="M190" i="16" a="1"/>
  <c r="L239" i="16" a="1"/>
  <c r="H200" i="16" a="1"/>
  <c r="F235" i="16" a="1"/>
  <c r="P193" i="16" a="1"/>
  <c r="K233" i="16" a="1"/>
  <c r="I230" i="16" a="1"/>
  <c r="H196" i="16" a="1"/>
  <c r="I252" i="16" a="1"/>
  <c r="N206" i="16" a="1"/>
  <c r="D159" i="16" a="1"/>
  <c r="G204" i="16" a="1"/>
  <c r="G219" i="16" a="1"/>
  <c r="J203" i="16" a="1"/>
  <c r="H193" i="16" a="1"/>
  <c r="L147" i="16" a="1"/>
  <c r="M176" i="16" a="1"/>
  <c r="N216" i="16" a="1"/>
  <c r="I228" i="16" a="1"/>
  <c r="N158" i="16" a="1"/>
  <c r="L182" i="16" a="1"/>
  <c r="F237" i="16" a="1"/>
  <c r="F152" i="16" a="1"/>
  <c r="L216" i="16" a="1"/>
  <c r="L247" i="16" a="1"/>
  <c r="I151" i="16" a="1"/>
  <c r="L153" i="16" a="1"/>
  <c r="P194" i="16" a="1"/>
  <c r="M240" i="16" a="1"/>
  <c r="K254" i="16" a="1"/>
  <c r="J206" i="16" a="1"/>
  <c r="H222" i="16" a="1"/>
  <c r="I180" i="16" a="1"/>
  <c r="L161" i="16" a="1"/>
  <c r="O228" i="16" a="1"/>
  <c r="O165" i="16" a="1"/>
  <c r="G215" i="16" a="1"/>
  <c r="N148" i="16" a="1"/>
  <c r="P149" i="16" a="1"/>
  <c r="G147" i="16" a="1"/>
  <c r="L257" i="16" a="1"/>
  <c r="G229" i="16" a="1"/>
  <c r="H157" i="16" a="1"/>
  <c r="G224" i="16" a="1"/>
  <c r="N236" i="16" a="1"/>
  <c r="D195" i="16" a="1"/>
  <c r="K186" i="16" a="1"/>
  <c r="G231" i="16" a="1"/>
  <c r="H241" i="16" a="1"/>
  <c r="K197" i="16" a="1"/>
  <c r="F167" i="16" a="1"/>
  <c r="I161" i="16" a="1"/>
  <c r="P245" i="16" a="1"/>
  <c r="D217" i="16" a="1"/>
  <c r="J216" i="16" a="1"/>
  <c r="P261" i="16" a="1"/>
  <c r="P239" i="16" a="1"/>
  <c r="O230" i="16" a="1"/>
  <c r="G213" i="16" a="1"/>
  <c r="I159" i="16" a="1"/>
  <c r="D170" i="16" a="1"/>
  <c r="E15" i="16"/>
  <c r="I183" i="16" a="1"/>
  <c r="J183" i="16" a="1"/>
  <c r="K169" i="16" a="1"/>
  <c r="G167" i="16" a="1"/>
  <c r="O151" i="16" a="1"/>
  <c r="F214" i="16" a="1"/>
  <c r="M225" i="16" a="1"/>
  <c r="K185" i="16" a="1"/>
  <c r="P206" i="16" a="1"/>
  <c r="F192" i="16" a="1"/>
  <c r="J252" i="16" a="1"/>
  <c r="P259" i="16" a="1"/>
  <c r="G235" i="16" a="1"/>
  <c r="J202" i="16" a="1"/>
  <c r="D155" i="16" a="1"/>
  <c r="M262" i="16" a="1"/>
  <c r="G182" i="16" a="1"/>
  <c r="G247" i="16" a="1"/>
  <c r="F220" i="16" a="1"/>
  <c r="P226" i="16" a="1"/>
  <c r="N164" i="16" a="1"/>
  <c r="I157" i="16" a="1"/>
  <c r="E16" i="16"/>
  <c r="L221" i="16" a="1"/>
  <c r="I236" i="16" a="1"/>
  <c r="J150" i="16" a="1"/>
  <c r="H210" i="16" a="1"/>
  <c r="P248" i="16" a="1"/>
  <c r="I184" i="16" a="1"/>
  <c r="I208" i="16" a="1"/>
  <c r="H149" i="16" a="1"/>
  <c r="F174" i="16" a="1"/>
  <c r="J214" i="16" a="1"/>
  <c r="J198" i="16" a="1"/>
  <c r="K162" i="16" a="1"/>
  <c r="M179" i="16" a="1"/>
  <c r="K166" i="16" a="1"/>
  <c r="F233" i="16" a="1"/>
  <c r="G150" i="16" a="1"/>
  <c r="G206" i="16" a="1"/>
  <c r="J197" i="16" a="1"/>
  <c r="H259" i="16" a="1"/>
  <c r="J205" i="16" a="1"/>
  <c r="D238" i="16" a="1"/>
  <c r="G234" i="16" a="1"/>
  <c r="K188" i="16" a="1"/>
  <c r="J230" i="16" a="1"/>
  <c r="O249" i="16" a="1"/>
  <c r="J250" i="16" a="1"/>
  <c r="O253" i="16" a="1"/>
  <c r="F258" i="16" a="1"/>
  <c r="P246" i="16" a="1"/>
  <c r="P235" i="16" a="1"/>
  <c r="F250" i="16" a="1"/>
  <c r="F16" i="16"/>
  <c r="F199" i="16" a="1"/>
  <c r="P151" i="16" a="1"/>
  <c r="K170" i="16" a="1"/>
  <c r="K200" i="16" a="1"/>
  <c r="I149" i="16" a="1"/>
  <c r="P211" i="16" a="1"/>
  <c r="I240" i="16" a="1"/>
  <c r="K174" i="16" a="1"/>
  <c r="J193" i="16" a="1"/>
  <c r="O229" i="16" a="1"/>
  <c r="O236" i="16" a="1"/>
  <c r="P238" i="16" a="1"/>
  <c r="K212" i="16" a="1"/>
  <c r="J188" i="16" a="1"/>
  <c r="N202" i="16" a="1"/>
  <c r="I174" i="16" a="1"/>
  <c r="J148" i="16" a="1"/>
  <c r="J231" i="16" a="1"/>
  <c r="N209" i="16" a="1"/>
  <c r="J176" i="16" a="1"/>
  <c r="P225" i="16" a="1"/>
  <c r="N218" i="16" a="1"/>
  <c r="F203" i="16" a="1"/>
  <c r="G259" i="16" a="1"/>
  <c r="N256" i="16" a="1"/>
  <c r="G194" i="16" a="1"/>
  <c r="M229" i="16" a="1"/>
  <c r="F163" i="16" a="1"/>
  <c r="I193" i="16" a="1"/>
  <c r="G184" i="16" a="1"/>
  <c r="I153" i="16" a="1"/>
  <c r="G230" i="16" a="1"/>
  <c r="I248" i="16" a="1"/>
  <c r="L232" i="16" a="1"/>
  <c r="K184" i="16" a="1"/>
  <c r="K203" i="16" a="1"/>
  <c r="H240" i="16" a="1"/>
  <c r="F255" i="16" a="1"/>
  <c r="G250" i="16" a="1"/>
  <c r="K227" i="16" a="1"/>
  <c r="I170" i="16" a="1"/>
  <c r="M192" i="16" a="1"/>
  <c r="I257" i="16" a="1"/>
  <c r="G12" i="16"/>
  <c r="F180" i="16" a="1"/>
  <c r="K154" i="16" a="1"/>
  <c r="L162" i="16" a="1"/>
  <c r="N220" i="16" a="1"/>
  <c r="J218" i="16" a="1"/>
  <c r="O179" i="16" a="1"/>
  <c r="M254" i="16" a="1"/>
  <c r="I223" i="16" a="1"/>
  <c r="L251" i="16" a="1"/>
  <c r="F247" i="16" a="1"/>
  <c r="M239" i="16" a="1"/>
  <c r="H242" i="16" a="1"/>
  <c r="N186" i="16" a="1"/>
  <c r="O188" i="16" a="1"/>
  <c r="D179" i="16" a="1"/>
  <c r="O173" i="16" a="1"/>
  <c r="M155" i="16" a="1"/>
  <c r="O215" i="16" a="1"/>
  <c r="F169" i="16" a="1"/>
  <c r="F254" i="16" a="1"/>
  <c r="N171" i="16" a="1"/>
  <c r="K262" i="16" a="1"/>
  <c r="O241" i="16" a="1"/>
  <c r="P260" i="16" a="1"/>
  <c r="K204" i="16" a="1"/>
  <c r="N255" i="16" a="1"/>
  <c r="H218" i="16" a="1"/>
  <c r="O200" i="16" a="1"/>
  <c r="D245" i="16" a="1"/>
  <c r="G207" i="16" a="1"/>
  <c r="K180" i="16" a="1"/>
  <c r="D167" i="16" a="1"/>
  <c r="G185" i="16" a="1"/>
  <c r="O214" i="16" a="1"/>
  <c r="P236" i="16" a="1"/>
  <c r="L208" i="16" a="1"/>
  <c r="P221" i="16" a="1"/>
  <c r="P150" i="16" a="1"/>
  <c r="N152" i="16" a="1"/>
  <c r="F249" i="16" a="1"/>
  <c r="J159" i="16" a="1"/>
  <c r="M199" i="16" a="1"/>
  <c r="F195" i="16" a="1"/>
  <c r="L154" i="16" a="1"/>
  <c r="L217" i="16" a="1"/>
  <c r="N211" i="16" a="1"/>
  <c r="H262" i="16" a="1"/>
  <c r="P152" i="16" a="1"/>
  <c r="D185" i="16" a="1"/>
  <c r="K175" i="16" a="1"/>
  <c r="N165" i="16" a="1"/>
  <c r="K187" i="16" a="1"/>
  <c r="J201" i="16" a="1"/>
  <c r="K167" i="16" a="1"/>
  <c r="P249" i="16" a="1"/>
  <c r="P227" i="16" a="1"/>
  <c r="K195" i="16" a="1"/>
  <c r="O196" i="16" a="1"/>
  <c r="M177" i="16" a="1"/>
  <c r="F230" i="16" a="1"/>
  <c r="M227" i="16" a="1"/>
  <c r="N205" i="16" a="1"/>
  <c r="J177" i="16" a="1"/>
  <c r="M170" i="16" a="1"/>
  <c r="O198" i="16" a="1"/>
  <c r="L244" i="16" a="1"/>
  <c r="G14" i="16"/>
  <c r="H180" i="16" a="1"/>
  <c r="G205" i="16" a="1"/>
  <c r="G181" i="16" a="1"/>
  <c r="M195" i="16" a="1"/>
  <c r="J180" i="16" a="1"/>
  <c r="J187" i="16" a="1"/>
  <c r="I198" i="16" a="1"/>
  <c r="N147" i="16" a="1"/>
  <c r="H225" i="16" a="1"/>
  <c r="P234" i="16" a="1"/>
  <c r="O176" i="16" a="1"/>
  <c r="I172" i="16" a="1"/>
  <c r="G257" i="16" a="1"/>
  <c r="J228" i="16" a="1"/>
  <c r="K247" i="16" a="1"/>
  <c r="K222" i="16" a="1"/>
  <c r="D211" i="16" a="1"/>
  <c r="J161" i="16" a="1"/>
  <c r="G199" i="16" a="1"/>
  <c r="H163" i="16" a="1"/>
  <c r="N215" i="16" a="1"/>
  <c r="F162" i="16" a="1"/>
  <c r="I207" i="16" a="1"/>
  <c r="N170" i="16" a="1"/>
  <c r="G256" i="16" a="1"/>
  <c r="F226" i="16" a="1"/>
  <c r="K259" i="16" a="1"/>
  <c r="M165" i="16" a="1"/>
  <c r="M226" i="16" a="1"/>
  <c r="M209" i="16" a="1"/>
  <c r="G162" i="16" a="1"/>
  <c r="L213" i="16" a="1"/>
  <c r="J245" i="16" a="1"/>
  <c r="G165" i="16" a="1"/>
  <c r="F170" i="16" a="1"/>
  <c r="M248" i="16" a="1"/>
  <c r="E11" i="16"/>
  <c r="L197" i="16" a="1"/>
  <c r="N248" i="16" a="1"/>
  <c r="D209" i="16" a="1"/>
  <c r="L215" i="16" a="1"/>
  <c r="F261" i="16" a="1"/>
  <c r="L226" i="16" a="1"/>
  <c r="D230" i="16" a="1"/>
  <c r="M250" i="16" a="1"/>
  <c r="M258" i="16" a="1"/>
  <c r="O222" i="16" a="1"/>
  <c r="O259" i="16" a="1"/>
  <c r="N162" i="16" a="1"/>
  <c r="P171" i="16" a="1"/>
  <c r="P186" i="16" a="1"/>
  <c r="O235" i="16" a="1"/>
  <c r="F168" i="16" a="1"/>
  <c r="N245" i="16" a="1"/>
  <c r="K151" i="16" a="1"/>
  <c r="D233" i="16" a="1"/>
  <c r="D15" i="16"/>
  <c r="G10" i="16"/>
  <c r="F202" i="16" a="1"/>
  <c r="N231" i="16" a="1"/>
  <c r="K190" i="16" a="1"/>
  <c r="G222" i="16" a="1"/>
  <c r="L236" i="16" a="1"/>
  <c r="P220" i="16" a="1"/>
  <c r="O238" i="16" a="1"/>
  <c r="N174" i="16" a="1"/>
  <c r="D168" i="16" a="1"/>
  <c r="G201" i="16" a="1"/>
  <c r="I171" i="16" a="1"/>
  <c r="P258" i="16" a="1"/>
  <c r="O260" i="16" a="1"/>
  <c r="F150" i="16" a="1"/>
  <c r="D235" i="16" a="1"/>
  <c r="K158" i="16" a="1"/>
  <c r="K221" i="16" a="1"/>
  <c r="K241" i="16" a="1"/>
  <c r="M204" i="16" a="1"/>
  <c r="H173" i="16" a="1"/>
  <c r="F246" i="16" a="1"/>
  <c r="D244" i="16" a="1"/>
  <c r="J147" i="16" a="1"/>
  <c r="J204" i="16" a="1"/>
  <c r="O252" i="16" a="1"/>
  <c r="G190" i="16" a="1"/>
  <c r="L173" i="16" a="1"/>
  <c r="J248" i="16" a="1"/>
  <c r="K157" i="16" a="1"/>
  <c r="N258" i="16" a="1"/>
  <c r="J246" i="16" a="1"/>
  <c r="K147" i="16" a="1"/>
  <c r="J172" i="16" a="1"/>
  <c r="O172" i="16" a="1"/>
  <c r="O226" i="16" a="1"/>
  <c r="L237" i="16" a="1"/>
  <c r="G249" i="16" a="1"/>
  <c r="M233" i="16" a="1"/>
  <c r="K196" i="16" a="1"/>
  <c r="N204" i="16" a="1"/>
  <c r="K153" i="16" a="1"/>
  <c r="L249" i="16" a="1"/>
  <c r="J222" i="16" a="1"/>
  <c r="O201" i="16" a="1"/>
  <c r="D11" i="16"/>
  <c r="L259" i="16" a="1"/>
  <c r="M174" i="16" a="1"/>
  <c r="O232" i="16" a="1"/>
  <c r="N252" i="16" a="1"/>
  <c r="O192" i="16" a="1"/>
  <c r="F229" i="16" a="1"/>
  <c r="F155" i="16" a="1"/>
  <c r="J184" i="16" a="1"/>
  <c r="I210" i="16" a="1"/>
  <c r="P257" i="16" a="1"/>
  <c r="L202" i="16" a="1"/>
  <c r="M154" i="16" a="1"/>
  <c r="G245" i="16" a="1"/>
  <c r="P250" i="16" a="1"/>
  <c r="F160" i="16" a="1"/>
  <c r="P159" i="16" a="1"/>
  <c r="G237" i="16" a="1"/>
  <c r="G212" i="16" a="1"/>
  <c r="F193" i="16" a="1"/>
  <c r="I10" i="34" l="1"/>
  <c r="D10" i="23"/>
  <c r="D66" i="23"/>
  <c r="D40" i="23"/>
  <c r="AP242" i="28"/>
  <c r="AP236" i="28"/>
  <c r="AP431" i="28"/>
  <c r="BD295" i="28"/>
  <c r="BD282" i="28"/>
  <c r="BD279" i="28"/>
  <c r="BD307" i="28"/>
  <c r="BD294" i="28"/>
  <c r="BD291" i="28"/>
  <c r="BD278" i="28"/>
  <c r="BD306" i="28"/>
  <c r="BD303" i="28"/>
  <c r="BD290" i="28"/>
  <c r="BD289" i="28"/>
  <c r="BD286" i="28"/>
  <c r="BD302" i="28"/>
  <c r="BD301" i="28"/>
  <c r="BD298" i="28"/>
  <c r="BD285" i="28"/>
  <c r="BD284" i="28"/>
  <c r="BD281" i="28"/>
  <c r="BD297" i="28"/>
  <c r="BD296" i="28"/>
  <c r="BE23" i="28"/>
  <c r="BD293" i="28"/>
  <c r="BD280" i="28"/>
  <c r="BD308" i="28"/>
  <c r="BD305" i="28"/>
  <c r="BD292" i="28"/>
  <c r="BD288" i="28"/>
  <c r="BD304" i="28"/>
  <c r="AP408" i="28"/>
  <c r="BD300" i="28"/>
  <c r="D11" i="23"/>
  <c r="E85" i="23"/>
  <c r="AX420" i="28"/>
  <c r="AX426" i="28"/>
  <c r="AX418" i="28"/>
  <c r="I80" i="2"/>
  <c r="D52" i="23"/>
  <c r="AX402" i="28"/>
  <c r="AX408" i="28"/>
  <c r="AX413" i="28"/>
  <c r="AX404" i="28"/>
  <c r="AX424" i="28"/>
  <c r="AX425" i="28"/>
  <c r="AX414" i="28"/>
  <c r="AX405" i="28"/>
  <c r="AX415" i="28"/>
  <c r="AX422" i="28"/>
  <c r="AX417" i="28"/>
  <c r="AX427" i="28"/>
  <c r="AX416" i="28"/>
  <c r="AX429" i="28"/>
  <c r="AX411" i="28"/>
  <c r="AX419" i="28"/>
  <c r="AX407" i="28"/>
  <c r="AX431" i="28"/>
  <c r="AX412" i="28"/>
  <c r="AX409" i="28"/>
  <c r="AY24" i="28"/>
  <c r="AX428" i="28"/>
  <c r="AX421" i="28"/>
  <c r="AX432" i="28"/>
  <c r="AX403" i="28"/>
  <c r="F225" i="16"/>
  <c r="K194" i="16"/>
  <c r="AW304" i="28"/>
  <c r="AW291" i="28"/>
  <c r="AW290" i="28"/>
  <c r="BD83" i="28"/>
  <c r="AP428" i="28"/>
  <c r="AP420" i="28"/>
  <c r="AP419" i="28"/>
  <c r="BD87" i="28"/>
  <c r="AX294" i="28"/>
  <c r="AX281" i="28"/>
  <c r="D19" i="23"/>
  <c r="AW299" i="28"/>
  <c r="BD86" i="28"/>
  <c r="AP415" i="28"/>
  <c r="AP432" i="28"/>
  <c r="AP414" i="28"/>
  <c r="BD63" i="28"/>
  <c r="AX289" i="28"/>
  <c r="AX305" i="28"/>
  <c r="J80" i="8"/>
  <c r="K80" i="8" s="1"/>
  <c r="L80" i="8" s="1"/>
  <c r="AW282" i="28"/>
  <c r="AW298" i="28"/>
  <c r="AW297" i="28"/>
  <c r="BD88" i="28"/>
  <c r="AP406" i="28"/>
  <c r="AP412" i="28"/>
  <c r="AP426" i="28"/>
  <c r="AY23" i="28"/>
  <c r="AX301" i="28"/>
  <c r="AX288" i="28"/>
  <c r="BD84" i="28"/>
  <c r="AW294" i="28"/>
  <c r="AW281" i="28"/>
  <c r="BD69" i="28"/>
  <c r="AQ24" i="28"/>
  <c r="BD62" i="28"/>
  <c r="AP402" i="28"/>
  <c r="AP418" i="28"/>
  <c r="AP409" i="28"/>
  <c r="BD91" i="28"/>
  <c r="BD77" i="28"/>
  <c r="BD82" i="28"/>
  <c r="AX285" i="28"/>
  <c r="AX284" i="28"/>
  <c r="AX300" i="28"/>
  <c r="D61" i="22"/>
  <c r="AW306" i="28"/>
  <c r="AW293" i="28"/>
  <c r="BD64" i="28"/>
  <c r="AP404" i="28"/>
  <c r="AP430" i="28"/>
  <c r="AP421" i="28"/>
  <c r="AX297" i="28"/>
  <c r="AX296" i="28"/>
  <c r="AX283" i="28"/>
  <c r="BD72" i="28"/>
  <c r="AW289" i="28"/>
  <c r="AW305" i="28"/>
  <c r="BD73" i="28"/>
  <c r="BD90" i="28"/>
  <c r="BE22" i="28"/>
  <c r="AP410" i="28"/>
  <c r="AP403" i="28"/>
  <c r="AP423" i="28"/>
  <c r="BD67" i="28"/>
  <c r="AX280" i="28"/>
  <c r="AX308" i="28"/>
  <c r="AX295" i="28"/>
  <c r="AW285" i="28"/>
  <c r="AW301" i="28"/>
  <c r="AW288" i="28"/>
  <c r="BD71" i="28"/>
  <c r="AP424" i="28"/>
  <c r="AP413" i="28"/>
  <c r="BD75" i="28"/>
  <c r="AX292" i="28"/>
  <c r="AX279" i="28"/>
  <c r="AX307" i="28"/>
  <c r="AW284" i="28"/>
  <c r="AW300" i="28"/>
  <c r="BD66" i="28"/>
  <c r="AP407" i="28"/>
  <c r="AP425" i="28"/>
  <c r="AX304" i="28"/>
  <c r="AX291" i="28"/>
  <c r="AX278" i="28"/>
  <c r="AW278" i="28"/>
  <c r="AW296" i="28"/>
  <c r="AW283" i="28"/>
  <c r="BD81" i="28"/>
  <c r="BD74" i="28"/>
  <c r="AP411" i="28"/>
  <c r="AP427" i="28"/>
  <c r="BD89" i="28"/>
  <c r="AX287" i="28"/>
  <c r="AX303" i="28"/>
  <c r="AX290" i="28"/>
  <c r="AW286" i="28"/>
  <c r="BD68" i="28"/>
  <c r="AW280" i="28"/>
  <c r="AW308" i="28"/>
  <c r="AW295" i="28"/>
  <c r="BD76" i="28"/>
  <c r="AP405" i="28"/>
  <c r="AP417" i="28"/>
  <c r="AX299" i="28"/>
  <c r="AX286" i="28"/>
  <c r="AX302" i="28"/>
  <c r="AW292" i="28"/>
  <c r="AW279" i="28"/>
  <c r="AW307" i="28"/>
  <c r="BD85" i="28"/>
  <c r="AP416" i="28"/>
  <c r="BD79" i="28"/>
  <c r="BD65" i="28"/>
  <c r="BD70" i="28"/>
  <c r="AX282" i="28"/>
  <c r="J49" i="36"/>
  <c r="K49" i="36" s="1"/>
  <c r="L49" i="36" s="1"/>
  <c r="H225" i="16"/>
  <c r="H250" i="16"/>
  <c r="J80" i="34"/>
  <c r="K80" i="34" s="1"/>
  <c r="L80" i="34" s="1"/>
  <c r="J105" i="34"/>
  <c r="K105" i="34" s="1"/>
  <c r="L105" i="34" s="1"/>
  <c r="S4" i="22"/>
  <c r="J170" i="16"/>
  <c r="F185" i="16"/>
  <c r="F202" i="16"/>
  <c r="AX211" i="28"/>
  <c r="AW198" i="28"/>
  <c r="AW187" i="28"/>
  <c r="AI62" i="28"/>
  <c r="AP230" i="28"/>
  <c r="AP224" i="28"/>
  <c r="AP240" i="28"/>
  <c r="AI61" i="28"/>
  <c r="AY19" i="28"/>
  <c r="AX198" i="28"/>
  <c r="AX187" i="28"/>
  <c r="J25" i="32"/>
  <c r="K25" i="32" s="1"/>
  <c r="L25" i="32" s="1"/>
  <c r="AW205" i="28"/>
  <c r="AW194" i="28"/>
  <c r="AI172" i="28"/>
  <c r="AI69" i="28"/>
  <c r="AP237" i="28"/>
  <c r="AP231" i="28"/>
  <c r="AI78" i="28"/>
  <c r="AJ177" i="28"/>
  <c r="AX200" i="28"/>
  <c r="AX205" i="28"/>
  <c r="AX194" i="28"/>
  <c r="J40" i="8"/>
  <c r="K40" i="8" s="1"/>
  <c r="L40" i="8" s="1"/>
  <c r="AW211" i="28"/>
  <c r="AI74" i="28"/>
  <c r="AP227" i="28"/>
  <c r="AP243" i="28"/>
  <c r="AI73" i="28"/>
  <c r="AX188" i="28"/>
  <c r="AX207" i="28"/>
  <c r="AX206" i="28"/>
  <c r="AI63" i="28"/>
  <c r="AP219" i="28"/>
  <c r="AW190" i="28"/>
  <c r="AW200" i="28"/>
  <c r="AW189" i="28"/>
  <c r="AI67" i="28"/>
  <c r="AQ20" i="28"/>
  <c r="AQ242" i="28" s="1"/>
  <c r="AP239" i="28"/>
  <c r="AP226" i="28"/>
  <c r="AX212" i="28"/>
  <c r="AX202" i="28"/>
  <c r="AX201" i="28"/>
  <c r="AI87" i="28"/>
  <c r="AI68" i="28"/>
  <c r="AX193" i="28"/>
  <c r="AI71" i="28"/>
  <c r="AW195" i="28"/>
  <c r="AW212" i="28"/>
  <c r="AW201" i="28"/>
  <c r="AI64" i="28"/>
  <c r="AI72" i="28"/>
  <c r="AI89" i="28"/>
  <c r="AP220" i="28"/>
  <c r="AP222" i="28"/>
  <c r="AP238" i="28"/>
  <c r="AI80" i="28"/>
  <c r="AX196" i="28"/>
  <c r="AX214" i="28"/>
  <c r="AX213" i="28"/>
  <c r="AI83" i="28"/>
  <c r="M5" i="23"/>
  <c r="D9" i="23"/>
  <c r="AW185" i="28"/>
  <c r="AW202" i="28"/>
  <c r="AW213" i="28"/>
  <c r="AI81" i="28"/>
  <c r="AP232" i="28"/>
  <c r="AP234" i="28"/>
  <c r="AP221" i="28"/>
  <c r="AI70" i="28"/>
  <c r="AI90" i="28"/>
  <c r="AX189" i="28"/>
  <c r="AX185" i="28"/>
  <c r="AX208" i="28"/>
  <c r="E62" i="23"/>
  <c r="AI88" i="28"/>
  <c r="AW197" i="28"/>
  <c r="AW191" i="28"/>
  <c r="AW214" i="28"/>
  <c r="AW208" i="28"/>
  <c r="AI86" i="28"/>
  <c r="AP244" i="28"/>
  <c r="AP246" i="28"/>
  <c r="AP233" i="28"/>
  <c r="AI85" i="28"/>
  <c r="AX191" i="28"/>
  <c r="AX197" i="28"/>
  <c r="D4" i="23"/>
  <c r="AX195" i="28"/>
  <c r="AW206" i="28"/>
  <c r="D22" i="23"/>
  <c r="AW207" i="28"/>
  <c r="AW209" i="28"/>
  <c r="AW203" i="28"/>
  <c r="AI79" i="28"/>
  <c r="AP223" i="28"/>
  <c r="AP217" i="28"/>
  <c r="AP245" i="28"/>
  <c r="AX203" i="28"/>
  <c r="AX209" i="28"/>
  <c r="AP225" i="28"/>
  <c r="AW196" i="28"/>
  <c r="AW192" i="28"/>
  <c r="AW215" i="28"/>
  <c r="AI76" i="28"/>
  <c r="AI84" i="28"/>
  <c r="AI65" i="28"/>
  <c r="AP235" i="28"/>
  <c r="AP229" i="28"/>
  <c r="AP216" i="28"/>
  <c r="AX215" i="28"/>
  <c r="AX192" i="28"/>
  <c r="AW193" i="28"/>
  <c r="AI77" i="28"/>
  <c r="AW188" i="28"/>
  <c r="AW186" i="28"/>
  <c r="AW204" i="28"/>
  <c r="AP218" i="28"/>
  <c r="AP241" i="28"/>
  <c r="AI82" i="28"/>
  <c r="AI66" i="28"/>
  <c r="AX186" i="28"/>
  <c r="E51" i="23"/>
  <c r="J57" i="8"/>
  <c r="K57" i="8" s="1"/>
  <c r="L57" i="8" s="1"/>
  <c r="L153" i="16"/>
  <c r="L147" i="16"/>
  <c r="L150" i="16"/>
  <c r="F232" i="16"/>
  <c r="K210" i="16"/>
  <c r="I148" i="16"/>
  <c r="P172" i="16"/>
  <c r="N191" i="16"/>
  <c r="O237" i="16"/>
  <c r="L171" i="16"/>
  <c r="L168" i="16"/>
  <c r="L165" i="16"/>
  <c r="L159" i="16"/>
  <c r="L156" i="16"/>
  <c r="I155" i="16"/>
  <c r="J99" i="6"/>
  <c r="E99" i="23"/>
  <c r="AI429" i="28"/>
  <c r="AI423" i="28"/>
  <c r="AI422" i="28"/>
  <c r="AP283" i="28"/>
  <c r="AP299" i="28"/>
  <c r="AP298" i="28"/>
  <c r="AJ405" i="28"/>
  <c r="AJ404" i="28"/>
  <c r="AJ417" i="28"/>
  <c r="J8" i="30"/>
  <c r="K8" i="30" s="1"/>
  <c r="L8" i="30" s="1"/>
  <c r="AI411" i="28"/>
  <c r="AI414" i="28"/>
  <c r="AP307" i="28"/>
  <c r="AP294" i="28"/>
  <c r="AJ412" i="28"/>
  <c r="AJ419" i="28"/>
  <c r="J2" i="30"/>
  <c r="K2" i="30" s="1"/>
  <c r="L2" i="30" s="1"/>
  <c r="J5" i="30"/>
  <c r="K5" i="30" s="1"/>
  <c r="L5" i="30" s="1"/>
  <c r="AI403" i="28"/>
  <c r="AI426" i="28"/>
  <c r="AP278" i="28"/>
  <c r="AP306" i="28"/>
  <c r="AJ413" i="28"/>
  <c r="AJ431" i="28"/>
  <c r="J87" i="8"/>
  <c r="K87" i="8" s="1"/>
  <c r="L87" i="8" s="1"/>
  <c r="J65" i="36"/>
  <c r="K65" i="36" s="1"/>
  <c r="L65" i="36" s="1"/>
  <c r="J3" i="31"/>
  <c r="K3" i="31" s="1"/>
  <c r="L3" i="31" s="1"/>
  <c r="AI412" i="28"/>
  <c r="AI428" i="28"/>
  <c r="AP290" i="28"/>
  <c r="AP289" i="28"/>
  <c r="AJ422" i="28"/>
  <c r="AJ421" i="28"/>
  <c r="AI413" i="28"/>
  <c r="AI418" i="28"/>
  <c r="AQ23" i="28"/>
  <c r="AP302" i="28"/>
  <c r="AP301" i="28"/>
  <c r="AJ416" i="28"/>
  <c r="AJ411" i="28"/>
  <c r="J27" i="33"/>
  <c r="K27" i="33" s="1"/>
  <c r="L27" i="33" s="1"/>
  <c r="AI416" i="28"/>
  <c r="AI430" i="28"/>
  <c r="AP279" i="28"/>
  <c r="AP285" i="28"/>
  <c r="AP284" i="28"/>
  <c r="AK24" i="28"/>
  <c r="AJ418" i="28"/>
  <c r="AJ423" i="28"/>
  <c r="J46" i="11"/>
  <c r="K46" i="11" s="1"/>
  <c r="L46" i="11" s="1"/>
  <c r="AI417" i="28"/>
  <c r="AI408" i="28"/>
  <c r="AI420" i="28"/>
  <c r="AP281" i="28"/>
  <c r="AP297" i="28"/>
  <c r="AP296" i="28"/>
  <c r="AJ426" i="28"/>
  <c r="AJ430" i="28"/>
  <c r="AJ425" i="28"/>
  <c r="M4" i="23"/>
  <c r="J92" i="13"/>
  <c r="K92" i="13" s="1"/>
  <c r="L92" i="13" s="1"/>
  <c r="J26" i="30"/>
  <c r="K26" i="30" s="1"/>
  <c r="L26" i="30" s="1"/>
  <c r="D39" i="23"/>
  <c r="AI409" i="28"/>
  <c r="AI406" i="28"/>
  <c r="AI432" i="28"/>
  <c r="AP293" i="28"/>
  <c r="AP280" i="28"/>
  <c r="AP308" i="28"/>
  <c r="AJ409" i="28"/>
  <c r="AJ408" i="28"/>
  <c r="AJ420" i="28"/>
  <c r="J23" i="30"/>
  <c r="K23" i="30" s="1"/>
  <c r="L23" i="30" s="1"/>
  <c r="AI419" i="28"/>
  <c r="AI425" i="28"/>
  <c r="AI415" i="28"/>
  <c r="AP305" i="28"/>
  <c r="AP292" i="28"/>
  <c r="AP291" i="28"/>
  <c r="AJ410" i="28"/>
  <c r="AJ406" i="28"/>
  <c r="AJ432" i="28"/>
  <c r="E111" i="23"/>
  <c r="J20" i="30"/>
  <c r="K20" i="30" s="1"/>
  <c r="L20" i="30" s="1"/>
  <c r="AI431" i="28"/>
  <c r="AI402" i="28"/>
  <c r="AI427" i="28"/>
  <c r="AP288" i="28"/>
  <c r="AP304" i="28"/>
  <c r="AP303" i="28"/>
  <c r="AJ414" i="28"/>
  <c r="AJ428" i="28"/>
  <c r="AJ415" i="28"/>
  <c r="J14" i="30"/>
  <c r="K14" i="30" s="1"/>
  <c r="L14" i="30" s="1"/>
  <c r="AI407" i="28"/>
  <c r="AI404" i="28"/>
  <c r="AI410" i="28"/>
  <c r="AP300" i="28"/>
  <c r="AP287" i="28"/>
  <c r="AJ424" i="28"/>
  <c r="AJ402" i="28"/>
  <c r="J11" i="30"/>
  <c r="K11" i="30" s="1"/>
  <c r="L11" i="30" s="1"/>
  <c r="J10" i="31"/>
  <c r="K10" i="31" s="1"/>
  <c r="L10" i="31" s="1"/>
  <c r="J166" i="16"/>
  <c r="J149" i="16"/>
  <c r="J156" i="16"/>
  <c r="O229" i="16"/>
  <c r="J153" i="16"/>
  <c r="N184" i="16"/>
  <c r="J150" i="16"/>
  <c r="M194" i="16"/>
  <c r="F189" i="16"/>
  <c r="H228" i="16"/>
  <c r="I186" i="16"/>
  <c r="F177" i="16"/>
  <c r="M173" i="16"/>
  <c r="N249" i="16"/>
  <c r="AI174" i="28"/>
  <c r="AI161" i="28"/>
  <c r="AI160" i="28"/>
  <c r="AJ179" i="28"/>
  <c r="AJ166" i="28"/>
  <c r="AJ165" i="28"/>
  <c r="J21" i="32"/>
  <c r="K21" i="32" s="1"/>
  <c r="L21" i="32" s="1"/>
  <c r="J4" i="32"/>
  <c r="K4" i="32" s="1"/>
  <c r="L4" i="32" s="1"/>
  <c r="J11" i="32"/>
  <c r="K11" i="32" s="1"/>
  <c r="L11" i="32" s="1"/>
  <c r="AI169" i="28"/>
  <c r="AI156" i="28"/>
  <c r="AI184" i="28"/>
  <c r="AJ174" i="28"/>
  <c r="AJ161" i="28"/>
  <c r="J84" i="13"/>
  <c r="K84" i="13" s="1"/>
  <c r="L84" i="13" s="1"/>
  <c r="J8" i="32"/>
  <c r="K8" i="32" s="1"/>
  <c r="L8" i="32" s="1"/>
  <c r="AI181" i="28"/>
  <c r="AI168" i="28"/>
  <c r="AJ157" i="28"/>
  <c r="AJ173" i="28"/>
  <c r="J39" i="11"/>
  <c r="K39" i="11" s="1"/>
  <c r="L39" i="11" s="1"/>
  <c r="J5" i="32"/>
  <c r="K5" i="32" s="1"/>
  <c r="L5" i="32" s="1"/>
  <c r="AI164" i="28"/>
  <c r="AI180" i="28"/>
  <c r="AJ169" i="28"/>
  <c r="AJ156" i="28"/>
  <c r="D44" i="22"/>
  <c r="I102" i="2"/>
  <c r="D102" i="22"/>
  <c r="AI176" i="28"/>
  <c r="AI163" i="28"/>
  <c r="AJ181" i="28"/>
  <c r="AJ168" i="28"/>
  <c r="J49" i="9"/>
  <c r="K49" i="9" s="1"/>
  <c r="L49" i="9" s="1"/>
  <c r="J44" i="8"/>
  <c r="K44" i="8" s="1"/>
  <c r="L44" i="8" s="1"/>
  <c r="E65" i="23"/>
  <c r="AI159" i="28"/>
  <c r="AI175" i="28"/>
  <c r="AK18" i="28"/>
  <c r="AJ164" i="28"/>
  <c r="AJ180" i="28"/>
  <c r="D111" i="23"/>
  <c r="J83" i="34"/>
  <c r="K83" i="34" s="1"/>
  <c r="L83" i="34" s="1"/>
  <c r="J41" i="31"/>
  <c r="K41" i="31" s="1"/>
  <c r="L41" i="31" s="1"/>
  <c r="AI171" i="28"/>
  <c r="AI158" i="28"/>
  <c r="AJ160" i="28"/>
  <c r="AJ176" i="28"/>
  <c r="AJ163" i="28"/>
  <c r="J32" i="8"/>
  <c r="K32" i="8" s="1"/>
  <c r="L32" i="8" s="1"/>
  <c r="J28" i="9"/>
  <c r="K28" i="9" s="1"/>
  <c r="L28" i="9" s="1"/>
  <c r="J104" i="11"/>
  <c r="K104" i="11" s="1"/>
  <c r="L104" i="11" s="1"/>
  <c r="D7" i="23"/>
  <c r="AI155" i="28"/>
  <c r="AI183" i="28"/>
  <c r="AI170" i="28"/>
  <c r="AJ172" i="28"/>
  <c r="AJ159" i="28"/>
  <c r="AJ175" i="28"/>
  <c r="AI167" i="28"/>
  <c r="AI154" i="28"/>
  <c r="AI182" i="28"/>
  <c r="AJ184" i="28"/>
  <c r="AJ171" i="28"/>
  <c r="AJ158" i="28"/>
  <c r="AI179" i="28"/>
  <c r="AI166" i="28"/>
  <c r="AI165" i="28"/>
  <c r="AJ155" i="28"/>
  <c r="AJ183" i="28"/>
  <c r="AJ170" i="28"/>
  <c r="AI162" i="28"/>
  <c r="AI178" i="28"/>
  <c r="AI177" i="28"/>
  <c r="AJ167" i="28"/>
  <c r="AJ154" i="28"/>
  <c r="N173" i="16"/>
  <c r="P212" i="16"/>
  <c r="D232" i="16"/>
  <c r="I222" i="16"/>
  <c r="H206" i="16"/>
  <c r="M197" i="16"/>
  <c r="G261" i="16"/>
  <c r="F211" i="16"/>
  <c r="L237" i="16"/>
  <c r="O248" i="16"/>
  <c r="J244" i="16"/>
  <c r="M196" i="16"/>
  <c r="J232" i="16"/>
  <c r="H244" i="16"/>
  <c r="M261" i="16"/>
  <c r="P252" i="16"/>
  <c r="N231" i="16"/>
  <c r="P234" i="16"/>
  <c r="M218" i="16"/>
  <c r="P164" i="16"/>
  <c r="N193" i="16"/>
  <c r="H208" i="16"/>
  <c r="M199" i="16"/>
  <c r="P161" i="16"/>
  <c r="K204" i="16"/>
  <c r="P179" i="16"/>
  <c r="M191" i="16"/>
  <c r="F184" i="16"/>
  <c r="G198" i="16"/>
  <c r="P168" i="16"/>
  <c r="J212" i="16"/>
  <c r="G244" i="16"/>
  <c r="M184" i="16"/>
  <c r="K184" i="16"/>
  <c r="G247" i="16"/>
  <c r="O206" i="16"/>
  <c r="O169" i="16"/>
  <c r="J251" i="16"/>
  <c r="J28" i="11"/>
  <c r="K28" i="11" s="1"/>
  <c r="L28" i="11" s="1"/>
  <c r="J67" i="33"/>
  <c r="K67" i="33" s="1"/>
  <c r="L67" i="33" s="1"/>
  <c r="J87" i="6"/>
  <c r="K87" i="6" s="1"/>
  <c r="L87" i="6" s="1"/>
  <c r="J77" i="31"/>
  <c r="K77" i="31" s="1"/>
  <c r="L77" i="31" s="1"/>
  <c r="S5" i="23"/>
  <c r="J61" i="34"/>
  <c r="K61" i="34" s="1"/>
  <c r="L61" i="34" s="1"/>
  <c r="I29" i="2"/>
  <c r="D29" i="22"/>
  <c r="J52" i="9"/>
  <c r="K52" i="9" s="1"/>
  <c r="L52" i="9" s="1"/>
  <c r="J116" i="12"/>
  <c r="K116" i="12" s="1"/>
  <c r="L116" i="12" s="1"/>
  <c r="J66" i="8"/>
  <c r="K66" i="8" s="1"/>
  <c r="L66" i="8" s="1"/>
  <c r="D50" i="23"/>
  <c r="J92" i="30"/>
  <c r="K92" i="30" s="1"/>
  <c r="L92" i="30" s="1"/>
  <c r="I26" i="2"/>
  <c r="D26" i="22"/>
  <c r="J103" i="13"/>
  <c r="K103" i="13" s="1"/>
  <c r="L103" i="13" s="1"/>
  <c r="D41" i="23"/>
  <c r="J99" i="32"/>
  <c r="K99" i="32" s="1"/>
  <c r="L99" i="32" s="1"/>
  <c r="J51" i="9"/>
  <c r="K51" i="9" s="1"/>
  <c r="L51" i="9" s="1"/>
  <c r="J87" i="32"/>
  <c r="K87" i="32" s="1"/>
  <c r="L87" i="32" s="1"/>
  <c r="J99" i="34"/>
  <c r="K99" i="34" s="1"/>
  <c r="L99" i="34" s="1"/>
  <c r="J116" i="9"/>
  <c r="K116" i="9" s="1"/>
  <c r="L116" i="9" s="1"/>
  <c r="J107" i="33"/>
  <c r="K107" i="33" s="1"/>
  <c r="L107" i="33" s="1"/>
  <c r="J86" i="11"/>
  <c r="K86" i="11" s="1"/>
  <c r="L86" i="11" s="1"/>
  <c r="M3" i="23"/>
  <c r="J89" i="33"/>
  <c r="K89" i="33" s="1"/>
  <c r="L89" i="33" s="1"/>
  <c r="J73" i="9"/>
  <c r="K73" i="9" s="1"/>
  <c r="L73" i="9" s="1"/>
  <c r="J19" i="33"/>
  <c r="K19" i="33" s="1"/>
  <c r="L19" i="33" s="1"/>
  <c r="J48" i="11"/>
  <c r="K48" i="11" s="1"/>
  <c r="L48" i="11" s="1"/>
  <c r="D46" i="23"/>
  <c r="J63" i="34"/>
  <c r="K63" i="34" s="1"/>
  <c r="L63" i="34" s="1"/>
  <c r="J54" i="9"/>
  <c r="K54" i="9" s="1"/>
  <c r="L54" i="9" s="1"/>
  <c r="J16" i="33"/>
  <c r="K16" i="33" s="1"/>
  <c r="L16" i="33" s="1"/>
  <c r="J59" i="36"/>
  <c r="K59" i="36" s="1"/>
  <c r="L59" i="36" s="1"/>
  <c r="J34" i="33"/>
  <c r="K34" i="33" s="1"/>
  <c r="L34" i="33" s="1"/>
  <c r="J46" i="9"/>
  <c r="K46" i="9" s="1"/>
  <c r="L46" i="9" s="1"/>
  <c r="J39" i="8"/>
  <c r="K39" i="8" s="1"/>
  <c r="L39" i="8" s="1"/>
  <c r="S4" i="23"/>
  <c r="D46" i="22"/>
  <c r="J53" i="12"/>
  <c r="K53" i="12" s="1"/>
  <c r="L53" i="12" s="1"/>
  <c r="J23" i="33"/>
  <c r="K23" i="33" s="1"/>
  <c r="L23" i="33" s="1"/>
  <c r="J67" i="32"/>
  <c r="K67" i="32" s="1"/>
  <c r="L67" i="32" s="1"/>
  <c r="J99" i="12"/>
  <c r="K99" i="12" s="1"/>
  <c r="L99" i="12" s="1"/>
  <c r="J39" i="9"/>
  <c r="K39" i="9" s="1"/>
  <c r="L39" i="9" s="1"/>
  <c r="D58" i="22"/>
  <c r="E19" i="23"/>
  <c r="J39" i="36"/>
  <c r="K39" i="36" s="1"/>
  <c r="L39" i="36" s="1"/>
  <c r="J102" i="12"/>
  <c r="K102" i="12" s="1"/>
  <c r="L102" i="12" s="1"/>
  <c r="D64" i="23"/>
  <c r="J61" i="13"/>
  <c r="K61" i="13" s="1"/>
  <c r="L61" i="13" s="1"/>
  <c r="J24" i="13"/>
  <c r="K24" i="13" s="1"/>
  <c r="L24" i="13" s="1"/>
  <c r="J106" i="32"/>
  <c r="K106" i="32" s="1"/>
  <c r="L106" i="32" s="1"/>
  <c r="I254" i="16"/>
  <c r="N169" i="16"/>
  <c r="O258" i="16"/>
  <c r="J154" i="16"/>
  <c r="O163" i="16"/>
  <c r="L195" i="16"/>
  <c r="P206" i="16"/>
  <c r="H198" i="16"/>
  <c r="O190" i="16"/>
  <c r="P248" i="16"/>
  <c r="F219" i="16"/>
  <c r="H202" i="16"/>
  <c r="K207" i="16"/>
  <c r="O219" i="16"/>
  <c r="H184" i="16"/>
  <c r="N166" i="16"/>
  <c r="J253" i="16"/>
  <c r="M240" i="16"/>
  <c r="M176" i="16"/>
  <c r="K230" i="16"/>
  <c r="P160" i="16"/>
  <c r="I231" i="16"/>
  <c r="O178" i="16"/>
  <c r="G187" i="16"/>
  <c r="J210" i="16"/>
  <c r="M228" i="16"/>
  <c r="K225" i="16"/>
  <c r="O261" i="16"/>
  <c r="O251" i="16"/>
  <c r="N261" i="16"/>
  <c r="M220" i="16"/>
  <c r="H216" i="16"/>
  <c r="M234" i="16"/>
  <c r="O227" i="16"/>
  <c r="K190" i="16"/>
  <c r="O176" i="16"/>
  <c r="H248" i="16"/>
  <c r="H204" i="16"/>
  <c r="L243" i="16"/>
  <c r="P176" i="16"/>
  <c r="D164" i="16"/>
  <c r="G193" i="16"/>
  <c r="F195" i="16"/>
  <c r="L231" i="16"/>
  <c r="P178" i="16"/>
  <c r="N255" i="16"/>
  <c r="K250" i="16"/>
  <c r="O243" i="16"/>
  <c r="J223" i="16"/>
  <c r="K260" i="16"/>
  <c r="L219" i="16"/>
  <c r="J179" i="16"/>
  <c r="J200" i="16"/>
  <c r="K203" i="16"/>
  <c r="K200" i="16"/>
  <c r="H246" i="16"/>
  <c r="P170" i="16"/>
  <c r="J181" i="16"/>
  <c r="H237" i="16"/>
  <c r="O236" i="16"/>
  <c r="G241" i="16"/>
  <c r="H210" i="16"/>
  <c r="P208" i="16"/>
  <c r="F238" i="16"/>
  <c r="P156" i="16"/>
  <c r="L205" i="16"/>
  <c r="O166" i="16"/>
  <c r="P218" i="16"/>
  <c r="I232" i="16"/>
  <c r="N253" i="16"/>
  <c r="P194" i="16"/>
  <c r="H200" i="16"/>
  <c r="E189" i="16"/>
  <c r="J109" i="31"/>
  <c r="K109" i="31" s="1"/>
  <c r="L109" i="31" s="1"/>
  <c r="J24" i="11"/>
  <c r="K24" i="11" s="1"/>
  <c r="L24" i="11" s="1"/>
  <c r="J113" i="13"/>
  <c r="K113" i="13" s="1"/>
  <c r="L113" i="13" s="1"/>
  <c r="J9" i="32"/>
  <c r="K9" i="32" s="1"/>
  <c r="L9" i="32" s="1"/>
  <c r="J18" i="13"/>
  <c r="K18" i="13" s="1"/>
  <c r="L18" i="13" s="1"/>
  <c r="J50" i="30"/>
  <c r="K50" i="30" s="1"/>
  <c r="L50" i="30" s="1"/>
  <c r="J61" i="33"/>
  <c r="K61" i="33" s="1"/>
  <c r="L61" i="33" s="1"/>
  <c r="J53" i="34"/>
  <c r="K53" i="34" s="1"/>
  <c r="L53" i="34" s="1"/>
  <c r="J45" i="13"/>
  <c r="K45" i="13" s="1"/>
  <c r="L45" i="13" s="1"/>
  <c r="J103" i="33"/>
  <c r="K103" i="33" s="1"/>
  <c r="L103" i="33" s="1"/>
  <c r="J74" i="8"/>
  <c r="K74" i="8" s="1"/>
  <c r="L74" i="8" s="1"/>
  <c r="J57" i="34"/>
  <c r="K57" i="34" s="1"/>
  <c r="L57" i="34" s="1"/>
  <c r="J62" i="36"/>
  <c r="K62" i="36" s="1"/>
  <c r="L62" i="36" s="1"/>
  <c r="J74" i="13"/>
  <c r="K74" i="13" s="1"/>
  <c r="L74" i="13" s="1"/>
  <c r="J39" i="34"/>
  <c r="K39" i="34" s="1"/>
  <c r="L39" i="34" s="1"/>
  <c r="J21" i="11"/>
  <c r="K21" i="11" s="1"/>
  <c r="L21" i="11" s="1"/>
  <c r="J108" i="32"/>
  <c r="K108" i="32" s="1"/>
  <c r="L108" i="32" s="1"/>
  <c r="J95" i="9"/>
  <c r="K95" i="9" s="1"/>
  <c r="L95" i="9" s="1"/>
  <c r="J31" i="9"/>
  <c r="K31" i="9" s="1"/>
  <c r="L31" i="9" s="1"/>
  <c r="J85" i="36"/>
  <c r="K85" i="36" s="1"/>
  <c r="L85" i="36" s="1"/>
  <c r="J15" i="33"/>
  <c r="K15" i="33" s="1"/>
  <c r="L15" i="33" s="1"/>
  <c r="J86" i="31"/>
  <c r="K86" i="31" s="1"/>
  <c r="L86" i="31" s="1"/>
  <c r="J33" i="13"/>
  <c r="K33" i="13" s="1"/>
  <c r="L33" i="13" s="1"/>
  <c r="J42" i="12"/>
  <c r="K42" i="12" s="1"/>
  <c r="L42" i="12" s="1"/>
  <c r="J65" i="32"/>
  <c r="K65" i="32" s="1"/>
  <c r="L65" i="32" s="1"/>
  <c r="J83" i="9"/>
  <c r="K83" i="9" s="1"/>
  <c r="L83" i="9" s="1"/>
  <c r="J80" i="36"/>
  <c r="K80" i="36" s="1"/>
  <c r="L80" i="36" s="1"/>
  <c r="J116" i="13"/>
  <c r="K116" i="13" s="1"/>
  <c r="L116" i="13" s="1"/>
  <c r="J106" i="13"/>
  <c r="K106" i="13" s="1"/>
  <c r="L106" i="13" s="1"/>
  <c r="J116" i="11"/>
  <c r="K116" i="11" s="1"/>
  <c r="L116" i="11" s="1"/>
  <c r="J75" i="9"/>
  <c r="K75" i="9" s="1"/>
  <c r="L75" i="9" s="1"/>
  <c r="J71" i="34"/>
  <c r="K71" i="34" s="1"/>
  <c r="L71" i="34" s="1"/>
  <c r="J89" i="9"/>
  <c r="K89" i="9" s="1"/>
  <c r="L89" i="9" s="1"/>
  <c r="J82" i="13"/>
  <c r="K82" i="13" s="1"/>
  <c r="L82" i="13" s="1"/>
  <c r="J45" i="36"/>
  <c r="K45" i="36" s="1"/>
  <c r="L45" i="36" s="1"/>
  <c r="J31" i="13"/>
  <c r="K31" i="13" s="1"/>
  <c r="L31" i="13" s="1"/>
  <c r="J103" i="34"/>
  <c r="K103" i="34" s="1"/>
  <c r="L103" i="34" s="1"/>
  <c r="E15" i="23"/>
  <c r="J59" i="34"/>
  <c r="K59" i="34" s="1"/>
  <c r="L59" i="34" s="1"/>
  <c r="J98" i="30"/>
  <c r="K98" i="30" s="1"/>
  <c r="L98" i="30" s="1"/>
  <c r="J31" i="33"/>
  <c r="K31" i="33" s="1"/>
  <c r="L31" i="33" s="1"/>
  <c r="J48" i="12"/>
  <c r="K48" i="12" s="1"/>
  <c r="L48" i="12" s="1"/>
  <c r="J50" i="8"/>
  <c r="K50" i="8" s="1"/>
  <c r="L50" i="8" s="1"/>
  <c r="D28" i="23"/>
  <c r="D51" i="23"/>
  <c r="J86" i="30"/>
  <c r="K86" i="30" s="1"/>
  <c r="L86" i="30" s="1"/>
  <c r="J33" i="33"/>
  <c r="K33" i="33" s="1"/>
  <c r="L33" i="33" s="1"/>
  <c r="J110" i="11"/>
  <c r="K110" i="11" s="1"/>
  <c r="L110" i="11" s="1"/>
  <c r="J105" i="36"/>
  <c r="K105" i="36" s="1"/>
  <c r="L105" i="36" s="1"/>
  <c r="J98" i="13"/>
  <c r="K98" i="13" s="1"/>
  <c r="L98" i="13" s="1"/>
  <c r="J78" i="32"/>
  <c r="K78" i="32" s="1"/>
  <c r="L78" i="32" s="1"/>
  <c r="J115" i="36"/>
  <c r="K115" i="36" s="1"/>
  <c r="L115" i="36" s="1"/>
  <c r="J74" i="30"/>
  <c r="K74" i="30" s="1"/>
  <c r="L74" i="30" s="1"/>
  <c r="I41" i="2"/>
  <c r="D41" i="22"/>
  <c r="J34" i="32"/>
  <c r="K34" i="32" s="1"/>
  <c r="L34" i="32" s="1"/>
  <c r="J55" i="32"/>
  <c r="K55" i="32" s="1"/>
  <c r="L55" i="32" s="1"/>
  <c r="D29" i="23"/>
  <c r="I101" i="2"/>
  <c r="D101" i="22"/>
  <c r="J58" i="36"/>
  <c r="K58" i="36" s="1"/>
  <c r="L58" i="36" s="1"/>
  <c r="J55" i="36"/>
  <c r="K55" i="36" s="1"/>
  <c r="L55" i="36" s="1"/>
  <c r="J101" i="34"/>
  <c r="K101" i="34" s="1"/>
  <c r="L101" i="34" s="1"/>
  <c r="J25" i="33"/>
  <c r="K25" i="33" s="1"/>
  <c r="L25" i="33" s="1"/>
  <c r="J36" i="32"/>
  <c r="K36" i="32" s="1"/>
  <c r="L36" i="32" s="1"/>
  <c r="J92" i="34"/>
  <c r="K92" i="34" s="1"/>
  <c r="J91" i="13"/>
  <c r="K91" i="13" s="1"/>
  <c r="L91" i="13" s="1"/>
  <c r="J96" i="12"/>
  <c r="K96" i="12" s="1"/>
  <c r="L96" i="12" s="1"/>
  <c r="J65" i="34"/>
  <c r="K65" i="34" s="1"/>
  <c r="L65" i="34" s="1"/>
  <c r="J63" i="33"/>
  <c r="K63" i="33" s="1"/>
  <c r="L63" i="33" s="1"/>
  <c r="I54" i="2"/>
  <c r="D54" i="22"/>
  <c r="J93" i="8"/>
  <c r="K93" i="8" s="1"/>
  <c r="L93" i="8" s="1"/>
  <c r="J11" i="33"/>
  <c r="K11" i="33" s="1"/>
  <c r="L11" i="33" s="1"/>
  <c r="J60" i="30"/>
  <c r="K60" i="30" s="1"/>
  <c r="L60" i="30" s="1"/>
  <c r="J21" i="13"/>
  <c r="K21" i="13" s="1"/>
  <c r="L21" i="13" s="1"/>
  <c r="J73" i="33"/>
  <c r="K73" i="33" s="1"/>
  <c r="L73" i="33" s="1"/>
  <c r="J87" i="31"/>
  <c r="K87" i="31" s="1"/>
  <c r="L87" i="31" s="1"/>
  <c r="J108" i="11"/>
  <c r="K108" i="11" s="1"/>
  <c r="L108" i="11" s="1"/>
  <c r="J49" i="33"/>
  <c r="K49" i="33" s="1"/>
  <c r="L49" i="33" s="1"/>
  <c r="J55" i="34"/>
  <c r="K55" i="34" s="1"/>
  <c r="L55" i="34" s="1"/>
  <c r="J44" i="2"/>
  <c r="E44" i="22"/>
  <c r="K237" i="16"/>
  <c r="P238" i="16"/>
  <c r="O160" i="16"/>
  <c r="L148" i="16"/>
  <c r="I208" i="16"/>
  <c r="N251" i="16"/>
  <c r="J249" i="16"/>
  <c r="G262" i="16"/>
  <c r="I154" i="16"/>
  <c r="M188" i="16"/>
  <c r="J242" i="16"/>
  <c r="M253" i="16"/>
  <c r="J206" i="16"/>
  <c r="O157" i="16"/>
  <c r="G255" i="16"/>
  <c r="F257" i="16"/>
  <c r="F196" i="16"/>
  <c r="J233" i="16"/>
  <c r="P222" i="16"/>
  <c r="J237" i="16"/>
  <c r="M246" i="16"/>
  <c r="K252" i="16"/>
  <c r="F243" i="16"/>
  <c r="H186" i="16"/>
  <c r="L207" i="16"/>
  <c r="M244" i="16"/>
  <c r="M222" i="16"/>
  <c r="I246" i="16"/>
  <c r="O184" i="16"/>
  <c r="L236" i="16"/>
  <c r="G257" i="16"/>
  <c r="G228" i="16"/>
  <c r="O246" i="16"/>
  <c r="J225" i="16"/>
  <c r="M208" i="16"/>
  <c r="N203" i="16"/>
  <c r="J236" i="16"/>
  <c r="L217" i="16"/>
  <c r="F221" i="16"/>
  <c r="I217" i="16"/>
  <c r="H218" i="16"/>
  <c r="F190" i="16"/>
  <c r="K179" i="16"/>
  <c r="M183" i="16"/>
  <c r="J224" i="16"/>
  <c r="L203" i="16"/>
  <c r="D156" i="16"/>
  <c r="F183" i="16"/>
  <c r="F255" i="16"/>
  <c r="I153" i="16"/>
  <c r="N239" i="16"/>
  <c r="P224" i="16"/>
  <c r="P256" i="16"/>
  <c r="L169" i="16"/>
  <c r="P246" i="16"/>
  <c r="M238" i="16"/>
  <c r="I184" i="16"/>
  <c r="F158" i="16"/>
  <c r="I147" i="16"/>
  <c r="D205" i="16"/>
  <c r="I244" i="16"/>
  <c r="O191" i="16"/>
  <c r="N207" i="16"/>
  <c r="L166" i="16"/>
  <c r="P209" i="16"/>
  <c r="K254" i="16"/>
  <c r="F155" i="16"/>
  <c r="N229" i="16"/>
  <c r="M153" i="16"/>
  <c r="L223" i="16"/>
  <c r="K253" i="16"/>
  <c r="O182" i="16"/>
  <c r="P188" i="16"/>
  <c r="L160" i="16"/>
  <c r="J157" i="16"/>
  <c r="J219" i="16"/>
  <c r="G249" i="16"/>
  <c r="G232" i="16"/>
  <c r="I214" i="16"/>
  <c r="M167" i="16"/>
  <c r="L157" i="16"/>
  <c r="I259" i="16"/>
  <c r="P190" i="16"/>
  <c r="K214" i="16"/>
  <c r="G222" i="16"/>
  <c r="I172" i="16"/>
  <c r="D160" i="16"/>
  <c r="D249" i="16"/>
  <c r="L181" i="16"/>
  <c r="N201" i="16"/>
  <c r="L154" i="16"/>
  <c r="O202" i="16"/>
  <c r="D230" i="16"/>
  <c r="H164" i="16"/>
  <c r="I169" i="16"/>
  <c r="J168" i="16"/>
  <c r="G192" i="16"/>
  <c r="K246" i="16"/>
  <c r="L151" i="16"/>
  <c r="F154" i="16"/>
  <c r="I152" i="16"/>
  <c r="H240" i="16"/>
  <c r="F160" i="16"/>
  <c r="J92" i="36"/>
  <c r="K92" i="36" s="1"/>
  <c r="L92" i="36" s="1"/>
  <c r="J93" i="33"/>
  <c r="K93" i="33" s="1"/>
  <c r="L93" i="33" s="1"/>
  <c r="J15" i="13"/>
  <c r="K15" i="13" s="1"/>
  <c r="L15" i="13" s="1"/>
  <c r="J3" i="30"/>
  <c r="K3" i="30" s="1"/>
  <c r="L3" i="30" s="1"/>
  <c r="J63" i="31"/>
  <c r="K63" i="31" s="1"/>
  <c r="L63" i="31" s="1"/>
  <c r="J106" i="11"/>
  <c r="K106" i="11" s="1"/>
  <c r="L106" i="11" s="1"/>
  <c r="J104" i="32"/>
  <c r="K104" i="32" s="1"/>
  <c r="L104" i="32" s="1"/>
  <c r="I53" i="2"/>
  <c r="D53" i="22"/>
  <c r="J117" i="12"/>
  <c r="K117" i="12" s="1"/>
  <c r="L117" i="12" s="1"/>
  <c r="J9" i="31"/>
  <c r="K9" i="31" s="1"/>
  <c r="L9" i="31" s="1"/>
  <c r="I82" i="2"/>
  <c r="D82" i="22"/>
  <c r="J43" i="9"/>
  <c r="K43" i="9" s="1"/>
  <c r="L43" i="9" s="1"/>
  <c r="J97" i="32"/>
  <c r="K97" i="32" s="1"/>
  <c r="L97" i="32" s="1"/>
  <c r="J108" i="9"/>
  <c r="K108" i="9" s="1"/>
  <c r="L108" i="9" s="1"/>
  <c r="J61" i="32"/>
  <c r="K61" i="32" s="1"/>
  <c r="L61" i="32" s="1"/>
  <c r="J12" i="13"/>
  <c r="K12" i="13" s="1"/>
  <c r="L12" i="13" s="1"/>
  <c r="J110" i="12"/>
  <c r="K110" i="12" s="1"/>
  <c r="L110" i="12" s="1"/>
  <c r="J112" i="8"/>
  <c r="K112" i="8" s="1"/>
  <c r="L112" i="8" s="1"/>
  <c r="J51" i="8"/>
  <c r="K51" i="8" s="1"/>
  <c r="L51" i="8" s="1"/>
  <c r="J88" i="32"/>
  <c r="K88" i="32" s="1"/>
  <c r="L88" i="32" s="1"/>
  <c r="J77" i="33"/>
  <c r="K77" i="33" s="1"/>
  <c r="L77" i="33" s="1"/>
  <c r="J92" i="32"/>
  <c r="K92" i="32" s="1"/>
  <c r="L92" i="32" s="1"/>
  <c r="J101" i="9"/>
  <c r="K101" i="9" s="1"/>
  <c r="L101" i="9" s="1"/>
  <c r="J107" i="36"/>
  <c r="K107" i="36" s="1"/>
  <c r="L107" i="36" s="1"/>
  <c r="J98" i="8"/>
  <c r="K98" i="8" s="1"/>
  <c r="L98" i="8" s="1"/>
  <c r="J41" i="34"/>
  <c r="K41" i="34" s="1"/>
  <c r="L41" i="34" s="1"/>
  <c r="I96" i="2"/>
  <c r="D96" i="22"/>
  <c r="J62" i="30"/>
  <c r="K62" i="30" s="1"/>
  <c r="L62" i="30" s="1"/>
  <c r="J99" i="9"/>
  <c r="K99" i="9" s="1"/>
  <c r="L99" i="9" s="1"/>
  <c r="J77" i="9"/>
  <c r="K77" i="9" s="1"/>
  <c r="L77" i="9" s="1"/>
  <c r="J101" i="31"/>
  <c r="K101" i="31" s="1"/>
  <c r="L101" i="31" s="1"/>
  <c r="J39" i="13"/>
  <c r="K39" i="13" s="1"/>
  <c r="L39" i="13" s="1"/>
  <c r="J91" i="30"/>
  <c r="K91" i="30" s="1"/>
  <c r="L91" i="30" s="1"/>
  <c r="J112" i="12"/>
  <c r="K112" i="12" s="1"/>
  <c r="L112" i="12" s="1"/>
  <c r="J83" i="12"/>
  <c r="K83" i="12" s="1"/>
  <c r="L83" i="12" s="1"/>
  <c r="J101" i="13"/>
  <c r="K101" i="13" s="1"/>
  <c r="L101" i="13" s="1"/>
  <c r="J80" i="32"/>
  <c r="K80" i="32" s="1"/>
  <c r="L80" i="32" s="1"/>
  <c r="J63" i="9"/>
  <c r="K63" i="9" s="1"/>
  <c r="L63" i="9" s="1"/>
  <c r="J58" i="11"/>
  <c r="K58" i="11" s="1"/>
  <c r="L58" i="11" s="1"/>
  <c r="J91" i="32"/>
  <c r="K91" i="32" s="1"/>
  <c r="L91" i="32" s="1"/>
  <c r="J72" i="30"/>
  <c r="K72" i="30" s="1"/>
  <c r="L72" i="30" s="1"/>
  <c r="J76" i="8"/>
  <c r="K76" i="8" s="1"/>
  <c r="L76" i="8" s="1"/>
  <c r="J72" i="31"/>
  <c r="K72" i="31" s="1"/>
  <c r="L72" i="31" s="1"/>
  <c r="J73" i="34"/>
  <c r="K73" i="34" s="1"/>
  <c r="L73" i="34" s="1"/>
  <c r="J45" i="8"/>
  <c r="K45" i="8" s="1"/>
  <c r="L45" i="8" s="1"/>
  <c r="I68" i="2"/>
  <c r="D68" i="22"/>
  <c r="J34" i="36"/>
  <c r="K34" i="36" s="1"/>
  <c r="L34" i="36" s="1"/>
  <c r="J38" i="9"/>
  <c r="K38" i="9" s="1"/>
  <c r="L38" i="9" s="1"/>
  <c r="J79" i="32"/>
  <c r="K79" i="32" s="1"/>
  <c r="L79" i="32" s="1"/>
  <c r="J58" i="30"/>
  <c r="K58" i="30" s="1"/>
  <c r="L58" i="30" s="1"/>
  <c r="J11" i="6"/>
  <c r="K11" i="6" s="1"/>
  <c r="J38" i="8"/>
  <c r="K38" i="8" s="1"/>
  <c r="L38" i="8" s="1"/>
  <c r="J110" i="8"/>
  <c r="K110" i="8" s="1"/>
  <c r="L110" i="8" s="1"/>
  <c r="I27" i="2"/>
  <c r="D27" i="22"/>
  <c r="J8" i="31"/>
  <c r="K8" i="31" s="1"/>
  <c r="L8" i="31" s="1"/>
  <c r="D31" i="23"/>
  <c r="J94" i="11"/>
  <c r="K94" i="11" s="1"/>
  <c r="L94" i="11" s="1"/>
  <c r="J79" i="33"/>
  <c r="K79" i="33" s="1"/>
  <c r="L79" i="33" s="1"/>
  <c r="J111" i="33"/>
  <c r="K111" i="33" s="1"/>
  <c r="L111" i="33" s="1"/>
  <c r="J24" i="30"/>
  <c r="K24" i="30" s="1"/>
  <c r="L24" i="30" s="1"/>
  <c r="J101" i="33"/>
  <c r="K101" i="33" s="1"/>
  <c r="L101" i="33" s="1"/>
  <c r="J93" i="9"/>
  <c r="K93" i="9" s="1"/>
  <c r="L93" i="9" s="1"/>
  <c r="J39" i="31"/>
  <c r="K39" i="31" s="1"/>
  <c r="L39" i="31" s="1"/>
  <c r="J13" i="8"/>
  <c r="K13" i="8" s="1"/>
  <c r="L13" i="8" s="1"/>
  <c r="J2" i="31"/>
  <c r="K2" i="31" s="1"/>
  <c r="L2" i="31" s="1"/>
  <c r="J60" i="6"/>
  <c r="K60" i="6" s="1"/>
  <c r="L60" i="6" s="1"/>
  <c r="J99" i="31"/>
  <c r="K99" i="31" s="1"/>
  <c r="L99" i="31" s="1"/>
  <c r="J46" i="13"/>
  <c r="K46" i="13" s="1"/>
  <c r="L46" i="13" s="1"/>
  <c r="J62" i="11"/>
  <c r="K62" i="11" s="1"/>
  <c r="L62" i="11" s="1"/>
  <c r="J21" i="30"/>
  <c r="K21" i="30" s="1"/>
  <c r="L21" i="30" s="1"/>
  <c r="J64" i="33"/>
  <c r="K64" i="33" s="1"/>
  <c r="L64" i="33" s="1"/>
  <c r="J109" i="36"/>
  <c r="K109" i="36" s="1"/>
  <c r="L109" i="36" s="1"/>
  <c r="J10" i="8"/>
  <c r="K10" i="8" s="1"/>
  <c r="L10" i="8" s="1"/>
  <c r="J84" i="11"/>
  <c r="K84" i="11" s="1"/>
  <c r="L84" i="11" s="1"/>
  <c r="J8" i="9"/>
  <c r="K8" i="9" s="1"/>
  <c r="L8" i="9" s="1"/>
  <c r="J78" i="30"/>
  <c r="K78" i="30" s="1"/>
  <c r="L78" i="30" s="1"/>
  <c r="J108" i="36"/>
  <c r="K108" i="36" s="1"/>
  <c r="L108" i="36" s="1"/>
  <c r="J37" i="13"/>
  <c r="K37" i="13" s="1"/>
  <c r="L37" i="13" s="1"/>
  <c r="J43" i="33"/>
  <c r="K43" i="33" s="1"/>
  <c r="L43" i="33" s="1"/>
  <c r="J15" i="30"/>
  <c r="K15" i="30" s="1"/>
  <c r="L15" i="30" s="1"/>
  <c r="J12" i="32"/>
  <c r="K12" i="32" s="1"/>
  <c r="L12" i="32" s="1"/>
  <c r="J74" i="32"/>
  <c r="K74" i="32" s="1"/>
  <c r="L74" i="32" s="1"/>
  <c r="J104" i="12"/>
  <c r="K104" i="12" s="1"/>
  <c r="L104" i="12" s="1"/>
  <c r="J87" i="12"/>
  <c r="K87" i="12" s="1"/>
  <c r="L87" i="12" s="1"/>
  <c r="S3" i="23"/>
  <c r="J69" i="31"/>
  <c r="K69" i="31" s="1"/>
  <c r="L69" i="31" s="1"/>
  <c r="J22" i="9"/>
  <c r="K22" i="9" s="1"/>
  <c r="L22" i="9" s="1"/>
  <c r="J12" i="30"/>
  <c r="K12" i="30" s="1"/>
  <c r="L12" i="30" s="1"/>
  <c r="J114" i="31"/>
  <c r="K114" i="31" s="1"/>
  <c r="L114" i="31" s="1"/>
  <c r="J45" i="33"/>
  <c r="K45" i="33" s="1"/>
  <c r="L45" i="33" s="1"/>
  <c r="J69" i="36"/>
  <c r="K69" i="36" s="1"/>
  <c r="L69" i="36" s="1"/>
  <c r="J77" i="12"/>
  <c r="K77" i="12" s="1"/>
  <c r="L77" i="12" s="1"/>
  <c r="J27" i="31"/>
  <c r="K27" i="31" s="1"/>
  <c r="L27" i="31" s="1"/>
  <c r="J104" i="6"/>
  <c r="K104" i="6" s="1"/>
  <c r="L104" i="6" s="1"/>
  <c r="D75" i="23"/>
  <c r="J36" i="30"/>
  <c r="K36" i="30" s="1"/>
  <c r="L36" i="30" s="1"/>
  <c r="J56" i="11"/>
  <c r="K56" i="11" s="1"/>
  <c r="L56" i="11" s="1"/>
  <c r="J9" i="30"/>
  <c r="K9" i="30" s="1"/>
  <c r="L9" i="30" s="1"/>
  <c r="J57" i="13"/>
  <c r="K57" i="13" s="1"/>
  <c r="L57" i="13" s="1"/>
  <c r="J85" i="6"/>
  <c r="J19" i="34"/>
  <c r="K19" i="34" s="1"/>
  <c r="L19" i="34" s="1"/>
  <c r="J24" i="31"/>
  <c r="K24" i="31" s="1"/>
  <c r="L24" i="31" s="1"/>
  <c r="J23" i="32"/>
  <c r="K23" i="32" s="1"/>
  <c r="L23" i="32" s="1"/>
  <c r="J47" i="12"/>
  <c r="K47" i="12" s="1"/>
  <c r="L47" i="12" s="1"/>
  <c r="J101" i="36"/>
  <c r="K101" i="36" s="1"/>
  <c r="L101" i="36" s="1"/>
  <c r="J6" i="30"/>
  <c r="K6" i="30" s="1"/>
  <c r="L6" i="30" s="1"/>
  <c r="J9" i="8"/>
  <c r="K9" i="8" s="1"/>
  <c r="L9" i="8" s="1"/>
  <c r="J7" i="31"/>
  <c r="K7" i="31" s="1"/>
  <c r="L7" i="31" s="1"/>
  <c r="J95" i="34"/>
  <c r="K95" i="34" s="1"/>
  <c r="L95" i="34" s="1"/>
  <c r="J15" i="8"/>
  <c r="K15" i="8" s="1"/>
  <c r="L15" i="8" s="1"/>
  <c r="J80" i="2"/>
  <c r="E80" i="22"/>
  <c r="P250" i="16"/>
  <c r="M216" i="16"/>
  <c r="M151" i="16"/>
  <c r="M178" i="16"/>
  <c r="O183" i="16"/>
  <c r="M210" i="16"/>
  <c r="M190" i="16"/>
  <c r="O224" i="16"/>
  <c r="J172" i="16"/>
  <c r="K216" i="16"/>
  <c r="G172" i="16"/>
  <c r="L215" i="16"/>
  <c r="K220" i="16"/>
  <c r="I211" i="16"/>
  <c r="K256" i="16"/>
  <c r="J187" i="16"/>
  <c r="G211" i="16"/>
  <c r="L253" i="16"/>
  <c r="J159" i="16"/>
  <c r="F209" i="16"/>
  <c r="G183" i="16"/>
  <c r="K262" i="16"/>
  <c r="J193" i="16"/>
  <c r="G182" i="16"/>
  <c r="D201" i="16"/>
  <c r="D147" i="16"/>
  <c r="P210" i="16"/>
  <c r="M205" i="16"/>
  <c r="M256" i="16"/>
  <c r="P254" i="16"/>
  <c r="M249" i="16"/>
  <c r="N252" i="16"/>
  <c r="N258" i="16"/>
  <c r="I258" i="16"/>
  <c r="G169" i="16"/>
  <c r="L197" i="16"/>
  <c r="I190" i="16"/>
  <c r="I253" i="16"/>
  <c r="F178" i="16"/>
  <c r="G181" i="16"/>
  <c r="J165" i="16"/>
  <c r="H261" i="16"/>
  <c r="D233" i="16"/>
  <c r="D226" i="16"/>
  <c r="O249" i="16"/>
  <c r="O242" i="16"/>
  <c r="P245" i="16"/>
  <c r="M159" i="16"/>
  <c r="N179" i="16"/>
  <c r="M175" i="16"/>
  <c r="I256" i="16"/>
  <c r="G166" i="16"/>
  <c r="K213" i="16"/>
  <c r="I179" i="16"/>
  <c r="F256" i="16"/>
  <c r="I206" i="16"/>
  <c r="L173" i="16"/>
  <c r="F213" i="16"/>
  <c r="I156" i="16"/>
  <c r="F170" i="16"/>
  <c r="O233" i="16"/>
  <c r="P198" i="16"/>
  <c r="O188" i="16"/>
  <c r="J241" i="16"/>
  <c r="I234" i="16"/>
  <c r="G212" i="16"/>
  <c r="J202" i="16"/>
  <c r="I158" i="16"/>
  <c r="G163" i="16"/>
  <c r="G223" i="16"/>
  <c r="J230" i="16"/>
  <c r="I199" i="16"/>
  <c r="K197" i="16"/>
  <c r="H212" i="16"/>
  <c r="D196" i="16"/>
  <c r="H252" i="16"/>
  <c r="J261" i="16"/>
  <c r="H220" i="16"/>
  <c r="D177" i="16"/>
  <c r="D166" i="16"/>
  <c r="D158" i="16"/>
  <c r="N205" i="16"/>
  <c r="O210" i="16"/>
  <c r="P186" i="16"/>
  <c r="N243" i="16"/>
  <c r="M161" i="16"/>
  <c r="M239" i="16"/>
  <c r="J229" i="16"/>
  <c r="L245" i="16"/>
  <c r="G219" i="16"/>
  <c r="G235" i="16"/>
  <c r="G246" i="16"/>
  <c r="G160" i="16"/>
  <c r="G175" i="16"/>
  <c r="G234" i="16"/>
  <c r="I261" i="16"/>
  <c r="K186" i="16"/>
  <c r="I237" i="16"/>
  <c r="H196" i="16"/>
  <c r="D190" i="16"/>
  <c r="H236" i="16"/>
  <c r="I242" i="16"/>
  <c r="H213" i="16"/>
  <c r="E206" i="16"/>
  <c r="N185" i="16"/>
  <c r="M177" i="16"/>
  <c r="M200" i="16"/>
  <c r="P171" i="16"/>
  <c r="M181" i="16"/>
  <c r="L227" i="16"/>
  <c r="I223" i="16"/>
  <c r="G221" i="16"/>
  <c r="J174" i="16"/>
  <c r="G237" i="16"/>
  <c r="F250" i="16"/>
  <c r="J254" i="16"/>
  <c r="F171" i="16"/>
  <c r="I233" i="16"/>
  <c r="J205" i="16"/>
  <c r="K163" i="16"/>
  <c r="G224" i="16"/>
  <c r="H221" i="16"/>
  <c r="I230" i="16"/>
  <c r="F164" i="16"/>
  <c r="H194" i="16"/>
  <c r="E182" i="16"/>
  <c r="N170" i="16"/>
  <c r="M169" i="16"/>
  <c r="P166" i="16"/>
  <c r="P227" i="16"/>
  <c r="O185" i="16"/>
  <c r="O259" i="16"/>
  <c r="P197" i="16"/>
  <c r="M193" i="16"/>
  <c r="J218" i="16"/>
  <c r="L200" i="16"/>
  <c r="G214" i="16"/>
  <c r="G230" i="16"/>
  <c r="J252" i="16"/>
  <c r="P158" i="16"/>
  <c r="K202" i="16"/>
  <c r="K240" i="16"/>
  <c r="G206" i="16"/>
  <c r="K219" i="16"/>
  <c r="L257" i="16"/>
  <c r="J257" i="16"/>
  <c r="I210" i="16"/>
  <c r="G208" i="16"/>
  <c r="H214" i="16"/>
  <c r="D154" i="16"/>
  <c r="F173" i="16"/>
  <c r="D253" i="16"/>
  <c r="D172" i="16"/>
  <c r="D243" i="16"/>
  <c r="D235" i="16"/>
  <c r="D187" i="16"/>
  <c r="N167" i="16"/>
  <c r="M185" i="16"/>
  <c r="O260" i="16"/>
  <c r="N250" i="16"/>
  <c r="O225" i="16"/>
  <c r="N215" i="16"/>
  <c r="L189" i="16"/>
  <c r="K245" i="16"/>
  <c r="J217" i="16"/>
  <c r="J258" i="16"/>
  <c r="J201" i="16"/>
  <c r="K217" i="16"/>
  <c r="G185" i="16"/>
  <c r="F188" i="16"/>
  <c r="H256" i="16"/>
  <c r="H230" i="16"/>
  <c r="N187" i="16"/>
  <c r="O244" i="16"/>
  <c r="P200" i="16"/>
  <c r="O220" i="16"/>
  <c r="M206" i="16"/>
  <c r="N197" i="16"/>
  <c r="J195" i="16"/>
  <c r="I205" i="16"/>
  <c r="I238" i="16"/>
  <c r="F201" i="16"/>
  <c r="I171" i="16"/>
  <c r="K226" i="16"/>
  <c r="J196" i="16"/>
  <c r="G199" i="16"/>
  <c r="K208" i="16"/>
  <c r="F244" i="16"/>
  <c r="D239" i="16"/>
  <c r="E191" i="16"/>
  <c r="M241" i="16"/>
  <c r="O228" i="16"/>
  <c r="P180" i="16"/>
  <c r="M213" i="16"/>
  <c r="M232" i="16"/>
  <c r="P192" i="16"/>
  <c r="M247" i="16"/>
  <c r="L175" i="16"/>
  <c r="I229" i="16"/>
  <c r="G216" i="16"/>
  <c r="K238" i="16"/>
  <c r="L260" i="16"/>
  <c r="F231" i="16"/>
  <c r="I194" i="16"/>
  <c r="D224" i="16"/>
  <c r="H152" i="16"/>
  <c r="D168" i="16"/>
  <c r="P196" i="16"/>
  <c r="O203" i="16"/>
  <c r="O239" i="16"/>
  <c r="J188" i="16"/>
  <c r="I175" i="16"/>
  <c r="K248" i="16"/>
  <c r="F174" i="16"/>
  <c r="L258" i="16"/>
  <c r="I247" i="16"/>
  <c r="I160" i="16"/>
  <c r="P217" i="16"/>
  <c r="K191" i="16"/>
  <c r="J189" i="16"/>
  <c r="L170" i="16"/>
  <c r="I180" i="16"/>
  <c r="F235" i="16"/>
  <c r="F165" i="16"/>
  <c r="D162" i="16"/>
  <c r="M157" i="16"/>
  <c r="O194" i="16"/>
  <c r="N211" i="16"/>
  <c r="O207" i="16"/>
  <c r="O200" i="16"/>
  <c r="M221" i="16"/>
  <c r="M203" i="16"/>
  <c r="G258" i="16"/>
  <c r="I225" i="16"/>
  <c r="I202" i="16"/>
  <c r="L224" i="16"/>
  <c r="I220" i="16"/>
  <c r="L186" i="16"/>
  <c r="G250" i="16"/>
  <c r="F220" i="16"/>
  <c r="L149" i="16"/>
  <c r="J207" i="16"/>
  <c r="F191" i="16"/>
  <c r="H254" i="16"/>
  <c r="D257" i="16"/>
  <c r="J105" i="33"/>
  <c r="K105" i="33" s="1"/>
  <c r="L105" i="33" s="1"/>
  <c r="J71" i="9"/>
  <c r="K71" i="9" s="1"/>
  <c r="L71" i="9" s="1"/>
  <c r="J6" i="9"/>
  <c r="K6" i="9" s="1"/>
  <c r="L6" i="9" s="1"/>
  <c r="J33" i="9"/>
  <c r="K33" i="9" s="1"/>
  <c r="L33" i="9" s="1"/>
  <c r="J38" i="13"/>
  <c r="K38" i="13" s="1"/>
  <c r="L38" i="13" s="1"/>
  <c r="J65" i="9"/>
  <c r="K65" i="9" s="1"/>
  <c r="L65" i="9" s="1"/>
  <c r="J45" i="9"/>
  <c r="K45" i="9" s="1"/>
  <c r="L45" i="9" s="1"/>
  <c r="J79" i="13"/>
  <c r="K79" i="13" s="1"/>
  <c r="L79" i="13" s="1"/>
  <c r="J27" i="32"/>
  <c r="K27" i="32" s="1"/>
  <c r="L27" i="32" s="1"/>
  <c r="J71" i="36"/>
  <c r="K71" i="36" s="1"/>
  <c r="L71" i="36" s="1"/>
  <c r="J27" i="12"/>
  <c r="K27" i="12" s="1"/>
  <c r="L27" i="12" s="1"/>
  <c r="J70" i="30"/>
  <c r="K70" i="30" s="1"/>
  <c r="L70" i="30" s="1"/>
  <c r="J75" i="36"/>
  <c r="K75" i="36" s="1"/>
  <c r="L75" i="36" s="1"/>
  <c r="J66" i="31"/>
  <c r="K66" i="31" s="1"/>
  <c r="L66" i="31" s="1"/>
  <c r="J111" i="36"/>
  <c r="K111" i="36" s="1"/>
  <c r="L111" i="36" s="1"/>
  <c r="J42" i="32"/>
  <c r="K42" i="32" s="1"/>
  <c r="L42" i="32" s="1"/>
  <c r="J66" i="12"/>
  <c r="K66" i="12" s="1"/>
  <c r="L66" i="12" s="1"/>
  <c r="J108" i="30"/>
  <c r="K108" i="30" s="1"/>
  <c r="L108" i="30" s="1"/>
  <c r="J14" i="32"/>
  <c r="K14" i="32" s="1"/>
  <c r="L14" i="32" s="1"/>
  <c r="J64" i="8"/>
  <c r="K64" i="8" s="1"/>
  <c r="L64" i="8" s="1"/>
  <c r="J38" i="12"/>
  <c r="K38" i="12" s="1"/>
  <c r="L38" i="12" s="1"/>
  <c r="J117" i="36"/>
  <c r="K117" i="36" s="1"/>
  <c r="L117" i="36" s="1"/>
  <c r="J48" i="32"/>
  <c r="K48" i="32" s="1"/>
  <c r="L48" i="32" s="1"/>
  <c r="J37" i="12"/>
  <c r="K37" i="12" s="1"/>
  <c r="L37" i="12" s="1"/>
  <c r="J56" i="6"/>
  <c r="K56" i="6" s="1"/>
  <c r="L56" i="6" s="1"/>
  <c r="J65" i="33"/>
  <c r="K65" i="33" s="1"/>
  <c r="L65" i="33" s="1"/>
  <c r="J60" i="9"/>
  <c r="K60" i="9" s="1"/>
  <c r="L60" i="9" s="1"/>
  <c r="J111" i="9"/>
  <c r="K111" i="9" s="1"/>
  <c r="L111" i="9" s="1"/>
  <c r="J109" i="33"/>
  <c r="K109" i="33" s="1"/>
  <c r="L109" i="33" s="1"/>
  <c r="J104" i="9"/>
  <c r="K104" i="9" s="1"/>
  <c r="L104" i="9" s="1"/>
  <c r="J107" i="11"/>
  <c r="K107" i="11" s="1"/>
  <c r="L107" i="11" s="1"/>
  <c r="J113" i="11"/>
  <c r="K113" i="11" s="1"/>
  <c r="L113" i="11" s="1"/>
  <c r="J113" i="31"/>
  <c r="K113" i="31" s="1"/>
  <c r="L113" i="31" s="1"/>
  <c r="J24" i="12"/>
  <c r="K24" i="12" s="1"/>
  <c r="L24" i="12" s="1"/>
  <c r="I113" i="2"/>
  <c r="D113" i="22"/>
  <c r="J52" i="30"/>
  <c r="K52" i="30" s="1"/>
  <c r="L52" i="30" s="1"/>
  <c r="J45" i="31"/>
  <c r="K45" i="31" s="1"/>
  <c r="L45" i="31" s="1"/>
  <c r="J108" i="31"/>
  <c r="K108" i="31" s="1"/>
  <c r="L108" i="31" s="1"/>
  <c r="J33" i="8"/>
  <c r="K33" i="8" s="1"/>
  <c r="L33" i="8" s="1"/>
  <c r="J36" i="12"/>
  <c r="K36" i="12" s="1"/>
  <c r="L36" i="12" s="1"/>
  <c r="J20" i="32"/>
  <c r="K20" i="32" s="1"/>
  <c r="L20" i="32" s="1"/>
  <c r="J116" i="34"/>
  <c r="K116" i="34" s="1"/>
  <c r="L116" i="34" s="1"/>
  <c r="J81" i="6"/>
  <c r="K81" i="6" s="1"/>
  <c r="L81" i="6" s="1"/>
  <c r="I65" i="2"/>
  <c r="D65" i="22"/>
  <c r="I94" i="2"/>
  <c r="D94" i="22"/>
  <c r="J104" i="13"/>
  <c r="K104" i="13" s="1"/>
  <c r="L104" i="13" s="1"/>
  <c r="J97" i="13"/>
  <c r="K97" i="13" s="1"/>
  <c r="L97" i="13" s="1"/>
  <c r="J100" i="33"/>
  <c r="K100" i="33" s="1"/>
  <c r="L100" i="33" s="1"/>
  <c r="J14" i="9"/>
  <c r="K14" i="9" s="1"/>
  <c r="L14" i="9" s="1"/>
  <c r="J34" i="11"/>
  <c r="K34" i="11" s="1"/>
  <c r="L34" i="11" s="1"/>
  <c r="J30" i="9"/>
  <c r="K30" i="9" s="1"/>
  <c r="L30" i="9" s="1"/>
  <c r="J111" i="31"/>
  <c r="K111" i="31" s="1"/>
  <c r="L111" i="31" s="1"/>
  <c r="J21" i="12"/>
  <c r="K21" i="12" s="1"/>
  <c r="L21" i="12" s="1"/>
  <c r="J68" i="36"/>
  <c r="K68" i="36" s="1"/>
  <c r="L68" i="36" s="1"/>
  <c r="J34" i="31"/>
  <c r="K34" i="31" s="1"/>
  <c r="L34" i="31" s="1"/>
  <c r="J111" i="8"/>
  <c r="K111" i="8" s="1"/>
  <c r="L111" i="8" s="1"/>
  <c r="J61" i="31"/>
  <c r="K61" i="31" s="1"/>
  <c r="L61" i="31" s="1"/>
  <c r="J28" i="30"/>
  <c r="K28" i="30" s="1"/>
  <c r="L28" i="30" s="1"/>
  <c r="J68" i="8"/>
  <c r="K68" i="8" s="1"/>
  <c r="L68" i="8" s="1"/>
  <c r="J11" i="31"/>
  <c r="K11" i="31" s="1"/>
  <c r="L11" i="31" s="1"/>
  <c r="J25" i="8"/>
  <c r="K25" i="8" s="1"/>
  <c r="L25" i="8" s="1"/>
  <c r="J88" i="13"/>
  <c r="K88" i="13" s="1"/>
  <c r="L88" i="13" s="1"/>
  <c r="J53" i="33"/>
  <c r="K53" i="33" s="1"/>
  <c r="L53" i="33" s="1"/>
  <c r="J43" i="13"/>
  <c r="K43" i="13" s="1"/>
  <c r="L43" i="13" s="1"/>
  <c r="J96" i="32"/>
  <c r="K96" i="32" s="1"/>
  <c r="L96" i="32" s="1"/>
  <c r="J89" i="31"/>
  <c r="K89" i="31" s="1"/>
  <c r="L89" i="31" s="1"/>
  <c r="J67" i="12"/>
  <c r="K67" i="12" s="1"/>
  <c r="L67" i="12" s="1"/>
  <c r="J57" i="32"/>
  <c r="K57" i="32" s="1"/>
  <c r="L57" i="32" s="1"/>
  <c r="J13" i="31"/>
  <c r="K13" i="31" s="1"/>
  <c r="L13" i="31" s="1"/>
  <c r="J18" i="12"/>
  <c r="K18" i="12" s="1"/>
  <c r="L18" i="12" s="1"/>
  <c r="J78" i="12"/>
  <c r="K78" i="12" s="1"/>
  <c r="L78" i="12" s="1"/>
  <c r="J85" i="32"/>
  <c r="K85" i="32" s="1"/>
  <c r="L85" i="32" s="1"/>
  <c r="J54" i="31"/>
  <c r="K54" i="31" s="1"/>
  <c r="L54" i="31" s="1"/>
  <c r="J52" i="36"/>
  <c r="K52" i="36" s="1"/>
  <c r="L52" i="36" s="1"/>
  <c r="I114" i="2"/>
  <c r="D114" i="22"/>
  <c r="J67" i="34"/>
  <c r="K67" i="34" s="1"/>
  <c r="L67" i="34" s="1"/>
  <c r="J107" i="34"/>
  <c r="K107" i="34" s="1"/>
  <c r="L107" i="34" s="1"/>
  <c r="J116" i="32"/>
  <c r="K116" i="32" s="1"/>
  <c r="L116" i="32" s="1"/>
  <c r="J75" i="34"/>
  <c r="K75" i="34" s="1"/>
  <c r="L75" i="34" s="1"/>
  <c r="J32" i="6"/>
  <c r="K32" i="6" s="1"/>
  <c r="L32" i="6" s="1"/>
  <c r="J21" i="6"/>
  <c r="K21" i="6" s="1"/>
  <c r="L21" i="6" s="1"/>
  <c r="J13" i="6"/>
  <c r="K13" i="6" s="1"/>
  <c r="M2" i="23"/>
  <c r="J60" i="11"/>
  <c r="K60" i="11" s="1"/>
  <c r="L60" i="11" s="1"/>
  <c r="J65" i="13"/>
  <c r="K65" i="13" s="1"/>
  <c r="L65" i="13" s="1"/>
  <c r="J41" i="33"/>
  <c r="K41" i="33" s="1"/>
  <c r="L41" i="33" s="1"/>
  <c r="J98" i="11"/>
  <c r="K98" i="11" s="1"/>
  <c r="L98" i="11" s="1"/>
  <c r="J16" i="9"/>
  <c r="K16" i="9" s="1"/>
  <c r="L16" i="9" s="1"/>
  <c r="J94" i="9"/>
  <c r="K94" i="9" s="1"/>
  <c r="L94" i="9" s="1"/>
  <c r="J84" i="32"/>
  <c r="K84" i="32" s="1"/>
  <c r="L84" i="32" s="1"/>
  <c r="J100" i="30"/>
  <c r="K100" i="30" s="1"/>
  <c r="L100" i="30" s="1"/>
  <c r="J74" i="12"/>
  <c r="K74" i="12" s="1"/>
  <c r="L74" i="12" s="1"/>
  <c r="J90" i="12"/>
  <c r="K90" i="12" s="1"/>
  <c r="L90" i="12" s="1"/>
  <c r="J101" i="12"/>
  <c r="K101" i="12" s="1"/>
  <c r="L101" i="12" s="1"/>
  <c r="J15" i="12"/>
  <c r="K15" i="12" s="1"/>
  <c r="L15" i="12" s="1"/>
  <c r="J30" i="12"/>
  <c r="K30" i="12" s="1"/>
  <c r="L30" i="12" s="1"/>
  <c r="J89" i="12"/>
  <c r="K89" i="12" s="1"/>
  <c r="L89" i="12" s="1"/>
  <c r="J116" i="31"/>
  <c r="K116" i="31" s="1"/>
  <c r="L116" i="31" s="1"/>
  <c r="J41" i="36"/>
  <c r="K41" i="36" s="1"/>
  <c r="L41" i="36" s="1"/>
  <c r="J92" i="31"/>
  <c r="K92" i="31" s="1"/>
  <c r="L92" i="31" s="1"/>
  <c r="J51" i="34"/>
  <c r="K51" i="34" s="1"/>
  <c r="L51" i="34" s="1"/>
  <c r="J45" i="6"/>
  <c r="K45" i="6" s="1"/>
  <c r="L45" i="6" s="1"/>
  <c r="J91" i="34"/>
  <c r="K91" i="34" s="1"/>
  <c r="L91" i="34" s="1"/>
  <c r="J97" i="31"/>
  <c r="K97" i="31" s="1"/>
  <c r="L97" i="31" s="1"/>
  <c r="I70" i="2"/>
  <c r="D70" i="22"/>
  <c r="J68" i="34"/>
  <c r="K68" i="34" s="1"/>
  <c r="L68" i="34" s="1"/>
  <c r="J61" i="2"/>
  <c r="E61" i="22"/>
  <c r="D17" i="23"/>
  <c r="J40" i="11"/>
  <c r="K40" i="11" s="1"/>
  <c r="L40" i="11" s="1"/>
  <c r="J32" i="9"/>
  <c r="K32" i="9" s="1"/>
  <c r="L32" i="9" s="1"/>
  <c r="J55" i="9"/>
  <c r="K55" i="9" s="1"/>
  <c r="L55" i="9" s="1"/>
  <c r="J26" i="33"/>
  <c r="K26" i="33" s="1"/>
  <c r="L26" i="33" s="1"/>
  <c r="J36" i="9"/>
  <c r="K36" i="9" s="1"/>
  <c r="L36" i="9" s="1"/>
  <c r="J82" i="30"/>
  <c r="K82" i="30" s="1"/>
  <c r="L82" i="30" s="1"/>
  <c r="J78" i="31"/>
  <c r="K78" i="31" s="1"/>
  <c r="L78" i="31" s="1"/>
  <c r="J76" i="12"/>
  <c r="K76" i="12" s="1"/>
  <c r="L76" i="12" s="1"/>
  <c r="J29" i="32"/>
  <c r="K29" i="32" s="1"/>
  <c r="L29" i="32" s="1"/>
  <c r="J92" i="12"/>
  <c r="K92" i="12" s="1"/>
  <c r="L92" i="12" s="1"/>
  <c r="J105" i="8"/>
  <c r="K105" i="8" s="1"/>
  <c r="L105" i="8" s="1"/>
  <c r="J109" i="32"/>
  <c r="K109" i="32" s="1"/>
  <c r="L109" i="32" s="1"/>
  <c r="J26" i="8"/>
  <c r="K26" i="8" s="1"/>
  <c r="L26" i="8" s="1"/>
  <c r="J88" i="31"/>
  <c r="K88" i="31" s="1"/>
  <c r="L88" i="31" s="1"/>
  <c r="J60" i="32"/>
  <c r="K60" i="32" s="1"/>
  <c r="L60" i="32" s="1"/>
  <c r="J18" i="36"/>
  <c r="K18" i="36" s="1"/>
  <c r="L18" i="36" s="1"/>
  <c r="J79" i="12"/>
  <c r="K79" i="12" s="1"/>
  <c r="L79" i="12" s="1"/>
  <c r="I90" i="2"/>
  <c r="D90" i="22"/>
  <c r="I116" i="2"/>
  <c r="D116" i="22"/>
  <c r="J76" i="34"/>
  <c r="K76" i="34" s="1"/>
  <c r="L76" i="34" s="1"/>
  <c r="J85" i="31"/>
  <c r="K85" i="31" s="1"/>
  <c r="L85" i="31" s="1"/>
  <c r="J19" i="8"/>
  <c r="K19" i="8" s="1"/>
  <c r="L19" i="8" s="1"/>
  <c r="I68" i="6"/>
  <c r="D68" i="23"/>
  <c r="I42" i="2"/>
  <c r="D42" i="22"/>
  <c r="J49" i="34"/>
  <c r="K49" i="34" s="1"/>
  <c r="L49" i="34" s="1"/>
  <c r="J37" i="2"/>
  <c r="E37" i="22"/>
  <c r="J25" i="11"/>
  <c r="K25" i="11" s="1"/>
  <c r="L25" i="11" s="1"/>
  <c r="J24" i="9"/>
  <c r="K24" i="9" s="1"/>
  <c r="L24" i="9" s="1"/>
  <c r="J21" i="33"/>
  <c r="K21" i="33" s="1"/>
  <c r="L21" i="33" s="1"/>
  <c r="J82" i="33"/>
  <c r="K82" i="33" s="1"/>
  <c r="L82" i="33" s="1"/>
  <c r="J40" i="13"/>
  <c r="K40" i="13" s="1"/>
  <c r="L40" i="13" s="1"/>
  <c r="J114" i="13"/>
  <c r="K114" i="13" s="1"/>
  <c r="L114" i="13" s="1"/>
  <c r="J52" i="33"/>
  <c r="K52" i="33" s="1"/>
  <c r="L52" i="33" s="1"/>
  <c r="J48" i="9"/>
  <c r="K48" i="9" s="1"/>
  <c r="L48" i="9" s="1"/>
  <c r="J73" i="32"/>
  <c r="K73" i="32" s="1"/>
  <c r="L73" i="32" s="1"/>
  <c r="J55" i="30"/>
  <c r="K55" i="30" s="1"/>
  <c r="L55" i="30" s="1"/>
  <c r="J69" i="12"/>
  <c r="K69" i="12" s="1"/>
  <c r="L69" i="12" s="1"/>
  <c r="J85" i="12"/>
  <c r="K85" i="12" s="1"/>
  <c r="L85" i="12" s="1"/>
  <c r="J107" i="32"/>
  <c r="K107" i="32" s="1"/>
  <c r="L107" i="32" s="1"/>
  <c r="J13" i="33"/>
  <c r="K13" i="33" s="1"/>
  <c r="L13" i="33" s="1"/>
  <c r="J57" i="36"/>
  <c r="K57" i="36" s="1"/>
  <c r="L57" i="36" s="1"/>
  <c r="J95" i="36"/>
  <c r="K95" i="36" s="1"/>
  <c r="L95" i="36" s="1"/>
  <c r="J61" i="12"/>
  <c r="K61" i="12" s="1"/>
  <c r="L61" i="12" s="1"/>
  <c r="J74" i="36"/>
  <c r="K74" i="36" s="1"/>
  <c r="L74" i="36" s="1"/>
  <c r="J112" i="30"/>
  <c r="K112" i="30" s="1"/>
  <c r="L112" i="30" s="1"/>
  <c r="J112" i="32"/>
  <c r="K112" i="32" s="1"/>
  <c r="L112" i="32" s="1"/>
  <c r="J65" i="31"/>
  <c r="K65" i="31" s="1"/>
  <c r="L65" i="31" s="1"/>
  <c r="J63" i="12"/>
  <c r="K63" i="12" s="1"/>
  <c r="L63" i="12" s="1"/>
  <c r="I98" i="2"/>
  <c r="D98" i="22"/>
  <c r="J69" i="34"/>
  <c r="K69" i="34" s="1"/>
  <c r="L69" i="34" s="1"/>
  <c r="J9" i="6"/>
  <c r="K9" i="6" s="1"/>
  <c r="L9" i="6" s="1"/>
  <c r="J28" i="8"/>
  <c r="K28" i="8" s="1"/>
  <c r="L28" i="8" s="1"/>
  <c r="I8" i="2"/>
  <c r="D8" i="22"/>
  <c r="J108" i="6"/>
  <c r="K108" i="6" s="1"/>
  <c r="L108" i="6" s="1"/>
  <c r="J27" i="6"/>
  <c r="K27" i="6" s="1"/>
  <c r="J98" i="6"/>
  <c r="K98" i="6" s="1"/>
  <c r="L98" i="6" s="1"/>
  <c r="J42" i="6"/>
  <c r="K42" i="6" s="1"/>
  <c r="J22" i="11"/>
  <c r="K22" i="11" s="1"/>
  <c r="L22" i="11" s="1"/>
  <c r="J40" i="9"/>
  <c r="K40" i="9" s="1"/>
  <c r="L40" i="9" s="1"/>
  <c r="J115" i="13"/>
  <c r="K115" i="13" s="1"/>
  <c r="L115" i="13" s="1"/>
  <c r="J105" i="11"/>
  <c r="K105" i="11" s="1"/>
  <c r="L105" i="11" s="1"/>
  <c r="J80" i="13"/>
  <c r="K80" i="13" s="1"/>
  <c r="L80" i="13" s="1"/>
  <c r="J70" i="11"/>
  <c r="K70" i="11" s="1"/>
  <c r="L70" i="11" s="1"/>
  <c r="J44" i="30"/>
  <c r="K44" i="30" s="1"/>
  <c r="L44" i="30" s="1"/>
  <c r="J100" i="36"/>
  <c r="K100" i="36" s="1"/>
  <c r="L100" i="36" s="1"/>
  <c r="J72" i="32"/>
  <c r="K72" i="32" s="1"/>
  <c r="L72" i="32" s="1"/>
  <c r="J113" i="32"/>
  <c r="K113" i="32" s="1"/>
  <c r="L113" i="32" s="1"/>
  <c r="J56" i="32"/>
  <c r="K56" i="32" s="1"/>
  <c r="L56" i="32" s="1"/>
  <c r="J72" i="36"/>
  <c r="K72" i="36" s="1"/>
  <c r="L72" i="36" s="1"/>
  <c r="J40" i="12"/>
  <c r="K40" i="12" s="1"/>
  <c r="L40" i="12" s="1"/>
  <c r="J43" i="8"/>
  <c r="K43" i="8" s="1"/>
  <c r="L43" i="8" s="1"/>
  <c r="I75" i="2"/>
  <c r="D75" i="22"/>
  <c r="J111" i="34"/>
  <c r="K111" i="34" s="1"/>
  <c r="L111" i="34" s="1"/>
  <c r="D85" i="23"/>
  <c r="J42" i="11"/>
  <c r="K42" i="11" s="1"/>
  <c r="L42" i="11" s="1"/>
  <c r="J99" i="13"/>
  <c r="K99" i="13" s="1"/>
  <c r="L99" i="13" s="1"/>
  <c r="J55" i="33"/>
  <c r="K55" i="33" s="1"/>
  <c r="L55" i="33" s="1"/>
  <c r="J75" i="13"/>
  <c r="K75" i="13" s="1"/>
  <c r="L75" i="13" s="1"/>
  <c r="J61" i="9"/>
  <c r="K61" i="9" s="1"/>
  <c r="L61" i="9" s="1"/>
  <c r="J52" i="11"/>
  <c r="K52" i="11" s="1"/>
  <c r="L52" i="11" s="1"/>
  <c r="J50" i="32"/>
  <c r="K50" i="32" s="1"/>
  <c r="L50" i="32" s="1"/>
  <c r="J60" i="31"/>
  <c r="K60" i="31" s="1"/>
  <c r="L60" i="31" s="1"/>
  <c r="J93" i="31"/>
  <c r="K93" i="31" s="1"/>
  <c r="L93" i="31" s="1"/>
  <c r="J56" i="8"/>
  <c r="K56" i="8" s="1"/>
  <c r="L56" i="8" s="1"/>
  <c r="J26" i="31"/>
  <c r="K26" i="31" s="1"/>
  <c r="L26" i="31" s="1"/>
  <c r="J81" i="36"/>
  <c r="K81" i="36" s="1"/>
  <c r="L81" i="36" s="1"/>
  <c r="J51" i="32"/>
  <c r="K51" i="32" s="1"/>
  <c r="L51" i="32" s="1"/>
  <c r="J54" i="12"/>
  <c r="K54" i="12" s="1"/>
  <c r="L54" i="12" s="1"/>
  <c r="J63" i="36"/>
  <c r="K63" i="36" s="1"/>
  <c r="L63" i="36" s="1"/>
  <c r="J99" i="8"/>
  <c r="K99" i="8" s="1"/>
  <c r="L99" i="8" s="1"/>
  <c r="I73" i="2"/>
  <c r="D73" i="22"/>
  <c r="I43" i="2"/>
  <c r="D43" i="22"/>
  <c r="J94" i="6"/>
  <c r="K94" i="6" s="1"/>
  <c r="L94" i="6" s="1"/>
  <c r="J46" i="2"/>
  <c r="E46" i="22"/>
  <c r="J96" i="9"/>
  <c r="K96" i="9" s="1"/>
  <c r="L96" i="9" s="1"/>
  <c r="J83" i="13"/>
  <c r="K83" i="13" s="1"/>
  <c r="L83" i="13" s="1"/>
  <c r="J35" i="33"/>
  <c r="K35" i="33" s="1"/>
  <c r="L35" i="33" s="1"/>
  <c r="J68" i="9"/>
  <c r="K68" i="9" s="1"/>
  <c r="L68" i="9" s="1"/>
  <c r="J87" i="9"/>
  <c r="K87" i="9" s="1"/>
  <c r="L87" i="9" s="1"/>
  <c r="J47" i="33"/>
  <c r="K47" i="33" s="1"/>
  <c r="L47" i="33" s="1"/>
  <c r="J102" i="9"/>
  <c r="K102" i="9" s="1"/>
  <c r="L102" i="9" s="1"/>
  <c r="J30" i="30"/>
  <c r="K30" i="30" s="1"/>
  <c r="L30" i="30" s="1"/>
  <c r="J84" i="31"/>
  <c r="K84" i="31" s="1"/>
  <c r="L84" i="31" s="1"/>
  <c r="J71" i="12"/>
  <c r="K71" i="12" s="1"/>
  <c r="L71" i="12" s="1"/>
  <c r="J93" i="36"/>
  <c r="K93" i="36" s="1"/>
  <c r="L93" i="36" s="1"/>
  <c r="J115" i="30"/>
  <c r="K115" i="30" s="1"/>
  <c r="L115" i="30" s="1"/>
  <c r="I104" i="2"/>
  <c r="D104" i="22"/>
  <c r="J86" i="8"/>
  <c r="K86" i="8" s="1"/>
  <c r="L86" i="8" s="1"/>
  <c r="J49" i="31"/>
  <c r="K49" i="31" s="1"/>
  <c r="L49" i="31" s="1"/>
  <c r="I64" i="2"/>
  <c r="D64" i="22"/>
  <c r="J79" i="6"/>
  <c r="K79" i="6" s="1"/>
  <c r="L79" i="6" s="1"/>
  <c r="J7" i="34"/>
  <c r="K7" i="34" s="1"/>
  <c r="L7" i="34" s="1"/>
  <c r="J23" i="6"/>
  <c r="K23" i="6" s="1"/>
  <c r="J51" i="33"/>
  <c r="K51" i="33" s="1"/>
  <c r="L51" i="33" s="1"/>
  <c r="J58" i="13"/>
  <c r="K58" i="13" s="1"/>
  <c r="L58" i="13" s="1"/>
  <c r="J94" i="13"/>
  <c r="K94" i="13" s="1"/>
  <c r="L94" i="13" s="1"/>
  <c r="J43" i="32"/>
  <c r="K43" i="32" s="1"/>
  <c r="L43" i="32" s="1"/>
  <c r="J30" i="31"/>
  <c r="K30" i="31" s="1"/>
  <c r="L30" i="31" s="1"/>
  <c r="J103" i="36"/>
  <c r="K103" i="36" s="1"/>
  <c r="L103" i="36" s="1"/>
  <c r="J29" i="8"/>
  <c r="K29" i="8" s="1"/>
  <c r="L29" i="8" s="1"/>
  <c r="J113" i="30"/>
  <c r="K113" i="30" s="1"/>
  <c r="L113" i="30" s="1"/>
  <c r="J102" i="31"/>
  <c r="K102" i="31" s="1"/>
  <c r="L102" i="31" s="1"/>
  <c r="J15" i="31"/>
  <c r="K15" i="31" s="1"/>
  <c r="L15" i="31" s="1"/>
  <c r="J72" i="33"/>
  <c r="K72" i="33" s="1"/>
  <c r="L72" i="33" s="1"/>
  <c r="J46" i="36"/>
  <c r="K46" i="36" s="1"/>
  <c r="L46" i="36" s="1"/>
  <c r="J44" i="32"/>
  <c r="K44" i="32" s="1"/>
  <c r="L44" i="32" s="1"/>
  <c r="J25" i="30"/>
  <c r="K25" i="30" s="1"/>
  <c r="L25" i="30" s="1"/>
  <c r="J35" i="31"/>
  <c r="K35" i="31" s="1"/>
  <c r="L35" i="31" s="1"/>
  <c r="J90" i="8"/>
  <c r="K90" i="8" s="1"/>
  <c r="L90" i="8" s="1"/>
  <c r="I35" i="2"/>
  <c r="D35" i="22"/>
  <c r="J20" i="8"/>
  <c r="K20" i="8" s="1"/>
  <c r="L20" i="8" s="1"/>
  <c r="I50" i="2"/>
  <c r="D50" i="22"/>
  <c r="J17" i="6"/>
  <c r="K17" i="6" s="1"/>
  <c r="I92" i="6"/>
  <c r="D92" i="23"/>
  <c r="J12" i="9"/>
  <c r="K12" i="9" s="1"/>
  <c r="L12" i="9" s="1"/>
  <c r="J49" i="13"/>
  <c r="K49" i="13" s="1"/>
  <c r="L49" i="13" s="1"/>
  <c r="J66" i="11"/>
  <c r="K66" i="11" s="1"/>
  <c r="L66" i="11" s="1"/>
  <c r="J62" i="13"/>
  <c r="K62" i="13" s="1"/>
  <c r="L62" i="13" s="1"/>
  <c r="J55" i="13"/>
  <c r="K55" i="13" s="1"/>
  <c r="L55" i="13" s="1"/>
  <c r="J76" i="9"/>
  <c r="K76" i="9" s="1"/>
  <c r="L76" i="9" s="1"/>
  <c r="J58" i="9"/>
  <c r="K58" i="9" s="1"/>
  <c r="L58" i="9" s="1"/>
  <c r="J113" i="12"/>
  <c r="K113" i="12" s="1"/>
  <c r="L113" i="12" s="1"/>
  <c r="J80" i="31"/>
  <c r="K80" i="31" s="1"/>
  <c r="L80" i="31" s="1"/>
  <c r="J57" i="31"/>
  <c r="K57" i="31" s="1"/>
  <c r="L57" i="31" s="1"/>
  <c r="J79" i="30"/>
  <c r="K79" i="30" s="1"/>
  <c r="L79" i="30" s="1"/>
  <c r="J75" i="31"/>
  <c r="K75" i="31" s="1"/>
  <c r="L75" i="31" s="1"/>
  <c r="J41" i="30"/>
  <c r="K41" i="30" s="1"/>
  <c r="L41" i="30" s="1"/>
  <c r="J105" i="12"/>
  <c r="K105" i="12" s="1"/>
  <c r="L105" i="12" s="1"/>
  <c r="J75" i="8"/>
  <c r="K75" i="8" s="1"/>
  <c r="L75" i="8" s="1"/>
  <c r="J4" i="30"/>
  <c r="K4" i="30" s="1"/>
  <c r="L4" i="30" s="1"/>
  <c r="J62" i="32"/>
  <c r="K62" i="32" s="1"/>
  <c r="L62" i="32" s="1"/>
  <c r="J46" i="8"/>
  <c r="K46" i="8" s="1"/>
  <c r="L46" i="8" s="1"/>
  <c r="J109" i="34"/>
  <c r="K109" i="34" s="1"/>
  <c r="L109" i="34" s="1"/>
  <c r="J112" i="6"/>
  <c r="K112" i="6" s="1"/>
  <c r="P201" i="16"/>
  <c r="P260" i="16"/>
  <c r="P151" i="16"/>
  <c r="P215" i="16"/>
  <c r="M219" i="16"/>
  <c r="O255" i="16"/>
  <c r="N254" i="16"/>
  <c r="N237" i="16"/>
  <c r="M202" i="16"/>
  <c r="N224" i="16"/>
  <c r="O211" i="16"/>
  <c r="N219" i="16"/>
  <c r="O189" i="16"/>
  <c r="N213" i="16"/>
  <c r="M201" i="16"/>
  <c r="L210" i="16"/>
  <c r="K223" i="16"/>
  <c r="J234" i="16"/>
  <c r="K201" i="16"/>
  <c r="J226" i="16"/>
  <c r="L180" i="16"/>
  <c r="K189" i="16"/>
  <c r="L229" i="16"/>
  <c r="L161" i="16"/>
  <c r="K227" i="16"/>
  <c r="K170" i="16"/>
  <c r="K152" i="16"/>
  <c r="I209" i="16"/>
  <c r="F260" i="16"/>
  <c r="J147" i="16"/>
  <c r="G173" i="16"/>
  <c r="G243" i="16"/>
  <c r="F242" i="16"/>
  <c r="J162" i="16"/>
  <c r="I228" i="16"/>
  <c r="I149" i="16"/>
  <c r="F218" i="16"/>
  <c r="F214" i="16"/>
  <c r="I167" i="16"/>
  <c r="G165" i="16"/>
  <c r="G242" i="16"/>
  <c r="H173" i="16"/>
  <c r="H175" i="16"/>
  <c r="F162" i="16"/>
  <c r="P258" i="16"/>
  <c r="P153" i="16"/>
  <c r="M186" i="16"/>
  <c r="O231" i="16"/>
  <c r="M180" i="16"/>
  <c r="N222" i="16"/>
  <c r="O215" i="16"/>
  <c r="O148" i="16"/>
  <c r="M207" i="16"/>
  <c r="P189" i="16"/>
  <c r="M230" i="16"/>
  <c r="N217" i="16"/>
  <c r="P182" i="16"/>
  <c r="N204" i="16"/>
  <c r="K218" i="16"/>
  <c r="J171" i="16"/>
  <c r="K185" i="16"/>
  <c r="J182" i="16"/>
  <c r="L221" i="16"/>
  <c r="L244" i="16"/>
  <c r="J194" i="16"/>
  <c r="K251" i="16"/>
  <c r="K221" i="16"/>
  <c r="K167" i="16"/>
  <c r="J260" i="16"/>
  <c r="F248" i="16"/>
  <c r="I239" i="16"/>
  <c r="G170" i="16"/>
  <c r="I226" i="16"/>
  <c r="I168" i="16"/>
  <c r="F199" i="16"/>
  <c r="F161" i="16"/>
  <c r="G162" i="16"/>
  <c r="G203" i="16"/>
  <c r="H223" i="16"/>
  <c r="H161" i="16"/>
  <c r="H163" i="16"/>
  <c r="H192" i="16"/>
  <c r="D182" i="16"/>
  <c r="H176" i="16"/>
  <c r="P183" i="16"/>
  <c r="P239" i="16"/>
  <c r="P242" i="16"/>
  <c r="P150" i="16"/>
  <c r="O216" i="16"/>
  <c r="M165" i="16"/>
  <c r="M198" i="16"/>
  <c r="O209" i="16"/>
  <c r="N246" i="16"/>
  <c r="N210" i="16"/>
  <c r="O256" i="16"/>
  <c r="K212" i="16"/>
  <c r="L222" i="16"/>
  <c r="J164" i="16"/>
  <c r="L176" i="16"/>
  <c r="K177" i="16"/>
  <c r="J177" i="16"/>
  <c r="L211" i="16"/>
  <c r="K261" i="16"/>
  <c r="J175" i="16"/>
  <c r="J186" i="16"/>
  <c r="L256" i="16"/>
  <c r="K215" i="16"/>
  <c r="K164" i="16"/>
  <c r="I159" i="16"/>
  <c r="I203" i="16"/>
  <c r="G167" i="16"/>
  <c r="I195" i="16"/>
  <c r="G217" i="16"/>
  <c r="F230" i="16"/>
  <c r="G256" i="16"/>
  <c r="G210" i="16"/>
  <c r="G159" i="16"/>
  <c r="G201" i="16"/>
  <c r="H211" i="16"/>
  <c r="H149" i="16"/>
  <c r="H151" i="16"/>
  <c r="I182" i="16"/>
  <c r="I218" i="16"/>
  <c r="D256" i="16"/>
  <c r="P221" i="16"/>
  <c r="P240" i="16"/>
  <c r="P213" i="16"/>
  <c r="P147" i="16"/>
  <c r="M260" i="16"/>
  <c r="N260" i="16"/>
  <c r="N235" i="16"/>
  <c r="N200" i="16"/>
  <c r="M189" i="16"/>
  <c r="O197" i="16"/>
  <c r="N208" i="16"/>
  <c r="N183" i="16"/>
  <c r="L163" i="16"/>
  <c r="L208" i="16"/>
  <c r="K195" i="16"/>
  <c r="L199" i="16"/>
  <c r="K187" i="16"/>
  <c r="J173" i="16"/>
  <c r="K196" i="16"/>
  <c r="K209" i="16"/>
  <c r="L216" i="16"/>
  <c r="J238" i="16"/>
  <c r="F224" i="16"/>
  <c r="I201" i="16"/>
  <c r="G164" i="16"/>
  <c r="I191" i="16"/>
  <c r="G179" i="16"/>
  <c r="I262" i="16"/>
  <c r="G191" i="16"/>
  <c r="J161" i="16"/>
  <c r="F206" i="16"/>
  <c r="F253" i="16"/>
  <c r="G186" i="16"/>
  <c r="H167" i="16"/>
  <c r="D217" i="16"/>
  <c r="D179" i="16"/>
  <c r="D207" i="16"/>
  <c r="P204" i="16"/>
  <c r="P236" i="16"/>
  <c r="O222" i="16"/>
  <c r="M258" i="16"/>
  <c r="N172" i="16"/>
  <c r="P148" i="16"/>
  <c r="N188" i="16"/>
  <c r="O186" i="16"/>
  <c r="M171" i="16"/>
  <c r="O180" i="16"/>
  <c r="K174" i="16"/>
  <c r="J169" i="16"/>
  <c r="L198" i="16"/>
  <c r="K193" i="16"/>
  <c r="L162" i="16"/>
  <c r="J152" i="16"/>
  <c r="N227" i="16"/>
  <c r="K156" i="16"/>
  <c r="K192" i="16"/>
  <c r="L239" i="16"/>
  <c r="J246" i="16"/>
  <c r="J221" i="16"/>
  <c r="G259" i="16"/>
  <c r="I197" i="16"/>
  <c r="G161" i="16"/>
  <c r="I189" i="16"/>
  <c r="G177" i="16"/>
  <c r="I250" i="16"/>
  <c r="G189" i="16"/>
  <c r="J158" i="16"/>
  <c r="F204" i="16"/>
  <c r="F229" i="16"/>
  <c r="H154" i="16"/>
  <c r="F152" i="16"/>
  <c r="H242" i="16"/>
  <c r="D152" i="16"/>
  <c r="P202" i="16"/>
  <c r="P232" i="16"/>
  <c r="O193" i="16"/>
  <c r="M252" i="16"/>
  <c r="N194" i="16"/>
  <c r="N180" i="16"/>
  <c r="O172" i="16"/>
  <c r="N257" i="16"/>
  <c r="N189" i="16"/>
  <c r="O218" i="16"/>
  <c r="N177" i="16"/>
  <c r="L251" i="16"/>
  <c r="K172" i="16"/>
  <c r="L174" i="16"/>
  <c r="K224" i="16"/>
  <c r="K175" i="16"/>
  <c r="L201" i="16"/>
  <c r="J151" i="16"/>
  <c r="L235" i="16"/>
  <c r="K198" i="16"/>
  <c r="L241" i="16"/>
  <c r="J183" i="16"/>
  <c r="F203" i="16"/>
  <c r="I193" i="16"/>
  <c r="I185" i="16"/>
  <c r="G204" i="16"/>
  <c r="F166" i="16"/>
  <c r="G218" i="16"/>
  <c r="F172" i="16"/>
  <c r="H222" i="16"/>
  <c r="H178" i="16"/>
  <c r="D210" i="16"/>
  <c r="P243" i="16"/>
  <c r="P181" i="16"/>
  <c r="P230" i="16"/>
  <c r="P259" i="16"/>
  <c r="O179" i="16"/>
  <c r="M245" i="16"/>
  <c r="M217" i="16"/>
  <c r="M250" i="16"/>
  <c r="N174" i="16"/>
  <c r="N216" i="16"/>
  <c r="N214" i="16"/>
  <c r="N248" i="16"/>
  <c r="O232" i="16"/>
  <c r="N181" i="16"/>
  <c r="O187" i="16"/>
  <c r="N175" i="16"/>
  <c r="L247" i="16"/>
  <c r="J155" i="16"/>
  <c r="K244" i="16"/>
  <c r="L228" i="16"/>
  <c r="K222" i="16"/>
  <c r="J256" i="16"/>
  <c r="K257" i="16"/>
  <c r="K173" i="16"/>
  <c r="J248" i="16"/>
  <c r="I255" i="16"/>
  <c r="K188" i="16"/>
  <c r="L183" i="16"/>
  <c r="J176" i="16"/>
  <c r="G238" i="16"/>
  <c r="F180" i="16"/>
  <c r="I187" i="16"/>
  <c r="I181" i="16"/>
  <c r="G202" i="16"/>
  <c r="F261" i="16"/>
  <c r="G233" i="16"/>
  <c r="F156" i="16"/>
  <c r="F167" i="16"/>
  <c r="H183" i="16"/>
  <c r="D238" i="16"/>
  <c r="H174" i="16"/>
  <c r="P235" i="16"/>
  <c r="P159" i="16"/>
  <c r="P165" i="16"/>
  <c r="P251" i="16"/>
  <c r="N247" i="16"/>
  <c r="M237" i="16"/>
  <c r="M195" i="16"/>
  <c r="M259" i="16"/>
  <c r="P216" i="16"/>
  <c r="N176" i="16"/>
  <c r="N212" i="16"/>
  <c r="O217" i="16"/>
  <c r="N168" i="16"/>
  <c r="O212" i="16"/>
  <c r="N238" i="16"/>
  <c r="K236" i="16"/>
  <c r="L234" i="16"/>
  <c r="K239" i="16"/>
  <c r="K171" i="16"/>
  <c r="L193" i="16"/>
  <c r="I251" i="16"/>
  <c r="K182" i="16"/>
  <c r="L172" i="16"/>
  <c r="J197" i="16"/>
  <c r="J160" i="16"/>
  <c r="F194" i="16"/>
  <c r="G209" i="16"/>
  <c r="I173" i="16"/>
  <c r="G200" i="16"/>
  <c r="I198" i="16"/>
  <c r="F249" i="16"/>
  <c r="G260" i="16"/>
  <c r="I252" i="16"/>
  <c r="G231" i="16"/>
  <c r="G197" i="16"/>
  <c r="G174" i="16"/>
  <c r="D260" i="16"/>
  <c r="H188" i="16"/>
  <c r="P233" i="16"/>
  <c r="P152" i="16"/>
  <c r="O257" i="16"/>
  <c r="N241" i="16"/>
  <c r="P154" i="16"/>
  <c r="M248" i="16"/>
  <c r="O205" i="16"/>
  <c r="M214" i="16"/>
  <c r="N236" i="16"/>
  <c r="L220" i="16"/>
  <c r="K149" i="16"/>
  <c r="J148" i="16"/>
  <c r="K234" i="16"/>
  <c r="L255" i="16"/>
  <c r="L209" i="16"/>
  <c r="I236" i="16"/>
  <c r="L261" i="16"/>
  <c r="K206" i="16"/>
  <c r="K168" i="16"/>
  <c r="L191" i="16"/>
  <c r="I249" i="16"/>
  <c r="L187" i="16"/>
  <c r="K178" i="16"/>
  <c r="L158" i="16"/>
  <c r="I257" i="16"/>
  <c r="G207" i="16"/>
  <c r="I166" i="16"/>
  <c r="G196" i="16"/>
  <c r="F254" i="16"/>
  <c r="F157" i="16"/>
  <c r="I196" i="16"/>
  <c r="F237" i="16"/>
  <c r="G248" i="16"/>
  <c r="G229" i="16"/>
  <c r="F233" i="16"/>
  <c r="G195" i="16"/>
  <c r="J163" i="16"/>
  <c r="H219" i="16"/>
  <c r="H207" i="16"/>
  <c r="H195" i="16"/>
  <c r="D231" i="16"/>
  <c r="H180" i="16"/>
  <c r="D220" i="16"/>
  <c r="D148" i="16"/>
  <c r="P257" i="16"/>
  <c r="P247" i="16"/>
  <c r="P149" i="16"/>
  <c r="P244" i="16"/>
  <c r="P184" i="16"/>
  <c r="N234" i="16"/>
  <c r="M233" i="16"/>
  <c r="O241" i="16"/>
  <c r="M163" i="16"/>
  <c r="O221" i="16"/>
  <c r="O252" i="16"/>
  <c r="M257" i="16"/>
  <c r="M242" i="16"/>
  <c r="N199" i="16"/>
  <c r="N240" i="16"/>
  <c r="M179" i="16"/>
  <c r="M223" i="16"/>
  <c r="J262" i="16"/>
  <c r="K232" i="16"/>
  <c r="L204" i="16"/>
  <c r="L232" i="16"/>
  <c r="K151" i="16"/>
  <c r="J235" i="16"/>
  <c r="K183" i="16"/>
  <c r="L167" i="16"/>
  <c r="L252" i="16"/>
  <c r="I245" i="16"/>
  <c r="L185" i="16"/>
  <c r="K176" i="16"/>
  <c r="L155" i="16"/>
  <c r="K161" i="16"/>
  <c r="I219" i="16"/>
  <c r="G194" i="16"/>
  <c r="G236" i="16"/>
  <c r="I150" i="16"/>
  <c r="F252" i="16"/>
  <c r="F208" i="16"/>
  <c r="G227" i="16"/>
  <c r="F223" i="16"/>
  <c r="G180" i="16"/>
  <c r="I174" i="16"/>
  <c r="I227" i="16"/>
  <c r="H215" i="16"/>
  <c r="H193" i="16"/>
  <c r="D227" i="16"/>
  <c r="H255" i="16"/>
  <c r="D176" i="16"/>
  <c r="D244" i="16"/>
  <c r="D150" i="16"/>
  <c r="P253" i="16"/>
  <c r="O262" i="16"/>
  <c r="P228" i="16"/>
  <c r="P175" i="16"/>
  <c r="P205" i="16"/>
  <c r="N228" i="16"/>
  <c r="M229" i="16"/>
  <c r="O175" i="16"/>
  <c r="M155" i="16"/>
  <c r="O204" i="16"/>
  <c r="M211" i="16"/>
  <c r="M204" i="16"/>
  <c r="M236" i="16"/>
  <c r="N195" i="16"/>
  <c r="N225" i="16"/>
  <c r="O199" i="16"/>
  <c r="M212" i="16"/>
  <c r="K258" i="16"/>
  <c r="J240" i="16"/>
  <c r="K228" i="16"/>
  <c r="L192" i="16"/>
  <c r="J245" i="16"/>
  <c r="L188" i="16"/>
  <c r="K199" i="16"/>
  <c r="J222" i="16"/>
  <c r="L240" i="16"/>
  <c r="K181" i="16"/>
  <c r="J215" i="16"/>
  <c r="L248" i="16"/>
  <c r="L164" i="16"/>
  <c r="L233" i="16"/>
  <c r="J250" i="16"/>
  <c r="I241" i="16"/>
  <c r="K235" i="16"/>
  <c r="L152" i="16"/>
  <c r="K158" i="16"/>
  <c r="I215" i="16"/>
  <c r="G215" i="16"/>
  <c r="J198" i="16"/>
  <c r="I170" i="16"/>
  <c r="G225" i="16"/>
  <c r="I192" i="16"/>
  <c r="G171" i="16"/>
  <c r="I151" i="16"/>
  <c r="I221" i="16"/>
  <c r="H209" i="16"/>
  <c r="H203" i="16"/>
  <c r="H191" i="16"/>
  <c r="P214" i="16"/>
  <c r="P193" i="16"/>
  <c r="P173" i="16"/>
  <c r="P226" i="16"/>
  <c r="P220" i="16"/>
  <c r="M225" i="16"/>
  <c r="P261" i="16"/>
  <c r="N256" i="16"/>
  <c r="O198" i="16"/>
  <c r="M209" i="16"/>
  <c r="N223" i="16"/>
  <c r="O195" i="16"/>
  <c r="L212" i="16"/>
  <c r="K242" i="16"/>
  <c r="K205" i="16"/>
  <c r="L196" i="16"/>
  <c r="J228" i="16"/>
  <c r="L184" i="16"/>
  <c r="J213" i="16"/>
  <c r="J239" i="16"/>
  <c r="J209" i="16"/>
  <c r="L246" i="16"/>
  <c r="K259" i="16"/>
  <c r="L179" i="16"/>
  <c r="J227" i="16"/>
  <c r="I235" i="16"/>
  <c r="K229" i="16"/>
  <c r="K155" i="16"/>
  <c r="I213" i="16"/>
  <c r="G213" i="16"/>
  <c r="G245" i="16"/>
  <c r="J167" i="16"/>
  <c r="F168" i="16"/>
  <c r="F245" i="16"/>
  <c r="I178" i="16"/>
  <c r="G168" i="16"/>
  <c r="G253" i="16"/>
  <c r="F207" i="16"/>
  <c r="H258" i="16"/>
  <c r="H199" i="16"/>
  <c r="H197" i="16"/>
  <c r="H185" i="16"/>
  <c r="H181" i="16"/>
  <c r="E203" i="16"/>
  <c r="J56" i="33"/>
  <c r="K56" i="33" s="1"/>
  <c r="L56" i="33" s="1"/>
  <c r="J115" i="33"/>
  <c r="K115" i="33" s="1"/>
  <c r="L115" i="33" s="1"/>
  <c r="J6" i="33"/>
  <c r="K6" i="33" s="1"/>
  <c r="L6" i="33" s="1"/>
  <c r="J70" i="33"/>
  <c r="K70" i="33" s="1"/>
  <c r="L70" i="33" s="1"/>
  <c r="J74" i="9"/>
  <c r="K74" i="9" s="1"/>
  <c r="L74" i="9" s="1"/>
  <c r="J110" i="13"/>
  <c r="K110" i="13" s="1"/>
  <c r="L110" i="13" s="1"/>
  <c r="J109" i="11"/>
  <c r="K109" i="11" s="1"/>
  <c r="L109" i="11" s="1"/>
  <c r="J92" i="11"/>
  <c r="K92" i="11" s="1"/>
  <c r="L92" i="11" s="1"/>
  <c r="J57" i="9"/>
  <c r="K57" i="9" s="1"/>
  <c r="L57" i="9" s="1"/>
  <c r="J79" i="11"/>
  <c r="K79" i="11" s="1"/>
  <c r="L79" i="11" s="1"/>
  <c r="J66" i="13"/>
  <c r="K66" i="13" s="1"/>
  <c r="L66" i="13" s="1"/>
  <c r="J74" i="11"/>
  <c r="K74" i="11" s="1"/>
  <c r="L74" i="11" s="1"/>
  <c r="J44" i="13"/>
  <c r="K44" i="13" s="1"/>
  <c r="L44" i="13" s="1"/>
  <c r="J68" i="11"/>
  <c r="K68" i="11" s="1"/>
  <c r="L68" i="11" s="1"/>
  <c r="J56" i="9"/>
  <c r="K56" i="9" s="1"/>
  <c r="L56" i="9" s="1"/>
  <c r="J65" i="30"/>
  <c r="K65" i="30" s="1"/>
  <c r="L65" i="30" s="1"/>
  <c r="J78" i="36"/>
  <c r="K78" i="36" s="1"/>
  <c r="L78" i="36" s="1"/>
  <c r="J89" i="32"/>
  <c r="K89" i="32" s="1"/>
  <c r="L89" i="32" s="1"/>
  <c r="J56" i="36"/>
  <c r="K56" i="36" s="1"/>
  <c r="L56" i="36" s="1"/>
  <c r="J81" i="32"/>
  <c r="K81" i="32" s="1"/>
  <c r="L81" i="32" s="1"/>
  <c r="J35" i="30"/>
  <c r="K35" i="30" s="1"/>
  <c r="L35" i="30" s="1"/>
  <c r="J44" i="36"/>
  <c r="K44" i="36" s="1"/>
  <c r="L44" i="36" s="1"/>
  <c r="J84" i="30"/>
  <c r="K84" i="30" s="1"/>
  <c r="L84" i="30" s="1"/>
  <c r="J16" i="30"/>
  <c r="K16" i="30" s="1"/>
  <c r="L16" i="30" s="1"/>
  <c r="J82" i="36"/>
  <c r="K82" i="36" s="1"/>
  <c r="L82" i="36" s="1"/>
  <c r="J25" i="36"/>
  <c r="K25" i="36" s="1"/>
  <c r="L25" i="36" s="1"/>
  <c r="J7" i="36"/>
  <c r="K7" i="36" s="1"/>
  <c r="L7" i="36" s="1"/>
  <c r="J64" i="31"/>
  <c r="K64" i="31" s="1"/>
  <c r="L64" i="31" s="1"/>
  <c r="J115" i="8"/>
  <c r="K115" i="8" s="1"/>
  <c r="L115" i="8" s="1"/>
  <c r="J2" i="32"/>
  <c r="K2" i="32" s="1"/>
  <c r="L2" i="32" s="1"/>
  <c r="J28" i="12"/>
  <c r="K28" i="12" s="1"/>
  <c r="L28" i="12" s="1"/>
  <c r="J98" i="12"/>
  <c r="K98" i="12" s="1"/>
  <c r="L98" i="12" s="1"/>
  <c r="J97" i="8"/>
  <c r="K97" i="8" s="1"/>
  <c r="L97" i="8" s="1"/>
  <c r="J17" i="32"/>
  <c r="K17" i="32" s="1"/>
  <c r="L17" i="32" s="1"/>
  <c r="J83" i="31"/>
  <c r="K83" i="31" s="1"/>
  <c r="L83" i="31" s="1"/>
  <c r="J4" i="31"/>
  <c r="K4" i="31" s="1"/>
  <c r="L4" i="31" s="1"/>
  <c r="J73" i="8"/>
  <c r="K73" i="8" s="1"/>
  <c r="L73" i="8" s="1"/>
  <c r="J69" i="8"/>
  <c r="K69" i="8" s="1"/>
  <c r="L69" i="8" s="1"/>
  <c r="J22" i="31"/>
  <c r="K22" i="31" s="1"/>
  <c r="L22" i="31" s="1"/>
  <c r="J20" i="12"/>
  <c r="K20" i="12" s="1"/>
  <c r="L20" i="12" s="1"/>
  <c r="J97" i="12"/>
  <c r="K97" i="12" s="1"/>
  <c r="L97" i="12" s="1"/>
  <c r="J28" i="34"/>
  <c r="K28" i="34" s="1"/>
  <c r="L28" i="34" s="1"/>
  <c r="I42" i="34"/>
  <c r="D42" i="23"/>
  <c r="J30" i="34"/>
  <c r="K30" i="34" s="1"/>
  <c r="L30" i="34" s="1"/>
  <c r="I55" i="6"/>
  <c r="D55" i="23"/>
  <c r="J17" i="8"/>
  <c r="K17" i="8" s="1"/>
  <c r="L17" i="8" s="1"/>
  <c r="I51" i="2"/>
  <c r="D51" i="22"/>
  <c r="I2" i="2"/>
  <c r="D2" i="22"/>
  <c r="I89" i="2"/>
  <c r="D89" i="22"/>
  <c r="J113" i="33"/>
  <c r="K113" i="33" s="1"/>
  <c r="L113" i="33" s="1"/>
  <c r="J8" i="33"/>
  <c r="K8" i="33" s="1"/>
  <c r="L8" i="33" s="1"/>
  <c r="J41" i="9"/>
  <c r="K41" i="9" s="1"/>
  <c r="L41" i="9" s="1"/>
  <c r="J86" i="13"/>
  <c r="K86" i="13" s="1"/>
  <c r="L86" i="13" s="1"/>
  <c r="J35" i="9"/>
  <c r="K35" i="9" s="1"/>
  <c r="L35" i="9" s="1"/>
  <c r="J77" i="11"/>
  <c r="K77" i="11" s="1"/>
  <c r="L77" i="11" s="1"/>
  <c r="J70" i="13"/>
  <c r="K70" i="13" s="1"/>
  <c r="L70" i="13" s="1"/>
  <c r="J3" i="13"/>
  <c r="K3" i="13" s="1"/>
  <c r="L3" i="13" s="1"/>
  <c r="J62" i="9"/>
  <c r="K62" i="9" s="1"/>
  <c r="L62" i="9" s="1"/>
  <c r="J44" i="33"/>
  <c r="K44" i="33" s="1"/>
  <c r="L44" i="33" s="1"/>
  <c r="J85" i="9"/>
  <c r="K85" i="9" s="1"/>
  <c r="L85" i="9" s="1"/>
  <c r="J72" i="11"/>
  <c r="K72" i="11" s="1"/>
  <c r="L72" i="11" s="1"/>
  <c r="J37" i="33"/>
  <c r="K37" i="33" s="1"/>
  <c r="L37" i="33" s="1"/>
  <c r="J59" i="11"/>
  <c r="K59" i="11" s="1"/>
  <c r="L59" i="11" s="1"/>
  <c r="J73" i="36"/>
  <c r="K73" i="36" s="1"/>
  <c r="L73" i="36" s="1"/>
  <c r="J26" i="32"/>
  <c r="K26" i="32" s="1"/>
  <c r="L26" i="32" s="1"/>
  <c r="J40" i="36"/>
  <c r="K40" i="36" s="1"/>
  <c r="L40" i="36" s="1"/>
  <c r="J37" i="32"/>
  <c r="K37" i="32" s="1"/>
  <c r="L37" i="32" s="1"/>
  <c r="J76" i="30"/>
  <c r="K76" i="30" s="1"/>
  <c r="L76" i="30" s="1"/>
  <c r="J99" i="30"/>
  <c r="K99" i="30" s="1"/>
  <c r="L99" i="30" s="1"/>
  <c r="J49" i="32"/>
  <c r="K49" i="32" s="1"/>
  <c r="L49" i="32" s="1"/>
  <c r="J106" i="36"/>
  <c r="K106" i="36" s="1"/>
  <c r="L106" i="36" s="1"/>
  <c r="J76" i="36"/>
  <c r="K76" i="36" s="1"/>
  <c r="L76" i="36" s="1"/>
  <c r="J22" i="36"/>
  <c r="K22" i="36" s="1"/>
  <c r="L22" i="36" s="1"/>
  <c r="J115" i="32"/>
  <c r="K115" i="32" s="1"/>
  <c r="L115" i="32" s="1"/>
  <c r="J103" i="8"/>
  <c r="K103" i="8" s="1"/>
  <c r="L103" i="8" s="1"/>
  <c r="J94" i="31"/>
  <c r="K94" i="31" s="1"/>
  <c r="L94" i="31" s="1"/>
  <c r="J25" i="12"/>
  <c r="K25" i="12" s="1"/>
  <c r="L25" i="12" s="1"/>
  <c r="I79" i="2"/>
  <c r="D79" i="22"/>
  <c r="J81" i="31"/>
  <c r="K81" i="31" s="1"/>
  <c r="L81" i="31" s="1"/>
  <c r="J23" i="31"/>
  <c r="K23" i="31" s="1"/>
  <c r="L23" i="31" s="1"/>
  <c r="J54" i="8"/>
  <c r="K54" i="8" s="1"/>
  <c r="L54" i="8" s="1"/>
  <c r="J16" i="8"/>
  <c r="K16" i="8" s="1"/>
  <c r="L16" i="8" s="1"/>
  <c r="J17" i="12"/>
  <c r="K17" i="12" s="1"/>
  <c r="L17" i="12" s="1"/>
  <c r="J58" i="12"/>
  <c r="K58" i="12" s="1"/>
  <c r="L58" i="12" s="1"/>
  <c r="J78" i="34"/>
  <c r="K78" i="34" s="1"/>
  <c r="L78" i="34" s="1"/>
  <c r="J16" i="34"/>
  <c r="K16" i="34" s="1"/>
  <c r="L16" i="34" s="1"/>
  <c r="I67" i="6"/>
  <c r="D67" i="23"/>
  <c r="J18" i="34"/>
  <c r="K18" i="34" s="1"/>
  <c r="L18" i="34" s="1"/>
  <c r="I74" i="2"/>
  <c r="D74" i="22"/>
  <c r="J47" i="34"/>
  <c r="K47" i="34" s="1"/>
  <c r="L47" i="34" s="1"/>
  <c r="I88" i="34"/>
  <c r="D88" i="23"/>
  <c r="J37" i="6"/>
  <c r="K37" i="6" s="1"/>
  <c r="L37" i="6" s="1"/>
  <c r="L92" i="34"/>
  <c r="J31" i="34"/>
  <c r="K31" i="34" s="1"/>
  <c r="L31" i="34" s="1"/>
  <c r="J38" i="33"/>
  <c r="K38" i="33" s="1"/>
  <c r="L38" i="33" s="1"/>
  <c r="J94" i="33"/>
  <c r="K94" i="33" s="1"/>
  <c r="L94" i="33" s="1"/>
  <c r="J97" i="33"/>
  <c r="K97" i="33" s="1"/>
  <c r="L97" i="33" s="1"/>
  <c r="J5" i="33"/>
  <c r="K5" i="33" s="1"/>
  <c r="L5" i="33" s="1"/>
  <c r="J71" i="13"/>
  <c r="K71" i="13" s="1"/>
  <c r="L71" i="13" s="1"/>
  <c r="J20" i="9"/>
  <c r="K20" i="9" s="1"/>
  <c r="L20" i="9" s="1"/>
  <c r="J53" i="9"/>
  <c r="K53" i="9" s="1"/>
  <c r="L53" i="9" s="1"/>
  <c r="J64" i="13"/>
  <c r="K64" i="13" s="1"/>
  <c r="L64" i="13" s="1"/>
  <c r="J101" i="11"/>
  <c r="K101" i="11" s="1"/>
  <c r="L101" i="11" s="1"/>
  <c r="J65" i="11"/>
  <c r="K65" i="11" s="1"/>
  <c r="L65" i="11" s="1"/>
  <c r="J111" i="13"/>
  <c r="K111" i="13" s="1"/>
  <c r="L111" i="13" s="1"/>
  <c r="J67" i="36"/>
  <c r="K67" i="36" s="1"/>
  <c r="L67" i="36" s="1"/>
  <c r="J77" i="30"/>
  <c r="K77" i="30" s="1"/>
  <c r="L77" i="30" s="1"/>
  <c r="J19" i="32"/>
  <c r="K19" i="32" s="1"/>
  <c r="L19" i="32" s="1"/>
  <c r="J31" i="30"/>
  <c r="K31" i="30" s="1"/>
  <c r="L31" i="30" s="1"/>
  <c r="J32" i="36"/>
  <c r="K32" i="36" s="1"/>
  <c r="L32" i="36" s="1"/>
  <c r="J32" i="32"/>
  <c r="K32" i="32" s="1"/>
  <c r="L32" i="32" s="1"/>
  <c r="J66" i="30"/>
  <c r="K66" i="30" s="1"/>
  <c r="L66" i="30" s="1"/>
  <c r="J116" i="36"/>
  <c r="K116" i="36" s="1"/>
  <c r="L116" i="36" s="1"/>
  <c r="J30" i="32"/>
  <c r="K30" i="32" s="1"/>
  <c r="L30" i="32" s="1"/>
  <c r="J41" i="32"/>
  <c r="K41" i="32" s="1"/>
  <c r="L41" i="32" s="1"/>
  <c r="J111" i="30"/>
  <c r="K111" i="30" s="1"/>
  <c r="L111" i="30" s="1"/>
  <c r="J70" i="36"/>
  <c r="K70" i="36" s="1"/>
  <c r="L70" i="36" s="1"/>
  <c r="J19" i="36"/>
  <c r="K19" i="36" s="1"/>
  <c r="L19" i="36" s="1"/>
  <c r="J14" i="31"/>
  <c r="K14" i="31" s="1"/>
  <c r="L14" i="31" s="1"/>
  <c r="J58" i="31"/>
  <c r="K58" i="31" s="1"/>
  <c r="L58" i="31" s="1"/>
  <c r="J22" i="12"/>
  <c r="K22" i="12" s="1"/>
  <c r="L22" i="12" s="1"/>
  <c r="J50" i="31"/>
  <c r="K50" i="31" s="1"/>
  <c r="L50" i="31" s="1"/>
  <c r="J72" i="12"/>
  <c r="K72" i="12" s="1"/>
  <c r="L72" i="12" s="1"/>
  <c r="J85" i="8"/>
  <c r="K85" i="8" s="1"/>
  <c r="L85" i="8" s="1"/>
  <c r="J111" i="12"/>
  <c r="K111" i="12" s="1"/>
  <c r="L111" i="12" s="1"/>
  <c r="J65" i="12"/>
  <c r="K65" i="12" s="1"/>
  <c r="L65" i="12" s="1"/>
  <c r="J14" i="12"/>
  <c r="K14" i="12" s="1"/>
  <c r="L14" i="12" s="1"/>
  <c r="J56" i="12"/>
  <c r="K56" i="12" s="1"/>
  <c r="L56" i="12" s="1"/>
  <c r="I71" i="2"/>
  <c r="D71" i="22"/>
  <c r="J66" i="34"/>
  <c r="K66" i="34" s="1"/>
  <c r="L66" i="34" s="1"/>
  <c r="I109" i="2"/>
  <c r="D109" i="22"/>
  <c r="J4" i="34"/>
  <c r="K4" i="34" s="1"/>
  <c r="L4" i="34" s="1"/>
  <c r="J6" i="34"/>
  <c r="K6" i="34" s="1"/>
  <c r="L6" i="34" s="1"/>
  <c r="J37" i="31"/>
  <c r="K37" i="31" s="1"/>
  <c r="L37" i="31" s="1"/>
  <c r="I72" i="2"/>
  <c r="D72" i="22"/>
  <c r="I45" i="34"/>
  <c r="D45" i="23"/>
  <c r="J73" i="31"/>
  <c r="K73" i="31" s="1"/>
  <c r="L73" i="31" s="1"/>
  <c r="I97" i="2"/>
  <c r="D97" i="22"/>
  <c r="D62" i="23"/>
  <c r="J76" i="33"/>
  <c r="K76" i="33" s="1"/>
  <c r="L76" i="33" s="1"/>
  <c r="J95" i="33"/>
  <c r="K95" i="33" s="1"/>
  <c r="L95" i="33" s="1"/>
  <c r="J68" i="33"/>
  <c r="K68" i="33" s="1"/>
  <c r="L68" i="33" s="1"/>
  <c r="J2" i="33"/>
  <c r="K2" i="33" s="1"/>
  <c r="L2" i="33" s="1"/>
  <c r="J115" i="9"/>
  <c r="K115" i="9" s="1"/>
  <c r="L115" i="9" s="1"/>
  <c r="J115" i="11"/>
  <c r="K115" i="11" s="1"/>
  <c r="L115" i="11" s="1"/>
  <c r="J90" i="11"/>
  <c r="K90" i="11" s="1"/>
  <c r="L90" i="11" s="1"/>
  <c r="J55" i="11"/>
  <c r="K55" i="11" s="1"/>
  <c r="L55" i="11" s="1"/>
  <c r="J44" i="9"/>
  <c r="K44" i="9" s="1"/>
  <c r="L44" i="9" s="1"/>
  <c r="J52" i="13"/>
  <c r="K52" i="13" s="1"/>
  <c r="L52" i="13" s="1"/>
  <c r="J63" i="11"/>
  <c r="K63" i="11" s="1"/>
  <c r="L63" i="11" s="1"/>
  <c r="J38" i="11"/>
  <c r="K38" i="11" s="1"/>
  <c r="L38" i="11" s="1"/>
  <c r="J18" i="30"/>
  <c r="K18" i="30" s="1"/>
  <c r="L18" i="30" s="1"/>
  <c r="J63" i="30"/>
  <c r="K63" i="30" s="1"/>
  <c r="L63" i="30" s="1"/>
  <c r="J50" i="36"/>
  <c r="K50" i="36" s="1"/>
  <c r="L50" i="36" s="1"/>
  <c r="J54" i="30"/>
  <c r="K54" i="30" s="1"/>
  <c r="L54" i="30" s="1"/>
  <c r="J42" i="36"/>
  <c r="K42" i="36" s="1"/>
  <c r="L42" i="36" s="1"/>
  <c r="J28" i="32"/>
  <c r="K28" i="32" s="1"/>
  <c r="L28" i="32" s="1"/>
  <c r="J51" i="36"/>
  <c r="K51" i="36" s="1"/>
  <c r="L51" i="36" s="1"/>
  <c r="J64" i="36"/>
  <c r="K64" i="36" s="1"/>
  <c r="L64" i="36" s="1"/>
  <c r="J71" i="30"/>
  <c r="K71" i="30" s="1"/>
  <c r="L71" i="30" s="1"/>
  <c r="J93" i="32"/>
  <c r="K93" i="32" s="1"/>
  <c r="L93" i="32" s="1"/>
  <c r="J79" i="8"/>
  <c r="K79" i="8" s="1"/>
  <c r="L79" i="8" s="1"/>
  <c r="J56" i="31"/>
  <c r="K56" i="31" s="1"/>
  <c r="L56" i="31" s="1"/>
  <c r="J19" i="12"/>
  <c r="K19" i="12" s="1"/>
  <c r="L19" i="12" s="1"/>
  <c r="J46" i="31"/>
  <c r="K46" i="31" s="1"/>
  <c r="L46" i="31" s="1"/>
  <c r="J34" i="12"/>
  <c r="K34" i="12" s="1"/>
  <c r="L34" i="12" s="1"/>
  <c r="J117" i="31"/>
  <c r="K117" i="31" s="1"/>
  <c r="L117" i="31" s="1"/>
  <c r="J46" i="12"/>
  <c r="K46" i="12" s="1"/>
  <c r="L46" i="12" s="1"/>
  <c r="J16" i="32"/>
  <c r="K16" i="32" s="1"/>
  <c r="L16" i="32" s="1"/>
  <c r="J61" i="8"/>
  <c r="K61" i="8" s="1"/>
  <c r="L61" i="8" s="1"/>
  <c r="J108" i="8"/>
  <c r="K108" i="8" s="1"/>
  <c r="L108" i="8" s="1"/>
  <c r="J41" i="12"/>
  <c r="K41" i="12" s="1"/>
  <c r="L41" i="12" s="1"/>
  <c r="I62" i="2"/>
  <c r="D62" i="22"/>
  <c r="I21" i="34"/>
  <c r="D21" i="23"/>
  <c r="I66" i="2"/>
  <c r="D66" i="22"/>
  <c r="I39" i="2"/>
  <c r="D39" i="22"/>
  <c r="I28" i="2"/>
  <c r="D28" i="22"/>
  <c r="J22" i="34"/>
  <c r="K22" i="34" s="1"/>
  <c r="L22" i="34" s="1"/>
  <c r="I84" i="2"/>
  <c r="D84" i="22"/>
  <c r="I86" i="2"/>
  <c r="D86" i="22"/>
  <c r="I49" i="2"/>
  <c r="D49" i="22"/>
  <c r="J72" i="6"/>
  <c r="K72" i="6" s="1"/>
  <c r="L72" i="6" s="1"/>
  <c r="J34" i="6"/>
  <c r="K34" i="6" s="1"/>
  <c r="L34" i="6" s="1"/>
  <c r="S2" i="23"/>
  <c r="AW3" i="28"/>
  <c r="J59" i="33"/>
  <c r="K59" i="33" s="1"/>
  <c r="L59" i="33" s="1"/>
  <c r="J91" i="33"/>
  <c r="K91" i="33" s="1"/>
  <c r="L91" i="33" s="1"/>
  <c r="J77" i="13"/>
  <c r="K77" i="13" s="1"/>
  <c r="L77" i="13" s="1"/>
  <c r="J113" i="9"/>
  <c r="K113" i="9" s="1"/>
  <c r="L113" i="9" s="1"/>
  <c r="J27" i="11"/>
  <c r="K27" i="11" s="1"/>
  <c r="L27" i="11" s="1"/>
  <c r="J3" i="33"/>
  <c r="K3" i="33" s="1"/>
  <c r="L3" i="33" s="1"/>
  <c r="J43" i="11"/>
  <c r="K43" i="11" s="1"/>
  <c r="L43" i="11" s="1"/>
  <c r="J41" i="13"/>
  <c r="K41" i="13" s="1"/>
  <c r="L41" i="13" s="1"/>
  <c r="J26" i="9"/>
  <c r="K26" i="9" s="1"/>
  <c r="L26" i="9" s="1"/>
  <c r="J35" i="13"/>
  <c r="K35" i="13" s="1"/>
  <c r="L35" i="13" s="1"/>
  <c r="J29" i="36"/>
  <c r="K29" i="36" s="1"/>
  <c r="L29" i="36" s="1"/>
  <c r="J24" i="32"/>
  <c r="K24" i="32" s="1"/>
  <c r="L24" i="32" s="1"/>
  <c r="J53" i="30"/>
  <c r="K53" i="30" s="1"/>
  <c r="L53" i="30" s="1"/>
  <c r="J48" i="36"/>
  <c r="K48" i="36" s="1"/>
  <c r="L48" i="36" s="1"/>
  <c r="J17" i="30"/>
  <c r="K17" i="30" s="1"/>
  <c r="L17" i="30" s="1"/>
  <c r="J7" i="32"/>
  <c r="K7" i="32" s="1"/>
  <c r="L7" i="32" s="1"/>
  <c r="J82" i="11"/>
  <c r="K82" i="11" s="1"/>
  <c r="L82" i="11" s="1"/>
  <c r="J11" i="36"/>
  <c r="K11" i="36" s="1"/>
  <c r="L11" i="36" s="1"/>
  <c r="J47" i="36"/>
  <c r="K47" i="36" s="1"/>
  <c r="L47" i="36" s="1"/>
  <c r="J94" i="30"/>
  <c r="K94" i="30" s="1"/>
  <c r="L94" i="30" s="1"/>
  <c r="J101" i="32"/>
  <c r="K101" i="32" s="1"/>
  <c r="L101" i="32" s="1"/>
  <c r="J76" i="32"/>
  <c r="K76" i="32" s="1"/>
  <c r="L76" i="32" s="1"/>
  <c r="J114" i="12"/>
  <c r="K114" i="12" s="1"/>
  <c r="L114" i="12" s="1"/>
  <c r="J52" i="31"/>
  <c r="K52" i="31" s="1"/>
  <c r="L52" i="31" s="1"/>
  <c r="J16" i="12"/>
  <c r="K16" i="12" s="1"/>
  <c r="L16" i="12" s="1"/>
  <c r="J44" i="31"/>
  <c r="K44" i="31" s="1"/>
  <c r="L44" i="31" s="1"/>
  <c r="J32" i="12"/>
  <c r="K32" i="12" s="1"/>
  <c r="L32" i="12" s="1"/>
  <c r="J105" i="31"/>
  <c r="K105" i="31" s="1"/>
  <c r="L105" i="31" s="1"/>
  <c r="J44" i="12"/>
  <c r="K44" i="12" s="1"/>
  <c r="L44" i="12" s="1"/>
  <c r="I88" i="2"/>
  <c r="D88" i="22"/>
  <c r="J13" i="32"/>
  <c r="K13" i="32" s="1"/>
  <c r="L13" i="32" s="1"/>
  <c r="J59" i="8"/>
  <c r="K59" i="8" s="1"/>
  <c r="L59" i="8" s="1"/>
  <c r="J84" i="8"/>
  <c r="K84" i="8" s="1"/>
  <c r="L84" i="8" s="1"/>
  <c r="I56" i="2"/>
  <c r="D56" i="22"/>
  <c r="J9" i="34"/>
  <c r="E9" i="23"/>
  <c r="J7" i="8"/>
  <c r="K7" i="8" s="1"/>
  <c r="L7" i="8" s="1"/>
  <c r="I81" i="34"/>
  <c r="D81" i="23"/>
  <c r="J10" i="34"/>
  <c r="K10" i="34" s="1"/>
  <c r="L10" i="34" s="1"/>
  <c r="I78" i="2"/>
  <c r="D78" i="22"/>
  <c r="I38" i="2"/>
  <c r="D38" i="22"/>
  <c r="I77" i="2"/>
  <c r="D77" i="22"/>
  <c r="J97" i="34"/>
  <c r="K97" i="34" s="1"/>
  <c r="L97" i="34" s="1"/>
  <c r="E7" i="23"/>
  <c r="J57" i="33"/>
  <c r="K57" i="33" s="1"/>
  <c r="L57" i="33" s="1"/>
  <c r="J87" i="33"/>
  <c r="K87" i="33" s="1"/>
  <c r="L87" i="33" s="1"/>
  <c r="J48" i="13"/>
  <c r="K48" i="13" s="1"/>
  <c r="L48" i="13" s="1"/>
  <c r="J107" i="9"/>
  <c r="K107" i="9" s="1"/>
  <c r="L107" i="9" s="1"/>
  <c r="J49" i="11"/>
  <c r="K49" i="11" s="1"/>
  <c r="L49" i="11" s="1"/>
  <c r="J35" i="11"/>
  <c r="K35" i="11" s="1"/>
  <c r="L35" i="11" s="1"/>
  <c r="J27" i="13"/>
  <c r="K27" i="13" s="1"/>
  <c r="L27" i="13" s="1"/>
  <c r="J112" i="11"/>
  <c r="K112" i="11" s="1"/>
  <c r="L112" i="11" s="1"/>
  <c r="J44" i="11"/>
  <c r="K44" i="11" s="1"/>
  <c r="L44" i="11" s="1"/>
  <c r="J73" i="13"/>
  <c r="K73" i="13" s="1"/>
  <c r="L73" i="13" s="1"/>
  <c r="J32" i="11"/>
  <c r="K32" i="11" s="1"/>
  <c r="L32" i="11" s="1"/>
  <c r="J106" i="30"/>
  <c r="K106" i="30" s="1"/>
  <c r="L106" i="30" s="1"/>
  <c r="J27" i="36"/>
  <c r="K27" i="36" s="1"/>
  <c r="L27" i="36" s="1"/>
  <c r="J29" i="30"/>
  <c r="K29" i="30" s="1"/>
  <c r="L29" i="30" s="1"/>
  <c r="J79" i="36"/>
  <c r="K79" i="36" s="1"/>
  <c r="L79" i="36" s="1"/>
  <c r="J30" i="36"/>
  <c r="K30" i="36" s="1"/>
  <c r="L30" i="36" s="1"/>
  <c r="J56" i="30"/>
  <c r="K56" i="30" s="1"/>
  <c r="L56" i="30" s="1"/>
  <c r="J6" i="32"/>
  <c r="K6" i="32" s="1"/>
  <c r="L6" i="32" s="1"/>
  <c r="J90" i="30"/>
  <c r="K90" i="30" s="1"/>
  <c r="L90" i="30" s="1"/>
  <c r="J53" i="36"/>
  <c r="K53" i="36" s="1"/>
  <c r="L53" i="36" s="1"/>
  <c r="J96" i="30"/>
  <c r="K96" i="30" s="1"/>
  <c r="L96" i="30" s="1"/>
  <c r="J38" i="32"/>
  <c r="K38" i="32" s="1"/>
  <c r="L38" i="32" s="1"/>
  <c r="J58" i="8"/>
  <c r="K58" i="8" s="1"/>
  <c r="L58" i="8" s="1"/>
  <c r="J48" i="31"/>
  <c r="K48" i="31" s="1"/>
  <c r="L48" i="31" s="1"/>
  <c r="J40" i="31"/>
  <c r="K40" i="31" s="1"/>
  <c r="L40" i="31" s="1"/>
  <c r="J59" i="12"/>
  <c r="K59" i="12" s="1"/>
  <c r="L59" i="12" s="1"/>
  <c r="J21" i="8"/>
  <c r="K21" i="8" s="1"/>
  <c r="L21" i="8" s="1"/>
  <c r="J73" i="12"/>
  <c r="K73" i="12" s="1"/>
  <c r="L73" i="12" s="1"/>
  <c r="J27" i="8"/>
  <c r="K27" i="8" s="1"/>
  <c r="L27" i="8" s="1"/>
  <c r="I48" i="2"/>
  <c r="D48" i="22"/>
  <c r="I110" i="6"/>
  <c r="D110" i="23"/>
  <c r="I87" i="34"/>
  <c r="D87" i="23"/>
  <c r="I18" i="2"/>
  <c r="D18" i="22"/>
  <c r="I85" i="2"/>
  <c r="D85" i="22"/>
  <c r="I47" i="2"/>
  <c r="D47" i="22"/>
  <c r="J77" i="34"/>
  <c r="K77" i="34" s="1"/>
  <c r="L77" i="34" s="1"/>
  <c r="I23" i="2"/>
  <c r="D23" i="22"/>
  <c r="I103" i="6"/>
  <c r="D103" i="23"/>
  <c r="J33" i="34"/>
  <c r="K33" i="34" s="1"/>
  <c r="L33" i="34" s="1"/>
  <c r="I34" i="2"/>
  <c r="D34" i="22"/>
  <c r="D23" i="23"/>
  <c r="D8" i="23"/>
  <c r="J98" i="33"/>
  <c r="K98" i="33" s="1"/>
  <c r="L98" i="33" s="1"/>
  <c r="J36" i="33"/>
  <c r="K36" i="33" s="1"/>
  <c r="L36" i="33" s="1"/>
  <c r="J85" i="33"/>
  <c r="K85" i="33" s="1"/>
  <c r="L85" i="33" s="1"/>
  <c r="J114" i="33"/>
  <c r="K114" i="33" s="1"/>
  <c r="L114" i="33" s="1"/>
  <c r="J34" i="13"/>
  <c r="K34" i="13" s="1"/>
  <c r="L34" i="13" s="1"/>
  <c r="J100" i="9"/>
  <c r="K100" i="9" s="1"/>
  <c r="L100" i="9" s="1"/>
  <c r="J72" i="9"/>
  <c r="K72" i="9" s="1"/>
  <c r="L72" i="9" s="1"/>
  <c r="J105" i="9"/>
  <c r="K105" i="9" s="1"/>
  <c r="L105" i="9" s="1"/>
  <c r="J29" i="11"/>
  <c r="K29" i="11" s="1"/>
  <c r="L29" i="11" s="1"/>
  <c r="J71" i="11"/>
  <c r="K71" i="11" s="1"/>
  <c r="L71" i="11" s="1"/>
  <c r="J69" i="11"/>
  <c r="K69" i="11" s="1"/>
  <c r="L69" i="11" s="1"/>
  <c r="J103" i="11"/>
  <c r="K103" i="11" s="1"/>
  <c r="L103" i="11" s="1"/>
  <c r="J87" i="13"/>
  <c r="K87" i="13" s="1"/>
  <c r="L87" i="13" s="1"/>
  <c r="J36" i="11"/>
  <c r="K36" i="11" s="1"/>
  <c r="L36" i="11" s="1"/>
  <c r="J42" i="13"/>
  <c r="K42" i="13" s="1"/>
  <c r="L42" i="13" s="1"/>
  <c r="J30" i="11"/>
  <c r="K30" i="11" s="1"/>
  <c r="L30" i="11" s="1"/>
  <c r="J102" i="30"/>
  <c r="K102" i="30" s="1"/>
  <c r="L102" i="30" s="1"/>
  <c r="J10" i="32"/>
  <c r="K10" i="32" s="1"/>
  <c r="L10" i="32" s="1"/>
  <c r="J99" i="36"/>
  <c r="K99" i="36" s="1"/>
  <c r="L99" i="36" s="1"/>
  <c r="J83" i="30"/>
  <c r="K83" i="30" s="1"/>
  <c r="L83" i="30" s="1"/>
  <c r="J77" i="36"/>
  <c r="K77" i="36" s="1"/>
  <c r="L77" i="36" s="1"/>
  <c r="J111" i="32"/>
  <c r="K111" i="32" s="1"/>
  <c r="L111" i="32" s="1"/>
  <c r="J112" i="36"/>
  <c r="K112" i="36" s="1"/>
  <c r="L112" i="36" s="1"/>
  <c r="J28" i="36"/>
  <c r="K28" i="36" s="1"/>
  <c r="L28" i="36" s="1"/>
  <c r="J103" i="32"/>
  <c r="K103" i="32" s="1"/>
  <c r="L103" i="32" s="1"/>
  <c r="J110" i="31"/>
  <c r="K110" i="31" s="1"/>
  <c r="L110" i="31" s="1"/>
  <c r="J43" i="36"/>
  <c r="K43" i="36" s="1"/>
  <c r="L43" i="36" s="1"/>
  <c r="J38" i="30"/>
  <c r="K38" i="30" s="1"/>
  <c r="L38" i="30" s="1"/>
  <c r="J31" i="32"/>
  <c r="K31" i="32" s="1"/>
  <c r="L31" i="32" s="1"/>
  <c r="J93" i="12"/>
  <c r="K93" i="12" s="1"/>
  <c r="L93" i="12" s="1"/>
  <c r="J35" i="8"/>
  <c r="K35" i="8" s="1"/>
  <c r="L35" i="8" s="1"/>
  <c r="J42" i="31"/>
  <c r="K42" i="31" s="1"/>
  <c r="L42" i="31" s="1"/>
  <c r="J36" i="31"/>
  <c r="K36" i="31" s="1"/>
  <c r="L36" i="31" s="1"/>
  <c r="J57" i="12"/>
  <c r="K57" i="12" s="1"/>
  <c r="L57" i="12" s="1"/>
  <c r="I110" i="2"/>
  <c r="D110" i="22"/>
  <c r="J116" i="8"/>
  <c r="K116" i="8" s="1"/>
  <c r="L116" i="8" s="1"/>
  <c r="J88" i="12"/>
  <c r="K88" i="12" s="1"/>
  <c r="L88" i="12" s="1"/>
  <c r="J11" i="8"/>
  <c r="K11" i="8" s="1"/>
  <c r="L11" i="8" s="1"/>
  <c r="J22" i="8"/>
  <c r="K22" i="8" s="1"/>
  <c r="L22" i="8" s="1"/>
  <c r="J38" i="34"/>
  <c r="K38" i="34" s="1"/>
  <c r="L38" i="34" s="1"/>
  <c r="I27" i="34"/>
  <c r="D27" i="23"/>
  <c r="I20" i="2"/>
  <c r="D20" i="22"/>
  <c r="J93" i="6"/>
  <c r="K93" i="6" s="1"/>
  <c r="L93" i="6" s="1"/>
  <c r="J29" i="34"/>
  <c r="K29" i="34" s="1"/>
  <c r="L29" i="34" s="1"/>
  <c r="I32" i="2"/>
  <c r="D32" i="22"/>
  <c r="I70" i="6"/>
  <c r="D70" i="23"/>
  <c r="J90" i="33"/>
  <c r="K90" i="33" s="1"/>
  <c r="L90" i="33" s="1"/>
  <c r="J14" i="33"/>
  <c r="K14" i="33" s="1"/>
  <c r="L14" i="33" s="1"/>
  <c r="J20" i="33"/>
  <c r="K20" i="33" s="1"/>
  <c r="L20" i="33" s="1"/>
  <c r="J106" i="33"/>
  <c r="K106" i="33" s="1"/>
  <c r="L106" i="33" s="1"/>
  <c r="J102" i="11"/>
  <c r="K102" i="11" s="1"/>
  <c r="L102" i="11" s="1"/>
  <c r="J92" i="9"/>
  <c r="K92" i="9" s="1"/>
  <c r="L92" i="9" s="1"/>
  <c r="J50" i="9"/>
  <c r="K50" i="9" s="1"/>
  <c r="L50" i="9" s="1"/>
  <c r="J114" i="9"/>
  <c r="K114" i="9" s="1"/>
  <c r="L114" i="9" s="1"/>
  <c r="J71" i="33"/>
  <c r="K71" i="33" s="1"/>
  <c r="L71" i="33" s="1"/>
  <c r="J31" i="11"/>
  <c r="K31" i="11" s="1"/>
  <c r="L31" i="11" s="1"/>
  <c r="J67" i="11"/>
  <c r="K67" i="11" s="1"/>
  <c r="L67" i="11" s="1"/>
  <c r="J72" i="13"/>
  <c r="K72" i="13" s="1"/>
  <c r="L72" i="13" s="1"/>
  <c r="J23" i="11"/>
  <c r="K23" i="11" s="1"/>
  <c r="L23" i="11" s="1"/>
  <c r="J67" i="13"/>
  <c r="K67" i="13" s="1"/>
  <c r="L67" i="13" s="1"/>
  <c r="J93" i="11"/>
  <c r="K93" i="11" s="1"/>
  <c r="L93" i="11" s="1"/>
  <c r="J91" i="36"/>
  <c r="K91" i="36" s="1"/>
  <c r="L91" i="36" s="1"/>
  <c r="J89" i="30"/>
  <c r="K89" i="30" s="1"/>
  <c r="L89" i="30" s="1"/>
  <c r="J94" i="36"/>
  <c r="K94" i="36" s="1"/>
  <c r="L94" i="36" s="1"/>
  <c r="J26" i="36"/>
  <c r="K26" i="36" s="1"/>
  <c r="L26" i="36" s="1"/>
  <c r="J48" i="30"/>
  <c r="K48" i="30" s="1"/>
  <c r="L48" i="30" s="1"/>
  <c r="J106" i="31"/>
  <c r="K106" i="31" s="1"/>
  <c r="L106" i="31" s="1"/>
  <c r="J37" i="36"/>
  <c r="K37" i="36" s="1"/>
  <c r="L37" i="36" s="1"/>
  <c r="J27" i="30"/>
  <c r="K27" i="30" s="1"/>
  <c r="L27" i="30" s="1"/>
  <c r="J52" i="32"/>
  <c r="K52" i="32" s="1"/>
  <c r="L52" i="32" s="1"/>
  <c r="J15" i="32"/>
  <c r="K15" i="32" s="1"/>
  <c r="L15" i="32" s="1"/>
  <c r="J49" i="8"/>
  <c r="K49" i="8" s="1"/>
  <c r="L49" i="8" s="1"/>
  <c r="J64" i="12"/>
  <c r="K64" i="12" s="1"/>
  <c r="L64" i="12" s="1"/>
  <c r="J28" i="31"/>
  <c r="K28" i="31" s="1"/>
  <c r="L28" i="31" s="1"/>
  <c r="J55" i="12"/>
  <c r="K55" i="12" s="1"/>
  <c r="L55" i="12" s="1"/>
  <c r="I108" i="2"/>
  <c r="D108" i="22"/>
  <c r="J53" i="31"/>
  <c r="K53" i="31" s="1"/>
  <c r="L53" i="31" s="1"/>
  <c r="J104" i="8"/>
  <c r="K104" i="8" s="1"/>
  <c r="L104" i="8" s="1"/>
  <c r="J115" i="12"/>
  <c r="K115" i="12" s="1"/>
  <c r="L115" i="12" s="1"/>
  <c r="J107" i="31"/>
  <c r="K107" i="31" s="1"/>
  <c r="L107" i="31" s="1"/>
  <c r="J86" i="12"/>
  <c r="K86" i="12" s="1"/>
  <c r="L86" i="12" s="1"/>
  <c r="J52" i="12"/>
  <c r="K52" i="12" s="1"/>
  <c r="L52" i="12" s="1"/>
  <c r="J29" i="12"/>
  <c r="K29" i="12" s="1"/>
  <c r="L29" i="12" s="1"/>
  <c r="I80" i="6"/>
  <c r="D80" i="23"/>
  <c r="J115" i="6"/>
  <c r="K115" i="6" s="1"/>
  <c r="L115" i="6" s="1"/>
  <c r="I17" i="2"/>
  <c r="D17" i="22"/>
  <c r="I91" i="6"/>
  <c r="D91" i="23"/>
  <c r="I30" i="2"/>
  <c r="D30" i="22"/>
  <c r="I104" i="34"/>
  <c r="D104" i="23"/>
  <c r="J43" i="34"/>
  <c r="K43" i="34" s="1"/>
  <c r="L43" i="34" s="1"/>
  <c r="D26" i="23"/>
  <c r="D25" i="23"/>
  <c r="J88" i="33"/>
  <c r="K88" i="33" s="1"/>
  <c r="L88" i="33" s="1"/>
  <c r="J7" i="33"/>
  <c r="K7" i="33" s="1"/>
  <c r="L7" i="33" s="1"/>
  <c r="J112" i="13"/>
  <c r="K112" i="13" s="1"/>
  <c r="L112" i="13" s="1"/>
  <c r="J96" i="11"/>
  <c r="K96" i="11" s="1"/>
  <c r="L96" i="11" s="1"/>
  <c r="J9" i="33"/>
  <c r="K9" i="33" s="1"/>
  <c r="L9" i="33" s="1"/>
  <c r="J103" i="9"/>
  <c r="K103" i="9" s="1"/>
  <c r="L103" i="9" s="1"/>
  <c r="J60" i="13"/>
  <c r="K60" i="13" s="1"/>
  <c r="L60" i="13" s="1"/>
  <c r="J69" i="9"/>
  <c r="K69" i="9" s="1"/>
  <c r="L69" i="9" s="1"/>
  <c r="J91" i="11"/>
  <c r="K91" i="11" s="1"/>
  <c r="L91" i="11" s="1"/>
  <c r="J75" i="30"/>
  <c r="K75" i="30" s="1"/>
  <c r="L75" i="30" s="1"/>
  <c r="J4" i="36"/>
  <c r="K4" i="36" s="1"/>
  <c r="L4" i="36" s="1"/>
  <c r="J3" i="32"/>
  <c r="K3" i="32" s="1"/>
  <c r="L3" i="32" s="1"/>
  <c r="J89" i="36"/>
  <c r="K89" i="36" s="1"/>
  <c r="L89" i="36" s="1"/>
  <c r="J110" i="30"/>
  <c r="K110" i="30" s="1"/>
  <c r="L110" i="30" s="1"/>
  <c r="J64" i="30"/>
  <c r="K64" i="30" s="1"/>
  <c r="L64" i="30" s="1"/>
  <c r="J91" i="31"/>
  <c r="K91" i="31" s="1"/>
  <c r="L91" i="31" s="1"/>
  <c r="J116" i="30"/>
  <c r="K116" i="30" s="1"/>
  <c r="L116" i="30" s="1"/>
  <c r="J61" i="36"/>
  <c r="K61" i="36" s="1"/>
  <c r="L61" i="36" s="1"/>
  <c r="J23" i="36"/>
  <c r="K23" i="36" s="1"/>
  <c r="L23" i="36" s="1"/>
  <c r="J46" i="30"/>
  <c r="K46" i="30" s="1"/>
  <c r="L46" i="30" s="1"/>
  <c r="J104" i="31"/>
  <c r="K104" i="31" s="1"/>
  <c r="L104" i="31" s="1"/>
  <c r="J42" i="30"/>
  <c r="K42" i="30" s="1"/>
  <c r="L42" i="30" s="1"/>
  <c r="J33" i="36"/>
  <c r="K33" i="36" s="1"/>
  <c r="L33" i="36" s="1"/>
  <c r="J13" i="30"/>
  <c r="K13" i="30" s="1"/>
  <c r="L13" i="30" s="1"/>
  <c r="J112" i="31"/>
  <c r="K112" i="31" s="1"/>
  <c r="L112" i="31" s="1"/>
  <c r="J62" i="12"/>
  <c r="K62" i="12" s="1"/>
  <c r="L62" i="12" s="1"/>
  <c r="J21" i="31"/>
  <c r="K21" i="31" s="1"/>
  <c r="L21" i="31" s="1"/>
  <c r="J51" i="12"/>
  <c r="K51" i="12" s="1"/>
  <c r="L51" i="12" s="1"/>
  <c r="J109" i="8"/>
  <c r="K109" i="8" s="1"/>
  <c r="L109" i="8" s="1"/>
  <c r="J12" i="8"/>
  <c r="K12" i="8" s="1"/>
  <c r="L12" i="8" s="1"/>
  <c r="I106" i="2"/>
  <c r="D106" i="22"/>
  <c r="J51" i="31"/>
  <c r="K51" i="31" s="1"/>
  <c r="L51" i="31" s="1"/>
  <c r="J92" i="8"/>
  <c r="K92" i="8" s="1"/>
  <c r="L92" i="8" s="1"/>
  <c r="J103" i="12"/>
  <c r="K103" i="12" s="1"/>
  <c r="L103" i="12" s="1"/>
  <c r="J84" i="12"/>
  <c r="K84" i="12" s="1"/>
  <c r="L84" i="12" s="1"/>
  <c r="J88" i="8"/>
  <c r="K88" i="8" s="1"/>
  <c r="L88" i="8" s="1"/>
  <c r="J50" i="12"/>
  <c r="K50" i="12" s="1"/>
  <c r="L50" i="12" s="1"/>
  <c r="J18" i="32"/>
  <c r="K18" i="32" s="1"/>
  <c r="L18" i="32" s="1"/>
  <c r="J74" i="34"/>
  <c r="K74" i="34" s="1"/>
  <c r="L74" i="34" s="1"/>
  <c r="J62" i="34"/>
  <c r="K62" i="34" s="1"/>
  <c r="L62" i="34" s="1"/>
  <c r="J50" i="34"/>
  <c r="K50" i="34" s="1"/>
  <c r="L50" i="34" s="1"/>
  <c r="I14" i="2"/>
  <c r="D14" i="22"/>
  <c r="I95" i="2"/>
  <c r="D95" i="22"/>
  <c r="I109" i="6"/>
  <c r="D109" i="23"/>
  <c r="J35" i="34"/>
  <c r="K35" i="34" s="1"/>
  <c r="L35" i="34" s="1"/>
  <c r="J75" i="6"/>
  <c r="E75" i="23"/>
  <c r="J3" i="6"/>
  <c r="K3" i="6" s="1"/>
  <c r="L3" i="6" s="1"/>
  <c r="J112" i="33"/>
  <c r="K112" i="33" s="1"/>
  <c r="L112" i="33" s="1"/>
  <c r="J102" i="33"/>
  <c r="K102" i="33" s="1"/>
  <c r="L102" i="33" s="1"/>
  <c r="J4" i="33"/>
  <c r="K4" i="33" s="1"/>
  <c r="L4" i="33" s="1"/>
  <c r="J99" i="33"/>
  <c r="K99" i="33" s="1"/>
  <c r="L99" i="33" s="1"/>
  <c r="J39" i="33"/>
  <c r="K39" i="33" s="1"/>
  <c r="L39" i="33" s="1"/>
  <c r="J89" i="11"/>
  <c r="K89" i="11" s="1"/>
  <c r="L89" i="11" s="1"/>
  <c r="J88" i="9"/>
  <c r="K88" i="9" s="1"/>
  <c r="L88" i="9" s="1"/>
  <c r="J96" i="13"/>
  <c r="K96" i="13" s="1"/>
  <c r="L96" i="13" s="1"/>
  <c r="J18" i="9"/>
  <c r="K18" i="9" s="1"/>
  <c r="L18" i="9" s="1"/>
  <c r="J76" i="13"/>
  <c r="K76" i="13" s="1"/>
  <c r="L76" i="13" s="1"/>
  <c r="J107" i="13"/>
  <c r="K107" i="13" s="1"/>
  <c r="L107" i="13" s="1"/>
  <c r="J112" i="9"/>
  <c r="K112" i="9" s="1"/>
  <c r="L112" i="9" s="1"/>
  <c r="J97" i="9"/>
  <c r="K97" i="9" s="1"/>
  <c r="L97" i="9" s="1"/>
  <c r="J54" i="11"/>
  <c r="K54" i="11" s="1"/>
  <c r="L54" i="11" s="1"/>
  <c r="J95" i="11"/>
  <c r="K95" i="11" s="1"/>
  <c r="L95" i="11" s="1"/>
  <c r="J34" i="9"/>
  <c r="K34" i="9" s="1"/>
  <c r="L34" i="9" s="1"/>
  <c r="J78" i="9"/>
  <c r="K78" i="9" s="1"/>
  <c r="L78" i="9" s="1"/>
  <c r="J117" i="32"/>
  <c r="K117" i="32" s="1"/>
  <c r="L117" i="32" s="1"/>
  <c r="J87" i="36"/>
  <c r="K87" i="36" s="1"/>
  <c r="L87" i="36" s="1"/>
  <c r="J59" i="30"/>
  <c r="K59" i="30" s="1"/>
  <c r="L59" i="30" s="1"/>
  <c r="J87" i="30"/>
  <c r="K87" i="30" s="1"/>
  <c r="L87" i="30" s="1"/>
  <c r="J6" i="36"/>
  <c r="K6" i="36" s="1"/>
  <c r="L6" i="36" s="1"/>
  <c r="J90" i="32"/>
  <c r="K90" i="32" s="1"/>
  <c r="L90" i="32" s="1"/>
  <c r="J38" i="36"/>
  <c r="K38" i="36" s="1"/>
  <c r="L38" i="36" s="1"/>
  <c r="J22" i="30"/>
  <c r="K22" i="30" s="1"/>
  <c r="L22" i="30" s="1"/>
  <c r="J107" i="30"/>
  <c r="K107" i="30" s="1"/>
  <c r="L107" i="30" s="1"/>
  <c r="J100" i="31"/>
  <c r="K100" i="31" s="1"/>
  <c r="L100" i="31" s="1"/>
  <c r="J40" i="30"/>
  <c r="K40" i="30" s="1"/>
  <c r="L40" i="30" s="1"/>
  <c r="J31" i="36"/>
  <c r="K31" i="36" s="1"/>
  <c r="L31" i="36" s="1"/>
  <c r="J10" i="30"/>
  <c r="K10" i="30" s="1"/>
  <c r="L10" i="30" s="1"/>
  <c r="J16" i="36"/>
  <c r="K16" i="36" s="1"/>
  <c r="L16" i="36" s="1"/>
  <c r="J74" i="31"/>
  <c r="K74" i="31" s="1"/>
  <c r="L74" i="31" s="1"/>
  <c r="J49" i="12"/>
  <c r="K49" i="12" s="1"/>
  <c r="L49" i="12" s="1"/>
  <c r="J91" i="12"/>
  <c r="K91" i="12" s="1"/>
  <c r="L91" i="12" s="1"/>
  <c r="J5" i="31"/>
  <c r="K5" i="31" s="1"/>
  <c r="L5" i="31" s="1"/>
  <c r="J107" i="8"/>
  <c r="K107" i="8" s="1"/>
  <c r="L107" i="8" s="1"/>
  <c r="I92" i="2"/>
  <c r="D92" i="22"/>
  <c r="J63" i="8"/>
  <c r="K63" i="8" s="1"/>
  <c r="L63" i="8" s="1"/>
  <c r="J82" i="12"/>
  <c r="K82" i="12" s="1"/>
  <c r="L82" i="12" s="1"/>
  <c r="J78" i="8"/>
  <c r="K78" i="8" s="1"/>
  <c r="L78" i="8" s="1"/>
  <c r="J35" i="12"/>
  <c r="K35" i="12" s="1"/>
  <c r="L35" i="12" s="1"/>
  <c r="J29" i="31"/>
  <c r="K29" i="31" s="1"/>
  <c r="L29" i="31" s="1"/>
  <c r="J82" i="31"/>
  <c r="K82" i="31" s="1"/>
  <c r="L82" i="31" s="1"/>
  <c r="I73" i="6"/>
  <c r="D73" i="23"/>
  <c r="J70" i="34"/>
  <c r="K70" i="34" s="1"/>
  <c r="L70" i="34" s="1"/>
  <c r="I60" i="34"/>
  <c r="D60" i="23"/>
  <c r="J48" i="34"/>
  <c r="K48" i="34" s="1"/>
  <c r="L48" i="34" s="1"/>
  <c r="I53" i="6"/>
  <c r="D53" i="23"/>
  <c r="J82" i="6"/>
  <c r="K82" i="6" s="1"/>
  <c r="L82" i="6" s="1"/>
  <c r="J110" i="34"/>
  <c r="K110" i="34" s="1"/>
  <c r="L110" i="34" s="1"/>
  <c r="I63" i="2"/>
  <c r="D63" i="22"/>
  <c r="I116" i="6"/>
  <c r="D116" i="23"/>
  <c r="J108" i="33"/>
  <c r="K108" i="33" s="1"/>
  <c r="L108" i="33" s="1"/>
  <c r="J117" i="13"/>
  <c r="K117" i="13" s="1"/>
  <c r="L117" i="13" s="1"/>
  <c r="J83" i="33"/>
  <c r="K83" i="33" s="1"/>
  <c r="L83" i="33" s="1"/>
  <c r="J30" i="33"/>
  <c r="K30" i="33" s="1"/>
  <c r="L30" i="33" s="1"/>
  <c r="J60" i="33"/>
  <c r="K60" i="33" s="1"/>
  <c r="L60" i="33" s="1"/>
  <c r="J83" i="11"/>
  <c r="K83" i="11" s="1"/>
  <c r="L83" i="11" s="1"/>
  <c r="J84" i="9"/>
  <c r="K84" i="9" s="1"/>
  <c r="L84" i="9" s="1"/>
  <c r="J30" i="13"/>
  <c r="K30" i="13" s="1"/>
  <c r="L30" i="13" s="1"/>
  <c r="J10" i="9"/>
  <c r="K10" i="9" s="1"/>
  <c r="L10" i="9" s="1"/>
  <c r="J59" i="13"/>
  <c r="K59" i="13" s="1"/>
  <c r="L59" i="13" s="1"/>
  <c r="J66" i="9"/>
  <c r="K66" i="9" s="1"/>
  <c r="L66" i="9" s="1"/>
  <c r="J59" i="9"/>
  <c r="K59" i="9" s="1"/>
  <c r="L59" i="9" s="1"/>
  <c r="J91" i="9"/>
  <c r="K91" i="9" s="1"/>
  <c r="L91" i="9" s="1"/>
  <c r="J50" i="11"/>
  <c r="K50" i="11" s="1"/>
  <c r="L50" i="11" s="1"/>
  <c r="J80" i="11"/>
  <c r="K80" i="11" s="1"/>
  <c r="L80" i="11" s="1"/>
  <c r="J54" i="13"/>
  <c r="K54" i="13" s="1"/>
  <c r="L54" i="13" s="1"/>
  <c r="J67" i="9"/>
  <c r="K67" i="9" s="1"/>
  <c r="L67" i="9" s="1"/>
  <c r="J113" i="36"/>
  <c r="K113" i="36" s="1"/>
  <c r="L113" i="36" s="1"/>
  <c r="J95" i="32"/>
  <c r="K95" i="32" s="1"/>
  <c r="L95" i="32" s="1"/>
  <c r="J83" i="36"/>
  <c r="K83" i="36" s="1"/>
  <c r="L83" i="36" s="1"/>
  <c r="J47" i="30"/>
  <c r="K47" i="30" s="1"/>
  <c r="L47" i="30" s="1"/>
  <c r="J100" i="32"/>
  <c r="K100" i="32" s="1"/>
  <c r="L100" i="32" s="1"/>
  <c r="J43" i="30"/>
  <c r="K43" i="30" s="1"/>
  <c r="L43" i="30" s="1"/>
  <c r="J54" i="36"/>
  <c r="K54" i="36" s="1"/>
  <c r="L54" i="36" s="1"/>
  <c r="J77" i="32"/>
  <c r="K77" i="32" s="1"/>
  <c r="L77" i="32" s="1"/>
  <c r="J95" i="30"/>
  <c r="K95" i="30" s="1"/>
  <c r="L95" i="30" s="1"/>
  <c r="J36" i="36"/>
  <c r="K36" i="36" s="1"/>
  <c r="L36" i="36" s="1"/>
  <c r="J70" i="32"/>
  <c r="K70" i="32" s="1"/>
  <c r="L70" i="32" s="1"/>
  <c r="J103" i="30"/>
  <c r="K103" i="30" s="1"/>
  <c r="L103" i="30" s="1"/>
  <c r="J19" i="30"/>
  <c r="K19" i="30" s="1"/>
  <c r="L19" i="30" s="1"/>
  <c r="J88" i="30"/>
  <c r="K88" i="30" s="1"/>
  <c r="L88" i="30" s="1"/>
  <c r="J105" i="32"/>
  <c r="K105" i="32" s="1"/>
  <c r="L105" i="32" s="1"/>
  <c r="J96" i="31"/>
  <c r="K96" i="31" s="1"/>
  <c r="L96" i="31" s="1"/>
  <c r="J90" i="36"/>
  <c r="K90" i="36" s="1"/>
  <c r="L90" i="36" s="1"/>
  <c r="J7" i="30"/>
  <c r="K7" i="30" s="1"/>
  <c r="L7" i="30" s="1"/>
  <c r="J13" i="36"/>
  <c r="K13" i="36" s="1"/>
  <c r="L13" i="36" s="1"/>
  <c r="J70" i="31"/>
  <c r="K70" i="31" s="1"/>
  <c r="L70" i="31" s="1"/>
  <c r="I103" i="2"/>
  <c r="D103" i="22"/>
  <c r="J70" i="12"/>
  <c r="K70" i="12" s="1"/>
  <c r="L70" i="12" s="1"/>
  <c r="J53" i="32"/>
  <c r="K53" i="32" s="1"/>
  <c r="L53" i="32" s="1"/>
  <c r="J25" i="31"/>
  <c r="K25" i="31" s="1"/>
  <c r="L25" i="31" s="1"/>
  <c r="J80" i="12"/>
  <c r="K80" i="12" s="1"/>
  <c r="L80" i="12" s="1"/>
  <c r="J47" i="31"/>
  <c r="K47" i="31" s="1"/>
  <c r="L47" i="31" s="1"/>
  <c r="J26" i="12"/>
  <c r="K26" i="12" s="1"/>
  <c r="L26" i="12" s="1"/>
  <c r="J6" i="31"/>
  <c r="K6" i="31" s="1"/>
  <c r="L6" i="31" s="1"/>
  <c r="J76" i="31"/>
  <c r="K76" i="31" s="1"/>
  <c r="L76" i="31" s="1"/>
  <c r="J64" i="34"/>
  <c r="K64" i="34" s="1"/>
  <c r="L64" i="34" s="1"/>
  <c r="J58" i="34"/>
  <c r="K58" i="34" s="1"/>
  <c r="L58" i="34" s="1"/>
  <c r="J46" i="34"/>
  <c r="K46" i="34" s="1"/>
  <c r="L46" i="34" s="1"/>
  <c r="I74" i="6"/>
  <c r="D74" i="23"/>
  <c r="I90" i="34"/>
  <c r="D90" i="23"/>
  <c r="I11" i="2"/>
  <c r="D11" i="22"/>
  <c r="I97" i="6"/>
  <c r="D97" i="23"/>
  <c r="K90" i="6"/>
  <c r="J69" i="33"/>
  <c r="K69" i="33" s="1"/>
  <c r="L69" i="33" s="1"/>
  <c r="J48" i="33"/>
  <c r="K48" i="33" s="1"/>
  <c r="L48" i="33" s="1"/>
  <c r="J28" i="33"/>
  <c r="K28" i="33" s="1"/>
  <c r="L28" i="33" s="1"/>
  <c r="J81" i="33"/>
  <c r="K81" i="33" s="1"/>
  <c r="L81" i="33" s="1"/>
  <c r="J75" i="33"/>
  <c r="K75" i="33" s="1"/>
  <c r="L75" i="33" s="1"/>
  <c r="J80" i="9"/>
  <c r="K80" i="9" s="1"/>
  <c r="L80" i="9" s="1"/>
  <c r="J116" i="33"/>
  <c r="K116" i="33" s="1"/>
  <c r="L116" i="33" s="1"/>
  <c r="J111" i="11"/>
  <c r="K111" i="11" s="1"/>
  <c r="L111" i="11" s="1"/>
  <c r="J53" i="13"/>
  <c r="K53" i="13" s="1"/>
  <c r="L53" i="13" s="1"/>
  <c r="J64" i="9"/>
  <c r="K64" i="9" s="1"/>
  <c r="L64" i="9" s="1"/>
  <c r="J78" i="11"/>
  <c r="K78" i="11" s="1"/>
  <c r="L78" i="11" s="1"/>
  <c r="J50" i="13"/>
  <c r="K50" i="13" s="1"/>
  <c r="L50" i="13" s="1"/>
  <c r="J67" i="30"/>
  <c r="K67" i="30" s="1"/>
  <c r="L67" i="30" s="1"/>
  <c r="J97" i="36"/>
  <c r="K97" i="36" s="1"/>
  <c r="L97" i="36" s="1"/>
  <c r="J60" i="36"/>
  <c r="K60" i="36" s="1"/>
  <c r="L60" i="36" s="1"/>
  <c r="J51" i="30"/>
  <c r="K51" i="30" s="1"/>
  <c r="L51" i="30" s="1"/>
  <c r="J83" i="32"/>
  <c r="K83" i="32" s="1"/>
  <c r="L83" i="32" s="1"/>
  <c r="J39" i="30"/>
  <c r="K39" i="30" s="1"/>
  <c r="L39" i="30" s="1"/>
  <c r="J68" i="32"/>
  <c r="K68" i="32" s="1"/>
  <c r="L68" i="32" s="1"/>
  <c r="J94" i="32"/>
  <c r="K94" i="32" s="1"/>
  <c r="L94" i="32" s="1"/>
  <c r="J64" i="32"/>
  <c r="K64" i="32" s="1"/>
  <c r="L64" i="32" s="1"/>
  <c r="J101" i="30"/>
  <c r="K101" i="30" s="1"/>
  <c r="L101" i="30" s="1"/>
  <c r="J114" i="36"/>
  <c r="K114" i="36" s="1"/>
  <c r="L114" i="36" s="1"/>
  <c r="J34" i="30"/>
  <c r="K34" i="30" s="1"/>
  <c r="L34" i="30" s="1"/>
  <c r="J82" i="32"/>
  <c r="K82" i="32" s="1"/>
  <c r="L82" i="32" s="1"/>
  <c r="J90" i="31"/>
  <c r="K90" i="31" s="1"/>
  <c r="L90" i="31" s="1"/>
  <c r="J84" i="36"/>
  <c r="K84" i="36" s="1"/>
  <c r="L84" i="36" s="1"/>
  <c r="J10" i="36"/>
  <c r="K10" i="36" s="1"/>
  <c r="L10" i="36" s="1"/>
  <c r="J68" i="31"/>
  <c r="K68" i="31" s="1"/>
  <c r="L68" i="31" s="1"/>
  <c r="I87" i="2"/>
  <c r="D87" i="22"/>
  <c r="I99" i="2"/>
  <c r="D99" i="22"/>
  <c r="J68" i="12"/>
  <c r="K68" i="12" s="1"/>
  <c r="L68" i="12" s="1"/>
  <c r="J100" i="12"/>
  <c r="K100" i="12" s="1"/>
  <c r="L100" i="12" s="1"/>
  <c r="J22" i="32"/>
  <c r="K22" i="32" s="1"/>
  <c r="L22" i="32" s="1"/>
  <c r="J23" i="8"/>
  <c r="K23" i="8" s="1"/>
  <c r="L23" i="8" s="1"/>
  <c r="J100" i="8"/>
  <c r="K100" i="8" s="1"/>
  <c r="L100" i="8" s="1"/>
  <c r="J33" i="31"/>
  <c r="K33" i="31" s="1"/>
  <c r="L33" i="31" s="1"/>
  <c r="J23" i="12"/>
  <c r="K23" i="12" s="1"/>
  <c r="L23" i="12" s="1"/>
  <c r="J108" i="12"/>
  <c r="K108" i="12" s="1"/>
  <c r="L108" i="12" s="1"/>
  <c r="J62" i="8"/>
  <c r="K62" i="8" s="1"/>
  <c r="L62" i="8" s="1"/>
  <c r="J113" i="34"/>
  <c r="K113" i="34" s="1"/>
  <c r="L113" i="34" s="1"/>
  <c r="J54" i="34"/>
  <c r="K54" i="34" s="1"/>
  <c r="L54" i="34" s="1"/>
  <c r="J52" i="34"/>
  <c r="K52" i="34" s="1"/>
  <c r="L52" i="34" s="1"/>
  <c r="J40" i="34"/>
  <c r="K40" i="34" s="1"/>
  <c r="L40" i="34" s="1"/>
  <c r="I63" i="6"/>
  <c r="D63" i="23"/>
  <c r="J36" i="34"/>
  <c r="K36" i="34" s="1"/>
  <c r="L36" i="34" s="1"/>
  <c r="I5" i="2"/>
  <c r="D5" i="22"/>
  <c r="I38" i="6"/>
  <c r="D38" i="23"/>
  <c r="J58" i="2"/>
  <c r="E58" i="22"/>
  <c r="S5" i="22"/>
  <c r="AW81" i="28"/>
  <c r="AW73" i="28"/>
  <c r="AW85" i="28"/>
  <c r="AW61" i="28"/>
  <c r="O254" i="16"/>
  <c r="O152" i="16"/>
  <c r="O159" i="16"/>
  <c r="N182" i="16"/>
  <c r="N165" i="16"/>
  <c r="N150" i="16"/>
  <c r="M172" i="16"/>
  <c r="M148" i="16"/>
  <c r="L178" i="16"/>
  <c r="K243" i="16"/>
  <c r="L259" i="16"/>
  <c r="J204" i="16"/>
  <c r="J199" i="16"/>
  <c r="I204" i="16"/>
  <c r="I207" i="16"/>
  <c r="F222" i="16"/>
  <c r="F181" i="16"/>
  <c r="G188" i="16"/>
  <c r="F262" i="16"/>
  <c r="F147" i="16"/>
  <c r="F169" i="16"/>
  <c r="H247" i="16"/>
  <c r="F148" i="16"/>
  <c r="F246" i="16"/>
  <c r="D149" i="16"/>
  <c r="D189" i="16"/>
  <c r="D221" i="16"/>
  <c r="D167" i="16"/>
  <c r="D211" i="16"/>
  <c r="O253" i="16"/>
  <c r="G184" i="16"/>
  <c r="P255" i="16"/>
  <c r="P223" i="16"/>
  <c r="P162" i="16"/>
  <c r="O201" i="16"/>
  <c r="P174" i="16"/>
  <c r="N262" i="16"/>
  <c r="O153" i="16"/>
  <c r="O234" i="16"/>
  <c r="N226" i="16"/>
  <c r="N161" i="16"/>
  <c r="M231" i="16"/>
  <c r="M262" i="16"/>
  <c r="M168" i="16"/>
  <c r="L213" i="16"/>
  <c r="L194" i="16"/>
  <c r="K241" i="16"/>
  <c r="L206" i="16"/>
  <c r="K154" i="16"/>
  <c r="I164" i="16"/>
  <c r="G154" i="16"/>
  <c r="F215" i="16"/>
  <c r="F258" i="16"/>
  <c r="H162" i="16"/>
  <c r="D171" i="16"/>
  <c r="M226" i="16"/>
  <c r="P249" i="16"/>
  <c r="P211" i="16"/>
  <c r="O247" i="16"/>
  <c r="P219" i="16"/>
  <c r="O213" i="16"/>
  <c r="O150" i="16"/>
  <c r="O230" i="16"/>
  <c r="N178" i="16"/>
  <c r="N232" i="16"/>
  <c r="N159" i="16"/>
  <c r="M235" i="16"/>
  <c r="M166" i="16"/>
  <c r="L177" i="16"/>
  <c r="L254" i="16"/>
  <c r="K160" i="16"/>
  <c r="K150" i="16"/>
  <c r="J259" i="16"/>
  <c r="I200" i="16"/>
  <c r="G239" i="16"/>
  <c r="J185" i="16"/>
  <c r="G254" i="16"/>
  <c r="G151" i="16"/>
  <c r="G178" i="16"/>
  <c r="F226" i="16"/>
  <c r="G226" i="16"/>
  <c r="F197" i="16"/>
  <c r="F210" i="16"/>
  <c r="D185" i="16"/>
  <c r="D173" i="16"/>
  <c r="D170" i="16"/>
  <c r="D159" i="16"/>
  <c r="N245" i="16"/>
  <c r="M170" i="16"/>
  <c r="G252" i="16"/>
  <c r="P207" i="16"/>
  <c r="O214" i="16"/>
  <c r="P167" i="16"/>
  <c r="O181" i="16"/>
  <c r="O177" i="16"/>
  <c r="O147" i="16"/>
  <c r="O208" i="16"/>
  <c r="O151" i="16"/>
  <c r="N157" i="16"/>
  <c r="M164" i="16"/>
  <c r="M227" i="16"/>
  <c r="K255" i="16"/>
  <c r="K148" i="16"/>
  <c r="J231" i="16"/>
  <c r="K159" i="16"/>
  <c r="K180" i="16"/>
  <c r="I177" i="16"/>
  <c r="J178" i="16"/>
  <c r="I260" i="16"/>
  <c r="G251" i="16"/>
  <c r="G148" i="16"/>
  <c r="G176" i="16"/>
  <c r="F239" i="16"/>
  <c r="F236" i="16"/>
  <c r="F179" i="16"/>
  <c r="D161" i="16"/>
  <c r="M224" i="16"/>
  <c r="P231" i="16"/>
  <c r="P203" i="16"/>
  <c r="O173" i="16"/>
  <c r="O235" i="16"/>
  <c r="N259" i="16"/>
  <c r="O196" i="16"/>
  <c r="N220" i="16"/>
  <c r="N155" i="16"/>
  <c r="N164" i="16"/>
  <c r="N196" i="16"/>
  <c r="M162" i="16"/>
  <c r="K231" i="16"/>
  <c r="K249" i="16"/>
  <c r="J216" i="16"/>
  <c r="J203" i="16"/>
  <c r="I163" i="16"/>
  <c r="I243" i="16"/>
  <c r="I157" i="16"/>
  <c r="F259" i="16"/>
  <c r="G156" i="16"/>
  <c r="F217" i="16"/>
  <c r="F153" i="16"/>
  <c r="H160" i="16"/>
  <c r="D191" i="16"/>
  <c r="D165" i="16"/>
  <c r="D155" i="16"/>
  <c r="P262" i="16"/>
  <c r="N209" i="16"/>
  <c r="K166" i="16"/>
  <c r="P199" i="16"/>
  <c r="P237" i="16"/>
  <c r="O238" i="16"/>
  <c r="O170" i="16"/>
  <c r="O192" i="16"/>
  <c r="N206" i="16"/>
  <c r="N192" i="16"/>
  <c r="N186" i="16"/>
  <c r="N153" i="16"/>
  <c r="N162" i="16"/>
  <c r="M182" i="16"/>
  <c r="M160" i="16"/>
  <c r="M187" i="16"/>
  <c r="L250" i="16"/>
  <c r="K247" i="16"/>
  <c r="K147" i="16"/>
  <c r="I224" i="16"/>
  <c r="I188" i="16"/>
  <c r="I248" i="16"/>
  <c r="F247" i="16"/>
  <c r="G153" i="16"/>
  <c r="F182" i="16"/>
  <c r="F216" i="16"/>
  <c r="F192" i="16"/>
  <c r="F151" i="16"/>
  <c r="H245" i="16"/>
  <c r="D259" i="16"/>
  <c r="D184" i="16"/>
  <c r="D186" i="16"/>
  <c r="O149" i="16"/>
  <c r="N163" i="16"/>
  <c r="I176" i="16"/>
  <c r="P185" i="16"/>
  <c r="P195" i="16"/>
  <c r="O250" i="16"/>
  <c r="O226" i="16"/>
  <c r="O167" i="16"/>
  <c r="O174" i="16"/>
  <c r="O240" i="16"/>
  <c r="N230" i="16"/>
  <c r="N218" i="16"/>
  <c r="M254" i="16"/>
  <c r="N151" i="16"/>
  <c r="N160" i="16"/>
  <c r="M149" i="16"/>
  <c r="M192" i="16"/>
  <c r="M158" i="16"/>
  <c r="L238" i="16"/>
  <c r="L242" i="16"/>
  <c r="J208" i="16"/>
  <c r="K169" i="16"/>
  <c r="I216" i="16"/>
  <c r="I165" i="16"/>
  <c r="I240" i="16"/>
  <c r="G150" i="16"/>
  <c r="F205" i="16"/>
  <c r="F198" i="16"/>
  <c r="F163" i="16"/>
  <c r="H229" i="16"/>
  <c r="H189" i="16"/>
  <c r="D209" i="16"/>
  <c r="D153" i="16"/>
  <c r="P225" i="16"/>
  <c r="O156" i="16"/>
  <c r="N148" i="16"/>
  <c r="K162" i="16"/>
  <c r="F200" i="16"/>
  <c r="P191" i="16"/>
  <c r="O245" i="16"/>
  <c r="P163" i="16"/>
  <c r="O164" i="16"/>
  <c r="O171" i="16"/>
  <c r="N221" i="16"/>
  <c r="N198" i="16"/>
  <c r="M251" i="16"/>
  <c r="N149" i="16"/>
  <c r="N158" i="16"/>
  <c r="M147" i="16"/>
  <c r="M156" i="16"/>
  <c r="L226" i="16"/>
  <c r="J180" i="16"/>
  <c r="K157" i="16"/>
  <c r="I161" i="16"/>
  <c r="I183" i="16"/>
  <c r="F212" i="16"/>
  <c r="G147" i="16"/>
  <c r="G158" i="16"/>
  <c r="F149" i="16"/>
  <c r="F175" i="16"/>
  <c r="H262" i="16"/>
  <c r="H165" i="16"/>
  <c r="H171" i="16"/>
  <c r="D174" i="16"/>
  <c r="P187" i="16"/>
  <c r="O223" i="16"/>
  <c r="O161" i="16"/>
  <c r="O168" i="16"/>
  <c r="N202" i="16"/>
  <c r="N244" i="16"/>
  <c r="N147" i="16"/>
  <c r="N156" i="16"/>
  <c r="M154" i="16"/>
  <c r="L214" i="16"/>
  <c r="L218" i="16"/>
  <c r="L262" i="16"/>
  <c r="K233" i="16"/>
  <c r="J243" i="16"/>
  <c r="J247" i="16"/>
  <c r="J190" i="16"/>
  <c r="G240" i="16"/>
  <c r="F240" i="16"/>
  <c r="F241" i="16"/>
  <c r="G220" i="16"/>
  <c r="G155" i="16"/>
  <c r="H241" i="16"/>
  <c r="F187" i="16"/>
  <c r="H259" i="16"/>
  <c r="H153" i="16"/>
  <c r="H169" i="16"/>
  <c r="H159" i="16"/>
  <c r="H234" i="16"/>
  <c r="D245" i="16"/>
  <c r="L225" i="16"/>
  <c r="G157" i="16"/>
  <c r="D195" i="16"/>
  <c r="P241" i="16"/>
  <c r="P157" i="16"/>
  <c r="O158" i="16"/>
  <c r="O165" i="16"/>
  <c r="O154" i="16"/>
  <c r="N190" i="16"/>
  <c r="M255" i="16"/>
  <c r="M215" i="16"/>
  <c r="N154" i="16"/>
  <c r="M152" i="16"/>
  <c r="L202" i="16"/>
  <c r="K211" i="16"/>
  <c r="K165" i="16"/>
  <c r="J211" i="16"/>
  <c r="J220" i="16"/>
  <c r="J184" i="16"/>
  <c r="J214" i="16"/>
  <c r="F227" i="16"/>
  <c r="F251" i="16"/>
  <c r="F228" i="16"/>
  <c r="G205" i="16"/>
  <c r="G152" i="16"/>
  <c r="F186" i="16"/>
  <c r="H251" i="16"/>
  <c r="H157" i="16"/>
  <c r="H168" i="16"/>
  <c r="D197" i="16"/>
  <c r="D175" i="16"/>
  <c r="P177" i="16"/>
  <c r="L230" i="16"/>
  <c r="I162" i="16"/>
  <c r="D169" i="16"/>
  <c r="P229" i="16"/>
  <c r="P169" i="16"/>
  <c r="P155" i="16"/>
  <c r="O155" i="16"/>
  <c r="O162" i="16"/>
  <c r="N233" i="16"/>
  <c r="N242" i="16"/>
  <c r="M243" i="16"/>
  <c r="N171" i="16"/>
  <c r="N152" i="16"/>
  <c r="M174" i="16"/>
  <c r="M150" i="16"/>
  <c r="L190" i="16"/>
  <c r="L182" i="16"/>
  <c r="L249" i="16"/>
  <c r="K153" i="16"/>
  <c r="J192" i="16"/>
  <c r="J255" i="16"/>
  <c r="I212" i="16"/>
  <c r="J191" i="16"/>
  <c r="F193" i="16"/>
  <c r="F234" i="16"/>
  <c r="G190" i="16"/>
  <c r="G149" i="16"/>
  <c r="F176" i="16"/>
  <c r="F159" i="16"/>
  <c r="F150" i="16"/>
  <c r="H156" i="16"/>
  <c r="H170" i="16"/>
  <c r="J109" i="13"/>
  <c r="K109" i="13" s="1"/>
  <c r="L109" i="13" s="1"/>
  <c r="J7" i="13"/>
  <c r="K7" i="13" s="1"/>
  <c r="L7" i="13" s="1"/>
  <c r="J14" i="13"/>
  <c r="K14" i="13" s="1"/>
  <c r="L14" i="13" s="1"/>
  <c r="J37" i="11"/>
  <c r="K37" i="11" s="1"/>
  <c r="L37" i="11" s="1"/>
  <c r="J20" i="11"/>
  <c r="K20" i="11" s="1"/>
  <c r="L20" i="11" s="1"/>
  <c r="J5" i="11"/>
  <c r="K5" i="11" s="1"/>
  <c r="L5" i="11" s="1"/>
  <c r="J27" i="9"/>
  <c r="K27" i="9" s="1"/>
  <c r="L27" i="9" s="1"/>
  <c r="J3" i="9"/>
  <c r="K3" i="9" s="1"/>
  <c r="L3" i="9" s="1"/>
  <c r="J33" i="30"/>
  <c r="K33" i="30" s="1"/>
  <c r="L33" i="30" s="1"/>
  <c r="J98" i="36"/>
  <c r="K98" i="36" s="1"/>
  <c r="L98" i="36" s="1"/>
  <c r="J114" i="30"/>
  <c r="K114" i="30" s="1"/>
  <c r="L114" i="30" s="1"/>
  <c r="J59" i="32"/>
  <c r="K59" i="32" s="1"/>
  <c r="L59" i="32" s="1"/>
  <c r="J54" i="32"/>
  <c r="K54" i="32" s="1"/>
  <c r="L54" i="32" s="1"/>
  <c r="J59" i="31"/>
  <c r="K59" i="31" s="1"/>
  <c r="L59" i="31" s="1"/>
  <c r="J62" i="31"/>
  <c r="K62" i="31" s="1"/>
  <c r="L62" i="31" s="1"/>
  <c r="J77" i="8"/>
  <c r="K77" i="8" s="1"/>
  <c r="L77" i="8" s="1"/>
  <c r="J36" i="8"/>
  <c r="K36" i="8" s="1"/>
  <c r="L36" i="8" s="1"/>
  <c r="J43" i="12"/>
  <c r="K43" i="12" s="1"/>
  <c r="L43" i="12" s="1"/>
  <c r="J117" i="8"/>
  <c r="K117" i="8" s="1"/>
  <c r="L117" i="8" s="1"/>
  <c r="J2" i="8"/>
  <c r="K2" i="8" s="1"/>
  <c r="L2" i="8" s="1"/>
  <c r="J24" i="8"/>
  <c r="K24" i="8" s="1"/>
  <c r="L24" i="8" s="1"/>
  <c r="J102" i="34"/>
  <c r="K102" i="34" s="1"/>
  <c r="L102" i="34" s="1"/>
  <c r="I4" i="2"/>
  <c r="D4" i="22"/>
  <c r="I45" i="2"/>
  <c r="D45" i="22"/>
  <c r="J3" i="8"/>
  <c r="K3" i="8" s="1"/>
  <c r="L3" i="8" s="1"/>
  <c r="I47" i="6"/>
  <c r="D47" i="23"/>
  <c r="J101" i="8"/>
  <c r="K101" i="8" s="1"/>
  <c r="L101" i="8" s="1"/>
  <c r="I102" i="6"/>
  <c r="D102" i="23"/>
  <c r="I13" i="34"/>
  <c r="D13" i="23"/>
  <c r="J4" i="6"/>
  <c r="E4" i="23"/>
  <c r="J44" i="6"/>
  <c r="E44" i="23"/>
  <c r="K51" i="6"/>
  <c r="F51" i="23"/>
  <c r="E76" i="23"/>
  <c r="J76" i="6"/>
  <c r="J22" i="6"/>
  <c r="E22" i="23"/>
  <c r="J66" i="6"/>
  <c r="E66" i="23"/>
  <c r="D24" i="23"/>
  <c r="AP116" i="28"/>
  <c r="AP121" i="28"/>
  <c r="AP117" i="28"/>
  <c r="AP120" i="28"/>
  <c r="AP118" i="28"/>
  <c r="AP115" i="28"/>
  <c r="AP106" i="28"/>
  <c r="AP94" i="28"/>
  <c r="AP111" i="28"/>
  <c r="AP99" i="28"/>
  <c r="AP104" i="28"/>
  <c r="AP92" i="28"/>
  <c r="AP109" i="28"/>
  <c r="AP97" i="28"/>
  <c r="AP102" i="28"/>
  <c r="AP114" i="28"/>
  <c r="AP107" i="28"/>
  <c r="AP95" i="28"/>
  <c r="AP122" i="28"/>
  <c r="AP112" i="28"/>
  <c r="AP100" i="28"/>
  <c r="AP105" i="28"/>
  <c r="AP93" i="28"/>
  <c r="AP119" i="28"/>
  <c r="AP110" i="28"/>
  <c r="AP98" i="28"/>
  <c r="AP103" i="28"/>
  <c r="AP108" i="28"/>
  <c r="AP96" i="28"/>
  <c r="AP113" i="28"/>
  <c r="AP101" i="28"/>
  <c r="AQ11" i="28"/>
  <c r="BB4" i="28"/>
  <c r="BD214" i="28"/>
  <c r="BD202" i="28"/>
  <c r="BD207" i="28"/>
  <c r="BD212" i="28"/>
  <c r="BD200" i="28"/>
  <c r="BD188" i="28"/>
  <c r="BD205" i="28"/>
  <c r="BD193" i="28"/>
  <c r="BD210" i="28"/>
  <c r="BD198" i="28"/>
  <c r="BD186" i="28"/>
  <c r="BD215" i="28"/>
  <c r="BD203" i="28"/>
  <c r="BD191" i="28"/>
  <c r="BD208" i="28"/>
  <c r="BD213" i="28"/>
  <c r="BD201" i="28"/>
  <c r="BD211" i="28"/>
  <c r="BD199" i="28"/>
  <c r="BD187" i="28"/>
  <c r="BD204" i="28"/>
  <c r="BD192" i="28"/>
  <c r="BD209" i="28"/>
  <c r="BD197" i="28"/>
  <c r="BD206" i="28"/>
  <c r="BD185" i="28"/>
  <c r="BD195" i="28"/>
  <c r="BD190" i="28"/>
  <c r="BD189" i="28"/>
  <c r="BD194" i="28"/>
  <c r="BD196" i="28"/>
  <c r="BE19" i="28"/>
  <c r="BI4" i="28"/>
  <c r="AJ88" i="28"/>
  <c r="AJ76" i="28"/>
  <c r="AJ64" i="28"/>
  <c r="AJ81" i="28"/>
  <c r="AJ69" i="28"/>
  <c r="AJ86" i="28"/>
  <c r="AJ74" i="28"/>
  <c r="AJ62" i="28"/>
  <c r="AJ91" i="28"/>
  <c r="AJ79" i="28"/>
  <c r="AJ67" i="28"/>
  <c r="AJ84" i="28"/>
  <c r="AJ72" i="28"/>
  <c r="AJ89" i="28"/>
  <c r="AJ77" i="28"/>
  <c r="AJ65" i="28"/>
  <c r="AJ82" i="28"/>
  <c r="AJ70" i="28"/>
  <c r="AJ87" i="28"/>
  <c r="AJ75" i="28"/>
  <c r="AJ63" i="28"/>
  <c r="AJ80" i="28"/>
  <c r="AJ68" i="28"/>
  <c r="AJ85" i="28"/>
  <c r="AJ73" i="28"/>
  <c r="AJ61" i="28"/>
  <c r="AJ90" i="28"/>
  <c r="AJ78" i="28"/>
  <c r="AJ66" i="28"/>
  <c r="AK22" i="28"/>
  <c r="AJ83" i="28"/>
  <c r="AJ71" i="28"/>
  <c r="AK215" i="28"/>
  <c r="AK203" i="28"/>
  <c r="AK208" i="28"/>
  <c r="AK213" i="28"/>
  <c r="AK201" i="28"/>
  <c r="AK189" i="28"/>
  <c r="AK206" i="28"/>
  <c r="AK194" i="28"/>
  <c r="AK211" i="28"/>
  <c r="AK199" i="28"/>
  <c r="AK187" i="28"/>
  <c r="AK204" i="28"/>
  <c r="AK192" i="28"/>
  <c r="AK209" i="28"/>
  <c r="AK214" i="28"/>
  <c r="AK202" i="28"/>
  <c r="AK212" i="28"/>
  <c r="AK200" i="28"/>
  <c r="AK188" i="28"/>
  <c r="AK205" i="28"/>
  <c r="AK193" i="28"/>
  <c r="AK210" i="28"/>
  <c r="AK198" i="28"/>
  <c r="AK186" i="28"/>
  <c r="AK190" i="28"/>
  <c r="AK195" i="28"/>
  <c r="AK197" i="28"/>
  <c r="AK185" i="28"/>
  <c r="AK207" i="28"/>
  <c r="AK196" i="28"/>
  <c r="AK191" i="28"/>
  <c r="AL19" i="28"/>
  <c r="AY180" i="28"/>
  <c r="AY168" i="28"/>
  <c r="AY156" i="28"/>
  <c r="AY173" i="28"/>
  <c r="AY161" i="28"/>
  <c r="AY178" i="28"/>
  <c r="AY166" i="28"/>
  <c r="AY154" i="28"/>
  <c r="AY183" i="28"/>
  <c r="AY171" i="28"/>
  <c r="AY159" i="28"/>
  <c r="AY176" i="28"/>
  <c r="AY164" i="28"/>
  <c r="AY181" i="28"/>
  <c r="AY169" i="28"/>
  <c r="AY157" i="28"/>
  <c r="AY174" i="28"/>
  <c r="AY162" i="28"/>
  <c r="AY179" i="28"/>
  <c r="AY167" i="28"/>
  <c r="AY155" i="28"/>
  <c r="AY184" i="28"/>
  <c r="AY172" i="28"/>
  <c r="AY160" i="28"/>
  <c r="AY177" i="28"/>
  <c r="AY165" i="28"/>
  <c r="AY182" i="28"/>
  <c r="AY170" i="28"/>
  <c r="AY158" i="28"/>
  <c r="AY175" i="28"/>
  <c r="AY163" i="28"/>
  <c r="AZ18" i="28"/>
  <c r="AK182" i="28"/>
  <c r="AK170" i="28"/>
  <c r="AK158" i="28"/>
  <c r="AK175" i="28"/>
  <c r="AK163" i="28"/>
  <c r="AK180" i="28"/>
  <c r="AK168" i="28"/>
  <c r="AK156" i="28"/>
  <c r="AK173" i="28"/>
  <c r="AK161" i="28"/>
  <c r="AK178" i="28"/>
  <c r="AK166" i="28"/>
  <c r="AK154" i="28"/>
  <c r="AK183" i="28"/>
  <c r="AK171" i="28"/>
  <c r="AK159" i="28"/>
  <c r="AK176" i="28"/>
  <c r="AK164" i="28"/>
  <c r="AK181" i="28"/>
  <c r="AK169" i="28"/>
  <c r="AK157" i="28"/>
  <c r="AK174" i="28"/>
  <c r="AK162" i="28"/>
  <c r="AK179" i="28"/>
  <c r="AK167" i="28"/>
  <c r="AK155" i="28"/>
  <c r="AK184" i="28"/>
  <c r="AK172" i="28"/>
  <c r="AK160" i="28"/>
  <c r="AK177" i="28"/>
  <c r="AK165" i="28"/>
  <c r="AL18" i="28"/>
  <c r="AY271" i="28"/>
  <c r="AY274" i="28"/>
  <c r="AY272" i="28"/>
  <c r="AY277" i="28"/>
  <c r="AY275" i="28"/>
  <c r="AY273" i="28"/>
  <c r="AY261" i="28"/>
  <c r="AY249" i="28"/>
  <c r="AY266" i="28"/>
  <c r="AY254" i="28"/>
  <c r="AY259" i="28"/>
  <c r="AY247" i="28"/>
  <c r="AY264" i="28"/>
  <c r="AY252" i="28"/>
  <c r="AY257" i="28"/>
  <c r="AY268" i="28"/>
  <c r="AY262" i="28"/>
  <c r="AY250" i="28"/>
  <c r="AY269" i="28"/>
  <c r="AY255" i="28"/>
  <c r="AY260" i="28"/>
  <c r="AY248" i="28"/>
  <c r="AY270" i="28"/>
  <c r="AY258" i="28"/>
  <c r="AY263" i="28"/>
  <c r="AY251" i="28"/>
  <c r="AY256" i="28"/>
  <c r="AY267" i="28"/>
  <c r="AY276" i="28"/>
  <c r="AY265" i="28"/>
  <c r="AY253" i="28"/>
  <c r="AZ21" i="28"/>
  <c r="AK422" i="28"/>
  <c r="AK432" i="28"/>
  <c r="AK420" i="28"/>
  <c r="AK425" i="28"/>
  <c r="AK430" i="28"/>
  <c r="AK418" i="28"/>
  <c r="AK428" i="28"/>
  <c r="AK416" i="28"/>
  <c r="AK426" i="28"/>
  <c r="AK424" i="28"/>
  <c r="AK412" i="28"/>
  <c r="AK423" i="28"/>
  <c r="AK415" i="28"/>
  <c r="AK402" i="28"/>
  <c r="AK406" i="28"/>
  <c r="AK408" i="28"/>
  <c r="AK413" i="28"/>
  <c r="AK403" i="28"/>
  <c r="AK427" i="28"/>
  <c r="AK405" i="28"/>
  <c r="AK414" i="28"/>
  <c r="AK411" i="28"/>
  <c r="AK429" i="28"/>
  <c r="AK410" i="28"/>
  <c r="AK409" i="28"/>
  <c r="AK407" i="28"/>
  <c r="AK417" i="28"/>
  <c r="AK421" i="28"/>
  <c r="AK404" i="28"/>
  <c r="AK419" i="28"/>
  <c r="AK431" i="28"/>
  <c r="AL24" i="28"/>
  <c r="J108" i="13"/>
  <c r="K108" i="13" s="1"/>
  <c r="L108" i="13" s="1"/>
  <c r="J39" i="12"/>
  <c r="K39" i="12" s="1"/>
  <c r="L39" i="12" s="1"/>
  <c r="D43" i="23"/>
  <c r="I43" i="6"/>
  <c r="J110" i="33"/>
  <c r="K110" i="33" s="1"/>
  <c r="L110" i="33" s="1"/>
  <c r="J78" i="33"/>
  <c r="K78" i="33" s="1"/>
  <c r="L78" i="33" s="1"/>
  <c r="J17" i="33"/>
  <c r="K17" i="33" s="1"/>
  <c r="L17" i="33" s="1"/>
  <c r="J56" i="13"/>
  <c r="K56" i="13" s="1"/>
  <c r="L56" i="13" s="1"/>
  <c r="J29" i="33"/>
  <c r="K29" i="33" s="1"/>
  <c r="L29" i="33" s="1"/>
  <c r="J117" i="11"/>
  <c r="K117" i="11" s="1"/>
  <c r="L117" i="11" s="1"/>
  <c r="J8" i="13"/>
  <c r="K8" i="13" s="1"/>
  <c r="L8" i="13" s="1"/>
  <c r="J89" i="13"/>
  <c r="K89" i="13" s="1"/>
  <c r="L89" i="13" s="1"/>
  <c r="J81" i="11"/>
  <c r="K81" i="11" s="1"/>
  <c r="L81" i="11" s="1"/>
  <c r="J16" i="11"/>
  <c r="K16" i="11" s="1"/>
  <c r="L16" i="11" s="1"/>
  <c r="J86" i="9"/>
  <c r="K86" i="9" s="1"/>
  <c r="L86" i="9" s="1"/>
  <c r="J117" i="9"/>
  <c r="K117" i="9" s="1"/>
  <c r="L117" i="9" s="1"/>
  <c r="J23" i="9"/>
  <c r="K23" i="9" s="1"/>
  <c r="L23" i="9" s="1"/>
  <c r="J68" i="30"/>
  <c r="K68" i="30" s="1"/>
  <c r="L68" i="30" s="1"/>
  <c r="J49" i="30"/>
  <c r="K49" i="30" s="1"/>
  <c r="L49" i="30" s="1"/>
  <c r="J96" i="36"/>
  <c r="K96" i="36" s="1"/>
  <c r="L96" i="36" s="1"/>
  <c r="J61" i="30"/>
  <c r="K61" i="30" s="1"/>
  <c r="L61" i="30" s="1"/>
  <c r="J9" i="36"/>
  <c r="K9" i="36" s="1"/>
  <c r="L9" i="36" s="1"/>
  <c r="J19" i="31"/>
  <c r="K19" i="31" s="1"/>
  <c r="L19" i="31" s="1"/>
  <c r="J9" i="12"/>
  <c r="K9" i="12" s="1"/>
  <c r="L9" i="12" s="1"/>
  <c r="J70" i="8"/>
  <c r="K70" i="8" s="1"/>
  <c r="L70" i="8" s="1"/>
  <c r="J113" i="8"/>
  <c r="K113" i="8" s="1"/>
  <c r="L113" i="8" s="1"/>
  <c r="I10" i="2"/>
  <c r="D10" i="22"/>
  <c r="I67" i="2"/>
  <c r="D67" i="22"/>
  <c r="I94" i="34"/>
  <c r="D94" i="23"/>
  <c r="I6" i="2"/>
  <c r="D6" i="22"/>
  <c r="I115" i="2"/>
  <c r="D115" i="22"/>
  <c r="I105" i="2"/>
  <c r="D105" i="22"/>
  <c r="J17" i="34"/>
  <c r="E17" i="23"/>
  <c r="I89" i="6"/>
  <c r="D89" i="23"/>
  <c r="K2" i="6"/>
  <c r="E26" i="23"/>
  <c r="J26" i="6"/>
  <c r="L17" i="6"/>
  <c r="D14" i="23"/>
  <c r="BD181" i="28"/>
  <c r="BD169" i="28"/>
  <c r="BD157" i="28"/>
  <c r="BD174" i="28"/>
  <c r="BD162" i="28"/>
  <c r="BD179" i="28"/>
  <c r="BD167" i="28"/>
  <c r="BD155" i="28"/>
  <c r="BD184" i="28"/>
  <c r="BD172" i="28"/>
  <c r="BD160" i="28"/>
  <c r="BD177" i="28"/>
  <c r="BD165" i="28"/>
  <c r="BD182" i="28"/>
  <c r="BD170" i="28"/>
  <c r="BD158" i="28"/>
  <c r="BD175" i="28"/>
  <c r="BD163" i="28"/>
  <c r="BD180" i="28"/>
  <c r="BD168" i="28"/>
  <c r="BD156" i="28"/>
  <c r="BD173" i="28"/>
  <c r="BD161" i="28"/>
  <c r="BD178" i="28"/>
  <c r="BD166" i="28"/>
  <c r="BD154" i="28"/>
  <c r="BD183" i="28"/>
  <c r="BD171" i="28"/>
  <c r="BD159" i="28"/>
  <c r="BD176" i="28"/>
  <c r="BD164" i="28"/>
  <c r="BE18" i="28"/>
  <c r="AI392" i="28"/>
  <c r="AI380" i="28"/>
  <c r="AI397" i="28"/>
  <c r="AI385" i="28"/>
  <c r="AI373" i="28"/>
  <c r="AI390" i="28"/>
  <c r="AI378" i="28"/>
  <c r="AI395" i="28"/>
  <c r="AI383" i="28"/>
  <c r="AI371" i="28"/>
  <c r="AI400" i="28"/>
  <c r="AI388" i="28"/>
  <c r="AI376" i="28"/>
  <c r="AI393" i="28"/>
  <c r="AI381" i="28"/>
  <c r="AI398" i="28"/>
  <c r="AI386" i="28"/>
  <c r="AI374" i="28"/>
  <c r="AI391" i="28"/>
  <c r="AI379" i="28"/>
  <c r="AI396" i="28"/>
  <c r="AI384" i="28"/>
  <c r="AI372" i="28"/>
  <c r="AI401" i="28"/>
  <c r="AI389" i="28"/>
  <c r="AI377" i="28"/>
  <c r="AI399" i="28"/>
  <c r="AI387" i="28"/>
  <c r="AI375" i="28"/>
  <c r="AI394" i="28"/>
  <c r="AI382" i="28"/>
  <c r="AJ13" i="28"/>
  <c r="AU4" i="28"/>
  <c r="J81" i="9"/>
  <c r="K81" i="9" s="1"/>
  <c r="L81" i="9" s="1"/>
  <c r="I22" i="2"/>
  <c r="D22" i="22"/>
  <c r="I111" i="2"/>
  <c r="D111" i="22"/>
  <c r="D77" i="23"/>
  <c r="I77" i="6"/>
  <c r="J104" i="33"/>
  <c r="K104" i="33" s="1"/>
  <c r="L104" i="33" s="1"/>
  <c r="J66" i="33"/>
  <c r="K66" i="33" s="1"/>
  <c r="L66" i="33" s="1"/>
  <c r="J102" i="13"/>
  <c r="K102" i="13" s="1"/>
  <c r="L102" i="13" s="1"/>
  <c r="J74" i="33"/>
  <c r="K74" i="33" s="1"/>
  <c r="L74" i="33" s="1"/>
  <c r="J68" i="13"/>
  <c r="K68" i="13" s="1"/>
  <c r="L68" i="13" s="1"/>
  <c r="J5" i="13"/>
  <c r="K5" i="13" s="1"/>
  <c r="L5" i="13" s="1"/>
  <c r="J85" i="13"/>
  <c r="K85" i="13" s="1"/>
  <c r="L85" i="13" s="1"/>
  <c r="J33" i="11"/>
  <c r="K33" i="11" s="1"/>
  <c r="L33" i="11" s="1"/>
  <c r="J87" i="11"/>
  <c r="K87" i="11" s="1"/>
  <c r="L87" i="11" s="1"/>
  <c r="J14" i="11"/>
  <c r="K14" i="11" s="1"/>
  <c r="L14" i="11" s="1"/>
  <c r="J90" i="9"/>
  <c r="K90" i="9" s="1"/>
  <c r="L90" i="9" s="1"/>
  <c r="J21" i="9"/>
  <c r="K21" i="9" s="1"/>
  <c r="L21" i="9" s="1"/>
  <c r="J32" i="30"/>
  <c r="K32" i="30" s="1"/>
  <c r="L32" i="30" s="1"/>
  <c r="J109" i="30"/>
  <c r="K109" i="30" s="1"/>
  <c r="L109" i="30" s="1"/>
  <c r="J15" i="36"/>
  <c r="K15" i="36" s="1"/>
  <c r="L15" i="36" s="1"/>
  <c r="J5" i="36"/>
  <c r="K5" i="36" s="1"/>
  <c r="L5" i="36" s="1"/>
  <c r="J114" i="32"/>
  <c r="K114" i="32" s="1"/>
  <c r="L114" i="32" s="1"/>
  <c r="J55" i="31"/>
  <c r="K55" i="31" s="1"/>
  <c r="L55" i="31" s="1"/>
  <c r="J94" i="12"/>
  <c r="K94" i="12" s="1"/>
  <c r="L94" i="12" s="1"/>
  <c r="J40" i="32"/>
  <c r="K40" i="32" s="1"/>
  <c r="L40" i="32" s="1"/>
  <c r="J109" i="12"/>
  <c r="K109" i="12" s="1"/>
  <c r="L109" i="12" s="1"/>
  <c r="J6" i="12"/>
  <c r="K6" i="12" s="1"/>
  <c r="L6" i="12" s="1"/>
  <c r="J33" i="12"/>
  <c r="K33" i="12" s="1"/>
  <c r="L33" i="12" s="1"/>
  <c r="J81" i="8"/>
  <c r="K81" i="8" s="1"/>
  <c r="L81" i="8" s="1"/>
  <c r="J81" i="12"/>
  <c r="K81" i="12" s="1"/>
  <c r="L81" i="12" s="1"/>
  <c r="I115" i="34"/>
  <c r="D115" i="23"/>
  <c r="I59" i="2"/>
  <c r="D59" i="22"/>
  <c r="I19" i="2"/>
  <c r="D19" i="22"/>
  <c r="J52" i="8"/>
  <c r="K52" i="8" s="1"/>
  <c r="L52" i="8" s="1"/>
  <c r="J65" i="8"/>
  <c r="K65" i="8" s="1"/>
  <c r="L65" i="8" s="1"/>
  <c r="I107" i="2"/>
  <c r="D107" i="22"/>
  <c r="I5" i="34"/>
  <c r="D5" i="23"/>
  <c r="D61" i="23"/>
  <c r="I61" i="6"/>
  <c r="I36" i="6"/>
  <c r="D36" i="23"/>
  <c r="I78" i="6"/>
  <c r="D78" i="23"/>
  <c r="I48" i="6"/>
  <c r="D48" i="23"/>
  <c r="L42" i="6"/>
  <c r="E40" i="23"/>
  <c r="J40" i="6"/>
  <c r="J28" i="6"/>
  <c r="E28" i="23"/>
  <c r="K65" i="6"/>
  <c r="F65" i="23"/>
  <c r="J25" i="6"/>
  <c r="E25" i="23"/>
  <c r="E14" i="23"/>
  <c r="J14" i="6"/>
  <c r="BE426" i="28"/>
  <c r="BE414" i="28"/>
  <c r="BE424" i="28"/>
  <c r="BE412" i="28"/>
  <c r="BE429" i="28"/>
  <c r="BE417" i="28"/>
  <c r="BE422" i="28"/>
  <c r="BE432" i="28"/>
  <c r="BE420" i="28"/>
  <c r="BE430" i="28"/>
  <c r="BE418" i="28"/>
  <c r="BE428" i="28"/>
  <c r="BE416" i="28"/>
  <c r="BE404" i="28"/>
  <c r="BE431" i="28"/>
  <c r="BE419" i="28"/>
  <c r="BE415" i="28"/>
  <c r="BE407" i="28"/>
  <c r="BE405" i="28"/>
  <c r="BE421" i="28"/>
  <c r="BE423" i="28"/>
  <c r="BE411" i="28"/>
  <c r="BE413" i="28"/>
  <c r="BE410" i="28"/>
  <c r="BE402" i="28"/>
  <c r="BE425" i="28"/>
  <c r="BE409" i="28"/>
  <c r="BE406" i="28"/>
  <c r="BE408" i="28"/>
  <c r="BE427" i="28"/>
  <c r="BE403" i="28"/>
  <c r="BF24" i="28"/>
  <c r="AP183" i="28"/>
  <c r="AP171" i="28"/>
  <c r="AP159" i="28"/>
  <c r="AP176" i="28"/>
  <c r="AP164" i="28"/>
  <c r="AP181" i="28"/>
  <c r="AP169" i="28"/>
  <c r="AP157" i="28"/>
  <c r="AP174" i="28"/>
  <c r="AP162" i="28"/>
  <c r="AP179" i="28"/>
  <c r="AP167" i="28"/>
  <c r="AP155" i="28"/>
  <c r="AP184" i="28"/>
  <c r="AP172" i="28"/>
  <c r="AP160" i="28"/>
  <c r="AP177" i="28"/>
  <c r="AP165" i="28"/>
  <c r="AP182" i="28"/>
  <c r="AP170" i="28"/>
  <c r="AP158" i="28"/>
  <c r="AP175" i="28"/>
  <c r="AP163" i="28"/>
  <c r="AP180" i="28"/>
  <c r="AP168" i="28"/>
  <c r="AP156" i="28"/>
  <c r="AP173" i="28"/>
  <c r="AP161" i="28"/>
  <c r="AP178" i="28"/>
  <c r="AP166" i="28"/>
  <c r="AP154" i="28"/>
  <c r="AQ18" i="28"/>
  <c r="AI335" i="28"/>
  <c r="AI323" i="28"/>
  <c r="AI311" i="28"/>
  <c r="AI328" i="28"/>
  <c r="AI316" i="28"/>
  <c r="AI333" i="28"/>
  <c r="AI321" i="28"/>
  <c r="AI309" i="28"/>
  <c r="AI338" i="28"/>
  <c r="AI326" i="28"/>
  <c r="AI314" i="28"/>
  <c r="AI331" i="28"/>
  <c r="AI319" i="28"/>
  <c r="AI336" i="28"/>
  <c r="AI324" i="28"/>
  <c r="AI312" i="28"/>
  <c r="AI329" i="28"/>
  <c r="AI317" i="28"/>
  <c r="AI334" i="28"/>
  <c r="AI322" i="28"/>
  <c r="AI310" i="28"/>
  <c r="AI339" i="28"/>
  <c r="AI327" i="28"/>
  <c r="AI315" i="28"/>
  <c r="AI332" i="28"/>
  <c r="AI320" i="28"/>
  <c r="AI337" i="28"/>
  <c r="AI325" i="28"/>
  <c r="AI313" i="28"/>
  <c r="AI330" i="28"/>
  <c r="AI318" i="28"/>
  <c r="AJ12" i="28"/>
  <c r="J100" i="11"/>
  <c r="K100" i="11" s="1"/>
  <c r="L100" i="11" s="1"/>
  <c r="J25" i="9"/>
  <c r="K25" i="9" s="1"/>
  <c r="L25" i="9" s="1"/>
  <c r="J107" i="12"/>
  <c r="K107" i="12" s="1"/>
  <c r="L107" i="12" s="1"/>
  <c r="J62" i="33"/>
  <c r="K62" i="33" s="1"/>
  <c r="L62" i="33" s="1"/>
  <c r="J69" i="13"/>
  <c r="K69" i="13" s="1"/>
  <c r="L69" i="13" s="1"/>
  <c r="J22" i="33"/>
  <c r="K22" i="33" s="1"/>
  <c r="L22" i="33" s="1"/>
  <c r="J36" i="13"/>
  <c r="K36" i="13" s="1"/>
  <c r="L36" i="13" s="1"/>
  <c r="J32" i="13"/>
  <c r="K32" i="13" s="1"/>
  <c r="L32" i="13" s="1"/>
  <c r="J2" i="13"/>
  <c r="K2" i="13" s="1"/>
  <c r="L2" i="13" s="1"/>
  <c r="J63" i="13"/>
  <c r="K63" i="13" s="1"/>
  <c r="L63" i="13" s="1"/>
  <c r="J6" i="13"/>
  <c r="K6" i="13" s="1"/>
  <c r="L6" i="13" s="1"/>
  <c r="J12" i="11"/>
  <c r="K12" i="11" s="1"/>
  <c r="L12" i="11" s="1"/>
  <c r="J19" i="9"/>
  <c r="K19" i="9" s="1"/>
  <c r="L19" i="9" s="1"/>
  <c r="J82" i="9"/>
  <c r="K82" i="9" s="1"/>
  <c r="L82" i="9" s="1"/>
  <c r="J110" i="36"/>
  <c r="K110" i="36" s="1"/>
  <c r="L110" i="36" s="1"/>
  <c r="J3" i="36"/>
  <c r="K3" i="36" s="1"/>
  <c r="L3" i="36" s="1"/>
  <c r="J86" i="32"/>
  <c r="K86" i="32" s="1"/>
  <c r="L86" i="32" s="1"/>
  <c r="J14" i="36"/>
  <c r="K14" i="36" s="1"/>
  <c r="L14" i="36" s="1"/>
  <c r="J35" i="36"/>
  <c r="K35" i="36" s="1"/>
  <c r="L35" i="36" s="1"/>
  <c r="J32" i="31"/>
  <c r="K32" i="31" s="1"/>
  <c r="L32" i="31" s="1"/>
  <c r="J33" i="32"/>
  <c r="K33" i="32" s="1"/>
  <c r="L33" i="32" s="1"/>
  <c r="J115" i="31"/>
  <c r="K115" i="31" s="1"/>
  <c r="L115" i="31" s="1"/>
  <c r="J106" i="12"/>
  <c r="K106" i="12" s="1"/>
  <c r="L106" i="12" s="1"/>
  <c r="J3" i="12"/>
  <c r="K3" i="12" s="1"/>
  <c r="L3" i="12" s="1"/>
  <c r="J31" i="12"/>
  <c r="K31" i="12" s="1"/>
  <c r="L31" i="12" s="1"/>
  <c r="J94" i="8"/>
  <c r="K94" i="8" s="1"/>
  <c r="L94" i="8" s="1"/>
  <c r="J91" i="8"/>
  <c r="K91" i="8" s="1"/>
  <c r="L91" i="8" s="1"/>
  <c r="I93" i="34"/>
  <c r="D93" i="23"/>
  <c r="I52" i="2"/>
  <c r="D52" i="22"/>
  <c r="I7" i="2"/>
  <c r="D7" i="22"/>
  <c r="I112" i="2"/>
  <c r="D112" i="22"/>
  <c r="J34" i="8"/>
  <c r="K34" i="8" s="1"/>
  <c r="L34" i="8" s="1"/>
  <c r="I79" i="34"/>
  <c r="D79" i="23"/>
  <c r="I100" i="2"/>
  <c r="D100" i="22"/>
  <c r="I15" i="2"/>
  <c r="D15" i="22"/>
  <c r="I71" i="6"/>
  <c r="D71" i="23"/>
  <c r="I57" i="6"/>
  <c r="D57" i="23"/>
  <c r="K19" i="6"/>
  <c r="F19" i="23"/>
  <c r="I54" i="6"/>
  <c r="D54" i="23"/>
  <c r="L11" i="6"/>
  <c r="D20" i="23"/>
  <c r="J16" i="6"/>
  <c r="E16" i="23"/>
  <c r="BB3" i="28"/>
  <c r="AN2" i="28"/>
  <c r="AQ428" i="28"/>
  <c r="AQ416" i="28"/>
  <c r="AQ426" i="28"/>
  <c r="AQ414" i="28"/>
  <c r="AQ431" i="28"/>
  <c r="AQ419" i="28"/>
  <c r="AQ424" i="28"/>
  <c r="AQ422" i="28"/>
  <c r="AQ410" i="28"/>
  <c r="AQ432" i="28"/>
  <c r="AQ420" i="28"/>
  <c r="AQ430" i="28"/>
  <c r="AQ418" i="28"/>
  <c r="AQ406" i="28"/>
  <c r="AQ425" i="28"/>
  <c r="AQ412" i="28"/>
  <c r="AQ405" i="28"/>
  <c r="AQ413" i="28"/>
  <c r="AQ411" i="28"/>
  <c r="AQ407" i="28"/>
  <c r="AQ427" i="28"/>
  <c r="AQ409" i="28"/>
  <c r="AQ429" i="28"/>
  <c r="AQ417" i="28"/>
  <c r="AQ404" i="28"/>
  <c r="AQ402" i="28"/>
  <c r="AQ421" i="28"/>
  <c r="AQ415" i="28"/>
  <c r="AQ408" i="28"/>
  <c r="AQ403" i="28"/>
  <c r="AQ423" i="28"/>
  <c r="AR24" i="28"/>
  <c r="BD238" i="28"/>
  <c r="BD226" i="28"/>
  <c r="BD243" i="28"/>
  <c r="BD231" i="28"/>
  <c r="BD219" i="28"/>
  <c r="BD236" i="28"/>
  <c r="BD224" i="28"/>
  <c r="BD241" i="28"/>
  <c r="BD229" i="28"/>
  <c r="BD217" i="28"/>
  <c r="BD246" i="28"/>
  <c r="BD234" i="28"/>
  <c r="BD222" i="28"/>
  <c r="BD239" i="28"/>
  <c r="BD227" i="28"/>
  <c r="BD244" i="28"/>
  <c r="BD232" i="28"/>
  <c r="BD220" i="28"/>
  <c r="BD237" i="28"/>
  <c r="BD225" i="28"/>
  <c r="BD235" i="28"/>
  <c r="BD223" i="28"/>
  <c r="BD240" i="28"/>
  <c r="BD228" i="28"/>
  <c r="BD216" i="28"/>
  <c r="BD245" i="28"/>
  <c r="BD233" i="28"/>
  <c r="BD221" i="28"/>
  <c r="BD242" i="28"/>
  <c r="BD230" i="28"/>
  <c r="BD218" i="28"/>
  <c r="BE20" i="28"/>
  <c r="AW120" i="28"/>
  <c r="AW116" i="28"/>
  <c r="AW119" i="28"/>
  <c r="AW117" i="28"/>
  <c r="AW105" i="28"/>
  <c r="AW93" i="28"/>
  <c r="AW110" i="28"/>
  <c r="AW98" i="28"/>
  <c r="AW103" i="28"/>
  <c r="AW122" i="28"/>
  <c r="AW108" i="28"/>
  <c r="AW96" i="28"/>
  <c r="AW113" i="28"/>
  <c r="AW101" i="28"/>
  <c r="AW106" i="28"/>
  <c r="AW94" i="28"/>
  <c r="AX11" i="28"/>
  <c r="AW111" i="28"/>
  <c r="AW99" i="28"/>
  <c r="AW121" i="28"/>
  <c r="AW115" i="28"/>
  <c r="AW104" i="28"/>
  <c r="AW92" i="28"/>
  <c r="AW109" i="28"/>
  <c r="AW97" i="28"/>
  <c r="AW102" i="28"/>
  <c r="AW114" i="28"/>
  <c r="AW107" i="28"/>
  <c r="AW95" i="28"/>
  <c r="AW118" i="28"/>
  <c r="AW112" i="28"/>
  <c r="AW100" i="28"/>
  <c r="BI3" i="28"/>
  <c r="AY307" i="28"/>
  <c r="AY295" i="28"/>
  <c r="AY283" i="28"/>
  <c r="AY300" i="28"/>
  <c r="AY288" i="28"/>
  <c r="AY305" i="28"/>
  <c r="AY293" i="28"/>
  <c r="AY281" i="28"/>
  <c r="AY298" i="28"/>
  <c r="AY286" i="28"/>
  <c r="AY303" i="28"/>
  <c r="AY291" i="28"/>
  <c r="AY279" i="28"/>
  <c r="AY308" i="28"/>
  <c r="AY296" i="28"/>
  <c r="AY284" i="28"/>
  <c r="AY301" i="28"/>
  <c r="AY289" i="28"/>
  <c r="AY306" i="28"/>
  <c r="AY294" i="28"/>
  <c r="AY282" i="28"/>
  <c r="AY299" i="28"/>
  <c r="AY287" i="28"/>
  <c r="AY304" i="28"/>
  <c r="AY292" i="28"/>
  <c r="AY280" i="28"/>
  <c r="AY297" i="28"/>
  <c r="AY285" i="28"/>
  <c r="AY302" i="28"/>
  <c r="AY290" i="28"/>
  <c r="AY278" i="28"/>
  <c r="AZ23" i="28"/>
  <c r="AK239" i="28"/>
  <c r="AK227" i="28"/>
  <c r="AK244" i="28"/>
  <c r="AK232" i="28"/>
  <c r="AK220" i="28"/>
  <c r="AK237" i="28"/>
  <c r="AK225" i="28"/>
  <c r="AK242" i="28"/>
  <c r="AK230" i="28"/>
  <c r="AK218" i="28"/>
  <c r="AK235" i="28"/>
  <c r="AK223" i="28"/>
  <c r="AK240" i="28"/>
  <c r="AK228" i="28"/>
  <c r="AK216" i="28"/>
  <c r="AK245" i="28"/>
  <c r="AK233" i="28"/>
  <c r="AK221" i="28"/>
  <c r="AK238" i="28"/>
  <c r="AK226" i="28"/>
  <c r="AK236" i="28"/>
  <c r="AK224" i="28"/>
  <c r="AK241" i="28"/>
  <c r="AK229" i="28"/>
  <c r="AK217" i="28"/>
  <c r="AK246" i="28"/>
  <c r="AK234" i="28"/>
  <c r="AK222" i="28"/>
  <c r="AK243" i="28"/>
  <c r="AK231" i="28"/>
  <c r="AK219" i="28"/>
  <c r="AL20" i="28"/>
  <c r="AK297" i="28"/>
  <c r="AK285" i="28"/>
  <c r="AK302" i="28"/>
  <c r="AK290" i="28"/>
  <c r="AK307" i="28"/>
  <c r="AK295" i="28"/>
  <c r="AK283" i="28"/>
  <c r="AK300" i="28"/>
  <c r="AK288" i="28"/>
  <c r="AK305" i="28"/>
  <c r="AK293" i="28"/>
  <c r="AK281" i="28"/>
  <c r="AK298" i="28"/>
  <c r="AK286" i="28"/>
  <c r="AK303" i="28"/>
  <c r="AK291" i="28"/>
  <c r="AK279" i="28"/>
  <c r="AK308" i="28"/>
  <c r="AK296" i="28"/>
  <c r="AK284" i="28"/>
  <c r="AK301" i="28"/>
  <c r="AK289" i="28"/>
  <c r="AK306" i="28"/>
  <c r="AK294" i="28"/>
  <c r="AK282" i="28"/>
  <c r="AK299" i="28"/>
  <c r="AK287" i="28"/>
  <c r="AK304" i="28"/>
  <c r="AK292" i="28"/>
  <c r="AK280" i="28"/>
  <c r="AK278" i="28"/>
  <c r="AL23" i="28"/>
  <c r="AY213" i="28"/>
  <c r="AY201" i="28"/>
  <c r="AY206" i="28"/>
  <c r="AY211" i="28"/>
  <c r="AY199" i="28"/>
  <c r="AY187" i="28"/>
  <c r="AY204" i="28"/>
  <c r="AY192" i="28"/>
  <c r="AY209" i="28"/>
  <c r="AY197" i="28"/>
  <c r="AY214" i="28"/>
  <c r="AY202" i="28"/>
  <c r="AY190" i="28"/>
  <c r="AY207" i="28"/>
  <c r="AY212" i="28"/>
  <c r="AY200" i="28"/>
  <c r="AY210" i="28"/>
  <c r="AY198" i="28"/>
  <c r="AY215" i="28"/>
  <c r="AY203" i="28"/>
  <c r="AY191" i="28"/>
  <c r="AY208" i="28"/>
  <c r="AY196" i="28"/>
  <c r="AY194" i="28"/>
  <c r="AY188" i="28"/>
  <c r="AY186" i="28"/>
  <c r="AY185" i="28"/>
  <c r="AY195" i="28"/>
  <c r="AY193" i="28"/>
  <c r="AY205" i="28"/>
  <c r="AY189" i="28"/>
  <c r="AZ19" i="28"/>
  <c r="J79" i="9"/>
  <c r="K79" i="9" s="1"/>
  <c r="L79" i="9" s="1"/>
  <c r="J86" i="33"/>
  <c r="K86" i="33" s="1"/>
  <c r="L86" i="33" s="1"/>
  <c r="J58" i="33"/>
  <c r="K58" i="33" s="1"/>
  <c r="L58" i="33" s="1"/>
  <c r="J28" i="13"/>
  <c r="K28" i="13" s="1"/>
  <c r="L28" i="13" s="1"/>
  <c r="J90" i="13"/>
  <c r="K90" i="13" s="1"/>
  <c r="L90" i="13" s="1"/>
  <c r="J114" i="11"/>
  <c r="K114" i="11" s="1"/>
  <c r="L114" i="11" s="1"/>
  <c r="J51" i="13"/>
  <c r="K51" i="13" s="1"/>
  <c r="L51" i="13" s="1"/>
  <c r="J75" i="11"/>
  <c r="K75" i="11" s="1"/>
  <c r="L75" i="11" s="1"/>
  <c r="J10" i="11"/>
  <c r="K10" i="11" s="1"/>
  <c r="L10" i="11" s="1"/>
  <c r="J19" i="11"/>
  <c r="K19" i="11" s="1"/>
  <c r="L19" i="11" s="1"/>
  <c r="J51" i="11"/>
  <c r="K51" i="11" s="1"/>
  <c r="L51" i="11" s="1"/>
  <c r="J17" i="9"/>
  <c r="K17" i="9" s="1"/>
  <c r="L17" i="9" s="1"/>
  <c r="J86" i="36"/>
  <c r="K86" i="36" s="1"/>
  <c r="L86" i="36" s="1"/>
  <c r="J104" i="36"/>
  <c r="K104" i="36" s="1"/>
  <c r="L104" i="36" s="1"/>
  <c r="J71" i="32"/>
  <c r="K71" i="32" s="1"/>
  <c r="L71" i="32" s="1"/>
  <c r="J58" i="32"/>
  <c r="K58" i="32" s="1"/>
  <c r="L58" i="32" s="1"/>
  <c r="J18" i="31"/>
  <c r="K18" i="31" s="1"/>
  <c r="L18" i="31" s="1"/>
  <c r="J98" i="31"/>
  <c r="K98" i="31" s="1"/>
  <c r="L98" i="31" s="1"/>
  <c r="J12" i="31"/>
  <c r="K12" i="31" s="1"/>
  <c r="L12" i="31" s="1"/>
  <c r="J114" i="8"/>
  <c r="K114" i="8" s="1"/>
  <c r="L114" i="8" s="1"/>
  <c r="J11" i="12"/>
  <c r="K11" i="12" s="1"/>
  <c r="L11" i="12" s="1"/>
  <c r="J72" i="8"/>
  <c r="K72" i="8" s="1"/>
  <c r="L72" i="8" s="1"/>
  <c r="I31" i="2"/>
  <c r="D31" i="22"/>
  <c r="I112" i="34"/>
  <c r="D112" i="23"/>
  <c r="I91" i="2"/>
  <c r="D91" i="22"/>
  <c r="J8" i="8"/>
  <c r="K8" i="8" s="1"/>
  <c r="L8" i="8" s="1"/>
  <c r="I117" i="2"/>
  <c r="D117" i="22"/>
  <c r="I60" i="2"/>
  <c r="D60" i="22"/>
  <c r="I3" i="2"/>
  <c r="D3" i="22"/>
  <c r="J15" i="34"/>
  <c r="K15" i="34" s="1"/>
  <c r="L15" i="34" s="1"/>
  <c r="I59" i="6"/>
  <c r="D59" i="23"/>
  <c r="I86" i="34"/>
  <c r="D86" i="23"/>
  <c r="I35" i="6"/>
  <c r="D35" i="23"/>
  <c r="K15" i="6"/>
  <c r="J46" i="6"/>
  <c r="E46" i="23"/>
  <c r="D114" i="23"/>
  <c r="K31" i="6"/>
  <c r="L13" i="6"/>
  <c r="J20" i="6"/>
  <c r="E20" i="23"/>
  <c r="K88" i="6"/>
  <c r="J10" i="6"/>
  <c r="E10" i="23"/>
  <c r="BE301" i="28"/>
  <c r="BE289" i="28"/>
  <c r="BE306" i="28"/>
  <c r="BE294" i="28"/>
  <c r="BE282" i="28"/>
  <c r="BE299" i="28"/>
  <c r="BE287" i="28"/>
  <c r="BE304" i="28"/>
  <c r="BE292" i="28"/>
  <c r="BE280" i="28"/>
  <c r="BE297" i="28"/>
  <c r="BE285" i="28"/>
  <c r="BE302" i="28"/>
  <c r="BE290" i="28"/>
  <c r="BE278" i="28"/>
  <c r="BE307" i="28"/>
  <c r="BE295" i="28"/>
  <c r="BE283" i="28"/>
  <c r="BE300" i="28"/>
  <c r="BE288" i="28"/>
  <c r="BE305" i="28"/>
  <c r="BE293" i="28"/>
  <c r="BE281" i="28"/>
  <c r="BE298" i="28"/>
  <c r="BE286" i="28"/>
  <c r="BE303" i="28"/>
  <c r="BE291" i="28"/>
  <c r="BE279" i="28"/>
  <c r="BE308" i="28"/>
  <c r="BE296" i="28"/>
  <c r="BE284" i="28"/>
  <c r="BF23" i="28"/>
  <c r="AI117" i="28"/>
  <c r="AI122" i="28"/>
  <c r="AI115" i="28"/>
  <c r="AI118" i="28"/>
  <c r="AI121" i="28"/>
  <c r="AI119" i="28"/>
  <c r="AI107" i="28"/>
  <c r="AI95" i="28"/>
  <c r="AI112" i="28"/>
  <c r="AI100" i="28"/>
  <c r="AI105" i="28"/>
  <c r="AI93" i="28"/>
  <c r="AI110" i="28"/>
  <c r="AI98" i="28"/>
  <c r="AI103" i="28"/>
  <c r="AI120" i="28"/>
  <c r="AI108" i="28"/>
  <c r="AI96" i="28"/>
  <c r="AJ11" i="28"/>
  <c r="AI113" i="28"/>
  <c r="AI101" i="28"/>
  <c r="AI116" i="28"/>
  <c r="AI106" i="28"/>
  <c r="AI94" i="28"/>
  <c r="AI111" i="28"/>
  <c r="AI99" i="28"/>
  <c r="AI104" i="28"/>
  <c r="AI92" i="28"/>
  <c r="AI109" i="28"/>
  <c r="AI97" i="28"/>
  <c r="AI114" i="28"/>
  <c r="AI102" i="28"/>
  <c r="J117" i="33"/>
  <c r="K117" i="33" s="1"/>
  <c r="L117" i="33" s="1"/>
  <c r="J64" i="11"/>
  <c r="K64" i="11" s="1"/>
  <c r="L64" i="11" s="1"/>
  <c r="J21" i="36"/>
  <c r="K21" i="36" s="1"/>
  <c r="L21" i="36" s="1"/>
  <c r="J54" i="33"/>
  <c r="K54" i="33" s="1"/>
  <c r="L54" i="33" s="1"/>
  <c r="J92" i="33"/>
  <c r="K92" i="33" s="1"/>
  <c r="L92" i="33" s="1"/>
  <c r="J93" i="13"/>
  <c r="K93" i="13" s="1"/>
  <c r="L93" i="13" s="1"/>
  <c r="J25" i="13"/>
  <c r="K25" i="13" s="1"/>
  <c r="L25" i="13" s="1"/>
  <c r="J47" i="13"/>
  <c r="K47" i="13" s="1"/>
  <c r="L47" i="13" s="1"/>
  <c r="J61" i="11"/>
  <c r="K61" i="11" s="1"/>
  <c r="L61" i="11" s="1"/>
  <c r="J47" i="11"/>
  <c r="K47" i="11" s="1"/>
  <c r="L47" i="11" s="1"/>
  <c r="J41" i="11"/>
  <c r="K41" i="11" s="1"/>
  <c r="L41" i="11" s="1"/>
  <c r="J8" i="11"/>
  <c r="K8" i="11" s="1"/>
  <c r="L8" i="11" s="1"/>
  <c r="J17" i="11"/>
  <c r="K17" i="11" s="1"/>
  <c r="L17" i="11" s="1"/>
  <c r="J37" i="9"/>
  <c r="K37" i="9" s="1"/>
  <c r="L37" i="9" s="1"/>
  <c r="J15" i="9"/>
  <c r="K15" i="9" s="1"/>
  <c r="L15" i="9" s="1"/>
  <c r="J42" i="9"/>
  <c r="K42" i="9" s="1"/>
  <c r="L42" i="9" s="1"/>
  <c r="J105" i="30"/>
  <c r="K105" i="30" s="1"/>
  <c r="L105" i="30" s="1"/>
  <c r="J102" i="36"/>
  <c r="K102" i="36" s="1"/>
  <c r="L102" i="36" s="1"/>
  <c r="J2" i="36"/>
  <c r="K2" i="36" s="1"/>
  <c r="L2" i="36" s="1"/>
  <c r="J79" i="31"/>
  <c r="K79" i="31" s="1"/>
  <c r="L79" i="31" s="1"/>
  <c r="J43" i="31"/>
  <c r="K43" i="31" s="1"/>
  <c r="L43" i="31" s="1"/>
  <c r="J103" i="31"/>
  <c r="K103" i="31" s="1"/>
  <c r="L103" i="31" s="1"/>
  <c r="J102" i="8"/>
  <c r="K102" i="8" s="1"/>
  <c r="L102" i="8" s="1"/>
  <c r="J8" i="12"/>
  <c r="K8" i="12" s="1"/>
  <c r="L8" i="12" s="1"/>
  <c r="J37" i="8"/>
  <c r="K37" i="8" s="1"/>
  <c r="L37" i="8" s="1"/>
  <c r="J71" i="8"/>
  <c r="K71" i="8" s="1"/>
  <c r="L71" i="8" s="1"/>
  <c r="J47" i="8"/>
  <c r="K47" i="8" s="1"/>
  <c r="L47" i="8" s="1"/>
  <c r="I24" i="2"/>
  <c r="D24" i="22"/>
  <c r="I82" i="34"/>
  <c r="D82" i="23"/>
  <c r="I83" i="2"/>
  <c r="D83" i="22"/>
  <c r="J6" i="8"/>
  <c r="K6" i="8" s="1"/>
  <c r="L6" i="8" s="1"/>
  <c r="I25" i="2"/>
  <c r="D25" i="22"/>
  <c r="J100" i="34"/>
  <c r="K100" i="34" s="1"/>
  <c r="L100" i="34" s="1"/>
  <c r="I3" i="34"/>
  <c r="D3" i="23"/>
  <c r="I33" i="6"/>
  <c r="D33" i="23"/>
  <c r="K7" i="6"/>
  <c r="J114" i="6"/>
  <c r="E114" i="23"/>
  <c r="J39" i="6"/>
  <c r="E39" i="23"/>
  <c r="J41" i="6"/>
  <c r="E41" i="23"/>
  <c r="AN3" i="28"/>
  <c r="BB2" i="28"/>
  <c r="AQ303" i="28"/>
  <c r="AQ291" i="28"/>
  <c r="AQ279" i="28"/>
  <c r="AQ308" i="28"/>
  <c r="AQ296" i="28"/>
  <c r="AQ284" i="28"/>
  <c r="AQ301" i="28"/>
  <c r="AQ289" i="28"/>
  <c r="AQ306" i="28"/>
  <c r="AQ294" i="28"/>
  <c r="AQ282" i="28"/>
  <c r="AQ299" i="28"/>
  <c r="AQ287" i="28"/>
  <c r="AQ304" i="28"/>
  <c r="AQ292" i="28"/>
  <c r="AQ280" i="28"/>
  <c r="AQ297" i="28"/>
  <c r="AQ285" i="28"/>
  <c r="AQ302" i="28"/>
  <c r="AQ290" i="28"/>
  <c r="AQ307" i="28"/>
  <c r="AQ295" i="28"/>
  <c r="AQ283" i="28"/>
  <c r="AQ300" i="28"/>
  <c r="AQ288" i="28"/>
  <c r="AQ305" i="28"/>
  <c r="AQ293" i="28"/>
  <c r="AQ281" i="28"/>
  <c r="AQ298" i="28"/>
  <c r="AQ286" i="28"/>
  <c r="AQ278" i="28"/>
  <c r="AR23" i="28"/>
  <c r="BI2" i="28"/>
  <c r="AU3" i="28"/>
  <c r="J4" i="13"/>
  <c r="K4" i="13" s="1"/>
  <c r="L4" i="13" s="1"/>
  <c r="J18" i="11"/>
  <c r="K18" i="11" s="1"/>
  <c r="L18" i="11" s="1"/>
  <c r="J31" i="31"/>
  <c r="K31" i="31" s="1"/>
  <c r="L31" i="31" s="1"/>
  <c r="J40" i="33"/>
  <c r="K40" i="33" s="1"/>
  <c r="L40" i="33" s="1"/>
  <c r="J50" i="33"/>
  <c r="K50" i="33" s="1"/>
  <c r="L50" i="33" s="1"/>
  <c r="J105" i="13"/>
  <c r="K105" i="13" s="1"/>
  <c r="L105" i="13" s="1"/>
  <c r="J81" i="13"/>
  <c r="K81" i="13" s="1"/>
  <c r="L81" i="13" s="1"/>
  <c r="J22" i="13"/>
  <c r="K22" i="13" s="1"/>
  <c r="L22" i="13" s="1"/>
  <c r="J29" i="13"/>
  <c r="K29" i="13" s="1"/>
  <c r="L29" i="13" s="1"/>
  <c r="J95" i="13"/>
  <c r="K95" i="13" s="1"/>
  <c r="L95" i="13" s="1"/>
  <c r="J85" i="11"/>
  <c r="K85" i="11" s="1"/>
  <c r="L85" i="11" s="1"/>
  <c r="J73" i="11"/>
  <c r="K73" i="11" s="1"/>
  <c r="L73" i="11" s="1"/>
  <c r="J109" i="9"/>
  <c r="K109" i="9" s="1"/>
  <c r="L109" i="9" s="1"/>
  <c r="J6" i="11"/>
  <c r="K6" i="11" s="1"/>
  <c r="L6" i="11" s="1"/>
  <c r="J15" i="11"/>
  <c r="K15" i="11" s="1"/>
  <c r="L15" i="11" s="1"/>
  <c r="J4" i="9"/>
  <c r="K4" i="9" s="1"/>
  <c r="L4" i="9" s="1"/>
  <c r="J47" i="9"/>
  <c r="K47" i="9" s="1"/>
  <c r="L47" i="9" s="1"/>
  <c r="J13" i="9"/>
  <c r="K13" i="9" s="1"/>
  <c r="L13" i="9" s="1"/>
  <c r="J93" i="30"/>
  <c r="K93" i="30" s="1"/>
  <c r="L93" i="30" s="1"/>
  <c r="J97" i="30"/>
  <c r="K97" i="30" s="1"/>
  <c r="L97" i="30" s="1"/>
  <c r="J63" i="32"/>
  <c r="K63" i="32" s="1"/>
  <c r="L63" i="32" s="1"/>
  <c r="J24" i="36"/>
  <c r="K24" i="36" s="1"/>
  <c r="L24" i="36" s="1"/>
  <c r="J71" i="31"/>
  <c r="K71" i="31" s="1"/>
  <c r="L71" i="31" s="1"/>
  <c r="J20" i="31"/>
  <c r="K20" i="31" s="1"/>
  <c r="L20" i="31" s="1"/>
  <c r="J95" i="31"/>
  <c r="K95" i="31" s="1"/>
  <c r="L95" i="31" s="1"/>
  <c r="J5" i="12"/>
  <c r="K5" i="12" s="1"/>
  <c r="L5" i="12" s="1"/>
  <c r="J60" i="8"/>
  <c r="K60" i="8" s="1"/>
  <c r="L60" i="8" s="1"/>
  <c r="J53" i="8"/>
  <c r="K53" i="8" s="1"/>
  <c r="L53" i="8" s="1"/>
  <c r="J18" i="8"/>
  <c r="K18" i="8" s="1"/>
  <c r="L18" i="8" s="1"/>
  <c r="I12" i="2"/>
  <c r="D12" i="22"/>
  <c r="I36" i="2"/>
  <c r="D36" i="22"/>
  <c r="J84" i="34"/>
  <c r="K84" i="34" s="1"/>
  <c r="L84" i="34" s="1"/>
  <c r="I13" i="2"/>
  <c r="D13" i="22"/>
  <c r="I72" i="34"/>
  <c r="D72" i="23"/>
  <c r="I95" i="6"/>
  <c r="D95" i="23"/>
  <c r="K5" i="6"/>
  <c r="J44" i="34"/>
  <c r="K44" i="34" s="1"/>
  <c r="L44" i="34" s="1"/>
  <c r="I101" i="6"/>
  <c r="D101" i="23"/>
  <c r="D15" i="23"/>
  <c r="E64" i="23"/>
  <c r="J64" i="6"/>
  <c r="K62" i="6"/>
  <c r="L23" i="6"/>
  <c r="J8" i="6"/>
  <c r="E8" i="23"/>
  <c r="BD401" i="28"/>
  <c r="BD389" i="28"/>
  <c r="BD377" i="28"/>
  <c r="BD394" i="28"/>
  <c r="BD382" i="28"/>
  <c r="BD399" i="28"/>
  <c r="BD387" i="28"/>
  <c r="BD375" i="28"/>
  <c r="BD392" i="28"/>
  <c r="BD380" i="28"/>
  <c r="BD397" i="28"/>
  <c r="BD385" i="28"/>
  <c r="BD373" i="28"/>
  <c r="BD390" i="28"/>
  <c r="BD378" i="28"/>
  <c r="BD395" i="28"/>
  <c r="BD383" i="28"/>
  <c r="BD371" i="28"/>
  <c r="BD400" i="28"/>
  <c r="BD388" i="28"/>
  <c r="BD376" i="28"/>
  <c r="BD393" i="28"/>
  <c r="BD381" i="28"/>
  <c r="BD398" i="28"/>
  <c r="BD386" i="28"/>
  <c r="BD374" i="28"/>
  <c r="BD396" i="28"/>
  <c r="BD384" i="28"/>
  <c r="BD372" i="28"/>
  <c r="BD391" i="28"/>
  <c r="BD379" i="28"/>
  <c r="BE13" i="28"/>
  <c r="BE85" i="28"/>
  <c r="BE73" i="28"/>
  <c r="BE61" i="28"/>
  <c r="BE90" i="28"/>
  <c r="BE78" i="28"/>
  <c r="BE66" i="28"/>
  <c r="BE83" i="28"/>
  <c r="BE71" i="28"/>
  <c r="BE88" i="28"/>
  <c r="BE76" i="28"/>
  <c r="BE64" i="28"/>
  <c r="BE81" i="28"/>
  <c r="BE69" i="28"/>
  <c r="BF22" i="28"/>
  <c r="BE86" i="28"/>
  <c r="BE74" i="28"/>
  <c r="BE62" i="28"/>
  <c r="BE91" i="28"/>
  <c r="BE79" i="28"/>
  <c r="BE67" i="28"/>
  <c r="BE84" i="28"/>
  <c r="BE72" i="28"/>
  <c r="BE89" i="28"/>
  <c r="BE77" i="28"/>
  <c r="BE65" i="28"/>
  <c r="BE82" i="28"/>
  <c r="BE70" i="28"/>
  <c r="BE87" i="28"/>
  <c r="BE75" i="28"/>
  <c r="BE63" i="28"/>
  <c r="BE80" i="28"/>
  <c r="BE68" i="28"/>
  <c r="J80" i="33"/>
  <c r="K80" i="33" s="1"/>
  <c r="L80" i="33" s="1"/>
  <c r="J11" i="13"/>
  <c r="K11" i="13" s="1"/>
  <c r="L11" i="13" s="1"/>
  <c r="J3" i="11"/>
  <c r="K3" i="11" s="1"/>
  <c r="L3" i="11" s="1"/>
  <c r="J17" i="36"/>
  <c r="K17" i="36" s="1"/>
  <c r="L17" i="36" s="1"/>
  <c r="J55" i="8"/>
  <c r="K55" i="8" s="1"/>
  <c r="L55" i="8" s="1"/>
  <c r="I117" i="6"/>
  <c r="D117" i="23"/>
  <c r="AP204" i="28"/>
  <c r="AP209" i="28"/>
  <c r="AP214" i="28"/>
  <c r="AP202" i="28"/>
  <c r="AP190" i="28"/>
  <c r="AP207" i="28"/>
  <c r="AP195" i="28"/>
  <c r="AP212" i="28"/>
  <c r="AP200" i="28"/>
  <c r="AP188" i="28"/>
  <c r="AP205" i="28"/>
  <c r="AP193" i="28"/>
  <c r="AP210" i="28"/>
  <c r="AP215" i="28"/>
  <c r="AP203" i="28"/>
  <c r="AP213" i="28"/>
  <c r="AP201" i="28"/>
  <c r="AP189" i="28"/>
  <c r="AP206" i="28"/>
  <c r="AP194" i="28"/>
  <c r="AP211" i="28"/>
  <c r="AP199" i="28"/>
  <c r="AP187" i="28"/>
  <c r="AP185" i="28"/>
  <c r="AP197" i="28"/>
  <c r="AP192" i="28"/>
  <c r="AP196" i="28"/>
  <c r="AP191" i="28"/>
  <c r="AP208" i="28"/>
  <c r="AP186" i="28"/>
  <c r="AP198" i="28"/>
  <c r="AQ19" i="28"/>
  <c r="J46" i="33"/>
  <c r="K46" i="33" s="1"/>
  <c r="L46" i="33" s="1"/>
  <c r="J100" i="13"/>
  <c r="K100" i="13" s="1"/>
  <c r="L100" i="13" s="1"/>
  <c r="J18" i="33"/>
  <c r="K18" i="33" s="1"/>
  <c r="L18" i="33" s="1"/>
  <c r="J19" i="13"/>
  <c r="K19" i="13" s="1"/>
  <c r="L19" i="13" s="1"/>
  <c r="J26" i="13"/>
  <c r="K26" i="13" s="1"/>
  <c r="L26" i="13" s="1"/>
  <c r="J76" i="11"/>
  <c r="K76" i="11" s="1"/>
  <c r="L76" i="11" s="1"/>
  <c r="J53" i="11"/>
  <c r="K53" i="11" s="1"/>
  <c r="L53" i="11" s="1"/>
  <c r="J106" i="9"/>
  <c r="K106" i="9" s="1"/>
  <c r="L106" i="9" s="1"/>
  <c r="J4" i="11"/>
  <c r="K4" i="11" s="1"/>
  <c r="L4" i="11" s="1"/>
  <c r="J13" i="11"/>
  <c r="K13" i="11" s="1"/>
  <c r="L13" i="11" s="1"/>
  <c r="J2" i="9"/>
  <c r="K2" i="9" s="1"/>
  <c r="L2" i="9" s="1"/>
  <c r="J11" i="9"/>
  <c r="K11" i="9" s="1"/>
  <c r="L11" i="9" s="1"/>
  <c r="J81" i="30"/>
  <c r="K81" i="30" s="1"/>
  <c r="L81" i="30" s="1"/>
  <c r="J35" i="32"/>
  <c r="K35" i="32" s="1"/>
  <c r="L35" i="32" s="1"/>
  <c r="J12" i="36"/>
  <c r="K12" i="36" s="1"/>
  <c r="L12" i="36" s="1"/>
  <c r="J16" i="31"/>
  <c r="K16" i="31" s="1"/>
  <c r="L16" i="31" s="1"/>
  <c r="J38" i="31"/>
  <c r="K38" i="31" s="1"/>
  <c r="L38" i="31" s="1"/>
  <c r="J67" i="8"/>
  <c r="K67" i="8" s="1"/>
  <c r="L67" i="8" s="1"/>
  <c r="J2" i="12"/>
  <c r="K2" i="12" s="1"/>
  <c r="L2" i="12" s="1"/>
  <c r="J13" i="12"/>
  <c r="K13" i="12" s="1"/>
  <c r="L13" i="12" s="1"/>
  <c r="J4" i="8"/>
  <c r="K4" i="8" s="1"/>
  <c r="L4" i="8" s="1"/>
  <c r="I21" i="2"/>
  <c r="D21" i="22"/>
  <c r="I76" i="2"/>
  <c r="D76" i="22"/>
  <c r="J30" i="8"/>
  <c r="K30" i="8" s="1"/>
  <c r="L30" i="8" s="1"/>
  <c r="J117" i="34"/>
  <c r="K117" i="34" s="1"/>
  <c r="L117" i="34" s="1"/>
  <c r="J20" i="34"/>
  <c r="K20" i="34" s="1"/>
  <c r="L20" i="34" s="1"/>
  <c r="I12" i="6"/>
  <c r="D12" i="23"/>
  <c r="I37" i="34"/>
  <c r="D37" i="23"/>
  <c r="J26" i="34"/>
  <c r="K26" i="34" s="1"/>
  <c r="L26" i="34" s="1"/>
  <c r="J29" i="6"/>
  <c r="E29" i="23"/>
  <c r="L112" i="6"/>
  <c r="D100" i="23"/>
  <c r="K86" i="6"/>
  <c r="L27" i="6"/>
  <c r="AP391" i="28"/>
  <c r="AP379" i="28"/>
  <c r="AP396" i="28"/>
  <c r="AP384" i="28"/>
  <c r="AP372" i="28"/>
  <c r="AP401" i="28"/>
  <c r="AP389" i="28"/>
  <c r="AP377" i="28"/>
  <c r="AP394" i="28"/>
  <c r="AP382" i="28"/>
  <c r="AP399" i="28"/>
  <c r="AP387" i="28"/>
  <c r="AP375" i="28"/>
  <c r="AP392" i="28"/>
  <c r="AP380" i="28"/>
  <c r="AP397" i="28"/>
  <c r="AP385" i="28"/>
  <c r="AP373" i="28"/>
  <c r="AP390" i="28"/>
  <c r="AP378" i="28"/>
  <c r="AP395" i="28"/>
  <c r="AP383" i="28"/>
  <c r="AP371" i="28"/>
  <c r="AP400" i="28"/>
  <c r="AP388" i="28"/>
  <c r="AP376" i="28"/>
  <c r="AP398" i="28"/>
  <c r="AP386" i="28"/>
  <c r="AP374" i="28"/>
  <c r="AP393" i="28"/>
  <c r="AP381" i="28"/>
  <c r="AQ13" i="28"/>
  <c r="AQ87" i="28"/>
  <c r="AQ75" i="28"/>
  <c r="AQ63" i="28"/>
  <c r="AQ80" i="28"/>
  <c r="AQ68" i="28"/>
  <c r="AQ85" i="28"/>
  <c r="AQ73" i="28"/>
  <c r="AQ61" i="28"/>
  <c r="AQ90" i="28"/>
  <c r="AQ78" i="28"/>
  <c r="AQ66" i="28"/>
  <c r="AQ83" i="28"/>
  <c r="AQ71" i="28"/>
  <c r="AR22" i="28"/>
  <c r="AQ88" i="28"/>
  <c r="AQ76" i="28"/>
  <c r="AQ64" i="28"/>
  <c r="AQ81" i="28"/>
  <c r="AQ69" i="28"/>
  <c r="AQ86" i="28"/>
  <c r="AQ74" i="28"/>
  <c r="AQ62" i="28"/>
  <c r="AQ91" i="28"/>
  <c r="AQ79" i="28"/>
  <c r="AQ67" i="28"/>
  <c r="AQ84" i="28"/>
  <c r="AQ72" i="28"/>
  <c r="AQ89" i="28"/>
  <c r="AQ77" i="28"/>
  <c r="AQ65" i="28"/>
  <c r="AQ82" i="28"/>
  <c r="AQ70" i="28"/>
  <c r="AY237" i="28"/>
  <c r="AY225" i="28"/>
  <c r="AY242" i="28"/>
  <c r="AY230" i="28"/>
  <c r="AY218" i="28"/>
  <c r="AY235" i="28"/>
  <c r="AY223" i="28"/>
  <c r="AY240" i="28"/>
  <c r="AY228" i="28"/>
  <c r="AY216" i="28"/>
  <c r="AY245" i="28"/>
  <c r="AY233" i="28"/>
  <c r="AY221" i="28"/>
  <c r="AY238" i="28"/>
  <c r="AY226" i="28"/>
  <c r="AY243" i="28"/>
  <c r="AY231" i="28"/>
  <c r="AY219" i="28"/>
  <c r="AY236" i="28"/>
  <c r="AY224" i="28"/>
  <c r="AY246" i="28"/>
  <c r="AY234" i="28"/>
  <c r="AY222" i="28"/>
  <c r="AY239" i="28"/>
  <c r="AY227" i="28"/>
  <c r="AY244" i="28"/>
  <c r="AY232" i="28"/>
  <c r="AY220" i="28"/>
  <c r="AY241" i="28"/>
  <c r="AY229" i="28"/>
  <c r="AY217" i="28"/>
  <c r="AZ20" i="28"/>
  <c r="AX395" i="28"/>
  <c r="AX383" i="28"/>
  <c r="AX371" i="28"/>
  <c r="AX400" i="28"/>
  <c r="AX388" i="28"/>
  <c r="AX376" i="28"/>
  <c r="AX393" i="28"/>
  <c r="AX381" i="28"/>
  <c r="AX398" i="28"/>
  <c r="AX386" i="28"/>
  <c r="AX374" i="28"/>
  <c r="AX391" i="28"/>
  <c r="AX379" i="28"/>
  <c r="AX396" i="28"/>
  <c r="AX384" i="28"/>
  <c r="AX372" i="28"/>
  <c r="AX401" i="28"/>
  <c r="AX389" i="28"/>
  <c r="AX377" i="28"/>
  <c r="AX394" i="28"/>
  <c r="AX382" i="28"/>
  <c r="AX399" i="28"/>
  <c r="AX387" i="28"/>
  <c r="AX375" i="28"/>
  <c r="AX392" i="28"/>
  <c r="AX380" i="28"/>
  <c r="AX390" i="28"/>
  <c r="AX378" i="28"/>
  <c r="AX397" i="28"/>
  <c r="AX385" i="28"/>
  <c r="AX373" i="28"/>
  <c r="AY13" i="28"/>
  <c r="AY432" i="28"/>
  <c r="AY420" i="28"/>
  <c r="AY430" i="28"/>
  <c r="AY418" i="28"/>
  <c r="AY423" i="28"/>
  <c r="AY428" i="28"/>
  <c r="AY416" i="28"/>
  <c r="AY426" i="28"/>
  <c r="AY414" i="28"/>
  <c r="AY424" i="28"/>
  <c r="AY422" i="28"/>
  <c r="AY410" i="28"/>
  <c r="AY408" i="28"/>
  <c r="AY406" i="28"/>
  <c r="AY429" i="28"/>
  <c r="AY417" i="28"/>
  <c r="AY431" i="28"/>
  <c r="AY421" i="28"/>
  <c r="AY419" i="28"/>
  <c r="AY403" i="28"/>
  <c r="AY415" i="28"/>
  <c r="AY412" i="28"/>
  <c r="AY407" i="28"/>
  <c r="AY405" i="28"/>
  <c r="AY411" i="28"/>
  <c r="AY425" i="28"/>
  <c r="AY413" i="28"/>
  <c r="AY427" i="28"/>
  <c r="AY404" i="28"/>
  <c r="AY409" i="28"/>
  <c r="AY402" i="28"/>
  <c r="AZ24" i="28"/>
  <c r="AX338" i="28"/>
  <c r="AX326" i="28"/>
  <c r="AX314" i="28"/>
  <c r="AX331" i="28"/>
  <c r="AX319" i="28"/>
  <c r="AX336" i="28"/>
  <c r="AX324" i="28"/>
  <c r="AX312" i="28"/>
  <c r="AX329" i="28"/>
  <c r="AX317" i="28"/>
  <c r="AX334" i="28"/>
  <c r="AX322" i="28"/>
  <c r="AX310" i="28"/>
  <c r="AX339" i="28"/>
  <c r="AX327" i="28"/>
  <c r="AX315" i="28"/>
  <c r="AX332" i="28"/>
  <c r="AX320" i="28"/>
  <c r="AX337" i="28"/>
  <c r="AX325" i="28"/>
  <c r="AX313" i="28"/>
  <c r="AX330" i="28"/>
  <c r="AX318" i="28"/>
  <c r="AX335" i="28"/>
  <c r="AX323" i="28"/>
  <c r="AX311" i="28"/>
  <c r="AX328" i="28"/>
  <c r="AX316" i="28"/>
  <c r="AX333" i="28"/>
  <c r="AX321" i="28"/>
  <c r="AX309" i="28"/>
  <c r="AY12" i="28"/>
  <c r="AK273" i="28"/>
  <c r="AK271" i="28"/>
  <c r="AK276" i="28"/>
  <c r="AK274" i="28"/>
  <c r="AK277" i="28"/>
  <c r="AK275" i="28"/>
  <c r="AK263" i="28"/>
  <c r="AK251" i="28"/>
  <c r="AK256" i="28"/>
  <c r="AK261" i="28"/>
  <c r="AK249" i="28"/>
  <c r="AK266" i="28"/>
  <c r="AK254" i="28"/>
  <c r="AK269" i="28"/>
  <c r="AK268" i="28"/>
  <c r="AK259" i="28"/>
  <c r="AK247" i="28"/>
  <c r="AK264" i="28"/>
  <c r="AK252" i="28"/>
  <c r="AK270" i="28"/>
  <c r="AK257" i="28"/>
  <c r="AK262" i="28"/>
  <c r="AK250" i="28"/>
  <c r="AK260" i="28"/>
  <c r="AK248" i="28"/>
  <c r="AK272" i="28"/>
  <c r="AK265" i="28"/>
  <c r="AK253" i="28"/>
  <c r="AK258" i="28"/>
  <c r="AK267" i="28"/>
  <c r="AK255" i="28"/>
  <c r="AL21" i="28"/>
  <c r="J42" i="33"/>
  <c r="K42" i="33" s="1"/>
  <c r="L42" i="33" s="1"/>
  <c r="J78" i="13"/>
  <c r="K78" i="13" s="1"/>
  <c r="L78" i="13" s="1"/>
  <c r="J16" i="13"/>
  <c r="K16" i="13" s="1"/>
  <c r="L16" i="13" s="1"/>
  <c r="J23" i="13"/>
  <c r="K23" i="13" s="1"/>
  <c r="L23" i="13" s="1"/>
  <c r="J57" i="11"/>
  <c r="K57" i="11" s="1"/>
  <c r="L57" i="11" s="1"/>
  <c r="J99" i="11"/>
  <c r="K99" i="11" s="1"/>
  <c r="L99" i="11" s="1"/>
  <c r="J2" i="11"/>
  <c r="K2" i="11" s="1"/>
  <c r="L2" i="11" s="1"/>
  <c r="J11" i="11"/>
  <c r="K11" i="11" s="1"/>
  <c r="L11" i="11" s="1"/>
  <c r="J9" i="9"/>
  <c r="K9" i="9" s="1"/>
  <c r="L9" i="9" s="1"/>
  <c r="J69" i="30"/>
  <c r="K69" i="30" s="1"/>
  <c r="L69" i="30" s="1"/>
  <c r="J73" i="30"/>
  <c r="K73" i="30" s="1"/>
  <c r="L73" i="30" s="1"/>
  <c r="J117" i="30"/>
  <c r="K117" i="30" s="1"/>
  <c r="L117" i="30" s="1"/>
  <c r="J88" i="36"/>
  <c r="K88" i="36" s="1"/>
  <c r="L88" i="36" s="1"/>
  <c r="J98" i="32"/>
  <c r="K98" i="32" s="1"/>
  <c r="L98" i="32" s="1"/>
  <c r="J102" i="32"/>
  <c r="K102" i="32" s="1"/>
  <c r="L102" i="32" s="1"/>
  <c r="J45" i="32"/>
  <c r="K45" i="32" s="1"/>
  <c r="L45" i="32" s="1"/>
  <c r="J95" i="12"/>
  <c r="K95" i="12" s="1"/>
  <c r="L95" i="12" s="1"/>
  <c r="J95" i="8"/>
  <c r="K95" i="8" s="1"/>
  <c r="L95" i="8" s="1"/>
  <c r="J96" i="8"/>
  <c r="K96" i="8" s="1"/>
  <c r="L96" i="8" s="1"/>
  <c r="J75" i="12"/>
  <c r="K75" i="12" s="1"/>
  <c r="L75" i="12" s="1"/>
  <c r="J10" i="12"/>
  <c r="K10" i="12" s="1"/>
  <c r="L10" i="12" s="1"/>
  <c r="I69" i="2"/>
  <c r="D69" i="22"/>
  <c r="J96" i="34"/>
  <c r="K96" i="34" s="1"/>
  <c r="L96" i="34" s="1"/>
  <c r="I9" i="2"/>
  <c r="D9" i="22"/>
  <c r="I55" i="2"/>
  <c r="D55" i="22"/>
  <c r="J42" i="8"/>
  <c r="K42" i="8" s="1"/>
  <c r="L42" i="8" s="1"/>
  <c r="J114" i="34"/>
  <c r="K114" i="34" s="1"/>
  <c r="L114" i="34" s="1"/>
  <c r="J8" i="34"/>
  <c r="K8" i="34" s="1"/>
  <c r="L8" i="34" s="1"/>
  <c r="J24" i="34"/>
  <c r="K24" i="34" s="1"/>
  <c r="L24" i="34" s="1"/>
  <c r="J14" i="34"/>
  <c r="K14" i="34" s="1"/>
  <c r="L14" i="34" s="1"/>
  <c r="D49" i="23"/>
  <c r="I49" i="6"/>
  <c r="I32" i="34"/>
  <c r="D32" i="23"/>
  <c r="J89" i="34"/>
  <c r="K89" i="34" s="1"/>
  <c r="L89" i="34" s="1"/>
  <c r="I58" i="6"/>
  <c r="D58" i="23"/>
  <c r="J100" i="6"/>
  <c r="E100" i="23"/>
  <c r="BD332" i="28"/>
  <c r="BD320" i="28"/>
  <c r="BD337" i="28"/>
  <c r="BD325" i="28"/>
  <c r="BD313" i="28"/>
  <c r="BD330" i="28"/>
  <c r="BD318" i="28"/>
  <c r="BD335" i="28"/>
  <c r="BD323" i="28"/>
  <c r="BD311" i="28"/>
  <c r="BD328" i="28"/>
  <c r="BD316" i="28"/>
  <c r="BD333" i="28"/>
  <c r="BD321" i="28"/>
  <c r="BD309" i="28"/>
  <c r="BD338" i="28"/>
  <c r="BD326" i="28"/>
  <c r="BD314" i="28"/>
  <c r="BD331" i="28"/>
  <c r="BD319" i="28"/>
  <c r="BD336" i="28"/>
  <c r="BD324" i="28"/>
  <c r="BD312" i="28"/>
  <c r="BD329" i="28"/>
  <c r="BD317" i="28"/>
  <c r="BD334" i="28"/>
  <c r="BD322" i="28"/>
  <c r="BD310" i="28"/>
  <c r="BD339" i="28"/>
  <c r="BD327" i="28"/>
  <c r="BD315" i="28"/>
  <c r="BE12" i="28"/>
  <c r="BE277" i="28"/>
  <c r="BE275" i="28"/>
  <c r="BE268" i="28"/>
  <c r="BE273" i="28"/>
  <c r="BE271" i="28"/>
  <c r="BE274" i="28"/>
  <c r="BE272" i="28"/>
  <c r="BE255" i="28"/>
  <c r="BE269" i="28"/>
  <c r="BE260" i="28"/>
  <c r="BE248" i="28"/>
  <c r="BE267" i="28"/>
  <c r="BE265" i="28"/>
  <c r="BE253" i="28"/>
  <c r="BE258" i="28"/>
  <c r="BE263" i="28"/>
  <c r="BE251" i="28"/>
  <c r="BE256" i="28"/>
  <c r="BE276" i="28"/>
  <c r="BE261" i="28"/>
  <c r="BE249" i="28"/>
  <c r="BE270" i="28"/>
  <c r="BE266" i="28"/>
  <c r="BE254" i="28"/>
  <c r="BE264" i="28"/>
  <c r="BE252" i="28"/>
  <c r="BE257" i="28"/>
  <c r="BE262" i="28"/>
  <c r="BE250" i="28"/>
  <c r="BE259" i="28"/>
  <c r="BE247" i="28"/>
  <c r="BF21" i="28"/>
  <c r="AU2" i="28"/>
  <c r="J80" i="30"/>
  <c r="K80" i="30" s="1"/>
  <c r="L80" i="30" s="1"/>
  <c r="J12" i="12"/>
  <c r="K12" i="12" s="1"/>
  <c r="L12" i="12" s="1"/>
  <c r="I93" i="2"/>
  <c r="D93" i="22"/>
  <c r="I56" i="34"/>
  <c r="D56" i="23"/>
  <c r="J50" i="6"/>
  <c r="E50" i="23"/>
  <c r="K99" i="6"/>
  <c r="J96" i="33"/>
  <c r="K96" i="33" s="1"/>
  <c r="L96" i="33" s="1"/>
  <c r="J12" i="33"/>
  <c r="K12" i="33" s="1"/>
  <c r="L12" i="33" s="1"/>
  <c r="J13" i="13"/>
  <c r="K13" i="13" s="1"/>
  <c r="L13" i="13" s="1"/>
  <c r="J20" i="13"/>
  <c r="K20" i="13" s="1"/>
  <c r="L20" i="13" s="1"/>
  <c r="J9" i="13"/>
  <c r="K9" i="13" s="1"/>
  <c r="L9" i="13" s="1"/>
  <c r="J45" i="11"/>
  <c r="K45" i="11" s="1"/>
  <c r="L45" i="11" s="1"/>
  <c r="J110" i="9"/>
  <c r="K110" i="9" s="1"/>
  <c r="L110" i="9" s="1"/>
  <c r="J70" i="9"/>
  <c r="K70" i="9" s="1"/>
  <c r="L70" i="9" s="1"/>
  <c r="J9" i="11"/>
  <c r="K9" i="11" s="1"/>
  <c r="L9" i="11" s="1"/>
  <c r="J7" i="9"/>
  <c r="K7" i="9" s="1"/>
  <c r="L7" i="9" s="1"/>
  <c r="J57" i="30"/>
  <c r="K57" i="30" s="1"/>
  <c r="L57" i="30" s="1"/>
  <c r="J66" i="36"/>
  <c r="K66" i="36" s="1"/>
  <c r="L66" i="36" s="1"/>
  <c r="J20" i="36"/>
  <c r="K20" i="36" s="1"/>
  <c r="L20" i="36" s="1"/>
  <c r="J66" i="32"/>
  <c r="K66" i="32" s="1"/>
  <c r="L66" i="32" s="1"/>
  <c r="J75" i="32"/>
  <c r="K75" i="32" s="1"/>
  <c r="L75" i="32" s="1"/>
  <c r="J39" i="32"/>
  <c r="K39" i="32" s="1"/>
  <c r="L39" i="32" s="1"/>
  <c r="J69" i="32"/>
  <c r="K69" i="32" s="1"/>
  <c r="L69" i="32" s="1"/>
  <c r="J82" i="8"/>
  <c r="K82" i="8" s="1"/>
  <c r="L82" i="8" s="1"/>
  <c r="J106" i="8"/>
  <c r="K106" i="8" s="1"/>
  <c r="L106" i="8" s="1"/>
  <c r="J83" i="8"/>
  <c r="K83" i="8" s="1"/>
  <c r="L83" i="8" s="1"/>
  <c r="J60" i="12"/>
  <c r="K60" i="12" s="1"/>
  <c r="L60" i="12" s="1"/>
  <c r="J7" i="12"/>
  <c r="K7" i="12" s="1"/>
  <c r="L7" i="12" s="1"/>
  <c r="J41" i="8"/>
  <c r="K41" i="8" s="1"/>
  <c r="L41" i="8" s="1"/>
  <c r="I57" i="2"/>
  <c r="D57" i="22"/>
  <c r="I108" i="34"/>
  <c r="D108" i="23"/>
  <c r="I40" i="2"/>
  <c r="D40" i="22"/>
  <c r="I81" i="2"/>
  <c r="D81" i="22"/>
  <c r="J106" i="34"/>
  <c r="K106" i="34" s="1"/>
  <c r="L106" i="34" s="1"/>
  <c r="I107" i="6"/>
  <c r="D107" i="23"/>
  <c r="I83" i="6"/>
  <c r="D83" i="23"/>
  <c r="J12" i="34"/>
  <c r="K12" i="34" s="1"/>
  <c r="L12" i="34" s="1"/>
  <c r="I2" i="34"/>
  <c r="D2" i="23"/>
  <c r="I18" i="6"/>
  <c r="D18" i="23"/>
  <c r="J23" i="34"/>
  <c r="E23" i="23"/>
  <c r="I34" i="34"/>
  <c r="D34" i="23"/>
  <c r="E52" i="23"/>
  <c r="J52" i="6"/>
  <c r="J30" i="6"/>
  <c r="E30" i="23"/>
  <c r="K111" i="6"/>
  <c r="AP334" i="28"/>
  <c r="AP322" i="28"/>
  <c r="AP310" i="28"/>
  <c r="AP339" i="28"/>
  <c r="AP327" i="28"/>
  <c r="AP315" i="28"/>
  <c r="AP332" i="28"/>
  <c r="AP320" i="28"/>
  <c r="AP337" i="28"/>
  <c r="AP325" i="28"/>
  <c r="AP313" i="28"/>
  <c r="AP330" i="28"/>
  <c r="AP318" i="28"/>
  <c r="AP335" i="28"/>
  <c r="AP323" i="28"/>
  <c r="AP311" i="28"/>
  <c r="AP328" i="28"/>
  <c r="AP316" i="28"/>
  <c r="AP333" i="28"/>
  <c r="AP321" i="28"/>
  <c r="AP309" i="28"/>
  <c r="AP338" i="28"/>
  <c r="AP326" i="28"/>
  <c r="AP314" i="28"/>
  <c r="AP331" i="28"/>
  <c r="AP319" i="28"/>
  <c r="AP336" i="28"/>
  <c r="AP324" i="28"/>
  <c r="AP312" i="28"/>
  <c r="AP329" i="28"/>
  <c r="AP317" i="28"/>
  <c r="AQ12" i="28"/>
  <c r="AQ277" i="28"/>
  <c r="AQ270" i="28"/>
  <c r="AQ275" i="28"/>
  <c r="AQ268" i="28"/>
  <c r="AQ273" i="28"/>
  <c r="AQ276" i="28"/>
  <c r="AQ274" i="28"/>
  <c r="AQ257" i="28"/>
  <c r="AQ262" i="28"/>
  <c r="AQ250" i="28"/>
  <c r="AQ255" i="28"/>
  <c r="AQ267" i="28"/>
  <c r="AQ260" i="28"/>
  <c r="AQ248" i="28"/>
  <c r="AQ265" i="28"/>
  <c r="AQ253" i="28"/>
  <c r="AQ258" i="28"/>
  <c r="AQ263" i="28"/>
  <c r="AQ251" i="28"/>
  <c r="AQ256" i="28"/>
  <c r="AQ266" i="28"/>
  <c r="AQ254" i="28"/>
  <c r="AQ271" i="28"/>
  <c r="AQ259" i="28"/>
  <c r="AQ247" i="28"/>
  <c r="AQ269" i="28"/>
  <c r="AQ264" i="28"/>
  <c r="AQ252" i="28"/>
  <c r="AQ272" i="28"/>
  <c r="AQ261" i="28"/>
  <c r="AQ249" i="28"/>
  <c r="AR21" i="28"/>
  <c r="J32" i="33"/>
  <c r="K32" i="33" s="1"/>
  <c r="L32" i="33" s="1"/>
  <c r="J85" i="30"/>
  <c r="K85" i="30" s="1"/>
  <c r="L85" i="30" s="1"/>
  <c r="J17" i="31"/>
  <c r="K17" i="31" s="1"/>
  <c r="L17" i="31" s="1"/>
  <c r="I98" i="34"/>
  <c r="D98" i="23"/>
  <c r="I96" i="6"/>
  <c r="D96" i="23"/>
  <c r="J24" i="6"/>
  <c r="E24" i="23"/>
  <c r="J84" i="33"/>
  <c r="K84" i="33" s="1"/>
  <c r="L84" i="33" s="1"/>
  <c r="J24" i="33"/>
  <c r="K24" i="33" s="1"/>
  <c r="L24" i="33" s="1"/>
  <c r="J10" i="33"/>
  <c r="K10" i="33" s="1"/>
  <c r="L10" i="33" s="1"/>
  <c r="J10" i="13"/>
  <c r="K10" i="13" s="1"/>
  <c r="L10" i="13" s="1"/>
  <c r="J17" i="13"/>
  <c r="K17" i="13" s="1"/>
  <c r="L17" i="13" s="1"/>
  <c r="J88" i="11"/>
  <c r="K88" i="11" s="1"/>
  <c r="L88" i="11" s="1"/>
  <c r="J97" i="11"/>
  <c r="K97" i="11" s="1"/>
  <c r="L97" i="11" s="1"/>
  <c r="J98" i="9"/>
  <c r="K98" i="9" s="1"/>
  <c r="L98" i="9" s="1"/>
  <c r="J26" i="11"/>
  <c r="K26" i="11" s="1"/>
  <c r="L26" i="11" s="1"/>
  <c r="J7" i="11"/>
  <c r="K7" i="11" s="1"/>
  <c r="L7" i="11" s="1"/>
  <c r="J29" i="9"/>
  <c r="K29" i="9" s="1"/>
  <c r="L29" i="9" s="1"/>
  <c r="J5" i="9"/>
  <c r="K5" i="9" s="1"/>
  <c r="L5" i="9" s="1"/>
  <c r="J45" i="30"/>
  <c r="K45" i="30" s="1"/>
  <c r="L45" i="30" s="1"/>
  <c r="J37" i="30"/>
  <c r="K37" i="30" s="1"/>
  <c r="L37" i="30" s="1"/>
  <c r="J104" i="30"/>
  <c r="K104" i="30" s="1"/>
  <c r="L104" i="30" s="1"/>
  <c r="J8" i="36"/>
  <c r="K8" i="36" s="1"/>
  <c r="L8" i="36" s="1"/>
  <c r="J47" i="32"/>
  <c r="K47" i="32" s="1"/>
  <c r="L47" i="32" s="1"/>
  <c r="J110" i="32"/>
  <c r="K110" i="32" s="1"/>
  <c r="L110" i="32" s="1"/>
  <c r="J67" i="31"/>
  <c r="K67" i="31" s="1"/>
  <c r="L67" i="31" s="1"/>
  <c r="J46" i="32"/>
  <c r="K46" i="32" s="1"/>
  <c r="L46" i="32" s="1"/>
  <c r="J48" i="8"/>
  <c r="K48" i="8" s="1"/>
  <c r="L48" i="8" s="1"/>
  <c r="J89" i="8"/>
  <c r="K89" i="8" s="1"/>
  <c r="L89" i="8" s="1"/>
  <c r="J45" i="12"/>
  <c r="K45" i="12" s="1"/>
  <c r="L45" i="12" s="1"/>
  <c r="J4" i="12"/>
  <c r="K4" i="12" s="1"/>
  <c r="L4" i="12" s="1"/>
  <c r="I33" i="2"/>
  <c r="D33" i="22"/>
  <c r="J31" i="8"/>
  <c r="K31" i="8" s="1"/>
  <c r="L31" i="8" s="1"/>
  <c r="I16" i="2"/>
  <c r="D16" i="22"/>
  <c r="J14" i="8"/>
  <c r="K14" i="8" s="1"/>
  <c r="L14" i="8" s="1"/>
  <c r="J5" i="8"/>
  <c r="K5" i="8" s="1"/>
  <c r="L5" i="8" s="1"/>
  <c r="I105" i="6"/>
  <c r="D105" i="23"/>
  <c r="I69" i="6"/>
  <c r="D69" i="23"/>
  <c r="I113" i="6"/>
  <c r="D113" i="23"/>
  <c r="I6" i="6"/>
  <c r="D6" i="23"/>
  <c r="J11" i="34"/>
  <c r="J25" i="34"/>
  <c r="K25" i="34" s="1"/>
  <c r="L25" i="34" s="1"/>
  <c r="D44" i="23"/>
  <c r="I106" i="6"/>
  <c r="D106" i="23"/>
  <c r="I84" i="6"/>
  <c r="D84" i="23"/>
  <c r="BD122" i="28"/>
  <c r="BD115" i="28"/>
  <c r="BD118" i="28"/>
  <c r="BD116" i="28"/>
  <c r="BD119" i="28"/>
  <c r="BD104" i="28"/>
  <c r="BD92" i="28"/>
  <c r="BD117" i="28"/>
  <c r="BD109" i="28"/>
  <c r="BD97" i="28"/>
  <c r="BD102" i="28"/>
  <c r="BD107" i="28"/>
  <c r="BD95" i="28"/>
  <c r="BD121" i="28"/>
  <c r="BD114" i="28"/>
  <c r="BD112" i="28"/>
  <c r="BD100" i="28"/>
  <c r="BD105" i="28"/>
  <c r="BD93" i="28"/>
  <c r="BD110" i="28"/>
  <c r="BD98" i="28"/>
  <c r="BD120" i="28"/>
  <c r="BD103" i="28"/>
  <c r="BD108" i="28"/>
  <c r="BD96" i="28"/>
  <c r="BD113" i="28"/>
  <c r="BD101" i="28"/>
  <c r="BD106" i="28"/>
  <c r="BD94" i="28"/>
  <c r="BD111" i="28"/>
  <c r="BD99" i="28"/>
  <c r="BE11" i="28"/>
  <c r="AN4" i="28"/>
  <c r="AQ219" i="28"/>
  <c r="AQ232" i="28"/>
  <c r="AR20" i="28"/>
  <c r="AX86" i="28"/>
  <c r="AX74" i="28"/>
  <c r="AX62" i="28"/>
  <c r="AX91" i="28"/>
  <c r="AX79" i="28"/>
  <c r="AX67" i="28"/>
  <c r="AX84" i="28"/>
  <c r="AX72" i="28"/>
  <c r="AX89" i="28"/>
  <c r="AX77" i="28"/>
  <c r="AX65" i="28"/>
  <c r="AX82" i="28"/>
  <c r="AX70" i="28"/>
  <c r="AX87" i="28"/>
  <c r="AX75" i="28"/>
  <c r="AX63" i="28"/>
  <c r="AX80" i="28"/>
  <c r="AX68" i="28"/>
  <c r="AX85" i="28"/>
  <c r="AX73" i="28"/>
  <c r="AX61" i="28"/>
  <c r="AX90" i="28"/>
  <c r="AX78" i="28"/>
  <c r="AX66" i="28"/>
  <c r="AX83" i="28"/>
  <c r="AX71" i="28"/>
  <c r="AX88" i="28"/>
  <c r="AX76" i="28"/>
  <c r="AX64" i="28"/>
  <c r="AY22" i="28"/>
  <c r="AX81" i="28"/>
  <c r="AX69" i="28"/>
  <c r="AW4" i="28"/>
  <c r="H155" i="16" a="1"/>
  <c r="H243" i="16" a="1"/>
  <c r="H257" i="16" a="1"/>
  <c r="D202" i="16" a="1"/>
  <c r="D262" i="16" a="1"/>
  <c r="E190" i="16" a="1"/>
  <c r="E242" i="16" a="1"/>
  <c r="E221" i="16" a="1"/>
  <c r="E237" i="16" a="1"/>
  <c r="H232" i="16" a="1"/>
  <c r="H226" i="16" a="1"/>
  <c r="H190" i="16" a="1"/>
  <c r="E174" i="16" a="1"/>
  <c r="D236" i="16" a="1"/>
  <c r="E219" i="16" a="1"/>
  <c r="E186" i="16" a="1"/>
  <c r="E159" i="16" a="1"/>
  <c r="H150" i="16" a="1"/>
  <c r="D198" i="16" a="1"/>
  <c r="E229" i="16" a="1"/>
  <c r="E195" i="16" a="1"/>
  <c r="E204" i="16" a="1"/>
  <c r="D206" i="16" a="1"/>
  <c r="E175" i="16" a="1"/>
  <c r="H260" i="16" a="1"/>
  <c r="E157" i="16" a="1"/>
  <c r="D234" i="16" a="1"/>
  <c r="E149" i="16" a="1"/>
  <c r="E165" i="16" a="1"/>
  <c r="D258" i="16" a="1"/>
  <c r="E240" i="16" a="1"/>
  <c r="D241" i="16" a="1"/>
  <c r="D5" i="16"/>
  <c r="E9" i="16"/>
  <c r="H158" i="16" a="1"/>
  <c r="E250" i="16" a="1"/>
  <c r="E252" i="16" a="1"/>
  <c r="D219" i="16" a="1"/>
  <c r="E246" i="16" a="1"/>
  <c r="H235" i="16" a="1"/>
  <c r="E222" i="16" a="1"/>
  <c r="E217" i="16" a="1"/>
  <c r="E231" i="16" a="1"/>
  <c r="E163" i="16" a="1"/>
  <c r="H253" i="16" a="1"/>
  <c r="E218" i="16" a="1"/>
  <c r="E150" i="16" a="1"/>
  <c r="E215" i="16" a="1"/>
  <c r="E176" i="16" a="1"/>
  <c r="D248" i="16" a="1"/>
  <c r="G5" i="16"/>
  <c r="E224" i="16" a="1"/>
  <c r="D223" i="16" a="1"/>
  <c r="E208" i="16" a="1"/>
  <c r="H187" i="16" a="1"/>
  <c r="D250" i="16" a="1"/>
  <c r="E228" i="16" a="1"/>
  <c r="E216" i="16" a="1"/>
  <c r="H238" i="16" a="1"/>
  <c r="H205" i="16" a="1"/>
  <c r="E223" i="16" a="1"/>
  <c r="H249" i="16" a="1"/>
  <c r="D237" i="16" a="1"/>
  <c r="E166" i="16" a="1"/>
  <c r="E201" i="16" a="1"/>
  <c r="E205" i="16" a="1"/>
  <c r="E193" i="16" a="1"/>
  <c r="E261" i="16" a="1"/>
  <c r="E196" i="16" a="1"/>
  <c r="H182" i="16" a="1"/>
  <c r="D255" i="16" a="1"/>
  <c r="E158" i="16" a="1"/>
  <c r="E154" i="16" a="1"/>
  <c r="E153" i="16" a="1"/>
  <c r="E147" i="16" a="1"/>
  <c r="E256" i="16" a="1"/>
  <c r="G9" i="16"/>
  <c r="D240" i="16" a="1"/>
  <c r="E202" i="16" a="1"/>
  <c r="E199" i="16" a="1"/>
  <c r="E156" i="16" a="1"/>
  <c r="D8" i="16"/>
  <c r="D200" i="16" a="1"/>
  <c r="E194" i="16" a="1"/>
  <c r="E230" i="16" a="1"/>
  <c r="D9" i="16"/>
  <c r="E179" i="16" a="1"/>
  <c r="E173" i="16" a="1"/>
  <c r="E188" i="16" a="1"/>
  <c r="E220" i="16" a="1"/>
  <c r="H166" i="16" a="1"/>
  <c r="D193" i="16" a="1"/>
  <c r="E241" i="16" a="1"/>
  <c r="H224" i="16" a="1"/>
  <c r="E226" i="16" a="1"/>
  <c r="E255" i="16" a="1"/>
  <c r="F5" i="16"/>
  <c r="D212" i="16" a="1"/>
  <c r="D215" i="16" a="1"/>
  <c r="E148" i="16" a="1"/>
  <c r="E198" i="16" a="1"/>
  <c r="H148" i="16" a="1"/>
  <c r="E192" i="16" a="1"/>
  <c r="E152" i="16" a="1"/>
  <c r="E164" i="16" a="1"/>
  <c r="E172" i="16" a="1"/>
  <c r="E210" i="16" a="1"/>
  <c r="D183" i="16" a="1"/>
  <c r="E243" i="16" a="1"/>
  <c r="E254" i="16" a="1"/>
  <c r="E155" i="16" a="1"/>
  <c r="E262" i="16" a="1"/>
  <c r="E171" i="16" a="1"/>
  <c r="D229" i="16" a="1"/>
  <c r="E178" i="16" a="1"/>
  <c r="D247" i="16" a="1"/>
  <c r="E200" i="16" a="1"/>
  <c r="D199" i="16" a="1"/>
  <c r="D216" i="16" a="1"/>
  <c r="E160" i="16" a="1"/>
  <c r="E168" i="16" a="1"/>
  <c r="H177" i="16" a="1"/>
  <c r="E167" i="16" a="1"/>
  <c r="D180" i="16" a="1"/>
  <c r="E245" i="16" a="1"/>
  <c r="D254" i="16" a="1"/>
  <c r="D228" i="16" a="1"/>
  <c r="D214" i="16" a="1"/>
  <c r="D204" i="16" a="1"/>
  <c r="D157" i="16" a="1"/>
  <c r="E5" i="16"/>
  <c r="H172" i="16" a="1"/>
  <c r="E248" i="16" a="1"/>
  <c r="D194" i="16" a="1"/>
  <c r="D222" i="16" a="1"/>
  <c r="H227" i="16" a="1"/>
  <c r="E227" i="16" a="1"/>
  <c r="E181" i="16" a="1"/>
  <c r="D213" i="16" a="1"/>
  <c r="D246" i="16" a="1"/>
  <c r="E258" i="16" a="1"/>
  <c r="E232" i="16" a="1"/>
  <c r="E8" i="16"/>
  <c r="E169" i="16" a="1"/>
  <c r="D203" i="16" a="1"/>
  <c r="E244" i="16" a="1"/>
  <c r="H239" i="16" a="1"/>
  <c r="E211" i="16" a="1"/>
  <c r="D163" i="16" a="1"/>
  <c r="E151" i="16" a="1"/>
  <c r="E214" i="16" a="1"/>
  <c r="H231" i="16" a="1"/>
  <c r="E213" i="16" a="1"/>
  <c r="E239" i="16" a="1"/>
  <c r="D181" i="16" a="1"/>
  <c r="E184" i="16" a="1"/>
  <c r="E185" i="16" a="1"/>
  <c r="E207" i="16" a="1"/>
  <c r="D151" i="16" a="1"/>
  <c r="D178" i="16" a="1"/>
  <c r="E177" i="16" a="1"/>
  <c r="E209" i="16" a="1"/>
  <c r="E161" i="16" a="1"/>
  <c r="E251" i="16" a="1"/>
  <c r="E238" i="16" a="1"/>
  <c r="H217" i="16" a="1"/>
  <c r="E253" i="16" a="1"/>
  <c r="E233" i="16" a="1"/>
  <c r="D188" i="16" a="1"/>
  <c r="E225" i="16" a="1"/>
  <c r="E249" i="16" a="1"/>
  <c r="E212" i="16" a="1"/>
  <c r="E180" i="16" a="1"/>
  <c r="G8" i="16"/>
  <c r="E187" i="16" a="1"/>
  <c r="E260" i="16" a="1"/>
  <c r="F8" i="16"/>
  <c r="D192" i="16" a="1"/>
  <c r="F9" i="16"/>
  <c r="H233" i="16" a="1"/>
  <c r="D208" i="16" a="1"/>
  <c r="D225" i="16" a="1"/>
  <c r="E183" i="16" a="1"/>
  <c r="H201" i="16" a="1"/>
  <c r="D218" i="16" a="1"/>
  <c r="H179" i="16" a="1"/>
  <c r="E247" i="16" a="1"/>
  <c r="D261" i="16" a="1"/>
  <c r="D242" i="16" a="1"/>
  <c r="E257" i="16" a="1"/>
  <c r="E162" i="16" a="1"/>
  <c r="H147" i="16" a="1"/>
  <c r="E235" i="16" a="1"/>
  <c r="E234" i="16" a="1"/>
  <c r="D251" i="16" a="1"/>
  <c r="E197" i="16" a="1"/>
  <c r="E170" i="16" a="1"/>
  <c r="D252" i="16" a="1"/>
  <c r="E236" i="16" a="1"/>
  <c r="E259" i="16" a="1"/>
  <c r="H155" i="16" l="1"/>
  <c r="E225" i="16"/>
  <c r="AQ224" i="28"/>
  <c r="AQ220" i="28"/>
  <c r="AQ236" i="28"/>
  <c r="AQ225" i="28"/>
  <c r="AQ244" i="28"/>
  <c r="AQ231" i="28"/>
  <c r="AQ237" i="28"/>
  <c r="AQ227" i="28"/>
  <c r="AQ243" i="28"/>
  <c r="AQ216" i="28"/>
  <c r="AQ239" i="28"/>
  <c r="AQ226" i="28"/>
  <c r="AQ228" i="28"/>
  <c r="AQ234" i="28"/>
  <c r="AQ238" i="28"/>
  <c r="AQ240" i="28"/>
  <c r="AQ246" i="28"/>
  <c r="AQ222" i="28"/>
  <c r="AQ221" i="28"/>
  <c r="AQ223" i="28"/>
  <c r="AQ233" i="28"/>
  <c r="AQ235" i="28"/>
  <c r="AQ217" i="28"/>
  <c r="AQ245" i="28"/>
  <c r="AQ218" i="28"/>
  <c r="AQ229" i="28"/>
  <c r="AQ230" i="28"/>
  <c r="AQ241" i="28"/>
  <c r="BI5" i="28"/>
  <c r="F111" i="23"/>
  <c r="AU5" i="28"/>
  <c r="E247" i="16"/>
  <c r="J102" i="2"/>
  <c r="E102" i="22"/>
  <c r="E174" i="16"/>
  <c r="E171" i="16"/>
  <c r="R171" i="16" s="1"/>
  <c r="F31" i="23"/>
  <c r="J29" i="2"/>
  <c r="E29" i="22"/>
  <c r="J26" i="2"/>
  <c r="E26" i="22"/>
  <c r="F99" i="23"/>
  <c r="E199" i="16"/>
  <c r="E246" i="16"/>
  <c r="E186" i="16"/>
  <c r="J54" i="2"/>
  <c r="E54" i="22"/>
  <c r="J101" i="2"/>
  <c r="E101" i="22"/>
  <c r="K44" i="2"/>
  <c r="F44" i="22"/>
  <c r="F7" i="23"/>
  <c r="J41" i="2"/>
  <c r="E41" i="22"/>
  <c r="E213" i="16"/>
  <c r="E227" i="16"/>
  <c r="E172" i="16"/>
  <c r="E198" i="16"/>
  <c r="E241" i="16"/>
  <c r="J68" i="2"/>
  <c r="E68" i="22"/>
  <c r="J82" i="2"/>
  <c r="E82" i="22"/>
  <c r="J27" i="2"/>
  <c r="E27" i="22"/>
  <c r="F85" i="23"/>
  <c r="K85" i="6"/>
  <c r="K80" i="2"/>
  <c r="F80" i="22"/>
  <c r="E53" i="22"/>
  <c r="J53" i="2"/>
  <c r="J96" i="2"/>
  <c r="E96" i="22"/>
  <c r="E259" i="16"/>
  <c r="R259" i="16" s="1"/>
  <c r="E220" i="16"/>
  <c r="R220" i="16" s="1"/>
  <c r="E243" i="16"/>
  <c r="E261" i="16"/>
  <c r="D237" i="16"/>
  <c r="E188" i="16"/>
  <c r="E215" i="16"/>
  <c r="E235" i="16"/>
  <c r="E218" i="16"/>
  <c r="E195" i="16"/>
  <c r="R195" i="16" s="1"/>
  <c r="E209" i="16"/>
  <c r="R209" i="16" s="1"/>
  <c r="E187" i="16"/>
  <c r="E239" i="16"/>
  <c r="E258" i="16"/>
  <c r="E180" i="16"/>
  <c r="E153" i="16"/>
  <c r="R153" i="16" s="1"/>
  <c r="D213" i="16"/>
  <c r="E210" i="16"/>
  <c r="R210" i="16" s="1"/>
  <c r="E249" i="16"/>
  <c r="K46" i="2"/>
  <c r="F46" i="22"/>
  <c r="K61" i="2"/>
  <c r="F61" i="22"/>
  <c r="J114" i="2"/>
  <c r="E114" i="22"/>
  <c r="J75" i="2"/>
  <c r="E75" i="22"/>
  <c r="J98" i="2"/>
  <c r="E98" i="22"/>
  <c r="J116" i="2"/>
  <c r="E116" i="22"/>
  <c r="J92" i="6"/>
  <c r="E92" i="23"/>
  <c r="J43" i="2"/>
  <c r="E43" i="22"/>
  <c r="J70" i="2"/>
  <c r="E70" i="22"/>
  <c r="K37" i="2"/>
  <c r="F37" i="22"/>
  <c r="J90" i="2"/>
  <c r="E90" i="22"/>
  <c r="J73" i="2"/>
  <c r="E73" i="22"/>
  <c r="J50" i="2"/>
  <c r="E50" i="22"/>
  <c r="J64" i="2"/>
  <c r="E64" i="22"/>
  <c r="E42" i="22"/>
  <c r="J42" i="2"/>
  <c r="J94" i="2"/>
  <c r="E94" i="22"/>
  <c r="J113" i="2"/>
  <c r="E113" i="22"/>
  <c r="F62" i="23"/>
  <c r="J35" i="2"/>
  <c r="E35" i="22"/>
  <c r="J8" i="2"/>
  <c r="E8" i="22"/>
  <c r="J68" i="6"/>
  <c r="E68" i="23"/>
  <c r="J65" i="2"/>
  <c r="E65" i="22"/>
  <c r="J104" i="2"/>
  <c r="E104" i="22"/>
  <c r="E232" i="16"/>
  <c r="H232" i="16"/>
  <c r="H190" i="16"/>
  <c r="D200" i="16"/>
  <c r="E156" i="16"/>
  <c r="R156" i="16" s="1"/>
  <c r="E208" i="16"/>
  <c r="D254" i="16"/>
  <c r="D225" i="16"/>
  <c r="R225" i="16" s="1"/>
  <c r="H172" i="16"/>
  <c r="D248" i="16"/>
  <c r="E173" i="16"/>
  <c r="D183" i="16"/>
  <c r="D255" i="16"/>
  <c r="E222" i="16"/>
  <c r="E201" i="16"/>
  <c r="E217" i="16"/>
  <c r="H235" i="16"/>
  <c r="E240" i="16"/>
  <c r="E168" i="16"/>
  <c r="R168" i="16" s="1"/>
  <c r="E184" i="16"/>
  <c r="E234" i="16"/>
  <c r="H187" i="16"/>
  <c r="E150" i="16"/>
  <c r="H249" i="16"/>
  <c r="E193" i="16"/>
  <c r="E183" i="16"/>
  <c r="D219" i="16"/>
  <c r="D198" i="16"/>
  <c r="E159" i="16"/>
  <c r="E251" i="16"/>
  <c r="D215" i="16"/>
  <c r="E211" i="16"/>
  <c r="H233" i="16"/>
  <c r="E248" i="16"/>
  <c r="E175" i="16"/>
  <c r="R175" i="16" s="1"/>
  <c r="E192" i="16"/>
  <c r="E223" i="16"/>
  <c r="E194" i="16"/>
  <c r="D208" i="16"/>
  <c r="E237" i="16"/>
  <c r="E177" i="16"/>
  <c r="E233" i="16"/>
  <c r="H166" i="16"/>
  <c r="E254" i="16"/>
  <c r="E147" i="16"/>
  <c r="H205" i="16"/>
  <c r="D236" i="16"/>
  <c r="E255" i="16"/>
  <c r="E230" i="16"/>
  <c r="R230" i="16" s="1"/>
  <c r="E231" i="16"/>
  <c r="E219" i="16"/>
  <c r="H226" i="16"/>
  <c r="E207" i="16"/>
  <c r="R207" i="16" s="1"/>
  <c r="E242" i="16"/>
  <c r="E224" i="16"/>
  <c r="E196" i="16"/>
  <c r="R196" i="16" s="1"/>
  <c r="E244" i="16"/>
  <c r="R244" i="16" s="1"/>
  <c r="E162" i="16"/>
  <c r="R162" i="16" s="1"/>
  <c r="E253" i="16"/>
  <c r="E179" i="16"/>
  <c r="E163" i="16"/>
  <c r="E229" i="16"/>
  <c r="E216" i="16"/>
  <c r="D242" i="16"/>
  <c r="D261" i="16"/>
  <c r="D218" i="16"/>
  <c r="E165" i="16"/>
  <c r="R165" i="16" s="1"/>
  <c r="D212" i="16"/>
  <c r="J87" i="2"/>
  <c r="E87" i="22"/>
  <c r="J87" i="34"/>
  <c r="E87" i="23"/>
  <c r="K9" i="34"/>
  <c r="F9" i="23"/>
  <c r="J45" i="34"/>
  <c r="E45" i="23"/>
  <c r="J55" i="6"/>
  <c r="E55" i="23"/>
  <c r="J11" i="2"/>
  <c r="E11" i="22"/>
  <c r="J63" i="2"/>
  <c r="E63" i="22"/>
  <c r="J109" i="6"/>
  <c r="E109" i="23"/>
  <c r="J80" i="6"/>
  <c r="E80" i="23"/>
  <c r="J27" i="34"/>
  <c r="E27" i="23"/>
  <c r="J103" i="6"/>
  <c r="E103" i="23"/>
  <c r="J28" i="2"/>
  <c r="E28" i="22"/>
  <c r="E38" i="23"/>
  <c r="J38" i="6"/>
  <c r="J110" i="6"/>
  <c r="E110" i="23"/>
  <c r="J77" i="2"/>
  <c r="E77" i="22"/>
  <c r="J56" i="2"/>
  <c r="E56" i="22"/>
  <c r="J72" i="2"/>
  <c r="E72" i="22"/>
  <c r="J90" i="34"/>
  <c r="E90" i="23"/>
  <c r="J95" i="2"/>
  <c r="E95" i="22"/>
  <c r="J23" i="2"/>
  <c r="E23" i="22"/>
  <c r="J39" i="2"/>
  <c r="E39" i="22"/>
  <c r="J89" i="2"/>
  <c r="E89" i="22"/>
  <c r="J42" i="34"/>
  <c r="E42" i="23"/>
  <c r="BD3" i="28"/>
  <c r="AW2" i="28"/>
  <c r="AW5" i="28" s="1"/>
  <c r="J5" i="2"/>
  <c r="E5" i="22"/>
  <c r="J104" i="34"/>
  <c r="E104" i="23"/>
  <c r="J48" i="2"/>
  <c r="E48" i="22"/>
  <c r="J38" i="2"/>
  <c r="E38" i="22"/>
  <c r="BD4" i="28"/>
  <c r="R174" i="16"/>
  <c r="J74" i="6"/>
  <c r="E74" i="23"/>
  <c r="J53" i="6"/>
  <c r="E53" i="23"/>
  <c r="J14" i="2"/>
  <c r="E14" i="22"/>
  <c r="J106" i="2"/>
  <c r="E106" i="22"/>
  <c r="J70" i="6"/>
  <c r="E70" i="23"/>
  <c r="J66" i="2"/>
  <c r="E66" i="22"/>
  <c r="J88" i="34"/>
  <c r="E88" i="23"/>
  <c r="J103" i="2"/>
  <c r="E103" i="22"/>
  <c r="J30" i="2"/>
  <c r="E30" i="22"/>
  <c r="J47" i="2"/>
  <c r="E47" i="22"/>
  <c r="J78" i="2"/>
  <c r="E78" i="22"/>
  <c r="J49" i="2"/>
  <c r="E49" i="22"/>
  <c r="J63" i="6"/>
  <c r="E63" i="23"/>
  <c r="J92" i="2"/>
  <c r="E92" i="22"/>
  <c r="J32" i="2"/>
  <c r="E32" i="22"/>
  <c r="J88" i="2"/>
  <c r="E88" i="22"/>
  <c r="J21" i="34"/>
  <c r="E21" i="23"/>
  <c r="J109" i="2"/>
  <c r="E109" i="22"/>
  <c r="J2" i="2"/>
  <c r="E2" i="22"/>
  <c r="J60" i="34"/>
  <c r="E60" i="23"/>
  <c r="J91" i="6"/>
  <c r="E91" i="23"/>
  <c r="J110" i="2"/>
  <c r="E110" i="22"/>
  <c r="J85" i="2"/>
  <c r="E85" i="22"/>
  <c r="J86" i="2"/>
  <c r="E86" i="22"/>
  <c r="J74" i="2"/>
  <c r="E74" i="22"/>
  <c r="L90" i="6"/>
  <c r="J81" i="34"/>
  <c r="E81" i="23"/>
  <c r="J62" i="2"/>
  <c r="E62" i="22"/>
  <c r="J97" i="2"/>
  <c r="E97" i="22"/>
  <c r="J79" i="2"/>
  <c r="E79" i="22"/>
  <c r="J51" i="2"/>
  <c r="E51" i="22"/>
  <c r="K58" i="2"/>
  <c r="F58" i="22"/>
  <c r="J99" i="2"/>
  <c r="E99" i="22"/>
  <c r="K75" i="6"/>
  <c r="F75" i="23"/>
  <c r="J17" i="2"/>
  <c r="E17" i="22"/>
  <c r="J108" i="2"/>
  <c r="E108" i="22"/>
  <c r="J34" i="2"/>
  <c r="E34" i="22"/>
  <c r="J18" i="2"/>
  <c r="E18" i="22"/>
  <c r="J84" i="2"/>
  <c r="E84" i="22"/>
  <c r="J71" i="2"/>
  <c r="E71" i="22"/>
  <c r="J97" i="6"/>
  <c r="E97" i="23"/>
  <c r="J116" i="6"/>
  <c r="E116" i="23"/>
  <c r="J73" i="6"/>
  <c r="E73" i="23"/>
  <c r="J20" i="2"/>
  <c r="E20" i="22"/>
  <c r="J67" i="6"/>
  <c r="E67" i="23"/>
  <c r="D157" i="16"/>
  <c r="H238" i="16"/>
  <c r="E161" i="16"/>
  <c r="D151" i="16"/>
  <c r="D194" i="16"/>
  <c r="E221" i="16"/>
  <c r="H217" i="16"/>
  <c r="E170" i="16"/>
  <c r="R170" i="16" s="1"/>
  <c r="D223" i="16"/>
  <c r="E164" i="16"/>
  <c r="R164" i="16" s="1"/>
  <c r="H239" i="16"/>
  <c r="D192" i="16"/>
  <c r="E178" i="16"/>
  <c r="H147" i="16"/>
  <c r="H253" i="16"/>
  <c r="E214" i="16"/>
  <c r="E262" i="16"/>
  <c r="E257" i="16"/>
  <c r="H243" i="16"/>
  <c r="H179" i="16"/>
  <c r="D258" i="16"/>
  <c r="E166" i="16"/>
  <c r="E158" i="16"/>
  <c r="D180" i="16"/>
  <c r="R180" i="16" s="1"/>
  <c r="D202" i="16"/>
  <c r="D181" i="16"/>
  <c r="E204" i="16"/>
  <c r="D234" i="16"/>
  <c r="E212" i="16"/>
  <c r="E185" i="16"/>
  <c r="R185" i="16" s="1"/>
  <c r="E202" i="16"/>
  <c r="E228" i="16"/>
  <c r="E152" i="16"/>
  <c r="R152" i="16" s="1"/>
  <c r="D206" i="16"/>
  <c r="R206" i="16" s="1"/>
  <c r="D188" i="16"/>
  <c r="R188" i="16" s="1"/>
  <c r="E190" i="16"/>
  <c r="D163" i="16"/>
  <c r="D214" i="16"/>
  <c r="D228" i="16"/>
  <c r="H231" i="16"/>
  <c r="R231" i="16" s="1"/>
  <c r="E236" i="16"/>
  <c r="D216" i="16"/>
  <c r="H260" i="16"/>
  <c r="E155" i="16"/>
  <c r="R155" i="16" s="1"/>
  <c r="E169" i="16"/>
  <c r="D229" i="16"/>
  <c r="D241" i="16"/>
  <c r="H182" i="16"/>
  <c r="R182" i="16" s="1"/>
  <c r="D246" i="16"/>
  <c r="E181" i="16"/>
  <c r="H227" i="16"/>
  <c r="E197" i="16"/>
  <c r="R197" i="16" s="1"/>
  <c r="E149" i="16"/>
  <c r="D250" i="16"/>
  <c r="D252" i="16"/>
  <c r="D203" i="16"/>
  <c r="R203" i="16" s="1"/>
  <c r="D204" i="16"/>
  <c r="H257" i="16"/>
  <c r="E160" i="16"/>
  <c r="R160" i="16" s="1"/>
  <c r="H150" i="16"/>
  <c r="R150" i="16" s="1"/>
  <c r="D222" i="16"/>
  <c r="E250" i="16"/>
  <c r="H158" i="16"/>
  <c r="H201" i="16"/>
  <c r="E200" i="16"/>
  <c r="E176" i="16"/>
  <c r="R176" i="16" s="1"/>
  <c r="E245" i="16"/>
  <c r="E252" i="16"/>
  <c r="E260" i="16"/>
  <c r="E226" i="16"/>
  <c r="D262" i="16"/>
  <c r="H148" i="16"/>
  <c r="E148" i="16"/>
  <c r="E256" i="16"/>
  <c r="R256" i="16" s="1"/>
  <c r="D247" i="16"/>
  <c r="E157" i="16"/>
  <c r="D178" i="16"/>
  <c r="E238" i="16"/>
  <c r="E154" i="16"/>
  <c r="R154" i="16" s="1"/>
  <c r="D240" i="16"/>
  <c r="R240" i="16" s="1"/>
  <c r="D199" i="16"/>
  <c r="R199" i="16" s="1"/>
  <c r="H224" i="16"/>
  <c r="D193" i="16"/>
  <c r="E151" i="16"/>
  <c r="D251" i="16"/>
  <c r="H177" i="16"/>
  <c r="E205" i="16"/>
  <c r="E167" i="16"/>
  <c r="R167" i="16" s="1"/>
  <c r="J12" i="6"/>
  <c r="E12" i="23"/>
  <c r="J93" i="34"/>
  <c r="E93" i="23"/>
  <c r="J16" i="2"/>
  <c r="E16" i="22"/>
  <c r="J6" i="6"/>
  <c r="E6" i="23"/>
  <c r="N2" i="23"/>
  <c r="E49" i="23"/>
  <c r="J49" i="6"/>
  <c r="AZ425" i="28"/>
  <c r="AZ413" i="28"/>
  <c r="AZ423" i="28"/>
  <c r="AZ411" i="28"/>
  <c r="AZ428" i="28"/>
  <c r="AZ416" i="28"/>
  <c r="AZ421" i="28"/>
  <c r="AZ431" i="28"/>
  <c r="AZ419" i="28"/>
  <c r="AZ429" i="28"/>
  <c r="AZ417" i="28"/>
  <c r="AZ427" i="28"/>
  <c r="AZ415" i="28"/>
  <c r="AZ403" i="28"/>
  <c r="AZ424" i="28"/>
  <c r="AZ426" i="28"/>
  <c r="AZ412" i="28"/>
  <c r="AZ407" i="28"/>
  <c r="AZ405" i="28"/>
  <c r="AZ432" i="28"/>
  <c r="AZ430" i="28"/>
  <c r="AZ420" i="28"/>
  <c r="AZ418" i="28"/>
  <c r="AZ410" i="28"/>
  <c r="AZ409" i="28"/>
  <c r="AZ404" i="28"/>
  <c r="AZ402" i="28"/>
  <c r="AZ408" i="28"/>
  <c r="AZ406" i="28"/>
  <c r="AZ422" i="28"/>
  <c r="AZ414" i="28"/>
  <c r="BA24" i="28"/>
  <c r="J76" i="2"/>
  <c r="E76" i="22"/>
  <c r="AQ209" i="28"/>
  <c r="AQ214" i="28"/>
  <c r="AQ202" i="28"/>
  <c r="AQ207" i="28"/>
  <c r="AQ195" i="28"/>
  <c r="AQ212" i="28"/>
  <c r="AQ200" i="28"/>
  <c r="AQ188" i="28"/>
  <c r="AQ205" i="28"/>
  <c r="AQ193" i="28"/>
  <c r="AQ210" i="28"/>
  <c r="AQ198" i="28"/>
  <c r="AQ186" i="28"/>
  <c r="AQ215" i="28"/>
  <c r="AQ203" i="28"/>
  <c r="AQ208" i="28"/>
  <c r="AQ196" i="28"/>
  <c r="AQ206" i="28"/>
  <c r="AQ194" i="28"/>
  <c r="AQ211" i="28"/>
  <c r="AQ199" i="28"/>
  <c r="AQ187" i="28"/>
  <c r="AQ204" i="28"/>
  <c r="AQ192" i="28"/>
  <c r="AQ197" i="28"/>
  <c r="AQ189" i="28"/>
  <c r="AQ191" i="28"/>
  <c r="AQ213" i="28"/>
  <c r="AQ201" i="28"/>
  <c r="AQ190" i="28"/>
  <c r="AQ185" i="28"/>
  <c r="AR19" i="28"/>
  <c r="J72" i="34"/>
  <c r="E72" i="23"/>
  <c r="J25" i="2"/>
  <c r="E25" i="22"/>
  <c r="BF306" i="28"/>
  <c r="BF294" i="28"/>
  <c r="BF282" i="28"/>
  <c r="BF299" i="28"/>
  <c r="BF287" i="28"/>
  <c r="BF304" i="28"/>
  <c r="BF292" i="28"/>
  <c r="BF280" i="28"/>
  <c r="BF297" i="28"/>
  <c r="BF285" i="28"/>
  <c r="BF302" i="28"/>
  <c r="BF290" i="28"/>
  <c r="BF278" i="28"/>
  <c r="BF307" i="28"/>
  <c r="BF295" i="28"/>
  <c r="BF283" i="28"/>
  <c r="BF300" i="28"/>
  <c r="BF288" i="28"/>
  <c r="BF305" i="28"/>
  <c r="BF293" i="28"/>
  <c r="BF281" i="28"/>
  <c r="BF298" i="28"/>
  <c r="BF286" i="28"/>
  <c r="BF303" i="28"/>
  <c r="BF291" i="28"/>
  <c r="BF279" i="28"/>
  <c r="BF308" i="28"/>
  <c r="BF296" i="28"/>
  <c r="BF284" i="28"/>
  <c r="BF301" i="28"/>
  <c r="BF289" i="28"/>
  <c r="BG23" i="28"/>
  <c r="G15" i="23"/>
  <c r="L15" i="6"/>
  <c r="H15" i="23" s="1"/>
  <c r="G19" i="23"/>
  <c r="L19" i="6"/>
  <c r="H19" i="23" s="1"/>
  <c r="K25" i="6"/>
  <c r="F25" i="23"/>
  <c r="J78" i="6"/>
  <c r="E78" i="23"/>
  <c r="J19" i="2"/>
  <c r="E19" i="22"/>
  <c r="AJ397" i="28"/>
  <c r="AJ385" i="28"/>
  <c r="AJ373" i="28"/>
  <c r="AJ390" i="28"/>
  <c r="AJ378" i="28"/>
  <c r="AJ395" i="28"/>
  <c r="AJ383" i="28"/>
  <c r="AJ371" i="28"/>
  <c r="AJ400" i="28"/>
  <c r="AJ388" i="28"/>
  <c r="AJ376" i="28"/>
  <c r="AJ393" i="28"/>
  <c r="AJ381" i="28"/>
  <c r="AJ398" i="28"/>
  <c r="AJ386" i="28"/>
  <c r="AJ374" i="28"/>
  <c r="AJ391" i="28"/>
  <c r="AJ379" i="28"/>
  <c r="AJ396" i="28"/>
  <c r="AJ384" i="28"/>
  <c r="AJ372" i="28"/>
  <c r="AJ401" i="28"/>
  <c r="AJ389" i="28"/>
  <c r="AJ377" i="28"/>
  <c r="AJ394" i="28"/>
  <c r="AJ382" i="28"/>
  <c r="AJ392" i="28"/>
  <c r="AJ380" i="28"/>
  <c r="AJ399" i="28"/>
  <c r="AJ387" i="28"/>
  <c r="AJ375" i="28"/>
  <c r="AK13" i="28"/>
  <c r="J94" i="34"/>
  <c r="E94" i="23"/>
  <c r="L51" i="6"/>
  <c r="H51" i="23" s="1"/>
  <c r="G51" i="23"/>
  <c r="J47" i="6"/>
  <c r="E47" i="23"/>
  <c r="J33" i="2"/>
  <c r="E33" i="22"/>
  <c r="AR272" i="28"/>
  <c r="AR270" i="28"/>
  <c r="AR275" i="28"/>
  <c r="AR273" i="28"/>
  <c r="AR276" i="28"/>
  <c r="AR274" i="28"/>
  <c r="AR262" i="28"/>
  <c r="AR250" i="28"/>
  <c r="AR255" i="28"/>
  <c r="AR267" i="28"/>
  <c r="AR260" i="28"/>
  <c r="AR248" i="28"/>
  <c r="AR265" i="28"/>
  <c r="AR253" i="28"/>
  <c r="AR258" i="28"/>
  <c r="AR263" i="28"/>
  <c r="AR251" i="28"/>
  <c r="AR256" i="28"/>
  <c r="AR261" i="28"/>
  <c r="AR249" i="28"/>
  <c r="AR271" i="28"/>
  <c r="AR259" i="28"/>
  <c r="AR247" i="28"/>
  <c r="AR269" i="28"/>
  <c r="AR264" i="28"/>
  <c r="AR252" i="28"/>
  <c r="AR277" i="28"/>
  <c r="AR268" i="28"/>
  <c r="AR257" i="28"/>
  <c r="AR266" i="28"/>
  <c r="AR254" i="28"/>
  <c r="AS21" i="28"/>
  <c r="J2" i="34"/>
  <c r="E2" i="23"/>
  <c r="J108" i="34"/>
  <c r="E108" i="23"/>
  <c r="J69" i="2"/>
  <c r="E69" i="22"/>
  <c r="AX4" i="28"/>
  <c r="K64" i="6"/>
  <c r="F64" i="23"/>
  <c r="K114" i="6"/>
  <c r="F114" i="23"/>
  <c r="L88" i="6"/>
  <c r="J117" i="2"/>
  <c r="E117" i="22"/>
  <c r="AZ206" i="28"/>
  <c r="AZ211" i="28"/>
  <c r="AZ199" i="28"/>
  <c r="AZ204" i="28"/>
  <c r="AZ192" i="28"/>
  <c r="AZ209" i="28"/>
  <c r="AZ197" i="28"/>
  <c r="AZ185" i="28"/>
  <c r="AZ214" i="28"/>
  <c r="AZ202" i="28"/>
  <c r="AZ190" i="28"/>
  <c r="AZ207" i="28"/>
  <c r="AZ195" i="28"/>
  <c r="AZ212" i="28"/>
  <c r="AZ200" i="28"/>
  <c r="AZ205" i="28"/>
  <c r="AZ215" i="28"/>
  <c r="AZ203" i="28"/>
  <c r="AZ191" i="28"/>
  <c r="AZ208" i="28"/>
  <c r="AZ196" i="28"/>
  <c r="AZ213" i="28"/>
  <c r="AZ201" i="28"/>
  <c r="AZ189" i="28"/>
  <c r="AZ194" i="28"/>
  <c r="AZ188" i="28"/>
  <c r="AZ186" i="28"/>
  <c r="AZ193" i="28"/>
  <c r="AZ198" i="28"/>
  <c r="AZ187" i="28"/>
  <c r="AZ210" i="28"/>
  <c r="BA19" i="28"/>
  <c r="AZ300" i="28"/>
  <c r="AZ288" i="28"/>
  <c r="AZ305" i="28"/>
  <c r="AZ293" i="28"/>
  <c r="AZ281" i="28"/>
  <c r="AZ298" i="28"/>
  <c r="AZ286" i="28"/>
  <c r="AZ303" i="28"/>
  <c r="AZ291" i="28"/>
  <c r="AZ279" i="28"/>
  <c r="AZ308" i="28"/>
  <c r="AZ296" i="28"/>
  <c r="AZ284" i="28"/>
  <c r="AZ301" i="28"/>
  <c r="AZ289" i="28"/>
  <c r="AZ306" i="28"/>
  <c r="AZ294" i="28"/>
  <c r="AZ282" i="28"/>
  <c r="AZ299" i="28"/>
  <c r="AZ287" i="28"/>
  <c r="AZ304" i="28"/>
  <c r="AZ292" i="28"/>
  <c r="AZ280" i="28"/>
  <c r="AZ297" i="28"/>
  <c r="AZ285" i="28"/>
  <c r="AZ302" i="28"/>
  <c r="AZ290" i="28"/>
  <c r="AZ278" i="28"/>
  <c r="AZ307" i="28"/>
  <c r="AZ295" i="28"/>
  <c r="AZ283" i="28"/>
  <c r="BA23" i="28"/>
  <c r="AX120" i="28"/>
  <c r="AX118" i="28"/>
  <c r="AX116" i="28"/>
  <c r="AX121" i="28"/>
  <c r="AX122" i="28"/>
  <c r="AX110" i="28"/>
  <c r="AX98" i="28"/>
  <c r="AX103" i="28"/>
  <c r="AX108" i="28"/>
  <c r="AX96" i="28"/>
  <c r="AX113" i="28"/>
  <c r="AX101" i="28"/>
  <c r="AX119" i="28"/>
  <c r="AX106" i="28"/>
  <c r="AX94" i="28"/>
  <c r="AY11" i="28"/>
  <c r="AX117" i="28"/>
  <c r="AX111" i="28"/>
  <c r="AX99" i="28"/>
  <c r="AX115" i="28"/>
  <c r="AX104" i="28"/>
  <c r="AX92" i="28"/>
  <c r="AX109" i="28"/>
  <c r="AX97" i="28"/>
  <c r="AX102" i="28"/>
  <c r="AX114" i="28"/>
  <c r="AX107" i="28"/>
  <c r="AX95" i="28"/>
  <c r="AX112" i="28"/>
  <c r="AX100" i="28"/>
  <c r="AX105" i="28"/>
  <c r="AX93" i="28"/>
  <c r="K16" i="6"/>
  <c r="F16" i="23"/>
  <c r="J112" i="2"/>
  <c r="E112" i="22"/>
  <c r="N5" i="23"/>
  <c r="J98" i="34"/>
  <c r="E98" i="23"/>
  <c r="J34" i="34"/>
  <c r="E34" i="23"/>
  <c r="J113" i="6"/>
  <c r="E113" i="23"/>
  <c r="BE337" i="28"/>
  <c r="BE325" i="28"/>
  <c r="BE313" i="28"/>
  <c r="BE330" i="28"/>
  <c r="BE318" i="28"/>
  <c r="BE335" i="28"/>
  <c r="BE323" i="28"/>
  <c r="BE311" i="28"/>
  <c r="BE328" i="28"/>
  <c r="BE316" i="28"/>
  <c r="BE333" i="28"/>
  <c r="BE321" i="28"/>
  <c r="BE309" i="28"/>
  <c r="BE338" i="28"/>
  <c r="BE326" i="28"/>
  <c r="BE314" i="28"/>
  <c r="BE331" i="28"/>
  <c r="BE319" i="28"/>
  <c r="BE336" i="28"/>
  <c r="BE324" i="28"/>
  <c r="BE312" i="28"/>
  <c r="BE329" i="28"/>
  <c r="BE317" i="28"/>
  <c r="BE334" i="28"/>
  <c r="BE322" i="28"/>
  <c r="BE310" i="28"/>
  <c r="BE339" i="28"/>
  <c r="BE327" i="28"/>
  <c r="BE315" i="28"/>
  <c r="BE332" i="28"/>
  <c r="BE320" i="28"/>
  <c r="BF12" i="28"/>
  <c r="K100" i="6"/>
  <c r="F100" i="23"/>
  <c r="K29" i="6"/>
  <c r="F29" i="23"/>
  <c r="J21" i="2"/>
  <c r="E21" i="22"/>
  <c r="J13" i="2"/>
  <c r="E13" i="22"/>
  <c r="J35" i="6"/>
  <c r="E35" i="23"/>
  <c r="AR421" i="28"/>
  <c r="AR431" i="28"/>
  <c r="AR419" i="28"/>
  <c r="AR424" i="28"/>
  <c r="AR429" i="28"/>
  <c r="AR417" i="28"/>
  <c r="AR427" i="28"/>
  <c r="AR415" i="28"/>
  <c r="AR425" i="28"/>
  <c r="AR423" i="28"/>
  <c r="AR411" i="28"/>
  <c r="AR430" i="28"/>
  <c r="AR418" i="28"/>
  <c r="AR405" i="28"/>
  <c r="AR432" i="28"/>
  <c r="AR422" i="28"/>
  <c r="AR420" i="28"/>
  <c r="AR416" i="28"/>
  <c r="AR413" i="28"/>
  <c r="AR407" i="28"/>
  <c r="AR414" i="28"/>
  <c r="AR410" i="28"/>
  <c r="AR409" i="28"/>
  <c r="AR404" i="28"/>
  <c r="AR402" i="28"/>
  <c r="AR426" i="28"/>
  <c r="AR408" i="28"/>
  <c r="AR406" i="28"/>
  <c r="AR412" i="28"/>
  <c r="AR403" i="28"/>
  <c r="AR428" i="28"/>
  <c r="AS24" i="28"/>
  <c r="J57" i="6"/>
  <c r="E57" i="23"/>
  <c r="L65" i="6"/>
  <c r="H65" i="23" s="1"/>
  <c r="G65" i="23"/>
  <c r="J36" i="6"/>
  <c r="E36" i="23"/>
  <c r="J59" i="2"/>
  <c r="E59" i="22"/>
  <c r="J89" i="6"/>
  <c r="E89" i="23"/>
  <c r="J67" i="2"/>
  <c r="E67" i="22"/>
  <c r="AL175" i="28"/>
  <c r="AL163" i="28"/>
  <c r="AL180" i="28"/>
  <c r="AL168" i="28"/>
  <c r="AL156" i="28"/>
  <c r="AL173" i="28"/>
  <c r="AL161" i="28"/>
  <c r="AL178" i="28"/>
  <c r="AL166" i="28"/>
  <c r="AL154" i="28"/>
  <c r="AL183" i="28"/>
  <c r="AL171" i="28"/>
  <c r="AL159" i="28"/>
  <c r="AL176" i="28"/>
  <c r="AL164" i="28"/>
  <c r="AL181" i="28"/>
  <c r="AL169" i="28"/>
  <c r="AL157" i="28"/>
  <c r="AL174" i="28"/>
  <c r="AL162" i="28"/>
  <c r="AL179" i="28"/>
  <c r="AL167" i="28"/>
  <c r="AL155" i="28"/>
  <c r="AL184" i="28"/>
  <c r="AL172" i="28"/>
  <c r="AL160" i="28"/>
  <c r="AL177" i="28"/>
  <c r="AL165" i="28"/>
  <c r="AL182" i="28"/>
  <c r="AL170" i="28"/>
  <c r="AL158" i="28"/>
  <c r="AM18" i="28"/>
  <c r="AR238" i="28"/>
  <c r="AR226" i="28"/>
  <c r="AR243" i="28"/>
  <c r="AR231" i="28"/>
  <c r="AR219" i="28"/>
  <c r="AR236" i="28"/>
  <c r="AR224" i="28"/>
  <c r="AR241" i="28"/>
  <c r="AR229" i="28"/>
  <c r="AR217" i="28"/>
  <c r="AR246" i="28"/>
  <c r="AR234" i="28"/>
  <c r="AR222" i="28"/>
  <c r="AR239" i="28"/>
  <c r="AR227" i="28"/>
  <c r="AR244" i="28"/>
  <c r="AR232" i="28"/>
  <c r="AR220" i="28"/>
  <c r="AR237" i="28"/>
  <c r="AR225" i="28"/>
  <c r="AR235" i="28"/>
  <c r="AR223" i="28"/>
  <c r="AR240" i="28"/>
  <c r="AR228" i="28"/>
  <c r="AR216" i="28"/>
  <c r="AR245" i="28"/>
  <c r="AR233" i="28"/>
  <c r="AR221" i="28"/>
  <c r="AR242" i="28"/>
  <c r="AR230" i="28"/>
  <c r="AR218" i="28"/>
  <c r="AS20" i="28"/>
  <c r="J40" i="2"/>
  <c r="E40" i="22"/>
  <c r="G62" i="23"/>
  <c r="L62" i="6"/>
  <c r="H62" i="23" s="1"/>
  <c r="K24" i="6"/>
  <c r="F24" i="23"/>
  <c r="J57" i="2"/>
  <c r="E57" i="22"/>
  <c r="L99" i="6"/>
  <c r="H99" i="23" s="1"/>
  <c r="G99" i="23"/>
  <c r="BF90" i="28"/>
  <c r="BF78" i="28"/>
  <c r="BF66" i="28"/>
  <c r="BF83" i="28"/>
  <c r="BF71" i="28"/>
  <c r="BF88" i="28"/>
  <c r="BF76" i="28"/>
  <c r="BF64" i="28"/>
  <c r="BF81" i="28"/>
  <c r="BF69" i="28"/>
  <c r="BG22" i="28"/>
  <c r="BF86" i="28"/>
  <c r="BF74" i="28"/>
  <c r="BF62" i="28"/>
  <c r="BF91" i="28"/>
  <c r="BF79" i="28"/>
  <c r="BF67" i="28"/>
  <c r="BF84" i="28"/>
  <c r="BF72" i="28"/>
  <c r="BF89" i="28"/>
  <c r="BF77" i="28"/>
  <c r="BF65" i="28"/>
  <c r="BF82" i="28"/>
  <c r="BF70" i="28"/>
  <c r="BF87" i="28"/>
  <c r="BF75" i="28"/>
  <c r="BF63" i="28"/>
  <c r="BF80" i="28"/>
  <c r="BF68" i="28"/>
  <c r="BF85" i="28"/>
  <c r="BF73" i="28"/>
  <c r="BF61" i="28"/>
  <c r="J83" i="2"/>
  <c r="E83" i="22"/>
  <c r="K20" i="6"/>
  <c r="F20" i="23"/>
  <c r="N5" i="22"/>
  <c r="J7" i="2"/>
  <c r="E7" i="22"/>
  <c r="AQ176" i="28"/>
  <c r="AQ164" i="28"/>
  <c r="AQ181" i="28"/>
  <c r="AQ169" i="28"/>
  <c r="AQ157" i="28"/>
  <c r="AQ174" i="28"/>
  <c r="AQ162" i="28"/>
  <c r="AQ179" i="28"/>
  <c r="AQ167" i="28"/>
  <c r="AQ155" i="28"/>
  <c r="AQ184" i="28"/>
  <c r="AQ172" i="28"/>
  <c r="AQ160" i="28"/>
  <c r="AQ177" i="28"/>
  <c r="AQ165" i="28"/>
  <c r="AQ182" i="28"/>
  <c r="AQ170" i="28"/>
  <c r="AQ158" i="28"/>
  <c r="AQ175" i="28"/>
  <c r="AQ163" i="28"/>
  <c r="AQ180" i="28"/>
  <c r="AQ168" i="28"/>
  <c r="AQ156" i="28"/>
  <c r="AQ173" i="28"/>
  <c r="AQ161" i="28"/>
  <c r="AQ178" i="28"/>
  <c r="AQ166" i="28"/>
  <c r="AQ154" i="28"/>
  <c r="AQ183" i="28"/>
  <c r="AQ171" i="28"/>
  <c r="AQ159" i="28"/>
  <c r="AR18" i="28"/>
  <c r="E61" i="23"/>
  <c r="J61" i="6"/>
  <c r="J43" i="6"/>
  <c r="E43" i="23"/>
  <c r="K44" i="6"/>
  <c r="F44" i="23"/>
  <c r="J45" i="2"/>
  <c r="E45" i="22"/>
  <c r="R191" i="16"/>
  <c r="N3" i="22"/>
  <c r="K11" i="34"/>
  <c r="F11" i="23"/>
  <c r="J18" i="6"/>
  <c r="E18" i="23"/>
  <c r="J69" i="6"/>
  <c r="E69" i="23"/>
  <c r="K52" i="6"/>
  <c r="F52" i="23"/>
  <c r="J83" i="6"/>
  <c r="E83" i="23"/>
  <c r="AY331" i="28"/>
  <c r="AY319" i="28"/>
  <c r="AY336" i="28"/>
  <c r="AY324" i="28"/>
  <c r="AY312" i="28"/>
  <c r="AY329" i="28"/>
  <c r="AY317" i="28"/>
  <c r="AY334" i="28"/>
  <c r="AY322" i="28"/>
  <c r="AY310" i="28"/>
  <c r="AY339" i="28"/>
  <c r="AY327" i="28"/>
  <c r="AY315" i="28"/>
  <c r="AY332" i="28"/>
  <c r="AY320" i="28"/>
  <c r="AY337" i="28"/>
  <c r="AY325" i="28"/>
  <c r="AY313" i="28"/>
  <c r="AY330" i="28"/>
  <c r="AY318" i="28"/>
  <c r="AY335" i="28"/>
  <c r="AY323" i="28"/>
  <c r="AY311" i="28"/>
  <c r="AY328" i="28"/>
  <c r="AY316" i="28"/>
  <c r="AY333" i="28"/>
  <c r="AY321" i="28"/>
  <c r="AY309" i="28"/>
  <c r="AY338" i="28"/>
  <c r="AY326" i="28"/>
  <c r="AY314" i="28"/>
  <c r="AZ12" i="28"/>
  <c r="AZ242" i="28"/>
  <c r="AZ230" i="28"/>
  <c r="AZ218" i="28"/>
  <c r="AZ235" i="28"/>
  <c r="AZ223" i="28"/>
  <c r="AZ240" i="28"/>
  <c r="AZ228" i="28"/>
  <c r="AZ216" i="28"/>
  <c r="AZ245" i="28"/>
  <c r="AZ233" i="28"/>
  <c r="AZ221" i="28"/>
  <c r="AZ238" i="28"/>
  <c r="AZ226" i="28"/>
  <c r="AZ243" i="28"/>
  <c r="AZ231" i="28"/>
  <c r="AZ219" i="28"/>
  <c r="AZ236" i="28"/>
  <c r="AZ224" i="28"/>
  <c r="AZ241" i="28"/>
  <c r="AZ229" i="28"/>
  <c r="AZ217" i="28"/>
  <c r="AZ239" i="28"/>
  <c r="AZ227" i="28"/>
  <c r="AZ244" i="28"/>
  <c r="AZ232" i="28"/>
  <c r="AZ220" i="28"/>
  <c r="AZ237" i="28"/>
  <c r="AZ225" i="28"/>
  <c r="AZ246" i="28"/>
  <c r="AZ234" i="28"/>
  <c r="AZ222" i="28"/>
  <c r="BA20" i="28"/>
  <c r="BB5" i="28"/>
  <c r="J86" i="34"/>
  <c r="E86" i="23"/>
  <c r="J91" i="2"/>
  <c r="E91" i="22"/>
  <c r="J71" i="6"/>
  <c r="E71" i="23"/>
  <c r="K28" i="6"/>
  <c r="F28" i="23"/>
  <c r="N4" i="23"/>
  <c r="J115" i="34"/>
  <c r="E115" i="23"/>
  <c r="K17" i="34"/>
  <c r="F17" i="23"/>
  <c r="J10" i="2"/>
  <c r="E10" i="22"/>
  <c r="AK81" i="28"/>
  <c r="AK69" i="28"/>
  <c r="AK86" i="28"/>
  <c r="AK74" i="28"/>
  <c r="AK62" i="28"/>
  <c r="AK91" i="28"/>
  <c r="AK79" i="28"/>
  <c r="AK67" i="28"/>
  <c r="AK84" i="28"/>
  <c r="AK72" i="28"/>
  <c r="AK89" i="28"/>
  <c r="AK77" i="28"/>
  <c r="AK65" i="28"/>
  <c r="AK82" i="28"/>
  <c r="AK70" i="28"/>
  <c r="AK87" i="28"/>
  <c r="AK75" i="28"/>
  <c r="AK63" i="28"/>
  <c r="AK80" i="28"/>
  <c r="AK68" i="28"/>
  <c r="AK85" i="28"/>
  <c r="AK73" i="28"/>
  <c r="AK61" i="28"/>
  <c r="AK90" i="28"/>
  <c r="AK78" i="28"/>
  <c r="AK66" i="28"/>
  <c r="AL22" i="28"/>
  <c r="AK83" i="28"/>
  <c r="AK71" i="28"/>
  <c r="AK88" i="28"/>
  <c r="AK76" i="28"/>
  <c r="AK64" i="28"/>
  <c r="AP2" i="28"/>
  <c r="R161" i="16"/>
  <c r="J24" i="2"/>
  <c r="E24" i="22"/>
  <c r="AY91" i="28"/>
  <c r="AY79" i="28"/>
  <c r="AY67" i="28"/>
  <c r="AY84" i="28"/>
  <c r="AY72" i="28"/>
  <c r="AY89" i="28"/>
  <c r="AY77" i="28"/>
  <c r="AY65" i="28"/>
  <c r="AY82" i="28"/>
  <c r="AY70" i="28"/>
  <c r="AY87" i="28"/>
  <c r="AY75" i="28"/>
  <c r="AY63" i="28"/>
  <c r="AY80" i="28"/>
  <c r="AY68" i="28"/>
  <c r="AY85" i="28"/>
  <c r="AY73" i="28"/>
  <c r="AY61" i="28"/>
  <c r="AY90" i="28"/>
  <c r="AY78" i="28"/>
  <c r="AY66" i="28"/>
  <c r="AY83" i="28"/>
  <c r="AY71" i="28"/>
  <c r="AY88" i="28"/>
  <c r="AY76" i="28"/>
  <c r="AY64" i="28"/>
  <c r="AZ22" i="28"/>
  <c r="AY81" i="28"/>
  <c r="AY69" i="28"/>
  <c r="AY86" i="28"/>
  <c r="AY74" i="28"/>
  <c r="AY62" i="28"/>
  <c r="J84" i="6"/>
  <c r="E84" i="23"/>
  <c r="J96" i="6"/>
  <c r="E96" i="23"/>
  <c r="L111" i="6"/>
  <c r="H111" i="23" s="1"/>
  <c r="G111" i="23"/>
  <c r="AX3" i="28"/>
  <c r="AP4" i="28"/>
  <c r="E37" i="23"/>
  <c r="J37" i="34"/>
  <c r="BE394" i="28"/>
  <c r="BE382" i="28"/>
  <c r="BE399" i="28"/>
  <c r="BE387" i="28"/>
  <c r="BE375" i="28"/>
  <c r="BE392" i="28"/>
  <c r="BE380" i="28"/>
  <c r="BE397" i="28"/>
  <c r="BE385" i="28"/>
  <c r="BE373" i="28"/>
  <c r="BE390" i="28"/>
  <c r="BE378" i="28"/>
  <c r="BE395" i="28"/>
  <c r="BE383" i="28"/>
  <c r="BE371" i="28"/>
  <c r="BE400" i="28"/>
  <c r="BE388" i="28"/>
  <c r="BE376" i="28"/>
  <c r="BE393" i="28"/>
  <c r="BE381" i="28"/>
  <c r="BE398" i="28"/>
  <c r="BE386" i="28"/>
  <c r="BE374" i="28"/>
  <c r="BE391" i="28"/>
  <c r="BE379" i="28"/>
  <c r="BE401" i="28"/>
  <c r="BE389" i="28"/>
  <c r="BE377" i="28"/>
  <c r="BE396" i="28"/>
  <c r="BE384" i="28"/>
  <c r="BE372" i="28"/>
  <c r="BF13" i="28"/>
  <c r="J101" i="6"/>
  <c r="E101" i="23"/>
  <c r="J36" i="2"/>
  <c r="E36" i="22"/>
  <c r="G7" i="23"/>
  <c r="L7" i="6"/>
  <c r="H7" i="23" s="1"/>
  <c r="J82" i="34"/>
  <c r="E82" i="23"/>
  <c r="AJ122" i="28"/>
  <c r="AJ120" i="28"/>
  <c r="AJ118" i="28"/>
  <c r="AJ121" i="28"/>
  <c r="AJ119" i="28"/>
  <c r="AJ117" i="28"/>
  <c r="AJ112" i="28"/>
  <c r="AJ100" i="28"/>
  <c r="AJ105" i="28"/>
  <c r="AJ93" i="28"/>
  <c r="AJ110" i="28"/>
  <c r="AJ98" i="28"/>
  <c r="AJ103" i="28"/>
  <c r="AJ108" i="28"/>
  <c r="AJ96" i="28"/>
  <c r="AK11" i="28"/>
  <c r="AJ113" i="28"/>
  <c r="AJ101" i="28"/>
  <c r="AJ116" i="28"/>
  <c r="AJ115" i="28"/>
  <c r="AJ106" i="28"/>
  <c r="AJ94" i="28"/>
  <c r="AJ111" i="28"/>
  <c r="AJ99" i="28"/>
  <c r="AJ104" i="28"/>
  <c r="AJ92" i="28"/>
  <c r="AJ109" i="28"/>
  <c r="AJ97" i="28"/>
  <c r="AJ114" i="28"/>
  <c r="AJ102" i="28"/>
  <c r="AJ107" i="28"/>
  <c r="AJ95" i="28"/>
  <c r="AL244" i="28"/>
  <c r="AL232" i="28"/>
  <c r="AL220" i="28"/>
  <c r="AL237" i="28"/>
  <c r="AL225" i="28"/>
  <c r="AL242" i="28"/>
  <c r="AL230" i="28"/>
  <c r="AL218" i="28"/>
  <c r="AL235" i="28"/>
  <c r="AL223" i="28"/>
  <c r="AL240" i="28"/>
  <c r="AL228" i="28"/>
  <c r="AL216" i="28"/>
  <c r="AL245" i="28"/>
  <c r="AL233" i="28"/>
  <c r="AL221" i="28"/>
  <c r="AL238" i="28"/>
  <c r="AL226" i="28"/>
  <c r="AL243" i="28"/>
  <c r="AL231" i="28"/>
  <c r="AL219" i="28"/>
  <c r="AL241" i="28"/>
  <c r="AL229" i="28"/>
  <c r="AL217" i="28"/>
  <c r="AL246" i="28"/>
  <c r="AL234" i="28"/>
  <c r="AL222" i="28"/>
  <c r="AL239" i="28"/>
  <c r="AL227" i="28"/>
  <c r="AL236" i="28"/>
  <c r="AL224" i="28"/>
  <c r="AM20" i="28"/>
  <c r="J52" i="2"/>
  <c r="E52" i="22"/>
  <c r="K40" i="6"/>
  <c r="F40" i="23"/>
  <c r="K4" i="6"/>
  <c r="F4" i="23"/>
  <c r="J4" i="2"/>
  <c r="E4" i="22"/>
  <c r="R186" i="16"/>
  <c r="AU8" i="28"/>
  <c r="AU7" i="28"/>
  <c r="AU6" i="28"/>
  <c r="J105" i="6"/>
  <c r="E105" i="23"/>
  <c r="J107" i="6"/>
  <c r="E107" i="23"/>
  <c r="K50" i="6"/>
  <c r="F50" i="23"/>
  <c r="BF270" i="28"/>
  <c r="BF273" i="28"/>
  <c r="BF271" i="28"/>
  <c r="BF276" i="28"/>
  <c r="BF274" i="28"/>
  <c r="BF272" i="28"/>
  <c r="BF277" i="28"/>
  <c r="BF269" i="28"/>
  <c r="BF268" i="28"/>
  <c r="BF260" i="28"/>
  <c r="BF248" i="28"/>
  <c r="BF267" i="28"/>
  <c r="BF265" i="28"/>
  <c r="BF253" i="28"/>
  <c r="BF258" i="28"/>
  <c r="BF263" i="28"/>
  <c r="BF251" i="28"/>
  <c r="BF256" i="28"/>
  <c r="BF275" i="28"/>
  <c r="BF261" i="28"/>
  <c r="BF249" i="28"/>
  <c r="BF266" i="28"/>
  <c r="BF254" i="28"/>
  <c r="BF259" i="28"/>
  <c r="BF247" i="28"/>
  <c r="BF257" i="28"/>
  <c r="BF262" i="28"/>
  <c r="BF250" i="28"/>
  <c r="BF255" i="28"/>
  <c r="BF264" i="28"/>
  <c r="BF252" i="28"/>
  <c r="BG21" i="28"/>
  <c r="J58" i="6"/>
  <c r="E58" i="23"/>
  <c r="AR80" i="28"/>
  <c r="AR68" i="28"/>
  <c r="AR85" i="28"/>
  <c r="AR73" i="28"/>
  <c r="AR61" i="28"/>
  <c r="AR90" i="28"/>
  <c r="AR78" i="28"/>
  <c r="AR66" i="28"/>
  <c r="AR83" i="28"/>
  <c r="AR71" i="28"/>
  <c r="AS22" i="28"/>
  <c r="AR88" i="28"/>
  <c r="AR76" i="28"/>
  <c r="AR64" i="28"/>
  <c r="AR81" i="28"/>
  <c r="AR69" i="28"/>
  <c r="AR86" i="28"/>
  <c r="AR74" i="28"/>
  <c r="AR62" i="28"/>
  <c r="AR91" i="28"/>
  <c r="AR79" i="28"/>
  <c r="AR67" i="28"/>
  <c r="AR84" i="28"/>
  <c r="AR72" i="28"/>
  <c r="AR89" i="28"/>
  <c r="AR77" i="28"/>
  <c r="AR65" i="28"/>
  <c r="AR82" i="28"/>
  <c r="AR70" i="28"/>
  <c r="AR87" i="28"/>
  <c r="AR75" i="28"/>
  <c r="AR63" i="28"/>
  <c r="L86" i="6"/>
  <c r="L31" i="6"/>
  <c r="H31" i="23" s="1"/>
  <c r="G31" i="23"/>
  <c r="J59" i="6"/>
  <c r="E59" i="23"/>
  <c r="J112" i="34"/>
  <c r="E112" i="23"/>
  <c r="BE243" i="28"/>
  <c r="BE231" i="28"/>
  <c r="BE219" i="28"/>
  <c r="BE236" i="28"/>
  <c r="BE224" i="28"/>
  <c r="BE241" i="28"/>
  <c r="BE229" i="28"/>
  <c r="BE217" i="28"/>
  <c r="BE246" i="28"/>
  <c r="BE234" i="28"/>
  <c r="BE222" i="28"/>
  <c r="BE239" i="28"/>
  <c r="BE227" i="28"/>
  <c r="BE244" i="28"/>
  <c r="BE232" i="28"/>
  <c r="BE220" i="28"/>
  <c r="BE237" i="28"/>
  <c r="BE225" i="28"/>
  <c r="BE242" i="28"/>
  <c r="BE230" i="28"/>
  <c r="BE218" i="28"/>
  <c r="BE240" i="28"/>
  <c r="BE228" i="28"/>
  <c r="BE216" i="28"/>
  <c r="BE245" i="28"/>
  <c r="BE233" i="28"/>
  <c r="BE221" i="28"/>
  <c r="BE238" i="28"/>
  <c r="BE226" i="28"/>
  <c r="BE235" i="28"/>
  <c r="BE223" i="28"/>
  <c r="BF20" i="28"/>
  <c r="E15" i="22"/>
  <c r="J15" i="2"/>
  <c r="J5" i="34"/>
  <c r="E5" i="23"/>
  <c r="J77" i="6"/>
  <c r="E77" i="23"/>
  <c r="J105" i="2"/>
  <c r="E105" i="22"/>
  <c r="AZ276" i="28"/>
  <c r="AZ274" i="28"/>
  <c r="AZ272" i="28"/>
  <c r="AZ277" i="28"/>
  <c r="AZ270" i="28"/>
  <c r="AZ273" i="28"/>
  <c r="AZ271" i="28"/>
  <c r="AZ266" i="28"/>
  <c r="AZ254" i="28"/>
  <c r="AZ259" i="28"/>
  <c r="AZ247" i="28"/>
  <c r="AZ264" i="28"/>
  <c r="AZ252" i="28"/>
  <c r="AZ257" i="28"/>
  <c r="AZ268" i="28"/>
  <c r="AZ262" i="28"/>
  <c r="AZ250" i="28"/>
  <c r="AZ269" i="28"/>
  <c r="AZ255" i="28"/>
  <c r="AZ260" i="28"/>
  <c r="AZ248" i="28"/>
  <c r="AZ275" i="28"/>
  <c r="AZ267" i="28"/>
  <c r="AZ265" i="28"/>
  <c r="AZ253" i="28"/>
  <c r="AZ263" i="28"/>
  <c r="AZ251" i="28"/>
  <c r="AZ256" i="28"/>
  <c r="AZ261" i="28"/>
  <c r="AZ249" i="28"/>
  <c r="AZ258" i="28"/>
  <c r="BA21" i="28"/>
  <c r="AL208" i="28"/>
  <c r="AL213" i="28"/>
  <c r="AL201" i="28"/>
  <c r="AL206" i="28"/>
  <c r="AL194" i="28"/>
  <c r="AL211" i="28"/>
  <c r="AL199" i="28"/>
  <c r="AL187" i="28"/>
  <c r="AL204" i="28"/>
  <c r="AL192" i="28"/>
  <c r="AL209" i="28"/>
  <c r="AL197" i="28"/>
  <c r="AL185" i="28"/>
  <c r="AL214" i="28"/>
  <c r="AL202" i="28"/>
  <c r="AL207" i="28"/>
  <c r="AL205" i="28"/>
  <c r="AL193" i="28"/>
  <c r="AL210" i="28"/>
  <c r="AL198" i="28"/>
  <c r="AL186" i="28"/>
  <c r="AL215" i="28"/>
  <c r="AL203" i="28"/>
  <c r="AL191" i="28"/>
  <c r="AL200" i="28"/>
  <c r="AL188" i="28"/>
  <c r="AL190" i="28"/>
  <c r="AL195" i="28"/>
  <c r="AL189" i="28"/>
  <c r="AL212" i="28"/>
  <c r="AL196" i="28"/>
  <c r="AM19" i="28"/>
  <c r="K66" i="6"/>
  <c r="F66" i="23"/>
  <c r="R184" i="16"/>
  <c r="K26" i="6"/>
  <c r="F26" i="23"/>
  <c r="J13" i="34"/>
  <c r="E13" i="23"/>
  <c r="R211" i="16"/>
  <c r="AW6" i="28"/>
  <c r="AW8" i="28"/>
  <c r="AW7" i="28"/>
  <c r="AJ328" i="28"/>
  <c r="AJ316" i="28"/>
  <c r="AJ333" i="28"/>
  <c r="AJ321" i="28"/>
  <c r="AJ309" i="28"/>
  <c r="AJ338" i="28"/>
  <c r="AJ326" i="28"/>
  <c r="AJ314" i="28"/>
  <c r="AJ331" i="28"/>
  <c r="AJ319" i="28"/>
  <c r="AJ336" i="28"/>
  <c r="AJ324" i="28"/>
  <c r="AJ312" i="28"/>
  <c r="AJ329" i="28"/>
  <c r="AJ317" i="28"/>
  <c r="AJ334" i="28"/>
  <c r="AJ322" i="28"/>
  <c r="AJ310" i="28"/>
  <c r="AJ339" i="28"/>
  <c r="AJ327" i="28"/>
  <c r="AJ315" i="28"/>
  <c r="AJ332" i="28"/>
  <c r="AJ320" i="28"/>
  <c r="AJ337" i="28"/>
  <c r="AJ325" i="28"/>
  <c r="AJ313" i="28"/>
  <c r="AJ330" i="28"/>
  <c r="AJ318" i="28"/>
  <c r="AJ335" i="28"/>
  <c r="AJ323" i="28"/>
  <c r="AJ311" i="28"/>
  <c r="AK12" i="28"/>
  <c r="AI3" i="28"/>
  <c r="K14" i="6"/>
  <c r="F14" i="23"/>
  <c r="BE119" i="28"/>
  <c r="BE117" i="28"/>
  <c r="BE115" i="28"/>
  <c r="BE120" i="28"/>
  <c r="BE121" i="28"/>
  <c r="BE109" i="28"/>
  <c r="BE97" i="28"/>
  <c r="BE102" i="28"/>
  <c r="BE107" i="28"/>
  <c r="BE95" i="28"/>
  <c r="BE114" i="28"/>
  <c r="BE112" i="28"/>
  <c r="BE100" i="28"/>
  <c r="BE105" i="28"/>
  <c r="BE93" i="28"/>
  <c r="BE110" i="28"/>
  <c r="BE98" i="28"/>
  <c r="BE103" i="28"/>
  <c r="BE118" i="28"/>
  <c r="BE116" i="28"/>
  <c r="BE108" i="28"/>
  <c r="BE96" i="28"/>
  <c r="BE113" i="28"/>
  <c r="BE101" i="28"/>
  <c r="BE106" i="28"/>
  <c r="BE94" i="28"/>
  <c r="BE111" i="28"/>
  <c r="BE99" i="28"/>
  <c r="BF11" i="28"/>
  <c r="BE122" i="28"/>
  <c r="BE104" i="28"/>
  <c r="BE92" i="28"/>
  <c r="AP3" i="28"/>
  <c r="K30" i="6"/>
  <c r="F30" i="23"/>
  <c r="J56" i="34"/>
  <c r="E56" i="23"/>
  <c r="J55" i="2"/>
  <c r="E55" i="22"/>
  <c r="AL276" i="28"/>
  <c r="AL269" i="28"/>
  <c r="AL274" i="28"/>
  <c r="AL267" i="28"/>
  <c r="AL272" i="28"/>
  <c r="AL275" i="28"/>
  <c r="AL273" i="28"/>
  <c r="AL256" i="28"/>
  <c r="AL277" i="28"/>
  <c r="AL271" i="28"/>
  <c r="AL261" i="28"/>
  <c r="AL249" i="28"/>
  <c r="AL266" i="28"/>
  <c r="AL254" i="28"/>
  <c r="AL268" i="28"/>
  <c r="AL259" i="28"/>
  <c r="AL247" i="28"/>
  <c r="AL264" i="28"/>
  <c r="AL252" i="28"/>
  <c r="AL270" i="28"/>
  <c r="AL257" i="28"/>
  <c r="AL262" i="28"/>
  <c r="AL250" i="28"/>
  <c r="AL255" i="28"/>
  <c r="AL265" i="28"/>
  <c r="AL253" i="28"/>
  <c r="AL258" i="28"/>
  <c r="AL263" i="28"/>
  <c r="AL251" i="28"/>
  <c r="AL260" i="28"/>
  <c r="AL248" i="28"/>
  <c r="AM21" i="28"/>
  <c r="AY400" i="28"/>
  <c r="AY388" i="28"/>
  <c r="AY376" i="28"/>
  <c r="AY393" i="28"/>
  <c r="AY381" i="28"/>
  <c r="AY398" i="28"/>
  <c r="AY386" i="28"/>
  <c r="AY374" i="28"/>
  <c r="AY391" i="28"/>
  <c r="AY379" i="28"/>
  <c r="AY396" i="28"/>
  <c r="AY384" i="28"/>
  <c r="AY372" i="28"/>
  <c r="AY401" i="28"/>
  <c r="AY389" i="28"/>
  <c r="AY377" i="28"/>
  <c r="AY394" i="28"/>
  <c r="AY382" i="28"/>
  <c r="AY399" i="28"/>
  <c r="AY387" i="28"/>
  <c r="AY375" i="28"/>
  <c r="AY392" i="28"/>
  <c r="AY380" i="28"/>
  <c r="AY397" i="28"/>
  <c r="AY385" i="28"/>
  <c r="AY373" i="28"/>
  <c r="AY395" i="28"/>
  <c r="AY383" i="28"/>
  <c r="AY371" i="28"/>
  <c r="AY390" i="28"/>
  <c r="AY378" i="28"/>
  <c r="AZ13" i="28"/>
  <c r="AQ396" i="28"/>
  <c r="AQ384" i="28"/>
  <c r="AQ372" i="28"/>
  <c r="AQ401" i="28"/>
  <c r="AQ389" i="28"/>
  <c r="AQ377" i="28"/>
  <c r="AQ394" i="28"/>
  <c r="AQ382" i="28"/>
  <c r="AQ399" i="28"/>
  <c r="AQ387" i="28"/>
  <c r="AQ375" i="28"/>
  <c r="AQ392" i="28"/>
  <c r="AQ380" i="28"/>
  <c r="AQ397" i="28"/>
  <c r="AQ385" i="28"/>
  <c r="AQ373" i="28"/>
  <c r="AQ390" i="28"/>
  <c r="AQ378" i="28"/>
  <c r="AQ395" i="28"/>
  <c r="AQ383" i="28"/>
  <c r="AQ371" i="28"/>
  <c r="AQ400" i="28"/>
  <c r="AQ388" i="28"/>
  <c r="AQ376" i="28"/>
  <c r="AQ393" i="28"/>
  <c r="AQ381" i="28"/>
  <c r="AQ391" i="28"/>
  <c r="AQ379" i="28"/>
  <c r="AQ398" i="28"/>
  <c r="AQ386" i="28"/>
  <c r="AQ374" i="28"/>
  <c r="AR13" i="28"/>
  <c r="K8" i="6"/>
  <c r="F8" i="23"/>
  <c r="L5" i="6"/>
  <c r="AR308" i="28"/>
  <c r="AR296" i="28"/>
  <c r="AR284" i="28"/>
  <c r="AR301" i="28"/>
  <c r="AR289" i="28"/>
  <c r="AR306" i="28"/>
  <c r="AR294" i="28"/>
  <c r="AR282" i="28"/>
  <c r="AR299" i="28"/>
  <c r="AR287" i="28"/>
  <c r="AR304" i="28"/>
  <c r="AR292" i="28"/>
  <c r="AR280" i="28"/>
  <c r="AR297" i="28"/>
  <c r="AR285" i="28"/>
  <c r="AR302" i="28"/>
  <c r="AR290" i="28"/>
  <c r="AR278" i="28"/>
  <c r="AR307" i="28"/>
  <c r="AR295" i="28"/>
  <c r="AR283" i="28"/>
  <c r="AR300" i="28"/>
  <c r="AR288" i="28"/>
  <c r="AR305" i="28"/>
  <c r="AR293" i="28"/>
  <c r="AR281" i="28"/>
  <c r="AR298" i="28"/>
  <c r="AR286" i="28"/>
  <c r="AR303" i="28"/>
  <c r="AR291" i="28"/>
  <c r="AR279" i="28"/>
  <c r="AS23" i="28"/>
  <c r="AI2" i="28"/>
  <c r="N2" i="22"/>
  <c r="J31" i="2"/>
  <c r="E31" i="22"/>
  <c r="J100" i="2"/>
  <c r="E100" i="22"/>
  <c r="J107" i="2"/>
  <c r="E107" i="22"/>
  <c r="BE184" i="28"/>
  <c r="BE174" i="28"/>
  <c r="BE162" i="28"/>
  <c r="BE179" i="28"/>
  <c r="BE167" i="28"/>
  <c r="BE155" i="28"/>
  <c r="BE172" i="28"/>
  <c r="BE160" i="28"/>
  <c r="BE177" i="28"/>
  <c r="BE165" i="28"/>
  <c r="BE182" i="28"/>
  <c r="BE170" i="28"/>
  <c r="BE158" i="28"/>
  <c r="BE175" i="28"/>
  <c r="BE163" i="28"/>
  <c r="BE180" i="28"/>
  <c r="BE168" i="28"/>
  <c r="BE156" i="28"/>
  <c r="BE173" i="28"/>
  <c r="BE161" i="28"/>
  <c r="BE178" i="28"/>
  <c r="BE166" i="28"/>
  <c r="BE154" i="28"/>
  <c r="BE183" i="28"/>
  <c r="BE171" i="28"/>
  <c r="BE159" i="28"/>
  <c r="BE176" i="28"/>
  <c r="BE164" i="28"/>
  <c r="BE181" i="28"/>
  <c r="BE169" i="28"/>
  <c r="BE157" i="28"/>
  <c r="BF18" i="28"/>
  <c r="J115" i="2"/>
  <c r="E115" i="22"/>
  <c r="AQ121" i="28"/>
  <c r="AQ119" i="28"/>
  <c r="AQ117" i="28"/>
  <c r="AQ122" i="28"/>
  <c r="AQ111" i="28"/>
  <c r="AQ99" i="28"/>
  <c r="AQ104" i="28"/>
  <c r="AQ92" i="28"/>
  <c r="AQ120" i="28"/>
  <c r="AQ109" i="28"/>
  <c r="AQ97" i="28"/>
  <c r="AQ118" i="28"/>
  <c r="AQ116" i="28"/>
  <c r="AQ102" i="28"/>
  <c r="AQ114" i="28"/>
  <c r="AQ107" i="28"/>
  <c r="AQ95" i="28"/>
  <c r="AQ112" i="28"/>
  <c r="AQ100" i="28"/>
  <c r="AQ105" i="28"/>
  <c r="AQ93" i="28"/>
  <c r="AQ110" i="28"/>
  <c r="AQ98" i="28"/>
  <c r="AQ103" i="28"/>
  <c r="AQ108" i="28"/>
  <c r="AQ96" i="28"/>
  <c r="AQ113" i="28"/>
  <c r="AQ101" i="28"/>
  <c r="AR11" i="28"/>
  <c r="AQ115" i="28"/>
  <c r="AQ106" i="28"/>
  <c r="AQ94" i="28"/>
  <c r="K22" i="6"/>
  <c r="F22" i="23"/>
  <c r="R245" i="16"/>
  <c r="BI6" i="28"/>
  <c r="BI8" i="28"/>
  <c r="BI7" i="28"/>
  <c r="BD2" i="28"/>
  <c r="AQ339" i="28"/>
  <c r="AQ327" i="28"/>
  <c r="AQ315" i="28"/>
  <c r="AQ332" i="28"/>
  <c r="AQ320" i="28"/>
  <c r="AQ337" i="28"/>
  <c r="AQ325" i="28"/>
  <c r="AQ313" i="28"/>
  <c r="AQ330" i="28"/>
  <c r="AQ318" i="28"/>
  <c r="AQ335" i="28"/>
  <c r="AQ323" i="28"/>
  <c r="AQ311" i="28"/>
  <c r="AQ328" i="28"/>
  <c r="AQ316" i="28"/>
  <c r="AQ333" i="28"/>
  <c r="AQ321" i="28"/>
  <c r="AQ309" i="28"/>
  <c r="AQ338" i="28"/>
  <c r="AQ326" i="28"/>
  <c r="AQ314" i="28"/>
  <c r="AQ331" i="28"/>
  <c r="AQ319" i="28"/>
  <c r="AQ336" i="28"/>
  <c r="AQ324" i="28"/>
  <c r="AQ312" i="28"/>
  <c r="AQ329" i="28"/>
  <c r="AQ317" i="28"/>
  <c r="AQ334" i="28"/>
  <c r="AQ322" i="28"/>
  <c r="AQ310" i="28"/>
  <c r="AR12" i="28"/>
  <c r="K23" i="34"/>
  <c r="F23" i="23"/>
  <c r="J81" i="2"/>
  <c r="E81" i="22"/>
  <c r="J117" i="6"/>
  <c r="E117" i="23"/>
  <c r="K41" i="6"/>
  <c r="F41" i="23"/>
  <c r="J3" i="34"/>
  <c r="E3" i="23"/>
  <c r="E3" i="22"/>
  <c r="J3" i="2"/>
  <c r="AL302" i="28"/>
  <c r="AL290" i="28"/>
  <c r="AL278" i="28"/>
  <c r="AL307" i="28"/>
  <c r="AL295" i="28"/>
  <c r="AL283" i="28"/>
  <c r="AL300" i="28"/>
  <c r="AL288" i="28"/>
  <c r="AL305" i="28"/>
  <c r="AL293" i="28"/>
  <c r="AL281" i="28"/>
  <c r="AL298" i="28"/>
  <c r="AL286" i="28"/>
  <c r="AL303" i="28"/>
  <c r="AL291" i="28"/>
  <c r="AL279" i="28"/>
  <c r="AL308" i="28"/>
  <c r="AL296" i="28"/>
  <c r="AL284" i="28"/>
  <c r="AL301" i="28"/>
  <c r="AL289" i="28"/>
  <c r="AL306" i="28"/>
  <c r="AL294" i="28"/>
  <c r="AL282" i="28"/>
  <c r="AL299" i="28"/>
  <c r="AL287" i="28"/>
  <c r="AL304" i="28"/>
  <c r="AL292" i="28"/>
  <c r="AL280" i="28"/>
  <c r="AL297" i="28"/>
  <c r="AL285" i="28"/>
  <c r="AM23" i="28"/>
  <c r="J111" i="2"/>
  <c r="E111" i="22"/>
  <c r="K76" i="6"/>
  <c r="F76" i="23"/>
  <c r="J102" i="6"/>
  <c r="E102" i="23"/>
  <c r="R169" i="16"/>
  <c r="R159" i="16"/>
  <c r="R221" i="16"/>
  <c r="J12" i="2"/>
  <c r="E12" i="22"/>
  <c r="J33" i="6"/>
  <c r="E33" i="23"/>
  <c r="J93" i="2"/>
  <c r="E93" i="22"/>
  <c r="N3" i="23"/>
  <c r="J9" i="2"/>
  <c r="E9" i="22"/>
  <c r="J95" i="6"/>
  <c r="E95" i="23"/>
  <c r="K46" i="6"/>
  <c r="F46" i="23"/>
  <c r="N4" i="22"/>
  <c r="AN5" i="28"/>
  <c r="J54" i="6"/>
  <c r="E54" i="23"/>
  <c r="J79" i="34"/>
  <c r="E79" i="23"/>
  <c r="J48" i="6"/>
  <c r="E48" i="23"/>
  <c r="AI4" i="28"/>
  <c r="L2" i="6"/>
  <c r="J6" i="2"/>
  <c r="E6" i="22"/>
  <c r="AL427" i="28"/>
  <c r="AL415" i="28"/>
  <c r="AL425" i="28"/>
  <c r="AL413" i="28"/>
  <c r="AL430" i="28"/>
  <c r="AL418" i="28"/>
  <c r="AL423" i="28"/>
  <c r="AL421" i="28"/>
  <c r="AL409" i="28"/>
  <c r="AL431" i="28"/>
  <c r="AL419" i="28"/>
  <c r="AL429" i="28"/>
  <c r="AL417" i="28"/>
  <c r="AL405" i="28"/>
  <c r="AL406" i="28"/>
  <c r="AL428" i="28"/>
  <c r="AL408" i="28"/>
  <c r="AL416" i="28"/>
  <c r="AL403" i="28"/>
  <c r="AL432" i="28"/>
  <c r="AL422" i="28"/>
  <c r="AL420" i="28"/>
  <c r="AL412" i="28"/>
  <c r="AL414" i="28"/>
  <c r="AL411" i="28"/>
  <c r="AL424" i="28"/>
  <c r="AL410" i="28"/>
  <c r="AL407" i="28"/>
  <c r="AL402" i="28"/>
  <c r="AL404" i="28"/>
  <c r="AL426" i="28"/>
  <c r="AM24" i="28"/>
  <c r="AZ173" i="28"/>
  <c r="AZ161" i="28"/>
  <c r="AZ178" i="28"/>
  <c r="AZ166" i="28"/>
  <c r="AZ154" i="28"/>
  <c r="AZ183" i="28"/>
  <c r="AZ171" i="28"/>
  <c r="AZ159" i="28"/>
  <c r="AZ176" i="28"/>
  <c r="AZ164" i="28"/>
  <c r="AZ181" i="28"/>
  <c r="AZ169" i="28"/>
  <c r="AZ157" i="28"/>
  <c r="AZ174" i="28"/>
  <c r="AZ162" i="28"/>
  <c r="AZ179" i="28"/>
  <c r="AZ167" i="28"/>
  <c r="AZ155" i="28"/>
  <c r="AZ184" i="28"/>
  <c r="AZ172" i="28"/>
  <c r="AZ160" i="28"/>
  <c r="AZ177" i="28"/>
  <c r="AZ165" i="28"/>
  <c r="AZ182" i="28"/>
  <c r="AZ170" i="28"/>
  <c r="AZ158" i="28"/>
  <c r="AZ175" i="28"/>
  <c r="AZ163" i="28"/>
  <c r="AZ180" i="28"/>
  <c r="AZ168" i="28"/>
  <c r="AZ156" i="28"/>
  <c r="BA18" i="28"/>
  <c r="R189" i="16"/>
  <c r="J106" i="6"/>
  <c r="E106" i="23"/>
  <c r="J32" i="34"/>
  <c r="E32" i="23"/>
  <c r="K39" i="6"/>
  <c r="F39" i="23"/>
  <c r="K10" i="6"/>
  <c r="F10" i="23"/>
  <c r="F15" i="23"/>
  <c r="J60" i="2"/>
  <c r="E60" i="22"/>
  <c r="BF431" i="28"/>
  <c r="BF419" i="28"/>
  <c r="BF429" i="28"/>
  <c r="BF417" i="28"/>
  <c r="BF422" i="28"/>
  <c r="BF427" i="28"/>
  <c r="BF415" i="28"/>
  <c r="BF425" i="28"/>
  <c r="BF413" i="28"/>
  <c r="BF423" i="28"/>
  <c r="BF421" i="28"/>
  <c r="BF409" i="28"/>
  <c r="BF426" i="28"/>
  <c r="BF412" i="28"/>
  <c r="BF411" i="28"/>
  <c r="BF428" i="28"/>
  <c r="BF410" i="28"/>
  <c r="BF402" i="28"/>
  <c r="BF404" i="28"/>
  <c r="BF432" i="28"/>
  <c r="BF430" i="28"/>
  <c r="BF420" i="28"/>
  <c r="BF418" i="28"/>
  <c r="BF416" i="28"/>
  <c r="BF406" i="28"/>
  <c r="BF408" i="28"/>
  <c r="BF414" i="28"/>
  <c r="BF424" i="28"/>
  <c r="BF403" i="28"/>
  <c r="BF407" i="28"/>
  <c r="BF405" i="28"/>
  <c r="BG24" i="28"/>
  <c r="J22" i="2"/>
  <c r="E22" i="22"/>
  <c r="BE207" i="28"/>
  <c r="BE212" i="28"/>
  <c r="BE200" i="28"/>
  <c r="BE205" i="28"/>
  <c r="BE193" i="28"/>
  <c r="BE210" i="28"/>
  <c r="BE198" i="28"/>
  <c r="BE186" i="28"/>
  <c r="BE215" i="28"/>
  <c r="BE203" i="28"/>
  <c r="BE191" i="28"/>
  <c r="BE208" i="28"/>
  <c r="BE196" i="28"/>
  <c r="BE213" i="28"/>
  <c r="BE201" i="28"/>
  <c r="BE206" i="28"/>
  <c r="BE204" i="28"/>
  <c r="BE192" i="28"/>
  <c r="BE209" i="28"/>
  <c r="BE197" i="28"/>
  <c r="BE214" i="28"/>
  <c r="BE202" i="28"/>
  <c r="BE190" i="28"/>
  <c r="BE211" i="28"/>
  <c r="BE188" i="28"/>
  <c r="BE195" i="28"/>
  <c r="BE199" i="28"/>
  <c r="BE187" i="28"/>
  <c r="BE189" i="28"/>
  <c r="BE194" i="28"/>
  <c r="BE185" i="28"/>
  <c r="BF19" i="28"/>
  <c r="R173" i="16"/>
  <c r="R149" i="16"/>
  <c r="R187" i="16" l="1"/>
  <c r="R212" i="16"/>
  <c r="R247" i="16"/>
  <c r="BD5" i="28"/>
  <c r="BD8" i="28" s="1"/>
  <c r="R236" i="16"/>
  <c r="R227" i="16"/>
  <c r="R194" i="16"/>
  <c r="R222" i="16"/>
  <c r="R246" i="16"/>
  <c r="R163" i="16"/>
  <c r="R249" i="16"/>
  <c r="R253" i="16"/>
  <c r="R177" i="16"/>
  <c r="R193" i="16"/>
  <c r="R223" i="16"/>
  <c r="R178" i="16"/>
  <c r="R237" i="16"/>
  <c r="R198" i="16"/>
  <c r="K102" i="2"/>
  <c r="F102" i="22"/>
  <c r="R200" i="16"/>
  <c r="R235" i="16"/>
  <c r="R205" i="16"/>
  <c r="R251" i="16"/>
  <c r="R241" i="16"/>
  <c r="R239" i="16"/>
  <c r="K26" i="2"/>
  <c r="F26" i="22"/>
  <c r="R172" i="16"/>
  <c r="K29" i="2"/>
  <c r="F29" i="22"/>
  <c r="R190" i="16"/>
  <c r="R192" i="16"/>
  <c r="R179" i="16"/>
  <c r="L44" i="2"/>
  <c r="H44" i="22" s="1"/>
  <c r="G44" i="22"/>
  <c r="R216" i="16"/>
  <c r="R215" i="16"/>
  <c r="K101" i="2"/>
  <c r="F101" i="22"/>
  <c r="K54" i="2"/>
  <c r="F54" i="22"/>
  <c r="K41" i="2"/>
  <c r="F41" i="22"/>
  <c r="R228" i="16"/>
  <c r="R242" i="16"/>
  <c r="R208" i="16"/>
  <c r="R255" i="16"/>
  <c r="R213" i="16"/>
  <c r="K27" i="2"/>
  <c r="F27" i="22"/>
  <c r="K82" i="2"/>
  <c r="F82" i="22"/>
  <c r="O3" i="22"/>
  <c r="K96" i="2"/>
  <c r="F96" i="22"/>
  <c r="K68" i="2"/>
  <c r="F68" i="22"/>
  <c r="K53" i="2"/>
  <c r="F53" i="22"/>
  <c r="L80" i="2"/>
  <c r="H80" i="22" s="1"/>
  <c r="G80" i="22"/>
  <c r="G85" i="23"/>
  <c r="L85" i="6"/>
  <c r="H85" i="23" s="1"/>
  <c r="R214" i="16"/>
  <c r="R147" i="16"/>
  <c r="R261" i="16"/>
  <c r="K64" i="2"/>
  <c r="F64" i="22"/>
  <c r="K70" i="2"/>
  <c r="F70" i="22"/>
  <c r="K114" i="2"/>
  <c r="F114" i="22"/>
  <c r="K8" i="2"/>
  <c r="F8" i="22"/>
  <c r="K50" i="2"/>
  <c r="F50" i="22"/>
  <c r="K43" i="2"/>
  <c r="F43" i="22"/>
  <c r="L61" i="2"/>
  <c r="H61" i="22" s="1"/>
  <c r="G61" i="22"/>
  <c r="K35" i="2"/>
  <c r="F35" i="22"/>
  <c r="R224" i="16"/>
  <c r="R166" i="16"/>
  <c r="K92" i="6"/>
  <c r="F92" i="23"/>
  <c r="L46" i="2"/>
  <c r="H46" i="22" s="1"/>
  <c r="G46" i="22"/>
  <c r="R258" i="16"/>
  <c r="K104" i="2"/>
  <c r="F104" i="22"/>
  <c r="F113" i="22"/>
  <c r="K113" i="2"/>
  <c r="K73" i="2"/>
  <c r="F73" i="22"/>
  <c r="K116" i="2"/>
  <c r="F116" i="22"/>
  <c r="R252" i="16"/>
  <c r="R243" i="16"/>
  <c r="R217" i="16"/>
  <c r="K94" i="2"/>
  <c r="F94" i="22"/>
  <c r="K90" i="2"/>
  <c r="F90" i="22"/>
  <c r="K98" i="2"/>
  <c r="F98" i="22"/>
  <c r="K65" i="2"/>
  <c r="F65" i="22"/>
  <c r="K42" i="2"/>
  <c r="F42" i="22"/>
  <c r="R201" i="16"/>
  <c r="R234" i="16"/>
  <c r="L37" i="2"/>
  <c r="H37" i="22" s="1"/>
  <c r="G37" i="22"/>
  <c r="K75" i="2"/>
  <c r="F75" i="22"/>
  <c r="R218" i="16"/>
  <c r="K68" i="6"/>
  <c r="F68" i="23"/>
  <c r="AI5" i="28"/>
  <c r="F97" i="23"/>
  <c r="K97" i="6"/>
  <c r="K88" i="34"/>
  <c r="F88" i="23"/>
  <c r="F74" i="23"/>
  <c r="K74" i="6"/>
  <c r="K63" i="2"/>
  <c r="F63" i="22"/>
  <c r="K87" i="2"/>
  <c r="F87" i="22"/>
  <c r="R183" i="16"/>
  <c r="K17" i="2"/>
  <c r="F17" i="22"/>
  <c r="K97" i="2"/>
  <c r="F97" i="22"/>
  <c r="K85" i="2"/>
  <c r="F85" i="22"/>
  <c r="K21" i="34"/>
  <c r="F21" i="23"/>
  <c r="K78" i="2"/>
  <c r="F78" i="22"/>
  <c r="K90" i="34"/>
  <c r="F90" i="23"/>
  <c r="O4" i="22"/>
  <c r="R202" i="16"/>
  <c r="K66" i="2"/>
  <c r="F66" i="22"/>
  <c r="K28" i="2"/>
  <c r="F28" i="22"/>
  <c r="K11" i="2"/>
  <c r="F11" i="22"/>
  <c r="R248" i="16"/>
  <c r="K71" i="2"/>
  <c r="F71" i="22"/>
  <c r="L75" i="6"/>
  <c r="H75" i="23" s="1"/>
  <c r="G75" i="23"/>
  <c r="K62" i="2"/>
  <c r="F62" i="22"/>
  <c r="K110" i="2"/>
  <c r="F110" i="22"/>
  <c r="K88" i="2"/>
  <c r="F88" i="22"/>
  <c r="K47" i="2"/>
  <c r="F47" i="22"/>
  <c r="K42" i="34"/>
  <c r="F42" i="23"/>
  <c r="K72" i="2"/>
  <c r="F72" i="22"/>
  <c r="AW9" i="28"/>
  <c r="K67" i="6"/>
  <c r="F67" i="23"/>
  <c r="K70" i="6"/>
  <c r="F70" i="23"/>
  <c r="K103" i="6"/>
  <c r="F103" i="23"/>
  <c r="F55" i="23"/>
  <c r="K55" i="6"/>
  <c r="R226" i="16"/>
  <c r="R229" i="16"/>
  <c r="K84" i="2"/>
  <c r="F84" i="22"/>
  <c r="K99" i="2"/>
  <c r="F99" i="22"/>
  <c r="K81" i="34"/>
  <c r="F81" i="23"/>
  <c r="K91" i="6"/>
  <c r="F91" i="23"/>
  <c r="K32" i="2"/>
  <c r="F32" i="22"/>
  <c r="K30" i="2"/>
  <c r="F30" i="22"/>
  <c r="K38" i="2"/>
  <c r="F38" i="22"/>
  <c r="K89" i="2"/>
  <c r="F89" i="22"/>
  <c r="K56" i="2"/>
  <c r="F56" i="22"/>
  <c r="R254" i="16"/>
  <c r="R260" i="16"/>
  <c r="K20" i="2"/>
  <c r="F20" i="22"/>
  <c r="K106" i="2"/>
  <c r="F106" i="22"/>
  <c r="K27" i="34"/>
  <c r="F27" i="23"/>
  <c r="K45" i="34"/>
  <c r="F45" i="23"/>
  <c r="R233" i="16"/>
  <c r="BI9" i="28"/>
  <c r="K18" i="2"/>
  <c r="F18" i="22"/>
  <c r="L58" i="2"/>
  <c r="H58" i="22" s="1"/>
  <c r="G58" i="22"/>
  <c r="K60" i="34"/>
  <c r="F60" i="23"/>
  <c r="K92" i="2"/>
  <c r="F92" i="22"/>
  <c r="K103" i="2"/>
  <c r="F103" i="22"/>
  <c r="K48" i="2"/>
  <c r="F48" i="22"/>
  <c r="K39" i="2"/>
  <c r="F39" i="22"/>
  <c r="K77" i="2"/>
  <c r="F77" i="22"/>
  <c r="K73" i="6"/>
  <c r="F73" i="23"/>
  <c r="K14" i="2"/>
  <c r="F14" i="22"/>
  <c r="K80" i="6"/>
  <c r="F80" i="23"/>
  <c r="L9" i="34"/>
  <c r="H9" i="23" s="1"/>
  <c r="G9" i="23"/>
  <c r="R238" i="16"/>
  <c r="K34" i="2"/>
  <c r="F34" i="22"/>
  <c r="K51" i="2"/>
  <c r="F51" i="22"/>
  <c r="K74" i="2"/>
  <c r="F74" i="22"/>
  <c r="K2" i="2"/>
  <c r="F2" i="22"/>
  <c r="K63" i="6"/>
  <c r="F63" i="23"/>
  <c r="K104" i="34"/>
  <c r="F104" i="23"/>
  <c r="K23" i="2"/>
  <c r="F23" i="22"/>
  <c r="F110" i="23"/>
  <c r="K110" i="6"/>
  <c r="R219" i="16"/>
  <c r="K116" i="6"/>
  <c r="F116" i="23"/>
  <c r="K53" i="6"/>
  <c r="F53" i="23"/>
  <c r="F38" i="23"/>
  <c r="K38" i="6"/>
  <c r="F109" i="23"/>
  <c r="K109" i="6"/>
  <c r="K87" i="34"/>
  <c r="F87" i="23"/>
  <c r="AQ2" i="28"/>
  <c r="K108" i="2"/>
  <c r="F108" i="22"/>
  <c r="K79" i="2"/>
  <c r="F79" i="22"/>
  <c r="K86" i="2"/>
  <c r="F86" i="22"/>
  <c r="K109" i="2"/>
  <c r="F109" i="22"/>
  <c r="K49" i="2"/>
  <c r="F49" i="22"/>
  <c r="K5" i="2"/>
  <c r="F5" i="22"/>
  <c r="K95" i="2"/>
  <c r="F95" i="22"/>
  <c r="R232" i="16"/>
  <c r="BD7" i="28"/>
  <c r="BD6" i="28"/>
  <c r="K112" i="34"/>
  <c r="F112" i="23"/>
  <c r="O5" i="23"/>
  <c r="K108" i="34"/>
  <c r="F108" i="23"/>
  <c r="K33" i="2"/>
  <c r="F33" i="22"/>
  <c r="G10" i="23"/>
  <c r="L10" i="6"/>
  <c r="H10" i="23" s="1"/>
  <c r="AN6" i="28"/>
  <c r="AN8" i="28"/>
  <c r="AN7" i="28"/>
  <c r="K111" i="2"/>
  <c r="F111" i="22"/>
  <c r="O2" i="22"/>
  <c r="L23" i="34"/>
  <c r="H23" i="23" s="1"/>
  <c r="G23" i="23"/>
  <c r="AM213" i="28"/>
  <c r="AM206" i="28"/>
  <c r="AM211" i="28"/>
  <c r="AM199" i="28"/>
  <c r="AM187" i="28"/>
  <c r="AM204" i="28"/>
  <c r="AM192" i="28"/>
  <c r="AM209" i="28"/>
  <c r="AM197" i="28"/>
  <c r="AM214" i="28"/>
  <c r="AM202" i="28"/>
  <c r="AM190" i="28"/>
  <c r="AM207" i="28"/>
  <c r="AM212" i="28"/>
  <c r="AM200" i="28"/>
  <c r="AM210" i="28"/>
  <c r="AM198" i="28"/>
  <c r="AM215" i="28"/>
  <c r="AM203" i="28"/>
  <c r="AM191" i="28"/>
  <c r="AM208" i="28"/>
  <c r="AM196" i="28"/>
  <c r="AM201" i="28"/>
  <c r="AM193" i="28"/>
  <c r="AM205" i="28"/>
  <c r="AM195" i="28"/>
  <c r="AM185" i="28"/>
  <c r="AM189" i="28"/>
  <c r="AM194" i="28"/>
  <c r="AM188" i="28"/>
  <c r="AM186" i="28"/>
  <c r="K4" i="2"/>
  <c r="F4" i="22"/>
  <c r="K96" i="6"/>
  <c r="F96" i="23"/>
  <c r="K24" i="2"/>
  <c r="F24" i="22"/>
  <c r="K10" i="2"/>
  <c r="F10" i="22"/>
  <c r="K69" i="6"/>
  <c r="F69" i="23"/>
  <c r="F43" i="23"/>
  <c r="K43" i="6"/>
  <c r="K7" i="2"/>
  <c r="F7" i="22"/>
  <c r="K89" i="6"/>
  <c r="F89" i="23"/>
  <c r="L29" i="6"/>
  <c r="H29" i="23" s="1"/>
  <c r="G29" i="23"/>
  <c r="K113" i="6"/>
  <c r="F113" i="23"/>
  <c r="K117" i="2"/>
  <c r="F117" i="22"/>
  <c r="O2" i="23"/>
  <c r="K72" i="34"/>
  <c r="F72" i="23"/>
  <c r="BA430" i="28"/>
  <c r="BA418" i="28"/>
  <c r="BA428" i="28"/>
  <c r="BA416" i="28"/>
  <c r="BA421" i="28"/>
  <c r="BA426" i="28"/>
  <c r="BA414" i="28"/>
  <c r="BA424" i="28"/>
  <c r="BA412" i="28"/>
  <c r="BA422" i="28"/>
  <c r="BA432" i="28"/>
  <c r="BA420" i="28"/>
  <c r="BA408" i="28"/>
  <c r="BA429" i="28"/>
  <c r="BA417" i="28"/>
  <c r="BA431" i="28"/>
  <c r="BA419" i="28"/>
  <c r="BA403" i="28"/>
  <c r="BA415" i="28"/>
  <c r="BA407" i="28"/>
  <c r="BA405" i="28"/>
  <c r="BA423" i="28"/>
  <c r="BA411" i="28"/>
  <c r="BA425" i="28"/>
  <c r="BA413" i="28"/>
  <c r="BA410" i="28"/>
  <c r="BA409" i="28"/>
  <c r="BA404" i="28"/>
  <c r="BA402" i="28"/>
  <c r="BA427" i="28"/>
  <c r="BA406" i="28"/>
  <c r="K6" i="6"/>
  <c r="F6" i="23"/>
  <c r="R262" i="16"/>
  <c r="R158" i="16"/>
  <c r="K54" i="6"/>
  <c r="F54" i="23"/>
  <c r="K15" i="2"/>
  <c r="F15" i="22"/>
  <c r="AZ336" i="28"/>
  <c r="AZ324" i="28"/>
  <c r="AZ312" i="28"/>
  <c r="AZ329" i="28"/>
  <c r="AZ317" i="28"/>
  <c r="AZ334" i="28"/>
  <c r="AZ322" i="28"/>
  <c r="AZ310" i="28"/>
  <c r="AZ339" i="28"/>
  <c r="AZ327" i="28"/>
  <c r="AZ315" i="28"/>
  <c r="AZ332" i="28"/>
  <c r="AZ320" i="28"/>
  <c r="AZ337" i="28"/>
  <c r="AZ325" i="28"/>
  <c r="AZ313" i="28"/>
  <c r="AZ330" i="28"/>
  <c r="AZ318" i="28"/>
  <c r="AZ335" i="28"/>
  <c r="AZ323" i="28"/>
  <c r="AZ311" i="28"/>
  <c r="AZ328" i="28"/>
  <c r="AZ316" i="28"/>
  <c r="AZ333" i="28"/>
  <c r="AZ321" i="28"/>
  <c r="AZ309" i="28"/>
  <c r="AZ338" i="28"/>
  <c r="AZ326" i="28"/>
  <c r="AZ314" i="28"/>
  <c r="AZ331" i="28"/>
  <c r="AZ319" i="28"/>
  <c r="BA12" i="28"/>
  <c r="K33" i="6"/>
  <c r="F33" i="23"/>
  <c r="AM271" i="28"/>
  <c r="AM274" i="28"/>
  <c r="AM272" i="28"/>
  <c r="AM277" i="28"/>
  <c r="AM275" i="28"/>
  <c r="AM273" i="28"/>
  <c r="AM276" i="28"/>
  <c r="AM261" i="28"/>
  <c r="AM249" i="28"/>
  <c r="AM266" i="28"/>
  <c r="AM254" i="28"/>
  <c r="AM268" i="28"/>
  <c r="AM259" i="28"/>
  <c r="AM247" i="28"/>
  <c r="AM269" i="28"/>
  <c r="AM264" i="28"/>
  <c r="AM252" i="28"/>
  <c r="AM270" i="28"/>
  <c r="AM257" i="28"/>
  <c r="AM262" i="28"/>
  <c r="AM250" i="28"/>
  <c r="AM255" i="28"/>
  <c r="AM267" i="28"/>
  <c r="AM260" i="28"/>
  <c r="AM248" i="28"/>
  <c r="AM258" i="28"/>
  <c r="AM263" i="28"/>
  <c r="AM251" i="28"/>
  <c r="AM256" i="28"/>
  <c r="AM265" i="28"/>
  <c r="AM253" i="28"/>
  <c r="K56" i="34"/>
  <c r="F56" i="23"/>
  <c r="K59" i="6"/>
  <c r="F59" i="23"/>
  <c r="L50" i="6"/>
  <c r="H50" i="23" s="1"/>
  <c r="G50" i="23"/>
  <c r="K82" i="34"/>
  <c r="F82" i="23"/>
  <c r="K86" i="34"/>
  <c r="F86" i="23"/>
  <c r="F61" i="23"/>
  <c r="K61" i="6"/>
  <c r="K40" i="2"/>
  <c r="F40" i="22"/>
  <c r="AM180" i="28"/>
  <c r="AM168" i="28"/>
  <c r="AM156" i="28"/>
  <c r="AM173" i="28"/>
  <c r="AM161" i="28"/>
  <c r="AM178" i="28"/>
  <c r="AM166" i="28"/>
  <c r="AM154" i="28"/>
  <c r="AM183" i="28"/>
  <c r="AM171" i="28"/>
  <c r="AM159" i="28"/>
  <c r="AM176" i="28"/>
  <c r="AM164" i="28"/>
  <c r="AM181" i="28"/>
  <c r="AM169" i="28"/>
  <c r="AM157" i="28"/>
  <c r="AM174" i="28"/>
  <c r="AM162" i="28"/>
  <c r="AM179" i="28"/>
  <c r="AM167" i="28"/>
  <c r="AM155" i="28"/>
  <c r="AM184" i="28"/>
  <c r="AM172" i="28"/>
  <c r="AM160" i="28"/>
  <c r="AM177" i="28"/>
  <c r="AM165" i="28"/>
  <c r="AM182" i="28"/>
  <c r="AM170" i="28"/>
  <c r="AM158" i="28"/>
  <c r="AM175" i="28"/>
  <c r="AM163" i="28"/>
  <c r="K2" i="34"/>
  <c r="F2" i="23"/>
  <c r="BG299" i="28"/>
  <c r="BG287" i="28"/>
  <c r="BG304" i="28"/>
  <c r="BG292" i="28"/>
  <c r="BG280" i="28"/>
  <c r="BG297" i="28"/>
  <c r="BG285" i="28"/>
  <c r="BG302" i="28"/>
  <c r="BG290" i="28"/>
  <c r="BG278" i="28"/>
  <c r="BG307" i="28"/>
  <c r="BG295" i="28"/>
  <c r="BG283" i="28"/>
  <c r="BG300" i="28"/>
  <c r="BG288" i="28"/>
  <c r="BG305" i="28"/>
  <c r="BG293" i="28"/>
  <c r="BG281" i="28"/>
  <c r="BG298" i="28"/>
  <c r="BG286" i="28"/>
  <c r="BG303" i="28"/>
  <c r="BG291" i="28"/>
  <c r="BG279" i="28"/>
  <c r="BG308" i="28"/>
  <c r="BG296" i="28"/>
  <c r="BG284" i="28"/>
  <c r="BG301" i="28"/>
  <c r="BG289" i="28"/>
  <c r="BG306" i="28"/>
  <c r="BG294" i="28"/>
  <c r="BG282" i="28"/>
  <c r="BH23" i="28"/>
  <c r="AR214" i="28"/>
  <c r="AR202" i="28"/>
  <c r="AR207" i="28"/>
  <c r="AR212" i="28"/>
  <c r="AR200" i="28"/>
  <c r="AR188" i="28"/>
  <c r="AR205" i="28"/>
  <c r="AR193" i="28"/>
  <c r="AR210" i="28"/>
  <c r="AR198" i="28"/>
  <c r="AR215" i="28"/>
  <c r="AR203" i="28"/>
  <c r="AR191" i="28"/>
  <c r="AR208" i="28"/>
  <c r="AR213" i="28"/>
  <c r="AR201" i="28"/>
  <c r="AR211" i="28"/>
  <c r="AR199" i="28"/>
  <c r="AR187" i="28"/>
  <c r="AR204" i="28"/>
  <c r="AR192" i="28"/>
  <c r="AR209" i="28"/>
  <c r="AR197" i="28"/>
  <c r="AR206" i="28"/>
  <c r="AR189" i="28"/>
  <c r="AR196" i="28"/>
  <c r="AR194" i="28"/>
  <c r="AR186" i="28"/>
  <c r="AR190" i="28"/>
  <c r="AR185" i="28"/>
  <c r="AR195" i="28"/>
  <c r="AS19" i="28"/>
  <c r="K93" i="2"/>
  <c r="F93" i="22"/>
  <c r="K3" i="2"/>
  <c r="F3" i="22"/>
  <c r="K91" i="2"/>
  <c r="F91" i="22"/>
  <c r="K107" i="2"/>
  <c r="F107" i="22"/>
  <c r="G14" i="23"/>
  <c r="L14" i="6"/>
  <c r="H14" i="23" s="1"/>
  <c r="BF236" i="28"/>
  <c r="BF224" i="28"/>
  <c r="BF241" i="28"/>
  <c r="BF229" i="28"/>
  <c r="BF217" i="28"/>
  <c r="BF246" i="28"/>
  <c r="BF234" i="28"/>
  <c r="BF222" i="28"/>
  <c r="BF239" i="28"/>
  <c r="BF227" i="28"/>
  <c r="BF244" i="28"/>
  <c r="BF232" i="28"/>
  <c r="BF220" i="28"/>
  <c r="BF237" i="28"/>
  <c r="BF225" i="28"/>
  <c r="BF242" i="28"/>
  <c r="BF230" i="28"/>
  <c r="BF218" i="28"/>
  <c r="BF235" i="28"/>
  <c r="BF223" i="28"/>
  <c r="BF245" i="28"/>
  <c r="BF233" i="28"/>
  <c r="BF221" i="28"/>
  <c r="BF238" i="28"/>
  <c r="BF226" i="28"/>
  <c r="BF243" i="28"/>
  <c r="BF231" i="28"/>
  <c r="BF219" i="28"/>
  <c r="BF240" i="28"/>
  <c r="BF228" i="28"/>
  <c r="BF216" i="28"/>
  <c r="BG20" i="28"/>
  <c r="G4" i="23"/>
  <c r="L4" i="6"/>
  <c r="H4" i="23" s="1"/>
  <c r="BE4" i="28"/>
  <c r="K84" i="6"/>
  <c r="F84" i="23"/>
  <c r="AP5" i="28"/>
  <c r="L17" i="34"/>
  <c r="H17" i="23" s="1"/>
  <c r="G17" i="23"/>
  <c r="BB6" i="28"/>
  <c r="BB8" i="28"/>
  <c r="BB7" i="28"/>
  <c r="K18" i="6"/>
  <c r="F18" i="23"/>
  <c r="O4" i="23"/>
  <c r="AS243" i="28"/>
  <c r="AS231" i="28"/>
  <c r="AS219" i="28"/>
  <c r="AS236" i="28"/>
  <c r="AS224" i="28"/>
  <c r="AS241" i="28"/>
  <c r="AS229" i="28"/>
  <c r="AS217" i="28"/>
  <c r="AS246" i="28"/>
  <c r="AS234" i="28"/>
  <c r="AS222" i="28"/>
  <c r="AS239" i="28"/>
  <c r="AS227" i="28"/>
  <c r="AS244" i="28"/>
  <c r="AS232" i="28"/>
  <c r="AS220" i="28"/>
  <c r="AS237" i="28"/>
  <c r="AS225" i="28"/>
  <c r="AS242" i="28"/>
  <c r="AS230" i="28"/>
  <c r="AS218" i="28"/>
  <c r="AS240" i="28"/>
  <c r="AS228" i="28"/>
  <c r="AS216" i="28"/>
  <c r="AS245" i="28"/>
  <c r="AS233" i="28"/>
  <c r="AS221" i="28"/>
  <c r="AS238" i="28"/>
  <c r="AS226" i="28"/>
  <c r="AS235" i="28"/>
  <c r="AS223" i="28"/>
  <c r="AT20" i="28"/>
  <c r="K59" i="2"/>
  <c r="F59" i="22"/>
  <c r="L100" i="6"/>
  <c r="H100" i="23" s="1"/>
  <c r="G100" i="23"/>
  <c r="K34" i="34"/>
  <c r="F34" i="23"/>
  <c r="AS277" i="28"/>
  <c r="AS275" i="28"/>
  <c r="AS268" i="28"/>
  <c r="AS273" i="28"/>
  <c r="AS271" i="28"/>
  <c r="AS274" i="28"/>
  <c r="AS272" i="28"/>
  <c r="AS255" i="28"/>
  <c r="AS267" i="28"/>
  <c r="AS260" i="28"/>
  <c r="AS248" i="28"/>
  <c r="AS270" i="28"/>
  <c r="AS265" i="28"/>
  <c r="AS253" i="28"/>
  <c r="AS258" i="28"/>
  <c r="AS263" i="28"/>
  <c r="AS251" i="28"/>
  <c r="AS256" i="28"/>
  <c r="AS261" i="28"/>
  <c r="AS249" i="28"/>
  <c r="AS266" i="28"/>
  <c r="AS254" i="28"/>
  <c r="AS269" i="28"/>
  <c r="AS264" i="28"/>
  <c r="AS252" i="28"/>
  <c r="AS276" i="28"/>
  <c r="AS257" i="28"/>
  <c r="AS262" i="28"/>
  <c r="AS250" i="28"/>
  <c r="AS259" i="28"/>
  <c r="AS247" i="28"/>
  <c r="AT21" i="28"/>
  <c r="K47" i="6"/>
  <c r="F47" i="23"/>
  <c r="K16" i="2"/>
  <c r="F16" i="22"/>
  <c r="R204" i="16"/>
  <c r="L66" i="6"/>
  <c r="H66" i="23" s="1"/>
  <c r="G66" i="23"/>
  <c r="O3" i="23"/>
  <c r="G46" i="23"/>
  <c r="L46" i="6"/>
  <c r="H46" i="23" s="1"/>
  <c r="K12" i="2"/>
  <c r="F12" i="22"/>
  <c r="AM307" i="28"/>
  <c r="AM295" i="28"/>
  <c r="AM283" i="28"/>
  <c r="AM300" i="28"/>
  <c r="AM288" i="28"/>
  <c r="AM305" i="28"/>
  <c r="AM293" i="28"/>
  <c r="AM281" i="28"/>
  <c r="AM298" i="28"/>
  <c r="AM286" i="28"/>
  <c r="AM303" i="28"/>
  <c r="AM291" i="28"/>
  <c r="AM279" i="28"/>
  <c r="AM308" i="28"/>
  <c r="AM296" i="28"/>
  <c r="AM284" i="28"/>
  <c r="AM301" i="28"/>
  <c r="AM289" i="28"/>
  <c r="AM306" i="28"/>
  <c r="AM294" i="28"/>
  <c r="AM282" i="28"/>
  <c r="AM299" i="28"/>
  <c r="AM287" i="28"/>
  <c r="AM304" i="28"/>
  <c r="AM292" i="28"/>
  <c r="AM280" i="28"/>
  <c r="AM297" i="28"/>
  <c r="AM285" i="28"/>
  <c r="AM302" i="28"/>
  <c r="AM290" i="28"/>
  <c r="AM278" i="28"/>
  <c r="AR332" i="28"/>
  <c r="AR320" i="28"/>
  <c r="AR337" i="28"/>
  <c r="AR325" i="28"/>
  <c r="AR313" i="28"/>
  <c r="AR330" i="28"/>
  <c r="AR318" i="28"/>
  <c r="AR335" i="28"/>
  <c r="AR323" i="28"/>
  <c r="AR311" i="28"/>
  <c r="AR328" i="28"/>
  <c r="AR316" i="28"/>
  <c r="AR333" i="28"/>
  <c r="AR321" i="28"/>
  <c r="AR309" i="28"/>
  <c r="AR338" i="28"/>
  <c r="AR326" i="28"/>
  <c r="AR314" i="28"/>
  <c r="AR331" i="28"/>
  <c r="AR319" i="28"/>
  <c r="AR336" i="28"/>
  <c r="AR324" i="28"/>
  <c r="AR312" i="28"/>
  <c r="AR329" i="28"/>
  <c r="AR317" i="28"/>
  <c r="AR334" i="28"/>
  <c r="AR322" i="28"/>
  <c r="AR310" i="28"/>
  <c r="AR339" i="28"/>
  <c r="AR327" i="28"/>
  <c r="AR315" i="28"/>
  <c r="AS12" i="28"/>
  <c r="L30" i="6"/>
  <c r="H30" i="23" s="1"/>
  <c r="G30" i="23"/>
  <c r="AS85" i="28"/>
  <c r="AS73" i="28"/>
  <c r="AS61" i="28"/>
  <c r="AS90" i="28"/>
  <c r="AS78" i="28"/>
  <c r="AS66" i="28"/>
  <c r="AS83" i="28"/>
  <c r="AS71" i="28"/>
  <c r="AT22" i="28"/>
  <c r="AS88" i="28"/>
  <c r="AS76" i="28"/>
  <c r="AS64" i="28"/>
  <c r="AS81" i="28"/>
  <c r="AS69" i="28"/>
  <c r="AS86" i="28"/>
  <c r="AS74" i="28"/>
  <c r="AS62" i="28"/>
  <c r="AS91" i="28"/>
  <c r="AS79" i="28"/>
  <c r="AS67" i="28"/>
  <c r="AS84" i="28"/>
  <c r="AS72" i="28"/>
  <c r="AS89" i="28"/>
  <c r="AS77" i="28"/>
  <c r="AS65" i="28"/>
  <c r="AS82" i="28"/>
  <c r="AS70" i="28"/>
  <c r="AS87" i="28"/>
  <c r="AS75" i="28"/>
  <c r="AS63" i="28"/>
  <c r="AS80" i="28"/>
  <c r="AS68" i="28"/>
  <c r="K58" i="6"/>
  <c r="F58" i="23"/>
  <c r="K107" i="6"/>
  <c r="F107" i="23"/>
  <c r="BA235" i="28"/>
  <c r="BA223" i="28"/>
  <c r="BA240" i="28"/>
  <c r="BA228" i="28"/>
  <c r="BA216" i="28"/>
  <c r="BA245" i="28"/>
  <c r="BA233" i="28"/>
  <c r="BA221" i="28"/>
  <c r="BA238" i="28"/>
  <c r="BA226" i="28"/>
  <c r="BA243" i="28"/>
  <c r="BA231" i="28"/>
  <c r="BA219" i="28"/>
  <c r="BA236" i="28"/>
  <c r="BA224" i="28"/>
  <c r="BA241" i="28"/>
  <c r="BA229" i="28"/>
  <c r="BA217" i="28"/>
  <c r="BA246" i="28"/>
  <c r="BA234" i="28"/>
  <c r="BA222" i="28"/>
  <c r="BA244" i="28"/>
  <c r="BA232" i="28"/>
  <c r="BA220" i="28"/>
  <c r="BA237" i="28"/>
  <c r="BA225" i="28"/>
  <c r="BA242" i="28"/>
  <c r="BA230" i="28"/>
  <c r="BA218" i="28"/>
  <c r="BA239" i="28"/>
  <c r="BA227" i="28"/>
  <c r="AY3" i="28"/>
  <c r="AR181" i="28"/>
  <c r="AR169" i="28"/>
  <c r="AR157" i="28"/>
  <c r="AR174" i="28"/>
  <c r="AR162" i="28"/>
  <c r="AR179" i="28"/>
  <c r="AR167" i="28"/>
  <c r="AR155" i="28"/>
  <c r="AR184" i="28"/>
  <c r="AR172" i="28"/>
  <c r="AR160" i="28"/>
  <c r="AR177" i="28"/>
  <c r="AR165" i="28"/>
  <c r="AR182" i="28"/>
  <c r="AR170" i="28"/>
  <c r="AR158" i="28"/>
  <c r="AR175" i="28"/>
  <c r="AR163" i="28"/>
  <c r="AR180" i="28"/>
  <c r="AR168" i="28"/>
  <c r="AR156" i="28"/>
  <c r="AR173" i="28"/>
  <c r="AR161" i="28"/>
  <c r="AR178" i="28"/>
  <c r="AR166" i="28"/>
  <c r="AR154" i="28"/>
  <c r="AR183" i="28"/>
  <c r="AR171" i="28"/>
  <c r="AR159" i="28"/>
  <c r="AR176" i="28"/>
  <c r="AR164" i="28"/>
  <c r="AS18" i="28"/>
  <c r="G20" i="23"/>
  <c r="L20" i="6"/>
  <c r="H20" i="23" s="1"/>
  <c r="BF330" i="28"/>
  <c r="BF318" i="28"/>
  <c r="BF335" i="28"/>
  <c r="BF323" i="28"/>
  <c r="BF311" i="28"/>
  <c r="BF328" i="28"/>
  <c r="BF316" i="28"/>
  <c r="BF333" i="28"/>
  <c r="BF321" i="28"/>
  <c r="BF309" i="28"/>
  <c r="BF338" i="28"/>
  <c r="BF326" i="28"/>
  <c r="BF314" i="28"/>
  <c r="BF331" i="28"/>
  <c r="BF319" i="28"/>
  <c r="BF336" i="28"/>
  <c r="BF324" i="28"/>
  <c r="BF312" i="28"/>
  <c r="BF329" i="28"/>
  <c r="BF317" i="28"/>
  <c r="BF334" i="28"/>
  <c r="BF322" i="28"/>
  <c r="BF310" i="28"/>
  <c r="BF339" i="28"/>
  <c r="BF327" i="28"/>
  <c r="BF315" i="28"/>
  <c r="BF332" i="28"/>
  <c r="BF320" i="28"/>
  <c r="BF337" i="28"/>
  <c r="BF325" i="28"/>
  <c r="BF313" i="28"/>
  <c r="BG12" i="28"/>
  <c r="AY121" i="28"/>
  <c r="AY117" i="28"/>
  <c r="AY115" i="28"/>
  <c r="AY103" i="28"/>
  <c r="AY108" i="28"/>
  <c r="AY96" i="28"/>
  <c r="AY122" i="28"/>
  <c r="AY113" i="28"/>
  <c r="AY101" i="28"/>
  <c r="AY119" i="28"/>
  <c r="AY106" i="28"/>
  <c r="AY94" i="28"/>
  <c r="AZ11" i="28"/>
  <c r="AY111" i="28"/>
  <c r="AY99" i="28"/>
  <c r="AY104" i="28"/>
  <c r="AY92" i="28"/>
  <c r="AY109" i="28"/>
  <c r="AY97" i="28"/>
  <c r="AY102" i="28"/>
  <c r="AY114" i="28"/>
  <c r="AY107" i="28"/>
  <c r="AY95" i="28"/>
  <c r="AY112" i="28"/>
  <c r="AY100" i="28"/>
  <c r="AY120" i="28"/>
  <c r="AY118" i="28"/>
  <c r="AY116" i="28"/>
  <c r="AY105" i="28"/>
  <c r="AY93" i="28"/>
  <c r="AY110" i="28"/>
  <c r="AY98" i="28"/>
  <c r="BA211" i="28"/>
  <c r="BA204" i="28"/>
  <c r="BA209" i="28"/>
  <c r="BA197" i="28"/>
  <c r="BA214" i="28"/>
  <c r="BA202" i="28"/>
  <c r="BA190" i="28"/>
  <c r="BA207" i="28"/>
  <c r="BA195" i="28"/>
  <c r="BA212" i="28"/>
  <c r="BA200" i="28"/>
  <c r="BA188" i="28"/>
  <c r="BA205" i="28"/>
  <c r="BA210" i="28"/>
  <c r="BA198" i="28"/>
  <c r="BA208" i="28"/>
  <c r="BA196" i="28"/>
  <c r="BA213" i="28"/>
  <c r="BA201" i="28"/>
  <c r="BA189" i="28"/>
  <c r="BA206" i="28"/>
  <c r="BA194" i="28"/>
  <c r="BA186" i="28"/>
  <c r="BA191" i="28"/>
  <c r="BA185" i="28"/>
  <c r="BA215" i="28"/>
  <c r="BA203" i="28"/>
  <c r="BA193" i="28"/>
  <c r="BA199" i="28"/>
  <c r="BA187" i="28"/>
  <c r="BA192" i="28"/>
  <c r="L39" i="6"/>
  <c r="H39" i="23" s="1"/>
  <c r="G39" i="23"/>
  <c r="K6" i="2"/>
  <c r="F6" i="22"/>
  <c r="K32" i="34"/>
  <c r="F32" i="23"/>
  <c r="K3" i="34"/>
  <c r="F3" i="23"/>
  <c r="K115" i="2"/>
  <c r="F115" i="22"/>
  <c r="K100" i="2"/>
  <c r="F100" i="22"/>
  <c r="AK333" i="28"/>
  <c r="AK321" i="28"/>
  <c r="AK309" i="28"/>
  <c r="AK338" i="28"/>
  <c r="AK326" i="28"/>
  <c r="AK314" i="28"/>
  <c r="AK331" i="28"/>
  <c r="AK319" i="28"/>
  <c r="AK336" i="28"/>
  <c r="AK324" i="28"/>
  <c r="AK312" i="28"/>
  <c r="AK329" i="28"/>
  <c r="AK317" i="28"/>
  <c r="AK334" i="28"/>
  <c r="AK322" i="28"/>
  <c r="AK310" i="28"/>
  <c r="AK339" i="28"/>
  <c r="AK327" i="28"/>
  <c r="AK315" i="28"/>
  <c r="AK332" i="28"/>
  <c r="AK320" i="28"/>
  <c r="AK337" i="28"/>
  <c r="AK325" i="28"/>
  <c r="AK313" i="28"/>
  <c r="AK330" i="28"/>
  <c r="AK318" i="28"/>
  <c r="AK335" i="28"/>
  <c r="AK323" i="28"/>
  <c r="AK311" i="28"/>
  <c r="AK328" i="28"/>
  <c r="AK316" i="28"/>
  <c r="AL12" i="28"/>
  <c r="BG275" i="28"/>
  <c r="BG273" i="28"/>
  <c r="BG271" i="28"/>
  <c r="BG276" i="28"/>
  <c r="BG269" i="28"/>
  <c r="BG272" i="28"/>
  <c r="BG277" i="28"/>
  <c r="BG270" i="28"/>
  <c r="BG267" i="28"/>
  <c r="BG265" i="28"/>
  <c r="BG253" i="28"/>
  <c r="BG258" i="28"/>
  <c r="BG263" i="28"/>
  <c r="BG251" i="28"/>
  <c r="BG256" i="28"/>
  <c r="BG274" i="28"/>
  <c r="BG261" i="28"/>
  <c r="BG249" i="28"/>
  <c r="BG266" i="28"/>
  <c r="BG254" i="28"/>
  <c r="BG259" i="28"/>
  <c r="BG247" i="28"/>
  <c r="BG264" i="28"/>
  <c r="BG252" i="28"/>
  <c r="BG262" i="28"/>
  <c r="BG250" i="28"/>
  <c r="BG255" i="28"/>
  <c r="BG268" i="28"/>
  <c r="BG260" i="28"/>
  <c r="BG248" i="28"/>
  <c r="BG257" i="28"/>
  <c r="BH21" i="28"/>
  <c r="G40" i="23"/>
  <c r="L40" i="6"/>
  <c r="H40" i="23" s="1"/>
  <c r="K115" i="34"/>
  <c r="F115" i="23"/>
  <c r="L11" i="34"/>
  <c r="H11" i="23" s="1"/>
  <c r="G11" i="23"/>
  <c r="BG83" i="28"/>
  <c r="BG71" i="28"/>
  <c r="BG88" i="28"/>
  <c r="BG76" i="28"/>
  <c r="BG64" i="28"/>
  <c r="BG81" i="28"/>
  <c r="BG69" i="28"/>
  <c r="BH22" i="28"/>
  <c r="BG86" i="28"/>
  <c r="BG74" i="28"/>
  <c r="BG62" i="28"/>
  <c r="BG91" i="28"/>
  <c r="BG79" i="28"/>
  <c r="BG67" i="28"/>
  <c r="BG84" i="28"/>
  <c r="BG72" i="28"/>
  <c r="BG89" i="28"/>
  <c r="BG77" i="28"/>
  <c r="BG65" i="28"/>
  <c r="BG82" i="28"/>
  <c r="BG70" i="28"/>
  <c r="BG87" i="28"/>
  <c r="BG75" i="28"/>
  <c r="BG63" i="28"/>
  <c r="BG80" i="28"/>
  <c r="BG68" i="28"/>
  <c r="BG85" i="28"/>
  <c r="BG73" i="28"/>
  <c r="BG61" i="28"/>
  <c r="BG90" i="28"/>
  <c r="BG78" i="28"/>
  <c r="BG66" i="28"/>
  <c r="K36" i="6"/>
  <c r="F36" i="23"/>
  <c r="K98" i="34"/>
  <c r="F98" i="23"/>
  <c r="L114" i="6"/>
  <c r="H114" i="23" s="1"/>
  <c r="G114" i="23"/>
  <c r="K19" i="2"/>
  <c r="F19" i="22"/>
  <c r="K93" i="34"/>
  <c r="F93" i="23"/>
  <c r="K48" i="6"/>
  <c r="F48" i="23"/>
  <c r="AQ3" i="28"/>
  <c r="BF179" i="28"/>
  <c r="BF167" i="28"/>
  <c r="BF155" i="28"/>
  <c r="BF172" i="28"/>
  <c r="BF160" i="28"/>
  <c r="BF184" i="28"/>
  <c r="BF177" i="28"/>
  <c r="BF165" i="28"/>
  <c r="BF182" i="28"/>
  <c r="BF170" i="28"/>
  <c r="BF158" i="28"/>
  <c r="BF175" i="28"/>
  <c r="BF163" i="28"/>
  <c r="BF180" i="28"/>
  <c r="BF168" i="28"/>
  <c r="BF156" i="28"/>
  <c r="BF173" i="28"/>
  <c r="BF161" i="28"/>
  <c r="BF178" i="28"/>
  <c r="BF166" i="28"/>
  <c r="BF154" i="28"/>
  <c r="BF183" i="28"/>
  <c r="BF171" i="28"/>
  <c r="BF159" i="28"/>
  <c r="BF176" i="28"/>
  <c r="BF164" i="28"/>
  <c r="BF181" i="28"/>
  <c r="BF169" i="28"/>
  <c r="BF157" i="28"/>
  <c r="BF174" i="28"/>
  <c r="BF162" i="28"/>
  <c r="BG18" i="28"/>
  <c r="AZ393" i="28"/>
  <c r="AZ381" i="28"/>
  <c r="AZ398" i="28"/>
  <c r="AZ386" i="28"/>
  <c r="AZ374" i="28"/>
  <c r="AZ391" i="28"/>
  <c r="AZ379" i="28"/>
  <c r="AZ396" i="28"/>
  <c r="AZ384" i="28"/>
  <c r="AZ372" i="28"/>
  <c r="AZ401" i="28"/>
  <c r="AZ389" i="28"/>
  <c r="AZ377" i="28"/>
  <c r="AZ394" i="28"/>
  <c r="AZ382" i="28"/>
  <c r="AZ399" i="28"/>
  <c r="AZ387" i="28"/>
  <c r="AZ375" i="28"/>
  <c r="AZ392" i="28"/>
  <c r="AZ380" i="28"/>
  <c r="AZ397" i="28"/>
  <c r="AZ385" i="28"/>
  <c r="AZ373" i="28"/>
  <c r="AZ390" i="28"/>
  <c r="AZ378" i="28"/>
  <c r="AZ400" i="28"/>
  <c r="AZ388" i="28"/>
  <c r="AZ376" i="28"/>
  <c r="AZ395" i="28"/>
  <c r="AZ383" i="28"/>
  <c r="AZ371" i="28"/>
  <c r="BA13" i="28"/>
  <c r="BE2" i="28"/>
  <c r="K105" i="2"/>
  <c r="F105" i="22"/>
  <c r="K105" i="6"/>
  <c r="F105" i="23"/>
  <c r="K36" i="2"/>
  <c r="F36" i="22"/>
  <c r="K37" i="34"/>
  <c r="F37" i="23"/>
  <c r="K83" i="2"/>
  <c r="F83" i="22"/>
  <c r="R250" i="16"/>
  <c r="R257" i="16"/>
  <c r="AM432" i="28"/>
  <c r="AM420" i="28"/>
  <c r="AM430" i="28"/>
  <c r="AM418" i="28"/>
  <c r="AM423" i="28"/>
  <c r="AM428" i="28"/>
  <c r="AM416" i="28"/>
  <c r="AM426" i="28"/>
  <c r="AM414" i="28"/>
  <c r="AM424" i="28"/>
  <c r="AM422" i="28"/>
  <c r="AM410" i="28"/>
  <c r="AM408" i="28"/>
  <c r="AM425" i="28"/>
  <c r="AM403" i="28"/>
  <c r="AM413" i="28"/>
  <c r="AM412" i="28"/>
  <c r="AM427" i="28"/>
  <c r="AM411" i="28"/>
  <c r="AM405" i="28"/>
  <c r="AM407" i="28"/>
  <c r="AM429" i="28"/>
  <c r="AM409" i="28"/>
  <c r="AM417" i="28"/>
  <c r="AM431" i="28"/>
  <c r="AM419" i="28"/>
  <c r="AM404" i="28"/>
  <c r="AM415" i="28"/>
  <c r="AM406" i="28"/>
  <c r="AM421" i="28"/>
  <c r="AM402" i="28"/>
  <c r="K95" i="6"/>
  <c r="F95" i="23"/>
  <c r="K106" i="6"/>
  <c r="F106" i="23"/>
  <c r="L41" i="6"/>
  <c r="H41" i="23" s="1"/>
  <c r="G41" i="23"/>
  <c r="G22" i="23"/>
  <c r="L22" i="6"/>
  <c r="H22" i="23" s="1"/>
  <c r="K31" i="2"/>
  <c r="F31" i="22"/>
  <c r="K13" i="34"/>
  <c r="F13" i="23"/>
  <c r="AU9" i="28"/>
  <c r="K52" i="2"/>
  <c r="F52" i="22"/>
  <c r="K57" i="2"/>
  <c r="F57" i="22"/>
  <c r="F35" i="23"/>
  <c r="K35" i="6"/>
  <c r="G64" i="23"/>
  <c r="L64" i="6"/>
  <c r="H64" i="23" s="1"/>
  <c r="K94" i="34"/>
  <c r="F94" i="23"/>
  <c r="K78" i="6"/>
  <c r="F78" i="23"/>
  <c r="K12" i="6"/>
  <c r="F12" i="23"/>
  <c r="AJ3" i="28"/>
  <c r="AM237" i="28"/>
  <c r="AM225" i="28"/>
  <c r="AM242" i="28"/>
  <c r="AM230" i="28"/>
  <c r="AM218" i="28"/>
  <c r="AM235" i="28"/>
  <c r="AM223" i="28"/>
  <c r="AM240" i="28"/>
  <c r="AM228" i="28"/>
  <c r="AM216" i="28"/>
  <c r="AM245" i="28"/>
  <c r="AM233" i="28"/>
  <c r="AM221" i="28"/>
  <c r="AM238" i="28"/>
  <c r="AM226" i="28"/>
  <c r="AM243" i="28"/>
  <c r="AM231" i="28"/>
  <c r="AM219" i="28"/>
  <c r="AM236" i="28"/>
  <c r="AM224" i="28"/>
  <c r="AM246" i="28"/>
  <c r="AM234" i="28"/>
  <c r="AM222" i="28"/>
  <c r="AM239" i="28"/>
  <c r="AM227" i="28"/>
  <c r="AM244" i="28"/>
  <c r="AM232" i="28"/>
  <c r="AM220" i="28"/>
  <c r="AM241" i="28"/>
  <c r="AM229" i="28"/>
  <c r="AM217" i="28"/>
  <c r="K101" i="6"/>
  <c r="F101" i="23"/>
  <c r="G28" i="23"/>
  <c r="L28" i="6"/>
  <c r="H28" i="23" s="1"/>
  <c r="BA305" i="28"/>
  <c r="BA293" i="28"/>
  <c r="BA281" i="28"/>
  <c r="BA298" i="28"/>
  <c r="BA286" i="28"/>
  <c r="BA303" i="28"/>
  <c r="BA291" i="28"/>
  <c r="BA279" i="28"/>
  <c r="BA308" i="28"/>
  <c r="BA296" i="28"/>
  <c r="BA284" i="28"/>
  <c r="BA301" i="28"/>
  <c r="BA289" i="28"/>
  <c r="BA306" i="28"/>
  <c r="BA294" i="28"/>
  <c r="BA282" i="28"/>
  <c r="BA299" i="28"/>
  <c r="BA287" i="28"/>
  <c r="BA304" i="28"/>
  <c r="BA292" i="28"/>
  <c r="BA280" i="28"/>
  <c r="BA297" i="28"/>
  <c r="BA285" i="28"/>
  <c r="BA302" i="28"/>
  <c r="BA290" i="28"/>
  <c r="BA278" i="28"/>
  <c r="BA307" i="28"/>
  <c r="BA295" i="28"/>
  <c r="BA283" i="28"/>
  <c r="BA300" i="28"/>
  <c r="BA288" i="28"/>
  <c r="AK390" i="28"/>
  <c r="AK378" i="28"/>
  <c r="AK395" i="28"/>
  <c r="AK383" i="28"/>
  <c r="AK371" i="28"/>
  <c r="AK400" i="28"/>
  <c r="AK388" i="28"/>
  <c r="AK376" i="28"/>
  <c r="AK393" i="28"/>
  <c r="AK381" i="28"/>
  <c r="AK398" i="28"/>
  <c r="AK386" i="28"/>
  <c r="AK374" i="28"/>
  <c r="AK391" i="28"/>
  <c r="AK379" i="28"/>
  <c r="AK396" i="28"/>
  <c r="AK384" i="28"/>
  <c r="AK372" i="28"/>
  <c r="AK401" i="28"/>
  <c r="AK389" i="28"/>
  <c r="AK377" i="28"/>
  <c r="AK394" i="28"/>
  <c r="AK382" i="28"/>
  <c r="AK399" i="28"/>
  <c r="AK387" i="28"/>
  <c r="AK375" i="28"/>
  <c r="AK397" i="28"/>
  <c r="AK385" i="28"/>
  <c r="AK373" i="28"/>
  <c r="AK392" i="28"/>
  <c r="AK380" i="28"/>
  <c r="AL13" i="28"/>
  <c r="AJ4" i="28"/>
  <c r="R151" i="16"/>
  <c r="AI8" i="28"/>
  <c r="AI7" i="28"/>
  <c r="AI6" i="28"/>
  <c r="AY4" i="28"/>
  <c r="BF122" i="28"/>
  <c r="BF120" i="28"/>
  <c r="BF116" i="28"/>
  <c r="BF117" i="28"/>
  <c r="BF102" i="28"/>
  <c r="BF115" i="28"/>
  <c r="BF107" i="28"/>
  <c r="BF95" i="28"/>
  <c r="BF114" i="28"/>
  <c r="BF112" i="28"/>
  <c r="BF100" i="28"/>
  <c r="BF121" i="28"/>
  <c r="BF105" i="28"/>
  <c r="BF93" i="28"/>
  <c r="BF110" i="28"/>
  <c r="BF98" i="28"/>
  <c r="BF103" i="28"/>
  <c r="BF118" i="28"/>
  <c r="BF108" i="28"/>
  <c r="BF96" i="28"/>
  <c r="BF113" i="28"/>
  <c r="BF101" i="28"/>
  <c r="BF106" i="28"/>
  <c r="BF94" i="28"/>
  <c r="BF111" i="28"/>
  <c r="BF99" i="28"/>
  <c r="BG11" i="28"/>
  <c r="BF104" i="28"/>
  <c r="BF92" i="28"/>
  <c r="BF119" i="28"/>
  <c r="BF109" i="28"/>
  <c r="BF97" i="28"/>
  <c r="G26" i="23"/>
  <c r="L26" i="6"/>
  <c r="H26" i="23" s="1"/>
  <c r="BA272" i="28"/>
  <c r="BA277" i="28"/>
  <c r="BA270" i="28"/>
  <c r="BA275" i="28"/>
  <c r="BA271" i="28"/>
  <c r="BA276" i="28"/>
  <c r="BA259" i="28"/>
  <c r="BA247" i="28"/>
  <c r="BA264" i="28"/>
  <c r="BA252" i="28"/>
  <c r="BA257" i="28"/>
  <c r="BA268" i="28"/>
  <c r="BA262" i="28"/>
  <c r="BA250" i="28"/>
  <c r="BA269" i="28"/>
  <c r="BA255" i="28"/>
  <c r="BA260" i="28"/>
  <c r="BA248" i="28"/>
  <c r="BA274" i="28"/>
  <c r="BA273" i="28"/>
  <c r="BA267" i="28"/>
  <c r="BA265" i="28"/>
  <c r="BA253" i="28"/>
  <c r="BA258" i="28"/>
  <c r="BA256" i="28"/>
  <c r="BA261" i="28"/>
  <c r="BA249" i="28"/>
  <c r="BA266" i="28"/>
  <c r="BA254" i="28"/>
  <c r="BA263" i="28"/>
  <c r="BA251" i="28"/>
  <c r="K77" i="6"/>
  <c r="F77" i="23"/>
  <c r="AK120" i="28"/>
  <c r="AK116" i="28"/>
  <c r="AK119" i="28"/>
  <c r="AK117" i="28"/>
  <c r="AK105" i="28"/>
  <c r="AK93" i="28"/>
  <c r="AK121" i="28"/>
  <c r="AK110" i="28"/>
  <c r="AK98" i="28"/>
  <c r="AK103" i="28"/>
  <c r="AK108" i="28"/>
  <c r="AK96" i="28"/>
  <c r="AL11" i="28"/>
  <c r="AK113" i="28"/>
  <c r="AK101" i="28"/>
  <c r="AK115" i="28"/>
  <c r="AK106" i="28"/>
  <c r="AK94" i="28"/>
  <c r="AK118" i="28"/>
  <c r="AK111" i="28"/>
  <c r="AK99" i="28"/>
  <c r="AK104" i="28"/>
  <c r="AK92" i="28"/>
  <c r="AK109" i="28"/>
  <c r="AK97" i="28"/>
  <c r="AK122" i="28"/>
  <c r="AK114" i="28"/>
  <c r="AK102" i="28"/>
  <c r="AK107" i="28"/>
  <c r="AK95" i="28"/>
  <c r="AK112" i="28"/>
  <c r="AK100" i="28"/>
  <c r="AZ84" i="28"/>
  <c r="AZ72" i="28"/>
  <c r="AZ89" i="28"/>
  <c r="AZ77" i="28"/>
  <c r="AZ65" i="28"/>
  <c r="AZ82" i="28"/>
  <c r="AZ70" i="28"/>
  <c r="AZ87" i="28"/>
  <c r="AZ75" i="28"/>
  <c r="AZ63" i="28"/>
  <c r="AZ80" i="28"/>
  <c r="AZ68" i="28"/>
  <c r="AZ85" i="28"/>
  <c r="AZ73" i="28"/>
  <c r="AZ61" i="28"/>
  <c r="AZ90" i="28"/>
  <c r="AZ78" i="28"/>
  <c r="AZ66" i="28"/>
  <c r="AZ83" i="28"/>
  <c r="AZ71" i="28"/>
  <c r="AZ88" i="28"/>
  <c r="AZ76" i="28"/>
  <c r="AZ64" i="28"/>
  <c r="BA22" i="28"/>
  <c r="AZ81" i="28"/>
  <c r="AZ69" i="28"/>
  <c r="AZ86" i="28"/>
  <c r="AZ74" i="28"/>
  <c r="AZ62" i="28"/>
  <c r="AZ91" i="28"/>
  <c r="AZ79" i="28"/>
  <c r="AZ67" i="28"/>
  <c r="AL86" i="28"/>
  <c r="AL74" i="28"/>
  <c r="AL62" i="28"/>
  <c r="AL91" i="28"/>
  <c r="AL79" i="28"/>
  <c r="AL67" i="28"/>
  <c r="AL84" i="28"/>
  <c r="AL72" i="28"/>
  <c r="AL89" i="28"/>
  <c r="AL77" i="28"/>
  <c r="AL65" i="28"/>
  <c r="AL82" i="28"/>
  <c r="AL70" i="28"/>
  <c r="AL87" i="28"/>
  <c r="AL75" i="28"/>
  <c r="AL63" i="28"/>
  <c r="AL80" i="28"/>
  <c r="AL68" i="28"/>
  <c r="AL85" i="28"/>
  <c r="AL73" i="28"/>
  <c r="AL61" i="28"/>
  <c r="AL90" i="28"/>
  <c r="AL78" i="28"/>
  <c r="AL66" i="28"/>
  <c r="AM22" i="28"/>
  <c r="AL83" i="28"/>
  <c r="AL71" i="28"/>
  <c r="AL88" i="28"/>
  <c r="AL76" i="28"/>
  <c r="AL64" i="28"/>
  <c r="AL81" i="28"/>
  <c r="AL69" i="28"/>
  <c r="K83" i="6"/>
  <c r="F83" i="23"/>
  <c r="K45" i="2"/>
  <c r="F45" i="22"/>
  <c r="G24" i="23"/>
  <c r="L24" i="6"/>
  <c r="H24" i="23" s="1"/>
  <c r="K57" i="6"/>
  <c r="F57" i="23"/>
  <c r="K13" i="2"/>
  <c r="F13" i="22"/>
  <c r="K112" i="2"/>
  <c r="F112" i="22"/>
  <c r="L25" i="6"/>
  <c r="H25" i="23" s="1"/>
  <c r="G25" i="23"/>
  <c r="F49" i="23"/>
  <c r="K49" i="6"/>
  <c r="K9" i="2"/>
  <c r="F9" i="22"/>
  <c r="K117" i="6"/>
  <c r="F117" i="23"/>
  <c r="G8" i="23"/>
  <c r="L8" i="6"/>
  <c r="H8" i="23" s="1"/>
  <c r="K22" i="2"/>
  <c r="F22" i="22"/>
  <c r="K60" i="2"/>
  <c r="F60" i="22"/>
  <c r="BA178" i="28"/>
  <c r="BA166" i="28"/>
  <c r="BA154" i="28"/>
  <c r="BA183" i="28"/>
  <c r="BA171" i="28"/>
  <c r="BA159" i="28"/>
  <c r="BA176" i="28"/>
  <c r="BA164" i="28"/>
  <c r="BA181" i="28"/>
  <c r="BA169" i="28"/>
  <c r="BA157" i="28"/>
  <c r="BA174" i="28"/>
  <c r="BA162" i="28"/>
  <c r="BA179" i="28"/>
  <c r="BA167" i="28"/>
  <c r="BA155" i="28"/>
  <c r="BA184" i="28"/>
  <c r="BA172" i="28"/>
  <c r="BA160" i="28"/>
  <c r="BA177" i="28"/>
  <c r="BA165" i="28"/>
  <c r="BA182" i="28"/>
  <c r="BA170" i="28"/>
  <c r="BA158" i="28"/>
  <c r="BA175" i="28"/>
  <c r="BA163" i="28"/>
  <c r="BA180" i="28"/>
  <c r="BA168" i="28"/>
  <c r="BA156" i="28"/>
  <c r="BA173" i="28"/>
  <c r="BA161" i="28"/>
  <c r="K79" i="34"/>
  <c r="F79" i="23"/>
  <c r="AS301" i="28"/>
  <c r="AS289" i="28"/>
  <c r="AS306" i="28"/>
  <c r="AS294" i="28"/>
  <c r="AS282" i="28"/>
  <c r="AS299" i="28"/>
  <c r="AS287" i="28"/>
  <c r="AS304" i="28"/>
  <c r="AS292" i="28"/>
  <c r="AS280" i="28"/>
  <c r="AS297" i="28"/>
  <c r="AS285" i="28"/>
  <c r="AS302" i="28"/>
  <c r="AS290" i="28"/>
  <c r="AS278" i="28"/>
  <c r="AS307" i="28"/>
  <c r="AS295" i="28"/>
  <c r="AS283" i="28"/>
  <c r="AS300" i="28"/>
  <c r="AS288" i="28"/>
  <c r="AS305" i="28"/>
  <c r="AS293" i="28"/>
  <c r="AS281" i="28"/>
  <c r="AS298" i="28"/>
  <c r="AS286" i="28"/>
  <c r="AS303" i="28"/>
  <c r="AS291" i="28"/>
  <c r="AS279" i="28"/>
  <c r="AS308" i="28"/>
  <c r="AS296" i="28"/>
  <c r="AS284" i="28"/>
  <c r="AT23" i="28"/>
  <c r="AR401" i="28"/>
  <c r="AR389" i="28"/>
  <c r="AR377" i="28"/>
  <c r="AR394" i="28"/>
  <c r="AR382" i="28"/>
  <c r="AR399" i="28"/>
  <c r="AR387" i="28"/>
  <c r="AR375" i="28"/>
  <c r="AR392" i="28"/>
  <c r="AR380" i="28"/>
  <c r="AR397" i="28"/>
  <c r="AR385" i="28"/>
  <c r="AR373" i="28"/>
  <c r="AR390" i="28"/>
  <c r="AR378" i="28"/>
  <c r="AR395" i="28"/>
  <c r="AR383" i="28"/>
  <c r="AR371" i="28"/>
  <c r="AR400" i="28"/>
  <c r="AR388" i="28"/>
  <c r="AR376" i="28"/>
  <c r="AR393" i="28"/>
  <c r="AR381" i="28"/>
  <c r="AR398" i="28"/>
  <c r="AR386" i="28"/>
  <c r="AR374" i="28"/>
  <c r="AR396" i="28"/>
  <c r="AR384" i="28"/>
  <c r="AR372" i="28"/>
  <c r="AR391" i="28"/>
  <c r="AR379" i="28"/>
  <c r="AS13" i="28"/>
  <c r="BF399" i="28"/>
  <c r="BF387" i="28"/>
  <c r="BF375" i="28"/>
  <c r="BF392" i="28"/>
  <c r="BF380" i="28"/>
  <c r="BF397" i="28"/>
  <c r="BF385" i="28"/>
  <c r="BF373" i="28"/>
  <c r="BF390" i="28"/>
  <c r="BF378" i="28"/>
  <c r="BF395" i="28"/>
  <c r="BF383" i="28"/>
  <c r="BF371" i="28"/>
  <c r="BF400" i="28"/>
  <c r="BF388" i="28"/>
  <c r="BF376" i="28"/>
  <c r="BF393" i="28"/>
  <c r="BF381" i="28"/>
  <c r="BF398" i="28"/>
  <c r="BF386" i="28"/>
  <c r="BF374" i="28"/>
  <c r="BF391" i="28"/>
  <c r="BF379" i="28"/>
  <c r="BF396" i="28"/>
  <c r="BF384" i="28"/>
  <c r="BF372" i="28"/>
  <c r="BF394" i="28"/>
  <c r="BF382" i="28"/>
  <c r="BF401" i="28"/>
  <c r="BF389" i="28"/>
  <c r="BF377" i="28"/>
  <c r="BG13" i="28"/>
  <c r="K71" i="6"/>
  <c r="F71" i="23"/>
  <c r="AS426" i="28"/>
  <c r="AS414" i="28"/>
  <c r="AS424" i="28"/>
  <c r="AS412" i="28"/>
  <c r="AS429" i="28"/>
  <c r="AS417" i="28"/>
  <c r="AS422" i="28"/>
  <c r="AS432" i="28"/>
  <c r="AS420" i="28"/>
  <c r="AS430" i="28"/>
  <c r="AS418" i="28"/>
  <c r="AS428" i="28"/>
  <c r="AS416" i="28"/>
  <c r="AS404" i="28"/>
  <c r="AS413" i="28"/>
  <c r="AS407" i="28"/>
  <c r="AS411" i="28"/>
  <c r="AS427" i="28"/>
  <c r="AS410" i="28"/>
  <c r="AS409" i="28"/>
  <c r="AS402" i="28"/>
  <c r="AS408" i="28"/>
  <c r="AS406" i="28"/>
  <c r="AS431" i="28"/>
  <c r="AS421" i="28"/>
  <c r="AS419" i="28"/>
  <c r="AS415" i="28"/>
  <c r="AS423" i="28"/>
  <c r="AS403" i="28"/>
  <c r="AS425" i="28"/>
  <c r="AS405" i="28"/>
  <c r="AT24" i="28"/>
  <c r="AX2" i="28"/>
  <c r="AX5" i="28" s="1"/>
  <c r="K69" i="2"/>
  <c r="F69" i="22"/>
  <c r="R181" i="16"/>
  <c r="K102" i="6"/>
  <c r="F102" i="23"/>
  <c r="AQ4" i="28"/>
  <c r="BF212" i="28"/>
  <c r="BF205" i="28"/>
  <c r="BF210" i="28"/>
  <c r="BF198" i="28"/>
  <c r="BF186" i="28"/>
  <c r="BF215" i="28"/>
  <c r="BF203" i="28"/>
  <c r="BF191" i="28"/>
  <c r="BF208" i="28"/>
  <c r="BF196" i="28"/>
  <c r="BF213" i="28"/>
  <c r="BF201" i="28"/>
  <c r="BF189" i="28"/>
  <c r="BF206" i="28"/>
  <c r="BF211" i="28"/>
  <c r="BF199" i="28"/>
  <c r="BF209" i="28"/>
  <c r="BF197" i="28"/>
  <c r="BF214" i="28"/>
  <c r="BF202" i="28"/>
  <c r="BF190" i="28"/>
  <c r="BF207" i="28"/>
  <c r="BF195" i="28"/>
  <c r="BF188" i="28"/>
  <c r="BF193" i="28"/>
  <c r="BF200" i="28"/>
  <c r="BF204" i="28"/>
  <c r="BF187" i="28"/>
  <c r="BF194" i="28"/>
  <c r="BF192" i="28"/>
  <c r="BF185" i="28"/>
  <c r="BG19" i="28"/>
  <c r="BG424" i="28"/>
  <c r="BG412" i="28"/>
  <c r="BG422" i="28"/>
  <c r="BG410" i="28"/>
  <c r="BG427" i="28"/>
  <c r="BG415" i="28"/>
  <c r="BG432" i="28"/>
  <c r="BG420" i="28"/>
  <c r="BG430" i="28"/>
  <c r="BG418" i="28"/>
  <c r="BG428" i="28"/>
  <c r="BG426" i="28"/>
  <c r="BG414" i="28"/>
  <c r="BG421" i="28"/>
  <c r="BG411" i="28"/>
  <c r="BG423" i="28"/>
  <c r="BG402" i="28"/>
  <c r="BG413" i="28"/>
  <c r="BG404" i="28"/>
  <c r="BG425" i="28"/>
  <c r="BG416" i="28"/>
  <c r="BG409" i="28"/>
  <c r="BG406" i="28"/>
  <c r="BG408" i="28"/>
  <c r="BG403" i="28"/>
  <c r="BG431" i="28"/>
  <c r="BG419" i="28"/>
  <c r="BG407" i="28"/>
  <c r="BG417" i="28"/>
  <c r="BG405" i="28"/>
  <c r="BG429" i="28"/>
  <c r="BH24" i="28"/>
  <c r="L76" i="6"/>
  <c r="H76" i="23" s="1"/>
  <c r="G76" i="23"/>
  <c r="K81" i="2"/>
  <c r="F81" i="22"/>
  <c r="AR122" i="28"/>
  <c r="AR118" i="28"/>
  <c r="AR116" i="28"/>
  <c r="AR104" i="28"/>
  <c r="AR92" i="28"/>
  <c r="AR120" i="28"/>
  <c r="AR109" i="28"/>
  <c r="AR97" i="28"/>
  <c r="AR102" i="28"/>
  <c r="AR114" i="28"/>
  <c r="AR107" i="28"/>
  <c r="AR95" i="28"/>
  <c r="AR112" i="28"/>
  <c r="AR100" i="28"/>
  <c r="AR105" i="28"/>
  <c r="AR93" i="28"/>
  <c r="AR110" i="28"/>
  <c r="AR98" i="28"/>
  <c r="AR119" i="28"/>
  <c r="AR103" i="28"/>
  <c r="AR117" i="28"/>
  <c r="AR108" i="28"/>
  <c r="AR96" i="28"/>
  <c r="AR113" i="28"/>
  <c r="AR101" i="28"/>
  <c r="AS11" i="28"/>
  <c r="AR121" i="28"/>
  <c r="AR115" i="28"/>
  <c r="AR106" i="28"/>
  <c r="AR94" i="28"/>
  <c r="AR111" i="28"/>
  <c r="AR99" i="28"/>
  <c r="K55" i="2"/>
  <c r="F55" i="22"/>
  <c r="K5" i="34"/>
  <c r="F5" i="23"/>
  <c r="AJ2" i="28"/>
  <c r="O5" i="22"/>
  <c r="G52" i="23"/>
  <c r="L52" i="6"/>
  <c r="H52" i="23" s="1"/>
  <c r="G44" i="23"/>
  <c r="L44" i="6"/>
  <c r="H44" i="23" s="1"/>
  <c r="K67" i="2"/>
  <c r="F67" i="22"/>
  <c r="K21" i="2"/>
  <c r="F21" i="22"/>
  <c r="BE3" i="28"/>
  <c r="G16" i="23"/>
  <c r="L16" i="6"/>
  <c r="H16" i="23" s="1"/>
  <c r="K25" i="2"/>
  <c r="F25" i="22"/>
  <c r="K76" i="2"/>
  <c r="F76" i="22"/>
  <c r="R148" i="16"/>
  <c r="R157" i="16"/>
  <c r="G102" i="22" l="1"/>
  <c r="L102" i="2"/>
  <c r="H102" i="22" s="1"/>
  <c r="L29" i="2"/>
  <c r="H29" i="22" s="1"/>
  <c r="G29" i="22"/>
  <c r="G26" i="22"/>
  <c r="L26" i="2"/>
  <c r="H26" i="22" s="1"/>
  <c r="G41" i="22"/>
  <c r="L41" i="2"/>
  <c r="H41" i="22" s="1"/>
  <c r="L54" i="2"/>
  <c r="H54" i="22" s="1"/>
  <c r="G54" i="22"/>
  <c r="L101" i="2"/>
  <c r="H101" i="22" s="1"/>
  <c r="G101" i="22"/>
  <c r="L53" i="2"/>
  <c r="H53" i="22" s="1"/>
  <c r="G53" i="22"/>
  <c r="L68" i="2"/>
  <c r="H68" i="22" s="1"/>
  <c r="G68" i="22"/>
  <c r="L96" i="2"/>
  <c r="H96" i="22" s="1"/>
  <c r="G96" i="22"/>
  <c r="G82" i="22"/>
  <c r="L82" i="2"/>
  <c r="H82" i="22" s="1"/>
  <c r="L27" i="2"/>
  <c r="H27" i="22" s="1"/>
  <c r="G27" i="22"/>
  <c r="AQ5" i="28"/>
  <c r="AQ6" i="28" s="1"/>
  <c r="L50" i="2"/>
  <c r="H50" i="22" s="1"/>
  <c r="G50" i="22"/>
  <c r="L42" i="2"/>
  <c r="H42" i="22" s="1"/>
  <c r="G42" i="22"/>
  <c r="L92" i="6"/>
  <c r="H92" i="23" s="1"/>
  <c r="G92" i="23"/>
  <c r="L8" i="2"/>
  <c r="H8" i="22" s="1"/>
  <c r="G8" i="22"/>
  <c r="L116" i="2"/>
  <c r="H116" i="22" s="1"/>
  <c r="G116" i="22"/>
  <c r="L65" i="2"/>
  <c r="H65" i="22" s="1"/>
  <c r="G65" i="22"/>
  <c r="L114" i="2"/>
  <c r="H114" i="22" s="1"/>
  <c r="G114" i="22"/>
  <c r="L68" i="6"/>
  <c r="H68" i="23" s="1"/>
  <c r="G68" i="23"/>
  <c r="L73" i="2"/>
  <c r="H73" i="22" s="1"/>
  <c r="G73" i="22"/>
  <c r="L98" i="2"/>
  <c r="H98" i="22" s="1"/>
  <c r="G98" i="22"/>
  <c r="L113" i="2"/>
  <c r="H113" i="22" s="1"/>
  <c r="G113" i="22"/>
  <c r="L35" i="2"/>
  <c r="H35" i="22" s="1"/>
  <c r="G35" i="22"/>
  <c r="G70" i="22"/>
  <c r="L70" i="2"/>
  <c r="H70" i="22" s="1"/>
  <c r="L75" i="2"/>
  <c r="H75" i="22" s="1"/>
  <c r="G75" i="22"/>
  <c r="L90" i="2"/>
  <c r="H90" i="22" s="1"/>
  <c r="G90" i="22"/>
  <c r="L64" i="2"/>
  <c r="H64" i="22" s="1"/>
  <c r="G64" i="22"/>
  <c r="L104" i="2"/>
  <c r="H104" i="22" s="1"/>
  <c r="G104" i="22"/>
  <c r="L94" i="2"/>
  <c r="H94" i="22" s="1"/>
  <c r="G94" i="22"/>
  <c r="L43" i="2"/>
  <c r="H43" i="22" s="1"/>
  <c r="G43" i="22"/>
  <c r="L5" i="2"/>
  <c r="H5" i="22" s="1"/>
  <c r="G5" i="22"/>
  <c r="L51" i="2"/>
  <c r="H51" i="22" s="1"/>
  <c r="G51" i="22"/>
  <c r="L60" i="34"/>
  <c r="H60" i="23" s="1"/>
  <c r="G60" i="23"/>
  <c r="L72" i="2"/>
  <c r="H72" i="22" s="1"/>
  <c r="G72" i="22"/>
  <c r="L87" i="34"/>
  <c r="H87" i="23" s="1"/>
  <c r="G87" i="23"/>
  <c r="L106" i="2"/>
  <c r="H106" i="22" s="1"/>
  <c r="G106" i="22"/>
  <c r="L30" i="2"/>
  <c r="H30" i="22" s="1"/>
  <c r="G30" i="22"/>
  <c r="L90" i="34"/>
  <c r="H90" i="23" s="1"/>
  <c r="G90" i="23"/>
  <c r="L49" i="2"/>
  <c r="H49" i="22" s="1"/>
  <c r="G49" i="22"/>
  <c r="L109" i="6"/>
  <c r="H109" i="23" s="1"/>
  <c r="G109" i="23"/>
  <c r="L23" i="2"/>
  <c r="H23" i="22" s="1"/>
  <c r="G23" i="22"/>
  <c r="L34" i="2"/>
  <c r="H34" i="22" s="1"/>
  <c r="G34" i="22"/>
  <c r="L77" i="2"/>
  <c r="H77" i="22" s="1"/>
  <c r="G77" i="22"/>
  <c r="G55" i="23"/>
  <c r="L55" i="6"/>
  <c r="H55" i="23" s="1"/>
  <c r="L42" i="34"/>
  <c r="H42" i="23" s="1"/>
  <c r="G42" i="23"/>
  <c r="L71" i="2"/>
  <c r="H71" i="22" s="1"/>
  <c r="G71" i="22"/>
  <c r="L87" i="2"/>
  <c r="H87" i="22" s="1"/>
  <c r="G87" i="22"/>
  <c r="L20" i="2"/>
  <c r="H20" i="22" s="1"/>
  <c r="G20" i="22"/>
  <c r="L32" i="2"/>
  <c r="H32" i="22" s="1"/>
  <c r="G32" i="22"/>
  <c r="L78" i="2"/>
  <c r="H78" i="22" s="1"/>
  <c r="G78" i="22"/>
  <c r="L109" i="2"/>
  <c r="H109" i="22" s="1"/>
  <c r="G109" i="22"/>
  <c r="G38" i="23"/>
  <c r="L38" i="6"/>
  <c r="H38" i="23" s="1"/>
  <c r="L104" i="34"/>
  <c r="H104" i="23" s="1"/>
  <c r="G104" i="23"/>
  <c r="L39" i="2"/>
  <c r="H39" i="22" s="1"/>
  <c r="G39" i="22"/>
  <c r="L47" i="2"/>
  <c r="H47" i="22" s="1"/>
  <c r="G47" i="22"/>
  <c r="L63" i="2"/>
  <c r="H63" i="22" s="1"/>
  <c r="G63" i="22"/>
  <c r="BD9" i="28"/>
  <c r="L18" i="2"/>
  <c r="H18" i="22" s="1"/>
  <c r="G18" i="22"/>
  <c r="L91" i="6"/>
  <c r="H91" i="23" s="1"/>
  <c r="G91" i="23"/>
  <c r="L103" i="6"/>
  <c r="H103" i="23" s="1"/>
  <c r="G103" i="23"/>
  <c r="L11" i="2"/>
  <c r="H11" i="22" s="1"/>
  <c r="G11" i="22"/>
  <c r="L21" i="34"/>
  <c r="H21" i="23" s="1"/>
  <c r="G21" i="23"/>
  <c r="L74" i="6"/>
  <c r="H74" i="23" s="1"/>
  <c r="G74" i="23"/>
  <c r="L86" i="2"/>
  <c r="H86" i="22" s="1"/>
  <c r="G86" i="22"/>
  <c r="L63" i="6"/>
  <c r="H63" i="23" s="1"/>
  <c r="G63" i="23"/>
  <c r="L48" i="2"/>
  <c r="H48" i="22" s="1"/>
  <c r="G48" i="22"/>
  <c r="L88" i="2"/>
  <c r="H88" i="22" s="1"/>
  <c r="G88" i="22"/>
  <c r="L53" i="6"/>
  <c r="H53" i="23" s="1"/>
  <c r="G53" i="23"/>
  <c r="L80" i="6"/>
  <c r="H80" i="23" s="1"/>
  <c r="G80" i="23"/>
  <c r="L56" i="2"/>
  <c r="H56" i="22" s="1"/>
  <c r="G56" i="22"/>
  <c r="L81" i="34"/>
  <c r="H81" i="23" s="1"/>
  <c r="G81" i="23"/>
  <c r="L70" i="6"/>
  <c r="H70" i="23" s="1"/>
  <c r="G70" i="23"/>
  <c r="L28" i="2"/>
  <c r="H28" i="22" s="1"/>
  <c r="G28" i="22"/>
  <c r="L85" i="2"/>
  <c r="H85" i="22" s="1"/>
  <c r="G85" i="22"/>
  <c r="L79" i="2"/>
  <c r="H79" i="22" s="1"/>
  <c r="G79" i="22"/>
  <c r="L2" i="2"/>
  <c r="H2" i="22" s="1"/>
  <c r="G2" i="22"/>
  <c r="L103" i="2"/>
  <c r="H103" i="22" s="1"/>
  <c r="G103" i="22"/>
  <c r="L110" i="2"/>
  <c r="H110" i="22" s="1"/>
  <c r="G110" i="22"/>
  <c r="L88" i="34"/>
  <c r="H88" i="23" s="1"/>
  <c r="G88" i="23"/>
  <c r="L116" i="6"/>
  <c r="H116" i="23" s="1"/>
  <c r="G116" i="23"/>
  <c r="L14" i="2"/>
  <c r="H14" i="22" s="1"/>
  <c r="G14" i="22"/>
  <c r="L45" i="34"/>
  <c r="H45" i="23" s="1"/>
  <c r="G45" i="23"/>
  <c r="L89" i="2"/>
  <c r="H89" i="22" s="1"/>
  <c r="G89" i="22"/>
  <c r="L99" i="2"/>
  <c r="H99" i="22" s="1"/>
  <c r="G99" i="22"/>
  <c r="L67" i="6"/>
  <c r="H67" i="23" s="1"/>
  <c r="G67" i="23"/>
  <c r="L66" i="2"/>
  <c r="H66" i="22" s="1"/>
  <c r="G66" i="22"/>
  <c r="L97" i="2"/>
  <c r="H97" i="22" s="1"/>
  <c r="G97" i="22"/>
  <c r="G97" i="23"/>
  <c r="L97" i="6"/>
  <c r="H97" i="23" s="1"/>
  <c r="L95" i="2"/>
  <c r="H95" i="22" s="1"/>
  <c r="G95" i="22"/>
  <c r="L108" i="2"/>
  <c r="H108" i="22" s="1"/>
  <c r="G108" i="22"/>
  <c r="L74" i="2"/>
  <c r="H74" i="22" s="1"/>
  <c r="G74" i="22"/>
  <c r="L92" i="2"/>
  <c r="H92" i="22" s="1"/>
  <c r="G92" i="22"/>
  <c r="L62" i="2"/>
  <c r="H62" i="22" s="1"/>
  <c r="G62" i="22"/>
  <c r="AY2" i="28"/>
  <c r="AY5" i="28" s="1"/>
  <c r="AY6" i="28" s="1"/>
  <c r="G110" i="23"/>
  <c r="L110" i="6"/>
  <c r="H110" i="23" s="1"/>
  <c r="G73" i="23"/>
  <c r="L73" i="6"/>
  <c r="H73" i="23" s="1"/>
  <c r="L27" i="34"/>
  <c r="H27" i="23" s="1"/>
  <c r="G27" i="23"/>
  <c r="L38" i="2"/>
  <c r="H38" i="22" s="1"/>
  <c r="G38" i="22"/>
  <c r="L84" i="2"/>
  <c r="H84" i="22" s="1"/>
  <c r="G84" i="22"/>
  <c r="L17" i="2"/>
  <c r="H17" i="22" s="1"/>
  <c r="G17" i="22"/>
  <c r="L21" i="2"/>
  <c r="H21" i="22" s="1"/>
  <c r="G21" i="22"/>
  <c r="L13" i="2"/>
  <c r="H13" i="22" s="1"/>
  <c r="G13" i="22"/>
  <c r="L6" i="6"/>
  <c r="H6" i="23" s="1"/>
  <c r="G6" i="23"/>
  <c r="BH429" i="28"/>
  <c r="BH417" i="28"/>
  <c r="BH427" i="28"/>
  <c r="BH415" i="28"/>
  <c r="BH432" i="28"/>
  <c r="BH420" i="28"/>
  <c r="BH425" i="28"/>
  <c r="BH423" i="28"/>
  <c r="BH411" i="28"/>
  <c r="BH421" i="28"/>
  <c r="BH431" i="28"/>
  <c r="BH419" i="28"/>
  <c r="BH407" i="28"/>
  <c r="BH412" i="28"/>
  <c r="BH402" i="28"/>
  <c r="BH428" i="28"/>
  <c r="BH413" i="28"/>
  <c r="BH410" i="28"/>
  <c r="BH404" i="28"/>
  <c r="BH416" i="28"/>
  <c r="BH409" i="28"/>
  <c r="BH406" i="28"/>
  <c r="BH430" i="28"/>
  <c r="BH418" i="28"/>
  <c r="BH408" i="28"/>
  <c r="BH422" i="28"/>
  <c r="BH414" i="28"/>
  <c r="BH403" i="28"/>
  <c r="BH424" i="28"/>
  <c r="BH405" i="28"/>
  <c r="BH426" i="28"/>
  <c r="BA89" i="28"/>
  <c r="BA77" i="28"/>
  <c r="BA65" i="28"/>
  <c r="BA82" i="28"/>
  <c r="BA70" i="28"/>
  <c r="BA87" i="28"/>
  <c r="BA75" i="28"/>
  <c r="BA63" i="28"/>
  <c r="BA80" i="28"/>
  <c r="BA68" i="28"/>
  <c r="BA85" i="28"/>
  <c r="BA73" i="28"/>
  <c r="BA61" i="28"/>
  <c r="BA90" i="28"/>
  <c r="BA78" i="28"/>
  <c r="BA66" i="28"/>
  <c r="BA83" i="28"/>
  <c r="BA71" i="28"/>
  <c r="BA88" i="28"/>
  <c r="BA76" i="28"/>
  <c r="BA64" i="28"/>
  <c r="BA81" i="28"/>
  <c r="BA69" i="28"/>
  <c r="BA86" i="28"/>
  <c r="BA74" i="28"/>
  <c r="BA62" i="28"/>
  <c r="BA91" i="28"/>
  <c r="BA79" i="28"/>
  <c r="BA67" i="28"/>
  <c r="BA84" i="28"/>
  <c r="BA72" i="28"/>
  <c r="BG117" i="28"/>
  <c r="BG122" i="28"/>
  <c r="BG115" i="28"/>
  <c r="BG118" i="28"/>
  <c r="BG121" i="28"/>
  <c r="BG119" i="28"/>
  <c r="BG107" i="28"/>
  <c r="BG95" i="28"/>
  <c r="BG114" i="28"/>
  <c r="BG112" i="28"/>
  <c r="BG100" i="28"/>
  <c r="BG105" i="28"/>
  <c r="BG93" i="28"/>
  <c r="BG110" i="28"/>
  <c r="BG98" i="28"/>
  <c r="BG103" i="28"/>
  <c r="BG108" i="28"/>
  <c r="BG96" i="28"/>
  <c r="BG120" i="28"/>
  <c r="BG116" i="28"/>
  <c r="BG113" i="28"/>
  <c r="BG101" i="28"/>
  <c r="BG106" i="28"/>
  <c r="BG94" i="28"/>
  <c r="BG111" i="28"/>
  <c r="BG99" i="28"/>
  <c r="BH11" i="28"/>
  <c r="BG104" i="28"/>
  <c r="BG92" i="28"/>
  <c r="BG109" i="28"/>
  <c r="BG97" i="28"/>
  <c r="BG102" i="28"/>
  <c r="AK4" i="28"/>
  <c r="BE5" i="28"/>
  <c r="L47" i="6"/>
  <c r="H47" i="23" s="1"/>
  <c r="G47" i="23"/>
  <c r="P2" i="23"/>
  <c r="P4" i="23"/>
  <c r="G61" i="23"/>
  <c r="L61" i="6"/>
  <c r="H61" i="23" s="1"/>
  <c r="L67" i="2"/>
  <c r="H67" i="22" s="1"/>
  <c r="G67" i="22"/>
  <c r="AT306" i="28"/>
  <c r="AT294" i="28"/>
  <c r="AT282" i="28"/>
  <c r="AT299" i="28"/>
  <c r="AT287" i="28"/>
  <c r="AT304" i="28"/>
  <c r="AT292" i="28"/>
  <c r="AT280" i="28"/>
  <c r="AT297" i="28"/>
  <c r="AT285" i="28"/>
  <c r="AT302" i="28"/>
  <c r="AT290" i="28"/>
  <c r="AT278" i="28"/>
  <c r="AT307" i="28"/>
  <c r="AT295" i="28"/>
  <c r="AT283" i="28"/>
  <c r="AT300" i="28"/>
  <c r="AT288" i="28"/>
  <c r="AT305" i="28"/>
  <c r="AT293" i="28"/>
  <c r="AT281" i="28"/>
  <c r="AT298" i="28"/>
  <c r="AT286" i="28"/>
  <c r="AT303" i="28"/>
  <c r="AT291" i="28"/>
  <c r="AT279" i="28"/>
  <c r="AT308" i="28"/>
  <c r="AT296" i="28"/>
  <c r="AT284" i="28"/>
  <c r="AT301" i="28"/>
  <c r="AT289" i="28"/>
  <c r="L117" i="6"/>
  <c r="H117" i="23" s="1"/>
  <c r="G117" i="23"/>
  <c r="L57" i="6"/>
  <c r="H57" i="23" s="1"/>
  <c r="G57" i="23"/>
  <c r="G12" i="23"/>
  <c r="L12" i="6"/>
  <c r="H12" i="23" s="1"/>
  <c r="L52" i="2"/>
  <c r="H52" i="22" s="1"/>
  <c r="G52" i="22"/>
  <c r="L106" i="6"/>
  <c r="H106" i="23" s="1"/>
  <c r="G106" i="23"/>
  <c r="BA398" i="28"/>
  <c r="BA386" i="28"/>
  <c r="BA374" i="28"/>
  <c r="BA391" i="28"/>
  <c r="BA379" i="28"/>
  <c r="BA396" i="28"/>
  <c r="BA384" i="28"/>
  <c r="BA372" i="28"/>
  <c r="BA401" i="28"/>
  <c r="BA389" i="28"/>
  <c r="BA377" i="28"/>
  <c r="BA394" i="28"/>
  <c r="BA382" i="28"/>
  <c r="BA399" i="28"/>
  <c r="BA387" i="28"/>
  <c r="BA375" i="28"/>
  <c r="BA392" i="28"/>
  <c r="BA380" i="28"/>
  <c r="BA397" i="28"/>
  <c r="BA385" i="28"/>
  <c r="BA373" i="28"/>
  <c r="BA390" i="28"/>
  <c r="BA378" i="28"/>
  <c r="BA395" i="28"/>
  <c r="BA383" i="28"/>
  <c r="BA371" i="28"/>
  <c r="BA393" i="28"/>
  <c r="BA381" i="28"/>
  <c r="BA400" i="28"/>
  <c r="BA388" i="28"/>
  <c r="BA376" i="28"/>
  <c r="L12" i="2"/>
  <c r="H12" i="22" s="1"/>
  <c r="G12" i="22"/>
  <c r="AT273" i="28"/>
  <c r="AT271" i="28"/>
  <c r="AT276" i="28"/>
  <c r="AT274" i="28"/>
  <c r="AT272" i="28"/>
  <c r="AT277" i="28"/>
  <c r="AT267" i="28"/>
  <c r="AT260" i="28"/>
  <c r="AT248" i="28"/>
  <c r="AT270" i="28"/>
  <c r="AT265" i="28"/>
  <c r="AT253" i="28"/>
  <c r="AT258" i="28"/>
  <c r="AT263" i="28"/>
  <c r="AT251" i="28"/>
  <c r="AT256" i="28"/>
  <c r="AT261" i="28"/>
  <c r="AT249" i="28"/>
  <c r="AT266" i="28"/>
  <c r="AT254" i="28"/>
  <c r="AT259" i="28"/>
  <c r="AT247" i="28"/>
  <c r="AT275" i="28"/>
  <c r="AT257" i="28"/>
  <c r="AT268" i="28"/>
  <c r="AT262" i="28"/>
  <c r="AT250" i="28"/>
  <c r="AT255" i="28"/>
  <c r="AT269" i="28"/>
  <c r="AT264" i="28"/>
  <c r="AT252" i="28"/>
  <c r="L18" i="6"/>
  <c r="H18" i="23" s="1"/>
  <c r="G18" i="23"/>
  <c r="L107" i="2"/>
  <c r="H107" i="22" s="1"/>
  <c r="G107" i="22"/>
  <c r="L2" i="34"/>
  <c r="H2" i="23" s="1"/>
  <c r="G2" i="23"/>
  <c r="L113" i="6"/>
  <c r="H113" i="23" s="1"/>
  <c r="G113" i="23"/>
  <c r="L10" i="2"/>
  <c r="H10" i="22" s="1"/>
  <c r="G10" i="22"/>
  <c r="AZ4" i="28"/>
  <c r="L100" i="2"/>
  <c r="H100" i="22" s="1"/>
  <c r="G100" i="22"/>
  <c r="BF3" i="28"/>
  <c r="AS174" i="28"/>
  <c r="AS162" i="28"/>
  <c r="AS179" i="28"/>
  <c r="AS167" i="28"/>
  <c r="AS155" i="28"/>
  <c r="AS184" i="28"/>
  <c r="AS172" i="28"/>
  <c r="AS160" i="28"/>
  <c r="AS177" i="28"/>
  <c r="AS165" i="28"/>
  <c r="AS182" i="28"/>
  <c r="AS170" i="28"/>
  <c r="AS158" i="28"/>
  <c r="AS175" i="28"/>
  <c r="AS163" i="28"/>
  <c r="AS180" i="28"/>
  <c r="AS168" i="28"/>
  <c r="AS156" i="28"/>
  <c r="AS173" i="28"/>
  <c r="AS161" i="28"/>
  <c r="AS178" i="28"/>
  <c r="AS166" i="28"/>
  <c r="AS154" i="28"/>
  <c r="AS183" i="28"/>
  <c r="AS171" i="28"/>
  <c r="AS159" i="28"/>
  <c r="AS176" i="28"/>
  <c r="AS164" i="28"/>
  <c r="AS181" i="28"/>
  <c r="AS169" i="28"/>
  <c r="AS157" i="28"/>
  <c r="AT18" i="28"/>
  <c r="AR3" i="28"/>
  <c r="L59" i="2"/>
  <c r="H59" i="22" s="1"/>
  <c r="G59" i="22"/>
  <c r="BG241" i="28"/>
  <c r="BG229" i="28"/>
  <c r="BG217" i="28"/>
  <c r="BG246" i="28"/>
  <c r="BG234" i="28"/>
  <c r="BG222" i="28"/>
  <c r="BG239" i="28"/>
  <c r="BG227" i="28"/>
  <c r="BG244" i="28"/>
  <c r="BG232" i="28"/>
  <c r="BG220" i="28"/>
  <c r="BG237" i="28"/>
  <c r="BG225" i="28"/>
  <c r="BG242" i="28"/>
  <c r="BG230" i="28"/>
  <c r="BG218" i="28"/>
  <c r="BG235" i="28"/>
  <c r="BG223" i="28"/>
  <c r="BG240" i="28"/>
  <c r="BG228" i="28"/>
  <c r="BG216" i="28"/>
  <c r="BG238" i="28"/>
  <c r="BG226" i="28"/>
  <c r="BG243" i="28"/>
  <c r="BG231" i="28"/>
  <c r="BG219" i="28"/>
  <c r="BG236" i="28"/>
  <c r="BG224" i="28"/>
  <c r="BG245" i="28"/>
  <c r="BG233" i="28"/>
  <c r="BG221" i="28"/>
  <c r="BH20" i="28"/>
  <c r="P5" i="22"/>
  <c r="L86" i="34"/>
  <c r="H86" i="23" s="1"/>
  <c r="G86" i="23"/>
  <c r="AZ3" i="28"/>
  <c r="L33" i="2"/>
  <c r="H33" i="22" s="1"/>
  <c r="G33" i="22"/>
  <c r="L57" i="2"/>
  <c r="H57" i="22" s="1"/>
  <c r="G57" i="22"/>
  <c r="L69" i="6"/>
  <c r="H69" i="23" s="1"/>
  <c r="G69" i="23"/>
  <c r="AR2" i="28"/>
  <c r="L9" i="2"/>
  <c r="H9" i="22" s="1"/>
  <c r="G9" i="22"/>
  <c r="AM91" i="28"/>
  <c r="AM79" i="28"/>
  <c r="AM67" i="28"/>
  <c r="AM84" i="28"/>
  <c r="AM72" i="28"/>
  <c r="AM89" i="28"/>
  <c r="AM77" i="28"/>
  <c r="AM65" i="28"/>
  <c r="AM82" i="28"/>
  <c r="AM70" i="28"/>
  <c r="AM87" i="28"/>
  <c r="AM75" i="28"/>
  <c r="AM63" i="28"/>
  <c r="AM80" i="28"/>
  <c r="AM68" i="28"/>
  <c r="AM85" i="28"/>
  <c r="AM73" i="28"/>
  <c r="AM61" i="28"/>
  <c r="AM90" i="28"/>
  <c r="AM78" i="28"/>
  <c r="AM66" i="28"/>
  <c r="AM83" i="28"/>
  <c r="AM71" i="28"/>
  <c r="AM88" i="28"/>
  <c r="AM76" i="28"/>
  <c r="AM64" i="28"/>
  <c r="AM81" i="28"/>
  <c r="AM69" i="28"/>
  <c r="AM86" i="28"/>
  <c r="AM74" i="28"/>
  <c r="AM62" i="28"/>
  <c r="L101" i="6"/>
  <c r="H101" i="23" s="1"/>
  <c r="G101" i="23"/>
  <c r="L78" i="6"/>
  <c r="H78" i="23" s="1"/>
  <c r="G78" i="23"/>
  <c r="L95" i="6"/>
  <c r="H95" i="23" s="1"/>
  <c r="G95" i="23"/>
  <c r="L83" i="2"/>
  <c r="H83" i="22" s="1"/>
  <c r="G83" i="22"/>
  <c r="L98" i="34"/>
  <c r="H98" i="23" s="1"/>
  <c r="G98" i="23"/>
  <c r="AZ118" i="28"/>
  <c r="AZ116" i="28"/>
  <c r="AZ114" i="28"/>
  <c r="AZ119" i="28"/>
  <c r="AZ122" i="28"/>
  <c r="AZ120" i="28"/>
  <c r="AZ108" i="28"/>
  <c r="AZ96" i="28"/>
  <c r="AZ113" i="28"/>
  <c r="AZ101" i="28"/>
  <c r="AZ106" i="28"/>
  <c r="AZ94" i="28"/>
  <c r="BA11" i="28"/>
  <c r="AZ111" i="28"/>
  <c r="AZ99" i="28"/>
  <c r="AZ117" i="28"/>
  <c r="AZ104" i="28"/>
  <c r="AZ92" i="28"/>
  <c r="AZ115" i="28"/>
  <c r="AZ109" i="28"/>
  <c r="AZ97" i="28"/>
  <c r="AZ121" i="28"/>
  <c r="AZ102" i="28"/>
  <c r="AZ107" i="28"/>
  <c r="AZ95" i="28"/>
  <c r="AZ112" i="28"/>
  <c r="AZ100" i="28"/>
  <c r="AZ105" i="28"/>
  <c r="AZ93" i="28"/>
  <c r="AZ110" i="28"/>
  <c r="AZ98" i="28"/>
  <c r="AZ103" i="28"/>
  <c r="AT236" i="28"/>
  <c r="AT224" i="28"/>
  <c r="AT241" i="28"/>
  <c r="AT229" i="28"/>
  <c r="AT217" i="28"/>
  <c r="AT246" i="28"/>
  <c r="AT234" i="28"/>
  <c r="AT222" i="28"/>
  <c r="AT239" i="28"/>
  <c r="AT227" i="28"/>
  <c r="AT244" i="28"/>
  <c r="AT232" i="28"/>
  <c r="AT220" i="28"/>
  <c r="AT237" i="28"/>
  <c r="AT225" i="28"/>
  <c r="AT242" i="28"/>
  <c r="AT230" i="28"/>
  <c r="AT218" i="28"/>
  <c r="AT235" i="28"/>
  <c r="AT223" i="28"/>
  <c r="AT245" i="28"/>
  <c r="AT233" i="28"/>
  <c r="AT221" i="28"/>
  <c r="AT238" i="28"/>
  <c r="AT226" i="28"/>
  <c r="AT243" i="28"/>
  <c r="AT231" i="28"/>
  <c r="AT219" i="28"/>
  <c r="AT240" i="28"/>
  <c r="AT228" i="28"/>
  <c r="AT216" i="28"/>
  <c r="L91" i="2"/>
  <c r="H91" i="22" s="1"/>
  <c r="G91" i="22"/>
  <c r="L24" i="2"/>
  <c r="H24" i="22" s="1"/>
  <c r="G24" i="22"/>
  <c r="L55" i="2"/>
  <c r="H55" i="22" s="1"/>
  <c r="G55" i="22"/>
  <c r="L76" i="2"/>
  <c r="H76" i="22" s="1"/>
  <c r="G76" i="22"/>
  <c r="BF4" i="28"/>
  <c r="G49" i="23"/>
  <c r="L49" i="6"/>
  <c r="H49" i="23" s="1"/>
  <c r="AI9" i="28"/>
  <c r="L13" i="34"/>
  <c r="H13" i="23" s="1"/>
  <c r="G13" i="23"/>
  <c r="L115" i="2"/>
  <c r="H115" i="22" s="1"/>
  <c r="G115" i="22"/>
  <c r="BG335" i="28"/>
  <c r="BG323" i="28"/>
  <c r="BG311" i="28"/>
  <c r="BG328" i="28"/>
  <c r="BG316" i="28"/>
  <c r="BG333" i="28"/>
  <c r="BG321" i="28"/>
  <c r="BG309" i="28"/>
  <c r="BG338" i="28"/>
  <c r="BG326" i="28"/>
  <c r="BG314" i="28"/>
  <c r="BG331" i="28"/>
  <c r="BG319" i="28"/>
  <c r="BG336" i="28"/>
  <c r="BG324" i="28"/>
  <c r="BG312" i="28"/>
  <c r="BG329" i="28"/>
  <c r="BG317" i="28"/>
  <c r="BG334" i="28"/>
  <c r="BG322" i="28"/>
  <c r="BG310" i="28"/>
  <c r="BG339" i="28"/>
  <c r="BG327" i="28"/>
  <c r="BG315" i="28"/>
  <c r="BG332" i="28"/>
  <c r="BG320" i="28"/>
  <c r="BG337" i="28"/>
  <c r="BG325" i="28"/>
  <c r="BG313" i="28"/>
  <c r="BG330" i="28"/>
  <c r="BG318" i="28"/>
  <c r="BH12" i="28"/>
  <c r="BB9" i="28"/>
  <c r="P2" i="22"/>
  <c r="BH304" i="28"/>
  <c r="BH292" i="28"/>
  <c r="BH280" i="28"/>
  <c r="BH297" i="28"/>
  <c r="BH285" i="28"/>
  <c r="BH302" i="28"/>
  <c r="BH290" i="28"/>
  <c r="BH278" i="28"/>
  <c r="BH307" i="28"/>
  <c r="BH295" i="28"/>
  <c r="BH283" i="28"/>
  <c r="BH300" i="28"/>
  <c r="BH288" i="28"/>
  <c r="BH305" i="28"/>
  <c r="BH293" i="28"/>
  <c r="BH281" i="28"/>
  <c r="BH298" i="28"/>
  <c r="BH286" i="28"/>
  <c r="BH303" i="28"/>
  <c r="BH291" i="28"/>
  <c r="BH279" i="28"/>
  <c r="BH308" i="28"/>
  <c r="BH296" i="28"/>
  <c r="BH284" i="28"/>
  <c r="BH301" i="28"/>
  <c r="BH289" i="28"/>
  <c r="BH306" i="28"/>
  <c r="BH294" i="28"/>
  <c r="BH282" i="28"/>
  <c r="BH299" i="28"/>
  <c r="BH287" i="28"/>
  <c r="L82" i="34"/>
  <c r="H82" i="23" s="1"/>
  <c r="G82" i="23"/>
  <c r="P5" i="23"/>
  <c r="L108" i="34"/>
  <c r="H108" i="23" s="1"/>
  <c r="G108" i="23"/>
  <c r="L105" i="2"/>
  <c r="H105" i="22" s="1"/>
  <c r="G105" i="22"/>
  <c r="L117" i="2"/>
  <c r="H117" i="22" s="1"/>
  <c r="G117" i="22"/>
  <c r="AS394" i="28"/>
  <c r="AS382" i="28"/>
  <c r="AS399" i="28"/>
  <c r="AS387" i="28"/>
  <c r="AS375" i="28"/>
  <c r="AS392" i="28"/>
  <c r="AS380" i="28"/>
  <c r="AS397" i="28"/>
  <c r="AS385" i="28"/>
  <c r="AS373" i="28"/>
  <c r="AS390" i="28"/>
  <c r="AS378" i="28"/>
  <c r="AS395" i="28"/>
  <c r="AS383" i="28"/>
  <c r="AS371" i="28"/>
  <c r="AS400" i="28"/>
  <c r="AS388" i="28"/>
  <c r="AS376" i="28"/>
  <c r="AS393" i="28"/>
  <c r="AS381" i="28"/>
  <c r="AS398" i="28"/>
  <c r="AS386" i="28"/>
  <c r="AS374" i="28"/>
  <c r="AS391" i="28"/>
  <c r="AS379" i="28"/>
  <c r="AS401" i="28"/>
  <c r="AS389" i="28"/>
  <c r="AS377" i="28"/>
  <c r="AS396" i="28"/>
  <c r="AS384" i="28"/>
  <c r="AS372" i="28"/>
  <c r="AT13" i="28"/>
  <c r="L45" i="2"/>
  <c r="H45" i="22" s="1"/>
  <c r="G45" i="22"/>
  <c r="L94" i="34"/>
  <c r="H94" i="23" s="1"/>
  <c r="G94" i="23"/>
  <c r="L37" i="34"/>
  <c r="H37" i="23" s="1"/>
  <c r="G37" i="23"/>
  <c r="L36" i="6"/>
  <c r="H36" i="23" s="1"/>
  <c r="G36" i="23"/>
  <c r="L115" i="34"/>
  <c r="H115" i="23" s="1"/>
  <c r="G115" i="23"/>
  <c r="AL338" i="28"/>
  <c r="AL326" i="28"/>
  <c r="AL314" i="28"/>
  <c r="AL331" i="28"/>
  <c r="AL319" i="28"/>
  <c r="AL336" i="28"/>
  <c r="AL324" i="28"/>
  <c r="AL312" i="28"/>
  <c r="AL329" i="28"/>
  <c r="AL317" i="28"/>
  <c r="AL334" i="28"/>
  <c r="AL322" i="28"/>
  <c r="AL310" i="28"/>
  <c r="AL339" i="28"/>
  <c r="AL327" i="28"/>
  <c r="AL315" i="28"/>
  <c r="AL332" i="28"/>
  <c r="AL320" i="28"/>
  <c r="AL337" i="28"/>
  <c r="AL325" i="28"/>
  <c r="AL313" i="28"/>
  <c r="AL330" i="28"/>
  <c r="AL318" i="28"/>
  <c r="AL335" i="28"/>
  <c r="AL323" i="28"/>
  <c r="AL311" i="28"/>
  <c r="AL328" i="28"/>
  <c r="AL316" i="28"/>
  <c r="AL333" i="28"/>
  <c r="AL321" i="28"/>
  <c r="AL309" i="28"/>
  <c r="AM12" i="28"/>
  <c r="L3" i="2"/>
  <c r="H3" i="22" s="1"/>
  <c r="G3" i="22"/>
  <c r="L15" i="2"/>
  <c r="H15" i="22" s="1"/>
  <c r="G15" i="22"/>
  <c r="L89" i="6"/>
  <c r="H89" i="23" s="1"/>
  <c r="G89" i="23"/>
  <c r="L96" i="6"/>
  <c r="H96" i="23" s="1"/>
  <c r="G96" i="23"/>
  <c r="AT431" i="28"/>
  <c r="AT419" i="28"/>
  <c r="AT429" i="28"/>
  <c r="AT417" i="28"/>
  <c r="AT422" i="28"/>
  <c r="AT427" i="28"/>
  <c r="AT415" i="28"/>
  <c r="AT425" i="28"/>
  <c r="AT413" i="28"/>
  <c r="AT423" i="28"/>
  <c r="AT421" i="28"/>
  <c r="AT409" i="28"/>
  <c r="AT432" i="28"/>
  <c r="AT420" i="28"/>
  <c r="AT416" i="28"/>
  <c r="AT411" i="28"/>
  <c r="AT410" i="28"/>
  <c r="AT414" i="28"/>
  <c r="AT424" i="28"/>
  <c r="AT404" i="28"/>
  <c r="AT402" i="28"/>
  <c r="AT408" i="28"/>
  <c r="AT406" i="28"/>
  <c r="AT426" i="28"/>
  <c r="AT403" i="28"/>
  <c r="AT428" i="28"/>
  <c r="AT430" i="28"/>
  <c r="AT418" i="28"/>
  <c r="AT407" i="28"/>
  <c r="AT405" i="28"/>
  <c r="AT412" i="28"/>
  <c r="L25" i="2"/>
  <c r="H25" i="22" s="1"/>
  <c r="G25" i="22"/>
  <c r="AS119" i="28"/>
  <c r="AS117" i="28"/>
  <c r="AS115" i="28"/>
  <c r="AS120" i="28"/>
  <c r="AS121" i="28"/>
  <c r="AS109" i="28"/>
  <c r="AS97" i="28"/>
  <c r="AS102" i="28"/>
  <c r="AS118" i="28"/>
  <c r="AS116" i="28"/>
  <c r="AS114" i="28"/>
  <c r="AS107" i="28"/>
  <c r="AS95" i="28"/>
  <c r="AS112" i="28"/>
  <c r="AS100" i="28"/>
  <c r="AS105" i="28"/>
  <c r="AS93" i="28"/>
  <c r="AS122" i="28"/>
  <c r="AS110" i="28"/>
  <c r="AS98" i="28"/>
  <c r="AS103" i="28"/>
  <c r="AS108" i="28"/>
  <c r="AS96" i="28"/>
  <c r="AS113" i="28"/>
  <c r="AS101" i="28"/>
  <c r="AT11" i="28"/>
  <c r="AS106" i="28"/>
  <c r="AS94" i="28"/>
  <c r="AS111" i="28"/>
  <c r="AS99" i="28"/>
  <c r="AS104" i="28"/>
  <c r="AS92" i="28"/>
  <c r="L102" i="6"/>
  <c r="H102" i="23" s="1"/>
  <c r="G102" i="23"/>
  <c r="P4" i="22"/>
  <c r="P3" i="22"/>
  <c r="BH88" i="28"/>
  <c r="BH76" i="28"/>
  <c r="BH64" i="28"/>
  <c r="BH81" i="28"/>
  <c r="BH69" i="28"/>
  <c r="BH86" i="28"/>
  <c r="BH74" i="28"/>
  <c r="BH62" i="28"/>
  <c r="BH91" i="28"/>
  <c r="BH79" i="28"/>
  <c r="BH67" i="28"/>
  <c r="BH84" i="28"/>
  <c r="BH72" i="28"/>
  <c r="BH89" i="28"/>
  <c r="BH77" i="28"/>
  <c r="BH65" i="28"/>
  <c r="BH82" i="28"/>
  <c r="BH70" i="28"/>
  <c r="BH87" i="28"/>
  <c r="BH75" i="28"/>
  <c r="BH63" i="28"/>
  <c r="BH80" i="28"/>
  <c r="BH68" i="28"/>
  <c r="BH85" i="28"/>
  <c r="BH73" i="28"/>
  <c r="BH61" i="28"/>
  <c r="BH90" i="28"/>
  <c r="BH78" i="28"/>
  <c r="BH66" i="28"/>
  <c r="BH83" i="28"/>
  <c r="BH71" i="28"/>
  <c r="L3" i="34"/>
  <c r="H3" i="23" s="1"/>
  <c r="G3" i="23"/>
  <c r="AJ5" i="28"/>
  <c r="AR4" i="28"/>
  <c r="L60" i="2"/>
  <c r="H60" i="22" s="1"/>
  <c r="G60" i="22"/>
  <c r="L83" i="6"/>
  <c r="H83" i="23" s="1"/>
  <c r="G83" i="23"/>
  <c r="AL120" i="28"/>
  <c r="AL118" i="28"/>
  <c r="AL116" i="28"/>
  <c r="AL121" i="28"/>
  <c r="AL122" i="28"/>
  <c r="AL110" i="28"/>
  <c r="AL98" i="28"/>
  <c r="AL103" i="28"/>
  <c r="AL108" i="28"/>
  <c r="AL96" i="28"/>
  <c r="AM11" i="28"/>
  <c r="AL113" i="28"/>
  <c r="AL101" i="28"/>
  <c r="AL115" i="28"/>
  <c r="AL106" i="28"/>
  <c r="AL94" i="28"/>
  <c r="AL111" i="28"/>
  <c r="AL99" i="28"/>
  <c r="AL104" i="28"/>
  <c r="AL92" i="28"/>
  <c r="AL109" i="28"/>
  <c r="AL97" i="28"/>
  <c r="AL114" i="28"/>
  <c r="AL102" i="28"/>
  <c r="AL107" i="28"/>
  <c r="AL95" i="28"/>
  <c r="AL112" i="28"/>
  <c r="AL100" i="28"/>
  <c r="AL119" i="28"/>
  <c r="AL117" i="28"/>
  <c r="AL105" i="28"/>
  <c r="AL93" i="28"/>
  <c r="L31" i="2"/>
  <c r="H31" i="22" s="1"/>
  <c r="G31" i="22"/>
  <c r="L36" i="2"/>
  <c r="H36" i="22" s="1"/>
  <c r="G36" i="22"/>
  <c r="L48" i="6"/>
  <c r="H48" i="23" s="1"/>
  <c r="G48" i="23"/>
  <c r="P3" i="23"/>
  <c r="G107" i="23"/>
  <c r="L107" i="6"/>
  <c r="H107" i="23" s="1"/>
  <c r="AP6" i="28"/>
  <c r="AP8" i="28"/>
  <c r="AP7" i="28"/>
  <c r="L93" i="2"/>
  <c r="H93" i="22" s="1"/>
  <c r="G93" i="22"/>
  <c r="L33" i="6"/>
  <c r="H33" i="23" s="1"/>
  <c r="G33" i="23"/>
  <c r="G54" i="23"/>
  <c r="L54" i="6"/>
  <c r="H54" i="23" s="1"/>
  <c r="L7" i="2"/>
  <c r="H7" i="22" s="1"/>
  <c r="G7" i="22"/>
  <c r="L4" i="2"/>
  <c r="H4" i="22" s="1"/>
  <c r="G4" i="22"/>
  <c r="L111" i="2"/>
  <c r="H111" i="22" s="1"/>
  <c r="G111" i="22"/>
  <c r="L112" i="34"/>
  <c r="H112" i="23" s="1"/>
  <c r="G112" i="23"/>
  <c r="L19" i="2"/>
  <c r="H19" i="22" s="1"/>
  <c r="G19" i="22"/>
  <c r="BG205" i="28"/>
  <c r="BG210" i="28"/>
  <c r="BG198" i="28"/>
  <c r="BG215" i="28"/>
  <c r="BG203" i="28"/>
  <c r="BG191" i="28"/>
  <c r="BG208" i="28"/>
  <c r="BG196" i="28"/>
  <c r="BG213" i="28"/>
  <c r="BG201" i="28"/>
  <c r="BG189" i="28"/>
  <c r="BG206" i="28"/>
  <c r="BG194" i="28"/>
  <c r="BG211" i="28"/>
  <c r="BG204" i="28"/>
  <c r="BG214" i="28"/>
  <c r="BG202" i="28"/>
  <c r="BG190" i="28"/>
  <c r="BG207" i="28"/>
  <c r="BG195" i="28"/>
  <c r="BG212" i="28"/>
  <c r="BG200" i="28"/>
  <c r="BG188" i="28"/>
  <c r="BG193" i="28"/>
  <c r="BG199" i="28"/>
  <c r="BG187" i="28"/>
  <c r="BG209" i="28"/>
  <c r="BG192" i="28"/>
  <c r="BG197" i="28"/>
  <c r="BG185" i="28"/>
  <c r="BG186" i="28"/>
  <c r="BH19" i="28"/>
  <c r="L71" i="6"/>
  <c r="H71" i="23" s="1"/>
  <c r="G71" i="23"/>
  <c r="G35" i="23"/>
  <c r="L35" i="6"/>
  <c r="H35" i="23" s="1"/>
  <c r="BH271" i="28"/>
  <c r="BH276" i="28"/>
  <c r="BH269" i="28"/>
  <c r="BH274" i="28"/>
  <c r="BH277" i="28"/>
  <c r="BH270" i="28"/>
  <c r="BH275" i="28"/>
  <c r="BH258" i="28"/>
  <c r="BH263" i="28"/>
  <c r="BH251" i="28"/>
  <c r="BH256" i="28"/>
  <c r="BH273" i="28"/>
  <c r="BH261" i="28"/>
  <c r="BH249" i="28"/>
  <c r="BH272" i="28"/>
  <c r="BH266" i="28"/>
  <c r="BH254" i="28"/>
  <c r="BH259" i="28"/>
  <c r="BH247" i="28"/>
  <c r="BH264" i="28"/>
  <c r="BH252" i="28"/>
  <c r="BH257" i="28"/>
  <c r="BH255" i="28"/>
  <c r="BH268" i="28"/>
  <c r="BH260" i="28"/>
  <c r="BH248" i="28"/>
  <c r="BH267" i="28"/>
  <c r="BH265" i="28"/>
  <c r="BH253" i="28"/>
  <c r="BH262" i="28"/>
  <c r="BH250" i="28"/>
  <c r="L32" i="34"/>
  <c r="H32" i="23" s="1"/>
  <c r="G32" i="23"/>
  <c r="AS207" i="28"/>
  <c r="AS212" i="28"/>
  <c r="AS200" i="28"/>
  <c r="AS205" i="28"/>
  <c r="AS193" i="28"/>
  <c r="AS210" i="28"/>
  <c r="AS198" i="28"/>
  <c r="AS186" i="28"/>
  <c r="AS215" i="28"/>
  <c r="AS203" i="28"/>
  <c r="AS191" i="28"/>
  <c r="AS208" i="28"/>
  <c r="AS196" i="28"/>
  <c r="AS213" i="28"/>
  <c r="AS201" i="28"/>
  <c r="AS206" i="28"/>
  <c r="AS204" i="28"/>
  <c r="AS192" i="28"/>
  <c r="AS209" i="28"/>
  <c r="AS197" i="28"/>
  <c r="AS214" i="28"/>
  <c r="AS202" i="28"/>
  <c r="AS190" i="28"/>
  <c r="AS189" i="28"/>
  <c r="AS187" i="28"/>
  <c r="AS211" i="28"/>
  <c r="AS194" i="28"/>
  <c r="AS188" i="28"/>
  <c r="AS185" i="28"/>
  <c r="AS195" i="28"/>
  <c r="AS199" i="28"/>
  <c r="AT19" i="28"/>
  <c r="L59" i="6"/>
  <c r="H59" i="23" s="1"/>
  <c r="G59" i="23"/>
  <c r="BA329" i="28"/>
  <c r="BA317" i="28"/>
  <c r="BA334" i="28"/>
  <c r="BA322" i="28"/>
  <c r="BA310" i="28"/>
  <c r="BA339" i="28"/>
  <c r="BA327" i="28"/>
  <c r="BA315" i="28"/>
  <c r="BA332" i="28"/>
  <c r="BA320" i="28"/>
  <c r="BA337" i="28"/>
  <c r="BA325" i="28"/>
  <c r="BA313" i="28"/>
  <c r="BA330" i="28"/>
  <c r="BA318" i="28"/>
  <c r="BA335" i="28"/>
  <c r="BA323" i="28"/>
  <c r="BA311" i="28"/>
  <c r="BA328" i="28"/>
  <c r="BA316" i="28"/>
  <c r="BA333" i="28"/>
  <c r="BA321" i="28"/>
  <c r="BA309" i="28"/>
  <c r="BA338" i="28"/>
  <c r="BA326" i="28"/>
  <c r="BA314" i="28"/>
  <c r="BA331" i="28"/>
  <c r="BA319" i="28"/>
  <c r="BA336" i="28"/>
  <c r="BA324" i="28"/>
  <c r="BA312" i="28"/>
  <c r="L72" i="34"/>
  <c r="H72" i="23" s="1"/>
  <c r="G72" i="23"/>
  <c r="L43" i="6"/>
  <c r="H43" i="23" s="1"/>
  <c r="G43" i="23"/>
  <c r="L5" i="34"/>
  <c r="H5" i="23" s="1"/>
  <c r="G5" i="23"/>
  <c r="L81" i="2"/>
  <c r="H81" i="22" s="1"/>
  <c r="G81" i="22"/>
  <c r="L69" i="2"/>
  <c r="H69" i="22" s="1"/>
  <c r="G69" i="22"/>
  <c r="BG392" i="28"/>
  <c r="BG380" i="28"/>
  <c r="BG397" i="28"/>
  <c r="BG385" i="28"/>
  <c r="BG373" i="28"/>
  <c r="BG390" i="28"/>
  <c r="BG378" i="28"/>
  <c r="BG395" i="28"/>
  <c r="BG383" i="28"/>
  <c r="BG371" i="28"/>
  <c r="BG400" i="28"/>
  <c r="BG388" i="28"/>
  <c r="BG376" i="28"/>
  <c r="BG393" i="28"/>
  <c r="BG381" i="28"/>
  <c r="BG398" i="28"/>
  <c r="BG386" i="28"/>
  <c r="BG374" i="28"/>
  <c r="BG391" i="28"/>
  <c r="BG379" i="28"/>
  <c r="BG396" i="28"/>
  <c r="BG384" i="28"/>
  <c r="BG372" i="28"/>
  <c r="BG401" i="28"/>
  <c r="BG389" i="28"/>
  <c r="BG377" i="28"/>
  <c r="BG399" i="28"/>
  <c r="BG387" i="28"/>
  <c r="BG375" i="28"/>
  <c r="BG394" i="28"/>
  <c r="BG382" i="28"/>
  <c r="BH13" i="28"/>
  <c r="L22" i="2"/>
  <c r="H22" i="22" s="1"/>
  <c r="G22" i="22"/>
  <c r="L112" i="2"/>
  <c r="H112" i="22" s="1"/>
  <c r="G112" i="22"/>
  <c r="AK2" i="28"/>
  <c r="L77" i="6"/>
  <c r="H77" i="23" s="1"/>
  <c r="G77" i="23"/>
  <c r="AL395" i="28"/>
  <c r="AL383" i="28"/>
  <c r="AL371" i="28"/>
  <c r="AL400" i="28"/>
  <c r="AL388" i="28"/>
  <c r="AL376" i="28"/>
  <c r="AL393" i="28"/>
  <c r="AL381" i="28"/>
  <c r="AL398" i="28"/>
  <c r="AL386" i="28"/>
  <c r="AL374" i="28"/>
  <c r="AL391" i="28"/>
  <c r="AL379" i="28"/>
  <c r="AL396" i="28"/>
  <c r="AL384" i="28"/>
  <c r="AL372" i="28"/>
  <c r="AL401" i="28"/>
  <c r="AL389" i="28"/>
  <c r="AL377" i="28"/>
  <c r="AL394" i="28"/>
  <c r="AL382" i="28"/>
  <c r="AL399" i="28"/>
  <c r="AL387" i="28"/>
  <c r="AL375" i="28"/>
  <c r="AL392" i="28"/>
  <c r="AL380" i="28"/>
  <c r="AL390" i="28"/>
  <c r="AL378" i="28"/>
  <c r="AL397" i="28"/>
  <c r="AL385" i="28"/>
  <c r="AL373" i="28"/>
  <c r="AM13" i="28"/>
  <c r="L105" i="6"/>
  <c r="H105" i="23" s="1"/>
  <c r="G105" i="23"/>
  <c r="BG172" i="28"/>
  <c r="BG160" i="28"/>
  <c r="BG184" i="28"/>
  <c r="BG177" i="28"/>
  <c r="BG165" i="28"/>
  <c r="BG182" i="28"/>
  <c r="BG170" i="28"/>
  <c r="BG158" i="28"/>
  <c r="BG175" i="28"/>
  <c r="BG163" i="28"/>
  <c r="BG180" i="28"/>
  <c r="BG168" i="28"/>
  <c r="BG156" i="28"/>
  <c r="BG173" i="28"/>
  <c r="BG161" i="28"/>
  <c r="BG178" i="28"/>
  <c r="BG166" i="28"/>
  <c r="BG154" i="28"/>
  <c r="BG183" i="28"/>
  <c r="BG171" i="28"/>
  <c r="BG159" i="28"/>
  <c r="BG176" i="28"/>
  <c r="BG164" i="28"/>
  <c r="BG181" i="28"/>
  <c r="BG169" i="28"/>
  <c r="BG157" i="28"/>
  <c r="BG174" i="28"/>
  <c r="BG162" i="28"/>
  <c r="BG179" i="28"/>
  <c r="BG167" i="28"/>
  <c r="BG155" i="28"/>
  <c r="BH18" i="28"/>
  <c r="L93" i="34"/>
  <c r="H93" i="23" s="1"/>
  <c r="G93" i="23"/>
  <c r="G58" i="23"/>
  <c r="L58" i="6"/>
  <c r="H58" i="23" s="1"/>
  <c r="AT90" i="28"/>
  <c r="AT78" i="28"/>
  <c r="AT66" i="28"/>
  <c r="AT83" i="28"/>
  <c r="AT71" i="28"/>
  <c r="AT88" i="28"/>
  <c r="AT76" i="28"/>
  <c r="AT64" i="28"/>
  <c r="AT81" i="28"/>
  <c r="AT69" i="28"/>
  <c r="AT86" i="28"/>
  <c r="AT74" i="28"/>
  <c r="AT62" i="28"/>
  <c r="AT91" i="28"/>
  <c r="AT79" i="28"/>
  <c r="AT67" i="28"/>
  <c r="AT84" i="28"/>
  <c r="AT72" i="28"/>
  <c r="AT89" i="28"/>
  <c r="AT77" i="28"/>
  <c r="AT65" i="28"/>
  <c r="AT82" i="28"/>
  <c r="AT70" i="28"/>
  <c r="AT87" i="28"/>
  <c r="AT75" i="28"/>
  <c r="AT63" i="28"/>
  <c r="AT80" i="28"/>
  <c r="AT68" i="28"/>
  <c r="AT85" i="28"/>
  <c r="AT73" i="28"/>
  <c r="AT61" i="28"/>
  <c r="AS337" i="28"/>
  <c r="AS325" i="28"/>
  <c r="AS313" i="28"/>
  <c r="AS330" i="28"/>
  <c r="AS318" i="28"/>
  <c r="AS335" i="28"/>
  <c r="AS323" i="28"/>
  <c r="AS311" i="28"/>
  <c r="AS328" i="28"/>
  <c r="AS316" i="28"/>
  <c r="AS333" i="28"/>
  <c r="AS321" i="28"/>
  <c r="AS309" i="28"/>
  <c r="AS338" i="28"/>
  <c r="AS326" i="28"/>
  <c r="AS314" i="28"/>
  <c r="AS331" i="28"/>
  <c r="AS319" i="28"/>
  <c r="AS336" i="28"/>
  <c r="AS324" i="28"/>
  <c r="AS312" i="28"/>
  <c r="AS329" i="28"/>
  <c r="AS317" i="28"/>
  <c r="AS334" i="28"/>
  <c r="AS322" i="28"/>
  <c r="AS310" i="28"/>
  <c r="AS339" i="28"/>
  <c r="AS327" i="28"/>
  <c r="AS315" i="28"/>
  <c r="AS332" i="28"/>
  <c r="AS320" i="28"/>
  <c r="AT12" i="28"/>
  <c r="L84" i="6"/>
  <c r="H84" i="23" s="1"/>
  <c r="G84" i="23"/>
  <c r="AX6" i="28"/>
  <c r="AX8" i="28"/>
  <c r="AX7" i="28"/>
  <c r="L79" i="34"/>
  <c r="H79" i="23" s="1"/>
  <c r="G79" i="23"/>
  <c r="BF2" i="28"/>
  <c r="AK3" i="28"/>
  <c r="L6" i="2"/>
  <c r="H6" i="22" s="1"/>
  <c r="G6" i="22"/>
  <c r="L16" i="2"/>
  <c r="H16" i="22" s="1"/>
  <c r="G16" i="22"/>
  <c r="L34" i="34"/>
  <c r="H34" i="23" s="1"/>
  <c r="G34" i="23"/>
  <c r="L40" i="2"/>
  <c r="H40" i="22" s="1"/>
  <c r="G40" i="22"/>
  <c r="L56" i="34"/>
  <c r="H56" i="23" s="1"/>
  <c r="G56" i="23"/>
  <c r="AN9" i="28"/>
  <c r="AQ8" i="28" l="1"/>
  <c r="BF5" i="28"/>
  <c r="AQ7" i="28"/>
  <c r="AY7" i="28"/>
  <c r="BG2" i="28"/>
  <c r="AY8" i="28"/>
  <c r="AK5" i="28"/>
  <c r="AS3" i="28"/>
  <c r="R3" i="22"/>
  <c r="R4" i="22"/>
  <c r="R5" i="23"/>
  <c r="R5" i="22"/>
  <c r="BH397" i="28"/>
  <c r="BH385" i="28"/>
  <c r="BH373" i="28"/>
  <c r="BH390" i="28"/>
  <c r="BH378" i="28"/>
  <c r="BH395" i="28"/>
  <c r="BH383" i="28"/>
  <c r="BH371" i="28"/>
  <c r="BH400" i="28"/>
  <c r="BH388" i="28"/>
  <c r="BH376" i="28"/>
  <c r="BH393" i="28"/>
  <c r="BH381" i="28"/>
  <c r="BH398" i="28"/>
  <c r="BH386" i="28"/>
  <c r="BH374" i="28"/>
  <c r="BH391" i="28"/>
  <c r="BH379" i="28"/>
  <c r="BH396" i="28"/>
  <c r="BH384" i="28"/>
  <c r="BH372" i="28"/>
  <c r="BH401" i="28"/>
  <c r="BH389" i="28"/>
  <c r="BH377" i="28"/>
  <c r="BH394" i="28"/>
  <c r="BH382" i="28"/>
  <c r="BH392" i="28"/>
  <c r="BH380" i="28"/>
  <c r="BH399" i="28"/>
  <c r="BH387" i="28"/>
  <c r="BH375" i="28"/>
  <c r="AL2" i="28"/>
  <c r="BH328" i="28"/>
  <c r="BH316" i="28"/>
  <c r="BH333" i="28"/>
  <c r="BH321" i="28"/>
  <c r="BH309" i="28"/>
  <c r="BH338" i="28"/>
  <c r="BH326" i="28"/>
  <c r="BH314" i="28"/>
  <c r="BH331" i="28"/>
  <c r="BH319" i="28"/>
  <c r="BH336" i="28"/>
  <c r="BH324" i="28"/>
  <c r="BH312" i="28"/>
  <c r="BH329" i="28"/>
  <c r="BH317" i="28"/>
  <c r="BH334" i="28"/>
  <c r="BH322" i="28"/>
  <c r="BH310" i="28"/>
  <c r="BH339" i="28"/>
  <c r="BH327" i="28"/>
  <c r="BH315" i="28"/>
  <c r="BH332" i="28"/>
  <c r="BH320" i="28"/>
  <c r="BH337" i="28"/>
  <c r="BH325" i="28"/>
  <c r="BH313" i="28"/>
  <c r="BH330" i="28"/>
  <c r="BH318" i="28"/>
  <c r="BH335" i="28"/>
  <c r="BH323" i="28"/>
  <c r="BH311" i="28"/>
  <c r="BG3" i="28"/>
  <c r="Q2" i="23"/>
  <c r="BH184" i="28"/>
  <c r="BH177" i="28"/>
  <c r="BH165" i="28"/>
  <c r="BH182" i="28"/>
  <c r="BH170" i="28"/>
  <c r="BH158" i="28"/>
  <c r="BH175" i="28"/>
  <c r="BH163" i="28"/>
  <c r="BH180" i="28"/>
  <c r="BH168" i="28"/>
  <c r="BH156" i="28"/>
  <c r="BH173" i="28"/>
  <c r="BH161" i="28"/>
  <c r="BH178" i="28"/>
  <c r="BH166" i="28"/>
  <c r="BH154" i="28"/>
  <c r="BH183" i="28"/>
  <c r="BH171" i="28"/>
  <c r="BH159" i="28"/>
  <c r="BH176" i="28"/>
  <c r="BH164" i="28"/>
  <c r="BH181" i="28"/>
  <c r="BH169" i="28"/>
  <c r="BH157" i="28"/>
  <c r="BH174" i="28"/>
  <c r="BH162" i="28"/>
  <c r="BH179" i="28"/>
  <c r="BH167" i="28"/>
  <c r="BH155" i="28"/>
  <c r="BH172" i="28"/>
  <c r="BH160" i="28"/>
  <c r="AX9" i="28"/>
  <c r="AJ6" i="28"/>
  <c r="AJ8" i="28"/>
  <c r="AJ7" i="28"/>
  <c r="R2" i="23"/>
  <c r="Q3" i="23"/>
  <c r="R3" i="23"/>
  <c r="BH210" i="28"/>
  <c r="BH215" i="28"/>
  <c r="BH203" i="28"/>
  <c r="BH208" i="28"/>
  <c r="BH196" i="28"/>
  <c r="BH213" i="28"/>
  <c r="BH201" i="28"/>
  <c r="BH189" i="28"/>
  <c r="BH206" i="28"/>
  <c r="BH194" i="28"/>
  <c r="BH211" i="28"/>
  <c r="BH199" i="28"/>
  <c r="BH187" i="28"/>
  <c r="BH204" i="28"/>
  <c r="BH209" i="28"/>
  <c r="BH197" i="28"/>
  <c r="BH207" i="28"/>
  <c r="BH195" i="28"/>
  <c r="BH212" i="28"/>
  <c r="BH200" i="28"/>
  <c r="BH188" i="28"/>
  <c r="BH205" i="28"/>
  <c r="BH193" i="28"/>
  <c r="BH191" i="28"/>
  <c r="BH190" i="28"/>
  <c r="BH198" i="28"/>
  <c r="BH192" i="28"/>
  <c r="BH185" i="28"/>
  <c r="BH186" i="28"/>
  <c r="BH214" i="28"/>
  <c r="BH202" i="28"/>
  <c r="AL4" i="28"/>
  <c r="BA3" i="28"/>
  <c r="AP9" i="28"/>
  <c r="Q2" i="22"/>
  <c r="BA121" i="28"/>
  <c r="BA119" i="28"/>
  <c r="BA122" i="28"/>
  <c r="BA113" i="28"/>
  <c r="BA101" i="28"/>
  <c r="BA106" i="28"/>
  <c r="BA94" i="28"/>
  <c r="BA111" i="28"/>
  <c r="BA99" i="28"/>
  <c r="BA117" i="28"/>
  <c r="BA104" i="28"/>
  <c r="BA92" i="28"/>
  <c r="BA115" i="28"/>
  <c r="BA109" i="28"/>
  <c r="BA97" i="28"/>
  <c r="BA102" i="28"/>
  <c r="BA107" i="28"/>
  <c r="BA95" i="28"/>
  <c r="BA114" i="28"/>
  <c r="BA112" i="28"/>
  <c r="BA100" i="28"/>
  <c r="BA105" i="28"/>
  <c r="BA93" i="28"/>
  <c r="BA120" i="28"/>
  <c r="BA118" i="28"/>
  <c r="BA116" i="28"/>
  <c r="BA110" i="28"/>
  <c r="BA98" i="28"/>
  <c r="BA103" i="28"/>
  <c r="BA108" i="28"/>
  <c r="BA96" i="28"/>
  <c r="BE8" i="28"/>
  <c r="BE7" i="28"/>
  <c r="BE6" i="28"/>
  <c r="AS2" i="28"/>
  <c r="AS5" i="28" s="1"/>
  <c r="R2" i="22"/>
  <c r="AS4" i="28"/>
  <c r="AT212" i="28"/>
  <c r="AT205" i="28"/>
  <c r="AT210" i="28"/>
  <c r="AT198" i="28"/>
  <c r="AT186" i="28"/>
  <c r="AT215" i="28"/>
  <c r="AT203" i="28"/>
  <c r="AT191" i="28"/>
  <c r="AT208" i="28"/>
  <c r="AT196" i="28"/>
  <c r="AT213" i="28"/>
  <c r="AT201" i="28"/>
  <c r="AT189" i="28"/>
  <c r="AT206" i="28"/>
  <c r="AT211" i="28"/>
  <c r="AT199" i="28"/>
  <c r="AT209" i="28"/>
  <c r="AT197" i="28"/>
  <c r="AT214" i="28"/>
  <c r="AT202" i="28"/>
  <c r="AT190" i="28"/>
  <c r="AT207" i="28"/>
  <c r="AT195" i="28"/>
  <c r="AT187" i="28"/>
  <c r="AT192" i="28"/>
  <c r="AT194" i="28"/>
  <c r="AT188" i="28"/>
  <c r="AT185" i="28"/>
  <c r="AT204" i="28"/>
  <c r="AT200" i="28"/>
  <c r="AT193" i="28"/>
  <c r="AT330" i="28"/>
  <c r="AT318" i="28"/>
  <c r="AT335" i="28"/>
  <c r="AT323" i="28"/>
  <c r="AT311" i="28"/>
  <c r="AT328" i="28"/>
  <c r="AT316" i="28"/>
  <c r="AT333" i="28"/>
  <c r="AT321" i="28"/>
  <c r="AT309" i="28"/>
  <c r="AT338" i="28"/>
  <c r="AT326" i="28"/>
  <c r="AT314" i="28"/>
  <c r="AT331" i="28"/>
  <c r="AT319" i="28"/>
  <c r="AT336" i="28"/>
  <c r="AT324" i="28"/>
  <c r="AT312" i="28"/>
  <c r="AT329" i="28"/>
  <c r="AT317" i="28"/>
  <c r="AT334" i="28"/>
  <c r="AT322" i="28"/>
  <c r="AT310" i="28"/>
  <c r="AT339" i="28"/>
  <c r="AT327" i="28"/>
  <c r="AT315" i="28"/>
  <c r="AT332" i="28"/>
  <c r="AT320" i="28"/>
  <c r="AT337" i="28"/>
  <c r="AT325" i="28"/>
  <c r="AT313" i="28"/>
  <c r="AM331" i="28"/>
  <c r="AM319" i="28"/>
  <c r="AM336" i="28"/>
  <c r="AM324" i="28"/>
  <c r="AM312" i="28"/>
  <c r="AM329" i="28"/>
  <c r="AM317" i="28"/>
  <c r="AM334" i="28"/>
  <c r="AM322" i="28"/>
  <c r="AM310" i="28"/>
  <c r="AM339" i="28"/>
  <c r="AM327" i="28"/>
  <c r="AM315" i="28"/>
  <c r="AM332" i="28"/>
  <c r="AM320" i="28"/>
  <c r="AM337" i="28"/>
  <c r="AM325" i="28"/>
  <c r="AM313" i="28"/>
  <c r="AM330" i="28"/>
  <c r="AM318" i="28"/>
  <c r="AM335" i="28"/>
  <c r="AM323" i="28"/>
  <c r="AM311" i="28"/>
  <c r="AM328" i="28"/>
  <c r="AM316" i="28"/>
  <c r="AM333" i="28"/>
  <c r="AM321" i="28"/>
  <c r="AM309" i="28"/>
  <c r="AM338" i="28"/>
  <c r="AM326" i="28"/>
  <c r="AM314" i="28"/>
  <c r="AL3" i="28"/>
  <c r="R4" i="23"/>
  <c r="Q4" i="23"/>
  <c r="AK6" i="28"/>
  <c r="AK8" i="28"/>
  <c r="AK7" i="28"/>
  <c r="AT179" i="28"/>
  <c r="AT167" i="28"/>
  <c r="AT155" i="28"/>
  <c r="AT184" i="28"/>
  <c r="AT172" i="28"/>
  <c r="AT160" i="28"/>
  <c r="AT177" i="28"/>
  <c r="AT165" i="28"/>
  <c r="AT182" i="28"/>
  <c r="AT170" i="28"/>
  <c r="AT158" i="28"/>
  <c r="AT175" i="28"/>
  <c r="AT163" i="28"/>
  <c r="AT180" i="28"/>
  <c r="AT168" i="28"/>
  <c r="AT156" i="28"/>
  <c r="AT173" i="28"/>
  <c r="AT161" i="28"/>
  <c r="AT178" i="28"/>
  <c r="AT166" i="28"/>
  <c r="AT154" i="28"/>
  <c r="AT183" i="28"/>
  <c r="AT171" i="28"/>
  <c r="AT159" i="28"/>
  <c r="AT176" i="28"/>
  <c r="AT164" i="28"/>
  <c r="AT181" i="28"/>
  <c r="AT169" i="28"/>
  <c r="AT157" i="28"/>
  <c r="AT174" i="28"/>
  <c r="AT162" i="28"/>
  <c r="BA4" i="28"/>
  <c r="BF8" i="28"/>
  <c r="BF7" i="28"/>
  <c r="BF6" i="28"/>
  <c r="AM400" i="28"/>
  <c r="AM388" i="28"/>
  <c r="AM376" i="28"/>
  <c r="AM393" i="28"/>
  <c r="AM381" i="28"/>
  <c r="AM398" i="28"/>
  <c r="AM386" i="28"/>
  <c r="AM374" i="28"/>
  <c r="AM391" i="28"/>
  <c r="AM379" i="28"/>
  <c r="AM396" i="28"/>
  <c r="AM384" i="28"/>
  <c r="AM372" i="28"/>
  <c r="AM401" i="28"/>
  <c r="AM389" i="28"/>
  <c r="AM377" i="28"/>
  <c r="AM394" i="28"/>
  <c r="AM382" i="28"/>
  <c r="AM399" i="28"/>
  <c r="AM387" i="28"/>
  <c r="AM375" i="28"/>
  <c r="AM392" i="28"/>
  <c r="AM380" i="28"/>
  <c r="AM397" i="28"/>
  <c r="AM385" i="28"/>
  <c r="AM373" i="28"/>
  <c r="AM395" i="28"/>
  <c r="AM383" i="28"/>
  <c r="AM371" i="28"/>
  <c r="AM390" i="28"/>
  <c r="AM378" i="28"/>
  <c r="AM121" i="28"/>
  <c r="AM117" i="28"/>
  <c r="AM103" i="28"/>
  <c r="AM108" i="28"/>
  <c r="AM96" i="28"/>
  <c r="AM113" i="28"/>
  <c r="AM101" i="28"/>
  <c r="AM115" i="28"/>
  <c r="AM106" i="28"/>
  <c r="AM94" i="28"/>
  <c r="AM120" i="28"/>
  <c r="AM111" i="28"/>
  <c r="AM99" i="28"/>
  <c r="AM118" i="28"/>
  <c r="AM116" i="28"/>
  <c r="AM104" i="28"/>
  <c r="AM92" i="28"/>
  <c r="AM109" i="28"/>
  <c r="AM97" i="28"/>
  <c r="AM114" i="28"/>
  <c r="AM102" i="28"/>
  <c r="AM122" i="28"/>
  <c r="AM107" i="28"/>
  <c r="AM95" i="28"/>
  <c r="AM112" i="28"/>
  <c r="AM100" i="28"/>
  <c r="AM119" i="28"/>
  <c r="AM105" i="28"/>
  <c r="AM93" i="28"/>
  <c r="AM110" i="28"/>
  <c r="AM98" i="28"/>
  <c r="AT122" i="28"/>
  <c r="AT120" i="28"/>
  <c r="AT102" i="28"/>
  <c r="AT118" i="28"/>
  <c r="AT116" i="28"/>
  <c r="AT114" i="28"/>
  <c r="AT107" i="28"/>
  <c r="AT95" i="28"/>
  <c r="AT112" i="28"/>
  <c r="AT100" i="28"/>
  <c r="AT105" i="28"/>
  <c r="AT93" i="28"/>
  <c r="AT110" i="28"/>
  <c r="AT98" i="28"/>
  <c r="AT103" i="28"/>
  <c r="AT119" i="28"/>
  <c r="AT108" i="28"/>
  <c r="AT96" i="28"/>
  <c r="AT117" i="28"/>
  <c r="AT113" i="28"/>
  <c r="AT101" i="28"/>
  <c r="AT106" i="28"/>
  <c r="AT94" i="28"/>
  <c r="AT121" i="28"/>
  <c r="AT115" i="28"/>
  <c r="AT111" i="28"/>
  <c r="AT99" i="28"/>
  <c r="AT104" i="28"/>
  <c r="AT92" i="28"/>
  <c r="AT109" i="28"/>
  <c r="AT97" i="28"/>
  <c r="AZ2" i="28"/>
  <c r="AZ5" i="28" s="1"/>
  <c r="BH246" i="28"/>
  <c r="BH234" i="28"/>
  <c r="BH222" i="28"/>
  <c r="BH239" i="28"/>
  <c r="BH227" i="28"/>
  <c r="BH244" i="28"/>
  <c r="BH232" i="28"/>
  <c r="BH220" i="28"/>
  <c r="BH237" i="28"/>
  <c r="BH225" i="28"/>
  <c r="BH242" i="28"/>
  <c r="BH230" i="28"/>
  <c r="BH218" i="28"/>
  <c r="BH235" i="28"/>
  <c r="BH223" i="28"/>
  <c r="BH240" i="28"/>
  <c r="BH228" i="28"/>
  <c r="BH216" i="28"/>
  <c r="BH245" i="28"/>
  <c r="BH233" i="28"/>
  <c r="BH221" i="28"/>
  <c r="BH243" i="28"/>
  <c r="BH231" i="28"/>
  <c r="BH219" i="28"/>
  <c r="BH236" i="28"/>
  <c r="BH224" i="28"/>
  <c r="BH241" i="28"/>
  <c r="BH229" i="28"/>
  <c r="BH217" i="28"/>
  <c r="BH238" i="28"/>
  <c r="BH226" i="28"/>
  <c r="AY9" i="28"/>
  <c r="BH122" i="28"/>
  <c r="BH120" i="28"/>
  <c r="BH118" i="28"/>
  <c r="BH121" i="28"/>
  <c r="BH115" i="28"/>
  <c r="BH114" i="28"/>
  <c r="BH112" i="28"/>
  <c r="BH100" i="28"/>
  <c r="BH105" i="28"/>
  <c r="BH93" i="28"/>
  <c r="BH110" i="28"/>
  <c r="BH98" i="28"/>
  <c r="BH103" i="28"/>
  <c r="BH108" i="28"/>
  <c r="BH96" i="28"/>
  <c r="BH116" i="28"/>
  <c r="BH113" i="28"/>
  <c r="BH101" i="28"/>
  <c r="BH106" i="28"/>
  <c r="BH94" i="28"/>
  <c r="BH111" i="28"/>
  <c r="BH99" i="28"/>
  <c r="BH104" i="28"/>
  <c r="BH92" i="28"/>
  <c r="BH109" i="28"/>
  <c r="BH97" i="28"/>
  <c r="BH119" i="28"/>
  <c r="BH102" i="28"/>
  <c r="BH117" i="28"/>
  <c r="BH107" i="28"/>
  <c r="BH95" i="28"/>
  <c r="BG4" i="28"/>
  <c r="BG5" i="28" s="1"/>
  <c r="Q3" i="22"/>
  <c r="Q4" i="22"/>
  <c r="Q5" i="23"/>
  <c r="AT399" i="28"/>
  <c r="AT387" i="28"/>
  <c r="AT375" i="28"/>
  <c r="AT392" i="28"/>
  <c r="AT380" i="28"/>
  <c r="AT397" i="28"/>
  <c r="AT385" i="28"/>
  <c r="AT373" i="28"/>
  <c r="AT390" i="28"/>
  <c r="AT378" i="28"/>
  <c r="AT395" i="28"/>
  <c r="AT383" i="28"/>
  <c r="AT371" i="28"/>
  <c r="AT400" i="28"/>
  <c r="AT388" i="28"/>
  <c r="AT376" i="28"/>
  <c r="AT393" i="28"/>
  <c r="AT381" i="28"/>
  <c r="AT398" i="28"/>
  <c r="AT386" i="28"/>
  <c r="AT374" i="28"/>
  <c r="AT391" i="28"/>
  <c r="AT379" i="28"/>
  <c r="AT396" i="28"/>
  <c r="AT384" i="28"/>
  <c r="AT372" i="28"/>
  <c r="AT394" i="28"/>
  <c r="AT382" i="28"/>
  <c r="AT401" i="28"/>
  <c r="AT389" i="28"/>
  <c r="AT377" i="28"/>
  <c r="Q5" i="22"/>
  <c r="AR5" i="28"/>
  <c r="BE9" i="28" l="1"/>
  <c r="AQ9" i="28"/>
  <c r="AK9" i="28"/>
  <c r="BG8" i="28"/>
  <c r="BG7" i="28"/>
  <c r="BG6" i="28"/>
  <c r="BA2" i="28"/>
  <c r="BA5" i="28" s="1"/>
  <c r="AZ6" i="28"/>
  <c r="AZ8" i="28"/>
  <c r="AZ7" i="28"/>
  <c r="AT2" i="28"/>
  <c r="AS8" i="28"/>
  <c r="AS7" i="28"/>
  <c r="AS6" i="28"/>
  <c r="AT4" i="28"/>
  <c r="AM4" i="28"/>
  <c r="BH2" i="28"/>
  <c r="AJ9" i="28"/>
  <c r="AM3" i="28"/>
  <c r="BH3" i="28"/>
  <c r="AT3" i="28"/>
  <c r="BF9" i="28"/>
  <c r="AR8" i="28"/>
  <c r="AR7" i="28"/>
  <c r="AR6" i="28"/>
  <c r="AM2" i="28"/>
  <c r="AL5" i="28"/>
  <c r="BH4" i="28"/>
  <c r="AR9" i="28" l="1"/>
  <c r="BG9" i="28"/>
  <c r="AZ9" i="28"/>
  <c r="AS9" i="28"/>
  <c r="AM5" i="28"/>
  <c r="AL6" i="28"/>
  <c r="AL8" i="28"/>
  <c r="AL7" i="28"/>
  <c r="AT5" i="28"/>
  <c r="BA6" i="28"/>
  <c r="BA8" i="28"/>
  <c r="BA7" i="28"/>
  <c r="BH5" i="28"/>
  <c r="BA9" i="28" l="1"/>
  <c r="AM6" i="28"/>
  <c r="AM8" i="28"/>
  <c r="AM7" i="28"/>
  <c r="BH6" i="28"/>
  <c r="BH8" i="28"/>
  <c r="BH7" i="28"/>
  <c r="AT8" i="28"/>
  <c r="AT7" i="28"/>
  <c r="AT6" i="28"/>
  <c r="AL9" i="28"/>
  <c r="AM9" i="28" l="1"/>
  <c r="BH9" i="28"/>
  <c r="AT9" i="28"/>
</calcChain>
</file>

<file path=xl/sharedStrings.xml><?xml version="1.0" encoding="utf-8"?>
<sst xmlns="http://schemas.openxmlformats.org/spreadsheetml/2006/main" count="4952" uniqueCount="488">
  <si>
    <t>Country</t>
  </si>
  <si>
    <t>Belgium</t>
  </si>
  <si>
    <t>Germany</t>
  </si>
  <si>
    <t>France</t>
  </si>
  <si>
    <t>United Kingdom</t>
  </si>
  <si>
    <t>Italy</t>
  </si>
  <si>
    <t>Poland</t>
  </si>
  <si>
    <t>Spain</t>
  </si>
  <si>
    <t>Netherlands</t>
  </si>
  <si>
    <t>Sweden</t>
  </si>
  <si>
    <t>Romania</t>
  </si>
  <si>
    <t>Finland</t>
  </si>
  <si>
    <t>Austria</t>
  </si>
  <si>
    <t>Czech Republic</t>
  </si>
  <si>
    <t>Switzerland</t>
  </si>
  <si>
    <t>Hungary</t>
  </si>
  <si>
    <t>Greece</t>
  </si>
  <si>
    <t>Denmark</t>
  </si>
  <si>
    <t>Ireland</t>
  </si>
  <si>
    <t>Bulgaria</t>
  </si>
  <si>
    <t>Slovakia</t>
  </si>
  <si>
    <t>Portugal</t>
  </si>
  <si>
    <t>Croatia</t>
  </si>
  <si>
    <t>Latvia</t>
  </si>
  <si>
    <t>Lithuania</t>
  </si>
  <si>
    <t>Estonia</t>
  </si>
  <si>
    <t>Slovenia</t>
  </si>
  <si>
    <t>Luxembourg</t>
  </si>
  <si>
    <t>Cyprus</t>
  </si>
  <si>
    <t>Malta</t>
  </si>
  <si>
    <t>Level</t>
  </si>
  <si>
    <t>row</t>
  </si>
  <si>
    <t>column</t>
  </si>
  <si>
    <t>gas-ff-natural</t>
  </si>
  <si>
    <t>liquid-ff-heatingoil</t>
  </si>
  <si>
    <t>electricity</t>
  </si>
  <si>
    <t>electricity-heatpumps</t>
  </si>
  <si>
    <t>heat-ambient</t>
  </si>
  <si>
    <t>heat-solar</t>
  </si>
  <si>
    <t>solid-ff-coal</t>
  </si>
  <si>
    <t>heat-geothermal</t>
  </si>
  <si>
    <t>technology</t>
  </si>
  <si>
    <t>fuel</t>
  </si>
  <si>
    <t>heat</t>
  </si>
  <si>
    <t>Electricity</t>
  </si>
  <si>
    <t>Derived Heat</t>
  </si>
  <si>
    <t>Gas</t>
  </si>
  <si>
    <t>Solid fuels</t>
  </si>
  <si>
    <t>Oil &amp; petroleum products</t>
  </si>
  <si>
    <t>Renewables and Wastes</t>
  </si>
  <si>
    <t>gas</t>
  </si>
  <si>
    <t>oil</t>
  </si>
  <si>
    <t>coal</t>
  </si>
  <si>
    <t>bio</t>
  </si>
  <si>
    <t>EU-28</t>
  </si>
  <si>
    <t>Lever</t>
  </si>
  <si>
    <t>biomass</t>
  </si>
  <si>
    <t>heatpumps</t>
  </si>
  <si>
    <t xml:space="preserve"> </t>
  </si>
  <si>
    <t>2 work_packages\wp2_buildings\sub_heating systems\Fuel mix calculations.xlsx</t>
  </si>
  <si>
    <t>heat-district</t>
  </si>
  <si>
    <t>Electricity heat pumps</t>
  </si>
  <si>
    <t>Level 1</t>
  </si>
  <si>
    <t>Level 2</t>
  </si>
  <si>
    <t>Level 3</t>
  </si>
  <si>
    <t>Level 4</t>
  </si>
  <si>
    <t>gas-bio</t>
  </si>
  <si>
    <t>key</t>
  </si>
  <si>
    <t>energy carrier EUCalc</t>
  </si>
  <si>
    <t>Country EUCalc</t>
  </si>
  <si>
    <t>Iceland</t>
  </si>
  <si>
    <t>Norway</t>
  </si>
  <si>
    <t>Serbia</t>
  </si>
  <si>
    <t>heat-nuclear</t>
  </si>
  <si>
    <t>liquid-bio</t>
  </si>
  <si>
    <t>solid-bio</t>
  </si>
  <si>
    <t>solid-waste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</si>
  <si>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</si>
  <si>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</si>
  <si>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</si>
  <si>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</si>
  <si>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</si>
  <si>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</si>
  <si>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</si>
  <si>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</si>
  <si>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</si>
  <si>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</si>
  <si>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</si>
  <si>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</si>
  <si>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</si>
  <si>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</si>
  <si>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</si>
  <si>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</si>
  <si>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</si>
  <si>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</si>
  <si>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</si>
  <si>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</si>
  <si>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</si>
  <si>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</si>
  <si>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</si>
  <si>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</si>
  <si>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</si>
  <si>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</si>
  <si>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</si>
  <si>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</si>
  <si>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2020 1</t>
  </si>
  <si>
    <t>2025 1</t>
  </si>
  <si>
    <t>2030 1</t>
  </si>
  <si>
    <t>2035 1</t>
  </si>
  <si>
    <t>2040 1</t>
  </si>
  <si>
    <t>2045 1</t>
  </si>
  <si>
    <t>2050 1</t>
  </si>
  <si>
    <t>2020 2</t>
  </si>
  <si>
    <t>2025 2</t>
  </si>
  <si>
    <t>2030 2</t>
  </si>
  <si>
    <t>2035 2</t>
  </si>
  <si>
    <t>2040 2</t>
  </si>
  <si>
    <t>2045 2</t>
  </si>
  <si>
    <t>2050 2</t>
  </si>
  <si>
    <t>2020 3</t>
  </si>
  <si>
    <t>2025 3</t>
  </si>
  <si>
    <t>2030 3</t>
  </si>
  <si>
    <t>2035 3</t>
  </si>
  <si>
    <t>2040 3</t>
  </si>
  <si>
    <t>2045 3</t>
  </si>
  <si>
    <t>2050 3</t>
  </si>
  <si>
    <t>2020 4</t>
  </si>
  <si>
    <t>2025 4</t>
  </si>
  <si>
    <t>2030 4</t>
  </si>
  <si>
    <t>2035 4</t>
  </si>
  <si>
    <t>2040 4</t>
  </si>
  <si>
    <t>2045 4</t>
  </si>
  <si>
    <t>2050 4</t>
  </si>
  <si>
    <t xml:space="preserve">heatpumps </t>
  </si>
  <si>
    <t>electricity-heat-pumps</t>
  </si>
  <si>
    <t>2018</t>
  </si>
  <si>
    <t>2019</t>
  </si>
  <si>
    <t>efficiency heat pump</t>
  </si>
  <si>
    <t>SUM</t>
  </si>
  <si>
    <t>energycarrier</t>
  </si>
  <si>
    <t>liquid-bio-diesel</t>
  </si>
  <si>
    <t>liquid-bio-gasoline</t>
  </si>
  <si>
    <t>electricityAustria</t>
  </si>
  <si>
    <t>gas-bioAustria</t>
  </si>
  <si>
    <t>gas-ff-naturalAustria</t>
  </si>
  <si>
    <t>heat-ambientAustria</t>
  </si>
  <si>
    <t>heat-geothermalAustria</t>
  </si>
  <si>
    <t>heat-solarAustria</t>
  </si>
  <si>
    <t>liquid-bio-dieselAustria</t>
  </si>
  <si>
    <t>liquid-bio-gasolineAustria</t>
  </si>
  <si>
    <t>liquid-ff-heatingoilAustria</t>
  </si>
  <si>
    <t>solid-bioAustria</t>
  </si>
  <si>
    <t>solid-ff-coalAustria</t>
  </si>
  <si>
    <t>solid-wasteAustria</t>
  </si>
  <si>
    <t>electricityBelgium</t>
  </si>
  <si>
    <t>gas-bioBelgium</t>
  </si>
  <si>
    <t>gas-ff-naturalBelgium</t>
  </si>
  <si>
    <t>heat-ambientBelgium</t>
  </si>
  <si>
    <t>heat-geothermalBelgium</t>
  </si>
  <si>
    <t>heat-solarBelgium</t>
  </si>
  <si>
    <t>liquid-bio-dieselBelgium</t>
  </si>
  <si>
    <t>liquid-bio-gasolineBelgium</t>
  </si>
  <si>
    <t>liquid-ff-heatingoilBelgium</t>
  </si>
  <si>
    <t>solid-bioBelgium</t>
  </si>
  <si>
    <t>solid-ff-coalBelgium</t>
  </si>
  <si>
    <t>solid-wasteBelgium</t>
  </si>
  <si>
    <t>electricityBulgaria</t>
  </si>
  <si>
    <t>gas-bioBulgaria</t>
  </si>
  <si>
    <t>gas-ff-naturalBulgaria</t>
  </si>
  <si>
    <t>heat-ambientBulgaria</t>
  </si>
  <si>
    <t>heat-geothermalBulgaria</t>
  </si>
  <si>
    <t>heat-solarBulgaria</t>
  </si>
  <si>
    <t>liquid-bio-dieselBulgaria</t>
  </si>
  <si>
    <t>liquid-bio-gasolineBulgaria</t>
  </si>
  <si>
    <t>liquid-ff-heatingoilBulgaria</t>
  </si>
  <si>
    <t>solid-bioBulgaria</t>
  </si>
  <si>
    <t>solid-ff-coalBulgaria</t>
  </si>
  <si>
    <t>solid-wasteBulgaria</t>
  </si>
  <si>
    <t>electricityCroatia</t>
  </si>
  <si>
    <t>gas-bioCroatia</t>
  </si>
  <si>
    <t>gas-ff-naturalCroatia</t>
  </si>
  <si>
    <t>heat-ambientCroatia</t>
  </si>
  <si>
    <t>heat-geothermalCroatia</t>
  </si>
  <si>
    <t>heat-solarCroatia</t>
  </si>
  <si>
    <t>liquid-bio-dieselCroatia</t>
  </si>
  <si>
    <t>liquid-bio-gasolineCroatia</t>
  </si>
  <si>
    <t>liquid-ff-heatingoilCroatia</t>
  </si>
  <si>
    <t>solid-bioCroatia</t>
  </si>
  <si>
    <t>solid-ff-coalCroatia</t>
  </si>
  <si>
    <t>solid-wasteCroatia</t>
  </si>
  <si>
    <t>electricityCyprus</t>
  </si>
  <si>
    <t>gas-bioCyprus</t>
  </si>
  <si>
    <t>gas-ff-naturalCyprus</t>
  </si>
  <si>
    <t>heat-ambientCyprus</t>
  </si>
  <si>
    <t>heat-geothermalCyprus</t>
  </si>
  <si>
    <t>heat-solarCyprus</t>
  </si>
  <si>
    <t>liquid-bio-dieselCyprus</t>
  </si>
  <si>
    <t>liquid-bio-gasolineCyprus</t>
  </si>
  <si>
    <t>liquid-ff-heatingoilCyprus</t>
  </si>
  <si>
    <t>solid-bioCyprus</t>
  </si>
  <si>
    <t>solid-ff-coalCyprus</t>
  </si>
  <si>
    <t>solid-wasteCyprus</t>
  </si>
  <si>
    <t>electricityCzech Republic</t>
  </si>
  <si>
    <t>gas-bioCzech Republic</t>
  </si>
  <si>
    <t>gas-ff-naturalCzech Republic</t>
  </si>
  <si>
    <t>heat-ambientCzech Republic</t>
  </si>
  <si>
    <t>heat-geothermalCzech Republic</t>
  </si>
  <si>
    <t>heat-solarCzech Republic</t>
  </si>
  <si>
    <t>liquid-bio-dieselCzech Republic</t>
  </si>
  <si>
    <t>liquid-bio-gasolineCzech Republic</t>
  </si>
  <si>
    <t>liquid-ff-heatingoilCzech Republic</t>
  </si>
  <si>
    <t>solid-bioCzech Republic</t>
  </si>
  <si>
    <t>solid-ff-coalCzech Republic</t>
  </si>
  <si>
    <t>solid-wasteCzech Republic</t>
  </si>
  <si>
    <t>electricityDenmark</t>
  </si>
  <si>
    <t>gas-bioDenmark</t>
  </si>
  <si>
    <t>gas-ff-naturalDenmark</t>
  </si>
  <si>
    <t>heat-ambientDenmark</t>
  </si>
  <si>
    <t>heat-geothermalDenmark</t>
  </si>
  <si>
    <t>heat-solarDenmark</t>
  </si>
  <si>
    <t>liquid-bio-dieselDenmark</t>
  </si>
  <si>
    <t>liquid-bio-gasolineDenmark</t>
  </si>
  <si>
    <t>liquid-ff-heatingoilDenmark</t>
  </si>
  <si>
    <t>solid-bioDenmark</t>
  </si>
  <si>
    <t>solid-ff-coalDenmark</t>
  </si>
  <si>
    <t>solid-wasteDenmark</t>
  </si>
  <si>
    <t>electricityEstonia</t>
  </si>
  <si>
    <t>gas-bioEstonia</t>
  </si>
  <si>
    <t>gas-ff-naturalEstonia</t>
  </si>
  <si>
    <t>heat-ambientEstonia</t>
  </si>
  <si>
    <t>heat-geothermalEstonia</t>
  </si>
  <si>
    <t>heat-solarEstonia</t>
  </si>
  <si>
    <t>liquid-bio-dieselEstonia</t>
  </si>
  <si>
    <t>liquid-bio-gasolineEstonia</t>
  </si>
  <si>
    <t>liquid-ff-heatingoilEstonia</t>
  </si>
  <si>
    <t>solid-bioEstonia</t>
  </si>
  <si>
    <t>solid-ff-coalEstonia</t>
  </si>
  <si>
    <t>solid-wasteEstonia</t>
  </si>
  <si>
    <t>electricityFinland</t>
  </si>
  <si>
    <t>gas-bioFinland</t>
  </si>
  <si>
    <t>gas-ff-naturalFinland</t>
  </si>
  <si>
    <t>heat-ambientFinland</t>
  </si>
  <si>
    <t>heat-geothermalFinland</t>
  </si>
  <si>
    <t>heat-solarFinland</t>
  </si>
  <si>
    <t>liquid-bio-dieselFinland</t>
  </si>
  <si>
    <t>liquid-bio-gasolineFinland</t>
  </si>
  <si>
    <t>liquid-ff-heatingoilFinland</t>
  </si>
  <si>
    <t>solid-bioFinland</t>
  </si>
  <si>
    <t>solid-ff-coalFinland</t>
  </si>
  <si>
    <t>solid-wasteFinland</t>
  </si>
  <si>
    <t>electricityFrance</t>
  </si>
  <si>
    <t>gas-bioFrance</t>
  </si>
  <si>
    <t>gas-ff-naturalFrance</t>
  </si>
  <si>
    <t>heat-ambientFrance</t>
  </si>
  <si>
    <t>heat-geothermalFrance</t>
  </si>
  <si>
    <t>heat-solarFrance</t>
  </si>
  <si>
    <t>liquid-bio-dieselFrance</t>
  </si>
  <si>
    <t>liquid-bio-gasolineFrance</t>
  </si>
  <si>
    <t>liquid-ff-heatingoilFrance</t>
  </si>
  <si>
    <t>solid-bioFrance</t>
  </si>
  <si>
    <t>solid-ff-coalFrance</t>
  </si>
  <si>
    <t>solid-wasteFrance</t>
  </si>
  <si>
    <t>electricityGermany</t>
  </si>
  <si>
    <t>gas-bioGermany</t>
  </si>
  <si>
    <t>gas-ff-naturalGermany</t>
  </si>
  <si>
    <t>heat-ambientGermany</t>
  </si>
  <si>
    <t>heat-geothermalGermany</t>
  </si>
  <si>
    <t>heat-solarGermany</t>
  </si>
  <si>
    <t>liquid-bio-dieselGermany</t>
  </si>
  <si>
    <t>liquid-bio-gasolineGermany</t>
  </si>
  <si>
    <t>liquid-ff-heatingoilGermany</t>
  </si>
  <si>
    <t>solid-bioGermany</t>
  </si>
  <si>
    <t>solid-ff-coalGermany</t>
  </si>
  <si>
    <t>solid-wasteGermany</t>
  </si>
  <si>
    <t>electricityGreece</t>
  </si>
  <si>
    <t>gas-bioGreece</t>
  </si>
  <si>
    <t>gas-ff-naturalGreece</t>
  </si>
  <si>
    <t>heat-ambientGreece</t>
  </si>
  <si>
    <t>heat-geothermalGreece</t>
  </si>
  <si>
    <t>heat-solarGreece</t>
  </si>
  <si>
    <t>liquid-bio-dieselGreece</t>
  </si>
  <si>
    <t>liquid-bio-gasolineGreece</t>
  </si>
  <si>
    <t>liquid-ff-heatingoilGreece</t>
  </si>
  <si>
    <t>solid-bioGreece</t>
  </si>
  <si>
    <t>solid-ff-coalGreece</t>
  </si>
  <si>
    <t>solid-wasteGreece</t>
  </si>
  <si>
    <t>electricityHungary</t>
  </si>
  <si>
    <t>gas-bioHungary</t>
  </si>
  <si>
    <t>gas-ff-naturalHungary</t>
  </si>
  <si>
    <t>heat-ambientHungary</t>
  </si>
  <si>
    <t>heat-geothermalHungary</t>
  </si>
  <si>
    <t>heat-solarHungary</t>
  </si>
  <si>
    <t>liquid-bio-dieselHungary</t>
  </si>
  <si>
    <t>liquid-bio-gasolineHungary</t>
  </si>
  <si>
    <t>liquid-ff-heatingoilHungary</t>
  </si>
  <si>
    <t>solid-bioHungary</t>
  </si>
  <si>
    <t>solid-ff-coalHungary</t>
  </si>
  <si>
    <t>solid-wasteHungary</t>
  </si>
  <si>
    <t>electricityIreland</t>
  </si>
  <si>
    <t>gas-bioIreland</t>
  </si>
  <si>
    <t>gas-ff-naturalIreland</t>
  </si>
  <si>
    <t>heat-ambientIreland</t>
  </si>
  <si>
    <t>heat-geothermalIreland</t>
  </si>
  <si>
    <t>heat-solarIreland</t>
  </si>
  <si>
    <t>liquid-bio-dieselIreland</t>
  </si>
  <si>
    <t>liquid-bio-gasolineIreland</t>
  </si>
  <si>
    <t>liquid-ff-heatingoilIreland</t>
  </si>
  <si>
    <t>solid-bioIreland</t>
  </si>
  <si>
    <t>solid-ff-coalIreland</t>
  </si>
  <si>
    <t>solid-wasteIreland</t>
  </si>
  <si>
    <t>electricityItaly</t>
  </si>
  <si>
    <t>gas-bioItaly</t>
  </si>
  <si>
    <t>gas-ff-naturalItaly</t>
  </si>
  <si>
    <t>heat-ambientItaly</t>
  </si>
  <si>
    <t>heat-geothermalItaly</t>
  </si>
  <si>
    <t>heat-solarItaly</t>
  </si>
  <si>
    <t>liquid-bio-dieselItaly</t>
  </si>
  <si>
    <t>liquid-bio-gasolineItaly</t>
  </si>
  <si>
    <t>liquid-ff-heatingoilItaly</t>
  </si>
  <si>
    <t>solid-bioItaly</t>
  </si>
  <si>
    <t>solid-ff-coalItaly</t>
  </si>
  <si>
    <t>solid-wasteItaly</t>
  </si>
  <si>
    <t>electricityLatvia</t>
  </si>
  <si>
    <t>gas-bioLatvia</t>
  </si>
  <si>
    <t>gas-ff-naturalLatvia</t>
  </si>
  <si>
    <t>heat-ambientLatvia</t>
  </si>
  <si>
    <t>heat-geothermalLatvia</t>
  </si>
  <si>
    <t>heat-solarLatvia</t>
  </si>
  <si>
    <t>liquid-bio-dieselLatvia</t>
  </si>
  <si>
    <t>liquid-bio-gasolineLatvia</t>
  </si>
  <si>
    <t>liquid-ff-heatingoilLatvia</t>
  </si>
  <si>
    <t>solid-bioLatvia</t>
  </si>
  <si>
    <t>solid-ff-coalLatvia</t>
  </si>
  <si>
    <t>solid-wasteLatvia</t>
  </si>
  <si>
    <t>electricityLithuania</t>
  </si>
  <si>
    <t>gas-bioLithuania</t>
  </si>
  <si>
    <t>gas-ff-naturalLithuania</t>
  </si>
  <si>
    <t>heat-ambientLithuania</t>
  </si>
  <si>
    <t>heat-geothermalLithuania</t>
  </si>
  <si>
    <t>heat-solarLithuania</t>
  </si>
  <si>
    <t>liquid-bio-dieselLithuania</t>
  </si>
  <si>
    <t>liquid-bio-gasolineLithuania</t>
  </si>
  <si>
    <t>liquid-ff-heatingoilLithuania</t>
  </si>
  <si>
    <t>solid-bioLithuania</t>
  </si>
  <si>
    <t>solid-ff-coalLithuania</t>
  </si>
  <si>
    <t>solid-wasteLithuania</t>
  </si>
  <si>
    <t>electricityLuxembourg</t>
  </si>
  <si>
    <t>gas-bioLuxembourg</t>
  </si>
  <si>
    <t>gas-ff-naturalLuxembourg</t>
  </si>
  <si>
    <t>heat-ambientLuxembourg</t>
  </si>
  <si>
    <t>heat-geothermalLuxembourg</t>
  </si>
  <si>
    <t>heat-solarLuxembourg</t>
  </si>
  <si>
    <t>liquid-bio-dieselLuxembourg</t>
  </si>
  <si>
    <t>liquid-bio-gasolineLuxembourg</t>
  </si>
  <si>
    <t>liquid-ff-heatingoilLuxembourg</t>
  </si>
  <si>
    <t>solid-bioLuxembourg</t>
  </si>
  <si>
    <t>solid-ff-coalLuxembourg</t>
  </si>
  <si>
    <t>solid-wasteLuxembourg</t>
  </si>
  <si>
    <t>electricityMalta</t>
  </si>
  <si>
    <t>gas-bioMalta</t>
  </si>
  <si>
    <t>gas-ff-naturalMalta</t>
  </si>
  <si>
    <t>heat-ambientMalta</t>
  </si>
  <si>
    <t>heat-geothermalMalta</t>
  </si>
  <si>
    <t>heat-solarMalta</t>
  </si>
  <si>
    <t>liquid-bio-dieselMalta</t>
  </si>
  <si>
    <t>liquid-bio-gasolineMalta</t>
  </si>
  <si>
    <t>liquid-ff-heatingoilMalta</t>
  </si>
  <si>
    <t>solid-bioMalta</t>
  </si>
  <si>
    <t>solid-ff-coalMalta</t>
  </si>
  <si>
    <t>solid-wasteMalta</t>
  </si>
  <si>
    <t>electricityNetherlands</t>
  </si>
  <si>
    <t>gas-bioNetherlands</t>
  </si>
  <si>
    <t>gas-ff-naturalNetherlands</t>
  </si>
  <si>
    <t>heat-ambientNetherlands</t>
  </si>
  <si>
    <t>heat-geothermalNetherlands</t>
  </si>
  <si>
    <t>heat-solarNetherlands</t>
  </si>
  <si>
    <t>liquid-bio-dieselNetherlands</t>
  </si>
  <si>
    <t>liquid-bio-gasolineNetherlands</t>
  </si>
  <si>
    <t>liquid-ff-heatingoilNetherlands</t>
  </si>
  <si>
    <t>solid-bioNetherlands</t>
  </si>
  <si>
    <t>solid-ff-coalNetherlands</t>
  </si>
  <si>
    <t>solid-wasteNetherlands</t>
  </si>
  <si>
    <t>electricityPoland</t>
  </si>
  <si>
    <t>gas-bioPoland</t>
  </si>
  <si>
    <t>gas-ff-naturalPoland</t>
  </si>
  <si>
    <t>heat-ambientPoland</t>
  </si>
  <si>
    <t>heat-geothermalPoland</t>
  </si>
  <si>
    <t>heat-solarPoland</t>
  </si>
  <si>
    <t>liquid-bio-dieselPoland</t>
  </si>
  <si>
    <t>liquid-bio-gasolinePoland</t>
  </si>
  <si>
    <t>liquid-ff-heatingoilPoland</t>
  </si>
  <si>
    <t>solid-bioPoland</t>
  </si>
  <si>
    <t>solid-ff-coalPoland</t>
  </si>
  <si>
    <t>solid-wastePoland</t>
  </si>
  <si>
    <t>electricityPortugal</t>
  </si>
  <si>
    <t>gas-bioPortugal</t>
  </si>
  <si>
    <t>gas-ff-naturalPortugal</t>
  </si>
  <si>
    <t>heat-ambientPortugal</t>
  </si>
  <si>
    <t>heat-geothermalPortugal</t>
  </si>
  <si>
    <t>heat-solarPortugal</t>
  </si>
  <si>
    <t>liquid-bio-dieselPortugal</t>
  </si>
  <si>
    <t>liquid-bio-gasolinePortugal</t>
  </si>
  <si>
    <t>liquid-ff-heatingoilPortugal</t>
  </si>
  <si>
    <t>solid-bioPortugal</t>
  </si>
  <si>
    <t>solid-ff-coalPortugal</t>
  </si>
  <si>
    <t>solid-wastePortugal</t>
  </si>
  <si>
    <t>electricityRomania</t>
  </si>
  <si>
    <t>gas-bioRomania</t>
  </si>
  <si>
    <t>gas-ff-naturalRomania</t>
  </si>
  <si>
    <t>heat-ambientRomania</t>
  </si>
  <si>
    <t>heat-geothermalRomania</t>
  </si>
  <si>
    <t>heat-solarRomania</t>
  </si>
  <si>
    <t>liquid-bio-dieselRomania</t>
  </si>
  <si>
    <t>liquid-bio-gasolineRomania</t>
  </si>
  <si>
    <t>liquid-ff-heatingoilRomania</t>
  </si>
  <si>
    <t>solid-bioRomania</t>
  </si>
  <si>
    <t>solid-ff-coalRomania</t>
  </si>
  <si>
    <t>solid-wasteRomania</t>
  </si>
  <si>
    <t>electricitySlovakia</t>
  </si>
  <si>
    <t>gas-bioSlovakia</t>
  </si>
  <si>
    <t>gas-ff-naturalSlovakia</t>
  </si>
  <si>
    <t>heat-ambientSlovakia</t>
  </si>
  <si>
    <t>heat-geothermalSlovakia</t>
  </si>
  <si>
    <t>heat-solarSlovakia</t>
  </si>
  <si>
    <t>liquid-bio-dieselSlovakia</t>
  </si>
  <si>
    <t>liquid-bio-gasolineSlovakia</t>
  </si>
  <si>
    <t>liquid-ff-heatingoilSlovakia</t>
  </si>
  <si>
    <t>solid-bioSlovakia</t>
  </si>
  <si>
    <t>solid-ff-coalSlovakia</t>
  </si>
  <si>
    <t>solid-wasteSlovakia</t>
  </si>
  <si>
    <t>electricitySlovenia</t>
  </si>
  <si>
    <t>gas-bioSlovenia</t>
  </si>
  <si>
    <t>gas-ff-naturalSlovenia</t>
  </si>
  <si>
    <t>heat-ambientSlovenia</t>
  </si>
  <si>
    <t>heat-geothermalSlovenia</t>
  </si>
  <si>
    <t>heat-solarSlovenia</t>
  </si>
  <si>
    <t>liquid-bio-dieselSlovenia</t>
  </si>
  <si>
    <t>liquid-bio-gasolineSlovenia</t>
  </si>
  <si>
    <t>liquid-ff-heatingoilSlovenia</t>
  </si>
  <si>
    <t>solid-bioSlovenia</t>
  </si>
  <si>
    <t>solid-ff-coalSlovenia</t>
  </si>
  <si>
    <t>solid-wasteSlovenia</t>
  </si>
  <si>
    <t>electricitySpain</t>
  </si>
  <si>
    <t>gas-bioSpain</t>
  </si>
  <si>
    <t>gas-ff-naturalSpain</t>
  </si>
  <si>
    <t>heat-ambientSpain</t>
  </si>
  <si>
    <t>heat-geothermalSpain</t>
  </si>
  <si>
    <t>heat-solarSpain</t>
  </si>
  <si>
    <t>liquid-bio-dieselSpain</t>
  </si>
  <si>
    <t>liquid-bio-gasolineSpain</t>
  </si>
  <si>
    <t>liquid-ff-heatingoilSpain</t>
  </si>
  <si>
    <t>solid-bioSpain</t>
  </si>
  <si>
    <t>solid-ff-coalSpain</t>
  </si>
  <si>
    <t>solid-wasteSpain</t>
  </si>
  <si>
    <t>electricitySweden</t>
  </si>
  <si>
    <t>gas-bioSweden</t>
  </si>
  <si>
    <t>gas-ff-naturalSweden</t>
  </si>
  <si>
    <t>heat-ambientSweden</t>
  </si>
  <si>
    <t>heat-geothermalSweden</t>
  </si>
  <si>
    <t>heat-solarSweden</t>
  </si>
  <si>
    <t>liquid-bio-dieselSweden</t>
  </si>
  <si>
    <t>liquid-bio-gasolineSweden</t>
  </si>
  <si>
    <t>liquid-ff-heatingoilSweden</t>
  </si>
  <si>
    <t>solid-bioSweden</t>
  </si>
  <si>
    <t>solid-ff-coalSweden</t>
  </si>
  <si>
    <t>solid-wasteSweden</t>
  </si>
  <si>
    <t>electricitySwitzerland</t>
  </si>
  <si>
    <t>gas-ff-naturalSwitzerland</t>
  </si>
  <si>
    <t>heat-ambientSwitzerland</t>
  </si>
  <si>
    <t>heat-geothermalSwitzerland</t>
  </si>
  <si>
    <t>heat-solarSwitzerland</t>
  </si>
  <si>
    <t>liquid-ff-heatingoilSwitzerland</t>
  </si>
  <si>
    <t>solid-bioSwitzerland</t>
  </si>
  <si>
    <t>solid-ff-coalSwitzerland</t>
  </si>
  <si>
    <t>electricityUnited Kingdom</t>
  </si>
  <si>
    <t>gas-bioUnited Kingdom</t>
  </si>
  <si>
    <t>gas-ff-naturalUnited Kingdom</t>
  </si>
  <si>
    <t>heat-ambientUnited Kingdom</t>
  </si>
  <si>
    <t>heat-geothermalUnited Kingdom</t>
  </si>
  <si>
    <t>heat-solarUnited Kingdom</t>
  </si>
  <si>
    <t>liquid-bio-dieselUnited Kingdom</t>
  </si>
  <si>
    <t>liquid-bio-gasolineUnited Kingdom</t>
  </si>
  <si>
    <t>liquid-ff-heatingoilUnited Kingdom</t>
  </si>
  <si>
    <t>solid-bioUnited Kingdom</t>
  </si>
  <si>
    <t>solid-ff-coalUnited Kingdom</t>
  </si>
  <si>
    <t>solid-wasteUnited Kingdom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</si>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</sst>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164" formatCode="0.00000"/>
    <numFmt numFmtId="165" formatCode="0.0%"/>
    <numFmt numFmtId="166" formatCode="#.###"/>
    <numFmt numFmtId="167" formatCode="0.0000%"/>
    <numFmt numFmtId="168" formatCode="0%;#,##0;&quot;&quot;"/>
    <numFmt numFmtId="169" formatCode="#,##0.00;[Red]\-#,##0;0"/>
    <numFmt numFmtId="170" formatCode="#.####"/>
    <numFmt numFmtId="171" formatCode="#,##0.0000;[Red]\-#,##0.00;0.00"/>
    <numFmt numFmtId="172" formatCode="#,###.##;[Red]\-#,###.##;&quot;&quot;"/>
    <numFmt numFmtId="173" formatCode="#,###.###;[Red]\-#,###.###;&quot;&quot;"/>
  </numFmts>
  <fonts count="1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9"/>
      <name val="Arial"/>
      <family val="2"/>
    </font>
    <font>
      <sz val="9"/>
      <color rgb="FFFF0000"/>
      <name val="Arial"/>
      <family val="2"/>
    </font>
    <font>
      <sz val="10"/>
      <color theme="1"/>
      <name val="Arial"/>
      <family val="2"/>
    </font>
    <font>
      <sz val="11"/>
      <color theme="0" tint="-0.34998626667073579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34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7">
    <xf numFmtId="0" fontId="0" fillId="0" borderId="0"/>
    <xf numFmtId="9" fontId="1" fillId="2" borderId="0">
      <alignment horizontal="left"/>
    </xf>
    <xf numFmtId="0" fontId="2" fillId="0" borderId="0"/>
    <xf numFmtId="9" fontId="2" fillId="0" borderId="0" applyFont="0" applyFill="0" applyBorder="0" applyAlignment="0" applyProtection="0"/>
    <xf numFmtId="0" fontId="3" fillId="3" borderId="1" applyNumberFormat="0" applyAlignment="0" applyProtection="0"/>
    <xf numFmtId="0" fontId="4" fillId="4" borderId="2" applyNumberFormat="0" applyAlignment="0" applyProtection="0"/>
    <xf numFmtId="0" fontId="12" fillId="0" borderId="0"/>
  </cellStyleXfs>
  <cellXfs count="142">
    <xf numFmtId="0" fontId="0" fillId="0" borderId="0" xfId="0"/>
    <xf numFmtId="164" fontId="0" fillId="0" borderId="0" xfId="0" applyNumberFormat="1"/>
    <xf numFmtId="0" fontId="2" fillId="0" borderId="0" xfId="2"/>
    <xf numFmtId="4" fontId="2" fillId="0" borderId="0" xfId="2" applyNumberFormat="1"/>
    <xf numFmtId="4" fontId="0" fillId="0" borderId="0" xfId="0" applyNumberFormat="1"/>
    <xf numFmtId="0" fontId="0" fillId="0" borderId="0" xfId="2" applyFont="1"/>
    <xf numFmtId="0" fontId="6" fillId="0" borderId="0" xfId="0" applyFont="1"/>
    <xf numFmtId="0" fontId="6" fillId="0" borderId="0" xfId="2" applyFont="1"/>
    <xf numFmtId="165" fontId="7" fillId="2" borderId="3" xfId="0" applyNumberFormat="1" applyFont="1" applyFill="1" applyBorder="1" applyAlignment="1">
      <alignment horizontal="center" vertical="center" wrapText="1"/>
    </xf>
    <xf numFmtId="165" fontId="7" fillId="2" borderId="4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6" fillId="0" borderId="0" xfId="0" applyFont="1" applyAlignment="1">
      <alignment wrapText="1"/>
    </xf>
    <xf numFmtId="0" fontId="0" fillId="5" borderId="0" xfId="0" applyFill="1" applyAlignment="1">
      <alignment wrapText="1"/>
    </xf>
    <xf numFmtId="0" fontId="0" fillId="0" borderId="0" xfId="0" applyAlignment="1">
      <alignment horizontal="left" wrapText="1"/>
    </xf>
    <xf numFmtId="0" fontId="6" fillId="0" borderId="0" xfId="2" applyFont="1" applyAlignment="1">
      <alignment wrapText="1"/>
    </xf>
    <xf numFmtId="166" fontId="8" fillId="0" borderId="0" xfId="2" applyNumberFormat="1" applyFont="1"/>
    <xf numFmtId="166" fontId="4" fillId="4" borderId="2" xfId="5" applyNumberFormat="1"/>
    <xf numFmtId="166" fontId="5" fillId="0" borderId="0" xfId="2" applyNumberFormat="1" applyFont="1"/>
    <xf numFmtId="166" fontId="9" fillId="0" borderId="0" xfId="2" applyNumberFormat="1" applyFont="1"/>
    <xf numFmtId="0" fontId="8" fillId="0" borderId="0" xfId="0" applyFont="1"/>
    <xf numFmtId="0" fontId="7" fillId="6" borderId="6" xfId="0" applyFont="1" applyFill="1" applyBorder="1" applyAlignment="1">
      <alignment horizontal="left" vertical="center"/>
    </xf>
    <xf numFmtId="165" fontId="10" fillId="6" borderId="5" xfId="3" applyNumberFormat="1" applyFont="1" applyFill="1" applyBorder="1" applyAlignment="1">
      <alignment horizontal="center" vertical="center"/>
    </xf>
    <xf numFmtId="165" fontId="10" fillId="6" borderId="7" xfId="3" applyNumberFormat="1" applyFont="1" applyFill="1" applyBorder="1" applyAlignment="1">
      <alignment horizontal="center" vertical="center"/>
    </xf>
    <xf numFmtId="165" fontId="10" fillId="6" borderId="8" xfId="3" applyNumberFormat="1" applyFont="1" applyFill="1" applyBorder="1" applyAlignment="1">
      <alignment horizontal="center" vertical="center"/>
    </xf>
    <xf numFmtId="0" fontId="7" fillId="0" borderId="9" xfId="0" applyFont="1" applyBorder="1" applyAlignment="1">
      <alignment horizontal="left" vertical="center"/>
    </xf>
    <xf numFmtId="165" fontId="10" fillId="0" borderId="11" xfId="3" applyNumberFormat="1" applyFont="1" applyBorder="1" applyAlignment="1">
      <alignment horizontal="center" vertical="center"/>
    </xf>
    <xf numFmtId="0" fontId="7" fillId="0" borderId="13" xfId="0" applyFont="1" applyBorder="1" applyAlignment="1">
      <alignment horizontal="left" vertical="center"/>
    </xf>
    <xf numFmtId="0" fontId="7" fillId="0" borderId="17" xfId="0" applyFont="1" applyBorder="1" applyAlignment="1">
      <alignment horizontal="left" vertical="center"/>
    </xf>
    <xf numFmtId="9" fontId="0" fillId="0" borderId="0" xfId="3" applyFont="1"/>
    <xf numFmtId="9" fontId="10" fillId="0" borderId="10" xfId="3" applyNumberFormat="1" applyFont="1" applyBorder="1" applyAlignment="1">
      <alignment horizontal="center" vertical="center"/>
    </xf>
    <xf numFmtId="9" fontId="10" fillId="0" borderId="12" xfId="3" applyNumberFormat="1" applyFont="1" applyBorder="1" applyAlignment="1">
      <alignment horizontal="center" vertical="center"/>
    </xf>
    <xf numFmtId="9" fontId="10" fillId="6" borderId="5" xfId="3" applyNumberFormat="1" applyFont="1" applyFill="1" applyBorder="1" applyAlignment="1">
      <alignment horizontal="center" vertical="center"/>
    </xf>
    <xf numFmtId="9" fontId="10" fillId="6" borderId="7" xfId="3" applyNumberFormat="1" applyFont="1" applyFill="1" applyBorder="1" applyAlignment="1">
      <alignment horizontal="center" vertical="center"/>
    </xf>
    <xf numFmtId="9" fontId="10" fillId="6" borderId="8" xfId="3" applyNumberFormat="1" applyFont="1" applyFill="1" applyBorder="1" applyAlignment="1">
      <alignment horizontal="center" vertical="center"/>
    </xf>
    <xf numFmtId="9" fontId="10" fillId="0" borderId="11" xfId="3" applyNumberFormat="1" applyFont="1" applyBorder="1" applyAlignment="1">
      <alignment horizontal="center" vertical="center"/>
    </xf>
    <xf numFmtId="9" fontId="10" fillId="0" borderId="14" xfId="3" applyNumberFormat="1" applyFont="1" applyBorder="1" applyAlignment="1">
      <alignment horizontal="center" vertical="center"/>
    </xf>
    <xf numFmtId="9" fontId="10" fillId="0" borderId="15" xfId="3" applyNumberFormat="1" applyFont="1" applyBorder="1" applyAlignment="1">
      <alignment horizontal="center" vertical="center"/>
    </xf>
    <xf numFmtId="9" fontId="10" fillId="0" borderId="16" xfId="3" applyNumberFormat="1" applyFont="1" applyBorder="1" applyAlignment="1">
      <alignment horizontal="center" vertical="center"/>
    </xf>
    <xf numFmtId="9" fontId="11" fillId="0" borderId="16" xfId="3" applyNumberFormat="1" applyFont="1" applyBorder="1" applyAlignment="1">
      <alignment horizontal="center" vertical="center"/>
    </xf>
    <xf numFmtId="9" fontId="10" fillId="0" borderId="18" xfId="3" applyNumberFormat="1" applyFont="1" applyBorder="1" applyAlignment="1">
      <alignment horizontal="center" vertical="center"/>
    </xf>
    <xf numFmtId="9" fontId="10" fillId="0" borderId="19" xfId="3" applyNumberFormat="1" applyFont="1" applyBorder="1" applyAlignment="1">
      <alignment horizontal="center" vertical="center"/>
    </xf>
    <xf numFmtId="9" fontId="10" fillId="0" borderId="20" xfId="3" applyNumberFormat="1" applyFont="1" applyBorder="1" applyAlignment="1">
      <alignment horizontal="center" vertical="center"/>
    </xf>
    <xf numFmtId="165" fontId="7" fillId="2" borderId="6" xfId="0" applyNumberFormat="1" applyFont="1" applyFill="1" applyBorder="1" applyAlignment="1">
      <alignment horizontal="center" vertical="center" wrapText="1"/>
    </xf>
    <xf numFmtId="165" fontId="7" fillId="2" borderId="21" xfId="0" applyNumberFormat="1" applyFont="1" applyFill="1" applyBorder="1" applyAlignment="1">
      <alignment horizontal="center" vertical="center" wrapText="1"/>
    </xf>
    <xf numFmtId="165" fontId="7" fillId="2" borderId="22" xfId="0" applyNumberFormat="1" applyFont="1" applyFill="1" applyBorder="1" applyAlignment="1">
      <alignment horizontal="center" vertical="center" wrapText="1"/>
    </xf>
    <xf numFmtId="166" fontId="9" fillId="0" borderId="0" xfId="2" applyNumberFormat="1" applyFont="1" applyFill="1"/>
    <xf numFmtId="166" fontId="0" fillId="0" borderId="0" xfId="0" applyNumberFormat="1"/>
    <xf numFmtId="166" fontId="3" fillId="3" borderId="1" xfId="4" quotePrefix="1" applyNumberFormat="1"/>
    <xf numFmtId="0" fontId="0" fillId="0" borderId="0" xfId="0" applyAlignment="1"/>
    <xf numFmtId="9" fontId="7" fillId="6" borderId="6" xfId="0" applyNumberFormat="1" applyFont="1" applyFill="1" applyBorder="1" applyAlignment="1">
      <alignment horizontal="left" vertical="center"/>
    </xf>
    <xf numFmtId="9" fontId="7" fillId="0" borderId="9" xfId="3" applyFont="1" applyBorder="1" applyAlignment="1">
      <alignment horizontal="center" vertical="center"/>
    </xf>
    <xf numFmtId="0" fontId="0" fillId="0" borderId="0" xfId="0" applyAlignment="1">
      <alignment horizontal="right"/>
    </xf>
    <xf numFmtId="9" fontId="0" fillId="0" borderId="0" xfId="0" applyNumberFormat="1"/>
    <xf numFmtId="165" fontId="0" fillId="0" borderId="0" xfId="0" applyNumberFormat="1"/>
    <xf numFmtId="165" fontId="10" fillId="0" borderId="10" xfId="3" applyNumberFormat="1" applyFont="1" applyBorder="1" applyAlignment="1">
      <alignment horizontal="center" vertical="center"/>
    </xf>
    <xf numFmtId="165" fontId="10" fillId="0" borderId="12" xfId="3" applyNumberFormat="1" applyFont="1" applyBorder="1" applyAlignment="1">
      <alignment horizontal="center" vertical="center"/>
    </xf>
    <xf numFmtId="165" fontId="10" fillId="0" borderId="14" xfId="3" applyNumberFormat="1" applyFont="1" applyBorder="1" applyAlignment="1">
      <alignment horizontal="center" vertical="center"/>
    </xf>
    <xf numFmtId="165" fontId="10" fillId="0" borderId="15" xfId="3" applyNumberFormat="1" applyFont="1" applyBorder="1" applyAlignment="1">
      <alignment horizontal="center" vertical="center"/>
    </xf>
    <xf numFmtId="165" fontId="10" fillId="0" borderId="16" xfId="3" applyNumberFormat="1" applyFont="1" applyBorder="1" applyAlignment="1">
      <alignment horizontal="center" vertical="center"/>
    </xf>
    <xf numFmtId="165" fontId="11" fillId="0" borderId="14" xfId="3" applyNumberFormat="1" applyFont="1" applyBorder="1" applyAlignment="1">
      <alignment horizontal="center" vertical="center"/>
    </xf>
    <xf numFmtId="165" fontId="11" fillId="0" borderId="15" xfId="3" applyNumberFormat="1" applyFont="1" applyBorder="1" applyAlignment="1">
      <alignment horizontal="center" vertical="center"/>
    </xf>
    <xf numFmtId="165" fontId="11" fillId="0" borderId="16" xfId="3" applyNumberFormat="1" applyFont="1" applyBorder="1" applyAlignment="1">
      <alignment horizontal="center" vertical="center"/>
    </xf>
    <xf numFmtId="165" fontId="10" fillId="0" borderId="18" xfId="3" applyNumberFormat="1" applyFont="1" applyBorder="1" applyAlignment="1">
      <alignment horizontal="center" vertical="center"/>
    </xf>
    <xf numFmtId="165" fontId="10" fillId="0" borderId="19" xfId="3" applyNumberFormat="1" applyFont="1" applyBorder="1" applyAlignment="1">
      <alignment horizontal="center" vertical="center"/>
    </xf>
    <xf numFmtId="165" fontId="10" fillId="0" borderId="20" xfId="3" applyNumberFormat="1" applyFont="1" applyBorder="1" applyAlignment="1">
      <alignment horizontal="center" vertical="center"/>
    </xf>
    <xf numFmtId="165" fontId="10" fillId="0" borderId="23" xfId="3" applyNumberFormat="1" applyFont="1" applyBorder="1" applyAlignment="1">
      <alignment horizontal="center" vertical="center"/>
    </xf>
    <xf numFmtId="9" fontId="10" fillId="0" borderId="23" xfId="3" applyNumberFormat="1" applyFont="1" applyBorder="1" applyAlignment="1">
      <alignment horizontal="center" vertical="center"/>
    </xf>
    <xf numFmtId="9" fontId="10" fillId="0" borderId="24" xfId="3" applyNumberFormat="1" applyFont="1" applyBorder="1" applyAlignment="1">
      <alignment horizontal="center" vertical="center"/>
    </xf>
    <xf numFmtId="9" fontId="7" fillId="0" borderId="17" xfId="3" applyFont="1" applyBorder="1" applyAlignment="1">
      <alignment horizontal="center" vertical="center"/>
    </xf>
    <xf numFmtId="165" fontId="10" fillId="0" borderId="24" xfId="3" applyNumberFormat="1" applyFont="1" applyBorder="1" applyAlignment="1">
      <alignment horizontal="center" vertical="center"/>
    </xf>
    <xf numFmtId="167" fontId="10" fillId="0" borderId="11" xfId="3" applyNumberFormat="1" applyFont="1" applyBorder="1" applyAlignment="1">
      <alignment horizontal="center" vertical="center"/>
    </xf>
    <xf numFmtId="10" fontId="0" fillId="0" borderId="0" xfId="3" applyNumberFormat="1" applyFont="1"/>
    <xf numFmtId="10" fontId="0" fillId="0" borderId="0" xfId="0" applyNumberFormat="1"/>
    <xf numFmtId="167" fontId="0" fillId="0" borderId="0" xfId="0" applyNumberFormat="1"/>
    <xf numFmtId="167" fontId="0" fillId="0" borderId="0" xfId="3" applyNumberFormat="1" applyFont="1"/>
    <xf numFmtId="2" fontId="0" fillId="0" borderId="0" xfId="3" applyNumberFormat="1" applyFont="1"/>
    <xf numFmtId="0" fontId="0" fillId="0" borderId="0" xfId="0" applyAlignment="1">
      <alignment vertical="top"/>
    </xf>
    <xf numFmtId="0" fontId="6" fillId="7" borderId="25" xfId="0" applyFont="1" applyFill="1" applyBorder="1"/>
    <xf numFmtId="0" fontId="6" fillId="0" borderId="25" xfId="0" applyFont="1" applyBorder="1"/>
    <xf numFmtId="165" fontId="7" fillId="2" borderId="0" xfId="0" applyNumberFormat="1" applyFont="1" applyFill="1" applyBorder="1" applyAlignment="1">
      <alignment horizontal="center" vertical="center"/>
    </xf>
    <xf numFmtId="165" fontId="7" fillId="2" borderId="0" xfId="0" applyNumberFormat="1" applyFont="1" applyFill="1" applyBorder="1" applyAlignment="1">
      <alignment horizontal="left" vertical="center"/>
    </xf>
    <xf numFmtId="1" fontId="0" fillId="0" borderId="0" xfId="0" applyNumberFormat="1"/>
    <xf numFmtId="12" fontId="0" fillId="0" borderId="0" xfId="0" applyNumberFormat="1"/>
    <xf numFmtId="1" fontId="0" fillId="0" borderId="0" xfId="3" applyNumberFormat="1" applyFont="1"/>
    <xf numFmtId="3" fontId="0" fillId="0" borderId="0" xfId="0" applyNumberFormat="1"/>
    <xf numFmtId="1" fontId="6" fillId="0" borderId="0" xfId="3" applyNumberFormat="1" applyFont="1"/>
    <xf numFmtId="1" fontId="2" fillId="0" borderId="0" xfId="3" applyNumberFormat="1" applyFont="1"/>
    <xf numFmtId="9" fontId="6" fillId="0" borderId="0" xfId="0" applyNumberFormat="1" applyFont="1"/>
    <xf numFmtId="165" fontId="7" fillId="2" borderId="28" xfId="0" applyNumberFormat="1" applyFont="1" applyFill="1" applyBorder="1" applyAlignment="1">
      <alignment horizontal="center" vertical="center" wrapText="1"/>
    </xf>
    <xf numFmtId="165" fontId="0" fillId="0" borderId="0" xfId="3" applyNumberFormat="1" applyFont="1"/>
    <xf numFmtId="168" fontId="10" fillId="6" borderId="5" xfId="3" applyNumberFormat="1" applyFont="1" applyFill="1" applyBorder="1" applyAlignment="1">
      <alignment horizontal="center" vertical="center"/>
    </xf>
    <xf numFmtId="168" fontId="10" fillId="6" borderId="7" xfId="3" applyNumberFormat="1" applyFont="1" applyFill="1" applyBorder="1" applyAlignment="1">
      <alignment horizontal="center" vertical="center"/>
    </xf>
    <xf numFmtId="168" fontId="10" fillId="6" borderId="8" xfId="3" applyNumberFormat="1" applyFont="1" applyFill="1" applyBorder="1" applyAlignment="1">
      <alignment horizontal="center" vertical="center"/>
    </xf>
    <xf numFmtId="168" fontId="10" fillId="6" borderId="32" xfId="3" applyNumberFormat="1" applyFont="1" applyFill="1" applyBorder="1" applyAlignment="1">
      <alignment horizontal="center" vertical="center"/>
    </xf>
    <xf numFmtId="165" fontId="0" fillId="8" borderId="0" xfId="0" applyNumberFormat="1" applyFill="1"/>
    <xf numFmtId="9" fontId="0" fillId="8" borderId="0" xfId="3" applyFont="1" applyFill="1"/>
    <xf numFmtId="0" fontId="0" fillId="8" borderId="0" xfId="0" applyFill="1"/>
    <xf numFmtId="0" fontId="0" fillId="8" borderId="0" xfId="0" applyFill="1" applyAlignment="1">
      <alignment horizontal="right"/>
    </xf>
    <xf numFmtId="165" fontId="0" fillId="9" borderId="0" xfId="0" applyNumberFormat="1" applyFill="1"/>
    <xf numFmtId="0" fontId="0" fillId="9" borderId="0" xfId="0" applyFill="1" applyAlignment="1">
      <alignment horizontal="right"/>
    </xf>
    <xf numFmtId="9" fontId="0" fillId="9" borderId="0" xfId="3" applyFont="1" applyFill="1"/>
    <xf numFmtId="0" fontId="0" fillId="9" borderId="0" xfId="0" applyFill="1"/>
    <xf numFmtId="0" fontId="0" fillId="10" borderId="0" xfId="0" applyFill="1" applyAlignment="1">
      <alignment horizontal="right"/>
    </xf>
    <xf numFmtId="165" fontId="0" fillId="10" borderId="0" xfId="0" applyNumberFormat="1" applyFill="1"/>
    <xf numFmtId="9" fontId="0" fillId="10" borderId="0" xfId="3" applyFont="1" applyFill="1"/>
    <xf numFmtId="0" fontId="0" fillId="10" borderId="0" xfId="0" applyFill="1"/>
    <xf numFmtId="168" fontId="10" fillId="6" borderId="29" xfId="3" applyNumberFormat="1" applyFont="1" applyFill="1" applyBorder="1" applyAlignment="1">
      <alignment horizontal="center" vertical="center"/>
    </xf>
    <xf numFmtId="9" fontId="13" fillId="0" borderId="0" xfId="0" applyNumberFormat="1" applyFont="1" applyFill="1"/>
    <xf numFmtId="9" fontId="13" fillId="0" borderId="0" xfId="0" applyNumberFormat="1" applyFont="1"/>
    <xf numFmtId="2" fontId="13" fillId="0" borderId="0" xfId="3" applyNumberFormat="1" applyFont="1"/>
    <xf numFmtId="0" fontId="0" fillId="0" borderId="0" xfId="0" applyFill="1"/>
    <xf numFmtId="166" fontId="3" fillId="0" borderId="1" xfId="4" quotePrefix="1" applyNumberFormat="1" applyFill="1"/>
    <xf numFmtId="166" fontId="0" fillId="0" borderId="0" xfId="0" applyNumberFormat="1" applyFill="1"/>
    <xf numFmtId="164" fontId="0" fillId="0" borderId="0" xfId="0" applyNumberFormat="1" applyFill="1"/>
    <xf numFmtId="169" fontId="9" fillId="0" borderId="0" xfId="0" quotePrefix="1" applyNumberFormat="1" applyFont="1" applyFill="1"/>
    <xf numFmtId="11" fontId="4" fillId="4" borderId="2" xfId="5" applyNumberFormat="1"/>
    <xf numFmtId="0" fontId="0" fillId="0" borderId="0" xfId="0" applyAlignment="1">
      <alignment horizontal="left"/>
    </xf>
    <xf numFmtId="0" fontId="14" fillId="11" borderId="0" xfId="0" applyFont="1" applyFill="1"/>
    <xf numFmtId="0" fontId="14" fillId="11" borderId="0" xfId="2" applyFont="1" applyFill="1"/>
    <xf numFmtId="0" fontId="0" fillId="2" borderId="0" xfId="0" applyFill="1" applyAlignment="1">
      <alignment wrapText="1"/>
    </xf>
    <xf numFmtId="170" fontId="8" fillId="0" borderId="0" xfId="2" applyNumberFormat="1" applyFont="1"/>
    <xf numFmtId="171" fontId="9" fillId="0" borderId="0" xfId="0" quotePrefix="1" applyNumberFormat="1" applyFont="1" applyFill="1"/>
    <xf numFmtId="172" fontId="10" fillId="0" borderId="10" xfId="3" applyNumberFormat="1" applyFont="1" applyBorder="1" applyAlignment="1">
      <alignment horizontal="center" vertical="center"/>
    </xf>
    <xf numFmtId="172" fontId="10" fillId="0" borderId="11" xfId="3" applyNumberFormat="1" applyFont="1" applyBorder="1" applyAlignment="1">
      <alignment horizontal="center" vertical="center"/>
    </xf>
    <xf numFmtId="172" fontId="10" fillId="0" borderId="26" xfId="3" applyNumberFormat="1" applyFont="1" applyBorder="1" applyAlignment="1">
      <alignment horizontal="center" vertical="center"/>
    </xf>
    <xf numFmtId="172" fontId="10" fillId="0" borderId="23" xfId="3" applyNumberFormat="1" applyFont="1" applyBorder="1" applyAlignment="1">
      <alignment horizontal="center" vertical="center"/>
    </xf>
    <xf numFmtId="172" fontId="10" fillId="0" borderId="27" xfId="3" applyNumberFormat="1" applyFont="1" applyBorder="1" applyAlignment="1">
      <alignment horizontal="center" vertical="center"/>
    </xf>
    <xf numFmtId="172" fontId="10" fillId="0" borderId="14" xfId="3" applyNumberFormat="1" applyFont="1" applyBorder="1" applyAlignment="1">
      <alignment horizontal="center" vertical="center"/>
    </xf>
    <xf numFmtId="172" fontId="10" fillId="0" borderId="15" xfId="3" applyNumberFormat="1" applyFont="1" applyBorder="1" applyAlignment="1">
      <alignment horizontal="center" vertical="center"/>
    </xf>
    <xf numFmtId="172" fontId="10" fillId="0" borderId="30" xfId="3" applyNumberFormat="1" applyFont="1" applyBorder="1" applyAlignment="1">
      <alignment horizontal="center" vertical="center"/>
    </xf>
    <xf numFmtId="172" fontId="10" fillId="0" borderId="18" xfId="3" applyNumberFormat="1" applyFont="1" applyBorder="1" applyAlignment="1">
      <alignment horizontal="center" vertical="center"/>
    </xf>
    <xf numFmtId="172" fontId="10" fillId="0" borderId="19" xfId="3" applyNumberFormat="1" applyFont="1" applyBorder="1" applyAlignment="1">
      <alignment horizontal="center" vertical="center"/>
    </xf>
    <xf numFmtId="172" fontId="10" fillId="0" borderId="31" xfId="3" applyNumberFormat="1" applyFont="1" applyBorder="1" applyAlignment="1">
      <alignment horizontal="center" vertical="center"/>
    </xf>
    <xf numFmtId="172" fontId="10" fillId="0" borderId="24" xfId="3" applyNumberFormat="1" applyFont="1" applyBorder="1" applyAlignment="1">
      <alignment horizontal="center" vertical="center"/>
    </xf>
    <xf numFmtId="172" fontId="10" fillId="0" borderId="33" xfId="3" applyNumberFormat="1" applyFont="1" applyBorder="1" applyAlignment="1">
      <alignment horizontal="center" vertical="center"/>
    </xf>
    <xf numFmtId="173" fontId="10" fillId="0" borderId="30" xfId="3" applyNumberFormat="1" applyFont="1" applyBorder="1" applyAlignment="1">
      <alignment horizontal="center" vertical="center"/>
    </xf>
    <xf numFmtId="0" fontId="15" fillId="0" borderId="0" xfId="0" applyFont="1"/>
    <xf numFmtId="0" fontId="0" fillId="0" borderId="0" xfId="0" pivotButton="1"/>
    <xf numFmtId="11" fontId="10" fillId="0" borderId="12" xfId="3" applyNumberFormat="1" applyFont="1" applyBorder="1" applyAlignment="1">
      <alignment horizontal="center" vertical="center"/>
    </xf>
    <xf numFmtId="11" fontId="10" fillId="0" borderId="16" xfId="3" applyNumberFormat="1" applyFont="1" applyBorder="1" applyAlignment="1">
      <alignment horizontal="center" vertical="center"/>
    </xf>
    <xf numFmtId="11" fontId="10" fillId="0" borderId="20" xfId="3" applyNumberFormat="1" applyFont="1" applyBorder="1" applyAlignment="1">
      <alignment horizontal="center" vertical="center"/>
    </xf>
    <xf numFmtId="11" fontId="0" fillId="0" borderId="0" xfId="0" applyNumberFormat="1" applyAlignment="1">
      <alignment horizontal="center"/>
    </xf>
  </cellXfs>
  <cellStyles count="7">
    <cellStyle name="A - percent" xfId="1" xr:uid="{00000000-0005-0000-0000-000000000000}"/>
    <cellStyle name="Check Cell" xfId="5" builtinId="23"/>
    <cellStyle name="Normal" xfId="0" builtinId="0"/>
    <cellStyle name="Normal 2" xfId="2" xr:uid="{1CDEFBBC-C7EB-4828-BE9A-23A7B1B82EC1}"/>
    <cellStyle name="Normal 3" xfId="6" xr:uid="{8A35F6E3-6ABC-4E04-82D9-194C5A4D52DF}"/>
    <cellStyle name="Output" xfId="4" builtinId="21"/>
    <cellStyle name="Percent" xfId="3" builtinId="5"/>
  </cellStyles>
  <dxfs count="62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" formatCode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</dxfs>
  <tableStyles count="1" defaultTableStyle="TableStyleMedium2" defaultPivotStyle="PivotStyleLight16">
    <tableStyle name="Table Style 1" pivot="0" count="0" xr9:uid="{4B0ED92E-6B33-4FFF-ABF2-FD88AF74764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tyles" Target="styles.xml"/><Relationship Id="rId35" Type="http://schemas.openxmlformats.org/officeDocument/2006/relationships/customXml" Target="../customXml/item3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udit%20Kockat/Buildings%20Performance%20Institute/BPIE%20Team%20Site%20-%20Projects/C015%20EUCalc/2%20work_packages/wp2_buildings/sub_heating%20systems/Fuel%20mix%20calculat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data"/>
      <sheetName val="EU_28"/>
      <sheetName val="Space Heating_GWh"/>
      <sheetName val="Water Heating_GWh"/>
      <sheetName val="Percentage ratio"/>
    </sheetNames>
    <sheetDataSet>
      <sheetData sheetId="0"/>
      <sheetData sheetId="1"/>
      <sheetData sheetId="2">
        <row r="2">
          <cell r="B2">
            <v>115613.94667633879</v>
          </cell>
          <cell r="C2">
            <v>192019.49860932527</v>
          </cell>
          <cell r="D2">
            <v>903533.65853162378</v>
          </cell>
          <cell r="E2">
            <v>100020.70277641021</v>
          </cell>
          <cell r="F2">
            <v>307540.36529295659</v>
          </cell>
          <cell r="G2">
            <v>460848.2938133452</v>
          </cell>
        </row>
        <row r="3">
          <cell r="B3">
            <v>1980.2405247195752</v>
          </cell>
          <cell r="C3">
            <v>8.6410854734172577</v>
          </cell>
          <cell r="D3">
            <v>30129.119608320332</v>
          </cell>
          <cell r="E3">
            <v>768.96881370572601</v>
          </cell>
          <cell r="F3">
            <v>22236.329423190622</v>
          </cell>
          <cell r="G3">
            <v>6300.0919745903302</v>
          </cell>
        </row>
        <row r="4">
          <cell r="B4">
            <v>1424.5074275099591</v>
          </cell>
          <cell r="C4">
            <v>2631.1879337616874</v>
          </cell>
          <cell r="D4">
            <v>631.78976016993033</v>
          </cell>
          <cell r="E4">
            <v>2079.8978492212354</v>
          </cell>
          <cell r="F4">
            <v>15.334113480312467</v>
          </cell>
          <cell r="G4">
            <v>9733.8018658568744</v>
          </cell>
        </row>
        <row r="5">
          <cell r="B5">
            <v>2236.4205998358502</v>
          </cell>
          <cell r="C5">
            <v>7359.2003004669868</v>
          </cell>
          <cell r="D5">
            <v>13542.862966953322</v>
          </cell>
          <cell r="E5">
            <v>9243.9683127175085</v>
          </cell>
          <cell r="F5">
            <v>371.4484578179011</v>
          </cell>
          <cell r="G5">
            <v>17600.789482208427</v>
          </cell>
        </row>
        <row r="6">
          <cell r="B6">
            <v>969.52500033394824</v>
          </cell>
          <cell r="C6">
            <v>12122.653980015273</v>
          </cell>
          <cell r="D6">
            <v>5123.6364715079908</v>
          </cell>
          <cell r="E6">
            <v>0</v>
          </cell>
          <cell r="F6">
            <v>1425.3160223672187</v>
          </cell>
          <cell r="G6">
            <v>12692.117695775572</v>
          </cell>
        </row>
        <row r="7">
          <cell r="B7">
            <v>7755.8706467519078</v>
          </cell>
          <cell r="C7">
            <v>41885.602136678499</v>
          </cell>
          <cell r="D7">
            <v>184699.10700678738</v>
          </cell>
          <cell r="E7">
            <v>5323.9201757478022</v>
          </cell>
          <cell r="F7">
            <v>103347.38910947379</v>
          </cell>
          <cell r="G7">
            <v>57079.149234560595</v>
          </cell>
        </row>
        <row r="9">
          <cell r="B9">
            <v>825.19898808814651</v>
          </cell>
          <cell r="C9">
            <v>0</v>
          </cell>
          <cell r="D9">
            <v>4994.5554072689283</v>
          </cell>
          <cell r="E9">
            <v>4292.7725638414886</v>
          </cell>
          <cell r="F9">
            <v>9634.8767148017669</v>
          </cell>
          <cell r="G9">
            <v>651.8140359996662</v>
          </cell>
        </row>
        <row r="10">
          <cell r="B10">
            <v>2471.4249723061603</v>
          </cell>
          <cell r="C10">
            <v>645.94672847154368</v>
          </cell>
          <cell r="D10">
            <v>4212.0874596667991</v>
          </cell>
          <cell r="E10">
            <v>2.6231339227270806E-2</v>
          </cell>
          <cell r="F10">
            <v>16648.48915255415</v>
          </cell>
          <cell r="G10">
            <v>9130.3094556621163</v>
          </cell>
        </row>
        <row r="11">
          <cell r="B11">
            <v>7498.5335495327745</v>
          </cell>
          <cell r="C11">
            <v>0</v>
          </cell>
          <cell r="D11">
            <v>27342.95703024885</v>
          </cell>
          <cell r="E11">
            <v>1097.3003686910781</v>
          </cell>
          <cell r="F11">
            <v>34491.775393641474</v>
          </cell>
          <cell r="G11">
            <v>41482.958187885801</v>
          </cell>
        </row>
        <row r="12">
          <cell r="B12">
            <v>37254.010712487827</v>
          </cell>
          <cell r="C12">
            <v>10526.890143513518</v>
          </cell>
          <cell r="D12">
            <v>110331.90663723074</v>
          </cell>
          <cell r="E12">
            <v>405.78802113659873</v>
          </cell>
          <cell r="F12">
            <v>52114.885671382588</v>
          </cell>
          <cell r="G12">
            <v>75963.864494248744</v>
          </cell>
        </row>
        <row r="13">
          <cell r="B13">
            <v>296.93002114682719</v>
          </cell>
          <cell r="C13">
            <v>1204.0964342923164</v>
          </cell>
          <cell r="D13">
            <v>3801.3834758083835</v>
          </cell>
          <cell r="E13">
            <v>24.156061662572785</v>
          </cell>
          <cell r="F13">
            <v>996.61253577415641</v>
          </cell>
          <cell r="G13">
            <v>11848.754621315746</v>
          </cell>
        </row>
        <row r="14">
          <cell r="B14">
            <v>1086.5149816541618</v>
          </cell>
          <cell r="C14">
            <v>9249.7932446782252</v>
          </cell>
          <cell r="D14">
            <v>148251.39463514503</v>
          </cell>
          <cell r="E14">
            <v>0</v>
          </cell>
          <cell r="F14">
            <v>20059.603322238636</v>
          </cell>
          <cell r="G14">
            <v>65857.371156283945</v>
          </cell>
        </row>
        <row r="16">
          <cell r="B16">
            <v>71.902134665448557</v>
          </cell>
          <cell r="C16">
            <v>3051.0949948732837</v>
          </cell>
          <cell r="D16">
            <v>629.20928335023393</v>
          </cell>
          <cell r="E16">
            <v>117.51159529212732</v>
          </cell>
          <cell r="F16">
            <v>238.27431447806256</v>
          </cell>
          <cell r="G16">
            <v>4214.2263373408414</v>
          </cell>
        </row>
        <row r="17">
          <cell r="B17">
            <v>122.71080201595674</v>
          </cell>
          <cell r="C17">
            <v>3988.4624047471448</v>
          </cell>
          <cell r="D17">
            <v>949.16588555805401</v>
          </cell>
          <cell r="E17">
            <v>517.95039520409307</v>
          </cell>
          <cell r="F17">
            <v>129.5704915123093</v>
          </cell>
          <cell r="G17">
            <v>4563.2326709624431</v>
          </cell>
        </row>
        <row r="18">
          <cell r="B18">
            <v>159.07763463272582</v>
          </cell>
          <cell r="C18">
            <v>0</v>
          </cell>
          <cell r="D18">
            <v>1915.055344567653</v>
          </cell>
          <cell r="E18">
            <v>5.4676068301143603</v>
          </cell>
          <cell r="F18">
            <v>1503.5579881179351</v>
          </cell>
          <cell r="G18">
            <v>239.34330585157159</v>
          </cell>
        </row>
        <row r="19">
          <cell r="B19">
            <v>352.6158591454801</v>
          </cell>
          <cell r="C19">
            <v>3661.992600964807</v>
          </cell>
          <cell r="D19">
            <v>22932.032031386971</v>
          </cell>
          <cell r="E19">
            <v>1163.3346569751029</v>
          </cell>
          <cell r="F19">
            <v>74.854399612497332</v>
          </cell>
          <cell r="G19">
            <v>16737.092151915142</v>
          </cell>
        </row>
        <row r="20">
          <cell r="B20">
            <v>202.28440400911524</v>
          </cell>
          <cell r="C20">
            <v>0</v>
          </cell>
          <cell r="D20">
            <v>0</v>
          </cell>
          <cell r="E20">
            <v>0</v>
          </cell>
          <cell r="F20">
            <v>333.74741018358225</v>
          </cell>
          <cell r="G20">
            <v>50.8877658073025</v>
          </cell>
        </row>
        <row r="21">
          <cell r="B21">
            <v>1265.953539718131</v>
          </cell>
          <cell r="C21">
            <v>2398.1353296543889</v>
          </cell>
          <cell r="D21">
            <v>62726.409372624163</v>
          </cell>
          <cell r="E21">
            <v>10.849161878505807</v>
          </cell>
          <cell r="F21">
            <v>421.46607082381797</v>
          </cell>
          <cell r="G21">
            <v>5089.8842953009998</v>
          </cell>
        </row>
        <row r="22">
          <cell r="B22">
            <v>3135.554308055081</v>
          </cell>
          <cell r="C22">
            <v>6895.2943780615415</v>
          </cell>
          <cell r="D22">
            <v>10408.456960731712</v>
          </cell>
          <cell r="E22">
            <v>191.50834127300956</v>
          </cell>
          <cell r="F22">
            <v>9449.0807181164309</v>
          </cell>
          <cell r="G22">
            <v>16234.079843762231</v>
          </cell>
        </row>
        <row r="23">
          <cell r="B23">
            <v>1216.6839622796256</v>
          </cell>
          <cell r="C23">
            <v>29588.365834492804</v>
          </cell>
          <cell r="D23">
            <v>20358.245977270424</v>
          </cell>
          <cell r="E23">
            <v>64322.111971546292</v>
          </cell>
          <cell r="F23">
            <v>968.01375357866277</v>
          </cell>
          <cell r="G23">
            <v>25889.625870832184</v>
          </cell>
        </row>
        <row r="24">
          <cell r="B24">
            <v>3537.5513925179707</v>
          </cell>
          <cell r="C24">
            <v>0</v>
          </cell>
          <cell r="D24">
            <v>272.52383290838799</v>
          </cell>
          <cell r="E24">
            <v>0</v>
          </cell>
          <cell r="F24">
            <v>1499.0504729979023</v>
          </cell>
          <cell r="G24">
            <v>13795.859091575738</v>
          </cell>
        </row>
        <row r="25">
          <cell r="B25">
            <v>104.74848360540983</v>
          </cell>
          <cell r="C25">
            <v>9474.0752129930297</v>
          </cell>
          <cell r="D25">
            <v>15711.175983393236</v>
          </cell>
          <cell r="E25">
            <v>311.81657226221495</v>
          </cell>
          <cell r="F25">
            <v>4.0404750665142588</v>
          </cell>
          <cell r="G25">
            <v>29888.142022679593</v>
          </cell>
        </row>
        <row r="26">
          <cell r="B26">
            <v>331.31952772678289</v>
          </cell>
          <cell r="C26">
            <v>770.05335220440156</v>
          </cell>
          <cell r="D26">
            <v>984.09986689033576</v>
          </cell>
          <cell r="E26">
            <v>1.1266603240521214</v>
          </cell>
          <cell r="F26">
            <v>1270.1802535992792</v>
          </cell>
          <cell r="G26">
            <v>5003.0620492551498</v>
          </cell>
        </row>
        <row r="28">
          <cell r="B28">
            <v>9431.2720683753323</v>
          </cell>
          <cell r="C28">
            <v>12712.161424006063</v>
          </cell>
          <cell r="D28">
            <v>221.11594801454132</v>
          </cell>
          <cell r="E28">
            <v>32.427832058595143</v>
          </cell>
          <cell r="F28">
            <v>2856.2426956259992</v>
          </cell>
          <cell r="G28">
            <v>11602.319811919469</v>
          </cell>
        </row>
        <row r="29">
          <cell r="B29">
            <v>16856.376321517353</v>
          </cell>
          <cell r="C29">
            <v>26542.485233550367</v>
          </cell>
          <cell r="D29">
            <v>298.50773547411228</v>
          </cell>
          <cell r="E29">
            <v>0</v>
          </cell>
          <cell r="F29">
            <v>245.85162300126541</v>
          </cell>
          <cell r="G29">
            <v>10211.397256456898</v>
          </cell>
        </row>
        <row r="30">
          <cell r="B30">
            <v>18986.076025982904</v>
          </cell>
          <cell r="C30">
            <v>613.30999672890903</v>
          </cell>
          <cell r="D30">
            <v>211090.4935812545</v>
          </cell>
          <cell r="E30">
            <v>6147.6655158759477</v>
          </cell>
          <cell r="F30">
            <v>25519.686852794919</v>
          </cell>
          <cell r="G30">
            <v>15541.664547362818</v>
          </cell>
        </row>
      </sheetData>
      <sheetData sheetId="3">
        <row r="2">
          <cell r="B2">
            <v>25910.389904279942</v>
          </cell>
          <cell r="C2">
            <v>43033.736164377377</v>
          </cell>
          <cell r="D2">
            <v>202492.08730615987</v>
          </cell>
          <cell r="E2">
            <v>22415.768010169213</v>
          </cell>
          <cell r="F2">
            <v>68923.265792084538</v>
          </cell>
          <cell r="G2">
            <v>103281.30232292897</v>
          </cell>
        </row>
        <row r="3">
          <cell r="B3">
            <v>443.79424433437151</v>
          </cell>
          <cell r="C3">
            <v>1.9365647506112862</v>
          </cell>
          <cell r="D3">
            <v>6752.2756463778178</v>
          </cell>
          <cell r="E3">
            <v>172.33458730653825</v>
          </cell>
          <cell r="F3">
            <v>4983.4123127706953</v>
          </cell>
          <cell r="G3">
            <v>1411.9216944599657</v>
          </cell>
        </row>
        <row r="4">
          <cell r="B4">
            <v>319.24818699991357</v>
          </cell>
          <cell r="C4">
            <v>589.67890323870893</v>
          </cell>
          <cell r="D4">
            <v>141.59121363931976</v>
          </cell>
          <cell r="E4">
            <v>466.12857517322891</v>
          </cell>
          <cell r="F4">
            <v>3.4365478433466889</v>
          </cell>
          <cell r="G4">
            <v>2181.4548231054819</v>
          </cell>
        </row>
        <row r="5">
          <cell r="B5">
            <v>501.20708960772527</v>
          </cell>
          <cell r="C5">
            <v>1649.2798200428331</v>
          </cell>
          <cell r="D5">
            <v>3035.1083929029851</v>
          </cell>
          <cell r="E5">
            <v>2071.677597131435</v>
          </cell>
          <cell r="F5">
            <v>83.245790391956191</v>
          </cell>
          <cell r="G5">
            <v>3944.5355099230628</v>
          </cell>
        </row>
        <row r="6">
          <cell r="B6">
            <v>217.28149157406872</v>
          </cell>
          <cell r="C6">
            <v>2716.8235349338706</v>
          </cell>
          <cell r="D6">
            <v>1148.2647424554227</v>
          </cell>
          <cell r="E6">
            <v>0</v>
          </cell>
          <cell r="F6">
            <v>319.4294022306749</v>
          </cell>
          <cell r="G6">
            <v>2844.4467788059624</v>
          </cell>
        </row>
        <row r="7">
          <cell r="B7">
            <v>1738.1781202148788</v>
          </cell>
          <cell r="C7">
            <v>9387.0360275400035</v>
          </cell>
          <cell r="D7">
            <v>41393.153811412936</v>
          </cell>
          <cell r="E7">
            <v>1193.1505803453342</v>
          </cell>
          <cell r="F7">
            <v>23161.315951891342</v>
          </cell>
          <cell r="G7">
            <v>12792.081358595497</v>
          </cell>
        </row>
        <row r="9">
          <cell r="B9">
            <v>184.93640382191845</v>
          </cell>
          <cell r="C9">
            <v>0</v>
          </cell>
          <cell r="D9">
            <v>1119.3362195579514</v>
          </cell>
          <cell r="E9">
            <v>962.05876623959171</v>
          </cell>
          <cell r="F9">
            <v>2159.2845805969955</v>
          </cell>
          <cell r="G9">
            <v>146.07887978354188</v>
          </cell>
        </row>
        <row r="10">
          <cell r="B10">
            <v>553.87422099597097</v>
          </cell>
          <cell r="C10">
            <v>144.7639499665747</v>
          </cell>
          <cell r="D10">
            <v>943.97632403660884</v>
          </cell>
          <cell r="E10">
            <v>5.8787390849370427E-3</v>
          </cell>
          <cell r="F10">
            <v>3731.1142613915795</v>
          </cell>
          <cell r="G10">
            <v>2046.2053648701803</v>
          </cell>
        </row>
        <row r="11">
          <cell r="B11">
            <v>1680.5059732337745</v>
          </cell>
          <cell r="C11">
            <v>0</v>
          </cell>
          <cell r="D11">
            <v>6127.8651767945639</v>
          </cell>
          <cell r="E11">
            <v>245.91739329243632</v>
          </cell>
          <cell r="F11">
            <v>7729.9960310324777</v>
          </cell>
          <cell r="G11">
            <v>9296.7989756467396</v>
          </cell>
        </row>
        <row r="12">
          <cell r="B12">
            <v>8349.0441318558478</v>
          </cell>
          <cell r="C12">
            <v>2359.194854419567</v>
          </cell>
          <cell r="D12">
            <v>24726.625135082621</v>
          </cell>
          <cell r="E12">
            <v>90.941673979608666</v>
          </cell>
          <cell r="F12">
            <v>11679.533883076467</v>
          </cell>
          <cell r="G12">
            <v>17024.359121585883</v>
          </cell>
        </row>
        <row r="13">
          <cell r="B13">
            <v>66.545367954080277</v>
          </cell>
          <cell r="C13">
            <v>269.85159655701062</v>
          </cell>
          <cell r="D13">
            <v>851.93292734500096</v>
          </cell>
          <cell r="E13">
            <v>5.4136459676554152</v>
          </cell>
          <cell r="F13">
            <v>223.35211389065327</v>
          </cell>
          <cell r="G13">
            <v>2655.4395982855999</v>
          </cell>
        </row>
        <row r="14">
          <cell r="B14">
            <v>243.5002663676251</v>
          </cell>
          <cell r="C14">
            <v>2072.98303010563</v>
          </cell>
          <cell r="D14">
            <v>33224.810235078869</v>
          </cell>
          <cell r="E14">
            <v>0</v>
          </cell>
          <cell r="F14">
            <v>4495.5834338865561</v>
          </cell>
          <cell r="G14">
            <v>14759.379934561317</v>
          </cell>
        </row>
        <row r="16">
          <cell r="B16">
            <v>16.11407963908816</v>
          </cell>
          <cell r="C16">
            <v>683.78481337963865</v>
          </cell>
          <cell r="D16">
            <v>141.01289966890869</v>
          </cell>
          <cell r="E16">
            <v>26.335674369951256</v>
          </cell>
          <cell r="F16">
            <v>53.399962286428241</v>
          </cell>
          <cell r="G16">
            <v>944.4556706559847</v>
          </cell>
        </row>
        <row r="17">
          <cell r="B17">
            <v>27.500875258599265</v>
          </cell>
          <cell r="C17">
            <v>893.85942610252846</v>
          </cell>
          <cell r="D17">
            <v>212.718784244077</v>
          </cell>
          <cell r="E17">
            <v>116.07852751869164</v>
          </cell>
          <cell r="F17">
            <v>29.038209071537629</v>
          </cell>
          <cell r="G17">
            <v>1022.6719278045659</v>
          </cell>
        </row>
        <row r="18">
          <cell r="B18">
            <v>35.651092769312584</v>
          </cell>
          <cell r="C18">
            <v>0</v>
          </cell>
          <cell r="D18">
            <v>429.18550998811384</v>
          </cell>
          <cell r="E18">
            <v>1.2253523807829709</v>
          </cell>
          <cell r="F18">
            <v>336.96430954729612</v>
          </cell>
          <cell r="G18">
            <v>53.639535314494402</v>
          </cell>
        </row>
        <row r="19">
          <cell r="B19">
            <v>79.025192544195676</v>
          </cell>
          <cell r="C19">
            <v>820.69385956707413</v>
          </cell>
          <cell r="D19">
            <v>5139.327116771422</v>
          </cell>
          <cell r="E19">
            <v>260.71642235145265</v>
          </cell>
          <cell r="F19">
            <v>16.775715523666324</v>
          </cell>
          <cell r="G19">
            <v>3750.9711932421878</v>
          </cell>
        </row>
        <row r="20">
          <cell r="B20">
            <v>45.334217281795524</v>
          </cell>
          <cell r="C20">
            <v>0</v>
          </cell>
          <cell r="D20">
            <v>0</v>
          </cell>
          <cell r="E20">
            <v>0</v>
          </cell>
          <cell r="F20">
            <v>74.7965602420702</v>
          </cell>
          <cell r="G20">
            <v>11.404522476134252</v>
          </cell>
        </row>
        <row r="21">
          <cell r="B21">
            <v>283.714471807</v>
          </cell>
          <cell r="C21">
            <v>537.4491851621118</v>
          </cell>
          <cell r="D21">
            <v>14057.696072690112</v>
          </cell>
          <cell r="E21">
            <v>2.4314195863730172</v>
          </cell>
          <cell r="F21">
            <v>94.455301807501712</v>
          </cell>
          <cell r="G21">
            <v>1140.700498946901</v>
          </cell>
        </row>
        <row r="22">
          <cell r="B22">
            <v>702.71309840492529</v>
          </cell>
          <cell r="C22">
            <v>1545.313268653668</v>
          </cell>
          <cell r="D22">
            <v>2332.6526418950507</v>
          </cell>
          <cell r="E22">
            <v>42.91918003800059</v>
          </cell>
          <cell r="F22">
            <v>2117.6456014325845</v>
          </cell>
          <cell r="G22">
            <v>3638.2404595757698</v>
          </cell>
        </row>
        <row r="23">
          <cell r="B23">
            <v>272.6726036020799</v>
          </cell>
          <cell r="C23">
            <v>6631.0866244226527</v>
          </cell>
          <cell r="D23">
            <v>4562.5126224176374</v>
          </cell>
          <cell r="E23">
            <v>14415.311029171889</v>
          </cell>
          <cell r="F23">
            <v>216.94280412504807</v>
          </cell>
          <cell r="G23">
            <v>5802.1572662606904</v>
          </cell>
        </row>
        <row r="24">
          <cell r="B24">
            <v>792.80518070340929</v>
          </cell>
          <cell r="C24">
            <v>0</v>
          </cell>
          <cell r="D24">
            <v>61.075665798634091</v>
          </cell>
          <cell r="E24">
            <v>0</v>
          </cell>
          <cell r="F24">
            <v>335.9541245513073</v>
          </cell>
          <cell r="G24">
            <v>3091.807678946649</v>
          </cell>
        </row>
        <row r="25">
          <cell r="B25">
            <v>23.475317036761091</v>
          </cell>
          <cell r="C25">
            <v>2123.2471497434144</v>
          </cell>
          <cell r="D25">
            <v>3521.0518046244501</v>
          </cell>
          <cell r="E25">
            <v>69.881612021671046</v>
          </cell>
          <cell r="F25">
            <v>0.90551605045528194</v>
          </cell>
          <cell r="G25">
            <v>6698.2698505232465</v>
          </cell>
        </row>
        <row r="26">
          <cell r="B26">
            <v>74.252444390082715</v>
          </cell>
          <cell r="C26">
            <v>172.57764462077006</v>
          </cell>
          <cell r="D26">
            <v>220.54788361529936</v>
          </cell>
          <cell r="E26">
            <v>0.25249729055263925</v>
          </cell>
          <cell r="F26">
            <v>284.6617260771182</v>
          </cell>
          <cell r="G26">
            <v>1121.2426540061772</v>
          </cell>
        </row>
        <row r="28">
          <cell r="B28">
            <v>2113.65448209339</v>
          </cell>
          <cell r="C28">
            <v>2848.9388044526722</v>
          </cell>
          <cell r="D28">
            <v>49.554578766782832</v>
          </cell>
          <cell r="E28">
            <v>7.2674430424981393</v>
          </cell>
          <cell r="F28">
            <v>640.1162146302471</v>
          </cell>
          <cell r="G28">
            <v>2600.2107770144098</v>
          </cell>
        </row>
        <row r="29">
          <cell r="B29">
            <v>3777.7041215147078</v>
          </cell>
          <cell r="C29">
            <v>5948.4704155561103</v>
          </cell>
          <cell r="D29">
            <v>66.898951535929328</v>
          </cell>
          <cell r="E29">
            <v>0</v>
          </cell>
          <cell r="F29">
            <v>55.098122620067208</v>
          </cell>
          <cell r="G29">
            <v>2288.489338773184</v>
          </cell>
        </row>
        <row r="30">
          <cell r="B30">
            <v>4254.993854354746</v>
          </cell>
          <cell r="C30">
            <v>137.44969014790075</v>
          </cell>
          <cell r="D30">
            <v>47307.761312645904</v>
          </cell>
          <cell r="E30">
            <v>1377.7612052581335</v>
          </cell>
          <cell r="F30">
            <v>5719.2497583543473</v>
          </cell>
          <cell r="G30">
            <v>3483.0623792389615</v>
          </cell>
        </row>
      </sheetData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dit" refreshedDate="43774.725615046293" createdVersion="6" refreshedVersion="6" minRefreshableVersion="3" recordCount="344" xr:uid="{87EE5794-DB9A-422C-9938-0F023B6640E1}">
  <cacheSource type="worksheet">
    <worksheetSource ref="A1:AE345" sheet="_datainput"/>
  </cacheSource>
  <cacheFields count="31">
    <cacheField name="key" numFmtId="0">
      <sharedItems/>
    </cacheField>
    <cacheField name="Country" numFmtId="0">
      <sharedItems count="29">
        <s v="Austria"/>
        <s v="Belgium"/>
        <s v="Bulgaria"/>
        <s v="Croatia"/>
        <s v="Cyprus"/>
        <s v="Czech Republic"/>
        <s v="Denmark"/>
        <s v="Estonia"/>
        <s v="Finland"/>
        <s v="France"/>
        <s v="Germany"/>
        <s v="Greece"/>
        <s v="Hungary"/>
        <s v="Ireland"/>
        <s v="Italy"/>
        <s v="Latvia"/>
        <s v="Lithuania"/>
        <s v="Luxembourg"/>
        <s v="Malta"/>
        <s v="Netherlands"/>
        <s v="Poland"/>
        <s v="Portugal"/>
        <s v="Romania"/>
        <s v="Slovakia"/>
        <s v="Slovenia"/>
        <s v="Spain"/>
        <s v="Sweden"/>
        <s v="Switzerland"/>
        <s v="United Kingdom"/>
      </sharedItems>
    </cacheField>
    <cacheField name="energycarrier" numFmtId="0">
      <sharedItems count="12">
        <s v="electricity"/>
        <s v="gas-bio"/>
        <s v="gas-ff-natural"/>
        <s v="heat-ambient"/>
        <s v="heat-geothermal"/>
        <s v="heat-solar"/>
        <s v="liquid-bio-diesel"/>
        <s v="liquid-bio-gasoline"/>
        <s v="liquid-ff-heatingoil"/>
        <s v="solid-bio"/>
        <s v="solid-ff-coal"/>
        <s v="solid-waste"/>
      </sharedItems>
    </cacheField>
    <cacheField name="1990" numFmtId="0">
      <sharedItems containsSemiMixedTypes="0" containsString="0" containsNumber="1" minValue="0" maxValue="0.90982734505978891"/>
    </cacheField>
    <cacheField name="1991" numFmtId="0">
      <sharedItems containsSemiMixedTypes="0" containsString="0" containsNumber="1" minValue="0" maxValue="0.92152898259041649"/>
    </cacheField>
    <cacheField name="1992" numFmtId="0">
      <sharedItems containsSemiMixedTypes="0" containsString="0" containsNumber="1" minValue="0" maxValue="0.91628046913783334"/>
    </cacheField>
    <cacheField name="1993" numFmtId="0">
      <sharedItems containsSemiMixedTypes="0" containsString="0" containsNumber="1" minValue="0" maxValue="0.91806180067001719"/>
    </cacheField>
    <cacheField name="1994" numFmtId="0">
      <sharedItems containsSemiMixedTypes="0" containsString="0" containsNumber="1" minValue="0" maxValue="0.91418566614551755"/>
    </cacheField>
    <cacheField name="1995" numFmtId="0">
      <sharedItems containsSemiMixedTypes="0" containsString="0" containsNumber="1" minValue="0" maxValue="0.92527578578690228"/>
    </cacheField>
    <cacheField name="1996" numFmtId="0">
      <sharedItems containsSemiMixedTypes="0" containsString="0" containsNumber="1" minValue="0" maxValue="0.93618710142072403"/>
    </cacheField>
    <cacheField name="1997" numFmtId="0">
      <sharedItems containsSemiMixedTypes="0" containsString="0" containsNumber="1" minValue="0" maxValue="0.92650356160792635"/>
    </cacheField>
    <cacheField name="1998" numFmtId="0">
      <sharedItems containsSemiMixedTypes="0" containsString="0" containsNumber="1" minValue="0" maxValue="0.9233316768910772"/>
    </cacheField>
    <cacheField name="1999" numFmtId="0">
      <sharedItems containsSemiMixedTypes="0" containsString="0" containsNumber="1" minValue="0" maxValue="0.91947876545067553"/>
    </cacheField>
    <cacheField name="2000" numFmtId="0">
      <sharedItems containsSemiMixedTypes="0" containsString="0" containsNumber="1" minValue="0" maxValue="0.91961679221824644"/>
    </cacheField>
    <cacheField name="2001" numFmtId="0">
      <sharedItems containsSemiMixedTypes="0" containsString="0" containsNumber="1" minValue="0" maxValue="0.92563236158533568"/>
    </cacheField>
    <cacheField name="2002" numFmtId="0">
      <sharedItems containsSemiMixedTypes="0" containsString="0" containsNumber="1" minValue="0" maxValue="0.92291483367387939"/>
    </cacheField>
    <cacheField name="2003" numFmtId="0">
      <sharedItems containsSemiMixedTypes="0" containsString="0" containsNumber="1" minValue="0" maxValue="0.92423262835156716"/>
    </cacheField>
    <cacheField name="2004" numFmtId="0">
      <sharedItems containsSemiMixedTypes="0" containsString="0" containsNumber="1" minValue="0" maxValue="0.92173519213693189"/>
    </cacheField>
    <cacheField name="2005" numFmtId="0">
      <sharedItems containsSemiMixedTypes="0" containsString="0" containsNumber="1" minValue="0" maxValue="0.91835765380701029"/>
    </cacheField>
    <cacheField name="2006" numFmtId="0">
      <sharedItems containsSemiMixedTypes="0" containsString="0" containsNumber="1" minValue="0" maxValue="0.91722379582398406"/>
    </cacheField>
    <cacheField name="2007" numFmtId="0">
      <sharedItems containsSemiMixedTypes="0" containsString="0" containsNumber="1" minValue="0" maxValue="0.90768347791269732"/>
    </cacheField>
    <cacheField name="2008" numFmtId="0">
      <sharedItems containsSemiMixedTypes="0" containsString="0" containsNumber="1" minValue="0" maxValue="0.91554233687200937"/>
    </cacheField>
    <cacheField name="2009" numFmtId="0">
      <sharedItems containsSemiMixedTypes="0" containsString="0" containsNumber="1" minValue="0" maxValue="0.91326925964336292"/>
    </cacheField>
    <cacheField name="2010" numFmtId="0">
      <sharedItems containsSemiMixedTypes="0" containsString="0" containsNumber="1" minValue="0" maxValue="0.924389642179822"/>
    </cacheField>
    <cacheField name="2011" numFmtId="0">
      <sharedItems containsSemiMixedTypes="0" containsString="0" containsNumber="1" minValue="0" maxValue="0.90156918321175261"/>
    </cacheField>
    <cacheField name="2012" numFmtId="0">
      <sharedItems containsSemiMixedTypes="0" containsString="0" containsNumber="1" minValue="0" maxValue="0.9015473904128859"/>
    </cacheField>
    <cacheField name="2013" numFmtId="0">
      <sharedItems containsSemiMixedTypes="0" containsString="0" containsNumber="1" minValue="0" maxValue="0.90397500925969432"/>
    </cacheField>
    <cacheField name="2014" numFmtId="0">
      <sharedItems containsSemiMixedTypes="0" containsString="0" containsNumber="1" minValue="0" maxValue="0.8721732460693663"/>
    </cacheField>
    <cacheField name="2015" numFmtId="0">
      <sharedItems containsSemiMixedTypes="0" containsString="0" containsNumber="1" minValue="0" maxValue="0.8765830439393959"/>
    </cacheField>
    <cacheField name="2016" numFmtId="0">
      <sharedItems containsSemiMixedTypes="0" containsString="0" containsNumber="1" minValue="0" maxValue="0.87962105562686987"/>
    </cacheField>
    <cacheField name="2017" numFmtId="0">
      <sharedItems containsSemiMixedTypes="0" containsString="0" containsNumber="1" minValue="0" maxValue="0.874728216069497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mc="http://schemas.openxmlformats.org/markup-compatibility/2006" xmlns:r="http://schemas.openxmlformats.org/officeDocument/2006/relationships" xmlns:xr="http://schemas.microsoft.com/office/spreadsheetml/2014/revision" count="344" mc:Ignorable="xr">
  <r>
    <s v="electricityAustria"/>
    <x v="0"/>
    <x v="0"/>
    <n v="5.6515791766774487E-2"/>
    <n v="5.3949046498275526E-2"/>
    <n v="5.8658909814187365E-2"/>
    <n v="5.9954423267952743E-2"/>
    <n v="6.3479533967444671E-2"/>
    <n v="6.2220917085420616E-2"/>
    <n v="5.9631403962498809E-2"/>
    <n v="6.5583328736602178E-2"/>
    <n v="6.5020886304594405E-2"/>
    <n v="6.7387334857381478E-2"/>
    <n v="7.1915099223873333E-2"/>
    <n v="8.2770888574623766E-2"/>
    <n v="8.9875537035771322E-2"/>
    <n v="9.4081130706067287E-2"/>
    <n v="8.9644078423280371E-2"/>
    <n v="8.5846805610178212E-2"/>
    <n v="8.3648213886065761E-2"/>
    <n v="9.9988924016440314E-2"/>
    <n v="9.4443023958803413E-2"/>
    <n v="9.6147004179064105E-2"/>
    <n v="9.5455785662431777E-2"/>
    <n v="9.7293651966024658E-2"/>
    <n v="9.8407325056705353E-2"/>
    <n v="8.8541496858488944E-2"/>
    <n v="9.8172558785835973E-2"/>
    <n v="9.2733889879511186E-2"/>
    <n v="9.0439960836605771E-2"/>
    <n v="8.9883507158621159E-2"/>
  </r>
  <r>
    <s v="gas-bioAustria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283385405468215E-5"/>
    <n v="3.6639517098901891E-5"/>
    <n v="3.180808697266505E-5"/>
    <n v="1.1368274880115098E-4"/>
    <n v="1.359250959949029E-4"/>
    <n v="2.191620348507012E-4"/>
    <n v="3.8263139810877135E-4"/>
    <n v="5.2891275051808928E-4"/>
    <n v="6.6249368816399118E-4"/>
    <n v="8.1743652999577974E-4"/>
  </r>
  <r>
    <s v="gas-ff-naturalAustria"/>
    <x v="0"/>
    <x v="2"/>
    <n v="0.15114908882079453"/>
    <n v="0.16068187034867792"/>
    <n v="0.16688868546973235"/>
    <n v="0.1814434607112603"/>
    <n v="0.1846466710249054"/>
    <n v="0.18618660210138105"/>
    <n v="0.19240659802699195"/>
    <n v="0.21714900318365293"/>
    <n v="0.22709997012449143"/>
    <n v="0.22321635939386972"/>
    <n v="0.21943090442311916"/>
    <n v="0.23316118894086152"/>
    <n v="0.2287931971978914"/>
    <n v="0.23887492574336108"/>
    <n v="0.24246515393482568"/>
    <n v="0.31343208735396827"/>
    <n v="0.31407430177969969"/>
    <n v="0.29956480033309796"/>
    <n v="0.30430838222019008"/>
    <n v="0.30837306772529111"/>
    <n v="0.30769910680809548"/>
    <n v="0.29721957620101791"/>
    <n v="0.30286920488864094"/>
    <n v="0.29668071795402601"/>
    <n v="0.29345477798784875"/>
    <n v="0.30100853544867467"/>
    <n v="0.30487116783088003"/>
    <n v="0.30299148326414904"/>
  </r>
  <r>
    <s v="heat-ambientAustria"/>
    <x v="0"/>
    <x v="3"/>
    <n v="0"/>
    <n v="0"/>
    <n v="0"/>
    <n v="0"/>
    <n v="0"/>
    <n v="0"/>
    <n v="0"/>
    <n v="0"/>
    <n v="0"/>
    <n v="0"/>
    <n v="0"/>
    <n v="0"/>
    <n v="0"/>
    <n v="0"/>
    <n v="0"/>
    <n v="1.6138893248197445E-3"/>
    <n v="1.7100977754094966E-3"/>
    <n v="2.3323394801565904E-3"/>
    <n v="2.3399862175552213E-3"/>
    <n v="3.3324714077068232E-3"/>
    <n v="3.3065800881877335E-3"/>
    <n v="3.6333335430629664E-3"/>
    <n v="3.7851115257208127E-3"/>
    <n v="4.5001915287448645E-3"/>
    <n v="4.6158942315951473E-3"/>
    <n v="5.4855211287748945E-3"/>
    <n v="5.6335211986863701E-3"/>
    <n v="5.6052440688751049E-3"/>
  </r>
  <r>
    <s v="heat-geothermalAustria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Austria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Austria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Austria"/>
    <x v="0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Austria"/>
    <x v="0"/>
    <x v="8"/>
    <n v="0.35500054525294306"/>
    <n v="0.35023549680493504"/>
    <n v="0.34631848115227182"/>
    <n v="0.34901893300947745"/>
    <n v="0.34948003910254344"/>
    <n v="0.35728777272801465"/>
    <n v="0.3628805814710136"/>
    <n v="0.32827819894729277"/>
    <n v="0.33909949109947252"/>
    <n v="0.34368583493226201"/>
    <n v="0.35416788106883634"/>
    <n v="0.33327463256055317"/>
    <n v="0.34046474310780928"/>
    <n v="0.33962067597792717"/>
    <n v="0.33831669242046047"/>
    <n v="0.30286408379806706"/>
    <n v="0.29819097575621756"/>
    <n v="0.28617484721903724"/>
    <n v="0.28620698801495548"/>
    <n v="0.2668743228680801"/>
    <n v="0.26786082218886631"/>
    <n v="0.26039782412631712"/>
    <n v="0.24083621898707624"/>
    <n v="0.22683226120819192"/>
    <n v="0.22508004452619151"/>
    <n v="0.22850965272070742"/>
    <n v="0.22797083584551661"/>
    <n v="0.2318538212149466"/>
  </r>
  <r>
    <s v="solid-bioAustria"/>
    <x v="0"/>
    <x v="9"/>
    <n v="0.29568098413751182"/>
    <n v="0.29626811613052639"/>
    <n v="0.30057809042491274"/>
    <n v="0.30483860412394831"/>
    <n v="0.30273352529480246"/>
    <n v="0.30597061249398283"/>
    <n v="0.30809943972959358"/>
    <n v="0.32368199588797136"/>
    <n v="0.31203698905736815"/>
    <n v="0.31409982181863327"/>
    <n v="0.30724698311075455"/>
    <n v="0.30868521373198898"/>
    <n v="0.30532607384800659"/>
    <n v="0.29816813509956336"/>
    <n v="0.30003494188937818"/>
    <n v="0.28055361051198269"/>
    <n v="0.28700674547887284"/>
    <n v="0.2964814026952487"/>
    <n v="0.29727244424407684"/>
    <n v="0.31365026210379732"/>
    <n v="0.31424730004152535"/>
    <n v="0.33352575487679254"/>
    <n v="0.34608101903842398"/>
    <n v="0.37707880989736464"/>
    <n v="0.3723071840840248"/>
    <n v="0.36712603028286561"/>
    <n v="0.36596940782316628"/>
    <n v="0.36441522894688699"/>
  </r>
  <r>
    <s v="solid-ff-coalAustria"/>
    <x v="0"/>
    <x v="10"/>
    <n v="0.14165359002197608"/>
    <n v="0.13886547021758508"/>
    <n v="0.12755583313889568"/>
    <n v="0.10474457888736134"/>
    <n v="9.9660230610304143E-2"/>
    <n v="8.8334095591200826E-2"/>
    <n v="7.6981976809901945E-2"/>
    <n v="6.5307473244480774E-2"/>
    <n v="5.6742663414073455E-2"/>
    <n v="5.1610648997853503E-2"/>
    <n v="4.7239132173416513E-2"/>
    <n v="4.2108076191972543E-2"/>
    <n v="3.5540448810521368E-2"/>
    <n v="2.9255132473081102E-2"/>
    <n v="2.9539133332055215E-2"/>
    <n v="1.5689523400983896E-2"/>
    <n v="1.5369665323734596E-2"/>
    <n v="1.545768625601919E-2"/>
    <n v="1.5404891959013591E-2"/>
    <n v="1.1586232198961786E-2"/>
    <n v="1.1398597123920653E-2"/>
    <n v="7.8161765379836795E-3"/>
    <n v="7.8851954074378276E-3"/>
    <n v="6.1473605183329288E-3"/>
    <n v="5.986908986395153E-3"/>
    <n v="4.6074577889479535E-3"/>
    <n v="4.4526127769809578E-3"/>
    <n v="4.4332788165252351E-3"/>
  </r>
  <r>
    <s v="solid-wasteAustria"/>
    <x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Belgium"/>
    <x v="1"/>
    <x v="0"/>
    <n v="8.7965392677988058E-2"/>
    <n v="8.6090477111139999E-2"/>
    <n v="8.7872117295627813E-2"/>
    <n v="9.2969363451331763E-2"/>
    <n v="9.6203964158412258E-2"/>
    <n v="9.5523123530493623E-2"/>
    <n v="8.7188482037356088E-2"/>
    <n v="9.3028186001919283E-2"/>
    <n v="9.5062373202614639E-2"/>
    <n v="0.10027048423344914"/>
    <n v="0.10177223640133216"/>
    <n v="0.10186153646295543"/>
    <n v="0.12294071957305287"/>
    <n v="0.10819949597816246"/>
    <n v="0.11060113382339833"/>
    <n v="9.7027004214942592E-2"/>
    <n v="7.6457074057090971E-2"/>
    <n v="7.2354430624865046E-2"/>
    <n v="5.0964947052755664E-2"/>
    <n v="5.2390517372642761E-2"/>
    <n v="4.6136196284286127E-2"/>
    <n v="4.7983067170702325E-2"/>
    <n v="5.2227261903916453E-2"/>
    <n v="4.9764667586416594E-2"/>
    <n v="5.3187014203670287E-2"/>
    <n v="4.6044828751116644E-2"/>
    <n v="4.5885530982124396E-2"/>
    <n v="4.5114303671096971E-2"/>
  </r>
  <r>
    <s v="gas-bioBelgium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Belgium"/>
    <x v="1"/>
    <x v="2"/>
    <n v="0.33238172113014275"/>
    <n v="0.34867234105710365"/>
    <n v="0.34966519184144856"/>
    <n v="0.37066493389717303"/>
    <n v="0.36315853922209496"/>
    <n v="0.36946124107354933"/>
    <n v="0.37943495059368831"/>
    <n v="0.35614339815696089"/>
    <n v="0.3718671979771867"/>
    <n v="0.37945266495625796"/>
    <n v="0.38299197586720579"/>
    <n v="0.40402118110395124"/>
    <n v="0.41357531379333823"/>
    <n v="0.40662288995516432"/>
    <n v="0.41964804714887044"/>
    <n v="0.42591152403648719"/>
    <n v="0.44590340785206611"/>
    <n v="0.46228645090819703"/>
    <n v="0.41951984169816181"/>
    <n v="0.45080824658228535"/>
    <n v="0.48521731250388178"/>
    <n v="0.4565323872289721"/>
    <n v="0.46361516210748149"/>
    <n v="0.47294975488167496"/>
    <n v="0.46040739894570504"/>
    <n v="0.45136511750236308"/>
    <n v="0.47762711639749778"/>
    <n v="0.47633497294168903"/>
  </r>
  <r>
    <s v="heat-ambientBelgium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839499289379452E-4"/>
    <n v="5.5659491083716913E-4"/>
    <n v="6.4914383604006555E-4"/>
    <n v="6.8986446103886235E-4"/>
    <n v="9.9068956571774012E-4"/>
    <n v="9.9267169007987398E-4"/>
    <n v="1.1508456637803119E-3"/>
    <n v="1.300367922097004E-3"/>
  </r>
  <r>
    <s v="heat-geothermalBelgium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Belgium"/>
    <x v="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Belgium"/>
    <x v="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1791272267079419E-6"/>
    <n v="8.5093702655730875E-6"/>
    <n v="1.3932263205742859E-5"/>
    <n v="4.5458580784271564E-5"/>
    <n v="2.9877397723153489E-5"/>
    <n v="3.6448932014156174E-5"/>
    <n v="5.2612004198293728E-5"/>
    <n v="1.2324647142867032E-5"/>
    <n v="4.050454189978408E-7"/>
    <n v="0"/>
  </r>
  <r>
    <s v="liquid-bio-gasolineBelgium"/>
    <x v="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Belgium"/>
    <x v="1"/>
    <x v="8"/>
    <n v="0.47045969334013688"/>
    <n v="0.45704392867230054"/>
    <n v="0.46915854659626249"/>
    <n v="0.44655914776974243"/>
    <n v="0.46508754986252948"/>
    <n v="0.46686402787601844"/>
    <n v="0.4657901155171128"/>
    <n v="0.48952281947649906"/>
    <n v="0.48417568063126221"/>
    <n v="0.47382157235827727"/>
    <n v="0.46681533837999295"/>
    <n v="0.44348412357180422"/>
    <n v="0.41609357968426841"/>
    <n v="0.44239353385260266"/>
    <n v="0.43018116722836158"/>
    <n v="0.43644724259287282"/>
    <n v="0.42915069556460689"/>
    <n v="0.39089576970439277"/>
    <n v="0.44935934288247542"/>
    <n v="0.39437068077439014"/>
    <n v="0.38299701169234035"/>
    <n v="0.40242316481482238"/>
    <n v="0.37590825004499573"/>
    <n v="0.36950170250510839"/>
    <n v="0.38439263537736079"/>
    <n v="0.39835808229507846"/>
    <n v="0.36136657534731442"/>
    <n v="0.36831364502384079"/>
  </r>
  <r>
    <s v="solid-bioBelgium"/>
    <x v="1"/>
    <x v="9"/>
    <n v="2.7322268658597243E-2"/>
    <n v="2.474688642987535E-2"/>
    <n v="2.3746735584068469E-2"/>
    <n v="2.444899815751532E-2"/>
    <n v="2.4514062547485754E-2"/>
    <n v="2.2612582677516223E-2"/>
    <n v="2.4314163152265953E-2"/>
    <n v="2.0949664073520204E-2"/>
    <n v="2.1054188652779696E-2"/>
    <n v="2.086302668191085E-2"/>
    <n v="2.0097110937066433E-2"/>
    <n v="2.1473086120601125E-2"/>
    <n v="2.0273954772953934E-2"/>
    <n v="2.4300102493776225E-2"/>
    <n v="2.3579995369676629E-2"/>
    <n v="2.446612328064016E-2"/>
    <n v="3.0307067535145567E-2"/>
    <n v="5.7398479311171084E-2"/>
    <n v="5.8889008615612234E-2"/>
    <n v="6.5295975305920767E-2"/>
    <n v="6.8819192302339571E-2"/>
    <n v="7.2720490711379634E-2"/>
    <n v="8.9479032507762651E-2"/>
    <n v="8.631248356506363E-2"/>
    <n v="8.255774776185755E-2"/>
    <n v="8.5344689701350784E-2"/>
    <n v="9.7854898590183759E-2"/>
    <n v="9.3370535962785453E-2"/>
  </r>
  <r>
    <s v="solid-ff-coalBelgium"/>
    <x v="1"/>
    <x v="10"/>
    <n v="8.1870924193134922E-2"/>
    <n v="8.3446366729580335E-2"/>
    <n v="6.9557408682592706E-2"/>
    <n v="6.535755672423757E-2"/>
    <n v="5.1035884209477522E-2"/>
    <n v="4.5539024842422358E-2"/>
    <n v="4.3272288699576694E-2"/>
    <n v="4.0355932291100467E-2"/>
    <n v="2.7840559536156665E-2"/>
    <n v="2.559225177010474E-2"/>
    <n v="2.832333841440263E-2"/>
    <n v="2.9160072740687982E-2"/>
    <n v="2.7116432176386422E-2"/>
    <n v="1.8483977720294469E-2"/>
    <n v="1.5989656429693126E-2"/>
    <n v="1.6148105875057085E-2"/>
    <n v="1.8181754991090409E-2"/>
    <n v="1.706486945137416E-2"/>
    <n v="2.125768062376817E-2"/>
    <n v="3.7126070594495443E-2"/>
    <n v="1.6417959961052685E-2"/>
    <n v="1.9738836582502087E-2"/>
    <n v="1.8091272202080334E-2"/>
    <n v="2.0745078068683292E-2"/>
    <n v="1.8411902141490296E-2"/>
    <n v="1.7882285412868269E-2"/>
    <n v="1.6114627973680178E-2"/>
    <n v="1.5565969189783969E-2"/>
  </r>
  <r>
    <s v="solid-wasteBelgium"/>
    <x v="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528870667437251E-7"/>
  </r>
  <r>
    <s v="electricityBulgaria"/>
    <x v="2"/>
    <x v="0"/>
    <n v="0.16148994510685735"/>
    <n v="0.14733310242918043"/>
    <n v="0.12045221095097144"/>
    <n v="0.1060457069371033"/>
    <n v="0.13402653980673279"/>
    <n v="0.16217770155482927"/>
    <n v="0.15213476908196957"/>
    <n v="0.17411067754849333"/>
    <n v="0.15153990939172085"/>
    <n v="0.1810664890354837"/>
    <n v="0.17087102621871958"/>
    <n v="0.18395629075560202"/>
    <n v="0.12394637529990145"/>
    <n v="0.11522777046247866"/>
    <n v="8.0992715532487561E-2"/>
    <n v="9.0049275669419199E-2"/>
    <n v="8.6984347067772028E-2"/>
    <n v="8.2373587954417377E-2"/>
    <n v="0.10058958839431509"/>
    <n v="0.11230444828347699"/>
    <n v="0.10577585513920221"/>
    <n v="0.11265674998307972"/>
    <n v="0.10394168658450816"/>
    <n v="0.10022565767354097"/>
    <n v="0.11081039186763536"/>
    <n v="0.11363666499459964"/>
    <n v="0.10807365967961829"/>
    <n v="0.11031679282340713"/>
  </r>
  <r>
    <s v="gas-bioBulgaria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Bulgaria"/>
    <x v="2"/>
    <x v="2"/>
    <n v="1.6866782425969964E-2"/>
    <n v="8.2192918522027009E-3"/>
    <n v="6.4552842683821077E-3"/>
    <n v="9.686535478039212E-3"/>
    <n v="1.7087952191869746E-2"/>
    <n v="2.0159129639337126E-2"/>
    <n v="1.68553456218897E-2"/>
    <n v="2.7534709079731134E-3"/>
    <n v="2.2469134742318679E-3"/>
    <n v="4.795758477602414E-3"/>
    <n v="4.3229965128824613E-3"/>
    <n v="5.3977211479134639E-3"/>
    <n v="5.0463296741237633E-3"/>
    <n v="6.0038060664223966E-3"/>
    <n v="8.1948917743039727E-3"/>
    <n v="1.4453961378247969E-2"/>
    <n v="2.0589191318219107E-2"/>
    <n v="2.7052213515174822E-2"/>
    <n v="3.0049309615716089E-2"/>
    <n v="3.9061449714339738E-2"/>
    <n v="3.5078998081957018E-2"/>
    <n v="3.69429642434288E-2"/>
    <n v="3.5381182580076727E-2"/>
    <n v="3.1759439583193411E-2"/>
    <n v="3.3330409796310648E-2"/>
    <n v="3.7992516201328957E-2"/>
    <n v="3.6060360110302531E-2"/>
    <n v="3.7877176885081146E-2"/>
  </r>
  <r>
    <s v="heat-ambientBulgaria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Bulgaria"/>
    <x v="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Bulgaria"/>
    <x v="2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Bulgaria"/>
    <x v="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Bulgaria"/>
    <x v="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Bulgaria"/>
    <x v="2"/>
    <x v="8"/>
    <n v="5.6597636730616671E-3"/>
    <n v="0.20007312625917315"/>
    <n v="0.18931598321772394"/>
    <n v="0.26163259043023129"/>
    <n v="0.22955230022362771"/>
    <n v="0.22085211539893754"/>
    <n v="0.16420263462259907"/>
    <n v="0"/>
    <n v="6.217728910817324E-3"/>
    <n v="6.45108378110755E-3"/>
    <n v="4.9972804807775243E-3"/>
    <n v="4.3793489655970432E-3"/>
    <n v="3.4353588345041892E-3"/>
    <n v="3.1954652990129626E-3"/>
    <n v="3.554057226577556E-3"/>
    <n v="1.2335310894910924E-3"/>
    <n v="2.2495784046344153E-3"/>
    <n v="1.2438048581984319E-3"/>
    <n v="1.1892198620316429E-3"/>
    <n v="2.4704585212655186E-3"/>
    <n v="2.1684492565985001E-3"/>
    <n v="9.7501687737054112E-4"/>
    <n v="9.902151127511047E-4"/>
    <n v="0"/>
    <n v="1.1624310099741485E-3"/>
    <n v="0"/>
    <n v="0"/>
    <n v="8.6078703906675462E-4"/>
  </r>
  <r>
    <s v="solid-bioBulgaria"/>
    <x v="2"/>
    <x v="9"/>
    <n v="0.17486173141192307"/>
    <n v="9.3183044986190428E-2"/>
    <n v="8.1118439928851899E-2"/>
    <n v="6.5368807145353702E-2"/>
    <n v="9.7093493319696675E-2"/>
    <n v="0.14009829754688113"/>
    <n v="0.14959378148208216"/>
    <n v="0.18324587689151572"/>
    <n v="0.31889464630520481"/>
    <n v="0.4027461935860967"/>
    <n v="0.55712921145966021"/>
    <n v="0.6102186502194572"/>
    <n v="0.5821760616798517"/>
    <n v="0.55980684741055453"/>
    <n v="0.64398550575810931"/>
    <n v="0.64706445566758075"/>
    <n v="0.64188123270411779"/>
    <n v="0.6629857999717661"/>
    <n v="0.66584233930521475"/>
    <n v="0.70137012438700497"/>
    <n v="0.67743895425982215"/>
    <n v="0.64465415274090487"/>
    <n v="0.65905983452021766"/>
    <n v="0.69265783505252376"/>
    <n v="0.72392925719928625"/>
    <n v="0.7136031232429898"/>
    <n v="0.71243808931522501"/>
    <n v="0.70227921522822234"/>
  </r>
  <r>
    <s v="solid-ff-coalBulgaria"/>
    <x v="2"/>
    <x v="10"/>
    <n v="0.64112177738218801"/>
    <n v="0.55119143447325325"/>
    <n v="0.60265808163407053"/>
    <n v="0.55726636000927243"/>
    <n v="0.52223971445807305"/>
    <n v="0.45671275586001486"/>
    <n v="0.5172134691914595"/>
    <n v="0.63988997465201791"/>
    <n v="0.52110080191802521"/>
    <n v="0.4049404751197096"/>
    <n v="0.2626794853279602"/>
    <n v="0.19604798891143022"/>
    <n v="0.28539587451161874"/>
    <n v="0.31576611076153155"/>
    <n v="0.26327282970852167"/>
    <n v="0.24719877619526096"/>
    <n v="0.2482956505052567"/>
    <n v="0.22634459370044346"/>
    <n v="0.20232954282272247"/>
    <n v="0.14479351909391283"/>
    <n v="0.17953774326242014"/>
    <n v="0.20477111615521609"/>
    <n v="0.20062708120244638"/>
    <n v="0.17535706769074189"/>
    <n v="0.13076751012679366"/>
    <n v="0.13476769556108154"/>
    <n v="0.14342789089485422"/>
    <n v="0.14866602802422252"/>
  </r>
  <r>
    <s v="solid-wasteBulgaria"/>
    <x v="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Croatia"/>
    <x v="3"/>
    <x v="0"/>
    <n v="1.6312288244848018E-2"/>
    <n v="1.3342096333087635E-2"/>
    <n v="1.4004180315660588E-2"/>
    <n v="1.370239013847355E-2"/>
    <n v="1.4867825485548034E-2"/>
    <n v="1.4985095074484211E-2"/>
    <n v="1.4543554165848543E-2"/>
    <n v="1.5688244275578592E-2"/>
    <n v="1.587104817326436E-2"/>
    <n v="1.695881474952235E-2"/>
    <n v="1.8682036988565232E-2"/>
    <n v="1.4336996350406875E-2"/>
    <n v="1.8593116113806055E-2"/>
    <n v="6.3515849893721705E-3"/>
    <n v="1.1567555698105293E-2"/>
    <n v="1.3984369569846803E-2"/>
    <n v="1.7828273692534403E-2"/>
    <n v="1.1804490144596629E-2"/>
    <n v="2.0970047932988661E-2"/>
    <n v="1.6551949378478571E-2"/>
    <n v="1.8202308429748876E-2"/>
    <n v="1.8066223332237522E-2"/>
    <n v="2.0869678024748962E-2"/>
    <n v="1.9991022033951627E-2"/>
    <n v="2.1647632100535819E-2"/>
    <n v="2.4584282538668185E-2"/>
    <n v="2.4609654692621573E-2"/>
    <n v="2.5605599406297624E-2"/>
  </r>
  <r>
    <s v="gas-bioCroatia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Croatia"/>
    <x v="3"/>
    <x v="2"/>
    <n v="0.14101777023175366"/>
    <n v="0.11904566219544561"/>
    <n v="0.13380220465974149"/>
    <n v="0.15030790901043262"/>
    <n v="0.15674734789953715"/>
    <n v="0.17301762976879884"/>
    <n v="0.18355280744785851"/>
    <n v="0.19977275015557211"/>
    <n v="0.20483837032039784"/>
    <n v="0.22124985768835409"/>
    <n v="0.21462606065518888"/>
    <n v="0.22458791679091827"/>
    <n v="0.22047334418558334"/>
    <n v="0.22970071584438226"/>
    <n v="0.23037926262571015"/>
    <n v="0.23920176279384311"/>
    <n v="0.24533176688325434"/>
    <n v="0.24748958428824919"/>
    <n v="0.26121993133713262"/>
    <n v="0.26445671841560936"/>
    <n v="0.26167515445427092"/>
    <n v="0.25146764325275262"/>
    <n v="0.24417337851659549"/>
    <n v="0.24050231438574443"/>
    <n v="0.24060162214374764"/>
    <n v="0.22396095897646989"/>
    <n v="0.23627289466876752"/>
    <n v="0.24525269315158627"/>
  </r>
  <r>
    <s v="heat-ambientCroatia"/>
    <x v="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Croatia"/>
    <x v="3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Croatia"/>
    <x v="3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Croatia"/>
    <x v="3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Croatia"/>
    <x v="3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Croatia"/>
    <x v="3"/>
    <x v="8"/>
    <n v="0.13842483603348837"/>
    <n v="0.12413013892187302"/>
    <n v="0.12417901666360688"/>
    <n v="0.10452626606204454"/>
    <n v="0.12349122611824004"/>
    <n v="0.13028824954304263"/>
    <n v="0.10369253047469297"/>
    <n v="0.13181269204491616"/>
    <n v="0.12309825595509664"/>
    <n v="0.13007217422666939"/>
    <n v="0.14741704433836916"/>
    <n v="0.14567810520393754"/>
    <n v="0.16530312821881496"/>
    <n v="0.15029192606308689"/>
    <n v="0.15020870241730697"/>
    <n v="0.13122784133372875"/>
    <n v="0.1216269584812589"/>
    <n v="0.10507204842703402"/>
    <n v="8.7328728540891756E-2"/>
    <n v="8.5900485638555721E-2"/>
    <n v="7.6975652334433112E-2"/>
    <n v="7.1929836655921509E-2"/>
    <n v="5.9392716538707466E-2"/>
    <n v="5.1948845071018296E-2"/>
    <n v="4.6641305732093484E-2"/>
    <n v="5.0811452627454602E-2"/>
    <n v="4.9806701055388966E-2"/>
    <n v="4.9940602198843977E-2"/>
  </r>
  <r>
    <s v="solid-bioCroatia"/>
    <x v="3"/>
    <x v="9"/>
    <n v="0.62333224924801756"/>
    <n v="0.70810339737111561"/>
    <n v="0.71564667060936549"/>
    <n v="0.72095924944901213"/>
    <n v="0.69763372563424386"/>
    <n v="0.6763407263069362"/>
    <n v="0.69298744909480525"/>
    <n v="0.64811705850912127"/>
    <n v="0.64992180545220257"/>
    <n v="0.62416390017213075"/>
    <n v="0.61223557399975526"/>
    <n v="0.61209381631498538"/>
    <n v="0.59076534410620352"/>
    <n v="0.60787313404123866"/>
    <n v="0.60380673977492738"/>
    <n v="0.60993469102443376"/>
    <n v="0.61075870447680136"/>
    <n v="0.63320854394646453"/>
    <n v="0.62728431694257036"/>
    <n v="0.63110453330480643"/>
    <n v="0.63958022518731983"/>
    <n v="0.65578217188727739"/>
    <n v="0.67312747845518939"/>
    <n v="0.68429255382904075"/>
    <n v="0.68839345447990152"/>
    <n v="0.69852696779232304"/>
    <n v="0.68732803541392873"/>
    <n v="0.67660271517477433"/>
  </r>
  <r>
    <s v="solid-ff-coalCroatia"/>
    <x v="3"/>
    <x v="10"/>
    <n v="8.09128562418924E-2"/>
    <n v="3.5378705178478222E-2"/>
    <n v="1.2367927751625502E-2"/>
    <n v="1.0504185340037137E-2"/>
    <n v="7.2598748624308337E-3"/>
    <n v="5.3682993067381505E-3"/>
    <n v="5.223658816794657E-3"/>
    <n v="4.609255014811851E-3"/>
    <n v="6.2705200990386747E-3"/>
    <n v="7.5552531633234794E-3"/>
    <n v="7.039284018121551E-3"/>
    <n v="3.303165339751995E-3"/>
    <n v="4.8650673755920399E-3"/>
    <n v="5.7826390619201539E-3"/>
    <n v="4.0377394839502413E-3"/>
    <n v="5.6513352781475974E-3"/>
    <n v="4.4542964661509823E-3"/>
    <n v="2.4253331936556744E-3"/>
    <n v="3.19697524641647E-3"/>
    <n v="1.9863132625498703E-3"/>
    <n v="3.5666595942273464E-3"/>
    <n v="2.7541248718108481E-3"/>
    <n v="2.4367484647588394E-3"/>
    <n v="3.2652646802448075E-3"/>
    <n v="2.7159855437215588E-3"/>
    <n v="2.1163380650841713E-3"/>
    <n v="1.9827141692931182E-3"/>
    <n v="2.5983900684977811E-3"/>
  </r>
  <r>
    <s v="solid-wasteCroatia"/>
    <x v="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Cyprus"/>
    <x v="4"/>
    <x v="0"/>
    <n v="0.14728008308331619"/>
    <n v="0.15366518336955587"/>
    <n v="0.15426411306260079"/>
    <n v="0.17810158776199878"/>
    <n v="0.16654091286347697"/>
    <n v="0.19723253029326884"/>
    <n v="0.20608816157432594"/>
    <n v="0.19807206795805204"/>
    <n v="0.21017529640034197"/>
    <n v="0.22495771179459273"/>
    <n v="0.21961016784864024"/>
    <n v="0.19817017542966631"/>
    <n v="0.20999729749926607"/>
    <n v="0.25936121447823807"/>
    <n v="0.29252194376815199"/>
    <n v="0.12271445033694239"/>
    <n v="0.1364087776257413"/>
    <n v="0.20665494063348913"/>
    <n v="0.20753040862604533"/>
    <n v="0.17362906833054875"/>
    <n v="0.19467099147180464"/>
    <n v="0.16588009197480263"/>
    <n v="0.15436460154531292"/>
    <n v="0.14689389023811067"/>
    <n v="0.15549399917361029"/>
    <n v="0.16108407115539211"/>
    <n v="0.16546320381003154"/>
    <n v="0.16791917350349805"/>
  </r>
  <r>
    <s v="gas-bioCyprus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Cyprus"/>
    <x v="4"/>
    <x v="2"/>
    <n v="0.51799608468703273"/>
    <n v="0.51411737037182659"/>
    <n v="0.46582412767031134"/>
    <n v="0.44966509856720394"/>
    <n v="0.39757520935556584"/>
    <n v="0.42710941828880639"/>
    <n v="0.411081763788956"/>
    <n v="0.3980089199563196"/>
    <n v="0.37464105381294072"/>
    <n v="0.37315798139177425"/>
    <n v="0.35555615603041096"/>
    <n v="0.3665259421943472"/>
    <n v="0.31755188895037229"/>
    <n v="0.30742972093810822"/>
    <n v="0.31622780618991364"/>
    <n v="0.1327624366296333"/>
    <n v="9.0406651762709622E-2"/>
    <n v="8.9272537248772502E-2"/>
    <n v="8.8766254073639653E-2"/>
    <n v="9.491750750308868E-2"/>
    <n v="9.8098345483691243E-2"/>
    <n v="9.9387472911562663E-2"/>
    <n v="0.10121153604158775"/>
    <n v="0.10416324527026102"/>
    <n v="0.10149794451160178"/>
    <n v="9.927721703276747E-2"/>
    <n v="0.10033929171486948"/>
    <n v="9.4032678717643481E-2"/>
  </r>
  <r>
    <s v="heat-ambientCyprus"/>
    <x v="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Cyprus"/>
    <x v="4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1.3206356799643237E-3"/>
    <n v="1.814801865568985E-3"/>
    <n v="2.2993917912488685E-3"/>
    <n v="5.8379011620340497E-3"/>
    <n v="7.2327291817173896E-3"/>
    <n v="1.0554141686882082E-2"/>
    <n v="1.3214456912086432E-2"/>
    <n v="1.5398774264556332E-2"/>
    <n v="1.2712821440956385E-2"/>
    <n v="1.2481711649634131E-2"/>
    <n v="1.2046131720675675E-2"/>
  </r>
  <r>
    <s v="heat-solarCyprus"/>
    <x v="4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Cyprus"/>
    <x v="4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Cyprus"/>
    <x v="4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Cyprus"/>
    <x v="4"/>
    <x v="8"/>
    <n v="0.33472383222965102"/>
    <n v="0.3322174462586176"/>
    <n v="0.37991175926708781"/>
    <n v="0.37223331367079737"/>
    <n v="0.35667535241668769"/>
    <n v="0.37565805141792474"/>
    <n v="0.38283007463671803"/>
    <n v="0.40391901208562836"/>
    <n v="0.4151836497867174"/>
    <n v="0.40188430681363296"/>
    <n v="0.42483367612094874"/>
    <n v="0.43530388237598655"/>
    <n v="0.47245081355036167"/>
    <n v="0.43320906458365377"/>
    <n v="0.39125025004193442"/>
    <n v="0.74452311303342422"/>
    <n v="0.74113847756070061"/>
    <n v="0.6643975477247076"/>
    <n v="0.65418975233293508"/>
    <n v="0.67390609933754475"/>
    <n v="0.66078355381491782"/>
    <n v="0.67994163882762915"/>
    <n v="0.68121585565001908"/>
    <n v="0.67640954616817561"/>
    <n v="0.67139031040512376"/>
    <n v="0.66584106374403884"/>
    <n v="0.65347456614766486"/>
    <n v="0.65078705548260551"/>
  </r>
  <r>
    <s v="solid-bioCyprus"/>
    <x v="4"/>
    <x v="9"/>
    <n v="0"/>
    <n v="0"/>
    <n v="0"/>
    <n v="0"/>
    <n v="7.9208525364269589E-2"/>
    <n v="0"/>
    <n v="0"/>
    <n v="0"/>
    <n v="0"/>
    <n v="0"/>
    <n v="0"/>
    <n v="0"/>
    <n v="0"/>
    <n v="0"/>
    <n v="0"/>
    <n v="0"/>
    <n v="3.2046093050848323E-2"/>
    <n v="3.8354338713066427E-2"/>
    <n v="4.7698783101810943E-2"/>
    <n v="5.5247933037569003E-2"/>
    <n v="4.0609208067552284E-2"/>
    <n v="4.7558067104288157E-2"/>
    <n v="5.2653865076198285E-2"/>
    <n v="5.9318861411366393E-2"/>
    <n v="5.6218971645107814E-2"/>
    <n v="6.1084826626845293E-2"/>
    <n v="6.8241226677799804E-2"/>
    <n v="7.5214960575577375E-2"/>
  </r>
  <r>
    <s v="solid-ff-coalCyprus"/>
    <x v="4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olid-wasteCyprus"/>
    <x v="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Czech Republic"/>
    <x v="5"/>
    <x v="0"/>
    <n v="5.3698059597735749E-2"/>
    <n v="5.7721918691173803E-2"/>
    <n v="6.5983070196115448E-2"/>
    <n v="7.431938279093378E-2"/>
    <n v="8.7446566519774629E-2"/>
    <n v="9.9958226262082811E-2"/>
    <n v="9.6083974619610435E-2"/>
    <n v="9.8631342259202615E-2"/>
    <n v="0.10149310150860413"/>
    <n v="0.10424216127917424"/>
    <n v="0.1014825423745655"/>
    <n v="0.10188120919655901"/>
    <n v="9.7007015283152684E-2"/>
    <n v="9.9134236663128247E-2"/>
    <n v="9.7157592702513076E-2"/>
    <n v="9.8337626895877925E-2"/>
    <n v="9.9009920230167081E-2"/>
    <n v="9.2786863526013105E-2"/>
    <n v="8.54579211908819E-2"/>
    <n v="7.4318833991898384E-2"/>
    <n v="7.0657022968128785E-2"/>
    <n v="6.02286384257677E-2"/>
    <n v="6.1728670286097236E-2"/>
    <n v="6.156422406444572E-2"/>
    <n v="5.8151277551031257E-2"/>
    <n v="6.2824271479736751E-2"/>
    <n v="6.2523221865276923E-2"/>
    <n v="6.2735610396898706E-2"/>
  </r>
  <r>
    <s v="gas-bioCzech Republic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Czech Republic"/>
    <x v="5"/>
    <x v="2"/>
    <n v="0.17707425325119897"/>
    <n v="0.1974365259346175"/>
    <n v="0.21383615768314171"/>
    <n v="0.24964058248806023"/>
    <n v="0.28224722627234311"/>
    <n v="0.31744550279973721"/>
    <n v="0.35634907230218399"/>
    <n v="0.36159977896546641"/>
    <n v="0.41074331673074138"/>
    <n v="0.4327632652145465"/>
    <n v="0.42659969100563389"/>
    <n v="0.4548729301777748"/>
    <n v="0.44333903020875154"/>
    <n v="0.45796768741955035"/>
    <n v="0.45096758458765512"/>
    <n v="0.45548592802690951"/>
    <n v="0.43379852866696561"/>
    <n v="0.42151278080695059"/>
    <n v="0.41588658011380508"/>
    <n v="0.40283346330189146"/>
    <n v="0.41409791359687648"/>
    <n v="0.37574082884706539"/>
    <n v="0.36732525354161877"/>
    <n v="0.36064190974568017"/>
    <n v="0.31942819005072165"/>
    <n v="0.33638363585285974"/>
    <n v="0.35827595261745565"/>
    <n v="0.35483142708654214"/>
  </r>
  <r>
    <s v="heat-ambientCzech Republic"/>
    <x v="5"/>
    <x v="3"/>
    <n v="0"/>
    <n v="0"/>
    <n v="0"/>
    <n v="0"/>
    <n v="0"/>
    <n v="0"/>
    <n v="0"/>
    <n v="0"/>
    <n v="0"/>
    <n v="0"/>
    <n v="0"/>
    <n v="0"/>
    <n v="0"/>
    <n v="2.4161923039902464E-4"/>
    <n v="3.6827553782991748E-4"/>
    <n v="4.7465563902285561E-4"/>
    <n v="6.0249177739716186E-4"/>
    <n v="8.6638082455777149E-4"/>
    <n v="1.0777092430169224E-3"/>
    <n v="1.2765934460370141E-3"/>
    <n v="1.3569373952928804E-3"/>
    <n v="1.789325120889584E-3"/>
    <n v="1.88392918697407E-3"/>
    <n v="1.9760982932284297E-3"/>
    <n v="2.56881550644636E-3"/>
    <n v="2.7952913106018438E-3"/>
    <n v="3.1262600099671357E-3"/>
    <n v="3.6218907397764059E-3"/>
  </r>
  <r>
    <s v="heat-geothermalCzech Republic"/>
    <x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Czech Republic"/>
    <x v="5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Czech Republic"/>
    <x v="5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Czech Republic"/>
    <x v="5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Czech Republic"/>
    <x v="5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olid-bioCzech Republic"/>
    <x v="5"/>
    <x v="9"/>
    <n v="0.19481153604550266"/>
    <n v="0.20627184598830955"/>
    <n v="0.22241229707044979"/>
    <n v="0.21060129143564632"/>
    <n v="0.18990066890719606"/>
    <n v="0.18323234389110196"/>
    <n v="0.16505779670621881"/>
    <n v="0.18372425090959527"/>
    <n v="0.20939626555177471"/>
    <n v="0.23614121565452448"/>
    <n v="0.24860637730948568"/>
    <n v="0.23862849570900879"/>
    <n v="0.26182442645764448"/>
    <n v="0.25466977693439202"/>
    <n v="0.26527976454102803"/>
    <n v="0.28356812874797183"/>
    <n v="0.28477495849173651"/>
    <n v="0.32476478552273796"/>
    <n v="0.33873672434468904"/>
    <n v="0.34940328088183231"/>
    <n v="0.31583198759909648"/>
    <n v="0.35819562092536317"/>
    <n v="0.36130174883552924"/>
    <n v="0.36571005782638372"/>
    <n v="0.41966688404913616"/>
    <n v="0.40681402159442132"/>
    <n v="0.39516947754299475"/>
    <n v="0.39675566037514604"/>
  </r>
  <r>
    <s v="solid-ff-coalCzech Republic"/>
    <x v="5"/>
    <x v="10"/>
    <n v="0.57441615110556266"/>
    <n v="0.53856970938589921"/>
    <n v="0.49776847505029309"/>
    <n v="0.46543874328535967"/>
    <n v="0.44040553830068618"/>
    <n v="0.39936392704707802"/>
    <n v="0.38250915637198668"/>
    <n v="0.35604462786573576"/>
    <n v="0.27836731620887967"/>
    <n v="0.22685335785175473"/>
    <n v="0.22331138931031483"/>
    <n v="0.20461736491665741"/>
    <n v="0.19782952805045109"/>
    <n v="0.18798667975253039"/>
    <n v="0.18622678263097373"/>
    <n v="0.1621336606902179"/>
    <n v="0.18181410083373362"/>
    <n v="0.16006918931974054"/>
    <n v="0.15884106510760709"/>
    <n v="0.1721678283783408"/>
    <n v="0.19805613844060546"/>
    <n v="0.20404558668091427"/>
    <n v="0.20776039814978067"/>
    <n v="0.21010771007026199"/>
    <n v="0.20018483284266461"/>
    <n v="0.19118277976238018"/>
    <n v="0.18090508796430571"/>
    <n v="0.18205541140163684"/>
  </r>
  <r>
    <s v="solid-wasteCzech Republic"/>
    <x v="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Denmark"/>
    <x v="6"/>
    <x v="0"/>
    <n v="7.9352323674593647E-2"/>
    <n v="7.8407297101965284E-2"/>
    <n v="8.5011346895332032E-2"/>
    <n v="7.6305640164779212E-2"/>
    <n v="8.2999449334580602E-2"/>
    <n v="8.0795785519262309E-2"/>
    <n v="7.8234401211614693E-2"/>
    <n v="8.268357596842979E-2"/>
    <n v="8.4652905497338518E-2"/>
    <n v="8.704709140683374E-2"/>
    <n v="9.0572852548158791E-2"/>
    <n v="8.0781467123145059E-2"/>
    <n v="7.7425369367741817E-2"/>
    <n v="7.4296059134734138E-2"/>
    <n v="7.280605373201092E-2"/>
    <n v="6.9848580260079451E-2"/>
    <n v="7.0513368144744862E-2"/>
    <n v="5.9672761360849459E-2"/>
    <n v="5.3909752974966724E-2"/>
    <n v="4.5492473943165544E-2"/>
    <n v="4.640202610426588E-2"/>
    <n v="4.9792766963004893E-2"/>
    <n v="5.1979012969981572E-2"/>
    <n v="6.1762015968994555E-2"/>
    <n v="6.653933340451304E-2"/>
    <n v="6.9011888526940526E-2"/>
    <n v="6.6919655351274268E-2"/>
    <n v="6.5051222012525292E-2"/>
  </r>
  <r>
    <s v="gas-bioDenmark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81806452649225E-3"/>
    <n v="2.9833246614745235E-3"/>
    <n v="8.8583102306828733E-3"/>
    <n v="1.5075620476777364E-2"/>
  </r>
  <r>
    <s v="gas-ff-naturalDenmark"/>
    <x v="6"/>
    <x v="2"/>
    <n v="0.18163141670227892"/>
    <n v="0.20036277283151441"/>
    <n v="0.22500738407398838"/>
    <n v="0.23342890813697637"/>
    <n v="0.24903716590826319"/>
    <n v="0.26639304524624896"/>
    <n v="0.28239716050114327"/>
    <n v="0.28502570281161699"/>
    <n v="0.30167016687749137"/>
    <n v="0.30746602736020057"/>
    <n v="0.30771919575557183"/>
    <n v="0.30898286518854851"/>
    <n v="0.30828323375229733"/>
    <n v="0.3202978789790113"/>
    <n v="0.32127342131100672"/>
    <n v="0.30894464507817682"/>
    <n v="0.30040767634793369"/>
    <n v="0.27499326295434323"/>
    <n v="0.28315215819390799"/>
    <n v="0.29059681651645547"/>
    <n v="0.31421705366554425"/>
    <n v="0.30724751771278108"/>
    <n v="0.32117239181555557"/>
    <n v="0.31616836815211347"/>
    <n v="0.30273772341064048"/>
    <n v="0.28998856846669285"/>
    <n v="0.29100445836488453"/>
    <n v="0.27994876568133992"/>
  </r>
  <r>
    <s v="heat-ambientDenmark"/>
    <x v="6"/>
    <x v="3"/>
    <n v="3.2413968735884187E-3"/>
    <n v="2.9935227848930457E-3"/>
    <n v="3.3961364469483292E-3"/>
    <n v="3.2593438929299323E-3"/>
    <n v="3.6408714675283307E-3"/>
    <n v="3.7500305394595579E-3"/>
    <n v="3.6804203755686203E-3"/>
    <n v="4.2087798964377879E-3"/>
    <n v="4.5310476492908518E-3"/>
    <n v="4.8350755893477558E-3"/>
    <n v="5.2055280711498803E-3"/>
    <n v="4.9569248617368283E-3"/>
    <n v="5.2338343174513574E-3"/>
    <n v="5.1039115145562423E-3"/>
    <n v="5.2684175279779141E-3"/>
    <n v="5.4665783686746435E-3"/>
    <n v="6.1178027374187522E-3"/>
    <n v="5.9774994025084092E-3"/>
    <n v="6.8174164501477487E-3"/>
    <n v="7.5735879889373397E-3"/>
    <n v="7.2817557534415713E-3"/>
    <n v="9.1555333167883043E-3"/>
    <n v="1.0343342435240143E-2"/>
    <n v="1.093781877188614E-2"/>
    <n v="1.3123323609815468E-2"/>
    <n v="1.3033485993906002E-2"/>
    <n v="1.4022188206997646E-2"/>
    <n v="1.4607978007858796E-2"/>
  </r>
  <r>
    <s v="heat-geothermalDenmark"/>
    <x v="6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Denmark"/>
    <x v="6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Denmark"/>
    <x v="6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5.2850619140754823E-5"/>
    <n v="9.0730092014763917E-4"/>
    <n v="9.2668840294054806E-4"/>
    <n v="6.5572843930593902E-4"/>
    <n v="1.1025723851308199E-4"/>
    <n v="3.5752929263169345E-3"/>
    <n v="1.0262430757961879E-3"/>
    <n v="1.2224695645390328E-4"/>
    <n v="1.6479381450623657E-4"/>
    <n v="2.082524676896552E-5"/>
    <n v="0"/>
  </r>
  <r>
    <s v="liquid-bio-gasolineDenmark"/>
    <x v="6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Denmark"/>
    <x v="6"/>
    <x v="8"/>
    <n v="0.57514060216916363"/>
    <n v="0.55051055985041741"/>
    <n v="0.50347402128870944"/>
    <n v="0.51659637028477834"/>
    <n v="0.48818304826888598"/>
    <n v="0.47774227504140732"/>
    <n v="0.469965545580739"/>
    <n v="0.4466440949835081"/>
    <n v="0.44013340706812937"/>
    <n v="0.42570247924478571"/>
    <n v="0.38133742295098699"/>
    <n v="0.37295467228016232"/>
    <n v="0.35996273758181568"/>
    <n v="0.32647332945977092"/>
    <n v="0.30771677094283034"/>
    <n v="0.28366258413851392"/>
    <n v="0.25575330792283479"/>
    <n v="0.22915777359204606"/>
    <n v="0.22176034417292029"/>
    <n v="0.21547907612645925"/>
    <n v="0.20412714303949861"/>
    <n v="0.19428230751208228"/>
    <n v="0.170474166983975"/>
    <n v="0.1583185472170337"/>
    <n v="0.12813123979533825"/>
    <n v="0.11679720946760802"/>
    <n v="0.10754135783628128"/>
    <n v="0.10097868699085527"/>
  </r>
  <r>
    <s v="solid-bioDenmark"/>
    <x v="6"/>
    <x v="9"/>
    <n v="0.15757691321297571"/>
    <n v="0.16398260475138857"/>
    <n v="0.18001324619175404"/>
    <n v="0.16776572410519103"/>
    <n v="0.17392336236539732"/>
    <n v="0.169979542645605"/>
    <n v="0.16461068425220929"/>
    <n v="0.18041946286522823"/>
    <n v="0.16815860907339944"/>
    <n v="0.17430942173726158"/>
    <n v="0.21506846450168032"/>
    <n v="0.23224787173592015"/>
    <n v="0.24899965577081926"/>
    <n v="0.273766845528852"/>
    <n v="0.29287271304153495"/>
    <n v="0.33137381526647502"/>
    <n v="0.36720784484706787"/>
    <n v="0.42979821775727667"/>
    <n v="0.43252268144475942"/>
    <n v="0.43989140672285698"/>
    <n v="0.42728083600539513"/>
    <n v="0.43937030153388806"/>
    <n v="0.44241246164032472"/>
    <n v="0.45174418503207731"/>
    <n v="0.48831795217797397"/>
    <n v="0.50802072906887175"/>
    <n v="0.5116172724473711"/>
    <n v="0.52433772683064328"/>
  </r>
  <r>
    <s v="solid-ff-coalDenmark"/>
    <x v="6"/>
    <x v="10"/>
    <n v="3.0573473673998269E-3"/>
    <n v="3.7432426798213237E-3"/>
    <n v="3.09786510326768E-3"/>
    <n v="2.6440134153451404E-3"/>
    <n v="2.2161026553446173E-3"/>
    <n v="1.3393210080167677E-3"/>
    <n v="1.1117880787251792E-3"/>
    <n v="1.0183834747791965E-3"/>
    <n v="8.5386383435047549E-4"/>
    <n v="6.3990466157067677E-4"/>
    <n v="9.6536172452172685E-5"/>
    <n v="7.6198810487138928E-5"/>
    <n v="9.516920987461928E-5"/>
    <n v="6.1975383075340765E-5"/>
    <n v="6.2623444639156101E-5"/>
    <n v="7.0379688808002978E-4"/>
    <n v="0"/>
    <n v="3.4763431383534209E-4"/>
    <n v="9.3034584315016032E-4"/>
    <n v="3.9950299184804347E-5"/>
    <n v="3.5456992548770523E-5"/>
    <n v="4.131572294228278E-5"/>
    <n v="4.3331228606100422E-5"/>
    <n v="4.2821782098658232E-5"/>
    <n v="0"/>
    <n v="0"/>
    <n v="1.5932315739077959E-5"/>
    <n v="0"/>
  </r>
  <r>
    <s v="solid-wasteDenmark"/>
    <x v="6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Estonia"/>
    <x v="7"/>
    <x v="0"/>
    <n v="1.9173575611279109E-2"/>
    <n v="1.9778718947478967E-2"/>
    <n v="3.0839878859556018E-2"/>
    <n v="2.7029022733139098E-2"/>
    <n v="2.9316205897243937E-2"/>
    <n v="2.1392246055025519E-2"/>
    <n v="1.4475910722152341E-2"/>
    <n v="1.3909733151422379E-2"/>
    <n v="1.9557665177972621E-2"/>
    <n v="2.1846729076676324E-2"/>
    <n v="2.3604005731926506E-2"/>
    <n v="3.3097692441334162E-2"/>
    <n v="2.8551003282123868E-2"/>
    <n v="2.6096559272257392E-2"/>
    <n v="2.5580489257424704E-2"/>
    <n v="2.8331443964395193E-2"/>
    <n v="3.0993649884827258E-2"/>
    <n v="2.8781457973811847E-2"/>
    <n v="2.9171664917111331E-2"/>
    <n v="2.9647625645363399E-2"/>
    <n v="4.1753558679519347E-2"/>
    <n v="3.4681112829592547E-2"/>
    <n v="3.4571929955942243E-2"/>
    <n v="3.435083280936839E-2"/>
    <n v="2.7400951872455538E-2"/>
    <n v="3.1375926459810466E-2"/>
    <n v="3.2597829858645629E-2"/>
    <n v="3.276804039851338E-2"/>
  </r>
  <r>
    <s v="gas-bioEstonia"/>
    <x v="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Estonia"/>
    <x v="7"/>
    <x v="2"/>
    <n v="0.13936610774974376"/>
    <n v="0.24380858919851728"/>
    <n v="0.19362512031060994"/>
    <n v="0.19087283976926664"/>
    <n v="0.19154023187159644"/>
    <n v="0.12552015601132405"/>
    <n v="5.7534936692128183E-2"/>
    <n v="5.6252111816835246E-2"/>
    <n v="8.3751971310678824E-2"/>
    <n v="8.7065712983487475E-2"/>
    <n v="8.8238807207398795E-2"/>
    <n v="8.949162241171521E-2"/>
    <n v="8.3403795791324911E-2"/>
    <n v="7.9210262065663992E-2"/>
    <n v="8.2143540762343814E-2"/>
    <n v="0.10523527654564396"/>
    <n v="0.10899201785989662"/>
    <n v="9.5258500302854446E-2"/>
    <n v="9.2823868687354913E-2"/>
    <n v="9.2050864725961967E-2"/>
    <n v="9.5758066123130481E-2"/>
    <n v="0.10215001556712629"/>
    <n v="0.10356379297181512"/>
    <n v="0.10276406672422422"/>
    <n v="0.10445377760181229"/>
    <n v="0.10172694483147283"/>
    <n v="0.11417738212675327"/>
    <n v="0.10890313849062115"/>
  </r>
  <r>
    <s v="heat-ambientEstonia"/>
    <x v="7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Estonia"/>
    <x v="7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Estonia"/>
    <x v="7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Estonia"/>
    <x v="7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Estonia"/>
    <x v="7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Estonia"/>
    <x v="7"/>
    <x v="8"/>
    <n v="0.19490115236901956"/>
    <n v="0.11770834566278472"/>
    <n v="7.8786228543453699E-2"/>
    <n v="0.12410192327122725"/>
    <n v="0.1994706485837984"/>
    <n v="0.160647858790819"/>
    <n v="8.1095422709846793E-2"/>
    <n v="0.10337581736202839"/>
    <n v="0.10705712169996971"/>
    <n v="3.5255801112817058E-2"/>
    <n v="3.5415368213195061E-2"/>
    <n v="4.1134818903135376E-2"/>
    <n v="3.2670197952023479E-2"/>
    <n v="2.5432241325846639E-2"/>
    <n v="1.5275423195734085E-2"/>
    <n v="1.6844460517478215E-2"/>
    <n v="2.0104576827495755E-2"/>
    <n v="1.3949111223887299E-2"/>
    <n v="1.5857785286006308E-2"/>
    <n v="1.0712779639923143E-2"/>
    <n v="8.1614566877589306E-3"/>
    <n v="1.1679025403290955E-2"/>
    <n v="1.0927478746989598E-2"/>
    <n v="9.1006310503356155E-3"/>
    <n v="9.1939591888149669E-3"/>
    <n v="9.4778053285783041E-3"/>
    <n v="6.6709847205850574E-3"/>
    <n v="4.4083260524353206E-3"/>
  </r>
  <r>
    <s v="solid-bioEstonia"/>
    <x v="7"/>
    <x v="9"/>
    <n v="0.38500753662190224"/>
    <n v="0.37696624676861668"/>
    <n v="0.47482293999903558"/>
    <n v="0.47800174928464612"/>
    <n v="0.45374519018381548"/>
    <n v="0.588808374448895"/>
    <n v="0.71515642274363411"/>
    <n v="0.73431662945858478"/>
    <n v="0.71700546654948583"/>
    <n v="0.76352468523735506"/>
    <n v="0.77671178548114717"/>
    <n v="0.77837442580051908"/>
    <n v="0.78305374288130136"/>
    <n v="0.82245720158707036"/>
    <n v="0.80982482173683801"/>
    <n v="0.78306478966167681"/>
    <n v="0.78664853247875899"/>
    <n v="0.83696189427002432"/>
    <n v="0.83568286275146986"/>
    <n v="0.85170961231868114"/>
    <n v="0.8363743374159841"/>
    <n v="0.82607761806099689"/>
    <n v="0.82931442855947424"/>
    <n v="0.83145508891255571"/>
    <n v="0.84011001454693235"/>
    <n v="0.84520909353723228"/>
    <n v="0.84221278405795164"/>
    <n v="0.84927159275819319"/>
  </r>
  <r>
    <s v="solid-ff-coalEstonia"/>
    <x v="7"/>
    <x v="10"/>
    <n v="0.26155162764805545"/>
    <n v="0.24173809942260238"/>
    <n v="0.22192583228734494"/>
    <n v="0.179994464941721"/>
    <n v="0.12592772346354572"/>
    <n v="0.1036313646939364"/>
    <n v="0.13173730713223847"/>
    <n v="9.2145708211129149E-2"/>
    <n v="7.2627775261893179E-2"/>
    <n v="9.230707158966403E-2"/>
    <n v="7.6030033366332517E-2"/>
    <n v="5.7901440443296093E-2"/>
    <n v="7.2321260093226314E-2"/>
    <n v="4.6803735749161558E-2"/>
    <n v="6.7175725047659368E-2"/>
    <n v="6.6524029310805824E-2"/>
    <n v="5.3261222949021386E-2"/>
    <n v="2.5049036229422131E-2"/>
    <n v="2.6463818358057514E-2"/>
    <n v="1.5879117670070289E-2"/>
    <n v="1.7952581093607152E-2"/>
    <n v="2.5412228138993381E-2"/>
    <n v="2.1622369765778755E-2"/>
    <n v="2.2329380503516044E-2"/>
    <n v="1.884129678998471E-2"/>
    <n v="1.2210229842906149E-2"/>
    <n v="4.3410192360645236E-3"/>
    <n v="4.6489023002370426E-3"/>
  </r>
  <r>
    <s v="solid-wasteEstonia"/>
    <x v="7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Finland"/>
    <x v="8"/>
    <x v="0"/>
    <n v="0.18123435075668201"/>
    <n v="0.18707008298147659"/>
    <n v="0.19070440793790572"/>
    <n v="0.21371291509247053"/>
    <n v="0.21318202863513688"/>
    <n v="0.20617153032232366"/>
    <n v="0.23546483581460245"/>
    <n v="0.24562545968708677"/>
    <n v="0.24908810501677237"/>
    <n v="0.27142180235039387"/>
    <n v="0.31742143127087946"/>
    <n v="0.3178449404015779"/>
    <n v="0.31917711168094082"/>
    <n v="0.33212484596086866"/>
    <n v="0.32450077479409983"/>
    <n v="0.3315428380731848"/>
    <n v="0.32899654273483031"/>
    <n v="0.32644913174249851"/>
    <n v="0.31937980611114247"/>
    <n v="0.31885315109416706"/>
    <n v="0.31198966189788702"/>
    <n v="0.3200302938406997"/>
    <n v="0.31969820969396739"/>
    <n v="0.32452696388119684"/>
    <n v="0.32190961673228019"/>
    <n v="0.33287640872611562"/>
    <n v="0.33391651346553491"/>
    <n v="0.32933311561372736"/>
  </r>
  <r>
    <s v="gas-bioFinland"/>
    <x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Finland"/>
    <x v="8"/>
    <x v="2"/>
    <n v="7.9762492419319774E-3"/>
    <n v="8.9136354221257385E-3"/>
    <n v="8.5009901500280264E-3"/>
    <n v="1.0547824458976743E-2"/>
    <n v="1.1485968500719597E-2"/>
    <n v="6.2217432786091263E-3"/>
    <n v="6.6793543005177619E-3"/>
    <n v="7.0528738561961334E-3"/>
    <n v="7.0458476741878037E-3"/>
    <n v="8.26366111063454E-3"/>
    <n v="8.5296604176169407E-3"/>
    <n v="9.050147393520119E-3"/>
    <n v="9.8801060947501154E-3"/>
    <n v="9.6354230488165053E-3"/>
    <n v="1.017294777596822E-2"/>
    <n v="1.0413109282318781E-2"/>
    <n v="1.2139636016093651E-2"/>
    <n v="1.3336521290967978E-2"/>
    <n v="1.3643222597671183E-2"/>
    <n v="1.3951307427530911E-2"/>
    <n v="1.3952682981297019E-2"/>
    <n v="1.1111044677497827E-2"/>
    <n v="1.1257261884039707E-2"/>
    <n v="1.0901245339189347E-2"/>
    <n v="1.0656502949469E-2"/>
    <n v="1.0354768711514292E-2"/>
    <n v="9.4713793696848177E-3"/>
    <n v="9.1681702983730674E-3"/>
  </r>
  <r>
    <s v="heat-ambientFinland"/>
    <x v="8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824985910018195E-2"/>
  </r>
  <r>
    <s v="heat-geothermalFinland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Finland"/>
    <x v="8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Finland"/>
    <x v="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684878295595784E-3"/>
    <n v="4.1262681842592266E-3"/>
    <n v="3.9676018945878754E-3"/>
    <n v="1.4134096577074792E-3"/>
    <n v="0"/>
    <n v="0"/>
    <n v="0"/>
    <n v="0"/>
    <n v="0"/>
  </r>
  <r>
    <s v="liquid-bio-gasolineFinland"/>
    <x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465787937253339E-4"/>
    <n v="2.2478294499409177E-4"/>
    <n v="2.0979604797819891E-4"/>
    <n v="1.8600595684408716E-4"/>
    <n v="1.8797191470286715E-4"/>
    <n v="2.0485829466181831E-4"/>
    <n v="2.0102894007417097E-4"/>
    <n v="1.8582461776599275E-4"/>
  </r>
  <r>
    <s v="liquid-ff-heatingoilFinland"/>
    <x v="8"/>
    <x v="8"/>
    <n v="0.55360053748947124"/>
    <n v="0.55194729152001321"/>
    <n v="0.54737312776572611"/>
    <n v="0.50281517604025683"/>
    <n v="0.5105392819169825"/>
    <n v="0.52479313855768661"/>
    <n v="0.44469527352872085"/>
    <n v="0.42261869263198254"/>
    <n v="0.42382106805148317"/>
    <n v="0.38566006605342612"/>
    <n v="0.29312739696622458"/>
    <n v="0.28488102963192358"/>
    <n v="0.27537608896449478"/>
    <n v="0.26438498624069084"/>
    <n v="0.25982502412664532"/>
    <n v="0.24955605861298427"/>
    <n v="0.24351727481694299"/>
    <n v="0.23562170886210565"/>
    <n v="0.18467844273415085"/>
    <n v="0.17885355090923927"/>
    <n v="0.19139512750786783"/>
    <n v="0.17684415570653744"/>
    <n v="0.1747804247390855"/>
    <n v="0.16882438195673297"/>
    <n v="0.16381884027426918"/>
    <n v="0.15563213604298343"/>
    <n v="0.14848361709399099"/>
    <n v="0.13593869810060855"/>
  </r>
  <r>
    <s v="solid-bioFinland"/>
    <x v="8"/>
    <x v="9"/>
    <n v="0.24987424409348591"/>
    <n v="0.24394183434559105"/>
    <n v="0.24591155639931433"/>
    <n v="0.26997584563922072"/>
    <n v="0.25894535347463776"/>
    <n v="0.25934165540585769"/>
    <n v="0.30902501159824469"/>
    <n v="0.32016260492947007"/>
    <n v="0.31533534683733078"/>
    <n v="0.3297263170423943"/>
    <n v="0.37567648494068123"/>
    <n v="0.38301551968981989"/>
    <n v="0.39057412031792338"/>
    <n v="0.38903017839875487"/>
    <n v="0.40053493300835274"/>
    <n v="0.4035059625968298"/>
    <n v="0.41036991334118311"/>
    <n v="0.41984807614767583"/>
    <n v="0.47906790333328647"/>
    <n v="0.48245636748996062"/>
    <n v="0.47541853904984399"/>
    <n v="0.48530292064913577"/>
    <n v="0.49030566188708113"/>
    <n v="0.49337866827403692"/>
    <n v="0.50138665965938189"/>
    <n v="0.49915891585061067"/>
    <n v="0.5061825534842076"/>
    <n v="0.48894060647704157"/>
  </r>
  <r>
    <s v="solid-ff-coalFinland"/>
    <x v="8"/>
    <x v="10"/>
    <n v="7.3146184184288586E-3"/>
    <n v="8.1271557307933916E-3"/>
    <n v="7.5099177470257603E-3"/>
    <n v="2.9482387690750568E-3"/>
    <n v="5.8473674725234128E-3"/>
    <n v="3.4719324355230365E-3"/>
    <n v="4.1355247579143075E-3"/>
    <n v="4.5403688952644411E-3"/>
    <n v="4.7096324202259539E-3"/>
    <n v="4.9281534431512607E-3"/>
    <n v="5.245026404597666E-3"/>
    <n v="5.2083628831584641E-3"/>
    <n v="4.992572941890986E-3"/>
    <n v="4.8245663508692345E-3"/>
    <n v="4.9663202949337933E-3"/>
    <n v="4.9820314346823323E-3"/>
    <n v="4.9766330909499813E-3"/>
    <n v="4.7445619567519706E-3"/>
    <n v="3.2306252237489291E-3"/>
    <n v="3.0171352495425487E-3"/>
    <n v="2.9530624994723708E-3"/>
    <n v="2.5192002865472738E-3"/>
    <n v="2.3352360901405119E-3"/>
    <n v="2.1827345919999117E-3"/>
    <n v="2.0404084698968758E-3"/>
    <n v="1.7729123741141353E-3"/>
    <n v="1.7449076465074263E-3"/>
    <n v="1.6085989824652517E-3"/>
  </r>
  <r>
    <s v="solid-wasteFinland"/>
    <x v="8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France"/>
    <x v="9"/>
    <x v="0"/>
    <n v="9.129501321373884E-2"/>
    <n v="8.8806673490291754E-2"/>
    <n v="9.3392099577731549E-2"/>
    <n v="9.8597453953826117E-2"/>
    <n v="0.10625252053474304"/>
    <n v="0.10519429335836483"/>
    <n v="0.10574574515730693"/>
    <n v="0.11229632346398818"/>
    <n v="0.11280279884924393"/>
    <n v="0.11591763305412134"/>
    <n v="0.11265737083015186"/>
    <n v="0.11629016179175494"/>
    <n v="0.11958526031463285"/>
    <n v="0.12726908718897753"/>
    <n v="0.12622649581298415"/>
    <n v="0.11625003376240801"/>
    <n v="0.12319276479421029"/>
    <n v="0.12474195479966901"/>
    <n v="0.12982325028012576"/>
    <n v="0.11856823412700279"/>
    <n v="0.13501304517834578"/>
    <n v="0.11757714574212974"/>
    <n v="0.13765072932325509"/>
    <n v="0.14801511591808764"/>
    <n v="0.12955535583133457"/>
    <n v="0.14109964803235622"/>
    <n v="0.13924159073027917"/>
    <n v="0.14081815962522895"/>
  </r>
  <r>
    <s v="gas-bioFrance"/>
    <x v="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France"/>
    <x v="9"/>
    <x v="2"/>
    <n v="0.23462620281289023"/>
    <n v="0.24656071221942771"/>
    <n v="0.25669131421331348"/>
    <n v="0.26268527652059326"/>
    <n v="0.28766313486674783"/>
    <n v="0.27413170954503974"/>
    <n v="0.28567293413400457"/>
    <n v="0.2993098261513501"/>
    <n v="0.29037629667979709"/>
    <n v="0.30938079288711129"/>
    <n v="0.37742208603553551"/>
    <n v="0.3655793250297783"/>
    <n v="0.3942713198055362"/>
    <n v="0.37586313431134749"/>
    <n v="0.40334734343678785"/>
    <n v="0.40691672507625731"/>
    <n v="0.42323085629891116"/>
    <n v="0.41735755253296991"/>
    <n v="0.40952814232874923"/>
    <n v="0.41720919775509596"/>
    <n v="0.39914602471988481"/>
    <n v="0.4133925788067862"/>
    <n v="0.40081581256680326"/>
    <n v="0.39053259488830044"/>
    <n v="0.37283861947948072"/>
    <n v="0.37549361809357257"/>
    <n v="0.38426873215737256"/>
    <n v="0.3829181884255588"/>
  </r>
  <r>
    <s v="heat-ambientFrance"/>
    <x v="9"/>
    <x v="3"/>
    <n v="0"/>
    <n v="0"/>
    <n v="0"/>
    <n v="0"/>
    <n v="0"/>
    <n v="0"/>
    <n v="0"/>
    <n v="0"/>
    <n v="0"/>
    <n v="0"/>
    <n v="0"/>
    <n v="0"/>
    <n v="0"/>
    <n v="0"/>
    <n v="2.9846647109347472E-4"/>
    <n v="7.4673335839347285E-4"/>
    <n v="1.5287753814031233E-3"/>
    <n v="2.7980948999186388E-3"/>
    <n v="3.8705992605616154E-3"/>
    <n v="5.1594086960285133E-3"/>
    <n v="6.653019258271632E-3"/>
    <n v="7.7968796205802075E-3"/>
    <n v="8.7032744590470282E-3"/>
    <n v="9.5901598175925622E-3"/>
    <n v="1.1671580378328411E-2"/>
    <n v="1.2667049418439278E-2"/>
    <n v="1.4304770321192005E-2"/>
    <n v="1.5417699411517419E-2"/>
  </r>
  <r>
    <s v="heat-geothermalFrance"/>
    <x v="9"/>
    <x v="4"/>
    <n v="4.2258375526661946E-3"/>
    <n v="3.72932814775385E-3"/>
    <n v="4.339220147544824E-3"/>
    <n v="4.3770141004007557E-3"/>
    <n v="4.8664165835516837E-3"/>
    <n v="5.1781607377618267E-3"/>
    <n v="4.5976120076165004E-3"/>
    <n v="4.8646105544667929E-3"/>
    <n v="4.6873772768446778E-3"/>
    <n v="4.5993125743478292E-3"/>
    <n v="4.4786533772225084E-3"/>
    <n v="4.1369507567240475E-3"/>
    <n v="2.8670831471711141E-3"/>
    <n v="2.7712175809977025E-3"/>
    <n v="2.6625788216112656E-3"/>
    <n v="0"/>
    <n v="0"/>
    <n v="0"/>
    <n v="0"/>
    <n v="0"/>
    <n v="0"/>
    <n v="0"/>
    <n v="0"/>
    <n v="0"/>
    <n v="0"/>
    <n v="0"/>
    <n v="0"/>
    <n v="0"/>
  </r>
  <r>
    <s v="heat-solarFrance"/>
    <x v="9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France"/>
    <x v="9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France"/>
    <x v="9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France"/>
    <x v="9"/>
    <x v="8"/>
    <n v="0.32816301792130154"/>
    <n v="0.30678259735415025"/>
    <n v="0.30204094207040638"/>
    <n v="0.29195240467707917"/>
    <n v="0.28355479456947741"/>
    <n v="0.29182394905117132"/>
    <n v="0.2826407636313199"/>
    <n v="0.28130863480532831"/>
    <n v="0.3001451822021638"/>
    <n v="0.29508590735022544"/>
    <n v="0.25872929086195262"/>
    <n v="0.27793828591036218"/>
    <n v="0.25529213672035289"/>
    <n v="0.25945381254848238"/>
    <n v="0.24331437436804598"/>
    <n v="0.25142448111467908"/>
    <n v="0.23750126139728855"/>
    <n v="0.22318830148719682"/>
    <n v="0.23395352011351644"/>
    <n v="0.22842075917572455"/>
    <n v="0.20477121025262865"/>
    <n v="0.20675451271654324"/>
    <n v="0.19384011443843563"/>
    <n v="0.18435015725497791"/>
    <n v="0.1976388336364216"/>
    <n v="0.18575504234808882"/>
    <n v="0.17020680684183048"/>
    <n v="0.17337620835435436"/>
  </r>
  <r>
    <s v="solid-bioFrance"/>
    <x v="9"/>
    <x v="9"/>
    <n v="0.30362233055224952"/>
    <n v="0.31826101415921482"/>
    <n v="0.31404354859374428"/>
    <n v="0.31433605666608821"/>
    <n v="0.2935597013700692"/>
    <n v="0.30119069012197225"/>
    <n v="0.29939626059556734"/>
    <n v="0.28150787644691755"/>
    <n v="0.27419495337104993"/>
    <n v="0.25815771722008451"/>
    <n v="0.233254848108393"/>
    <n v="0.22376205667739987"/>
    <n v="0.21902206850001621"/>
    <n v="0.22622019969922183"/>
    <n v="0.21640380655270783"/>
    <n v="0.21749441331862429"/>
    <n v="0.20736191784244384"/>
    <n v="0.22399245140582644"/>
    <n v="0.2149758208459577"/>
    <n v="0.22381998695342481"/>
    <n v="0.24694903378713523"/>
    <n v="0.25277512521890722"/>
    <n v="0.25733585275613241"/>
    <n v="0.2658831703806942"/>
    <n v="0.28672563855481842"/>
    <n v="0.28346809644057164"/>
    <n v="0.29047911660922698"/>
    <n v="0.28604027621470463"/>
  </r>
  <r>
    <s v="solid-ff-coalFrance"/>
    <x v="9"/>
    <x v="10"/>
    <n v="3.8067597947153697E-2"/>
    <n v="3.5859674629161634E-2"/>
    <n v="2.9492875397259477E-2"/>
    <n v="2.8051794082012537E-2"/>
    <n v="2.4103432075410818E-2"/>
    <n v="2.2481197185690232E-2"/>
    <n v="2.1946684474184484E-2"/>
    <n v="2.0712728577949206E-2"/>
    <n v="1.7793391620900566E-2"/>
    <n v="1.6858636914109593E-2"/>
    <n v="1.345775078674458E-2"/>
    <n v="1.2293219833980676E-2"/>
    <n v="8.9621315122908555E-3"/>
    <n v="8.4225486709731227E-3"/>
    <n v="7.7469345367696093E-3"/>
    <n v="7.1676133696381029E-3"/>
    <n v="7.1844242857432234E-3"/>
    <n v="7.92164487441906E-3"/>
    <n v="7.8486671710891725E-3"/>
    <n v="6.8224132927233736E-3"/>
    <n v="7.4676668037338785E-3"/>
    <n v="1.7037578950533114E-3"/>
    <n v="1.6542164563264972E-3"/>
    <n v="1.6288017403473536E-3"/>
    <n v="1.5699721196161141E-3"/>
    <n v="1.5165456669715208E-3"/>
    <n v="1.4989833400987451E-3"/>
    <n v="1.4294679686359347E-3"/>
  </r>
  <r>
    <s v="solid-wasteFrance"/>
    <x v="9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Germany"/>
    <x v="10"/>
    <x v="0"/>
    <n v="6.3837486798437162E-2"/>
    <n v="5.4222048407699078E-2"/>
    <n v="5.7748136313636143E-2"/>
    <n v="5.4934972732258232E-2"/>
    <n v="5.683133226274828E-2"/>
    <n v="5.6044502717635086E-2"/>
    <n v="5.3685751865036754E-2"/>
    <n v="5.2567047093004485E-2"/>
    <n v="5.3683227868496212E-2"/>
    <n v="5.8759977817150644E-2"/>
    <n v="5.7932403886175071E-2"/>
    <n v="5.7241844283449451E-2"/>
    <n v="6.1861497375906731E-2"/>
    <n v="6.3166505865753023E-2"/>
    <n v="6.9843074737153579E-2"/>
    <n v="6.998125124563373E-2"/>
    <n v="6.6433728595857833E-2"/>
    <n v="7.6101833564014343E-2"/>
    <n v="6.309773746173071E-2"/>
    <n v="6.4391317105935555E-2"/>
    <n v="6.5971052153321733E-2"/>
    <n v="7.0442582780725321E-2"/>
    <n v="6.9397004424883613E-2"/>
    <n v="6.9982176422740641E-2"/>
    <n v="7.0557766605204353E-2"/>
    <n v="7.0399924628812255E-2"/>
    <n v="6.5769052394608854E-2"/>
    <n v="6.700531677723387E-2"/>
  </r>
  <r>
    <s v="gas-bioGermany"/>
    <x v="1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829786536063941E-3"/>
  </r>
  <r>
    <s v="gas-ff-naturalGermany"/>
    <x v="10"/>
    <x v="2"/>
    <n v="0.28743519862535311"/>
    <n v="0.32202149277296005"/>
    <n v="0.34628355232316915"/>
    <n v="0.36215815552569031"/>
    <n v="0.37292521328706796"/>
    <n v="0.40040776629592029"/>
    <n v="0.42849078314393668"/>
    <n v="0.39515685291494618"/>
    <n v="0.40728638502094977"/>
    <n v="0.43529797854172736"/>
    <n v="0.44506004403611082"/>
    <n v="0.43380661556958144"/>
    <n v="0.45491171603197239"/>
    <n v="0.45538518589067289"/>
    <n v="0.46618348117828667"/>
    <n v="0.45898453745571932"/>
    <n v="0.44010609928343286"/>
    <n v="0.49623214359732959"/>
    <n v="0.45837156249683608"/>
    <n v="0.47157852710435078"/>
    <n v="0.47956463460717341"/>
    <n v="0.46316950507169519"/>
    <n v="0.47641772063598348"/>
    <n v="0.4741913858103588"/>
    <n v="0.45410239072104103"/>
    <n v="0.47417776876791218"/>
    <n v="0.50220983987211187"/>
    <n v="0.49404163690466241"/>
  </r>
  <r>
    <s v="heat-ambientGermany"/>
    <x v="1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675650632759244E-3"/>
  </r>
  <r>
    <s v="heat-geothermalGermany"/>
    <x v="10"/>
    <x v="4"/>
    <n v="0"/>
    <n v="0"/>
    <n v="0"/>
    <n v="0"/>
    <n v="0"/>
    <n v="0"/>
    <n v="0"/>
    <n v="0"/>
    <n v="0"/>
    <n v="0"/>
    <n v="0"/>
    <n v="0"/>
    <n v="0"/>
    <n v="3.4963061287932761E-5"/>
    <n v="9.0021767579889038E-5"/>
    <n v="1.7164734190430029E-4"/>
    <n v="1.0290112528037107E-4"/>
    <n v="1.2296193473152983E-4"/>
    <n v="1.4896769425146286E-4"/>
    <n v="2.2280640899947817E-4"/>
    <n v="3.5517888750640809E-4"/>
    <n v="4.8188050094900213E-4"/>
    <n v="5.9425887258991402E-4"/>
    <n v="5.7618641357591767E-4"/>
    <n v="6.6517849470142934E-4"/>
    <n v="7.1883532652766734E-4"/>
    <n v="9.2307088565720362E-4"/>
    <n v="8.3106468121626066E-4"/>
  </r>
  <r>
    <s v="heat-solarGermany"/>
    <x v="1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Germany"/>
    <x v="1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1686872229976487E-6"/>
  </r>
  <r>
    <s v="liquid-bio-gasolineGermany"/>
    <x v="10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Germany"/>
    <x v="10"/>
    <x v="8"/>
    <n v="0.38639745332050851"/>
    <n v="0.44219084343975268"/>
    <n v="0.46025957255293037"/>
    <n v="0.45918479459184258"/>
    <n v="0.45021313521237283"/>
    <n v="0.44599284445639598"/>
    <n v="0.42749603260779706"/>
    <n v="0.44402154316909537"/>
    <n v="0.43746598231614126"/>
    <n v="0.40122442149333026"/>
    <n v="0.38928376140829796"/>
    <n v="0.40986883463707746"/>
    <n v="0.38154009198914951"/>
    <n v="0.37087008167672314"/>
    <n v="0.35291706916263521"/>
    <n v="0.35627688475642738"/>
    <n v="0.37297070252587089"/>
    <n v="0.28030032876855715"/>
    <n v="0.34865564061346899"/>
    <n v="0.31734314744777398"/>
    <n v="0.2950134994388211"/>
    <n v="0.29903642265558988"/>
    <n v="0.29749854992695529"/>
    <n v="0.30620484909877804"/>
    <n v="0.31975165263961031"/>
    <n v="0.29351117979361535"/>
    <n v="0.26759438226391624"/>
    <n v="0.27156491248935416"/>
  </r>
  <r>
    <s v="solid-bioGermany"/>
    <x v="10"/>
    <x v="9"/>
    <n v="5.0286649455686387E-2"/>
    <n v="4.8097567672433131E-2"/>
    <n v="5.0954657082158482E-2"/>
    <n v="4.7207697901387242E-2"/>
    <n v="4.9449086541197333E-2"/>
    <n v="4.7751030184086309E-2"/>
    <n v="4.3363069049658864E-2"/>
    <n v="7.3133102427171928E-2"/>
    <n v="7.7731004790056457E-2"/>
    <n v="8.3008541723342003E-2"/>
    <n v="8.8541285330131211E-2"/>
    <n v="8.1973834448110891E-2"/>
    <n v="8.6930040362989361E-2"/>
    <n v="9.5569827575745767E-2"/>
    <n v="9.8197251880237466E-2"/>
    <n v="0.10149584007814785"/>
    <n v="0.10590515998999095"/>
    <n v="0.12828375866336519"/>
    <n v="0.11487261543645784"/>
    <n v="0.131329392591782"/>
    <n v="0.13732855921265472"/>
    <n v="0.1444806185875552"/>
    <n v="0.13823807426861306"/>
    <n v="0.13326505267990063"/>
    <n v="0.13928550232032566"/>
    <n v="0.1453760959864098"/>
    <n v="0.15061485460392313"/>
    <n v="0.14791478197862273"/>
  </r>
  <r>
    <s v="solid-ff-coalGermany"/>
    <x v="10"/>
    <x v="10"/>
    <n v="0.2120432118000149"/>
    <n v="0.13346804770715512"/>
    <n v="8.4754081728105862E-2"/>
    <n v="7.6514379248821596E-2"/>
    <n v="7.0581232696613511E-2"/>
    <n v="4.9803856345962301E-2"/>
    <n v="4.696436333357068E-2"/>
    <n v="3.5121454395782285E-2"/>
    <n v="2.383340000435644E-2"/>
    <n v="2.170908042444971E-2"/>
    <n v="1.9182505339284936E-2"/>
    <n v="1.7108871061780797E-2"/>
    <n v="1.475665423998207E-2"/>
    <n v="1.4973435929817395E-2"/>
    <n v="1.2769101274107176E-2"/>
    <n v="1.3089839122167461E-2"/>
    <n v="1.4481408479567021E-2"/>
    <n v="1.8958973472002382E-2"/>
    <n v="1.4853476297254909E-2"/>
    <n v="1.5134809341158208E-2"/>
    <n v="2.1767075700522699E-2"/>
    <n v="2.2388990403485562E-2"/>
    <n v="1.7854391870974776E-2"/>
    <n v="1.5780349574646087E-2"/>
    <n v="1.5637509219117305E-2"/>
    <n v="1.5816195496722744E-2"/>
    <n v="1.2888799979782824E-2"/>
    <n v="1.2586574764805316E-2"/>
  </r>
  <r>
    <s v="solid-wasteGermany"/>
    <x v="1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Greece"/>
    <x v="11"/>
    <x v="0"/>
    <n v="1.4369154632389096E-2"/>
    <n v="1.5787749601067429E-2"/>
    <n v="1.700065141629439E-2"/>
    <n v="1.683298211836607E-2"/>
    <n v="1.7402056089739833E-2"/>
    <n v="1.7684319341026416E-2"/>
    <n v="1.5052079411527286E-2"/>
    <n v="1.4744099988912338E-2"/>
    <n v="1.4558768283717076E-2"/>
    <n v="1.5549213438344853E-2"/>
    <n v="1.5344283797593382E-2"/>
    <n v="1.5074922934959467E-2"/>
    <n v="2.104337507355758E-2"/>
    <n v="2.3859177129229914E-2"/>
    <n v="2.4021800415227928E-2"/>
    <n v="2.1563964364269179E-2"/>
    <n v="2.8074848254780013E-2"/>
    <n v="3.397460856347731E-2"/>
    <n v="3.4975705090032845E-2"/>
    <n v="3.8228329923405788E-2"/>
    <n v="4.0455976023645743E-2"/>
    <n v="3.1609700605304575E-2"/>
    <n v="4.8800226040024867E-2"/>
    <n v="4.6068923436486282E-2"/>
    <n v="4.512670408302881E-2"/>
    <n v="5.3733579210719418E-2"/>
    <n v="6.9097512971521738E-2"/>
    <n v="6.7303857683453858E-2"/>
  </r>
  <r>
    <s v="gas-bioGreece"/>
    <x v="1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Greece"/>
    <x v="11"/>
    <x v="2"/>
    <n v="3.3186438376210333E-3"/>
    <n v="3.1381848029358784E-3"/>
    <n v="3.3949385018358798E-3"/>
    <n v="3.2187996715952725E-3"/>
    <n v="2.9213889764526206E-3"/>
    <n v="2.7541661067603351E-3"/>
    <n v="2.156469744447889E-3"/>
    <n v="2.0855185887592629E-3"/>
    <n v="1.6556019301547282E-3"/>
    <n v="1.5587797131155318E-3"/>
    <n v="1.2781901407392395E-3"/>
    <n v="1.2961435991716377E-3"/>
    <n v="2.0360478358237345E-3"/>
    <n v="3.9297598873154838E-3"/>
    <n v="7.4229012748792348E-3"/>
    <n v="1.5235211463188094E-2"/>
    <n v="2.9250142345851837E-2"/>
    <n v="3.8721004098393678E-2"/>
    <n v="4.7577326486928119E-2"/>
    <n v="6.4152569926061345E-2"/>
    <n v="6.6098290443338856E-2"/>
    <n v="7.3051098153428515E-2"/>
    <n v="7.1854255782883528E-2"/>
    <n v="7.5518520516346277E-2"/>
    <n v="7.4841059045281114E-2"/>
    <n v="9.7456087629993388E-2"/>
    <n v="0.10262831368485291"/>
    <n v="0.11084067513652904"/>
  </r>
  <r>
    <s v="heat-ambientGreece"/>
    <x v="1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4070676270366758E-3"/>
  </r>
  <r>
    <s v="heat-geothermalGreece"/>
    <x v="11"/>
    <x v="4"/>
    <n v="0"/>
    <n v="0"/>
    <n v="0"/>
    <n v="0"/>
    <n v="0"/>
    <n v="0"/>
    <n v="0"/>
    <n v="0"/>
    <n v="0"/>
    <n v="0"/>
    <n v="0"/>
    <n v="0"/>
    <n v="0"/>
    <n v="0"/>
    <n v="4.4952522220606682E-5"/>
    <n v="5.0272578045402203E-5"/>
    <n v="5.1298118962514856E-5"/>
    <n v="5.423900194753593E-5"/>
    <n v="5.7790890597611779E-5"/>
    <n v="6.6347382375887715E-5"/>
    <n v="7.2261546006931906E-5"/>
    <n v="5.4259062811196399E-5"/>
    <n v="6.274162769748698E-5"/>
    <n v="7.9989370593404105E-5"/>
    <n v="6.6398877048973781E-5"/>
    <n v="4.965485687399418E-5"/>
    <n v="0"/>
    <n v="0"/>
  </r>
  <r>
    <s v="heat-solarGreece"/>
    <x v="1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Greece"/>
    <x v="1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Greece"/>
    <x v="1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Greece"/>
    <x v="11"/>
    <x v="8"/>
    <n v="0.63878665317146244"/>
    <n v="0.63505613157095719"/>
    <n v="0.62882746316227156"/>
    <n v="0.62832232421993761"/>
    <n v="0.63077060190158574"/>
    <n v="0.64404974510787993"/>
    <n v="0.71370954720444002"/>
    <n v="0.722106352620694"/>
    <n v="0.73467864055051157"/>
    <n v="0.73431378504426659"/>
    <n v="0.74995634098322517"/>
    <n v="0.76397021996212877"/>
    <n v="0.76873815458228678"/>
    <n v="0.7924921281151891"/>
    <n v="0.78176510336891458"/>
    <n v="0.78067996739708267"/>
    <n v="0.75748868735284947"/>
    <n v="0.71617295387147106"/>
    <n v="0.73425661721376734"/>
    <n v="0.71358530239154827"/>
    <n v="0.6863833619842834"/>
    <n v="0.68900663086617864"/>
    <n v="0.58985629780478976"/>
    <n v="0.46989103297434781"/>
    <n v="0.48682083162221079"/>
    <n v="0.53656308086624094"/>
    <n v="0.51976558607818657"/>
    <n v="0.50514282616246686"/>
  </r>
  <r>
    <s v="solid-bioGreece"/>
    <x v="11"/>
    <x v="9"/>
    <n v="0.33365283605054047"/>
    <n v="0.33218117722541796"/>
    <n v="0.33754423775992543"/>
    <n v="0.33839249170980384"/>
    <n v="0.33540020082973482"/>
    <n v="0.32378063668261842"/>
    <n v="0.25883109199048521"/>
    <n v="0.25006571909493813"/>
    <n v="0.24018155083736342"/>
    <n v="0.24296966694110445"/>
    <n v="0.22756560345748347"/>
    <n v="0.2144674677223869"/>
    <n v="0.20637086963250945"/>
    <n v="0.17827268700841786"/>
    <n v="0.1853354813746724"/>
    <n v="0.18122908681888836"/>
    <n v="0.1847693805395596"/>
    <n v="0.21058440554872618"/>
    <n v="0.18137742860391334"/>
    <n v="0.18270810420240274"/>
    <n v="0.20679429887442258"/>
    <n v="0.20608268866333282"/>
    <n v="0.28940711281119208"/>
    <n v="0.40836654574352677"/>
    <n v="0.39289800269689534"/>
    <n v="0.31189932180813823"/>
    <n v="0.30836810321219488"/>
    <n v="0.3119888474507318"/>
  </r>
  <r>
    <s v="solid-ff-coalGreece"/>
    <x v="11"/>
    <x v="10"/>
    <n v="9.8727123079869611E-3"/>
    <n v="1.3836756799621618E-2"/>
    <n v="1.3232709159672684E-2"/>
    <n v="1.3233402280297287E-2"/>
    <n v="1.3505752202486883E-2"/>
    <n v="1.173113276171492E-2"/>
    <n v="1.0250811649099606E-2"/>
    <n v="1.0998309706696262E-2"/>
    <n v="8.9254383982532142E-3"/>
    <n v="5.6085548631685722E-3"/>
    <n v="5.8555816209587257E-3"/>
    <n v="5.191245781353257E-3"/>
    <n v="1.8115528758224017E-3"/>
    <n v="1.4462478598476569E-3"/>
    <n v="1.4097610440851373E-3"/>
    <n v="1.2414973785262625E-3"/>
    <n v="3.6564338799653933E-4"/>
    <n v="4.9278891598418333E-4"/>
    <n v="1.7551317147608623E-3"/>
    <n v="1.2593461742058689E-3"/>
    <n v="1.9581112830251981E-4"/>
    <n v="1.9562264894444501E-4"/>
    <n v="1.9365933412407183E-5"/>
    <n v="7.4987958699441535E-5"/>
    <n v="2.4700367553489872E-4"/>
    <n v="2.9827562803391488E-4"/>
    <n v="1.4048405324378852E-4"/>
    <n v="3.1672593978172527E-4"/>
  </r>
  <r>
    <s v="solid-wasteGreece"/>
    <x v="1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Hungary"/>
    <x v="12"/>
    <x v="0"/>
    <n v="6.6803992046690644E-2"/>
    <n v="6.9309630237689129E-2"/>
    <n v="8.4216024150517169E-2"/>
    <n v="7.8683229516706213E-2"/>
    <n v="8.0629630328677107E-2"/>
    <n v="8.4693635782511795E-2"/>
    <n v="8.829144809794702E-2"/>
    <n v="9.2409948128334252E-2"/>
    <n v="9.9948351197516272E-2"/>
    <n v="9.5246916701304571E-2"/>
    <n v="9.7043233618113289E-2"/>
    <n v="9.0774220296611585E-2"/>
    <n v="9.4053695634111575E-2"/>
    <n v="9.3306168112030921E-2"/>
    <n v="9.6182500814742972E-2"/>
    <n v="8.2853389132867536E-2"/>
    <n v="9.0345124545254923E-2"/>
    <n v="8.574060350998633E-2"/>
    <n v="8.8719631870356919E-2"/>
    <n v="7.6486261024096988E-2"/>
    <n v="5.0765578781600873E-2"/>
    <n v="3.4823727762255861E-2"/>
    <n v="1.6265374268067439E-2"/>
    <n v="1.5313600444450917E-2"/>
    <n v="1.7474565557824145E-2"/>
    <n v="2.3364579731715296E-2"/>
    <n v="2.2947423898365807E-2"/>
    <n v="2.3195524861030454E-2"/>
  </r>
  <r>
    <s v="gas-bioHungary"/>
    <x v="1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Hungary"/>
    <x v="12"/>
    <x v="2"/>
    <n v="0.30221532017364999"/>
    <n v="0.3498233018070559"/>
    <n v="0.39578105877548481"/>
    <n v="0.46754178760182186"/>
    <n v="0.4883281965373566"/>
    <n v="0.57870496212226097"/>
    <n v="0.64118133518353881"/>
    <n v="0.66145582705896777"/>
    <n v="0.67807370231636166"/>
    <n v="0.69242356020122353"/>
    <n v="0.69386436006470176"/>
    <n v="0.70266244799237265"/>
    <n v="0.70360009366356657"/>
    <n v="0.72843306386144213"/>
    <n v="0.73187449230008006"/>
    <n v="0.67912415171085516"/>
    <n v="0.65189421376193191"/>
    <n v="0.62901905240620226"/>
    <n v="0.66040665478215643"/>
    <n v="0.59394831053597763"/>
    <n v="0.587551624742219"/>
    <n v="0.53657535767250775"/>
    <n v="0.50501031762744208"/>
    <n v="0.48059960100391985"/>
    <n v="0.5061379586042607"/>
    <n v="0.52451465914375839"/>
    <n v="0.54263731220026212"/>
    <n v="0.56640883284767496"/>
  </r>
  <r>
    <s v="heat-ambientHungary"/>
    <x v="1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083346330908746E-4"/>
  </r>
  <r>
    <s v="heat-geothermalHungary"/>
    <x v="1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Hungary"/>
    <x v="12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Hungary"/>
    <x v="1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Hungary"/>
    <x v="1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Hungary"/>
    <x v="12"/>
    <x v="8"/>
    <n v="0.17604865591160818"/>
    <n v="0.15889198230181742"/>
    <n v="0.23128022371632986"/>
    <n v="0.15665269516295011"/>
    <n v="0.16021343849317612"/>
    <n v="7.0862714591170162E-2"/>
    <n v="2.2873290190794888E-2"/>
    <n v="1.3941945380328866E-2"/>
    <n v="8.1215555863280216E-3"/>
    <n v="7.852083585122023E-3"/>
    <n v="7.454884438992458E-3"/>
    <n v="1.0492449772803992E-2"/>
    <n v="6.9048821553302983E-3"/>
    <n v="2.2533535846388018E-3"/>
    <n v="2.2604905611148477E-3"/>
    <n v="4.2630884220944528E-4"/>
    <n v="0"/>
    <n v="0"/>
    <n v="0"/>
    <n v="0"/>
    <n v="0"/>
    <n v="0"/>
    <n v="0"/>
    <n v="3.7005667754226197E-5"/>
    <n v="4.4114614623895674E-5"/>
    <n v="3.928600694750628E-5"/>
    <n v="0"/>
    <n v="0"/>
  </r>
  <r>
    <s v="solid-bioHungary"/>
    <x v="12"/>
    <x v="9"/>
    <n v="0.11616140198406817"/>
    <n v="0.10432813944647906"/>
    <n v="0.11832770543948054"/>
    <n v="0.12694900897611933"/>
    <n v="0.1299227143937009"/>
    <n v="0.13924394254698244"/>
    <n v="0.13656938108181504"/>
    <n v="0.14063624233728095"/>
    <n v="0.15308173526248575"/>
    <n v="0.15190731353344844"/>
    <n v="0.14758298030992451"/>
    <n v="0.14719684383230011"/>
    <n v="0.13872355552552332"/>
    <n v="0.12283176025668044"/>
    <n v="0.11367386231866365"/>
    <n v="0.18856557336937968"/>
    <n v="0.20940259758934926"/>
    <n v="0.25373055642988102"/>
    <n v="0.2125008786171072"/>
    <n v="0.29849949022667654"/>
    <n v="0.33017142742725608"/>
    <n v="0.39152702337136613"/>
    <n v="0.44480990578409568"/>
    <n v="0.47351676191453085"/>
    <n v="0.44922607788561247"/>
    <n v="0.42999098906541905"/>
    <n v="0.40707772729406694"/>
    <n v="0.37842021375976037"/>
  </r>
  <r>
    <s v="solid-ff-coalHungary"/>
    <x v="12"/>
    <x v="10"/>
    <n v="0.33877062988398299"/>
    <n v="0.31764694620695844"/>
    <n v="0.17039498791818775"/>
    <n v="0.17017327874240248"/>
    <n v="0.14090602024708926"/>
    <n v="0.12649474495707458"/>
    <n v="0.11108454544590435"/>
    <n v="9.1556037095088083E-2"/>
    <n v="6.0774655637308307E-2"/>
    <n v="5.2570125978901441E-2"/>
    <n v="5.4054541568268361E-2"/>
    <n v="4.8874038105911788E-2"/>
    <n v="5.671777302146834E-2"/>
    <n v="5.3175654185207685E-2"/>
    <n v="5.6008654005398485E-2"/>
    <n v="4.9030576944688188E-2"/>
    <n v="4.8358064103463876E-2"/>
    <n v="3.1509787653930331E-2"/>
    <n v="3.8372834730379612E-2"/>
    <n v="3.1065938213248812E-2"/>
    <n v="3.1511369048924091E-2"/>
    <n v="3.7073891193870182E-2"/>
    <n v="3.3914402320394908E-2"/>
    <n v="3.0533030969344212E-2"/>
    <n v="2.7117283337678912E-2"/>
    <n v="2.2090486052159762E-2"/>
    <n v="2.7337536607305053E-2"/>
    <n v="3.1614595068225129E-2"/>
  </r>
  <r>
    <s v="solid-wasteHungary"/>
    <x v="1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Ireland"/>
    <x v="13"/>
    <x v="0"/>
    <n v="4.1294386470054387E-2"/>
    <n v="4.4694186159310118E-2"/>
    <n v="5.253872641329272E-2"/>
    <n v="5.3306105589205455E-2"/>
    <n v="5.5139970177380725E-2"/>
    <n v="5.5767077154782692E-2"/>
    <n v="5.7084379298654286E-2"/>
    <n v="6.0569951200644512E-2"/>
    <n v="5.7674140047833299E-2"/>
    <n v="6.359933886916988E-2"/>
    <n v="6.6551104832917138E-2"/>
    <n v="7.2119662479540242E-2"/>
    <n v="6.2513619288948066E-2"/>
    <n v="6.7637918450322757E-2"/>
    <n v="7.4206089084493068E-2"/>
    <n v="7.0816963684308218E-2"/>
    <n v="8.097928528027408E-2"/>
    <n v="7.4248415228945222E-2"/>
    <n v="7.3798240014054148E-2"/>
    <n v="5.5482896743595245E-2"/>
    <n v="6.4835514684429579E-2"/>
    <n v="6.6184732848822175E-2"/>
    <n v="6.4996783025142904E-2"/>
    <n v="7.3095515121314403E-2"/>
    <n v="7.799346927314256E-2"/>
    <n v="8.4133595581636189E-2"/>
    <n v="8.5731851749657542E-2"/>
    <n v="9.046331159286132E-2"/>
  </r>
  <r>
    <s v="gas-bioIreland"/>
    <x v="1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Ireland"/>
    <x v="13"/>
    <x v="2"/>
    <n v="7.1989429512421876E-2"/>
    <n v="9.2819968472221751E-2"/>
    <n v="0.11246472632843461"/>
    <n v="0.12578004155901121"/>
    <n v="0.13632224909787671"/>
    <n v="0.13846954395091055"/>
    <n v="0.15483012105929408"/>
    <n v="0.15113047119731779"/>
    <n v="0.16351819754849276"/>
    <n v="0.18599786731782636"/>
    <n v="0.20613853297350457"/>
    <n v="0.2129133440687106"/>
    <n v="0.21417660455160237"/>
    <n v="0.23095027132986387"/>
    <n v="0.245775274931647"/>
    <n v="0.24089376123660239"/>
    <n v="0.24077723978458371"/>
    <n v="0.23756271043907268"/>
    <n v="0.24620959644200691"/>
    <n v="0.2346223261552533"/>
    <n v="0.25391073896643873"/>
    <n v="0.24750573875130782"/>
    <n v="0.26162997659443232"/>
    <n v="0.26020538128474635"/>
    <n v="0.25129024861797605"/>
    <n v="0.24658776500985843"/>
    <n v="0.24553909892509276"/>
    <n v="0.25357482917916635"/>
  </r>
  <r>
    <s v="heat-ambientIreland"/>
    <x v="1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Ireland"/>
    <x v="13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Ireland"/>
    <x v="13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Ireland"/>
    <x v="13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Ireland"/>
    <x v="13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Ireland"/>
    <x v="13"/>
    <x v="8"/>
    <n v="0.14009518332986132"/>
    <n v="0.15237307842010556"/>
    <n v="0.1663564857791997"/>
    <n v="0.17487309471583237"/>
    <n v="0.23536951532399208"/>
    <n v="0.29016473622379574"/>
    <n v="0.29737200374125561"/>
    <n v="0.32934686795530072"/>
    <n v="0.33707159304830875"/>
    <n v="0.41065369038914817"/>
    <n v="0.3967293696380953"/>
    <n v="0.41036469850996216"/>
    <n v="0.42775102297044559"/>
    <n v="0.43062467596393195"/>
    <n v="0.43581791445769874"/>
    <n v="0.43443088271075375"/>
    <n v="0.44965941623012018"/>
    <n v="0.44920157223195295"/>
    <n v="0.45470869916146589"/>
    <n v="0.46932642879687714"/>
    <n v="0.4675515068744886"/>
    <n v="0.44025505881228649"/>
    <n v="0.4334196025714433"/>
    <n v="0.4160255637591696"/>
    <n v="0.43891762258824435"/>
    <n v="0.45568568726611408"/>
    <n v="0.46873462735739951"/>
    <n v="0.47035434659943937"/>
  </r>
  <r>
    <s v="solid-bioIreland"/>
    <x v="13"/>
    <x v="9"/>
    <n v="2.3232598750268958E-2"/>
    <n v="2.1357132416650854E-2"/>
    <n v="1.9221898746942259E-2"/>
    <n v="1.969394010633372E-2"/>
    <n v="1.8763804450291542E-2"/>
    <n v="1.7413181946149763E-2"/>
    <n v="1.5316819583870978E-2"/>
    <n v="1.4379938154726667E-2"/>
    <n v="1.367646802607439E-2"/>
    <n v="9.8589084758190608E-3"/>
    <n v="9.3578249889849086E-3"/>
    <n v="8.3104603247284182E-3"/>
    <n v="8.4357208034205738E-3"/>
    <n v="7.5310841452975513E-3"/>
    <n v="6.9659971952613052E-3"/>
    <n v="7.1835724021585279E-3"/>
    <n v="7.2316229513561918E-3"/>
    <n v="1.0660241586828044E-2"/>
    <n v="8.4238600464819745E-3"/>
    <n v="1.1249582741712573E-2"/>
    <n v="1.0669173554277978E-2"/>
    <n v="1.117657208905749E-2"/>
    <n v="1.3850318547848597E-2"/>
    <n v="1.3649532364329685E-2"/>
    <n v="1.3429562951907094E-2"/>
    <n v="1.5832313333001172E-2"/>
    <n v="1.5910248011218216E-2"/>
    <n v="1.3980804983952693E-2"/>
  </r>
  <r>
    <s v="solid-ff-coalIreland"/>
    <x v="13"/>
    <x v="10"/>
    <n v="0.72338840193739351"/>
    <n v="0.68875563453171174"/>
    <n v="0.6494181627321306"/>
    <n v="0.62634681802961734"/>
    <n v="0.55440446095045892"/>
    <n v="0.49818546072436121"/>
    <n v="0.47539667631692506"/>
    <n v="0.44457277149201047"/>
    <n v="0.42805960132929088"/>
    <n v="0.32989019494803645"/>
    <n v="0.32122316756649799"/>
    <n v="0.29629183461705844"/>
    <n v="0.28712303238558345"/>
    <n v="0.26325605011058389"/>
    <n v="0.23723472433089998"/>
    <n v="0.24667481996617718"/>
    <n v="0.22135243575366587"/>
    <n v="0.22832706051320117"/>
    <n v="0.21685960433599114"/>
    <n v="0.22931876556256184"/>
    <n v="0.20303306592036505"/>
    <n v="0.23487789749852594"/>
    <n v="0.22610331926113292"/>
    <n v="0.23702400747043981"/>
    <n v="0.21836909656872988"/>
    <n v="0.19776063880939015"/>
    <n v="0.18408417395663201"/>
    <n v="0.17162670764458018"/>
  </r>
  <r>
    <s v="solid-wasteIreland"/>
    <x v="1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Italy"/>
    <x v="14"/>
    <x v="0"/>
    <n v="2.806659683893685E-2"/>
    <n v="2.683183975510375E-2"/>
    <n v="2.910012052816309E-2"/>
    <n v="2.9980430900434028E-2"/>
    <n v="3.4390925075989648E-2"/>
    <n v="3.1289698113768458E-2"/>
    <n v="3.1050896323228595E-2"/>
    <n v="3.2357789562182396E-2"/>
    <n v="3.1073621425241307E-2"/>
    <n v="3.0526141847957919E-2"/>
    <n v="3.2143153840254117E-2"/>
    <n v="3.1502934377671911E-2"/>
    <n v="3.0668480051508306E-2"/>
    <n v="3.0845464139775212E-2"/>
    <n v="3.5354202242790608E-2"/>
    <n v="2.8857050018586131E-2"/>
    <n v="2.2887991277585191E-2"/>
    <n v="1.5418955795570918E-2"/>
    <n v="1.4671052199267868E-2"/>
    <n v="1.3944020268259437E-2"/>
    <n v="1.5177079465799846E-2"/>
    <n v="2.0171929359450096E-2"/>
    <n v="1.320847178219482E-2"/>
    <n v="1.436535538656496E-2"/>
    <n v="1.2398443474660979E-2"/>
    <n v="2.0410742823812486E-2"/>
    <n v="2.0029914145352764E-2"/>
    <n v="1.9918696156974672E-2"/>
  </r>
  <r>
    <s v="gas-bioItaly"/>
    <x v="1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Italy"/>
    <x v="14"/>
    <x v="2"/>
    <n v="0.53057167975299357"/>
    <n v="0.56158776850598924"/>
    <n v="0.5784290628367692"/>
    <n v="0.61793153257391309"/>
    <n v="0.64397616523933399"/>
    <n v="0.63862572460268052"/>
    <n v="0.65163082901748748"/>
    <n v="0.647933919630305"/>
    <n v="0.65645392877351172"/>
    <n v="0.65974460621630271"/>
    <n v="0.66441212745208578"/>
    <n v="0.65863213522458897"/>
    <n v="0.64179860206953998"/>
    <n v="0.64842058407432568"/>
    <n v="0.68867021230338432"/>
    <n v="0.65690511508497429"/>
    <n v="0.63014505002596366"/>
    <n v="0.5889772438834614"/>
    <n v="0.56345273975623278"/>
    <n v="0.58686634982837815"/>
    <n v="0.62860065982340974"/>
    <n v="0.68908523043392278"/>
    <n v="0.64344642174181521"/>
    <n v="0.65158628779581818"/>
    <n v="0.64814271869677265"/>
    <n v="0.64594962858990257"/>
    <n v="0.65769016872497688"/>
    <n v="0.6489729440922144"/>
  </r>
  <r>
    <s v="heat-ambientItaly"/>
    <x v="1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2564659624099568E-4"/>
  </r>
  <r>
    <s v="heat-geothermalItaly"/>
    <x v="14"/>
    <x v="4"/>
    <n v="0"/>
    <n v="0"/>
    <n v="0"/>
    <n v="0"/>
    <n v="0"/>
    <n v="0"/>
    <n v="0"/>
    <n v="0"/>
    <n v="0"/>
    <n v="0"/>
    <n v="1.4087891618058511E-4"/>
    <n v="1.3487932551773093E-4"/>
    <n v="1.3795433543365806E-4"/>
    <n v="1.1993664340148773E-4"/>
    <n v="1.2220068599501799E-4"/>
    <n v="1.0866280766615693E-4"/>
    <n v="1.1732587810287853E-4"/>
    <n v="1.1827199026929173E-4"/>
    <n v="1.1152080069826687E-4"/>
    <n v="1.1011900372390769E-4"/>
    <n v="6.029416128176554E-5"/>
    <n v="7.1985655075237784E-5"/>
    <n v="7.4385398008933998E-5"/>
    <n v="6.9445798298892726E-5"/>
    <n v="2.868481795134124E-5"/>
    <n v="4.5997151449418246E-5"/>
    <n v="4.7752326515602309E-5"/>
    <n v="4.6449779197749694E-5"/>
  </r>
  <r>
    <s v="heat-solarItaly"/>
    <x v="14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Italy"/>
    <x v="14"/>
    <x v="6"/>
    <n v="0"/>
    <n v="0"/>
    <n v="0"/>
    <n v="0"/>
    <n v="0"/>
    <n v="0"/>
    <n v="0"/>
    <n v="0"/>
    <n v="0"/>
    <n v="0"/>
    <n v="0"/>
    <n v="0"/>
    <n v="0"/>
    <n v="0"/>
    <n v="0"/>
    <n v="0"/>
    <n v="1.5506230259071014E-3"/>
    <n v="1.5711158487516407E-3"/>
    <n v="0"/>
    <n v="0"/>
    <n v="0"/>
    <n v="0"/>
    <n v="0"/>
    <n v="0"/>
    <n v="0"/>
    <n v="0"/>
    <n v="0"/>
    <n v="0"/>
  </r>
  <r>
    <s v="liquid-bio-gasolineItaly"/>
    <x v="14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Italy"/>
    <x v="14"/>
    <x v="8"/>
    <n v="0.40064633373596514"/>
    <n v="0.36873999496514515"/>
    <n v="0.33899896235066196"/>
    <n v="0.30102625361566537"/>
    <n v="0.25378660799016223"/>
    <n v="0.2684647028224581"/>
    <n v="0.25843830754448355"/>
    <n v="0.25208023357407544"/>
    <n v="0.25007321533306293"/>
    <n v="0.24631753624357994"/>
    <n v="0.2275897513622426"/>
    <n v="0.2350722788057012"/>
    <n v="0.20874476492896055"/>
    <n v="0.1543277832987324"/>
    <n v="0.16673938862124291"/>
    <n v="0.14612608814168498"/>
    <n v="0.13412951627913788"/>
    <n v="0.10363116228497299"/>
    <n v="9.5148354656730119E-2"/>
    <n v="9.1404753871752079E-2"/>
    <n v="7.1176835198856397E-2"/>
    <n v="7.740117610216006E-2"/>
    <n v="6.2013717368558846E-2"/>
    <n v="5.9418512806349369E-2"/>
    <n v="5.5442235549683666E-2"/>
    <n v="5.4106202236739162E-2"/>
    <n v="4.9648087219278797E-2"/>
    <n v="3.8898367286674937E-2"/>
  </r>
  <r>
    <s v="solid-bioItaly"/>
    <x v="14"/>
    <x v="9"/>
    <n v="3.4785973838794601E-2"/>
    <n v="3.6785888161458252E-2"/>
    <n v="4.6414656737161261E-2"/>
    <n v="4.4059512371339177E-2"/>
    <n v="6.0191378101663043E-2"/>
    <n v="5.4274817261858288E-2"/>
    <n v="5.1997382677448051E-2"/>
    <n v="5.9681482753714529E-2"/>
    <n v="5.8210527436010691E-2"/>
    <n v="5.9516603283211386E-2"/>
    <n v="7.1766859256547091E-2"/>
    <n v="7.039601719400157E-2"/>
    <n v="0.11768370057355182"/>
    <n v="0.16544596444275939"/>
    <n v="0.10871205911441167"/>
    <n v="0.1676754581614151"/>
    <n v="0.21081574797866406"/>
    <n v="0.29000254736021097"/>
    <n v="0.32641093961595119"/>
    <n v="0.30750057086626564"/>
    <n v="0.28482167510421519"/>
    <n v="0.21307485998200509"/>
    <n v="0.2811392540260626"/>
    <n v="0.27456039821296857"/>
    <n v="0.28398791746093127"/>
    <n v="0.27948742919809655"/>
    <n v="0.27258407758387604"/>
    <n v="0.2913378960886972"/>
  </r>
  <r>
    <s v="solid-ff-coalItaly"/>
    <x v="14"/>
    <x v="10"/>
    <n v="5.9294158333097844E-3"/>
    <n v="6.0545086123036992E-3"/>
    <n v="7.0571975472445607E-3"/>
    <n v="7.0022705386483895E-3"/>
    <n v="7.654923592851256E-3"/>
    <n v="7.3450571992346309E-3"/>
    <n v="6.8825844373526009E-3"/>
    <n v="7.9465744797226207E-3"/>
    <n v="4.1887070321733177E-3"/>
    <n v="3.8951124089483119E-3"/>
    <n v="3.947229172689937E-3"/>
    <n v="4.2617550725186403E-3"/>
    <n v="9.6649804100563139E-4"/>
    <n v="8.4026740100584833E-4"/>
    <n v="4.019370321754929E-4"/>
    <n v="3.2762578567336909E-4"/>
    <n v="3.5374553463931289E-4"/>
    <n v="2.8070283676294043E-4"/>
    <n v="2.0539297111975933E-4"/>
    <n v="1.7418616162087833E-4"/>
    <n v="1.6345624643704143E-4"/>
    <n v="1.9481846738670036E-4"/>
    <n v="1.1774968335962542E-4"/>
    <n v="0"/>
    <n v="0"/>
    <n v="0"/>
    <n v="0"/>
    <n v="0"/>
  </r>
  <r>
    <s v="solid-wasteItaly"/>
    <x v="1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Latvia"/>
    <x v="15"/>
    <x v="0"/>
    <n v="3.6513731675719614E-3"/>
    <n v="3.0780211768068363E-3"/>
    <n v="3.0887337917037921E-3"/>
    <n v="2.1500883898844894E-3"/>
    <n v="2.4932302021084614E-3"/>
    <n v="3.1150818798556966E-3"/>
    <n v="2.8468069837712761E-3"/>
    <n v="3.0095418689523568E-3"/>
    <n v="3.1577840532682057E-3"/>
    <n v="3.3864812967942049E-3"/>
    <n v="3.6298057581647444E-3"/>
    <n v="1.3405896044509542E-3"/>
    <n v="2.0249005775951055E-3"/>
    <n v="9.2650180485367717E-3"/>
    <n v="1.0016346568122482E-2"/>
    <n v="2.1221647742299756E-2"/>
    <n v="3.7859966679588207E-2"/>
    <n v="3.45780650123024E-2"/>
    <n v="5.5515533751977181E-2"/>
    <n v="3.2345252368172636E-2"/>
    <n v="2.8573804093918305E-2"/>
    <n v="1.7640223568237797E-2"/>
    <n v="1.1982014235318266E-2"/>
    <n v="1.3755507908992234E-2"/>
    <n v="8.334347827328531E-3"/>
    <n v="1.3991488807794753E-2"/>
    <n v="1.4248114139314327E-2"/>
    <n v="1.1966211904091233E-2"/>
  </r>
  <r>
    <s v="gas-bioLatvia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Latvia"/>
    <x v="15"/>
    <x v="2"/>
    <n v="0.13306552327278751"/>
    <n v="0.11468963851616928"/>
    <n v="0.1293729586282574"/>
    <n v="0.12280580889571328"/>
    <n v="0.11222723393612571"/>
    <n v="9.9810844029603774E-2"/>
    <n v="8.8648678326651381E-2"/>
    <n v="8.3133609578712145E-2"/>
    <n v="8.3489984934905309E-2"/>
    <n v="8.3533898061086714E-2"/>
    <n v="7.9988508413653459E-2"/>
    <n v="8.1444037745710129E-2"/>
    <n v="9.0610909063083514E-2"/>
    <n v="9.4709536543543069E-2"/>
    <n v="0.10062871088379195"/>
    <n v="0.10385306145115684"/>
    <n v="0.10793683073069668"/>
    <n v="0.11640329047572943"/>
    <n v="0.11655062215419427"/>
    <n v="9.8947656881806859E-2"/>
    <n v="0.14581179087385179"/>
    <n v="0.12684744077557458"/>
    <n v="0.12233057513979423"/>
    <n v="0.13033450838953478"/>
    <n v="0.13183921501969573"/>
    <n v="0.15016240475375853"/>
    <n v="0.16066680676471207"/>
    <n v="0.15243738482567185"/>
  </r>
  <r>
    <s v="heat-ambientLatvia"/>
    <x v="15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Latvia"/>
    <x v="1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Latvia"/>
    <x v="15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Latvia"/>
    <x v="15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Latvia"/>
    <x v="15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Latvia"/>
    <x v="15"/>
    <x v="8"/>
    <n v="6.1098833312383347E-2"/>
    <n v="7.1224666255519903E-2"/>
    <n v="7.2546019239869836E-2"/>
    <n v="4.9174400607800602E-2"/>
    <n v="2.5909974567566399E-2"/>
    <n v="3.6093646842958703E-3"/>
    <n v="1.1679449925361531E-3"/>
    <n v="1.2472619030713089E-3"/>
    <n v="1.2745383178717519E-3"/>
    <n v="2.6478890737456364E-3"/>
    <n v="8.359461519558303E-3"/>
    <n v="8.7066914738949102E-3"/>
    <n v="8.8769431865669754E-3"/>
    <n v="7.1430056706473441E-3"/>
    <n v="7.0482296942695651E-3"/>
    <n v="9.1615395878249205E-3"/>
    <n v="1.0399129417403138E-2"/>
    <n v="1.0561416675323005E-2"/>
    <n v="1.0348841507286811E-2"/>
    <n v="2.7168741648021515E-2"/>
    <n v="3.9927164749592271E-2"/>
    <n v="3.9800741817550736E-2"/>
    <n v="3.8521542958889536E-2"/>
    <n v="4.3513595238611431E-2"/>
    <n v="4.4448923342242833E-2"/>
    <n v="5.1116740344359902E-2"/>
    <n v="5.4452116224877244E-2"/>
    <n v="5.5023805833746171E-2"/>
  </r>
  <r>
    <s v="solid-bioLatvia"/>
    <x v="15"/>
    <x v="9"/>
    <n v="0.58698693114066625"/>
    <n v="0.60392097798926103"/>
    <n v="0.65547856538190141"/>
    <n v="0.67943785998862372"/>
    <n v="0.72667406458981898"/>
    <n v="0.83170261025000447"/>
    <n v="0.84358275474810374"/>
    <n v="0.85434668539795355"/>
    <n v="0.88078293383823447"/>
    <n v="0.88637422599689908"/>
    <n v="0.8903233254479811"/>
    <n v="0.8681000639552493"/>
    <n v="0.87221091181016575"/>
    <n v="0.86638007236870718"/>
    <n v="0.85998826669793815"/>
    <n v="0.83970819084125981"/>
    <n v="0.82153369646895413"/>
    <n v="0.81587623793032482"/>
    <n v="0.79550292093751152"/>
    <n v="0.8211293044885517"/>
    <n v="0.75276304938104355"/>
    <n v="0.78599249252106285"/>
    <n v="0.81022234310658237"/>
    <n v="0.79482372275266855"/>
    <n v="0.79742710405249784"/>
    <n v="0.76468243456942953"/>
    <n v="0.7507645549591635"/>
    <n v="0.76571084607395612"/>
  </r>
  <r>
    <s v="solid-ff-coalLatvia"/>
    <x v="15"/>
    <x v="10"/>
    <n v="0.215197339106591"/>
    <n v="0.20708669606224289"/>
    <n v="0.13951372295826747"/>
    <n v="0.14643184211797788"/>
    <n v="0.13269549670438044"/>
    <n v="6.1762099156240112E-2"/>
    <n v="6.3753814948937573E-2"/>
    <n v="5.8262901251310686E-2"/>
    <n v="3.1294758855720306E-2"/>
    <n v="2.4057505571474378E-2"/>
    <n v="1.7698898860642336E-2"/>
    <n v="4.0408617220694741E-2"/>
    <n v="2.6276335362588801E-2"/>
    <n v="2.2502367368565594E-2"/>
    <n v="2.2318446155877875E-2"/>
    <n v="2.6055560377458549E-2"/>
    <n v="2.2270376703357818E-2"/>
    <n v="2.258098990632023E-2"/>
    <n v="2.2082081649030336E-2"/>
    <n v="2.0409044613447409E-2"/>
    <n v="3.2924190901594021E-2"/>
    <n v="2.9719101317573927E-2"/>
    <n v="1.6943524559415613E-2"/>
    <n v="1.757266571019302E-2"/>
    <n v="1.7950409758235017E-2"/>
    <n v="2.0046931524657439E-2"/>
    <n v="1.9868407911932916E-2"/>
    <n v="1.4861751362534741E-2"/>
  </r>
  <r>
    <s v="solid-wasteLatvia"/>
    <x v="1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Lithuania"/>
    <x v="16"/>
    <x v="0"/>
    <n v="5.5141482183063478E-3"/>
    <n v="5.1798561864862223E-3"/>
    <n v="8.442576376722237E-3"/>
    <n v="6.0339005055614322E-3"/>
    <n v="6.5264576908864022E-3"/>
    <n v="6.7153020751377348E-3"/>
    <n v="6.5563571927580002E-3"/>
    <n v="6.9521550344045693E-3"/>
    <n v="7.1186030943465447E-3"/>
    <n v="7.5039505475691963E-3"/>
    <n v="6.8149913248309038E-3"/>
    <n v="7.2654844152008234E-3"/>
    <n v="6.9702054060863409E-3"/>
    <n v="9.6004629614678833E-3"/>
    <n v="1.5291330200270787E-2"/>
    <n v="1.6234798180961168E-2"/>
    <n v="2.411351938586169E-2"/>
    <n v="2.5062685379777981E-2"/>
    <n v="3.2182176929448553E-2"/>
    <n v="2.7292817475224287E-2"/>
    <n v="1.5387376126710746E-2"/>
    <n v="1.9530595600447034E-2"/>
    <n v="2.1697229261392822E-2"/>
    <n v="2.010332657705893E-2"/>
    <n v="2.9512493876679393E-2"/>
    <n v="3.3993243642727419E-2"/>
    <n v="3.4405322071166672E-2"/>
    <n v="3.4900939862179153E-2"/>
  </r>
  <r>
    <s v="gas-bioLithuania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Lithuania"/>
    <x v="16"/>
    <x v="2"/>
    <n v="0.21402364359632622"/>
    <n v="0.2677936020161702"/>
    <n v="0.34486103129604878"/>
    <n v="0.27596936414795886"/>
    <n v="0.25283304449970068"/>
    <n v="0.225757788209412"/>
    <n v="0.19187067463927268"/>
    <n v="0.17887725465600443"/>
    <n v="0.16012283114868722"/>
    <n v="0.14363878685713569"/>
    <n v="0.14503318120036363"/>
    <n v="0.14656090246005982"/>
    <n v="0.15064045381688404"/>
    <n v="0.15572153307487199"/>
    <n v="0.16322587997057028"/>
    <n v="0.16644374765826639"/>
    <n v="0.16416622382790161"/>
    <n v="0.17463183794960718"/>
    <n v="0.16630479797898262"/>
    <n v="0.16459064472597312"/>
    <n v="0.17639920347261887"/>
    <n v="0.16483988959471477"/>
    <n v="0.15416908732063769"/>
    <n v="0.1457304933468517"/>
    <n v="0.14861413973918983"/>
    <n v="0.1570898752189642"/>
    <n v="0.17705910957656537"/>
    <n v="0.18607363138758401"/>
  </r>
  <r>
    <s v="heat-ambientLithuania"/>
    <x v="16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Lithuania"/>
    <x v="16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Lithuania"/>
    <x v="16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Lithuania"/>
    <x v="16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Lithuania"/>
    <x v="16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Lithuania"/>
    <x v="16"/>
    <x v="8"/>
    <n v="7.0601005083629582E-3"/>
    <n v="5.1623831735538904E-3"/>
    <n v="6.0914651690166374E-3"/>
    <n v="2.8364570157309605E-3"/>
    <n v="6.8196681164375671E-3"/>
    <n v="1.591676983203187E-3"/>
    <n v="8.6110557091752336E-4"/>
    <n v="2.783750429419005E-4"/>
    <n v="0"/>
    <n v="0"/>
    <n v="0"/>
    <n v="0"/>
    <n v="0"/>
    <n v="0"/>
    <n v="0"/>
    <n v="1.4320209105123109E-3"/>
    <n v="1.3509967329822857E-3"/>
    <n v="1.3796281831126259E-3"/>
    <n v="2.6562226730639641E-3"/>
    <n v="3.9434099401442135E-3"/>
    <n v="8.9481327232939604E-3"/>
    <n v="1.0482901588809088E-2"/>
    <n v="1.5727334394109185E-2"/>
    <n v="1.3662714464074379E-2"/>
    <n v="1.5854934812170932E-2"/>
    <n v="1.3409181844908337E-2"/>
    <n v="2.023671686501707E-2"/>
    <n v="2.6671475248004832E-2"/>
  </r>
  <r>
    <s v="solid-bioLithuania"/>
    <x v="16"/>
    <x v="9"/>
    <n v="0.26850048957272749"/>
    <n v="0.24205696056205217"/>
    <n v="0.41460606084609425"/>
    <n v="0.5583172868910854"/>
    <n v="0.61355555931905326"/>
    <n v="0.68738889399228398"/>
    <n v="0.69569223485511344"/>
    <n v="0.70328631932569918"/>
    <n v="0.76770534625559406"/>
    <n v="0.78443356886315918"/>
    <n v="0.8107668377075774"/>
    <n v="0.81019836115672295"/>
    <n v="0.79578241084831225"/>
    <n v="0.78155244077729169"/>
    <n v="0.77371469523641578"/>
    <n v="0.76329702371803498"/>
    <n v="0.74665101605180895"/>
    <n v="0.73023243409362115"/>
    <n v="0.73054659286102186"/>
    <n v="0.74131816260699956"/>
    <n v="0.71766804750133539"/>
    <n v="0.71819122301444371"/>
    <n v="0.72225044588078491"/>
    <n v="0.72712695476315448"/>
    <n v="0.72267919987948681"/>
    <n v="0.72549020538847198"/>
    <n v="0.69415875722917053"/>
    <n v="0.66911398918434806"/>
  </r>
  <r>
    <s v="solid-ff-coalLithuania"/>
    <x v="16"/>
    <x v="10"/>
    <n v="0.50490161810427703"/>
    <n v="0.47980719806173749"/>
    <n v="0.2259988663121181"/>
    <n v="0.1568429914396634"/>
    <n v="0.12026527037392201"/>
    <n v="7.8546338739963251E-2"/>
    <n v="0.10501962774193854"/>
    <n v="0.11060589594094995"/>
    <n v="6.5053219501372217E-2"/>
    <n v="6.442369373213605E-2"/>
    <n v="3.7384989767228052E-2"/>
    <n v="3.597525196801632E-2"/>
    <n v="4.6606929928717386E-2"/>
    <n v="5.312556318636847E-2"/>
    <n v="4.7768094592743213E-2"/>
    <n v="5.2592409532225215E-2"/>
    <n v="6.3718244001445531E-2"/>
    <n v="6.8693414393881075E-2"/>
    <n v="6.831020955748289E-2"/>
    <n v="6.285496525165872E-2"/>
    <n v="8.1597240176041058E-2"/>
    <n v="8.6955390201585381E-2"/>
    <n v="8.6155903143075377E-2"/>
    <n v="9.337651084886045E-2"/>
    <n v="8.3339231692473079E-2"/>
    <n v="7.0017493904928146E-2"/>
    <n v="7.4140094258080269E-2"/>
    <n v="8.3239964317883927E-2"/>
  </r>
  <r>
    <s v="solid-wasteLithuania"/>
    <x v="16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Luxembourg"/>
    <x v="17"/>
    <x v="0"/>
    <n v="5.3002355219973214E-2"/>
    <n v="4.6380920837714494E-2"/>
    <n v="4.9442810701097926E-2"/>
    <n v="5.2139724256921004E-2"/>
    <n v="5.4103580604207918E-2"/>
    <n v="5.443426459924363E-2"/>
    <n v="4.8911262299501566E-2"/>
    <n v="4.8279306672876013E-2"/>
    <n v="4.79949924505058E-2"/>
    <n v="5.2946295013414635E-2"/>
    <n v="7.9529474450328083E-2"/>
    <n v="7.4374173162908383E-2"/>
    <n v="6.9636352456005371E-2"/>
    <n v="6.2672976318034757E-2"/>
    <n v="6.0016867805986841E-2"/>
    <n v="6.3042457791952167E-2"/>
    <n v="5.3744870167004452E-2"/>
    <n v="5.0608651500568529E-2"/>
    <n v="2.5330331070456843E-2"/>
    <n v="5.8244174848762015E-2"/>
    <n v="3.2969137212647805E-2"/>
    <n v="4.5930971555140344E-2"/>
    <n v="5.1927877155463258E-2"/>
    <n v="6.8613131999864935E-2"/>
    <n v="8.4012021795974598E-2"/>
    <n v="4.7522639757891519E-2"/>
    <n v="4.5218107034792773E-2"/>
    <n v="4.3301033588213612E-2"/>
  </r>
  <r>
    <s v="gas-bioLuxembourg"/>
    <x v="1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Luxembourg"/>
    <x v="17"/>
    <x v="2"/>
    <n v="0.30474005662097486"/>
    <n v="0.28439405692892644"/>
    <n v="0.29948380388091778"/>
    <n v="0.31654312372796456"/>
    <n v="0.32031118516591822"/>
    <n v="0.34392635173672909"/>
    <n v="0.36184235605868265"/>
    <n v="0.34548070623927685"/>
    <n v="0.35467690296316096"/>
    <n v="0.37992852416144068"/>
    <n v="0.35219544448285961"/>
    <n v="0.35365038047079939"/>
    <n v="0.37987249553371144"/>
    <n v="0.39791162874345481"/>
    <n v="0.40642074724377891"/>
    <n v="0.41448556180017498"/>
    <n v="0.39313909691075993"/>
    <n v="0.40397762475635446"/>
    <n v="0.4292558034762054"/>
    <n v="0.41136256513835434"/>
    <n v="0.49166996577349309"/>
    <n v="0.49680607104418711"/>
    <n v="0.44907836143947144"/>
    <n v="0.46545662181200764"/>
    <n v="0.47890542436328171"/>
    <n v="0.48996595768397161"/>
    <n v="0.50250254782172932"/>
    <n v="0.51063874973741497"/>
  </r>
  <r>
    <s v="heat-ambientLuxembourg"/>
    <x v="17"/>
    <x v="3"/>
    <n v="0"/>
    <n v="0"/>
    <n v="0"/>
    <n v="0"/>
    <n v="0"/>
    <n v="0"/>
    <n v="0"/>
    <n v="0"/>
    <n v="0"/>
    <n v="0"/>
    <n v="0"/>
    <n v="1.5365085883094042E-5"/>
    <n v="2.1223043487263229E-5"/>
    <n v="3.3807691964763141E-5"/>
    <n v="3.9456136186751976E-5"/>
    <n v="4.7540202690601257E-5"/>
    <n v="6.1331486522751176E-5"/>
    <n v="9.0004642141448983E-5"/>
    <n v="1.5603382461629501E-4"/>
    <n v="2.4057482499693437E-4"/>
    <n v="3.3595483939552679E-4"/>
    <n v="4.7749192705509184E-4"/>
    <n v="6.4182203979523884E-4"/>
    <n v="7.613593892198641E-4"/>
    <n v="1.0321484754430819E-3"/>
    <n v="1.3729560075504987E-3"/>
    <n v="1.5743522197248223E-3"/>
    <n v="1.802294586947541E-3"/>
  </r>
  <r>
    <s v="heat-geothermalLuxembourg"/>
    <x v="17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Luxembourg"/>
    <x v="17"/>
    <x v="5"/>
    <n v="0"/>
    <n v="0"/>
    <n v="0"/>
    <n v="0"/>
    <n v="0"/>
    <n v="0"/>
    <n v="0"/>
    <n v="0"/>
    <n v="0"/>
    <n v="0"/>
    <n v="3.1341025538111996E-7"/>
    <n v="8.9091674448192344E-6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Luxembourg"/>
    <x v="17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Luxembourg"/>
    <x v="17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Luxembourg"/>
    <x v="17"/>
    <x v="8"/>
    <n v="0.63987155390967332"/>
    <n v="0.66682875958166687"/>
    <n v="0.61856699126331305"/>
    <n v="0.59951648259750567"/>
    <n v="0.59291765232907379"/>
    <n v="0.56972120618774524"/>
    <n v="0.5604083650434809"/>
    <n v="0.5767252477894711"/>
    <n v="0.56925605880620189"/>
    <n v="0.53632903932954301"/>
    <n v="0.53057650584598393"/>
    <n v="0.53421978224370492"/>
    <n v="0.51415692765860077"/>
    <n v="0.50395680938206266"/>
    <n v="0.49830114840191542"/>
    <n v="0.48800680744947084"/>
    <n v="0.5175964291502444"/>
    <n v="0.51252342866888323"/>
    <n v="0.5096948253315382"/>
    <n v="0.49144223407448273"/>
    <n v="0.4338512066803063"/>
    <n v="0.42229681148229758"/>
    <n v="0.45659868554506522"/>
    <n v="0.42023875889730777"/>
    <n v="0.3827978576385308"/>
    <n v="0.40735277540833786"/>
    <n v="0.39255616091869927"/>
    <n v="0.38432260521697426"/>
  </r>
  <r>
    <s v="solid-bioLuxembourg"/>
    <x v="17"/>
    <x v="9"/>
    <n v="0"/>
    <n v="0"/>
    <n v="3.0299856218193647E-2"/>
    <n v="3.041926695123159E-2"/>
    <n v="3.1419107427159913E-2"/>
    <n v="3.1037264165684905E-2"/>
    <n v="2.7888165291532731E-2"/>
    <n v="2.8700158743892114E-2"/>
    <n v="2.7448779924368862E-2"/>
    <n v="3.0280475637799811E-2"/>
    <n v="3.7082584775557564E-2"/>
    <n v="3.7270921486649462E-2"/>
    <n v="3.5930274570291368E-2"/>
    <n v="3.5158570706908518E-2"/>
    <n v="3.4991846377112647E-2"/>
    <n v="3.4159530875043739E-2"/>
    <n v="3.5229612157162485E-2"/>
    <n v="3.2601422081954927E-2"/>
    <n v="3.5381674135832916E-2"/>
    <n v="3.8515259214220561E-2"/>
    <n v="4.0937917174003087E-2"/>
    <n v="3.4255271655939154E-2"/>
    <n v="4.1569356425101414E-2"/>
    <n v="4.4675086665575493E-2"/>
    <n v="5.3036896035343187E-2"/>
    <n v="5.2195421463239286E-2"/>
    <n v="5.6689073296471298E-2"/>
    <n v="5.8983611685671324E-2"/>
  </r>
  <r>
    <s v="solid-ff-coalLuxembourg"/>
    <x v="17"/>
    <x v="10"/>
    <n v="2.3860342493786063E-3"/>
    <n v="2.3962626516922962E-3"/>
    <n v="2.2065379364776803E-3"/>
    <n v="1.3814024663772564E-3"/>
    <n v="1.2484744736401402E-3"/>
    <n v="8.8091331059736314E-4"/>
    <n v="9.4985130680216791E-4"/>
    <n v="8.145805544840602E-4"/>
    <n v="6.2326585576268903E-4"/>
    <n v="5.1566585780183835E-4"/>
    <n v="6.1567703501535576E-4"/>
    <n v="4.6046838260995062E-4"/>
    <n v="3.8272673790369741E-4"/>
    <n v="2.6620715757460464E-4"/>
    <n v="2.2993403501934774E-4"/>
    <n v="2.5810188066743855E-4"/>
    <n v="2.2866012830606136E-4"/>
    <n v="1.9886835009745878E-4"/>
    <n v="1.8133216135041494E-4"/>
    <n v="1.9519189918346528E-4"/>
    <n v="2.3581832015407989E-4"/>
    <n v="2.3338233538066752E-4"/>
    <n v="1.8389739510338464E-4"/>
    <n v="2.5504123602416296E-4"/>
    <n v="2.1565169142665432E-4"/>
    <n v="1.590249679009044E-3"/>
    <n v="1.4597587085826739E-3"/>
    <n v="9.5170518477826524E-4"/>
  </r>
  <r>
    <s v="solid-wasteLuxembourg"/>
    <x v="17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Malta"/>
    <x v="18"/>
    <x v="0"/>
    <n v="0.11873024469656827"/>
    <n v="0.11611945054625468"/>
    <n v="0.10953717661088992"/>
    <n v="0.1105810099501132"/>
    <n v="0.14370573972894898"/>
    <n v="0.14748760140417824"/>
    <n v="0.16324065668536605"/>
    <n v="0.18353785789426275"/>
    <n v="0.20404814078943023"/>
    <n v="0.20959979268898704"/>
    <n v="0.22301636483288961"/>
    <n v="0.26588309796770387"/>
    <n v="0.22658346131875134"/>
    <n v="0.33628412286264858"/>
    <n v="0.29432321110631943"/>
    <n v="0.35582467648106753"/>
    <n v="0.45899664745372371"/>
    <n v="0.54447020430502457"/>
    <n v="0.57399708250498493"/>
    <n v="0.49425098007098184"/>
    <n v="0.41996577321160516"/>
    <n v="0.38916832805699519"/>
    <n v="0.36644890396854712"/>
    <n v="0.28839766890324264"/>
    <n v="0.27220550726549675"/>
    <n v="0.24941234548151808"/>
    <n v="0.24301358336257387"/>
    <n v="0.2845267833515262"/>
  </r>
  <r>
    <s v="gas-bioMalta"/>
    <x v="1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Malta"/>
    <x v="18"/>
    <x v="2"/>
    <n v="0.75118065880263285"/>
    <n v="0.76042175442422277"/>
    <n v="0.77816163887735978"/>
    <n v="0.77724944912543581"/>
    <n v="0.74830226196049221"/>
    <n v="0.73343533238330005"/>
    <n v="0.70824406425595343"/>
    <n v="0.70242022511379421"/>
    <n v="0.76666412981843313"/>
    <n v="0.72784028616207697"/>
    <n v="0.70540453836757822"/>
    <n v="0.62384737936883095"/>
    <n v="0.67773107334116278"/>
    <n v="0.56599014128640412"/>
    <n v="0.58061450513845803"/>
    <n v="0.61320136740654241"/>
    <n v="0.52139038532938031"/>
    <n v="0.44421481220588305"/>
    <n v="0.41185563493741162"/>
    <n v="0.50574901992901811"/>
    <n v="0.50966692293036897"/>
    <n v="0.53896788377200777"/>
    <n v="0.55651909364775576"/>
    <n v="0.5519577783557843"/>
    <n v="0.54646364770693012"/>
    <n v="0.55804169455287012"/>
    <n v="0.57467877150531943"/>
    <n v="0.57242897297634643"/>
  </r>
  <r>
    <s v="heat-ambientMalta"/>
    <x v="18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0019298392341566E-2"/>
  </r>
  <r>
    <s v="heat-geothermalMalta"/>
    <x v="1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Malta"/>
    <x v="18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Malta"/>
    <x v="1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Malta"/>
    <x v="1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Malta"/>
    <x v="18"/>
    <x v="8"/>
    <n v="0.13008909650079881"/>
    <n v="0.12345879502952253"/>
    <n v="0.1123011845117504"/>
    <n v="0.11216954092445107"/>
    <n v="0.1079919983105587"/>
    <n v="0.11907706621252173"/>
    <n v="0.12851527905868063"/>
    <n v="0.11404191699194315"/>
    <n v="2.9287729392136738E-2"/>
    <n v="6.2559921148935826E-2"/>
    <n v="7.1579096799532074E-2"/>
    <n v="0.11026952266346525"/>
    <n v="9.5685465340085984E-2"/>
    <n v="9.7725735850947265E-2"/>
    <n v="0.12506228375522263"/>
    <n v="3.0973956112390118E-2"/>
    <n v="1.9612967216895944E-2"/>
    <n v="1.1314983489092482E-2"/>
    <n v="1.4147282557603405E-2"/>
    <n v="0"/>
    <n v="0"/>
    <n v="0"/>
    <n v="0"/>
    <n v="8.6893662866304316E-2"/>
    <n v="8.8603158771450377E-2"/>
    <n v="0.12357558534249903"/>
    <n v="0.11877566570924532"/>
    <n v="1.350777326869103E-2"/>
  </r>
  <r>
    <s v="solid-bioMalta"/>
    <x v="18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0367303858025879E-2"/>
    <n v="7.1863788170997089E-2"/>
    <n v="7.7032002383697229E-2"/>
    <n v="7.2750889874668712E-2"/>
    <n v="9.272768625612271E-2"/>
    <n v="6.8970374623112715E-2"/>
    <n v="6.3531979422861429E-2"/>
    <n v="7.9517172011094844E-2"/>
  </r>
  <r>
    <s v="solid-ff-coalMalta"/>
    <x v="18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olid-wasteMalta"/>
    <x v="18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Netherlands"/>
    <x v="19"/>
    <x v="0"/>
    <n v="2.5015548051038703E-2"/>
    <n v="2.2724523804893905E-2"/>
    <n v="2.5161010105656623E-2"/>
    <n v="2.4528799324238793E-2"/>
    <n v="2.6966139182582026E-2"/>
    <n v="2.5640468846403044E-2"/>
    <n v="2.2482285256136436E-2"/>
    <n v="2.7059302601669194E-2"/>
    <n v="2.89093288085422E-2"/>
    <n v="3.1147598565927147E-2"/>
    <n v="3.1855873577598399E-2"/>
    <n v="3.0094936424257424E-2"/>
    <n v="3.225913214455068E-2"/>
    <n v="3.1945075234837299E-2"/>
    <n v="3.0928139445457293E-2"/>
    <n v="3.0584001617350313E-2"/>
    <n v="3.0403772465829988E-2"/>
    <n v="3.3474005570072324E-2"/>
    <n v="3.2024471865528793E-2"/>
    <n v="3.4826016210886879E-2"/>
    <n v="3.0904337425955844E-2"/>
    <n v="4.0000139816058281E-2"/>
    <n v="4.3815213748401596E-2"/>
    <n v="4.3578338299408728E-2"/>
    <n v="5.5322157503819587E-2"/>
    <n v="5.4919536643922226E-2"/>
    <n v="5.2814767598573543E-2"/>
    <n v="5.4168854785942328E-2"/>
  </r>
  <r>
    <s v="gas-bioNetherlands"/>
    <x v="1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Netherlands"/>
    <x v="19"/>
    <x v="2"/>
    <n v="0.90982734505978891"/>
    <n v="0.92152898259041649"/>
    <n v="0.91628046913783334"/>
    <n v="0.91806180067001719"/>
    <n v="0.91418566614551755"/>
    <n v="0.92527578578690228"/>
    <n v="0.93618710142072403"/>
    <n v="0.92650356160792635"/>
    <n v="0.9233316768910772"/>
    <n v="0.91947876545067553"/>
    <n v="0.91961679221824644"/>
    <n v="0.92563236158533568"/>
    <n v="0.92291483367387939"/>
    <n v="0.92423262835156716"/>
    <n v="0.92173519213693189"/>
    <n v="0.91835765380701029"/>
    <n v="0.91722379582398406"/>
    <n v="0.90768347791269732"/>
    <n v="0.91554233687200937"/>
    <n v="0.91326925964336292"/>
    <n v="0.924389642179822"/>
    <n v="0.90156918321175261"/>
    <n v="0.9015473904128859"/>
    <n v="0.90397500925969432"/>
    <n v="0.8721732460693663"/>
    <n v="0.8765830439393959"/>
    <n v="0.87962105562686987"/>
    <n v="0.87472821606949747"/>
  </r>
  <r>
    <s v="heat-ambientNetherlands"/>
    <x v="19"/>
    <x v="3"/>
    <n v="0"/>
    <n v="0"/>
    <n v="0"/>
    <n v="0"/>
    <n v="6.5197252333679511E-6"/>
    <n v="6.1406341212235952E-6"/>
    <n v="5.9865805994322265E-6"/>
    <n v="1.3540312151915648E-5"/>
    <n v="2.5648448476625034E-5"/>
    <n v="3.18114917626561E-5"/>
    <n v="3.8434745304605594E-5"/>
    <n v="4.1028174794449694E-5"/>
    <n v="5.8262719402719049E-5"/>
    <n v="7.5567083220062586E-5"/>
    <n v="9.8425949394589251E-5"/>
    <n v="1.2307023626574086E-4"/>
    <n v="1.6420828231422354E-4"/>
    <n v="2.3716336982886475E-4"/>
    <n v="2.8585444827731722E-4"/>
    <n v="3.9472774778462534E-4"/>
    <n v="4.0503105400446369E-4"/>
    <n v="6.7198679192071256E-4"/>
    <n v="7.0201022589350928E-4"/>
    <n v="7.1637145584821382E-4"/>
    <n v="1.1579088844668991E-3"/>
    <n v="1.1778420861612425E-3"/>
    <n v="1.3643289076103087E-3"/>
    <n v="1.7446367799593006E-3"/>
  </r>
  <r>
    <s v="heat-geothermalNetherlands"/>
    <x v="19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Netherlands"/>
    <x v="19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Netherlands"/>
    <x v="19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Netherlands"/>
    <x v="19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Netherlands"/>
    <x v="19"/>
    <x v="8"/>
    <n v="2.4787478406051427E-2"/>
    <n v="2.0922208588762977E-2"/>
    <n v="2.0894609327974621E-2"/>
    <n v="2.1218221623364314E-2"/>
    <n v="2.0173510570517104E-2"/>
    <n v="1.293267369128768E-2"/>
    <n v="8.9733642049811754E-3"/>
    <n v="8.0896910808508898E-3"/>
    <n v="7.6036835555721161E-3"/>
    <n v="7.1955525948928243E-3"/>
    <n v="6.5514606641759818E-3"/>
    <n v="5.2971388049767136E-3"/>
    <n v="4.6951275520954201E-3"/>
    <n v="3.7343120354851899E-3"/>
    <n v="3.1645946164519513E-3"/>
    <n v="2.5335118067701576E-3"/>
    <n v="1.7629381242148898E-3"/>
    <n v="1.9802056329209783E-3"/>
    <n v="1.7440576180445756E-3"/>
    <n v="1.7445764136244579E-3"/>
    <n v="1.4969890486789526E-3"/>
    <n v="1.7863619250429446E-3"/>
    <n v="1.6548540133561958E-3"/>
    <n v="1.5512220300017345E-3"/>
    <n v="2.0644903142956767E-3"/>
    <n v="1.9308122201093895E-3"/>
    <n v="1.8590332774287178E-3"/>
    <n v="1.9070879210922262E-3"/>
  </r>
  <r>
    <s v="solid-bioNetherlands"/>
    <x v="19"/>
    <x v="9"/>
    <n v="3.8187576716795298E-2"/>
    <n v="3.334632905269036E-2"/>
    <n v="3.6253019573716842E-2"/>
    <n v="3.4936123704942958E-2"/>
    <n v="3.7714578404178439E-2"/>
    <n v="3.5440063022914366E-2"/>
    <n v="3.1514217169613695E-2"/>
    <n v="3.7464529120842971E-2"/>
    <n v="3.9471125088887768E-2"/>
    <n v="4.1553826723848428E-2"/>
    <n v="4.1640760732096577E-2"/>
    <n v="3.8685688496040954E-2"/>
    <n v="3.981069423636098E-2"/>
    <n v="3.9758069944773489E-2"/>
    <n v="4.3904937552913151E-2"/>
    <n v="4.8224315460950531E-2"/>
    <n v="5.0268316929089021E-2"/>
    <n v="5.6586775267704191E-2"/>
    <n v="4.9464016380391621E-2"/>
    <n v="4.9721757610033668E-2"/>
    <n v="4.2767684998646791E-2"/>
    <n v="5.5922638083223404E-2"/>
    <n v="5.2235264010502554E-2"/>
    <n v="5.0158112851200899E-2"/>
    <n v="6.926205508120338E-2"/>
    <n v="6.5373027533718181E-2"/>
    <n v="6.4310536336296076E-2"/>
    <n v="6.7418749910448078E-2"/>
  </r>
  <r>
    <s v="solid-ff-coalNetherlands"/>
    <x v="19"/>
    <x v="10"/>
    <n v="2.1820517663256726E-3"/>
    <n v="1.4779559632362097E-3"/>
    <n v="1.4108918548185699E-3"/>
    <n v="1.2550546774366541E-3"/>
    <n v="9.5358597197146725E-4"/>
    <n v="7.0486801837142178E-4"/>
    <n v="8.3704536794540951E-4"/>
    <n v="8.6937527655867616E-4"/>
    <n v="6.5853720744413983E-4"/>
    <n v="5.9244517289333836E-4"/>
    <n v="2.9667806257801691E-4"/>
    <n v="2.4884651459477304E-4"/>
    <n v="2.6194967371074229E-4"/>
    <n v="2.5434735011679123E-4"/>
    <n v="1.6871029885107442E-4"/>
    <n v="1.7744707165301651E-4"/>
    <n v="1.769683745675661E-4"/>
    <n v="3.8372246776469632E-5"/>
    <n v="9.3926281574833266E-4"/>
    <n v="4.3662374307580228E-5"/>
    <n v="3.6315292891905425E-5"/>
    <n v="4.9690172002069997E-5"/>
    <n v="4.5267588959998032E-5"/>
    <n v="2.0946103846089787E-5"/>
    <n v="2.0142146848105166E-5"/>
    <n v="1.5737576693098595E-5"/>
    <n v="3.0278253221508348E-5"/>
    <n v="3.2454533060497522E-5"/>
  </r>
  <r>
    <s v="solid-wasteNetherlands"/>
    <x v="19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Poland"/>
    <x v="20"/>
    <x v="0"/>
    <n v="7.3972533504840371E-3"/>
    <n v="6.0819976190779057E-3"/>
    <n v="5.5715056973719961E-3"/>
    <n v="4.2114222824528929E-3"/>
    <n v="4.621819462728733E-3"/>
    <n v="4.5617643473000223E-3"/>
    <n v="4.794915782832916E-3"/>
    <n v="5.2807807079886249E-3"/>
    <n v="6.3273674515863148E-3"/>
    <n v="6.4327475362965453E-3"/>
    <n v="7.4740767795225928E-3"/>
    <n v="7.1595780582748066E-3"/>
    <n v="6.2639157768200364E-3"/>
    <n v="1.4561880263042693E-2"/>
    <n v="1.4589454396897003E-2"/>
    <n v="1.1906186676749614E-2"/>
    <n v="1.3119796931798397E-2"/>
    <n v="1.4046044124722051E-2"/>
    <n v="1.508587643617851E-2"/>
    <n v="1.6188605684275058E-2"/>
    <n v="1.62881815683769E-2"/>
    <n v="1.6111786719855515E-2"/>
    <n v="1.5969658000966943E-2"/>
    <n v="1.6839628355615432E-2"/>
    <n v="1.9254672084069415E-2"/>
    <n v="2.0939202363507183E-2"/>
    <n v="2.023750604053811E-2"/>
    <n v="2.0320843545520138E-2"/>
  </r>
  <r>
    <s v="gas-bioPoland"/>
    <x v="2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Poland"/>
    <x v="20"/>
    <x v="2"/>
    <n v="0.28424475672778093"/>
    <n v="0.2462041751148796"/>
    <n v="0.24927852647138865"/>
    <n v="0.19592701438878463"/>
    <n v="0.22864966324045941"/>
    <n v="0.24091619035215334"/>
    <n v="0.21809570126499137"/>
    <n v="0.24677361866296552"/>
    <n v="0.26774792879586512"/>
    <n v="0.26360429363710802"/>
    <n v="0.28841946564930476"/>
    <n v="0.27760062190254919"/>
    <n v="0.25355831343958579"/>
    <n v="0.25231045564252591"/>
    <n v="0.24467796757763602"/>
    <n v="0.2473016502804572"/>
    <n v="0.23420917335466496"/>
    <n v="0.2416390343681806"/>
    <n v="0.23278774939370564"/>
    <n v="0.23446216146535967"/>
    <n v="0.23187014611979953"/>
    <n v="0.23232526224921407"/>
    <n v="0.23295706565777591"/>
    <n v="0.23959359863678004"/>
    <n v="0.23806282285433825"/>
    <n v="0.24064104792851645"/>
    <n v="0.24703058057926064"/>
    <n v="0.25646828931519755"/>
  </r>
  <r>
    <s v="heat-ambientPoland"/>
    <x v="2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633645167394678E-4"/>
    <n v="2.514260286987939E-4"/>
    <n v="3.4788656371533634E-4"/>
    <n v="3.9080677207298969E-4"/>
    <n v="4.3764666745878657E-4"/>
    <n v="5.3328229454944781E-4"/>
    <n v="5.7575104232005512E-4"/>
    <n v="5.8887816827977622E-4"/>
    <n v="6.2515319692219874E-4"/>
  </r>
  <r>
    <s v="heat-geothermalPoland"/>
    <x v="20"/>
    <x v="4"/>
    <n v="0"/>
    <n v="0"/>
    <n v="0"/>
    <n v="0"/>
    <n v="0"/>
    <n v="0"/>
    <n v="0"/>
    <n v="0"/>
    <n v="0"/>
    <n v="0"/>
    <n v="2.9413410234005861E-4"/>
    <n v="2.6421915919006515E-4"/>
    <n v="5.4874687006470553E-4"/>
    <n v="6.3430131115310695E-4"/>
    <n v="6.4695941686615575E-4"/>
    <n v="9.4654984945843261E-4"/>
    <n v="9.7560379197971327E-4"/>
    <n v="8.8035597616943032E-4"/>
    <n v="9.6501944449667841E-4"/>
    <n v="1.0883126033714747E-3"/>
    <n v="9.0528389208562249E-4"/>
    <n v="1.0057391191187405E-3"/>
    <n v="1.1371554090361541E-3"/>
    <n v="1.2779044245252397E-3"/>
    <n v="1.5515161661354298E-3"/>
    <n v="1.7183222336252437E-3"/>
    <n v="1.6993263807449082E-3"/>
    <n v="1.7065869146949265E-3"/>
  </r>
  <r>
    <s v="heat-solarPoland"/>
    <x v="2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Poland"/>
    <x v="2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Poland"/>
    <x v="20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Poland"/>
    <x v="20"/>
    <x v="8"/>
    <n v="0"/>
    <n v="0"/>
    <n v="0"/>
    <n v="0"/>
    <n v="0"/>
    <n v="0"/>
    <n v="3.7278200776419564E-3"/>
    <n v="1.1975915177429439E-2"/>
    <n v="1.8621107114805992E-2"/>
    <n v="2.1077341904084706E-2"/>
    <n v="4.2485777594740662E-2"/>
    <n v="4.8313785637060937E-2"/>
    <n v="5.0197821993882979E-2"/>
    <n v="5.0603369634240739E-2"/>
    <n v="4.6530457167435348E-2"/>
    <n v="3.9537677873790637E-2"/>
    <n v="3.6377081336828654E-2"/>
    <n v="3.1609783088634748E-2"/>
    <n v="2.3025947668779273E-2"/>
    <n v="1.5633049588774036E-2"/>
    <n v="7.8560657436371768E-3"/>
    <n v="9.1296290078398991E-3"/>
    <n v="6.8985620524271212E-3"/>
    <n v="6.4568027789049286E-3"/>
    <n v="6.2076362476172556E-3"/>
    <n v="6.512788828016443E-3"/>
    <n v="5.8247380363093725E-3"/>
    <n v="5.7942074114301851E-3"/>
  </r>
  <r>
    <s v="solid-bioPoland"/>
    <x v="20"/>
    <x v="9"/>
    <n v="0"/>
    <n v="0"/>
    <n v="0"/>
    <n v="0.17089732336916449"/>
    <n v="0.18527741618284818"/>
    <n v="0.18469663986411963"/>
    <n v="0.17557947914860442"/>
    <n v="0.186159262750315"/>
    <n v="0.21861110776077425"/>
    <n v="0.20477263985990138"/>
    <n v="0.23527427417811586"/>
    <n v="0.2358145540837556"/>
    <n v="0.2273453903429892"/>
    <n v="0.22556645930241256"/>
    <n v="0.22246436838805983"/>
    <n v="0.20452168414025507"/>
    <n v="0.19552717952604118"/>
    <n v="0.20733397625956693"/>
    <n v="0.20259982855280428"/>
    <n v="0.19966289799444756"/>
    <n v="0.19525770121919353"/>
    <n v="0.22113500152674953"/>
    <n v="0.2150358581306463"/>
    <n v="0.21873923081412852"/>
    <n v="0.2168504125706753"/>
    <n v="0.22268538442001801"/>
    <n v="0.21644486286965484"/>
    <n v="0.21200636222297872"/>
  </r>
  <r>
    <s v="solid-ff-coalPoland"/>
    <x v="20"/>
    <x v="10"/>
    <n v="0.70835798992173493"/>
    <n v="0.74771382726604252"/>
    <n v="0.74514996783123932"/>
    <n v="0.62896423995959794"/>
    <n v="0.58145110111396359"/>
    <n v="0.56982540543642701"/>
    <n v="0.59780208372592925"/>
    <n v="0.54981042270130143"/>
    <n v="0.48869248887696831"/>
    <n v="0.50411297706260938"/>
    <n v="0.42605227169597609"/>
    <n v="0.43084724115916945"/>
    <n v="0.46208581157665723"/>
    <n v="0.45632353384662511"/>
    <n v="0.47109079305310558"/>
    <n v="0.49578625117928893"/>
    <n v="0.51979116505868717"/>
    <n v="0.50449080618272624"/>
    <n v="0.52553557850403554"/>
    <n v="0.53273863621209827"/>
    <n v="0.54757119542820831"/>
    <n v="0.51994469481350702"/>
    <n v="0.52761089397707461"/>
    <n v="0.51665518832258706"/>
    <n v="0.5175396577826149"/>
    <n v="0.50692750318399649"/>
    <n v="0.50817410792521234"/>
    <n v="0.50307855739325635"/>
  </r>
  <r>
    <s v="solid-wastePoland"/>
    <x v="2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Portugal"/>
    <x v="21"/>
    <x v="0"/>
    <n v="1.1296679054407798E-2"/>
    <n v="1.2595074692745144E-2"/>
    <n v="1.2910870402342125E-2"/>
    <n v="1.3458190411048253E-2"/>
    <n v="1.3875440616793036E-2"/>
    <n v="1.5027257973308953E-2"/>
    <n v="1.6019327594824294E-2"/>
    <n v="1.5976164372836041E-2"/>
    <n v="1.6690814180733479E-2"/>
    <n v="1.805284232485024E-2"/>
    <n v="1.922608796771224E-2"/>
    <n v="2.0874440524569941E-2"/>
    <n v="2.7254496817530151E-2"/>
    <n v="3.9721171095263498E-2"/>
    <n v="4.1256102200544244E-2"/>
    <n v="4.3490758157197613E-2"/>
    <n v="3.2798535369128357E-2"/>
    <n v="3.9300236496617659E-2"/>
    <n v="2.8105278681009906E-2"/>
    <n v="3.118339685605423E-2"/>
    <n v="4.9251668360141644E-2"/>
    <n v="3.1993265350784006E-2"/>
    <n v="3.2335679070399921E-2"/>
    <n v="3.3534687046851502E-2"/>
    <n v="3.1874363342979932E-2"/>
    <n v="3.3712992852392223E-2"/>
    <n v="3.6599707333285054E-2"/>
    <n v="3.5744808679270525E-2"/>
  </r>
  <r>
    <s v="gas-bioPortugal"/>
    <x v="2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Portugal"/>
    <x v="21"/>
    <x v="2"/>
    <n v="5.7597820133971765E-2"/>
    <n v="5.9390986504243758E-2"/>
    <n v="6.3640116081845041E-2"/>
    <n v="6.7123916113859428E-2"/>
    <n v="6.8172432372901659E-2"/>
    <n v="7.076929756319765E-2"/>
    <n v="7.5112567144828585E-2"/>
    <n v="7.4954997678342919E-2"/>
    <n v="7.1785518541412532E-2"/>
    <n v="7.6647062448496617E-2"/>
    <n v="7.6009290053802289E-2"/>
    <n v="8.4544858895639896E-2"/>
    <n v="9.1331945045443133E-2"/>
    <n v="9.4860456092395101E-2"/>
    <n v="9.769809543475573E-2"/>
    <n v="0.10314856258199218"/>
    <n v="0.10257512187466639"/>
    <n v="0.11014977991655632"/>
    <n v="0.1126518149279413"/>
    <n v="0.12683340268057083"/>
    <n v="0.16393691776654115"/>
    <n v="0.1651928529312352"/>
    <n v="0.17052072085126677"/>
    <n v="0.17041135544060448"/>
    <n v="0.18197240918678154"/>
    <n v="0.17998457536872162"/>
    <n v="0.17376711579608162"/>
    <n v="0.17636991999061599"/>
  </r>
  <r>
    <s v="heat-ambientPortugal"/>
    <x v="2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Portugal"/>
    <x v="2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Portugal"/>
    <x v="2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Portugal"/>
    <x v="2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Portugal"/>
    <x v="2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Portugal"/>
    <x v="21"/>
    <x v="8"/>
    <n v="2.7978255981802189E-2"/>
    <n v="2.4691503067030027E-2"/>
    <n v="2.4555592283139617E-2"/>
    <n v="2.4422748849069083E-2"/>
    <n v="3.0622436478480626E-2"/>
    <n v="9.9166530399726165E-3"/>
    <n v="1.0670720366308889E-2"/>
    <n v="1.1483665681664609E-2"/>
    <n v="1.2326054664337777E-2"/>
    <n v="8.1982400357754181E-3"/>
    <n v="0"/>
    <n v="0"/>
    <n v="2.6898443721399257E-2"/>
    <n v="2.2685179508481292E-3"/>
    <n v="4.2982737392122765E-3"/>
    <n v="1.4959485469084233E-3"/>
    <n v="2.4226441829734331E-2"/>
    <n v="1.6446538988262111E-2"/>
    <n v="5.8223382432294694E-3"/>
    <n v="7.0630761780858392E-3"/>
    <n v="0.11708682363625161"/>
    <n v="9.000682952535867E-2"/>
    <n v="6.2746586993811526E-2"/>
    <n v="5.7381279790137678E-2"/>
    <n v="5.3838537477238345E-2"/>
    <n v="4.9986481543783781E-2"/>
    <n v="5.1034058371174855E-2"/>
    <n v="4.426360221101322E-2"/>
  </r>
  <r>
    <s v="solid-bioPortugal"/>
    <x v="21"/>
    <x v="9"/>
    <n v="0.90302346122016219"/>
    <n v="0.90321796912441898"/>
    <n v="0.89889342123267324"/>
    <n v="0.89499514462602325"/>
    <n v="0.88732969053182464"/>
    <n v="0.90428679142352075"/>
    <n v="0.89819738489403822"/>
    <n v="0.89758517226715639"/>
    <n v="0.89919761261351627"/>
    <n v="0.89710185519087771"/>
    <n v="0.90476462197848551"/>
    <n v="0.89458070057979011"/>
    <n v="0.85451511441562744"/>
    <n v="0.86314985486149332"/>
    <n v="0.85674752862548764"/>
    <n v="0.85186473071390179"/>
    <n v="0.84039990092647088"/>
    <n v="0.83410344459856389"/>
    <n v="0.85342056814781941"/>
    <n v="0.83492012428528917"/>
    <n v="0.66972459023706565"/>
    <n v="0.71280705219262208"/>
    <n v="0.73439701308452177"/>
    <n v="0.73867267772240641"/>
    <n v="0.73231468999300009"/>
    <n v="0.73631595023510243"/>
    <n v="0.73859911849945847"/>
    <n v="0.74362166911910021"/>
  </r>
  <r>
    <s v="solid-ff-coalPortugal"/>
    <x v="21"/>
    <x v="10"/>
    <n v="1.03783609656111E-4"/>
    <n v="1.044666115620209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olid-wastePortugal"/>
    <x v="2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Romania"/>
    <x v="22"/>
    <x v="0"/>
    <n v="6.8682696571495975E-3"/>
    <n v="8.7087656715973787E-3"/>
    <n v="1.3489617164717135E-2"/>
    <n v="1.202742948262038E-2"/>
    <n v="1.1974035821375772E-2"/>
    <n v="1.1361551026907387E-2"/>
    <n v="9.4798543084862238E-3"/>
    <n v="7.0745719022835699E-3"/>
    <n v="7.2823060306929643E-3"/>
    <n v="7.7614859868731043E-3"/>
    <n v="7.3612893391870457E-3"/>
    <n v="9.8589654800846794E-3"/>
    <n v="1.0647756631063864E-2"/>
    <n v="2.0124363339996534E-2"/>
    <n v="6.5522518427614694E-3"/>
    <n v="2.794689404650481E-2"/>
    <n v="2.0334072523739925E-2"/>
    <n v="4.0911952285956538E-2"/>
    <n v="2.1598213278904103E-2"/>
    <n v="3.8260671618541131E-2"/>
    <n v="2.862490460390444E-2"/>
    <n v="2.8260923964602634E-2"/>
    <n v="2.8715269175682005E-2"/>
    <n v="2.7850919121713613E-2"/>
    <n v="2.8940649981454115E-2"/>
    <n v="3.6181044126228586E-2"/>
    <n v="3.594193886412865E-2"/>
    <n v="3.6202111361059004E-2"/>
  </r>
  <r>
    <s v="gas-bioRomania"/>
    <x v="2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Romania"/>
    <x v="22"/>
    <x v="2"/>
    <n v="0.59188730147962132"/>
    <n v="0.71041204709579098"/>
    <n v="0.57516590146260327"/>
    <n v="0.58582332065538856"/>
    <n v="0.60978024801453035"/>
    <n v="0.58900815669356832"/>
    <n v="0.40617052478681825"/>
    <n v="0.38326970793423365"/>
    <n v="0.42565739619811899"/>
    <n v="0.42373582700511508"/>
    <n v="0.44416839009843262"/>
    <n v="0.51173777541372001"/>
    <n v="0.55113799211940762"/>
    <n v="0.50917883146559073"/>
    <n v="0.45650175651986824"/>
    <n v="0.4175533112485969"/>
    <n v="0.45638450799707259"/>
    <n v="0.38940413830449988"/>
    <n v="0.36216207418748986"/>
    <n v="0.36062716213580609"/>
    <n v="0.36235511403776705"/>
    <n v="0.39991735615094159"/>
    <n v="0.40951752793020119"/>
    <n v="0.41314559928412281"/>
    <n v="0.37875915004136423"/>
    <n v="0.39306332314724418"/>
    <n v="0.39898645104259822"/>
    <n v="0.4097872262765313"/>
  </r>
  <r>
    <s v="heat-ambientRomania"/>
    <x v="2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Romania"/>
    <x v="22"/>
    <x v="4"/>
    <n v="0"/>
    <n v="0"/>
    <n v="0"/>
    <n v="0"/>
    <n v="0"/>
    <n v="0"/>
    <n v="0"/>
    <n v="0"/>
    <n v="0"/>
    <n v="1.1413210340886779E-3"/>
    <n v="4.6085668304875118E-4"/>
    <n v="6.5479013799546394E-4"/>
    <n v="1.9571301369317824E-3"/>
    <n v="1.6281719829502983E-3"/>
    <n v="1.3179972474696095E-3"/>
    <n v="1.3751545567396979E-3"/>
    <n v="1.5118116919501066E-3"/>
    <n v="1.8116709416638804E-3"/>
    <n v="1.7937612313007737E-3"/>
    <n v="2.3860423854578788E-3"/>
    <n v="3.2590610653877956E-3"/>
    <n v="2.7632272404066647E-3"/>
    <n v="2.5169138186289541E-3"/>
    <n v="2.3617318716203954E-3"/>
    <n v="9.9171841717814895E-4"/>
    <n v="9.8388371975764873E-4"/>
    <n v="8.6372518089024232E-4"/>
    <n v="8.1940200494922376E-4"/>
  </r>
  <r>
    <s v="heat-solarRomania"/>
    <x v="22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Romania"/>
    <x v="2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Romania"/>
    <x v="2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Romania"/>
    <x v="22"/>
    <x v="8"/>
    <n v="2.5889564494891649E-2"/>
    <n v="1.8977118452258281E-2"/>
    <n v="6.9017635701990127E-2"/>
    <n v="3.1109069488134567E-2"/>
    <n v="9.752917478887126E-3"/>
    <n v="3.4204347148251088E-2"/>
    <n v="5.2438540877174341E-3"/>
    <n v="3.0624811571772447E-2"/>
    <n v="3.7146296043113557E-2"/>
    <n v="2.8477324251910997E-2"/>
    <n v="3.4159338485882353E-2"/>
    <n v="1.5129852651352723E-2"/>
    <n v="1.0324158226001361E-3"/>
    <n v="1.523408448971705E-2"/>
    <n v="3.7969399293366214E-2"/>
    <n v="2.7407972762579415E-2"/>
    <n v="3.7001968300604281E-2"/>
    <n v="3.5892283826727045E-2"/>
    <n v="1.684539982632598E-2"/>
    <n v="2.3106973042524319E-3"/>
    <n v="5.1478892144734298E-4"/>
    <n v="9.2364423217423746E-4"/>
    <n v="1.0920572922249279E-3"/>
    <n v="0"/>
    <n v="4.0323462985860807E-4"/>
    <n v="2.0260989377645977E-4"/>
    <n v="2.0173795505149666E-4"/>
    <n v="0"/>
  </r>
  <r>
    <s v="solid-bioRomania"/>
    <x v="22"/>
    <x v="9"/>
    <n v="0.15760083480529702"/>
    <n v="0.12816708661559936"/>
    <n v="0.19402856540575761"/>
    <n v="0.27343410588628325"/>
    <n v="0.33872272152560146"/>
    <n v="0.34213743464693264"/>
    <n v="0.53891118241287761"/>
    <n v="0.55302717148544545"/>
    <n v="0.52607508511030343"/>
    <n v="0.52748592489270685"/>
    <n v="0.50380631725568104"/>
    <n v="0.46038490056575582"/>
    <n v="0.42829378775629678"/>
    <n v="0.44989458422207806"/>
    <n v="0.48968247814178245"/>
    <n v="0.52236298323575514"/>
    <n v="0.48232335342912119"/>
    <n v="0.52914355353291975"/>
    <n v="0.58737993271433764"/>
    <n v="0.59333745096704082"/>
    <n v="0.60308167476633479"/>
    <n v="0.56370251199548449"/>
    <n v="0.55219575729413606"/>
    <n v="0.55083991920672049"/>
    <n v="0.57228991451566003"/>
    <n v="0.5469656643693771"/>
    <n v="0.54900659074543512"/>
    <n v="0.54322064459380393"/>
  </r>
  <r>
    <s v="solid-ff-coalRomania"/>
    <x v="22"/>
    <x v="10"/>
    <n v="0.21775402956304041"/>
    <n v="0.13373498216475382"/>
    <n v="0.14829828026493186"/>
    <n v="9.7606074487573191E-2"/>
    <n v="2.9770077159605248E-2"/>
    <n v="2.328851048434059E-2"/>
    <n v="4.0194584404100543E-2"/>
    <n v="2.6003737106264878E-2"/>
    <n v="3.8389166177710786E-3"/>
    <n v="1.1398116829305267E-2"/>
    <n v="1.0043808137768249E-2"/>
    <n v="2.2337157510912416E-3"/>
    <n v="6.9309175336999913E-3"/>
    <n v="3.9399644996673932E-3"/>
    <n v="7.9761169547521611E-3"/>
    <n v="3.353684149823977E-3"/>
    <n v="2.4442860575119782E-3"/>
    <n v="2.8364011082328659E-3"/>
    <n v="1.0220618761641603E-2"/>
    <n v="3.07797558890158E-3"/>
    <n v="2.164456605158677E-3"/>
    <n v="4.4323364163901995E-3"/>
    <n v="5.9624744891267943E-3"/>
    <n v="5.8018305158226624E-3"/>
    <n v="1.861533241448482E-2"/>
    <n v="2.260347474361616E-2"/>
    <n v="1.4999556211896305E-2"/>
    <n v="9.9706157636565932E-3"/>
  </r>
  <r>
    <s v="solid-wasteRomania"/>
    <x v="2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Slovakia"/>
    <x v="23"/>
    <x v="0"/>
    <n v="7.8948939188054429E-2"/>
    <n v="0.10494097480788685"/>
    <n v="0.1083711690152863"/>
    <n v="0.13016362735933584"/>
    <n v="0.1387361494453298"/>
    <n v="0.14053495674558542"/>
    <n v="0.13104995124355881"/>
    <n v="0.12322164749393751"/>
    <n v="0.12029884347557578"/>
    <n v="0.11542376825269957"/>
    <n v="0.10821138046094983"/>
    <n v="9.6379331602589477E-2"/>
    <n v="9.0087535948004061E-2"/>
    <n v="8.4792432556939884E-2"/>
    <n v="7.4951746818380877E-2"/>
    <n v="7.5973829079845664E-2"/>
    <n v="7.6126233842608679E-2"/>
    <n v="7.6461210848343092E-2"/>
    <n v="7.015273058124992E-2"/>
    <n v="6.5699868409867954E-2"/>
    <n v="5.7537347966432895E-2"/>
    <n v="6.4233691693659209E-2"/>
    <n v="8.0110412296899622E-2"/>
    <n v="8.7590987111373905E-2"/>
    <n v="9.01690281092975E-2"/>
    <n v="9.839428918242224E-2"/>
    <n v="9.5676045256027228E-2"/>
    <n v="8.6354061735062798E-2"/>
  </r>
  <r>
    <s v="gas-bioSlovakia"/>
    <x v="2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Slovakia"/>
    <x v="23"/>
    <x v="2"/>
    <n v="0.6250140629624632"/>
    <n v="0.63475324860582316"/>
    <n v="0.67353823481620956"/>
    <n v="0.70891209142882416"/>
    <n v="0.7429665651043974"/>
    <n v="0.76049692254334633"/>
    <n v="0.77875021094636832"/>
    <n v="0.8012988470908845"/>
    <n v="0.82110593353850625"/>
    <n v="0.83325307538100624"/>
    <n v="0.85470588983398765"/>
    <n v="0.84662292577427756"/>
    <n v="0.82099338338566052"/>
    <n v="0.84995725512495945"/>
    <n v="0.83377691766177675"/>
    <n v="0.86116759087258521"/>
    <n v="0.86264719712434301"/>
    <n v="0.84453782167396085"/>
    <n v="0.83996751020163918"/>
    <n v="0.85734899041881885"/>
    <n v="0.86491591491549125"/>
    <n v="0.84988068988579812"/>
    <n v="0.83745238492902052"/>
    <n v="0.85104303364916811"/>
    <n v="0.84934035418765608"/>
    <n v="0.85641549078765555"/>
    <n v="0.83963107105221457"/>
    <n v="0.84561576672912453"/>
  </r>
  <r>
    <s v="heat-ambientSlovakia"/>
    <x v="2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Slovakia"/>
    <x v="23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Slovakia"/>
    <x v="23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Slovakia"/>
    <x v="23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Slovakia"/>
    <x v="23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Slovakia"/>
    <x v="23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olid-bioSlovakia"/>
    <x v="23"/>
    <x v="9"/>
    <n v="0"/>
    <n v="0"/>
    <n v="0"/>
    <n v="5.2911389839493527E-4"/>
    <n v="4.2935999427622362E-4"/>
    <n v="3.4948316054990452E-4"/>
    <n v="5.8009626914535108E-4"/>
    <n v="2.2904564415924516E-4"/>
    <n v="1.7298342803763323E-4"/>
    <n v="1.3390944018969254E-4"/>
    <n v="1.4601524016031976E-4"/>
    <n v="1.1529145931708035E-2"/>
    <n v="1.1364050498627997E-2"/>
    <n v="1.3363447808830088E-2"/>
    <n v="2.0160672158587283E-2"/>
    <n v="2.5099189794974986E-2"/>
    <n v="2.0540928940386567E-2"/>
    <n v="3.649875698141368E-2"/>
    <n v="3.0594565930845401E-2"/>
    <n v="3.3117444196779408E-2"/>
    <n v="3.2922425622119889E-2"/>
    <n v="3.8925857785495482E-2"/>
    <n v="3.4734751309301808E-2"/>
    <n v="3.4572060278448426E-2"/>
    <n v="3.6786304582918532E-2"/>
    <n v="2.3128608080510558E-2"/>
    <n v="2.9614249091326247E-2"/>
    <n v="2.9656473398205499E-2"/>
  </r>
  <r>
    <s v="solid-ff-coalSlovakia"/>
    <x v="23"/>
    <x v="10"/>
    <n v="0.29603699784948245"/>
    <n v="0.26030577658629006"/>
    <n v="0.21809059616850418"/>
    <n v="0.16039516731344497"/>
    <n v="0.1178679254559966"/>
    <n v="9.8618637550518376E-2"/>
    <n v="8.9619741540927472E-2"/>
    <n v="7.5250459771018643E-2"/>
    <n v="5.8422239557880437E-2"/>
    <n v="5.1189246926104381E-2"/>
    <n v="3.6936714464902258E-2"/>
    <n v="4.5468596691424994E-2"/>
    <n v="7.755503016770747E-2"/>
    <n v="5.1886864509270651E-2"/>
    <n v="7.1110663361255017E-2"/>
    <n v="3.7759390252594185E-2"/>
    <n v="4.0685640092661721E-2"/>
    <n v="4.2502210496282541E-2"/>
    <n v="5.9285193286265657E-2"/>
    <n v="4.3833696974533695E-2"/>
    <n v="4.462431149595579E-2"/>
    <n v="4.6959760635047143E-2"/>
    <n v="4.7702451464777952E-2"/>
    <n v="2.6793918961009612E-2"/>
    <n v="2.3704313120127846E-2"/>
    <n v="2.2061611949411673E-2"/>
    <n v="3.5078634600431882E-2"/>
    <n v="3.8373698137607049E-2"/>
  </r>
  <r>
    <s v="solid-wasteSlovakia"/>
    <x v="2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Slovenia"/>
    <x v="24"/>
    <x v="0"/>
    <n v="3.0191944287612623E-2"/>
    <n v="2.6623231056862755E-2"/>
    <n v="3.1248336254583675E-2"/>
    <n v="2.9280749323211602E-2"/>
    <n v="3.073653832907354E-2"/>
    <n v="2.8017005600509275E-2"/>
    <n v="3.4870197900128429E-2"/>
    <n v="3.4956437082204819E-2"/>
    <n v="3.6731550224743843E-2"/>
    <n v="3.0766281238087438E-2"/>
    <n v="3.0602663659663326E-2"/>
    <n v="3.7085098658431744E-2"/>
    <n v="3.9257722739627077E-2"/>
    <n v="5.0996017621087505E-2"/>
    <n v="4.8690288037768335E-2"/>
    <n v="4.9855007628384865E-2"/>
    <n v="5.1683437633926479E-2"/>
    <n v="5.4369300173998589E-2"/>
    <n v="6.4479500627248207E-2"/>
    <n v="4.5860179805192504E-2"/>
    <n v="4.2355096411252381E-2"/>
    <n v="4.5547774110888908E-2"/>
    <n v="4.4967999964314935E-2"/>
    <n v="5.0202352386795206E-2"/>
    <n v="6.18272783291147E-2"/>
    <n v="7.1648177541987629E-2"/>
    <n v="7.04219673335445E-2"/>
    <n v="7.4586932899310912E-2"/>
  </r>
  <r>
    <s v="gas-bioSlovenia"/>
    <x v="2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Slovenia"/>
    <x v="24"/>
    <x v="2"/>
    <n v="4.3762005570211593E-2"/>
    <n v="4.3028470883832388E-2"/>
    <n v="6.2128518006433632E-2"/>
    <n v="5.5250878209317372E-2"/>
    <n v="5.1857458400693543E-2"/>
    <n v="5.7154561033481883E-2"/>
    <n v="5.4888207700571567E-2"/>
    <n v="8.3488871459271571E-2"/>
    <n v="7.6697571454748384E-2"/>
    <n v="9.2397020517440351E-2"/>
    <n v="7.7584681266239713E-2"/>
    <n v="8.3407457953518685E-2"/>
    <n v="8.6171529827236235E-2"/>
    <n v="9.7750369590851274E-2"/>
    <n v="0.11099507499562107"/>
    <n v="0.11773663950171774"/>
    <n v="0.11442906302030198"/>
    <n v="0.11849356953211333"/>
    <n v="0.13055818952388443"/>
    <n v="0.11097612491320623"/>
    <n v="0.1154443188870964"/>
    <n v="0.12060780498385286"/>
    <n v="0.12890902514125105"/>
    <n v="0.12692161450912148"/>
    <n v="0.12140772461814905"/>
    <n v="0.12835456602763209"/>
    <n v="0.13346168787136359"/>
    <n v="0.14216932424030782"/>
  </r>
  <r>
    <s v="heat-ambientSlovenia"/>
    <x v="2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Slovenia"/>
    <x v="24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5668139589441718E-3"/>
    <n v="1.1042043055119431E-2"/>
    <n v="1.4865311149103951E-2"/>
    <n v="2.3936864228480823E-2"/>
    <n v="3.0445547599101581E-2"/>
    <n v="4.1308230476827773E-2"/>
    <n v="4.6290679792859148E-2"/>
    <n v="5.3438388909873978E-2"/>
    <n v="5.8842509346323783E-2"/>
  </r>
  <r>
    <s v="heat-solarSlovenia"/>
    <x v="24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Slovenia"/>
    <x v="24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Slovenia"/>
    <x v="24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Slovenia"/>
    <x v="24"/>
    <x v="8"/>
    <n v="0.51808451794683286"/>
    <n v="0.55074318353734497"/>
    <n v="0.5156932713939687"/>
    <n v="0.61167591934079746"/>
    <n v="0.64076645688010947"/>
    <n v="0.68330700187344651"/>
    <n v="0.65922984428074083"/>
    <n v="0.64731800009020368"/>
    <n v="0.64857590989226865"/>
    <n v="0.64372336042319722"/>
    <n v="0.43307371315171117"/>
    <n v="0.41203210666832157"/>
    <n v="0.46503566045037104"/>
    <n v="0.47709464982697453"/>
    <n v="0.46469727421086071"/>
    <n v="0.43090151290018247"/>
    <n v="0.42235037752762422"/>
    <n v="0.3518413072018407"/>
    <n v="0.36125654353251169"/>
    <n v="0.27369349015745337"/>
    <n v="0.28084701416490693"/>
    <n v="0.2323729022022476"/>
    <n v="0.21002353909950539"/>
    <n v="0.17462092511359059"/>
    <n v="0.17315882162631946"/>
    <n v="0.15150612304847166"/>
    <n v="0.13532852752805602"/>
    <n v="0.12837065772160539"/>
  </r>
  <r>
    <s v="solid-bioSlovenia"/>
    <x v="24"/>
    <x v="9"/>
    <n v="0.21760355073337237"/>
    <n v="0.17688133689462771"/>
    <n v="0.20866525382950743"/>
    <n v="0.18660762894709979"/>
    <n v="0.18868655782257931"/>
    <n v="0.17414758546717471"/>
    <n v="0.21047978008442708"/>
    <n v="0.20667655065333282"/>
    <n v="0.21668733736461096"/>
    <n v="0.21293294340036328"/>
    <n v="0.45142439108406779"/>
    <n v="0.46534239432083352"/>
    <n v="0.39987666966395086"/>
    <n v="0.36857929647786181"/>
    <n v="0.37496537851191297"/>
    <n v="0.40150683996971498"/>
    <n v="0.41153712181814728"/>
    <n v="0.47529582309204743"/>
    <n v="0.44370576631635567"/>
    <n v="0.55735055671738121"/>
    <n v="0.54854451892541789"/>
    <n v="0.58532671610028053"/>
    <n v="0.59148518859815924"/>
    <n v="0.61711819280249158"/>
    <n v="0.60138569754574478"/>
    <n v="0.6022004535890495"/>
    <n v="0.60734942835716188"/>
    <n v="0.59600091138908606"/>
  </r>
  <r>
    <s v="solid-ff-coalSlovenia"/>
    <x v="24"/>
    <x v="10"/>
    <n v="0.19035798146197055"/>
    <n v="0.20272377762733196"/>
    <n v="0.18226462051550657"/>
    <n v="0.11718482417957375"/>
    <n v="8.7952988567544105E-2"/>
    <n v="5.7373846025387594E-2"/>
    <n v="4.0531970034132038E-2"/>
    <n v="2.7560140714987122E-2"/>
    <n v="2.1307631063628166E-2"/>
    <n v="2.0180394420911699E-2"/>
    <n v="7.3145508383181098E-3"/>
    <n v="2.1329423988945711E-3"/>
    <n v="9.6584173188148503E-3"/>
    <n v="5.5796664832249475E-3"/>
    <n v="6.5198424383680652E-4"/>
    <n v="0"/>
    <n v="0"/>
    <n v="0"/>
    <n v="0"/>
    <n v="3.5528344478223044E-3"/>
    <n v="1.7670085562069091E-3"/>
    <n v="1.2794914536262143E-3"/>
    <n v="6.7738296828856405E-4"/>
    <n v="6.9136758889951349E-4"/>
    <n v="9.1224740384414534E-4"/>
    <n v="0"/>
    <n v="0"/>
    <n v="2.9664403366161459E-5"/>
  </r>
  <r>
    <s v="solid-wasteSlovenia"/>
    <x v="2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Spain"/>
    <x v="25"/>
    <x v="0"/>
    <n v="0.10161589444817824"/>
    <n v="9.8384714226031358E-2"/>
    <n v="9.8380738824176167E-2"/>
    <n v="0.10155897241800246"/>
    <n v="0.10571906264094304"/>
    <n v="0.11335761190791649"/>
    <n v="0.11261553108581614"/>
    <n v="0.11954060012253928"/>
    <n v="0.12242145892530594"/>
    <n v="0.12782941880237894"/>
    <n v="0.11886328866693434"/>
    <n v="0.15072763709863712"/>
    <n v="0.14714849460221072"/>
    <n v="0.14991225560084287"/>
    <n v="0.15468596033535917"/>
    <n v="0.16934478740397477"/>
    <n v="0.19098815526636848"/>
    <n v="0.18199175919847033"/>
    <n v="0.17489475559391435"/>
    <n v="0.16094294091631398"/>
    <n v="0.17992582789628492"/>
    <n v="0.18378760516381543"/>
    <n v="0.17649567930794741"/>
    <n v="0.14993713062499983"/>
    <n v="0.15855410410045512"/>
    <n v="0.14760833266704071"/>
    <n v="0.14585619095005972"/>
    <n v="0.14481433940690183"/>
  </r>
  <r>
    <s v="gas-bioSpain"/>
    <x v="2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Spain"/>
    <x v="25"/>
    <x v="2"/>
    <n v="0.24394531362827221"/>
    <n v="0.25254769997824167"/>
    <n v="0.23970755789757225"/>
    <n v="0.23713306142280335"/>
    <n v="0.24367948854870797"/>
    <n v="0.23261068886286285"/>
    <n v="0.24316332103857638"/>
    <n v="0.23588728334437248"/>
    <n v="0.25145126789153921"/>
    <n v="0.26294180414969248"/>
    <n v="0.26296379788623925"/>
    <n v="0.271420074080642"/>
    <n v="0.29268821540175394"/>
    <n v="0.31060794070572384"/>
    <n v="0.30200884150764062"/>
    <n v="0.30803489388176669"/>
    <n v="0.33788339855240396"/>
    <n v="0.3520038460878176"/>
    <n v="0.34949107025347226"/>
    <n v="0.34606168448981117"/>
    <n v="0.36609712858967636"/>
    <n v="0.33170026096563937"/>
    <n v="0.34400910718863847"/>
    <n v="0.33347622752148715"/>
    <n v="0.32254088512170959"/>
    <n v="0.31146310290736645"/>
    <n v="0.34644775531012773"/>
    <n v="0.35681122821468075"/>
  </r>
  <r>
    <s v="heat-ambientSpain"/>
    <x v="25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157738977790483E-3"/>
    <n v="2.1634513718391717E-3"/>
    <n v="2.5654694292976963E-3"/>
    <n v="2.9944745228326244E-3"/>
  </r>
  <r>
    <s v="heat-geothermalSpain"/>
    <x v="25"/>
    <x v="4"/>
    <n v="0"/>
    <n v="0"/>
    <n v="0"/>
    <n v="0"/>
    <n v="0"/>
    <n v="0"/>
    <n v="0"/>
    <n v="0"/>
    <n v="0"/>
    <n v="0"/>
    <n v="0"/>
    <n v="0"/>
    <n v="0"/>
    <n v="0"/>
    <n v="0"/>
    <n v="2.5071431644945271E-4"/>
    <n v="3.325277493867047E-4"/>
    <n v="5.1475190271117841E-4"/>
    <n v="7.4838140179758902E-4"/>
    <n v="1.0314803378639419E-3"/>
    <n v="1.1057982490641214E-3"/>
    <n v="1.4139564411466353E-3"/>
    <n v="1.5400517366186252E-3"/>
    <n v="1.7243081228826502E-3"/>
    <n v="1.7705803482576566E-3"/>
    <n v="1.7230362200961026E-3"/>
    <n v="1.7128749956021501E-3"/>
    <n v="1.6918706049169855E-3"/>
  </r>
  <r>
    <s v="heat-solarSpain"/>
    <x v="25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Spain"/>
    <x v="25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4579195497618506E-5"/>
    <n v="7.4315876070765448E-5"/>
    <n v="7.2732456987105961E-5"/>
    <n v="7.2303533430640319E-5"/>
    <n v="7.1416900332489967E-5"/>
  </r>
  <r>
    <s v="liquid-bio-gasolineSpain"/>
    <x v="25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Spain"/>
    <x v="25"/>
    <x v="8"/>
    <n v="0.21751530605796432"/>
    <n v="0.22125669006407578"/>
    <n v="0.22706290471869675"/>
    <n v="0.24191268730947393"/>
    <n v="0.24743847388368784"/>
    <n v="0.26979598103092084"/>
    <n v="0.27854252656679496"/>
    <n v="0.28006929462065988"/>
    <n v="0.27226787640740668"/>
    <n v="0.27691366627940961"/>
    <n v="0.2956681881462907"/>
    <n v="0.27580409656320737"/>
    <n v="0.26579926667491766"/>
    <n v="0.2728011313665713"/>
    <n v="0.2866812946578699"/>
    <n v="0.27110092848006484"/>
    <n v="0.22763668503117621"/>
    <n v="0.22048243687775032"/>
    <n v="0.21735805497028435"/>
    <n v="0.20116597289750635"/>
    <n v="0.18696635273101114"/>
    <n v="0.18050378201585021"/>
    <n v="0.1692153396656435"/>
    <n v="0.18788045621170088"/>
    <n v="0.1877901645641204"/>
    <n v="0.22066596873742592"/>
    <n v="0.18835445473008539"/>
    <n v="0.18194328550336553"/>
  </r>
  <r>
    <s v="solid-bioSpain"/>
    <x v="25"/>
    <x v="9"/>
    <n v="0.38568853817992627"/>
    <n v="0.36696366265033242"/>
    <n v="0.36322765110438177"/>
    <n v="0.36420761049348693"/>
    <n v="0.3534278401592213"/>
    <n v="0.34687464311453547"/>
    <n v="0.3305772144378254"/>
    <n v="0.32818473159162953"/>
    <n v="0.32323840631567474"/>
    <n v="0.30982860976234833"/>
    <n v="0.30059388512397461"/>
    <n v="0.27788878782946724"/>
    <n v="0.27034556550888694"/>
    <n v="0.24693755392269717"/>
    <n v="0.23423378922330557"/>
    <n v="0.22862271845067064"/>
    <n v="0.22247242113152946"/>
    <n v="0.22573459389353062"/>
    <n v="0.23696594532707743"/>
    <n v="0.27102393421762982"/>
    <n v="0.24955883579940544"/>
    <n v="0.2895724112172709"/>
    <n v="0.29701296156492296"/>
    <n v="0.31618209067655001"/>
    <n v="0.31715790669144128"/>
    <n v="0.30664156744703991"/>
    <n v="0.30641885592959883"/>
    <n v="0.30317865270671523"/>
  </r>
  <r>
    <s v="solid-ff-coalSpain"/>
    <x v="25"/>
    <x v="10"/>
    <n v="5.1234947685659005E-2"/>
    <n v="6.0847233081318682E-2"/>
    <n v="7.1621147455172951E-2"/>
    <n v="5.5187668356233358E-2"/>
    <n v="4.9735134767439827E-2"/>
    <n v="3.7361075083764385E-2"/>
    <n v="3.5101406870987117E-2"/>
    <n v="3.6318090320798885E-2"/>
    <n v="3.0620990460073487E-2"/>
    <n v="2.2486501006170619E-2"/>
    <n v="2.1910840176560954E-2"/>
    <n v="2.4159404428046264E-2"/>
    <n v="2.4018457812230682E-2"/>
    <n v="1.9741118404164964E-2"/>
    <n v="2.2390114275824918E-2"/>
    <n v="2.2645957467073652E-2"/>
    <n v="2.0686812269135255E-2"/>
    <n v="1.9272612039720131E-2"/>
    <n v="2.0541792453453975E-2"/>
    <n v="1.9773987140874919E-2"/>
    <n v="1.6346056734558048E-2"/>
    <n v="1.3021984196277264E-2"/>
    <n v="1.1726860536228985E-2"/>
    <n v="1.0725207646881962E-2"/>
    <n v="1.0296269400165956E-2"/>
    <n v="9.661808192204694E-3"/>
    <n v="8.5720951217978184E-3"/>
    <n v="8.4947321402544344E-3"/>
  </r>
  <r>
    <s v="solid-wasteSpain"/>
    <x v="2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Sweden"/>
    <x v="26"/>
    <x v="0"/>
    <n v="0.47874026778293199"/>
    <n v="0.47928538196347631"/>
    <n v="0.45911566831708545"/>
    <n v="0.48087120891677404"/>
    <n v="0.48156194754882009"/>
    <n v="0.51574035910619365"/>
    <n v="0.50326901650812095"/>
    <n v="0.51760550156640228"/>
    <n v="0.53187273688611869"/>
    <n v="0.55267447511386703"/>
    <n v="0.5864400041569684"/>
    <n v="0.59990306814413619"/>
    <n v="0.61219452604028302"/>
    <n v="0.61948423381185636"/>
    <n v="0.64961087805373952"/>
    <n v="0.66424231797421374"/>
    <n v="0.70062965275490385"/>
    <n v="0.70796329259664192"/>
    <n v="0.69623394997076637"/>
    <n v="0.70101650861065223"/>
    <n v="0.73400212387947505"/>
    <n v="0.59973841966593122"/>
    <n v="0.61304627464598083"/>
    <n v="0.64016959695478204"/>
    <n v="0.63339228968144146"/>
    <n v="0.63168571783651062"/>
    <n v="0.64011483951228454"/>
    <n v="0.64646256373601618"/>
  </r>
  <r>
    <s v="gas-bioSweden"/>
    <x v="2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7687762380509E-2"/>
    <n v="2.1780731664696001E-2"/>
    <n v="1.9622417997643232E-2"/>
    <n v="3.5687574036172096E-3"/>
    <n v="8.2994739116947439E-3"/>
    <n v="1.0910108077281322E-2"/>
    <n v="1.3901907160984241E-2"/>
    <n v="1.5162883172378015E-2"/>
    <n v="1.6283720185810552E-2"/>
    <n v="1.0769912828433021E-2"/>
  </r>
  <r>
    <s v="gas-ff-naturalSweden"/>
    <x v="26"/>
    <x v="2"/>
    <n v="1.0925472429530722E-2"/>
    <n v="1.2895311678958977E-2"/>
    <n v="1.3264582323584682E-2"/>
    <n v="1.5216768594825032E-2"/>
    <n v="1.7601212864913247E-2"/>
    <n v="1.8825806503277868E-2"/>
    <n v="1.8483126609612901E-2"/>
    <n v="1.8317127275046492E-2"/>
    <n v="2.4082259829676694E-2"/>
    <n v="2.7685586191839556E-2"/>
    <n v="2.4450260493349397E-2"/>
    <n v="2.9140960766726846E-2"/>
    <n v="1.9535577706578315E-2"/>
    <n v="1.7796802896130032E-2"/>
    <n v="1.9558868718571223E-2"/>
    <n v="1.9615646751938262E-2"/>
    <n v="1.7277324082759154E-2"/>
    <n v="1.8186934467570626E-2"/>
    <n v="1.7857518614866032E-2"/>
    <n v="2.4800182300338213E-2"/>
    <n v="2.4693510654710184E-2"/>
    <n v="2.0652108833753374E-2"/>
    <n v="1.344633286972491E-2"/>
    <n v="1.1445573504387156E-2"/>
    <n v="1.0883577286506234E-2"/>
    <n v="1.0118559430129959E-2"/>
    <n v="1.0840268384225318E-2"/>
    <n v="1.2642640255960989E-2"/>
  </r>
  <r>
    <s v="heat-ambientSweden"/>
    <x v="26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Sweden"/>
    <x v="26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Sweden"/>
    <x v="26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Sweden"/>
    <x v="26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Sweden"/>
    <x v="26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Sweden"/>
    <x v="26"/>
    <x v="8"/>
    <n v="0.36386455821999941"/>
    <n v="0.37213912027731139"/>
    <n v="0.39510103733826268"/>
    <n v="0.36782356385045917"/>
    <n v="0.37306918333063965"/>
    <n v="0.32533530804036404"/>
    <n v="0.33720100762047012"/>
    <n v="0.31931581146639798"/>
    <n v="0.2956289756628519"/>
    <n v="0.27282914946205805"/>
    <n v="0.2304713202082101"/>
    <n v="0.2239510439614531"/>
    <n v="0.21061009859817584"/>
    <n v="0.20113374468360204"/>
    <n v="0.15577395868452881"/>
    <n v="0.12687273340046312"/>
    <n v="8.2957799713161195E-2"/>
    <n v="5.3587982623543161E-2"/>
    <n v="3.5762366887254517E-2"/>
    <n v="2.7585820290665936E-2"/>
    <n v="2.2534597916720685E-2"/>
    <n v="1.59344680583514E-2"/>
    <n v="1.1801171348980255E-2"/>
    <n v="1.4350628290084155E-2"/>
    <n v="1.0888467191790615E-2"/>
    <n v="1.0819483717677885E-2"/>
    <n v="8.0311922667298634E-3"/>
    <n v="7.1457927407213599E-3"/>
  </r>
  <r>
    <s v="solid-bioSweden"/>
    <x v="26"/>
    <x v="9"/>
    <n v="0.1464697015675378"/>
    <n v="0.13568018608025328"/>
    <n v="0.13251871202106705"/>
    <n v="0.13608845863794167"/>
    <n v="0.12776765625562703"/>
    <n v="0.14009852635016448"/>
    <n v="0.14104684926179603"/>
    <n v="0.14476155969215326"/>
    <n v="0.14841602762135284"/>
    <n v="0.14681078923223537"/>
    <n v="0.15863841514147226"/>
    <n v="0.14700492712768401"/>
    <n v="0.15765979765496288"/>
    <n v="0.16158521860841149"/>
    <n v="0.17505629454316032"/>
    <n v="0.18926930187338503"/>
    <n v="0.19913522344917575"/>
    <n v="0.22026179031224438"/>
    <n v="0.23037738828906223"/>
    <n v="0.22481675713364757"/>
    <n v="0.19914734955145086"/>
    <n v="0.36010624603834679"/>
    <n v="0.35340674722361926"/>
    <n v="0.32312409317346524"/>
    <n v="0.33093375867927766"/>
    <n v="0.33221335584330342"/>
    <n v="0.32472997965094985"/>
    <n v="0.32297909043886847"/>
  </r>
  <r>
    <s v="solid-ff-coalSweden"/>
    <x v="26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olid-wasteSweden"/>
    <x v="26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Switzerland"/>
    <x v="27"/>
    <x v="0"/>
    <n v="6.4189656199684253E-2"/>
    <n v="6.4189656199684253E-2"/>
    <n v="6.4189656199684253E-2"/>
    <n v="6.4189656199684253E-2"/>
    <n v="6.4189656199684253E-2"/>
    <n v="6.4189656199684253E-2"/>
    <n v="6.4189656199684253E-2"/>
    <n v="6.4189656199684253E-2"/>
    <n v="6.4189656199684253E-2"/>
    <n v="6.4189656199684253E-2"/>
    <n v="6.4189656199684253E-2"/>
    <n v="6.3929448047454998E-2"/>
    <n v="6.4121319099780097E-2"/>
    <n v="6.4395001165622259E-2"/>
    <n v="6.5337646560332363E-2"/>
    <n v="6.7426427073530429E-2"/>
    <n v="6.8370784233447224E-2"/>
    <n v="7.2675954760117525E-2"/>
    <n v="7.3807634440751169E-2"/>
    <n v="7.3661616697036372E-2"/>
    <n v="7.5802471108543212E-2"/>
    <n v="7.6910715375204483E-2"/>
    <n v="7.6673569827466689E-2"/>
    <n v="7.8219880983012163E-2"/>
    <n v="7.9438555765099131E-2"/>
    <n v="8.1102644230125628E-2"/>
    <n v="8.5654907693987467E-2"/>
    <n v="8.5654907693987467E-2"/>
  </r>
  <r>
    <s v="gas-ff-naturalSwitzerland"/>
    <x v="27"/>
    <x v="2"/>
    <n v="0.19276111658038506"/>
    <n v="0.19276111658038506"/>
    <n v="0.19276111658038506"/>
    <n v="0.19276111658038506"/>
    <n v="0.19276111658038506"/>
    <n v="0.19276111658038506"/>
    <n v="0.19276111658038506"/>
    <n v="0.19276111658038506"/>
    <n v="0.19276111658038506"/>
    <n v="0.19276111658038506"/>
    <n v="0.19276111658038506"/>
    <n v="0.19136987555388368"/>
    <n v="0.19660381926075179"/>
    <n v="0.19832529296604301"/>
    <n v="0.20460266068801178"/>
    <n v="0.20601079483899359"/>
    <n v="0.20481304704937758"/>
    <n v="0.21823376772805922"/>
    <n v="0.22016518813859656"/>
    <n v="0.22367911615827052"/>
    <n v="0.23294101225863845"/>
    <n v="0.24293476473419659"/>
    <n v="0.25305408629661241"/>
    <n v="0.25512800383536571"/>
    <n v="0.26653690112825323"/>
    <n v="0.26925752080458126"/>
    <n v="0.27978823736806535"/>
    <n v="0.27978823736806535"/>
  </r>
  <r>
    <s v="heat-ambientSwitzerland"/>
    <x v="27"/>
    <x v="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7.1104993803703205E-3"/>
    <n v="7.5732674831468913E-3"/>
    <n v="7.8177872826789199E-3"/>
    <n v="8.2058879407175215E-3"/>
    <n v="8.9069441835209831E-3"/>
    <n v="9.6407018753686281E-3"/>
    <n v="1.1609384134251822E-2"/>
    <n v="1.2835473767278654E-2"/>
    <n v="1.4450071686517209E-2"/>
    <n v="1.6001690054432926E-2"/>
    <n v="1.934731391146248E-2"/>
    <n v="2.0327840147816391E-2"/>
    <n v="2.111309845833878E-2"/>
    <n v="2.5114836610712638E-2"/>
    <n v="2.6347682273227434E-2"/>
    <n v="1.8654487582572991E-2"/>
    <n v="1.8654487582572991E-2"/>
  </r>
  <r>
    <s v="heat-geothermalSwitzerland"/>
    <x v="27"/>
    <x v="4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7.1104993803703205E-3"/>
    <n v="7.5732674831468913E-3"/>
    <n v="7.8177872826789199E-3"/>
    <n v="8.2058879407175215E-3"/>
    <n v="8.9069441835209831E-3"/>
    <n v="9.6407018753686281E-3"/>
    <n v="1.1609384134251822E-2"/>
    <n v="1.2835473767278654E-2"/>
    <n v="1.4450071686517209E-2"/>
    <n v="1.6001690054432926E-2"/>
    <n v="1.934731391146248E-2"/>
    <n v="2.0327840147816391E-2"/>
    <n v="2.111309845833878E-2"/>
    <n v="2.5114836610712638E-2"/>
    <n v="2.6347682273227434E-2"/>
    <n v="1.8654487582572991E-2"/>
    <n v="1.8654487582572991E-2"/>
  </r>
  <r>
    <s v="heat-solarSwitzerland"/>
    <x v="27"/>
    <x v="5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7.1104993803703205E-3"/>
    <n v="7.5732674831468913E-3"/>
    <n v="7.8177872826789199E-3"/>
    <n v="8.2058879407175215E-3"/>
    <n v="8.9069441835209831E-3"/>
    <n v="9.6407018753686281E-3"/>
    <n v="1.1609384134251822E-2"/>
    <n v="1.2835473767278654E-2"/>
    <n v="1.4450071686517209E-2"/>
    <n v="1.6001690054432926E-2"/>
    <n v="1.934731391146248E-2"/>
    <n v="2.0327840147816391E-2"/>
    <n v="2.111309845833878E-2"/>
    <n v="2.5114836610712638E-2"/>
    <n v="2.6347682273227434E-2"/>
    <n v="1.8654487582572991E-2"/>
    <n v="1.8654487582572991E-2"/>
  </r>
  <r>
    <s v="liquid-ff-heatingoilSwitzerland"/>
    <x v="27"/>
    <x v="8"/>
    <n v="0.62547802632452087"/>
    <n v="0.62547802632452087"/>
    <n v="0.62547802632452087"/>
    <n v="0.62547802632452087"/>
    <n v="0.62547802632452087"/>
    <n v="0.62547802632452087"/>
    <n v="0.62547802632452087"/>
    <n v="0.62547802632452087"/>
    <n v="0.62547802632452087"/>
    <n v="0.62547802632452087"/>
    <n v="0.62547802632452087"/>
    <n v="0.62569505467394493"/>
    <n v="0.62113118022033131"/>
    <n v="0.61850257324325564"/>
    <n v="0.61079962171285607"/>
    <n v="0.60416797980889603"/>
    <n v="0.60002996791395158"/>
    <n v="0.57602328619345644"/>
    <n v="0.56785879195073974"/>
    <n v="0.55771858445749212"/>
    <n v="0.54233784686841313"/>
    <n v="0.51961047432442364"/>
    <n v="0.50774345234287155"/>
    <n v="0.49897194360706032"/>
    <n v="0.47422382409448138"/>
    <n v="0.46520203620317341"/>
    <n v="0.4674021333470969"/>
    <n v="0.4674021333470969"/>
  </r>
  <r>
    <s v="solid-bioSwitzerland"/>
    <x v="27"/>
    <x v="9"/>
    <n v="9.6165423115437659E-2"/>
    <n v="9.6165423115437659E-2"/>
    <n v="9.6165423115437659E-2"/>
    <n v="9.6165423115437659E-2"/>
    <n v="9.6165423115437659E-2"/>
    <n v="9.6165423115437659E-2"/>
    <n v="9.6165423115437659E-2"/>
    <n v="9.6165423115437659E-2"/>
    <n v="9.6165423115437659E-2"/>
    <n v="9.6165423115437659E-2"/>
    <n v="9.6165423115437659E-2"/>
    <n v="9.7011061648050845E-2"/>
    <n v="9.4737376243295382E-2"/>
    <n v="9.467564890460424E-2"/>
    <n v="9.2653076534216325E-2"/>
    <n v="9.3725412454533849E-2"/>
    <n v="9.5845238133752605E-2"/>
    <n v="9.5995943049958218E-2"/>
    <n v="9.7572614814448011E-2"/>
    <n v="9.9471792598918321E-2"/>
    <n v="9.8972020003201461E-2"/>
    <n v="0.10071010900955382"/>
    <n v="9.992668823482434E-2"/>
    <n v="0.1028345112880986"/>
    <n v="0.1031938984950732"/>
    <n v="0.10422304819655138"/>
    <n v="0.11004199518583797"/>
    <n v="0.11004199518583797"/>
  </r>
  <r>
    <s v="solid-ff-coalSwitzerland"/>
    <x v="27"/>
    <x v="10"/>
    <n v="6.991893179534057E-4"/>
    <n v="6.991893179534057E-4"/>
    <n v="6.991893179534057E-4"/>
    <n v="6.991893179534057E-4"/>
    <n v="6.991893179534057E-4"/>
    <n v="6.991893179534057E-4"/>
    <n v="6.991893179534057E-4"/>
    <n v="6.991893179534057E-4"/>
    <n v="6.991893179534057E-4"/>
    <n v="6.991893179534057E-4"/>
    <n v="6.991893179534057E-4"/>
    <n v="6.63061935554501E-4"/>
    <n v="6.8650272640069108E-4"/>
    <n v="6.4812187243804898E-4"/>
    <n v="1.9893306824308394E-3"/>
    <n v="1.9485532734830324E-3"/>
    <n v="2.0188570433649837E-3"/>
    <n v="2.2428958656532296E-3"/>
    <n v="2.0893493536284372E-3"/>
    <n v="2.1186750287309547E-3"/>
    <n v="1.9415795979048842E-3"/>
    <n v="1.7919948222340539E-3"/>
    <n v="1.6186828547757723E-3"/>
    <n v="1.5063649114467567E-3"/>
    <n v="1.2623106849550239E-3"/>
    <n v="1.1717037458859065E-3"/>
    <n v="1.1492636572933471E-3"/>
    <n v="1.1492636572933471E-3"/>
  </r>
  <r>
    <s v="electricityUnited Kingdom"/>
    <x v="28"/>
    <x v="0"/>
    <n v="9.0424652182940449E-2"/>
    <n v="8.5945004343844583E-2"/>
    <n v="8.9040083939896028E-2"/>
    <n v="8.6294548315821298E-2"/>
    <n v="9.0828990227384401E-2"/>
    <n v="9.4638877980709704E-2"/>
    <n v="8.7961597219690837E-2"/>
    <n v="9.2294268202060173E-2"/>
    <n v="9.4256762050125939E-2"/>
    <n v="9.5309827193216817E-2"/>
    <n v="9.5109682685140612E-2"/>
    <n v="9.9949158541743757E-2"/>
    <n v="9.88761500807286E-2"/>
    <n v="0.11461275580032675"/>
    <n v="0.1134253690880604"/>
    <n v="0.11899823134253909"/>
    <n v="0.12184051457166868"/>
    <n v="0.12394737582775252"/>
    <n v="0.11677758832749217"/>
    <n v="0.11944126040510554"/>
    <n v="0.11002953104212379"/>
    <n v="0.11619254343659771"/>
    <n v="0.1155379202458799"/>
    <n v="0.11401462932215546"/>
    <n v="0.12161446319611198"/>
    <n v="0.12023313804195661"/>
    <n v="0.11601632532149804"/>
    <n v="0.11785282740565999"/>
  </r>
  <r>
    <s v="gas-bioUnited Kingdom"/>
    <x v="2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United Kingdom"/>
    <x v="28"/>
    <x v="2"/>
    <n v="0.7138394542535792"/>
    <n v="0.72188971734800933"/>
    <n v="0.72856511688649539"/>
    <n v="0.72019266845063923"/>
    <n v="0.72761486770995176"/>
    <n v="0.742504617227846"/>
    <n v="0.75547500930025635"/>
    <n v="0.74939435946621447"/>
    <n v="0.75202136466875669"/>
    <n v="0.75822696525896771"/>
    <n v="0.77044282432804889"/>
    <n v="0.76641836176577094"/>
    <n v="0.77758335038710047"/>
    <n v="0.77513868641507644"/>
    <n v="0.7794101968408943"/>
    <n v="0.78022715747596394"/>
    <n v="0.77137087947672234"/>
    <n v="0.77098078213962551"/>
    <n v="0.76293750225702295"/>
    <n v="0.75508146379641161"/>
    <n v="0.76259093735817873"/>
    <n v="0.74739608142936509"/>
    <n v="0.75481070286301233"/>
    <n v="0.74383041406869788"/>
    <n v="0.72116742508777865"/>
    <n v="0.72372805259037853"/>
    <n v="0.72931197953764182"/>
    <n v="0.72384748423873313"/>
  </r>
  <r>
    <s v="heat-ambientUnited Kingdom"/>
    <x v="28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3361934621383483E-6"/>
    <n v="4.3041838656329736E-5"/>
    <n v="8.334852024787885E-5"/>
    <n v="2.2132007610119325E-4"/>
    <n v="2.449274041132654E-4"/>
    <n v="3.7310985291191297E-4"/>
    <n v="5.8744493314925633E-4"/>
    <n v="6.2474728107219106E-4"/>
    <n v="6.2273647576557292E-4"/>
    <n v="7.0502223840172309E-4"/>
  </r>
  <r>
    <s v="heat-geothermalUnited Kingdom"/>
    <x v="2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United Kingdom"/>
    <x v="28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United Kingdom"/>
    <x v="2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United Kingdom"/>
    <x v="2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United Kingdom"/>
    <x v="28"/>
    <x v="8"/>
    <n v="6.3446778203772758E-2"/>
    <n v="6.4736061811003137E-2"/>
    <n v="6.8547875114298079E-2"/>
    <n v="6.9849779310092078E-2"/>
    <n v="7.3086874417321882E-2"/>
    <n v="7.676194176595548E-2"/>
    <n v="8.0853015432734293E-2"/>
    <n v="8.5463988845888975E-2"/>
    <n v="8.7819499838951195E-2"/>
    <n v="7.7771120492216503E-2"/>
    <n v="7.9198568538241476E-2"/>
    <n v="8.2655062749109484E-2"/>
    <n v="7.2870771248409044E-2"/>
    <n v="6.9432002640378493E-2"/>
    <n v="7.3624637948433699E-2"/>
    <n v="7.3173617540288213E-2"/>
    <n v="7.9117598315404394E-2"/>
    <n v="7.3962884443623547E-2"/>
    <n v="7.3449013117428602E-2"/>
    <n v="7.58799317890059E-2"/>
    <n v="7.5362940657941316E-2"/>
    <n v="7.5248200333057694E-2"/>
    <n v="6.8266644442568788E-2"/>
    <n v="7.057360017855506E-2"/>
    <n v="7.6624485281702376E-2"/>
    <n v="7.3577832608772806E-2"/>
    <n v="7.1645698868133351E-2"/>
    <n v="7.2441861139214386E-2"/>
  </r>
  <r>
    <s v="solid-bioUnited Kingdom"/>
    <x v="28"/>
    <x v="9"/>
    <n v="6.3003878501266706E-3"/>
    <n v="5.7254727264349024E-3"/>
    <n v="6.8575835579239366E-3"/>
    <n v="6.5816916787942107E-3"/>
    <n v="6.8625671387807707E-3"/>
    <n v="7.0942460915202708E-3"/>
    <n v="6.2684790894257736E-3"/>
    <n v="6.7697955395601729E-3"/>
    <n v="5.5503738021865333E-3"/>
    <n v="5.5666947287295867E-3"/>
    <n v="5.4788138141629089E-3"/>
    <n v="5.579808299927813E-3"/>
    <n v="5.6928732597162626E-3"/>
    <n v="5.4964872048399397E-3"/>
    <n v="5.3610035879658501E-3"/>
    <n v="7.1546585869118086E-3"/>
    <n v="8.2500548822579678E-3"/>
    <n v="9.5347475246126499E-3"/>
    <n v="2.3934946140991939E-2"/>
    <n v="2.7032265172973694E-2"/>
    <n v="3.0627085733651038E-2"/>
    <n v="3.452954044094933E-2"/>
    <n v="3.8891247369109545E-2"/>
    <n v="4.8914034165019257E-2"/>
    <n v="5.6783278005457322E-2"/>
    <n v="6.0583305499223965E-2"/>
    <n v="6.2399317571968968E-2"/>
    <n v="6.456209277898721E-2"/>
  </r>
  <r>
    <s v="solid-ff-coalUnited Kingdom"/>
    <x v="28"/>
    <x v="10"/>
    <n v="0.12598872750958098"/>
    <n v="0.12170374377070789"/>
    <n v="0.10698934050138645"/>
    <n v="0.11708131224465308"/>
    <n v="0.10160670050656113"/>
    <n v="7.9000316933968695E-2"/>
    <n v="6.944189895789292E-2"/>
    <n v="6.6077587946276176E-2"/>
    <n v="6.0351999639979732E-2"/>
    <n v="6.3125392326869173E-2"/>
    <n v="4.9770110634406228E-2"/>
    <n v="4.5211956866455606E-2"/>
    <n v="4.4787441341702282E-2"/>
    <n v="3.513718842776356E-2"/>
    <n v="2.8000420843528377E-2"/>
    <n v="2.0260927429297679E-2"/>
    <n v="1.9229985639431943E-2"/>
    <n v="2.1374813540140473E-2"/>
    <n v="2.2758373483809706E-2"/>
    <n v="2.2387722314404012E-2"/>
    <n v="2.1148883666617921E-2"/>
    <n v="2.6211622383827026E-2"/>
    <n v="2.2059093643902773E-2"/>
    <n v="2.2054347014255935E-2"/>
    <n v="2.2943790332536167E-2"/>
    <n v="2.102925853111668E-2"/>
    <n v="1.9831614647713863E-2"/>
    <n v="2.0340544508969199E-2"/>
  </r>
  <r>
    <s v="solid-wasteUnited Kingdom"/>
    <x v="28"/>
    <x v="11"/>
    <n v="0"/>
    <n v="0"/>
    <n v="0"/>
    <n v="0"/>
    <n v="0"/>
    <n v="0"/>
    <n v="0"/>
    <n v="0"/>
    <n v="0"/>
    <n v="0"/>
    <n v="0"/>
    <n v="1.8565177699234595E-4"/>
    <n v="1.8941368234320983E-4"/>
    <n v="1.8287951161466041E-4"/>
    <n v="1.7837169111725189E-4"/>
    <n v="1.8540762499925809E-4"/>
    <n v="1.9096711451436566E-4"/>
    <n v="1.9939652424517016E-4"/>
    <n v="1.3324047979253133E-4"/>
    <n v="1.3431468344285276E-4"/>
    <n v="1.5727302123941684E-4"/>
    <n v="2.0069190010193555E-4"/>
    <n v="1.8946403141345468E-4"/>
    <n v="2.3986539840455438E-4"/>
    <n v="2.7911316326419892E-4"/>
    <n v="2.2366544747943158E-4"/>
    <n v="1.7232757727849782E-4"/>
    <n v="2.5016769003428539E-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A6AE12-35EE-4A81-87EC-B30FC244387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16" firstHeaderRow="1" firstDataRow="1" firstDataCol="1"/>
  <pivotFields count="31">
    <pivotField showAll="0"/>
    <pivotField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47CC60-1DB0-4860-85B6-0D28A0D1AFB1}" name="eurostat_totals" displayName="eurostat_totals" ref="A29:BI432" totalsRowShown="0" headerRowDxfId="61" headerRowBorderDxfId="60">
  <autoFilter ref="A29:BI432" xr:uid="{82731431-7E44-4C86-AAD1-96BAF1D2D33F}"/>
  <tableColumns count="61">
    <tableColumn id="67" xr3:uid="{2E2FEE1D-5B10-4EFE-8580-8C1F498635D6}" name="key" dataDxfId="59">
      <calculatedColumnFormula>B30&amp;C30</calculatedColumnFormula>
    </tableColumn>
    <tableColumn id="1" xr3:uid="{86FAE891-CB15-4DF4-8FB9-5977A5B24304}" name="energy carrier EUCalc" dataDxfId="58"/>
    <tableColumn id="2" xr3:uid="{AF81936A-D66B-4ADB-B021-5BF052F873BE}" name="Country EUCalc"/>
    <tableColumn id="3" xr3:uid="{58B6C46B-A9D6-46B0-B490-41D952EAE096}" name="1990" dataDxfId="57"/>
    <tableColumn id="4" xr3:uid="{C4B00A0D-0A61-4FFF-AF94-E8AD804B3ED1}" name="1991" dataDxfId="56"/>
    <tableColumn id="5" xr3:uid="{406C445E-909D-4BA8-9703-3820F3F44962}" name="1992" dataDxfId="55"/>
    <tableColumn id="6" xr3:uid="{61EDC66A-943D-4DE3-AD77-D0688425B19E}" name="1993" dataDxfId="54"/>
    <tableColumn id="7" xr3:uid="{5F390B68-5EA0-4E8A-9486-053FE7C695B6}" name="1994" dataDxfId="53"/>
    <tableColumn id="8" xr3:uid="{E0E565F7-1B37-4F92-B868-5B20DF792811}" name="1995" dataDxfId="52"/>
    <tableColumn id="9" xr3:uid="{1F0785F8-5189-478F-A9D7-D2571DBA1EF0}" name="1996" dataDxfId="51"/>
    <tableColumn id="10" xr3:uid="{24A2DC64-2979-4568-A5B6-52F60800C778}" name="1997" dataDxfId="50"/>
    <tableColumn id="11" xr3:uid="{A1C202D1-C9E7-447D-9917-67D7DF748516}" name="1998" dataDxfId="49"/>
    <tableColumn id="12" xr3:uid="{6E1945AA-969B-4389-AA03-A5E9C247A41B}" name="1999" dataDxfId="48"/>
    <tableColumn id="13" xr3:uid="{0B80B138-1581-435D-AAA4-832399E55F45}" name="2000" dataDxfId="47"/>
    <tableColumn id="14" xr3:uid="{C370EE26-33AC-4A34-AA5B-B0056E981164}" name="2001" dataDxfId="46"/>
    <tableColumn id="15" xr3:uid="{548D827C-FA0B-401C-A4FF-0673E9DFB32D}" name="2002" dataDxfId="45"/>
    <tableColumn id="16" xr3:uid="{87FE2FB4-E381-4AF4-9A8B-B9BE602E37AA}" name="2003" dataDxfId="44"/>
    <tableColumn id="17" xr3:uid="{2DA06874-B3E3-4E96-B4B8-08B54FCE2E3F}" name="2004" dataDxfId="43"/>
    <tableColumn id="18" xr3:uid="{E5F884EC-3746-4C04-B25D-7E143A12E045}" name="2005" dataDxfId="42"/>
    <tableColumn id="19" xr3:uid="{83B82A0F-F9C2-4155-811C-2B0BC7DA3323}" name="2006" dataDxfId="41"/>
    <tableColumn id="20" xr3:uid="{544D1A99-E014-4095-BB99-1EC105647675}" name="2007" dataDxfId="40"/>
    <tableColumn id="21" xr3:uid="{72BE4D16-A0E1-4194-AE5C-96431A9CE0BC}" name="2008" dataDxfId="39"/>
    <tableColumn id="22" xr3:uid="{FFCF7D36-EFD8-4855-8C75-E5C6E915E131}" name="2009" dataDxfId="38"/>
    <tableColumn id="23" xr3:uid="{6BD73DA4-969C-4121-A05B-82F2A78C0FE3}" name="2010" dataDxfId="37"/>
    <tableColumn id="24" xr3:uid="{5E71776A-845A-4194-8EB6-C19073F47C35}" name="2011" dataDxfId="36"/>
    <tableColumn id="25" xr3:uid="{623EC245-BAEE-47C7-9439-DAE089E7EB55}" name="2012" dataDxfId="35"/>
    <tableColumn id="26" xr3:uid="{F97FEE63-0E65-49C7-A0F5-C3CF0DD55FD7}" name="2013" dataDxfId="34"/>
    <tableColumn id="27" xr3:uid="{87D9B2BA-5BBE-4DD1-84CB-6CF086914725}" name="2014" dataDxfId="33"/>
    <tableColumn id="28" xr3:uid="{A1821DDC-6836-4D08-9CE3-73230AC641BA}" name="2015" dataDxfId="32"/>
    <tableColumn id="29" xr3:uid="{7171EFC8-074E-4FCA-923C-B1F29EEC4DFC}" name="2016" dataDxfId="31"/>
    <tableColumn id="30" xr3:uid="{FE5FFE5F-B8CE-415A-9A14-DF0D6B2897DF}" name="2017" dataDxfId="30"/>
    <tableColumn id="31" xr3:uid="{7D83CE7D-C016-4F1F-985E-3DE918C048E3}" name="2018" dataDxfId="29">
      <calculatedColumnFormula>AE30+(AE30-Z30)/5</calculatedColumnFormula>
    </tableColumn>
    <tableColumn id="32" xr3:uid="{8C6C0297-6FE9-4E4D-B01F-EB37E27837C8}" name="2019" dataDxfId="28">
      <calculatedColumnFormula>AF30+(AF30-AA30)/5</calculatedColumnFormula>
    </tableColumn>
    <tableColumn id="33" xr3:uid="{7A94F76E-EF0E-47AB-AC86-7FBCA34EBAF0}" name="2020 1" dataDxfId="27">
      <calculatedColumnFormula>AG30+(AG30-AB30)/5</calculatedColumnFormula>
    </tableColumn>
    <tableColumn id="34" xr3:uid="{71BCD000-6DC1-4064-BF54-6673B05EEB55}" name="2025 1" dataDxfId="26">
      <calculatedColumnFormula>VLOOKUP(eurostat_totals[[#This Row],[energy carrier EUCalc]],$AE$11:$BI$24,COLUMN()-COLUMN($AD$29),FALSE)*eurostat_totals[[#This Row],[2020 1]]</calculatedColumnFormula>
    </tableColumn>
    <tableColumn id="35" xr3:uid="{D42716C3-A1B3-4949-B2D6-8BFB73132672}" name="2030 1" dataDxfId="25">
      <calculatedColumnFormula>VLOOKUP(eurostat_totals[[#This Row],[energy carrier EUCalc]],$AE$11:$BI$24,COLUMN()-COLUMN($AD$29),FALSE)*eurostat_totals[[#This Row],[2020 1]]</calculatedColumnFormula>
    </tableColumn>
    <tableColumn id="36" xr3:uid="{DD96B9E4-0D39-4876-8B43-192D9BA3E5E7}" name="2035 1" dataDxfId="24">
      <calculatedColumnFormula>VLOOKUP(eurostat_totals[[#This Row],[energy carrier EUCalc]],$AE$11:$BI$24,COLUMN()-COLUMN($AD$29),FALSE)*eurostat_totals[[#This Row],[2020 1]]</calculatedColumnFormula>
    </tableColumn>
    <tableColumn id="37" xr3:uid="{42A634CC-CD65-4919-93EC-2F73BABEFF64}" name="2040 1" dataDxfId="23">
      <calculatedColumnFormula>VLOOKUP(eurostat_totals[[#This Row],[energy carrier EUCalc]],$AE$11:$BI$24,COLUMN()-COLUMN($AD$29),FALSE)*eurostat_totals[[#This Row],[2020 1]]</calculatedColumnFormula>
    </tableColumn>
    <tableColumn id="38" xr3:uid="{DE428437-0C5D-4745-9EBD-AA5B8562E6D9}" name="2045 1" dataDxfId="22">
      <calculatedColumnFormula>VLOOKUP(eurostat_totals[[#This Row],[energy carrier EUCalc]],$AE$11:$BI$24,COLUMN()-COLUMN($AD$29),FALSE)*eurostat_totals[[#This Row],[2020 1]]</calculatedColumnFormula>
    </tableColumn>
    <tableColumn id="39" xr3:uid="{1B8687D7-39B3-48BC-AE21-061ACA5B37DC}" name="2050 1" dataDxfId="21">
      <calculatedColumnFormula>VLOOKUP(eurostat_totals[[#This Row],[energy carrier EUCalc]],$AE$11:$BI$24,COLUMN()-COLUMN($AD$29),FALSE)*eurostat_totals[[#This Row],[2020 1]]</calculatedColumnFormula>
    </tableColumn>
    <tableColumn id="40" xr3:uid="{B0FF94C4-2118-4787-979D-241D9AD21C61}" name="2020 2" dataDxfId="20">
      <calculatedColumnFormula>VLOOKUP(eurostat_totals[[#This Row],[energy carrier EUCalc]],$AE$11:$BI$24,COLUMN()-COLUMN($AD$29),FALSE)*eurostat_totals[[#This Row],[2020 1]]</calculatedColumnFormula>
    </tableColumn>
    <tableColumn id="41" xr3:uid="{FB36FAFB-B6F4-4A61-AD69-2CA8413F242A}" name="2025 2" dataDxfId="19">
      <calculatedColumnFormula>VLOOKUP(eurostat_totals[[#This Row],[energy carrier EUCalc]],$AE$11:$BI$24,COLUMN()-COLUMN($AD$29),FALSE)*eurostat_totals[[#This Row],[2020 1]]</calculatedColumnFormula>
    </tableColumn>
    <tableColumn id="42" xr3:uid="{5AFAA3A9-E4FB-4F0D-B03C-2458AAD6B247}" name="2030 2" dataDxfId="18">
      <calculatedColumnFormula>VLOOKUP(eurostat_totals[[#This Row],[energy carrier EUCalc]],$AE$11:$BI$24,COLUMN()-COLUMN($AD$29),FALSE)*eurostat_totals[[#This Row],[2020 1]]</calculatedColumnFormula>
    </tableColumn>
    <tableColumn id="43" xr3:uid="{B6E463BC-8C08-425C-9D3D-3C011DBFF5B2}" name="2035 2" dataDxfId="17">
      <calculatedColumnFormula>VLOOKUP(eurostat_totals[[#This Row],[energy carrier EUCalc]],$AE$11:$BI$24,COLUMN()-COLUMN($AD$29),FALSE)*eurostat_totals[[#This Row],[2020 1]]</calculatedColumnFormula>
    </tableColumn>
    <tableColumn id="44" xr3:uid="{5A2EE9FB-6D28-451E-A9C7-3590C7472A35}" name="2040 2" dataDxfId="16">
      <calculatedColumnFormula>VLOOKUP(eurostat_totals[[#This Row],[energy carrier EUCalc]],$AE$11:$BI$24,COLUMN()-COLUMN($AD$29),FALSE)*eurostat_totals[[#This Row],[2020 1]]</calculatedColumnFormula>
    </tableColumn>
    <tableColumn id="45" xr3:uid="{916B5517-D81E-457F-9994-40B9878E4BDE}" name="2045 2" dataDxfId="15">
      <calculatedColumnFormula>VLOOKUP(eurostat_totals[[#This Row],[energy carrier EUCalc]],$AE$11:$BI$24,COLUMN()-COLUMN($AD$29),FALSE)*eurostat_totals[[#This Row],[2020 1]]</calculatedColumnFormula>
    </tableColumn>
    <tableColumn id="46" xr3:uid="{6DD073C2-069D-433A-9089-28CB3A77944F}" name="2050 2" dataDxfId="14">
      <calculatedColumnFormula>VLOOKUP(eurostat_totals[[#This Row],[energy carrier EUCalc]],$AE$11:$BI$24,COLUMN()-COLUMN($AD$29),FALSE)*eurostat_totals[[#This Row],[2020 1]]</calculatedColumnFormula>
    </tableColumn>
    <tableColumn id="47" xr3:uid="{6750ACC7-7104-4DA0-9F60-C6E08123DA93}" name="2020 3" dataDxfId="13">
      <calculatedColumnFormula>VLOOKUP(eurostat_totals[[#This Row],[energy carrier EUCalc]],$AE$11:$BI$24,COLUMN()-COLUMN($AD$29),FALSE)*eurostat_totals[[#This Row],[2020 1]]</calculatedColumnFormula>
    </tableColumn>
    <tableColumn id="48" xr3:uid="{6EFDF0D7-5D6E-4271-BFD9-B0BAC54D7000}" name="2025 3" dataDxfId="12">
      <calculatedColumnFormula>VLOOKUP(eurostat_totals[[#This Row],[energy carrier EUCalc]],$AE$11:$BI$24,COLUMN()-COLUMN($AD$29),FALSE)*eurostat_totals[[#This Row],[2020 1]]</calculatedColumnFormula>
    </tableColumn>
    <tableColumn id="49" xr3:uid="{5526CD73-3505-4E54-98C6-A0661967C78A}" name="2030 3" dataDxfId="11">
      <calculatedColumnFormula>VLOOKUP(eurostat_totals[[#This Row],[energy carrier EUCalc]],$AE$11:$BI$24,COLUMN()-COLUMN($AD$29),FALSE)*eurostat_totals[[#This Row],[2020 1]]</calculatedColumnFormula>
    </tableColumn>
    <tableColumn id="50" xr3:uid="{B754A6A5-A020-4EEB-BFB4-26F3D19BED98}" name="2035 3" dataDxfId="10">
      <calculatedColumnFormula>VLOOKUP(eurostat_totals[[#This Row],[energy carrier EUCalc]],$AE$11:$BI$24,COLUMN()-COLUMN($AD$29),FALSE)*eurostat_totals[[#This Row],[2020 1]]</calculatedColumnFormula>
    </tableColumn>
    <tableColumn id="51" xr3:uid="{911BA642-235C-484A-9912-1B401610BDBB}" name="2040 3" dataDxfId="9">
      <calculatedColumnFormula>VLOOKUP(eurostat_totals[[#This Row],[energy carrier EUCalc]],$AE$11:$BI$24,COLUMN()-COLUMN($AD$29),FALSE)*eurostat_totals[[#This Row],[2020 1]]</calculatedColumnFormula>
    </tableColumn>
    <tableColumn id="52" xr3:uid="{C9EDBF51-D11F-4EBC-B7D4-860670E75998}" name="2045 3" dataDxfId="8">
      <calculatedColumnFormula>VLOOKUP(eurostat_totals[[#This Row],[energy carrier EUCalc]],$AE$11:$BI$24,COLUMN()-COLUMN($AD$29),FALSE)*eurostat_totals[[#This Row],[2020 1]]</calculatedColumnFormula>
    </tableColumn>
    <tableColumn id="53" xr3:uid="{7A094348-2CB4-4185-96D0-BB6718ADEBF5}" name="2050 3" dataDxfId="7">
      <calculatedColumnFormula>VLOOKUP(eurostat_totals[[#This Row],[energy carrier EUCalc]],$AE$11:$BI$24,COLUMN()-COLUMN($AD$29),FALSE)*eurostat_totals[[#This Row],[2020 1]]</calculatedColumnFormula>
    </tableColumn>
    <tableColumn id="54" xr3:uid="{BFFE2E8E-1F64-4F9E-BB88-F8E39E7A6E5B}" name="2020 4" dataDxfId="6">
      <calculatedColumnFormula>VLOOKUP(eurostat_totals[[#This Row],[energy carrier EUCalc]],$AE$11:$BI$24,COLUMN()-COLUMN($AD$29),FALSE)*eurostat_totals[[#This Row],[2020 1]]</calculatedColumnFormula>
    </tableColumn>
    <tableColumn id="55" xr3:uid="{B14A97C9-06A7-4AC0-9EBA-16EB153FB446}" name="2025 4" dataDxfId="5">
      <calculatedColumnFormula>VLOOKUP(eurostat_totals[[#This Row],[energy carrier EUCalc]],$AE$11:$BI$24,COLUMN()-COLUMN($AD$29),FALSE)*eurostat_totals[[#This Row],[2020 1]]</calculatedColumnFormula>
    </tableColumn>
    <tableColumn id="56" xr3:uid="{BD87CFD8-9AC5-44E8-A283-B74FC1E5E94F}" name="2030 4" dataDxfId="4">
      <calculatedColumnFormula>VLOOKUP(eurostat_totals[[#This Row],[energy carrier EUCalc]],$AE$11:$BI$24,COLUMN()-COLUMN($AD$29),FALSE)*eurostat_totals[[#This Row],[2020 1]]</calculatedColumnFormula>
    </tableColumn>
    <tableColumn id="57" xr3:uid="{38A69670-AC38-41CF-A241-6921D53A1545}" name="2035 4" dataDxfId="3">
      <calculatedColumnFormula>VLOOKUP(eurostat_totals[[#This Row],[energy carrier EUCalc]],$AE$11:$BI$24,COLUMN()-COLUMN($AD$29),FALSE)*eurostat_totals[[#This Row],[2020 1]]</calculatedColumnFormula>
    </tableColumn>
    <tableColumn id="58" xr3:uid="{E593092D-AD7C-44B4-BE04-F0EBF7DCAE9A}" name="2040 4" dataDxfId="2">
      <calculatedColumnFormula>VLOOKUP(eurostat_totals[[#This Row],[energy carrier EUCalc]],$AE$11:$BI$24,COLUMN()-COLUMN($AD$29),FALSE)*eurostat_totals[[#This Row],[2020 1]]</calculatedColumnFormula>
    </tableColumn>
    <tableColumn id="59" xr3:uid="{7FCB00F5-5553-438E-ACDF-0581E1AAA3C8}" name="2045 4" dataDxfId="1">
      <calculatedColumnFormula>VLOOKUP(eurostat_totals[[#This Row],[energy carrier EUCalc]],$AE$11:$BI$24,COLUMN()-COLUMN($AD$29),FALSE)*eurostat_totals[[#This Row],[2020 1]]</calculatedColumnFormula>
    </tableColumn>
    <tableColumn id="60" xr3:uid="{0C5E775F-2F9B-4358-A12C-845EDBF2B474}" name="2050 4" dataDxfId="0">
      <calculatedColumnFormula>VLOOKUP(eurostat_totals[[#This Row],[energy carrier EUCalc]],$AE$11:$BI$24,COLUMN()-COLUMN($AD$29),FALSE)*eurostat_totals[[#This Row],[2020 1]]</calculatedColumnFormula>
    </tableColumn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AF961-D216-44FC-89B5-18C92435D905}">
  <sheetPr codeName="Sheet11">
    <tabColor theme="4" tint="-0.249977111117893"/>
  </sheetPr>
  <dimension ref="A1:AJ263"/>
  <sheetViews>
    <sheetView zoomScale="70" zoomScaleNormal="70" workbookViewId="0">
      <selection activeCell="T9" sqref="T9"/>
    </sheetView>
  </sheetViews>
  <sheetFormatPr defaultRowHeight="15" x14ac:dyDescent="0.25"/>
  <cols>
    <col min="1" max="1" width="18.28515625" bestFit="1" customWidth="1" collapsed="1"/>
    <col min="2" max="2" width="27" bestFit="1" customWidth="1" collapsed="1"/>
    <col min="3" max="3" width="19.85546875" customWidth="1" collapsed="1"/>
    <col min="8" max="8" width="10" customWidth="1" collapsed="1"/>
    <col min="18" max="18" width="11.7109375" bestFit="1" customWidth="1" collapsed="1"/>
    <col min="20" max="20" width="10.28515625" customWidth="1" collapsed="1"/>
    <col min="21" max="21" width="12.28515625" customWidth="1" collapsed="1"/>
    <col min="23" max="23" width="10" bestFit="1" customWidth="1" collapsed="1"/>
    <col min="27" max="27" width="10" bestFit="1" customWidth="1" collapsed="1"/>
  </cols>
  <sheetData>
    <row r="1" spans="1:22" x14ac:dyDescent="0.25">
      <c r="A1" s="117"/>
      <c r="B1" s="118" t="s">
        <v>31</v>
      </c>
      <c r="C1" s="118"/>
      <c r="D1" s="118">
        <v>1</v>
      </c>
      <c r="E1" s="118">
        <f ca="1">MATCH(D4,INDIRECT("'heat-solar'!$B$1:$B$125"))</f>
        <v>30</v>
      </c>
      <c r="F1" s="118">
        <f ca="1">MATCH(E4,INDIRECT("'heat-solar'!$B$1:$B$125"))</f>
        <v>59</v>
      </c>
      <c r="G1" s="118">
        <f ca="1">MATCH(F4,INDIRECT("'heat-solar'!$B$1:$B$125"))</f>
        <v>88</v>
      </c>
      <c r="H1" s="118">
        <f ca="1">MATCH(G4,INDIRECT("'heat-solar'!$B$1:$B$125"))</f>
        <v>117</v>
      </c>
    </row>
    <row r="2" spans="1:22" x14ac:dyDescent="0.25">
      <c r="A2" s="117"/>
      <c r="B2" s="118" t="s">
        <v>32</v>
      </c>
      <c r="C2" s="118"/>
      <c r="D2" s="118">
        <v>8</v>
      </c>
      <c r="E2" s="118">
        <f>D2</f>
        <v>8</v>
      </c>
      <c r="F2" s="118">
        <f t="shared" ref="F2:G2" si="0">E2</f>
        <v>8</v>
      </c>
      <c r="G2" s="118">
        <f t="shared" si="0"/>
        <v>8</v>
      </c>
      <c r="H2" s="118"/>
    </row>
    <row r="3" spans="1:22" x14ac:dyDescent="0.25">
      <c r="B3" s="2"/>
      <c r="C3" s="2"/>
      <c r="D3" s="2"/>
      <c r="E3" s="2"/>
      <c r="F3" s="2"/>
      <c r="G3" s="2"/>
      <c r="H3" s="2"/>
    </row>
    <row r="4" spans="1:22" ht="30" x14ac:dyDescent="0.25">
      <c r="B4" s="6" t="s">
        <v>42</v>
      </c>
      <c r="C4" s="7" t="s">
        <v>41</v>
      </c>
      <c r="D4" s="5">
        <v>1</v>
      </c>
      <c r="E4" s="2">
        <v>2</v>
      </c>
      <c r="F4" s="2">
        <v>3</v>
      </c>
      <c r="G4" s="2">
        <v>4</v>
      </c>
      <c r="H4" s="2"/>
      <c r="P4" s="10" t="s">
        <v>50</v>
      </c>
      <c r="Q4" t="s">
        <v>51</v>
      </c>
      <c r="R4" t="s">
        <v>52</v>
      </c>
      <c r="S4" t="s">
        <v>53</v>
      </c>
      <c r="T4" s="10" t="s">
        <v>35</v>
      </c>
      <c r="U4" s="10" t="s">
        <v>36</v>
      </c>
      <c r="V4" s="10" t="s">
        <v>37</v>
      </c>
    </row>
    <row r="5" spans="1:22" x14ac:dyDescent="0.25">
      <c r="B5" t="s">
        <v>33</v>
      </c>
      <c r="C5" t="s">
        <v>33</v>
      </c>
      <c r="D5" s="3">
        <f t="shared" ref="D5:G16" ca="1" si="1">AVERAGE(OFFSET(INDIRECT(ADDRESS(1,1,,,$C5)),D$1,D$2,30,1))</f>
        <v>0.32328850062761355</v>
      </c>
      <c r="E5" s="3">
        <f t="shared" ca="1" si="1"/>
        <v>0.27473595943961077</v>
      </c>
      <c r="F5" s="3">
        <f t="shared" ca="1" si="1"/>
        <v>0.25772766593818203</v>
      </c>
      <c r="G5" s="3">
        <f t="shared" ca="1" si="1"/>
        <v>0.22648057543845829</v>
      </c>
      <c r="H5" s="2"/>
      <c r="J5" s="4"/>
      <c r="K5" s="4"/>
      <c r="L5" s="4"/>
      <c r="N5">
        <v>1</v>
      </c>
      <c r="O5" t="s">
        <v>62</v>
      </c>
      <c r="P5" s="28">
        <f>AVERAGEIF($C$26:$C$141,$N5,D$26:D$141)</f>
        <v>9.9561008394483647E-2</v>
      </c>
      <c r="Q5" s="28">
        <f t="shared" ref="Q5:S8" si="2">AVERAGEIF($C$26:$C$141,$N5,G$26:G$141)</f>
        <v>3.42920823839803E-2</v>
      </c>
      <c r="R5" s="28">
        <f t="shared" si="2"/>
        <v>3.553650494512877E-3</v>
      </c>
      <c r="S5" s="28">
        <f t="shared" si="2"/>
        <v>3.8376793490110421E-4</v>
      </c>
      <c r="T5" s="28">
        <f t="shared" ref="T5:U8" si="3">AVERAGEIF($C$26:$C$141,$N5,L$26:L$141)</f>
        <v>0.38430594504891491</v>
      </c>
      <c r="U5" s="28">
        <f t="shared" si="3"/>
        <v>1.2422872817892715E-2</v>
      </c>
      <c r="V5" s="28">
        <f>AVERAGEIF($C$26:$C$141,$N5,O$26:O$141)</f>
        <v>3.3911804412157321E-3</v>
      </c>
    </row>
    <row r="6" spans="1:22" x14ac:dyDescent="0.25">
      <c r="B6" t="s">
        <v>34</v>
      </c>
      <c r="C6" t="s">
        <v>34</v>
      </c>
      <c r="D6" s="3">
        <f t="shared" ca="1" si="1"/>
        <v>0.15687400743347743</v>
      </c>
      <c r="E6" s="3">
        <f t="shared" ca="1" si="1"/>
        <v>0.13572724865944463</v>
      </c>
      <c r="F6" s="3">
        <f t="shared" ca="1" si="1"/>
        <v>0.12718287674507683</v>
      </c>
      <c r="G6" s="3">
        <f t="shared" ca="1" si="1"/>
        <v>0.11010994464044631</v>
      </c>
      <c r="J6" s="4"/>
      <c r="K6" s="4"/>
      <c r="L6" s="4"/>
      <c r="N6">
        <v>2</v>
      </c>
      <c r="O6" t="s">
        <v>63</v>
      </c>
      <c r="P6" s="28">
        <f>AVERAGEIF($C$26:$C$141,$N6,D$26:D$141)</f>
        <v>9.9561008394483647E-2</v>
      </c>
      <c r="Q6" s="28">
        <f t="shared" si="2"/>
        <v>9.7977378239943666E-3</v>
      </c>
      <c r="R6" s="28">
        <f t="shared" si="2"/>
        <v>2.85476697695176E-2</v>
      </c>
      <c r="S6" s="28">
        <f t="shared" si="2"/>
        <v>3.8376793490110421E-4</v>
      </c>
      <c r="T6" s="28">
        <f t="shared" si="3"/>
        <v>0.49624598961072458</v>
      </c>
      <c r="U6" s="28">
        <f t="shared" si="3"/>
        <v>8.7404930642906872E-2</v>
      </c>
      <c r="V6" s="28">
        <f>AVERAGEIF($C$26:$C$141,$N6,O$26:O$141)</f>
        <v>1.3862608217152666E-2</v>
      </c>
    </row>
    <row r="7" spans="1:22" x14ac:dyDescent="0.25">
      <c r="B7" t="s">
        <v>39</v>
      </c>
      <c r="C7" t="s">
        <v>39</v>
      </c>
      <c r="D7" s="3">
        <f t="shared" ca="1" si="1"/>
        <v>4.2770428347045857E-2</v>
      </c>
      <c r="E7" s="3">
        <f t="shared" ca="1" si="1"/>
        <v>3.4870975810474478E-2</v>
      </c>
      <c r="F7" s="3">
        <f t="shared" ca="1" si="1"/>
        <v>3.3289036182987425E-2</v>
      </c>
      <c r="G7" s="3">
        <f t="shared" ca="1" si="1"/>
        <v>3.347560423198076E-2</v>
      </c>
      <c r="J7" s="4"/>
      <c r="K7" s="4"/>
      <c r="L7" s="4"/>
      <c r="N7">
        <v>3</v>
      </c>
      <c r="O7" t="s">
        <v>64</v>
      </c>
      <c r="P7" s="28">
        <f>AVERAGEIF($C$26:$C$141,$N7,D$26:D$141)</f>
        <v>9.9561008394483647E-2</v>
      </c>
      <c r="Q7" s="28">
        <f t="shared" si="2"/>
        <v>4.8988689119971833E-3</v>
      </c>
      <c r="R7" s="28">
        <f t="shared" si="2"/>
        <v>4.5532661315866599E-2</v>
      </c>
      <c r="S7" s="28">
        <f t="shared" si="2"/>
        <v>3.8376793490110421E-4</v>
      </c>
      <c r="T7" s="28">
        <f t="shared" si="3"/>
        <v>0.48099909244756289</v>
      </c>
      <c r="U7" s="28">
        <f t="shared" si="3"/>
        <v>0.13835990528195383</v>
      </c>
      <c r="V7" s="28">
        <f>AVERAGEIF($C$26:$C$141,$N7,O$26:O$141)</f>
        <v>2.4299217740961589E-2</v>
      </c>
    </row>
    <row r="8" spans="1:22" x14ac:dyDescent="0.25">
      <c r="B8" t="s">
        <v>35</v>
      </c>
      <c r="C8" t="s">
        <v>35</v>
      </c>
      <c r="D8" s="3">
        <f t="shared" ca="1" si="1"/>
        <v>9.9193691343283819E-2</v>
      </c>
      <c r="E8" s="3">
        <f t="shared" ca="1" si="1"/>
        <v>9.9193691343283819E-2</v>
      </c>
      <c r="F8" s="3">
        <f t="shared" ca="1" si="1"/>
        <v>9.9193691343283819E-2</v>
      </c>
      <c r="G8" s="3">
        <f t="shared" ca="1" si="1"/>
        <v>9.9561008394483647E-2</v>
      </c>
      <c r="H8" s="2"/>
      <c r="J8" s="4"/>
      <c r="K8" s="4"/>
      <c r="L8" s="4"/>
      <c r="N8">
        <v>4</v>
      </c>
      <c r="O8" s="4" t="s">
        <v>65</v>
      </c>
      <c r="P8" s="28">
        <f>AVERAGEIF($C$26:$C$141,$N8,D$26:D$141)</f>
        <v>9.9561008394483647E-2</v>
      </c>
      <c r="Q8" s="28">
        <f t="shared" si="2"/>
        <v>2.4494344559985947E-3</v>
      </c>
      <c r="R8" s="28">
        <f t="shared" si="2"/>
        <v>7.7172325923367535E-2</v>
      </c>
      <c r="S8" s="28">
        <f t="shared" si="2"/>
        <v>3.8376793490110421E-4</v>
      </c>
      <c r="T8" s="28">
        <f t="shared" si="3"/>
        <v>0.45640407532762661</v>
      </c>
      <c r="U8" s="28">
        <f t="shared" si="3"/>
        <v>0.23327889910445673</v>
      </c>
      <c r="V8" s="28">
        <f>AVERAGEIF($C$26:$C$141,$N8,O$26:O$141)</f>
        <v>4.3602114135141645E-2</v>
      </c>
    </row>
    <row r="9" spans="1:22" x14ac:dyDescent="0.25">
      <c r="B9" t="s">
        <v>36</v>
      </c>
      <c r="C9" t="s">
        <v>35</v>
      </c>
      <c r="D9" s="3">
        <f t="shared" ca="1" si="1"/>
        <v>9.9193691343283819E-2</v>
      </c>
      <c r="E9" s="3">
        <f t="shared" ca="1" si="1"/>
        <v>9.9193691343283819E-2</v>
      </c>
      <c r="F9" s="3">
        <f t="shared" ca="1" si="1"/>
        <v>9.9193691343283819E-2</v>
      </c>
      <c r="G9" s="3">
        <f t="shared" ca="1" si="1"/>
        <v>9.9561008394483647E-2</v>
      </c>
      <c r="H9" s="2"/>
      <c r="J9" s="4"/>
      <c r="K9" s="4"/>
      <c r="L9" s="4"/>
      <c r="M9" s="4"/>
      <c r="N9" s="4"/>
      <c r="O9" s="4"/>
    </row>
    <row r="10" spans="1:22" x14ac:dyDescent="0.25">
      <c r="B10" s="116" t="s">
        <v>66</v>
      </c>
      <c r="C10" s="116" t="s">
        <v>66</v>
      </c>
      <c r="D10" s="3">
        <f t="shared" ca="1" si="1"/>
        <v>3.7828107156609079E-4</v>
      </c>
      <c r="E10" s="3">
        <f t="shared" ca="1" si="1"/>
        <v>3.7828107156609079E-4</v>
      </c>
      <c r="F10" s="3">
        <f t="shared" ca="1" si="1"/>
        <v>3.7828107156609079E-4</v>
      </c>
      <c r="G10" s="3">
        <f t="shared" ca="1" si="1"/>
        <v>3.8376793490110421E-4</v>
      </c>
    </row>
    <row r="11" spans="1:22" x14ac:dyDescent="0.25">
      <c r="B11" s="116" t="s">
        <v>74</v>
      </c>
      <c r="C11" t="s">
        <v>141</v>
      </c>
      <c r="D11" s="3">
        <f t="shared" ca="1" si="1"/>
        <v>6.2001985614695719E-6</v>
      </c>
      <c r="E11" s="3">
        <f t="shared" ca="1" si="1"/>
        <v>6.2001985614695719E-6</v>
      </c>
      <c r="F11" s="3">
        <f t="shared" ca="1" si="1"/>
        <v>6.2001985614695719E-6</v>
      </c>
      <c r="G11" s="3">
        <f t="shared" ca="1" si="1"/>
        <v>6.4139985118650749E-6</v>
      </c>
    </row>
    <row r="12" spans="1:22" x14ac:dyDescent="0.25">
      <c r="B12" s="116" t="s">
        <v>74</v>
      </c>
      <c r="C12" t="s">
        <v>140</v>
      </c>
      <c r="D12" s="3">
        <f t="shared" ca="1" si="1"/>
        <v>1.2636346703421806E-5</v>
      </c>
      <c r="E12" s="3">
        <f t="shared" ca="1" si="1"/>
        <v>1.2636346703421806E-5</v>
      </c>
      <c r="F12" s="3">
        <f t="shared" ca="1" si="1"/>
        <v>1.2636346703421806E-5</v>
      </c>
      <c r="G12" s="3">
        <f t="shared" ca="1" si="1"/>
        <v>1.3072082796643247E-5</v>
      </c>
    </row>
    <row r="13" spans="1:22" x14ac:dyDescent="0.25">
      <c r="B13" s="116" t="s">
        <v>75</v>
      </c>
      <c r="C13" s="116" t="s">
        <v>75</v>
      </c>
      <c r="D13" s="3">
        <f t="shared" ca="1" si="1"/>
        <v>0.36569876877078256</v>
      </c>
      <c r="E13" s="3">
        <f t="shared" ca="1" si="1"/>
        <v>0.40163165459986333</v>
      </c>
      <c r="F13" s="3">
        <f t="shared" ca="1" si="1"/>
        <v>0.39649209710525157</v>
      </c>
      <c r="G13" s="3">
        <f t="shared" ca="1" si="1"/>
        <v>0.38780645228463334</v>
      </c>
      <c r="H13" s="2"/>
      <c r="J13" s="4"/>
      <c r="K13" s="4"/>
      <c r="L13" s="4"/>
      <c r="M13" s="4"/>
      <c r="N13" s="4"/>
      <c r="O13" s="4"/>
    </row>
    <row r="14" spans="1:22" x14ac:dyDescent="0.25">
      <c r="B14" t="s">
        <v>37</v>
      </c>
      <c r="C14" t="s">
        <v>37</v>
      </c>
      <c r="D14" s="3">
        <f t="shared" ca="1" si="1"/>
        <v>6.1773070788488085E-3</v>
      </c>
      <c r="E14" s="3">
        <f t="shared" ca="1" si="1"/>
        <v>3.0890178038542205E-2</v>
      </c>
      <c r="F14" s="3">
        <f t="shared" ca="1" si="1"/>
        <v>4.8383989559654096E-2</v>
      </c>
      <c r="G14" s="3">
        <f t="shared" ca="1" si="1"/>
        <v>7.8934247257721635E-2</v>
      </c>
      <c r="H14" s="2"/>
      <c r="J14" s="4"/>
      <c r="K14" s="4"/>
      <c r="L14" s="4"/>
      <c r="M14" s="4"/>
      <c r="N14" s="4"/>
      <c r="O14" s="4"/>
    </row>
    <row r="15" spans="1:22" x14ac:dyDescent="0.25">
      <c r="B15" t="s">
        <v>38</v>
      </c>
      <c r="C15" t="s">
        <v>38</v>
      </c>
      <c r="D15" s="3">
        <f t="shared" ca="1" si="1"/>
        <v>1.3395789310123583E-3</v>
      </c>
      <c r="E15" s="3">
        <f t="shared" ca="1" si="1"/>
        <v>6.5688021649733027E-3</v>
      </c>
      <c r="F15" s="3">
        <f t="shared" ca="1" si="1"/>
        <v>1.1938250470821036E-2</v>
      </c>
      <c r="G15" s="3">
        <f t="shared" ca="1" si="1"/>
        <v>2.1307324790771763E-2</v>
      </c>
      <c r="H15" s="2"/>
      <c r="J15" s="4"/>
      <c r="K15" s="4"/>
      <c r="L15" s="4"/>
      <c r="M15" s="4"/>
      <c r="N15" s="4"/>
      <c r="O15" s="4"/>
    </row>
    <row r="16" spans="1:22" x14ac:dyDescent="0.25">
      <c r="B16" t="s">
        <v>40</v>
      </c>
      <c r="C16" t="s">
        <v>40</v>
      </c>
      <c r="D16" s="3">
        <f t="shared" ca="1" si="1"/>
        <v>2.78596162063482E-3</v>
      </c>
      <c r="E16" s="3">
        <f t="shared" ca="1" si="1"/>
        <v>6.2721104432754502E-3</v>
      </c>
      <c r="F16" s="3">
        <f t="shared" ca="1" si="1"/>
        <v>9.8517426471739413E-3</v>
      </c>
      <c r="G16" s="3">
        <f t="shared" ca="1" si="1"/>
        <v>1.6163064917944305E-2</v>
      </c>
      <c r="H16" s="2"/>
    </row>
    <row r="17" spans="1:36" x14ac:dyDescent="0.25">
      <c r="D17" s="3"/>
      <c r="E17" s="3"/>
      <c r="F17" s="3"/>
      <c r="G17" s="3"/>
    </row>
    <row r="18" spans="1:36" x14ac:dyDescent="0.25">
      <c r="D18" s="3"/>
      <c r="E18" s="3"/>
      <c r="F18" s="3"/>
      <c r="G18" s="3"/>
    </row>
    <row r="21" spans="1:36" x14ac:dyDescent="0.25">
      <c r="D21" s="118">
        <f>MATCH(D25,_projections!$C$10:$P$10,0)+1</f>
        <v>2</v>
      </c>
      <c r="E21" s="118">
        <f>MATCH(E25,_projections!$C$10:$P$10,0)+1</f>
        <v>3</v>
      </c>
      <c r="F21" s="118">
        <f>MATCH(F25,_projections!$C$10:$P$10,0)+1</f>
        <v>4</v>
      </c>
      <c r="G21" s="118">
        <f>MATCH(G25,_projections!$C$10:$P$10,0)+1</f>
        <v>5</v>
      </c>
      <c r="H21" s="118">
        <f>MATCH(H25,_projections!$C$10:$P$10,0)+1</f>
        <v>6</v>
      </c>
      <c r="I21" s="118">
        <f>MATCH(I25,_projections!$C$10:$P$10,0)+1</f>
        <v>11</v>
      </c>
      <c r="J21" s="118">
        <f>MATCH(J25,_projections!$C$10:$P$10,0)+1</f>
        <v>12</v>
      </c>
      <c r="K21" s="118">
        <f>MATCH(K25,_projections!$C$10:$P$10,0)+1</f>
        <v>13</v>
      </c>
      <c r="L21" s="118">
        <f>MATCH(L25,_projections!$C$10:$P$10,0)+1</f>
        <v>8</v>
      </c>
      <c r="M21" s="118">
        <f>MATCH(M25,_projections!$C$10:$P$10,0)+1</f>
        <v>7</v>
      </c>
      <c r="N21" s="118">
        <f>MATCH(N25,_projections!$C$10:$P$10,0)+1</f>
        <v>10</v>
      </c>
      <c r="O21" s="118">
        <f>MATCH(O25,_projections!$C$10:$P$10,0)+1</f>
        <v>9</v>
      </c>
      <c r="P21" s="118">
        <f>MATCH(P25,_projections!$C$10:$P$10,0)+1</f>
        <v>14</v>
      </c>
      <c r="W21" s="118">
        <f>MATCH(W25,_projections!$C$10:$P$10,0)+1</f>
        <v>2</v>
      </c>
      <c r="X21" s="118">
        <f>MATCH(X25,_projections!$C$10:$P$10,0)+1</f>
        <v>3</v>
      </c>
      <c r="Y21" s="118">
        <f>MATCH(Y25,_projections!$C$10:$P$10,0)+1</f>
        <v>4</v>
      </c>
      <c r="Z21" s="118">
        <f>MATCH(Z25,_projections!$C$10:$P$10,0)+1</f>
        <v>5</v>
      </c>
      <c r="AA21" s="118">
        <f>MATCH(AA25,_projections!$C$10:$P$10,0)+1</f>
        <v>6</v>
      </c>
      <c r="AB21" s="118">
        <f>MATCH(AB25,_projections!$C$10:$P$10,0)+1</f>
        <v>7</v>
      </c>
      <c r="AC21" s="118">
        <f>MATCH(AC25,_projections!$C$10:$P$10,0)+1</f>
        <v>8</v>
      </c>
      <c r="AD21" s="118">
        <f>MATCH(AD25,_projections!$C$10:$P$10,0)+1</f>
        <v>9</v>
      </c>
      <c r="AE21" s="118">
        <f>MATCH(AE25,_projections!$C$10:$P$10,0)+1</f>
        <v>10</v>
      </c>
      <c r="AF21" s="118">
        <f>MATCH(AF25,_projections!$C$10:$P$10,0)+1</f>
        <v>11</v>
      </c>
      <c r="AG21" s="118">
        <f>MATCH(AG25,_projections!$C$10:$P$10,0)+1</f>
        <v>12</v>
      </c>
      <c r="AH21" s="118">
        <f>MATCH(AH25,_projections!$C$10:$P$10,0)+1</f>
        <v>13</v>
      </c>
      <c r="AI21" s="118">
        <f>MATCH(AI25,_projections!$C$10:$P$10,0)+1</f>
        <v>14</v>
      </c>
    </row>
    <row r="22" spans="1:36" s="10" customFormat="1" x14ac:dyDescent="0.25">
      <c r="C22" s="11"/>
      <c r="D22" s="116"/>
      <c r="E22" s="116"/>
      <c r="F22" s="116"/>
      <c r="G22" s="116"/>
      <c r="H22"/>
      <c r="I22" s="116"/>
      <c r="J22" s="116"/>
      <c r="K22" s="116"/>
      <c r="L22" s="116"/>
      <c r="M22" s="116"/>
      <c r="N22" s="116"/>
      <c r="O22" s="116"/>
      <c r="P22" s="116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</row>
    <row r="23" spans="1:36" s="10" customFormat="1" x14ac:dyDescent="0.25">
      <c r="B23" s="11"/>
      <c r="C23" s="11"/>
      <c r="Q23" s="48"/>
      <c r="R23" s="48"/>
      <c r="S23" s="48"/>
      <c r="U23"/>
      <c r="V23"/>
      <c r="W23" s="118"/>
      <c r="X23" s="118"/>
      <c r="Y23" s="118"/>
      <c r="Z23" s="118"/>
      <c r="AA23" s="118"/>
      <c r="AB23" s="118"/>
      <c r="AC23" s="118"/>
      <c r="AD23" s="118"/>
      <c r="AE23" s="118"/>
      <c r="AF23" s="118"/>
      <c r="AG23" s="118"/>
      <c r="AH23" s="118"/>
      <c r="AI23" s="118"/>
      <c r="AJ23"/>
    </row>
    <row r="24" spans="1:36" s="10" customFormat="1" ht="15" customHeight="1" x14ac:dyDescent="0.25">
      <c r="B24" s="11"/>
      <c r="C24" s="11"/>
      <c r="E24" s="12" t="s">
        <v>50</v>
      </c>
      <c r="F24" s="10" t="s">
        <v>51</v>
      </c>
      <c r="G24" s="12" t="s">
        <v>52</v>
      </c>
      <c r="I24" s="119"/>
      <c r="J24" s="119" t="s">
        <v>53</v>
      </c>
      <c r="K24" s="119"/>
      <c r="L24" s="119"/>
      <c r="M24" s="12"/>
      <c r="N24" s="12" t="s">
        <v>43</v>
      </c>
      <c r="O24" s="12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</row>
    <row r="25" spans="1:36" s="10" customFormat="1" ht="45.75" thickBot="1" x14ac:dyDescent="0.3">
      <c r="B25" s="14" t="s">
        <v>0</v>
      </c>
      <c r="C25" s="14" t="s">
        <v>55</v>
      </c>
      <c r="D25" s="119" t="s">
        <v>35</v>
      </c>
      <c r="E25" s="119" t="s">
        <v>33</v>
      </c>
      <c r="F25" s="119" t="s">
        <v>34</v>
      </c>
      <c r="G25" s="119" t="s">
        <v>39</v>
      </c>
      <c r="H25" s="119" t="s">
        <v>36</v>
      </c>
      <c r="I25" s="119" t="s">
        <v>66</v>
      </c>
      <c r="J25" s="119" t="s">
        <v>141</v>
      </c>
      <c r="K25" s="119" t="s">
        <v>140</v>
      </c>
      <c r="L25" s="119" t="s">
        <v>75</v>
      </c>
      <c r="M25" s="119" t="s">
        <v>37</v>
      </c>
      <c r="N25" s="119" t="s">
        <v>38</v>
      </c>
      <c r="O25" s="119" t="s">
        <v>40</v>
      </c>
      <c r="P25" s="119" t="s">
        <v>76</v>
      </c>
      <c r="U25" s="14" t="s">
        <v>0</v>
      </c>
      <c r="V25" s="14" t="s">
        <v>55</v>
      </c>
      <c r="W25" s="10" t="s">
        <v>35</v>
      </c>
      <c r="X25" s="13" t="s">
        <v>33</v>
      </c>
      <c r="Y25" s="13" t="s">
        <v>34</v>
      </c>
      <c r="Z25" s="10" t="s">
        <v>39</v>
      </c>
      <c r="AA25" s="10" t="s">
        <v>36</v>
      </c>
      <c r="AB25" s="10" t="s">
        <v>37</v>
      </c>
      <c r="AC25" s="10" t="s">
        <v>75</v>
      </c>
      <c r="AD25" s="10" t="s">
        <v>40</v>
      </c>
      <c r="AE25" s="10" t="s">
        <v>38</v>
      </c>
      <c r="AF25" s="10" t="s">
        <v>66</v>
      </c>
      <c r="AG25" s="10" t="s">
        <v>141</v>
      </c>
      <c r="AH25" s="10" t="s">
        <v>140</v>
      </c>
      <c r="AI25" s="10" t="s">
        <v>76</v>
      </c>
    </row>
    <row r="26" spans="1:36" ht="16.5" thickTop="1" thickBot="1" x14ac:dyDescent="0.3">
      <c r="A26">
        <f t="array" ref="A26:A141">MATCH($C26:$C141,_projections!$A$9:$BT$9,0)-1</f>
        <v>16</v>
      </c>
      <c r="B26" t="s">
        <v>12</v>
      </c>
      <c r="C26">
        <v>1</v>
      </c>
      <c r="D26" s="15">
        <f>VLOOKUP($B26,_projections!$A$12:$BT$40,D$21+$A26-1,FALSE)</f>
        <v>8.8541496858488944E-2</v>
      </c>
      <c r="E26" s="15">
        <f>VLOOKUP($B26,_projections!$A$12:$BT$40,E$21+$A26-1,FALSE)</f>
        <v>0.28184668205632468</v>
      </c>
      <c r="F26" s="15">
        <f>VLOOKUP($B26,_projections!$A$12:$BT$40,F$21+$A26-1,FALSE)</f>
        <v>0.20414903508737273</v>
      </c>
      <c r="G26" s="15">
        <f>VLOOKUP($B26,_projections!$A$12:$BT$40,G$21+$A26-1,FALSE)</f>
        <v>4.3031523628330503E-3</v>
      </c>
      <c r="H26" s="15">
        <f>VLOOKUP($B26,_projections!$A$12:$BT$40,H$21+$A26-1,FALSE)</f>
        <v>2.952110263051528E-3</v>
      </c>
      <c r="I26" s="15">
        <f>VLOOKUP($B26,_projections!$A$12:$BT$40,I$21+$A26-1,FALSE)</f>
        <v>2.191620348507012E-4</v>
      </c>
      <c r="J26" s="15">
        <f>VLOOKUP($B26,_projections!$A$12:$BT$40,J$21+$A26-1,FALSE)</f>
        <v>0</v>
      </c>
      <c r="K26" s="15">
        <f>VLOOKUP($B26,_projections!$A$12:$BT$40,K$21+$A26-1,FALSE)</f>
        <v>0</v>
      </c>
      <c r="L26" s="15">
        <f>VLOOKUP($B26,_projections!$A$12:$BT$40,L$21+$A26-1,FALSE)</f>
        <v>0.40266376551047789</v>
      </c>
      <c r="M26" s="15">
        <f>VLOOKUP($B26,_projections!$A$12:$BT$40,M$21+$A26-1,FALSE)</f>
        <v>1.3356522317899449E-2</v>
      </c>
      <c r="N26" s="15">
        <f>VLOOKUP($B26,_projections!$A$12:$BT$40,N$21+$A26-1,FALSE)</f>
        <v>1.1808441052206112E-3</v>
      </c>
      <c r="O26" s="15">
        <f>VLOOKUP($B26,_projections!$A$12:$BT$40,O$21+$A26-1,FALSE)</f>
        <v>7.8722940348040747E-4</v>
      </c>
      <c r="P26" s="15">
        <f>VLOOKUP($B26,_projections!$A$12:$BT$40,P$21+$A26-1,FALSE)</f>
        <v>0</v>
      </c>
      <c r="Q26" s="15"/>
      <c r="R26" s="115">
        <f>SUM(D26:Q26)</f>
        <v>1</v>
      </c>
      <c r="T26">
        <v>1</v>
      </c>
      <c r="U26" s="136" t="s">
        <v>12</v>
      </c>
      <c r="V26" s="136">
        <v>0</v>
      </c>
      <c r="W26" s="15">
        <f>VLOOKUP($B26,_projections!$A$12:$BT$40,W$21+1,FALSE)</f>
        <v>8.8541496858488944E-2</v>
      </c>
      <c r="X26" s="15">
        <f>VLOOKUP($B26,_projections!$A$12:$BT$40,X$21+1,FALSE)</f>
        <v>0.29668071795402601</v>
      </c>
      <c r="Y26" s="15">
        <f>VLOOKUP($B26,_projections!$A$12:$BT$40,Y$21+1,FALSE)</f>
        <v>0.22683226120819192</v>
      </c>
      <c r="Z26" s="15">
        <f>VLOOKUP($B26,_projections!$A$12:$BT$40,Z$21+1,FALSE)</f>
        <v>6.1473605183329288E-3</v>
      </c>
      <c r="AA26" s="15">
        <f>VLOOKUP($B26,_projections!$A$12:$BT$40,AA$21+1,FALSE)</f>
        <v>0</v>
      </c>
      <c r="AB26" s="15">
        <f>VLOOKUP($B26,_projections!$A$12:$BT$40,AB$21+1,FALSE)</f>
        <v>4.5001915287448645E-3</v>
      </c>
      <c r="AC26" s="15">
        <f>VLOOKUP($B26,_projections!$A$12:$BT$40,AC$21+1,FALSE)</f>
        <v>0.37707880989736464</v>
      </c>
      <c r="AD26" s="15">
        <f>VLOOKUP($B26,_projections!$A$12:$BT$40,AD$21+1,FALSE)</f>
        <v>0</v>
      </c>
      <c r="AE26" s="15">
        <f>VLOOKUP($B26,_projections!$A$12:$BT$40,AE$21+1,FALSE)</f>
        <v>0</v>
      </c>
      <c r="AF26" s="120">
        <f>VLOOKUP($B26,_projections!$A$12:$BT$40,AF$21+1,FALSE)</f>
        <v>2.191620348507012E-4</v>
      </c>
      <c r="AG26" s="15">
        <f>VLOOKUP($B26,_projections!$A$12:$BT$40,AG$21+1,FALSE)</f>
        <v>0</v>
      </c>
      <c r="AH26" s="15"/>
      <c r="AI26" s="15">
        <f>VLOOKUP($B26,_projections!$A$12:$BT$40,AI$21+1,FALSE)</f>
        <v>0</v>
      </c>
      <c r="AJ26" s="16" t="str">
        <f>VLOOKUP($B26,_projections!$A$12:$BT$40,AJ$21+1,FALSE)</f>
        <v>Austria</v>
      </c>
    </row>
    <row r="27" spans="1:36" ht="16.5" thickTop="1" thickBot="1" x14ac:dyDescent="0.3">
      <c r="A27">
        <v>16</v>
      </c>
      <c r="B27" t="s">
        <v>1</v>
      </c>
      <c r="C27">
        <v>1</v>
      </c>
      <c r="D27" s="15">
        <f>VLOOKUP($B27,_projections!$A$12:$BT$40,D$21+$A27-1,FALSE)</f>
        <v>4.9764667586416594E-2</v>
      </c>
      <c r="E27" s="15">
        <f>VLOOKUP($B27,_projections!$A$12:$BT$40,E$21+$A27-1,FALSE)</f>
        <v>0.44930226713759119</v>
      </c>
      <c r="F27" s="15">
        <f>VLOOKUP($B27,_projections!$A$12:$BT$40,F$21+$A27-1,FALSE)</f>
        <v>0.33255153225459755</v>
      </c>
      <c r="G27" s="15">
        <f>VLOOKUP($B27,_projections!$A$12:$BT$40,G$21+$A27-1,FALSE)</f>
        <v>1.4521554648078304E-2</v>
      </c>
      <c r="H27" s="15">
        <f>VLOOKUP($B27,_projections!$A$12:$BT$40,H$21+$A27-1,FALSE)</f>
        <v>5.0115886061399681E-3</v>
      </c>
      <c r="I27" s="15">
        <f>VLOOKUP($B27,_projections!$A$12:$BT$40,I$21+$A27-1,FALSE)</f>
        <v>0</v>
      </c>
      <c r="J27" s="15">
        <f>VLOOKUP($B27,_projections!$A$12:$BT$40,J$21+$A27-1,FALSE)</f>
        <v>0</v>
      </c>
      <c r="K27" s="15">
        <f>VLOOKUP($B27,_projections!$A$12:$BT$40,K$21+$A27-1,FALSE)</f>
        <v>3.6448932014156174E-5</v>
      </c>
      <c r="L27" s="15">
        <f>VLOOKUP($B27,_projections!$A$12:$BT$40,L$21+$A27-1,FALSE)</f>
        <v>0.12974625148494334</v>
      </c>
      <c r="M27" s="15">
        <f>VLOOKUP($B27,_projections!$A$12:$BT$40,M$21+$A27-1,FALSE)</f>
        <v>1.5724630279458765E-2</v>
      </c>
      <c r="N27" s="15">
        <f>VLOOKUP($B27,_projections!$A$12:$BT$40,N$21+$A27-1,FALSE)</f>
        <v>2.0046354424559875E-3</v>
      </c>
      <c r="O27" s="15">
        <f>VLOOKUP($B27,_projections!$A$12:$BT$40,O$21+$A27-1,FALSE)</f>
        <v>1.3364236283039915E-3</v>
      </c>
      <c r="P27" s="15">
        <f>VLOOKUP($B27,_projections!$A$12:$BT$40,P$21+$A27-1,FALSE)</f>
        <v>0</v>
      </c>
      <c r="Q27" s="15"/>
      <c r="R27" s="115">
        <f t="shared" ref="R27:R90" si="4">SUM(D27:Q27)</f>
        <v>0.99999999999999978</v>
      </c>
      <c r="T27">
        <v>1</v>
      </c>
      <c r="U27" s="136" t="s">
        <v>1</v>
      </c>
      <c r="V27" s="136">
        <v>0</v>
      </c>
      <c r="W27" s="15">
        <f>VLOOKUP($B27,_projections!$A$12:$BT$40,W$21+1,FALSE)</f>
        <v>4.9764667586416594E-2</v>
      </c>
      <c r="X27" s="15">
        <f>VLOOKUP($B27,_projections!$A$12:$BT$40,X$21+1,FALSE)</f>
        <v>0.47294975488167496</v>
      </c>
      <c r="Y27" s="15">
        <f>VLOOKUP($B27,_projections!$A$12:$BT$40,Y$21+1,FALSE)</f>
        <v>0.36950170250510839</v>
      </c>
      <c r="Z27" s="15">
        <f>VLOOKUP($B27,_projections!$A$12:$BT$40,Z$21+1,FALSE)</f>
        <v>2.0745078068683292E-2</v>
      </c>
      <c r="AA27" s="15">
        <f>VLOOKUP($B27,_projections!$A$12:$BT$40,AA$21+1,FALSE)</f>
        <v>0</v>
      </c>
      <c r="AB27" s="15">
        <f>VLOOKUP($B27,_projections!$A$12:$BT$40,AB$21+1,FALSE)</f>
        <v>6.8986446103886235E-4</v>
      </c>
      <c r="AC27" s="15">
        <f>VLOOKUP($B27,_projections!$A$12:$BT$40,AC$21+1,FALSE)</f>
        <v>8.631248356506363E-2</v>
      </c>
      <c r="AD27" s="15">
        <f>VLOOKUP($B27,_projections!$A$12:$BT$40,AD$21+1,FALSE)</f>
        <v>0</v>
      </c>
      <c r="AE27" s="15">
        <f>VLOOKUP($B27,_projections!$A$12:$BT$40,AE$21+1,FALSE)</f>
        <v>0</v>
      </c>
      <c r="AF27" s="15">
        <f>VLOOKUP($B27,_projections!$A$12:$BT$40,AF$21+1,FALSE)</f>
        <v>0</v>
      </c>
      <c r="AG27" s="15">
        <f>VLOOKUP($B27,_projections!$A$12:$BT$40,AG$21+1,FALSE)</f>
        <v>0</v>
      </c>
      <c r="AH27" s="15"/>
      <c r="AI27" s="15">
        <f>VLOOKUP($B27,_projections!$A$12:$BT$40,AI$21+1,FALSE)</f>
        <v>0</v>
      </c>
      <c r="AJ27" s="16" t="str">
        <f>VLOOKUP($B27,_projections!$A$12:$BT$40,AJ$21+1,FALSE)</f>
        <v>Belgium</v>
      </c>
    </row>
    <row r="28" spans="1:36" ht="16.5" thickTop="1" thickBot="1" x14ac:dyDescent="0.3">
      <c r="A28">
        <v>16</v>
      </c>
      <c r="B28" t="s">
        <v>19</v>
      </c>
      <c r="C28">
        <v>1</v>
      </c>
      <c r="D28" s="15">
        <f>VLOOKUP($B28,_projections!$A$12:$BT$40,D$21+$A28-1,FALSE)</f>
        <v>0.10022565767354097</v>
      </c>
      <c r="E28" s="15">
        <f>VLOOKUP($B28,_projections!$A$12:$BT$40,E$21+$A28-1,FALSE)</f>
        <v>3.017146760403374E-2</v>
      </c>
      <c r="F28" s="15">
        <f>VLOOKUP($B28,_projections!$A$12:$BT$40,F$21+$A28-1,FALSE)</f>
        <v>0</v>
      </c>
      <c r="G28" s="15">
        <f>VLOOKUP($B28,_projections!$A$12:$BT$40,G$21+$A28-1,FALSE)</f>
        <v>0.12274994738351931</v>
      </c>
      <c r="H28" s="15">
        <f>VLOOKUP($B28,_projections!$A$12:$BT$40,H$21+$A28-1,FALSE)</f>
        <v>4.0646319214786676E-3</v>
      </c>
      <c r="I28" s="15">
        <f>VLOOKUP($B28,_projections!$A$12:$BT$40,I$21+$A28-1,FALSE)</f>
        <v>0</v>
      </c>
      <c r="J28" s="15">
        <f>VLOOKUP($B28,_projections!$A$12:$BT$40,J$21+$A28-1,FALSE)</f>
        <v>0</v>
      </c>
      <c r="K28" s="15">
        <f>VLOOKUP($B28,_projections!$A$12:$BT$40,K$21+$A28-1,FALSE)</f>
        <v>0</v>
      </c>
      <c r="L28" s="15">
        <f>VLOOKUP($B28,_projections!$A$12:$BT$40,L$21+$A28-1,FALSE)</f>
        <v>0.72788464503867223</v>
      </c>
      <c r="M28" s="15">
        <f>VLOOKUP($B28,_projections!$A$12:$BT$40,M$21+$A28-1,FALSE)</f>
        <v>1.2193895764436004E-2</v>
      </c>
      <c r="N28" s="15">
        <f>VLOOKUP($B28,_projections!$A$12:$BT$40,N$21+$A28-1,FALSE)</f>
        <v>1.6258527685914671E-3</v>
      </c>
      <c r="O28" s="15">
        <f>VLOOKUP($B28,_projections!$A$12:$BT$40,O$21+$A28-1,FALSE)</f>
        <v>1.0839018457276446E-3</v>
      </c>
      <c r="P28" s="15">
        <f>VLOOKUP($B28,_projections!$A$12:$BT$40,P$21+$A28-1,FALSE)</f>
        <v>0</v>
      </c>
      <c r="Q28" s="15"/>
      <c r="R28" s="115">
        <f t="shared" si="4"/>
        <v>1</v>
      </c>
      <c r="T28">
        <v>1</v>
      </c>
      <c r="U28" s="136" t="s">
        <v>19</v>
      </c>
      <c r="V28" s="136">
        <v>0</v>
      </c>
      <c r="W28" s="15">
        <f>VLOOKUP($B28,_projections!$A$12:$BT$40,W$21+1,FALSE)</f>
        <v>0.10022565767354097</v>
      </c>
      <c r="X28" s="15">
        <f>VLOOKUP($B28,_projections!$A$12:$BT$40,X$21+1,FALSE)</f>
        <v>3.1759439583193411E-2</v>
      </c>
      <c r="Y28" s="15">
        <f>VLOOKUP($B28,_projections!$A$12:$BT$40,Y$21+1,FALSE)</f>
        <v>0</v>
      </c>
      <c r="Z28" s="15">
        <f>VLOOKUP($B28,_projections!$A$12:$BT$40,Z$21+1,FALSE)</f>
        <v>0.17535706769074189</v>
      </c>
      <c r="AA28" s="15">
        <f>VLOOKUP($B28,_projections!$A$12:$BT$40,AA$21+1,FALSE)</f>
        <v>0</v>
      </c>
      <c r="AB28" s="15">
        <f>VLOOKUP($B28,_projections!$A$12:$BT$40,AB$21+1,FALSE)</f>
        <v>0</v>
      </c>
      <c r="AC28" s="15">
        <f>VLOOKUP($B28,_projections!$A$12:$BT$40,AC$21+1,FALSE)</f>
        <v>0.69265783505252376</v>
      </c>
      <c r="AD28" s="15">
        <f>VLOOKUP($B28,_projections!$A$12:$BT$40,AD$21+1,FALSE)</f>
        <v>0</v>
      </c>
      <c r="AE28" s="15">
        <f>VLOOKUP($B28,_projections!$A$12:$BT$40,AE$21+1,FALSE)</f>
        <v>0</v>
      </c>
      <c r="AF28" s="15">
        <f>VLOOKUP($B28,_projections!$A$12:$BT$40,AF$21+1,FALSE)</f>
        <v>0</v>
      </c>
      <c r="AG28" s="15">
        <f>VLOOKUP($B28,_projections!$A$12:$BT$40,AG$21+1,FALSE)</f>
        <v>0</v>
      </c>
      <c r="AH28" s="15"/>
      <c r="AI28" s="15">
        <f>VLOOKUP($B28,_projections!$A$12:$BT$40,AI$21+1,FALSE)</f>
        <v>0</v>
      </c>
      <c r="AJ28" s="16" t="str">
        <f>VLOOKUP($B28,_projections!$A$12:$BT$40,AJ$21+1,FALSE)</f>
        <v>Bulgaria</v>
      </c>
    </row>
    <row r="29" spans="1:36" ht="16.5" thickTop="1" thickBot="1" x14ac:dyDescent="0.3">
      <c r="A29">
        <v>16</v>
      </c>
      <c r="B29" t="s">
        <v>22</v>
      </c>
      <c r="C29">
        <v>1</v>
      </c>
      <c r="D29" s="15">
        <f>VLOOKUP($B29,_projections!$A$12:$BT$40,D$21+$A29-1,FALSE)</f>
        <v>1.9991022033951627E-2</v>
      </c>
      <c r="E29" s="15">
        <f>VLOOKUP($B29,_projections!$A$12:$BT$40,E$21+$A29-1,FALSE)</f>
        <v>0.22847719866645719</v>
      </c>
      <c r="F29" s="15">
        <f>VLOOKUP($B29,_projections!$A$12:$BT$40,F$21+$A29-1,FALSE)</f>
        <v>4.6753960563916466E-2</v>
      </c>
      <c r="G29" s="15">
        <f>VLOOKUP($B29,_projections!$A$12:$BT$40,G$21+$A29-1,FALSE)</f>
        <v>2.2856852761713653E-3</v>
      </c>
      <c r="H29" s="15">
        <f>VLOOKUP($B29,_projections!$A$12:$BT$40,H$21+$A29-1,FALSE)</f>
        <v>1.3649684722846869E-3</v>
      </c>
      <c r="I29" s="15">
        <f>VLOOKUP($B29,_projections!$A$12:$BT$40,I$21+$A29-1,FALSE)</f>
        <v>0</v>
      </c>
      <c r="J29" s="15">
        <f>VLOOKUP($B29,_projections!$A$12:$BT$40,J$21+$A29-1,FALSE)</f>
        <v>0</v>
      </c>
      <c r="K29" s="15">
        <f>VLOOKUP($B29,_projections!$A$12:$BT$40,K$21+$A29-1,FALSE)</f>
        <v>0</v>
      </c>
      <c r="L29" s="15">
        <f>VLOOKUP($B29,_projections!$A$12:$BT$40,L$21+$A29-1,FALSE)</f>
        <v>0.6961222805888414</v>
      </c>
      <c r="M29" s="15">
        <f>VLOOKUP($B29,_projections!$A$12:$BT$40,M$21+$A29-1,FALSE)</f>
        <v>4.0949054168540611E-3</v>
      </c>
      <c r="N29" s="15">
        <f>VLOOKUP($B29,_projections!$A$12:$BT$40,N$21+$A29-1,FALSE)</f>
        <v>5.459873889138749E-4</v>
      </c>
      <c r="O29" s="15">
        <f>VLOOKUP($B29,_projections!$A$12:$BT$40,O$21+$A29-1,FALSE)</f>
        <v>3.6399159260924984E-4</v>
      </c>
      <c r="P29" s="15">
        <f>VLOOKUP($B29,_projections!$A$12:$BT$40,P$21+$A29-1,FALSE)</f>
        <v>0</v>
      </c>
      <c r="Q29" s="15"/>
      <c r="R29" s="115">
        <f t="shared" si="4"/>
        <v>0.99999999999999989</v>
      </c>
      <c r="T29">
        <v>1</v>
      </c>
      <c r="U29" s="136" t="s">
        <v>22</v>
      </c>
      <c r="V29" s="136">
        <v>0</v>
      </c>
      <c r="W29" s="15">
        <f>VLOOKUP($B29,_projections!$A$12:$BT$40,W$21+1,FALSE)</f>
        <v>1.9991022033951627E-2</v>
      </c>
      <c r="X29" s="15">
        <f>VLOOKUP($B29,_projections!$A$12:$BT$40,X$21+1,FALSE)</f>
        <v>0.24050231438574443</v>
      </c>
      <c r="Y29" s="15">
        <f>VLOOKUP($B29,_projections!$A$12:$BT$40,Y$21+1,FALSE)</f>
        <v>5.1948845071018296E-2</v>
      </c>
      <c r="Z29" s="15">
        <f>VLOOKUP($B29,_projections!$A$12:$BT$40,Z$21+1,FALSE)</f>
        <v>3.2652646802448075E-3</v>
      </c>
      <c r="AA29" s="15">
        <f>VLOOKUP($B29,_projections!$A$12:$BT$40,AA$21+1,FALSE)</f>
        <v>0</v>
      </c>
      <c r="AB29" s="15">
        <f>VLOOKUP($B29,_projections!$A$12:$BT$40,AB$21+1,FALSE)</f>
        <v>0</v>
      </c>
      <c r="AC29" s="15">
        <f>VLOOKUP($B29,_projections!$A$12:$BT$40,AC$21+1,FALSE)</f>
        <v>0.68429255382904075</v>
      </c>
      <c r="AD29" s="15">
        <f>VLOOKUP($B29,_projections!$A$12:$BT$40,AD$21+1,FALSE)</f>
        <v>0</v>
      </c>
      <c r="AE29" s="15">
        <f>VLOOKUP($B29,_projections!$A$12:$BT$40,AE$21+1,FALSE)</f>
        <v>0</v>
      </c>
      <c r="AF29" s="15">
        <f>VLOOKUP($B29,_projections!$A$12:$BT$40,AF$21+1,FALSE)</f>
        <v>0</v>
      </c>
      <c r="AG29" s="15">
        <f>VLOOKUP($B29,_projections!$A$12:$BT$40,AG$21+1,FALSE)</f>
        <v>0</v>
      </c>
      <c r="AH29" s="15"/>
      <c r="AI29" s="15">
        <f>VLOOKUP($B29,_projections!$A$12:$BT$40,AI$21+1,FALSE)</f>
        <v>0</v>
      </c>
      <c r="AJ29" s="16" t="str">
        <f>VLOOKUP($B29,_projections!$A$12:$BT$40,AJ$21+1,FALSE)</f>
        <v>Croatia</v>
      </c>
    </row>
    <row r="30" spans="1:36" ht="16.5" thickTop="1" thickBot="1" x14ac:dyDescent="0.3">
      <c r="A30">
        <v>16</v>
      </c>
      <c r="B30" t="s">
        <v>28</v>
      </c>
      <c r="C30">
        <v>1</v>
      </c>
      <c r="D30" s="15">
        <f>VLOOKUP($B30,_projections!$A$12:$BT$40,D$21+$A30-1,FALSE)</f>
        <v>0.14689389023811067</v>
      </c>
      <c r="E30" s="15">
        <f>VLOOKUP($B30,_projections!$A$12:$BT$40,E$21+$A30-1,FALSE)</f>
        <v>9.8955083006747963E-2</v>
      </c>
      <c r="F30" s="15">
        <f>VLOOKUP($B30,_projections!$A$12:$BT$40,F$21+$A30-1,FALSE)</f>
        <v>0.6087685915513581</v>
      </c>
      <c r="G30" s="15">
        <f>VLOOKUP($B30,_projections!$A$12:$BT$40,G$21+$A30-1,FALSE)</f>
        <v>0</v>
      </c>
      <c r="H30" s="15">
        <f>VLOOKUP($B30,_projections!$A$12:$BT$40,H$21+$A30-1,FALSE)</f>
        <v>5.4636837660247952E-3</v>
      </c>
      <c r="I30" s="15">
        <f>VLOOKUP($B30,_projections!$A$12:$BT$40,I$21+$A30-1,FALSE)</f>
        <v>0</v>
      </c>
      <c r="J30" s="15">
        <f>VLOOKUP($B30,_projections!$A$12:$BT$40,J$21+$A30-1,FALSE)</f>
        <v>0</v>
      </c>
      <c r="K30" s="15">
        <f>VLOOKUP($B30,_projections!$A$12:$BT$40,K$21+$A30-1,FALSE)</f>
        <v>0</v>
      </c>
      <c r="L30" s="15">
        <f>VLOOKUP($B30,_projections!$A$12:$BT$40,L$21+$A30-1,FALSE)</f>
        <v>0.10667078738358129</v>
      </c>
      <c r="M30" s="15">
        <f>VLOOKUP($B30,_projections!$A$12:$BT$40,M$21+$A30-1,FALSE)</f>
        <v>1.6391051298074385E-2</v>
      </c>
      <c r="N30" s="15">
        <f>VLOOKUP($B30,_projections!$A$12:$BT$40,N$21+$A30-1,FALSE)</f>
        <v>2.1854735064099182E-3</v>
      </c>
      <c r="O30" s="15">
        <f>VLOOKUP($B30,_projections!$A$12:$BT$40,O$21+$A30-1,FALSE)</f>
        <v>1.4671439249693044E-2</v>
      </c>
      <c r="P30" s="15">
        <f>VLOOKUP($B30,_projections!$A$12:$BT$40,P$21+$A30-1,FALSE)</f>
        <v>0</v>
      </c>
      <c r="Q30" s="15"/>
      <c r="R30" s="115">
        <f t="shared" si="4"/>
        <v>1.0000000000000002</v>
      </c>
      <c r="T30">
        <v>1</v>
      </c>
      <c r="U30" s="136" t="s">
        <v>28</v>
      </c>
      <c r="V30" s="136">
        <v>0</v>
      </c>
      <c r="W30" s="15">
        <f>VLOOKUP($B30,_projections!$A$12:$BT$40,W$21+1,FALSE)</f>
        <v>0.14689389023811067</v>
      </c>
      <c r="X30" s="15">
        <f>VLOOKUP($B30,_projections!$A$12:$BT$40,X$21+1,FALSE)</f>
        <v>0.10416324527026102</v>
      </c>
      <c r="Y30" s="15">
        <f>VLOOKUP($B30,_projections!$A$12:$BT$40,Y$21+1,FALSE)</f>
        <v>0.67640954616817561</v>
      </c>
      <c r="Z30" s="15">
        <f>VLOOKUP($B30,_projections!$A$12:$BT$40,Z$21+1,FALSE)</f>
        <v>0</v>
      </c>
      <c r="AA30" s="15">
        <f>VLOOKUP($B30,_projections!$A$12:$BT$40,AA$21+1,FALSE)</f>
        <v>0</v>
      </c>
      <c r="AB30" s="15">
        <f>VLOOKUP($B30,_projections!$A$12:$BT$40,AB$21+1,FALSE)</f>
        <v>0</v>
      </c>
      <c r="AC30" s="15">
        <f>VLOOKUP($B30,_projections!$A$12:$BT$40,AC$21+1,FALSE)</f>
        <v>5.9318861411366393E-2</v>
      </c>
      <c r="AD30" s="15">
        <f>VLOOKUP($B30,_projections!$A$12:$BT$40,AD$21+1,FALSE)</f>
        <v>1.3214456912086432E-2</v>
      </c>
      <c r="AE30" s="15">
        <f>VLOOKUP($B30,_projections!$A$12:$BT$40,AE$21+1,FALSE)</f>
        <v>0</v>
      </c>
      <c r="AF30" s="15">
        <f>VLOOKUP($B30,_projections!$A$12:$BT$40,AF$21+1,FALSE)</f>
        <v>0</v>
      </c>
      <c r="AG30" s="15">
        <f>VLOOKUP($B30,_projections!$A$12:$BT$40,AG$21+1,FALSE)</f>
        <v>0</v>
      </c>
      <c r="AH30" s="15"/>
      <c r="AI30" s="15">
        <f>VLOOKUP($B30,_projections!$A$12:$BT$40,AI$21+1,FALSE)</f>
        <v>0</v>
      </c>
      <c r="AJ30" s="16" t="str">
        <f>VLOOKUP($B30,_projections!$A$12:$BT$40,AJ$21+1,FALSE)</f>
        <v>Cyprus</v>
      </c>
    </row>
    <row r="31" spans="1:36" ht="16.5" thickTop="1" thickBot="1" x14ac:dyDescent="0.3">
      <c r="A31">
        <v>16</v>
      </c>
      <c r="B31" t="s">
        <v>13</v>
      </c>
      <c r="C31">
        <v>1</v>
      </c>
      <c r="D31" s="15">
        <f>VLOOKUP($B31,_projections!$A$12:$BT$40,D$21+$A31-1,FALSE)</f>
        <v>6.156422406444572E-2</v>
      </c>
      <c r="E31" s="15">
        <f>VLOOKUP($B31,_projections!$A$12:$BT$40,E$21+$A31-1,FALSE)</f>
        <v>0.34260981425839615</v>
      </c>
      <c r="F31" s="15">
        <f>VLOOKUP($B31,_projections!$A$12:$BT$40,F$21+$A31-1,FALSE)</f>
        <v>0</v>
      </c>
      <c r="G31" s="15">
        <f>VLOOKUP($B31,_projections!$A$12:$BT$40,G$21+$A31-1,FALSE)</f>
        <v>0.14707539704918338</v>
      </c>
      <c r="H31" s="15">
        <f>VLOOKUP($B31,_projections!$A$12:$BT$40,H$21+$A31-1,FALSE)</f>
        <v>6.0798306381271957E-3</v>
      </c>
      <c r="I31" s="15">
        <f>VLOOKUP($B31,_projections!$A$12:$BT$40,I$21+$A31-1,FALSE)</f>
        <v>0</v>
      </c>
      <c r="J31" s="15">
        <f>VLOOKUP($B31,_projections!$A$12:$BT$40,J$21+$A31-1,FALSE)</f>
        <v>0</v>
      </c>
      <c r="K31" s="15">
        <f>VLOOKUP($B31,_projections!$A$12:$BT$40,K$21+$A31-1,FALSE)</f>
        <v>0</v>
      </c>
      <c r="L31" s="15">
        <f>VLOOKUP($B31,_projections!$A$12:$BT$40,L$21+$A31-1,FALSE)</f>
        <v>0.41840192335681942</v>
      </c>
      <c r="M31" s="15">
        <f>VLOOKUP($B31,_projections!$A$12:$BT$40,M$21+$A31-1,FALSE)</f>
        <v>2.0215590207610018E-2</v>
      </c>
      <c r="N31" s="15">
        <f>VLOOKUP($B31,_projections!$A$12:$BT$40,N$21+$A31-1,FALSE)</f>
        <v>2.4319322552508781E-3</v>
      </c>
      <c r="O31" s="15">
        <f>VLOOKUP($B31,_projections!$A$12:$BT$40,O$21+$A31-1,FALSE)</f>
        <v>1.6212881701672521E-3</v>
      </c>
      <c r="P31" s="15">
        <f>VLOOKUP($B31,_projections!$A$12:$BT$40,P$21+$A31-1,FALSE)</f>
        <v>0</v>
      </c>
      <c r="Q31" s="15"/>
      <c r="R31" s="115">
        <f t="shared" si="4"/>
        <v>0.99999999999999989</v>
      </c>
      <c r="T31">
        <v>1</v>
      </c>
      <c r="U31" s="136" t="s">
        <v>13</v>
      </c>
      <c r="V31" s="136">
        <v>0</v>
      </c>
      <c r="W31" s="15">
        <f>VLOOKUP($B31,_projections!$A$12:$BT$40,W$21+1,FALSE)</f>
        <v>6.156422406444572E-2</v>
      </c>
      <c r="X31" s="15">
        <f>VLOOKUP($B31,_projections!$A$12:$BT$40,X$21+1,FALSE)</f>
        <v>0.36064190974568017</v>
      </c>
      <c r="Y31" s="15">
        <f>VLOOKUP($B31,_projections!$A$12:$BT$40,Y$21+1,FALSE)</f>
        <v>0</v>
      </c>
      <c r="Z31" s="15">
        <f>VLOOKUP($B31,_projections!$A$12:$BT$40,Z$21+1,FALSE)</f>
        <v>0.21010771007026199</v>
      </c>
      <c r="AA31" s="15">
        <f>VLOOKUP($B31,_projections!$A$12:$BT$40,AA$21+1,FALSE)</f>
        <v>0</v>
      </c>
      <c r="AB31" s="15">
        <f>VLOOKUP($B31,_projections!$A$12:$BT$40,AB$21+1,FALSE)</f>
        <v>1.9760982932284297E-3</v>
      </c>
      <c r="AC31" s="15">
        <f>VLOOKUP($B31,_projections!$A$12:$BT$40,AC$21+1,FALSE)</f>
        <v>0.36571005782638372</v>
      </c>
      <c r="AD31" s="15">
        <f>VLOOKUP($B31,_projections!$A$12:$BT$40,AD$21+1,FALSE)</f>
        <v>0</v>
      </c>
      <c r="AE31" s="15">
        <f>VLOOKUP($B31,_projections!$A$12:$BT$40,AE$21+1,FALSE)</f>
        <v>0</v>
      </c>
      <c r="AF31" s="15">
        <f>VLOOKUP($B31,_projections!$A$12:$BT$40,AF$21+1,FALSE)</f>
        <v>0</v>
      </c>
      <c r="AG31" s="15">
        <f>VLOOKUP($B31,_projections!$A$12:$BT$40,AG$21+1,FALSE)</f>
        <v>0</v>
      </c>
      <c r="AH31" s="15"/>
      <c r="AI31" s="15">
        <f>VLOOKUP($B31,_projections!$A$12:$BT$40,AI$21+1,FALSE)</f>
        <v>0</v>
      </c>
      <c r="AJ31" s="16" t="str">
        <f>VLOOKUP($B31,_projections!$A$12:$BT$40,AJ$21+1,FALSE)</f>
        <v>Czech Republic</v>
      </c>
    </row>
    <row r="32" spans="1:36" ht="16.5" thickTop="1" thickBot="1" x14ac:dyDescent="0.3">
      <c r="A32">
        <v>16</v>
      </c>
      <c r="B32" t="s">
        <v>17</v>
      </c>
      <c r="C32">
        <v>1</v>
      </c>
      <c r="D32" s="15">
        <f>VLOOKUP($B32,_projections!$A$12:$BT$40,D$21+$A32-1,FALSE)</f>
        <v>6.1762015968994555E-2</v>
      </c>
      <c r="E32" s="15">
        <f>VLOOKUP($B32,_projections!$A$12:$BT$40,E$21+$A32-1,FALSE)</f>
        <v>0.3003599497445078</v>
      </c>
      <c r="F32" s="15">
        <f>VLOOKUP($B32,_projections!$A$12:$BT$40,F$21+$A32-1,FALSE)</f>
        <v>0.14248669249533033</v>
      </c>
      <c r="G32" s="15">
        <f>VLOOKUP($B32,_projections!$A$12:$BT$40,G$21+$A32-1,FALSE)</f>
        <v>2.997524746906076E-5</v>
      </c>
      <c r="H32" s="15">
        <f>VLOOKUP($B32,_projections!$A$12:$BT$40,H$21+$A32-1,FALSE)</f>
        <v>2.3739839747953981E-3</v>
      </c>
      <c r="I32" s="15">
        <f>VLOOKUP($B32,_projections!$A$12:$BT$40,I$21+$A32-1,FALSE)</f>
        <v>0</v>
      </c>
      <c r="J32" s="15">
        <f>VLOOKUP($B32,_projections!$A$12:$BT$40,J$21+$A32-1,FALSE)</f>
        <v>0</v>
      </c>
      <c r="K32" s="15">
        <f>VLOOKUP($B32,_projections!$A$12:$BT$40,K$21+$A32-1,FALSE)</f>
        <v>1.0262430757961879E-3</v>
      </c>
      <c r="L32" s="15">
        <f>VLOOKUP($B32,_projections!$A$12:$BT$40,L$21+$A32-1,FALSE)</f>
        <v>0.47231871281363741</v>
      </c>
      <c r="M32" s="15">
        <f>VLOOKUP($B32,_projections!$A$12:$BT$40,M$21+$A32-1,FALSE)</f>
        <v>1.8059770696272334E-2</v>
      </c>
      <c r="N32" s="15">
        <f>VLOOKUP($B32,_projections!$A$12:$BT$40,N$21+$A32-1,FALSE)</f>
        <v>9.4959358991815923E-4</v>
      </c>
      <c r="O32" s="15">
        <f>VLOOKUP($B32,_projections!$A$12:$BT$40,O$21+$A32-1,FALSE)</f>
        <v>6.3306239327877282E-4</v>
      </c>
      <c r="P32" s="15">
        <f>VLOOKUP($B32,_projections!$A$12:$BT$40,P$21+$A32-1,FALSE)</f>
        <v>0</v>
      </c>
      <c r="Q32" s="15"/>
      <c r="R32" s="115">
        <f t="shared" si="4"/>
        <v>1</v>
      </c>
      <c r="T32">
        <v>1</v>
      </c>
      <c r="U32" s="136" t="s">
        <v>17</v>
      </c>
      <c r="V32" s="136">
        <v>0</v>
      </c>
      <c r="W32" s="15">
        <f>VLOOKUP($B32,_projections!$A$12:$BT$40,W$21+1,FALSE)</f>
        <v>6.1762015968994555E-2</v>
      </c>
      <c r="X32" s="15">
        <f>VLOOKUP($B32,_projections!$A$12:$BT$40,X$21+1,FALSE)</f>
        <v>0.31616836815211347</v>
      </c>
      <c r="Y32" s="15">
        <f>VLOOKUP($B32,_projections!$A$12:$BT$40,Y$21+1,FALSE)</f>
        <v>0.1583185472170337</v>
      </c>
      <c r="Z32" s="15">
        <f>VLOOKUP($B32,_projections!$A$12:$BT$40,Z$21+1,FALSE)</f>
        <v>4.2821782098658232E-5</v>
      </c>
      <c r="AA32" s="15">
        <f>VLOOKUP($B32,_projections!$A$12:$BT$40,AA$21+1,FALSE)</f>
        <v>0</v>
      </c>
      <c r="AB32" s="15">
        <f>VLOOKUP($B32,_projections!$A$12:$BT$40,AB$21+1,FALSE)</f>
        <v>1.093781877188614E-2</v>
      </c>
      <c r="AC32" s="15">
        <f>VLOOKUP($B32,_projections!$A$12:$BT$40,AC$21+1,FALSE)</f>
        <v>0.45174418503207731</v>
      </c>
      <c r="AD32" s="15">
        <f>VLOOKUP($B32,_projections!$A$12:$BT$40,AD$21+1,FALSE)</f>
        <v>0</v>
      </c>
      <c r="AE32" s="15">
        <f>VLOOKUP($B32,_projections!$A$12:$BT$40,AE$21+1,FALSE)</f>
        <v>0</v>
      </c>
      <c r="AF32" s="15">
        <f>VLOOKUP($B32,_projections!$A$12:$BT$40,AF$21+1,FALSE)</f>
        <v>0</v>
      </c>
      <c r="AG32" s="15">
        <f>VLOOKUP($B32,_projections!$A$12:$BT$40,AG$21+1,FALSE)</f>
        <v>0</v>
      </c>
      <c r="AH32" s="15"/>
      <c r="AI32" s="15">
        <f>VLOOKUP($B32,_projections!$A$12:$BT$40,AI$21+1,FALSE)</f>
        <v>0</v>
      </c>
      <c r="AJ32" s="16" t="str">
        <f>VLOOKUP($B32,_projections!$A$12:$BT$40,AJ$21+1,FALSE)</f>
        <v>Denmark</v>
      </c>
    </row>
    <row r="33" spans="1:36" ht="16.5" thickTop="1" thickBot="1" x14ac:dyDescent="0.3">
      <c r="A33">
        <v>16</v>
      </c>
      <c r="B33" t="s">
        <v>25</v>
      </c>
      <c r="C33">
        <v>1</v>
      </c>
      <c r="D33" s="15">
        <f>VLOOKUP($B33,_projections!$A$12:$BT$40,D$21+$A33-1,FALSE)</f>
        <v>3.435083280936839E-2</v>
      </c>
      <c r="E33" s="15">
        <f>VLOOKUP($B33,_projections!$A$12:$BT$40,E$21+$A33-1,FALSE)</f>
        <v>9.7625863388013004E-2</v>
      </c>
      <c r="F33" s="15">
        <f>VLOOKUP($B33,_projections!$A$12:$BT$40,F$21+$A33-1,FALSE)</f>
        <v>8.1905679453020547E-3</v>
      </c>
      <c r="G33" s="15">
        <f>VLOOKUP($B33,_projections!$A$12:$BT$40,G$21+$A33-1,FALSE)</f>
        <v>1.5630566352461229E-2</v>
      </c>
      <c r="H33" s="15">
        <f>VLOOKUP($B33,_projections!$A$12:$BT$40,H$21+$A33-1,FALSE)</f>
        <v>9.5603104442246894E-4</v>
      </c>
      <c r="I33" s="15">
        <f>VLOOKUP($B33,_projections!$A$12:$BT$40,I$21+$A33-1,FALSE)</f>
        <v>0</v>
      </c>
      <c r="J33" s="15">
        <f>VLOOKUP($B33,_projections!$A$12:$BT$40,J$21+$A33-1,FALSE)</f>
        <v>0</v>
      </c>
      <c r="K33" s="15">
        <f>VLOOKUP($B33,_projections!$A$12:$BT$40,K$21+$A33-1,FALSE)</f>
        <v>0</v>
      </c>
      <c r="L33" s="15">
        <f>VLOOKUP($B33,_projections!$A$12:$BT$40,L$21+$A33-1,FALSE)</f>
        <v>0.83974069129755047</v>
      </c>
      <c r="M33" s="15">
        <f>VLOOKUP($B33,_projections!$A$12:$BT$40,M$21+$A33-1,FALSE)</f>
        <v>2.868093133267407E-3</v>
      </c>
      <c r="N33" s="15">
        <f>VLOOKUP($B33,_projections!$A$12:$BT$40,N$21+$A33-1,FALSE)</f>
        <v>3.8241241776898759E-4</v>
      </c>
      <c r="O33" s="15">
        <f>VLOOKUP($B33,_projections!$A$12:$BT$40,O$21+$A33-1,FALSE)</f>
        <v>2.5494161184599169E-4</v>
      </c>
      <c r="P33" s="15">
        <f>VLOOKUP($B33,_projections!$A$12:$BT$40,P$21+$A33-1,FALSE)</f>
        <v>0</v>
      </c>
      <c r="Q33" s="15"/>
      <c r="R33" s="115">
        <f t="shared" si="4"/>
        <v>1</v>
      </c>
      <c r="T33">
        <v>1</v>
      </c>
      <c r="U33" s="136" t="s">
        <v>25</v>
      </c>
      <c r="V33" s="136">
        <v>0</v>
      </c>
      <c r="W33" s="15">
        <f>VLOOKUP($B33,_projections!$A$12:$BT$40,W$21+1,FALSE)</f>
        <v>3.435083280936839E-2</v>
      </c>
      <c r="X33" s="15">
        <f>VLOOKUP($B33,_projections!$A$12:$BT$40,X$21+1,FALSE)</f>
        <v>0.10276406672422422</v>
      </c>
      <c r="Y33" s="15">
        <f>VLOOKUP($B33,_projections!$A$12:$BT$40,Y$21+1,FALSE)</f>
        <v>9.1006310503356155E-3</v>
      </c>
      <c r="Z33" s="15">
        <f>VLOOKUP($B33,_projections!$A$12:$BT$40,Z$21+1,FALSE)</f>
        <v>2.2329380503516044E-2</v>
      </c>
      <c r="AA33" s="15">
        <f>VLOOKUP($B33,_projections!$A$12:$BT$40,AA$21+1,FALSE)</f>
        <v>0</v>
      </c>
      <c r="AB33" s="15">
        <f>VLOOKUP($B33,_projections!$A$12:$BT$40,AB$21+1,FALSE)</f>
        <v>0</v>
      </c>
      <c r="AC33" s="15">
        <f>VLOOKUP($B33,_projections!$A$12:$BT$40,AC$21+1,FALSE)</f>
        <v>0.83145508891255571</v>
      </c>
      <c r="AD33" s="15">
        <f>VLOOKUP($B33,_projections!$A$12:$BT$40,AD$21+1,FALSE)</f>
        <v>0</v>
      </c>
      <c r="AE33" s="15">
        <f>VLOOKUP($B33,_projections!$A$12:$BT$40,AE$21+1,FALSE)</f>
        <v>0</v>
      </c>
      <c r="AF33" s="15">
        <f>VLOOKUP($B33,_projections!$A$12:$BT$40,AF$21+1,FALSE)</f>
        <v>0</v>
      </c>
      <c r="AG33" s="15">
        <f>VLOOKUP($B33,_projections!$A$12:$BT$40,AG$21+1,FALSE)</f>
        <v>0</v>
      </c>
      <c r="AH33" s="15"/>
      <c r="AI33" s="15">
        <f>VLOOKUP($B33,_projections!$A$12:$BT$40,AI$21+1,FALSE)</f>
        <v>0</v>
      </c>
      <c r="AJ33" s="16" t="str">
        <f>VLOOKUP($B33,_projections!$A$12:$BT$40,AJ$21+1,FALSE)</f>
        <v>Estonia</v>
      </c>
    </row>
    <row r="34" spans="1:36" ht="16.5" thickTop="1" thickBot="1" x14ac:dyDescent="0.3">
      <c r="A34">
        <v>16</v>
      </c>
      <c r="B34" t="s">
        <v>11</v>
      </c>
      <c r="C34">
        <v>1</v>
      </c>
      <c r="D34" s="15">
        <f>VLOOKUP($B34,_projections!$A$12:$BT$40,D$21+$A34-1,FALSE)</f>
        <v>0.32452696388119684</v>
      </c>
      <c r="E34" s="15">
        <f>VLOOKUP($B34,_projections!$A$12:$BT$40,E$21+$A34-1,FALSE)</f>
        <v>1.035618307222988E-2</v>
      </c>
      <c r="F34" s="15">
        <f>VLOOKUP($B34,_projections!$A$12:$BT$40,F$21+$A34-1,FALSE)</f>
        <v>0.15194194376105968</v>
      </c>
      <c r="G34" s="15">
        <f>VLOOKUP($B34,_projections!$A$12:$BT$40,G$21+$A34-1,FALSE)</f>
        <v>1.5279142143999381E-3</v>
      </c>
      <c r="H34" s="15">
        <f>VLOOKUP($B34,_projections!$A$12:$BT$40,H$21+$A34-1,FALSE)</f>
        <v>1.3561740630174553E-3</v>
      </c>
      <c r="I34" s="15">
        <f>VLOOKUP($B34,_projections!$A$12:$BT$40,I$21+$A34-1,FALSE)</f>
        <v>0</v>
      </c>
      <c r="J34" s="15">
        <f>VLOOKUP($B34,_projections!$A$12:$BT$40,J$21+$A34-1,FALSE)</f>
        <v>1.8600595684408716E-4</v>
      </c>
      <c r="K34" s="15">
        <f>VLOOKUP($B34,_projections!$A$12:$BT$40,K$21+$A34-1,FALSE)</f>
        <v>0</v>
      </c>
      <c r="L34" s="15">
        <f>VLOOKUP($B34,_projections!$A$12:$BT$40,L$21+$A34-1,FALSE)</f>
        <v>0.50513217682018818</v>
      </c>
      <c r="M34" s="15">
        <f>VLOOKUP($B34,_projections!$A$12:$BT$40,M$21+$A34-1,FALSE)</f>
        <v>4.0685221890523655E-3</v>
      </c>
      <c r="N34" s="15">
        <f>VLOOKUP($B34,_projections!$A$12:$BT$40,N$21+$A34-1,FALSE)</f>
        <v>5.4246962520698206E-4</v>
      </c>
      <c r="O34" s="15">
        <f>VLOOKUP($B34,_projections!$A$12:$BT$40,O$21+$A34-1,FALSE)</f>
        <v>3.6164641680465473E-4</v>
      </c>
      <c r="P34" s="15">
        <f>VLOOKUP($B34,_projections!$A$12:$BT$40,P$21+$A34-1,FALSE)</f>
        <v>0</v>
      </c>
      <c r="Q34" s="15"/>
      <c r="R34" s="115">
        <f t="shared" si="4"/>
        <v>1</v>
      </c>
      <c r="T34">
        <v>1</v>
      </c>
      <c r="U34" s="136" t="s">
        <v>11</v>
      </c>
      <c r="V34" s="136">
        <v>0</v>
      </c>
      <c r="W34" s="15">
        <f>VLOOKUP($B34,_projections!$A$12:$BT$40,W$21+1,FALSE)</f>
        <v>0.32452696388119684</v>
      </c>
      <c r="X34" s="15">
        <f>VLOOKUP($B34,_projections!$A$12:$BT$40,X$21+1,FALSE)</f>
        <v>1.0901245339189347E-2</v>
      </c>
      <c r="Y34" s="15">
        <f>VLOOKUP($B34,_projections!$A$12:$BT$40,Y$21+1,FALSE)</f>
        <v>0.16882438195673297</v>
      </c>
      <c r="Z34" s="15">
        <f>VLOOKUP($B34,_projections!$A$12:$BT$40,Z$21+1,FALSE)</f>
        <v>2.1827345919999117E-3</v>
      </c>
      <c r="AA34" s="15">
        <f>VLOOKUP($B34,_projections!$A$12:$BT$40,AA$21+1,FALSE)</f>
        <v>0</v>
      </c>
      <c r="AB34" s="15">
        <f>VLOOKUP($B34,_projections!$A$12:$BT$40,AB$21+1,FALSE)</f>
        <v>0</v>
      </c>
      <c r="AC34" s="15">
        <f>VLOOKUP($B34,_projections!$A$12:$BT$40,AC$21+1,FALSE)</f>
        <v>0.49337866827403692</v>
      </c>
      <c r="AD34" s="15">
        <f>VLOOKUP($B34,_projections!$A$12:$BT$40,AD$21+1,FALSE)</f>
        <v>0</v>
      </c>
      <c r="AE34" s="15">
        <f>VLOOKUP($B34,_projections!$A$12:$BT$40,AE$21+1,FALSE)</f>
        <v>0</v>
      </c>
      <c r="AF34" s="15">
        <f>VLOOKUP($B34,_projections!$A$12:$BT$40,AF$21+1,FALSE)</f>
        <v>0</v>
      </c>
      <c r="AG34" s="15">
        <f>VLOOKUP($B34,_projections!$A$12:$BT$40,AG$21+1,FALSE)</f>
        <v>1.8600595684408716E-4</v>
      </c>
      <c r="AH34" s="15"/>
      <c r="AI34" s="15">
        <f>VLOOKUP($B34,_projections!$A$12:$BT$40,AI$21+1,FALSE)</f>
        <v>0</v>
      </c>
      <c r="AJ34" s="16" t="str">
        <f>VLOOKUP($B34,_projections!$A$12:$BT$40,AJ$21+1,FALSE)</f>
        <v>Finland</v>
      </c>
    </row>
    <row r="35" spans="1:36" ht="16.5" thickTop="1" thickBot="1" x14ac:dyDescent="0.3">
      <c r="A35">
        <v>16</v>
      </c>
      <c r="B35" t="s">
        <v>3</v>
      </c>
      <c r="C35">
        <v>1</v>
      </c>
      <c r="D35" s="15">
        <f>VLOOKUP($B35,_projections!$A$12:$BT$40,D$21+$A35-1,FALSE)</f>
        <v>0.14801511591808764</v>
      </c>
      <c r="E35" s="15">
        <f>VLOOKUP($B35,_projections!$A$12:$BT$40,E$21+$A35-1,FALSE)</f>
        <v>0.3710059651438854</v>
      </c>
      <c r="F35" s="15">
        <f>VLOOKUP($B35,_projections!$A$12:$BT$40,F$21+$A35-1,FALSE)</f>
        <v>0.16591514152948011</v>
      </c>
      <c r="G35" s="15">
        <f>VLOOKUP($B35,_projections!$A$12:$BT$40,G$21+$A35-1,FALSE)</f>
        <v>1.1401612182431475E-3</v>
      </c>
      <c r="H35" s="15">
        <f>VLOOKUP($B35,_projections!$A$12:$BT$40,H$21+$A35-1,FALSE)</f>
        <v>2.883771449401276E-3</v>
      </c>
      <c r="I35" s="15">
        <f>VLOOKUP($B35,_projections!$A$12:$BT$40,I$21+$A35-1,FALSE)</f>
        <v>0</v>
      </c>
      <c r="J35" s="15">
        <f>VLOOKUP($B35,_projections!$A$12:$BT$40,J$21+$A35-1,FALSE)</f>
        <v>0</v>
      </c>
      <c r="K35" s="15">
        <f>VLOOKUP($B35,_projections!$A$12:$BT$40,K$21+$A35-1,FALSE)</f>
        <v>0</v>
      </c>
      <c r="L35" s="15">
        <f>VLOOKUP($B35,_projections!$A$12:$BT$40,L$21+$A35-1,FALSE)</f>
        <v>0.29087585627550527</v>
      </c>
      <c r="M35" s="15">
        <f>VLOOKUP($B35,_projections!$A$12:$BT$40,M$21+$A35-1,FALSE)</f>
        <v>1.8241474165796391E-2</v>
      </c>
      <c r="N35" s="15">
        <f>VLOOKUP($B35,_projections!$A$12:$BT$40,N$21+$A35-1,FALSE)</f>
        <v>1.1535085797605108E-3</v>
      </c>
      <c r="O35" s="15">
        <f>VLOOKUP($B35,_projections!$A$12:$BT$40,O$21+$A35-1,FALSE)</f>
        <v>7.6900571984034034E-4</v>
      </c>
      <c r="P35" s="15">
        <f>VLOOKUP($B35,_projections!$A$12:$BT$40,P$21+$A35-1,FALSE)</f>
        <v>0</v>
      </c>
      <c r="Q35" s="15"/>
      <c r="R35" s="115">
        <f t="shared" si="4"/>
        <v>1.0000000000000002</v>
      </c>
      <c r="T35">
        <v>1</v>
      </c>
      <c r="U35" s="136" t="s">
        <v>3</v>
      </c>
      <c r="V35" s="136">
        <v>0</v>
      </c>
      <c r="W35" s="15">
        <f>VLOOKUP($B35,_projections!$A$12:$BT$40,W$21+1,FALSE)</f>
        <v>0.14801511591808764</v>
      </c>
      <c r="X35" s="15">
        <f>VLOOKUP($B35,_projections!$A$12:$BT$40,X$21+1,FALSE)</f>
        <v>0.39053259488830044</v>
      </c>
      <c r="Y35" s="15">
        <f>VLOOKUP($B35,_projections!$A$12:$BT$40,Y$21+1,FALSE)</f>
        <v>0.18435015725497791</v>
      </c>
      <c r="Z35" s="15">
        <f>VLOOKUP($B35,_projections!$A$12:$BT$40,Z$21+1,FALSE)</f>
        <v>1.6288017403473536E-3</v>
      </c>
      <c r="AA35" s="15">
        <f>VLOOKUP($B35,_projections!$A$12:$BT$40,AA$21+1,FALSE)</f>
        <v>0</v>
      </c>
      <c r="AB35" s="15">
        <f>VLOOKUP($B35,_projections!$A$12:$BT$40,AB$21+1,FALSE)</f>
        <v>9.5901598175925622E-3</v>
      </c>
      <c r="AC35" s="15">
        <f>VLOOKUP($B35,_projections!$A$12:$BT$40,AC$21+1,FALSE)</f>
        <v>0.2658831703806942</v>
      </c>
      <c r="AD35" s="15">
        <f>VLOOKUP($B35,_projections!$A$12:$BT$40,AD$21+1,FALSE)</f>
        <v>0</v>
      </c>
      <c r="AE35" s="15">
        <f>VLOOKUP($B35,_projections!$A$12:$BT$40,AE$21+1,FALSE)</f>
        <v>0</v>
      </c>
      <c r="AF35" s="15">
        <f>VLOOKUP($B35,_projections!$A$12:$BT$40,AF$21+1,FALSE)</f>
        <v>0</v>
      </c>
      <c r="AG35" s="15">
        <f>VLOOKUP($B35,_projections!$A$12:$BT$40,AG$21+1,FALSE)</f>
        <v>0</v>
      </c>
      <c r="AH35" s="15"/>
      <c r="AI35" s="15">
        <f>VLOOKUP($B35,_projections!$A$12:$BT$40,AI$21+1,FALSE)</f>
        <v>0</v>
      </c>
      <c r="AJ35" s="16" t="str">
        <f>VLOOKUP($B35,_projections!$A$12:$BT$40,AJ$21+1,FALSE)</f>
        <v>France</v>
      </c>
    </row>
    <row r="36" spans="1:36" ht="16.5" thickTop="1" thickBot="1" x14ac:dyDescent="0.3">
      <c r="A36">
        <v>16</v>
      </c>
      <c r="B36" t="s">
        <v>2</v>
      </c>
      <c r="C36">
        <v>1</v>
      </c>
      <c r="D36" s="15">
        <f>VLOOKUP($B36,_projections!$A$12:$BT$40,D$21+$A36-1,FALSE)</f>
        <v>6.9982176422740641E-2</v>
      </c>
      <c r="E36" s="15">
        <f>VLOOKUP($B36,_projections!$A$12:$BT$40,E$21+$A36-1,FALSE)</f>
        <v>0.45048181651984082</v>
      </c>
      <c r="F36" s="15">
        <f>VLOOKUP($B36,_projections!$A$12:$BT$40,F$21+$A36-1,FALSE)</f>
        <v>0.27558436418890025</v>
      </c>
      <c r="G36" s="15">
        <f>VLOOKUP($B36,_projections!$A$12:$BT$40,G$21+$A36-1,FALSE)</f>
        <v>1.104624470225226E-2</v>
      </c>
      <c r="H36" s="15">
        <f>VLOOKUP($B36,_projections!$A$12:$BT$40,H$21+$A36-1,FALSE)</f>
        <v>4.4298119304592171E-3</v>
      </c>
      <c r="I36" s="15">
        <f>VLOOKUP($B36,_projections!$A$12:$BT$40,I$21+$A36-1,FALSE)</f>
        <v>0</v>
      </c>
      <c r="J36" s="15">
        <f>VLOOKUP($B36,_projections!$A$12:$BT$40,J$21+$A36-1,FALSE)</f>
        <v>0</v>
      </c>
      <c r="K36" s="15">
        <f>VLOOKUP($B36,_projections!$A$12:$BT$40,K$21+$A36-1,FALSE)</f>
        <v>0</v>
      </c>
      <c r="L36" s="15">
        <f>VLOOKUP($B36,_projections!$A$12:$BT$40,L$21+$A36-1,FALSE)</f>
        <v>0.17165675607721387</v>
      </c>
      <c r="M36" s="15">
        <f>VLOOKUP($B36,_projections!$A$12:$BT$40,M$21+$A36-1,FALSE)</f>
        <v>1.3289435791377651E-2</v>
      </c>
      <c r="N36" s="15">
        <f>VLOOKUP($B36,_projections!$A$12:$BT$40,N$21+$A36-1,FALSE)</f>
        <v>1.771924772183687E-3</v>
      </c>
      <c r="O36" s="15">
        <f>VLOOKUP($B36,_projections!$A$12:$BT$40,O$21+$A36-1,FALSE)</f>
        <v>1.7574695950317092E-3</v>
      </c>
      <c r="P36" s="15">
        <f>VLOOKUP($B36,_projections!$A$12:$BT$40,P$21+$A36-1,FALSE)</f>
        <v>0</v>
      </c>
      <c r="Q36" s="15"/>
      <c r="R36" s="115">
        <f t="shared" si="4"/>
        <v>1.0000000000000002</v>
      </c>
      <c r="T36">
        <v>1</v>
      </c>
      <c r="U36" s="136" t="s">
        <v>2</v>
      </c>
      <c r="V36" s="136">
        <v>0</v>
      </c>
      <c r="W36" s="15">
        <f>VLOOKUP($B36,_projections!$A$12:$BT$40,W$21+1,FALSE)</f>
        <v>6.9982176422740641E-2</v>
      </c>
      <c r="X36" s="15">
        <f>VLOOKUP($B36,_projections!$A$12:$BT$40,X$21+1,FALSE)</f>
        <v>0.4741913858103588</v>
      </c>
      <c r="Y36" s="15">
        <f>VLOOKUP($B36,_projections!$A$12:$BT$40,Y$21+1,FALSE)</f>
        <v>0.30620484909877804</v>
      </c>
      <c r="Z36" s="15">
        <f>VLOOKUP($B36,_projections!$A$12:$BT$40,Z$21+1,FALSE)</f>
        <v>1.5780349574646087E-2</v>
      </c>
      <c r="AA36" s="15">
        <f>VLOOKUP($B36,_projections!$A$12:$BT$40,AA$21+1,FALSE)</f>
        <v>0</v>
      </c>
      <c r="AB36" s="15">
        <f>VLOOKUP($B36,_projections!$A$12:$BT$40,AB$21+1,FALSE)</f>
        <v>0</v>
      </c>
      <c r="AC36" s="15">
        <f>VLOOKUP($B36,_projections!$A$12:$BT$40,AC$21+1,FALSE)</f>
        <v>0.13326505267990063</v>
      </c>
      <c r="AD36" s="15">
        <f>VLOOKUP($B36,_projections!$A$12:$BT$40,AD$21+1,FALSE)</f>
        <v>5.7618641357591767E-4</v>
      </c>
      <c r="AE36" s="15">
        <f>VLOOKUP($B36,_projections!$A$12:$BT$40,AE$21+1,FALSE)</f>
        <v>0</v>
      </c>
      <c r="AF36" s="15">
        <f>VLOOKUP($B36,_projections!$A$12:$BT$40,AF$21+1,FALSE)</f>
        <v>0</v>
      </c>
      <c r="AG36" s="15">
        <f>VLOOKUP($B36,_projections!$A$12:$BT$40,AG$21+1,FALSE)</f>
        <v>0</v>
      </c>
      <c r="AH36" s="15"/>
      <c r="AI36" s="15">
        <f>VLOOKUP($B36,_projections!$A$12:$BT$40,AI$21+1,FALSE)</f>
        <v>0</v>
      </c>
      <c r="AJ36" s="16" t="str">
        <f>VLOOKUP($B36,_projections!$A$12:$BT$40,AJ$21+1,FALSE)</f>
        <v>Germany</v>
      </c>
    </row>
    <row r="37" spans="1:36" ht="16.5" thickTop="1" thickBot="1" x14ac:dyDescent="0.3">
      <c r="A37">
        <v>16</v>
      </c>
      <c r="B37" t="s">
        <v>16</v>
      </c>
      <c r="C37">
        <v>1</v>
      </c>
      <c r="D37" s="15">
        <f>VLOOKUP($B37,_projections!$A$12:$BT$40,D$21+$A37-1,FALSE)</f>
        <v>4.6068923436486282E-2</v>
      </c>
      <c r="E37" s="15">
        <f>VLOOKUP($B37,_projections!$A$12:$BT$40,E$21+$A37-1,FALSE)</f>
        <v>7.1742594490528958E-2</v>
      </c>
      <c r="F37" s="15">
        <f>VLOOKUP($B37,_projections!$A$12:$BT$40,F$21+$A37-1,FALSE)</f>
        <v>0.42290192967691304</v>
      </c>
      <c r="G37" s="15">
        <f>VLOOKUP($B37,_projections!$A$12:$BT$40,G$21+$A37-1,FALSE)</f>
        <v>5.249157108960907E-5</v>
      </c>
      <c r="H37" s="15">
        <f>VLOOKUP($B37,_projections!$A$12:$BT$40,H$21+$A37-1,FALSE)</f>
        <v>3.8090644283146442E-3</v>
      </c>
      <c r="I37" s="15">
        <f>VLOOKUP($B37,_projections!$A$12:$BT$40,I$21+$A37-1,FALSE)</f>
        <v>0</v>
      </c>
      <c r="J37" s="15">
        <f>VLOOKUP($B37,_projections!$A$12:$BT$40,J$21+$A37-1,FALSE)</f>
        <v>0</v>
      </c>
      <c r="K37" s="15">
        <f>VLOOKUP($B37,_projections!$A$12:$BT$40,K$21+$A37-1,FALSE)</f>
        <v>0</v>
      </c>
      <c r="L37" s="15">
        <f>VLOOKUP($B37,_projections!$A$12:$BT$40,L$21+$A37-1,FALSE)</f>
        <v>0.44137843745558702</v>
      </c>
      <c r="M37" s="15">
        <f>VLOOKUP($B37,_projections!$A$12:$BT$40,M$21+$A37-1,FALSE)</f>
        <v>1.1427193284943932E-2</v>
      </c>
      <c r="N37" s="15">
        <f>VLOOKUP($B37,_projections!$A$12:$BT$40,N$21+$A37-1,FALSE)</f>
        <v>1.523625771325858E-3</v>
      </c>
      <c r="O37" s="15">
        <f>VLOOKUP($B37,_projections!$A$12:$BT$40,O$21+$A37-1,FALSE)</f>
        <v>1.0957398848106428E-3</v>
      </c>
      <c r="P37" s="15">
        <f>VLOOKUP($B37,_projections!$A$12:$BT$40,P$21+$A37-1,FALSE)</f>
        <v>0</v>
      </c>
      <c r="Q37" s="15"/>
      <c r="R37" s="115">
        <f t="shared" si="4"/>
        <v>0.99999999999999989</v>
      </c>
      <c r="T37">
        <v>1</v>
      </c>
      <c r="U37" s="136" t="s">
        <v>16</v>
      </c>
      <c r="V37" s="136">
        <v>0</v>
      </c>
      <c r="W37" s="15">
        <f>VLOOKUP($B37,_projections!$A$12:$BT$40,W$21+1,FALSE)</f>
        <v>4.6068923436486282E-2</v>
      </c>
      <c r="X37" s="15">
        <f>VLOOKUP($B37,_projections!$A$12:$BT$40,X$21+1,FALSE)</f>
        <v>7.5518520516346277E-2</v>
      </c>
      <c r="Y37" s="15">
        <f>VLOOKUP($B37,_projections!$A$12:$BT$40,Y$21+1,FALSE)</f>
        <v>0.46989103297434781</v>
      </c>
      <c r="Z37" s="15">
        <f>VLOOKUP($B37,_projections!$A$12:$BT$40,Z$21+1,FALSE)</f>
        <v>7.4987958699441535E-5</v>
      </c>
      <c r="AA37" s="15">
        <f>VLOOKUP($B37,_projections!$A$12:$BT$40,AA$21+1,FALSE)</f>
        <v>0</v>
      </c>
      <c r="AB37" s="15">
        <f>VLOOKUP($B37,_projections!$A$12:$BT$40,AB$21+1,FALSE)</f>
        <v>0</v>
      </c>
      <c r="AC37" s="15">
        <f>VLOOKUP($B37,_projections!$A$12:$BT$40,AC$21+1,FALSE)</f>
        <v>0.40836654574352677</v>
      </c>
      <c r="AD37" s="15">
        <f>VLOOKUP($B37,_projections!$A$12:$BT$40,AD$21+1,FALSE)</f>
        <v>7.9989370593404105E-5</v>
      </c>
      <c r="AE37" s="15">
        <f>VLOOKUP($B37,_projections!$A$12:$BT$40,AE$21+1,FALSE)</f>
        <v>0</v>
      </c>
      <c r="AF37" s="15">
        <f>VLOOKUP($B37,_projections!$A$12:$BT$40,AF$21+1,FALSE)</f>
        <v>0</v>
      </c>
      <c r="AG37" s="15">
        <f>VLOOKUP($B37,_projections!$A$12:$BT$40,AG$21+1,FALSE)</f>
        <v>0</v>
      </c>
      <c r="AH37" s="15"/>
      <c r="AI37" s="15">
        <f>VLOOKUP($B37,_projections!$A$12:$BT$40,AI$21+1,FALSE)</f>
        <v>0</v>
      </c>
      <c r="AJ37" s="16" t="str">
        <f>VLOOKUP($B37,_projections!$A$12:$BT$40,AJ$21+1,FALSE)</f>
        <v>Greece</v>
      </c>
    </row>
    <row r="38" spans="1:36" ht="16.5" thickTop="1" thickBot="1" x14ac:dyDescent="0.3">
      <c r="A38">
        <v>16</v>
      </c>
      <c r="B38" t="s">
        <v>15</v>
      </c>
      <c r="C38">
        <v>1</v>
      </c>
      <c r="D38" s="15">
        <f>VLOOKUP($B38,_projections!$A$12:$BT$40,D$21+$A38-1,FALSE)</f>
        <v>1.5313600444450917E-2</v>
      </c>
      <c r="E38" s="15">
        <f>VLOOKUP($B38,_projections!$A$12:$BT$40,E$21+$A38-1,FALSE)</f>
        <v>0.45656962095372383</v>
      </c>
      <c r="F38" s="15">
        <f>VLOOKUP($B38,_projections!$A$12:$BT$40,F$21+$A38-1,FALSE)</f>
        <v>3.330510097880358E-5</v>
      </c>
      <c r="G38" s="15">
        <f>VLOOKUP($B38,_projections!$A$12:$BT$40,G$21+$A38-1,FALSE)</f>
        <v>2.1373121678540948E-2</v>
      </c>
      <c r="H38" s="15">
        <f>VLOOKUP($B38,_projections!$A$12:$BT$40,H$21+$A38-1,FALSE)</f>
        <v>2.4895192430831009E-3</v>
      </c>
      <c r="I38" s="15">
        <f>VLOOKUP($B38,_projections!$A$12:$BT$40,I$21+$A38-1,FALSE)</f>
        <v>0</v>
      </c>
      <c r="J38" s="15">
        <f>VLOOKUP($B38,_projections!$A$12:$BT$40,J$21+$A38-1,FALSE)</f>
        <v>0</v>
      </c>
      <c r="K38" s="15">
        <f>VLOOKUP($B38,_projections!$A$12:$BT$40,K$21+$A38-1,FALSE)</f>
        <v>0</v>
      </c>
      <c r="L38" s="15">
        <f>VLOOKUP($B38,_projections!$A$12:$BT$40,L$21+$A38-1,FALSE)</f>
        <v>0.49509259535458439</v>
      </c>
      <c r="M38" s="15">
        <f>VLOOKUP($B38,_projections!$A$12:$BT$40,M$21+$A38-1,FALSE)</f>
        <v>7.4685577292493022E-3</v>
      </c>
      <c r="N38" s="15">
        <f>VLOOKUP($B38,_projections!$A$12:$BT$40,N$21+$A38-1,FALSE)</f>
        <v>9.9580769723324036E-4</v>
      </c>
      <c r="O38" s="15">
        <f>VLOOKUP($B38,_projections!$A$12:$BT$40,O$21+$A38-1,FALSE)</f>
        <v>6.6387179815549364E-4</v>
      </c>
      <c r="P38" s="15">
        <f>VLOOKUP($B38,_projections!$A$12:$BT$40,P$21+$A38-1,FALSE)</f>
        <v>0</v>
      </c>
      <c r="Q38" s="15"/>
      <c r="R38" s="115">
        <f t="shared" si="4"/>
        <v>1</v>
      </c>
      <c r="T38">
        <v>1</v>
      </c>
      <c r="U38" s="136" t="s">
        <v>15</v>
      </c>
      <c r="V38" s="136">
        <v>0</v>
      </c>
      <c r="W38" s="15">
        <f>VLOOKUP($B38,_projections!$A$12:$BT$40,W$21+1,FALSE)</f>
        <v>1.5313600444450917E-2</v>
      </c>
      <c r="X38" s="15">
        <f>VLOOKUP($B38,_projections!$A$12:$BT$40,X$21+1,FALSE)</f>
        <v>0.48059960100391985</v>
      </c>
      <c r="Y38" s="15">
        <f>VLOOKUP($B38,_projections!$A$12:$BT$40,Y$21+1,FALSE)</f>
        <v>3.7005667754226197E-5</v>
      </c>
      <c r="Z38" s="15">
        <f>VLOOKUP($B38,_projections!$A$12:$BT$40,Z$21+1,FALSE)</f>
        <v>3.0533030969344212E-2</v>
      </c>
      <c r="AA38" s="15">
        <f>VLOOKUP($B38,_projections!$A$12:$BT$40,AA$21+1,FALSE)</f>
        <v>0</v>
      </c>
      <c r="AB38" s="15">
        <f>VLOOKUP($B38,_projections!$A$12:$BT$40,AB$21+1,FALSE)</f>
        <v>0</v>
      </c>
      <c r="AC38" s="15">
        <f>VLOOKUP($B38,_projections!$A$12:$BT$40,AC$21+1,FALSE)</f>
        <v>0.47351676191453085</v>
      </c>
      <c r="AD38" s="15">
        <f>VLOOKUP($B38,_projections!$A$12:$BT$40,AD$21+1,FALSE)</f>
        <v>0</v>
      </c>
      <c r="AE38" s="15">
        <f>VLOOKUP($B38,_projections!$A$12:$BT$40,AE$21+1,FALSE)</f>
        <v>0</v>
      </c>
      <c r="AF38" s="15">
        <f>VLOOKUP($B38,_projections!$A$12:$BT$40,AF$21+1,FALSE)</f>
        <v>0</v>
      </c>
      <c r="AG38" s="15">
        <f>VLOOKUP($B38,_projections!$A$12:$BT$40,AG$21+1,FALSE)</f>
        <v>0</v>
      </c>
      <c r="AH38" s="15"/>
      <c r="AI38" s="15">
        <f>VLOOKUP($B38,_projections!$A$12:$BT$40,AI$21+1,FALSE)</f>
        <v>0</v>
      </c>
      <c r="AJ38" s="16" t="str">
        <f>VLOOKUP($B38,_projections!$A$12:$BT$40,AJ$21+1,FALSE)</f>
        <v>Hungary</v>
      </c>
    </row>
    <row r="39" spans="1:36" ht="16.5" thickTop="1" thickBot="1" x14ac:dyDescent="0.3">
      <c r="A39">
        <v>16</v>
      </c>
      <c r="B39" t="s">
        <v>18</v>
      </c>
      <c r="C39">
        <v>1</v>
      </c>
      <c r="D39" s="15">
        <f>VLOOKUP($B39,_projections!$A$12:$BT$40,D$21+$A39-1,FALSE)</f>
        <v>7.3095515121314403E-2</v>
      </c>
      <c r="E39" s="15">
        <f>VLOOKUP($B39,_projections!$A$12:$BT$40,E$21+$A39-1,FALSE)</f>
        <v>0.24719511222050902</v>
      </c>
      <c r="F39" s="15">
        <f>VLOOKUP($B39,_projections!$A$12:$BT$40,F$21+$A39-1,FALSE)</f>
        <v>0.37442300738325263</v>
      </c>
      <c r="G39" s="15">
        <f>VLOOKUP($B39,_projections!$A$12:$BT$40,G$21+$A39-1,FALSE)</f>
        <v>0.16591680522930785</v>
      </c>
      <c r="H39" s="15">
        <f>VLOOKUP($B39,_projections!$A$12:$BT$40,H$21+$A39-1,FALSE)</f>
        <v>9.4290020760964665E-3</v>
      </c>
      <c r="I39" s="15">
        <f>VLOOKUP($B39,_projections!$A$12:$BT$40,I$21+$A39-1,FALSE)</f>
        <v>0</v>
      </c>
      <c r="J39" s="15">
        <f>VLOOKUP($B39,_projections!$A$12:$BT$40,J$21+$A39-1,FALSE)</f>
        <v>0</v>
      </c>
      <c r="K39" s="15">
        <f>VLOOKUP($B39,_projections!$A$12:$BT$40,K$21+$A39-1,FALSE)</f>
        <v>0</v>
      </c>
      <c r="L39" s="15">
        <f>VLOOKUP($B39,_projections!$A$12:$BT$40,L$21+$A39-1,FALSE)</f>
        <v>9.5367550357165723E-2</v>
      </c>
      <c r="M39" s="15">
        <f>VLOOKUP($B39,_projections!$A$12:$BT$40,M$21+$A39-1,FALSE)</f>
        <v>2.8287006228289398E-2</v>
      </c>
      <c r="N39" s="15">
        <f>VLOOKUP($B39,_projections!$A$12:$BT$40,N$21+$A39-1,FALSE)</f>
        <v>3.7716008304385868E-3</v>
      </c>
      <c r="O39" s="15">
        <f>VLOOKUP($B39,_projections!$A$12:$BT$40,O$21+$A39-1,FALSE)</f>
        <v>2.5144005536257242E-3</v>
      </c>
      <c r="P39" s="15">
        <f>VLOOKUP($B39,_projections!$A$12:$BT$40,P$21+$A39-1,FALSE)</f>
        <v>0</v>
      </c>
      <c r="Q39" s="15"/>
      <c r="R39" s="115">
        <f>SUM(D39:Q39)</f>
        <v>0.99999999999999978</v>
      </c>
      <c r="T39">
        <v>1</v>
      </c>
      <c r="U39" s="136" t="s">
        <v>18</v>
      </c>
      <c r="V39" s="136">
        <v>0</v>
      </c>
      <c r="W39" s="15">
        <f>VLOOKUP($B39,_projections!$A$12:$BT$40,W$21+1,FALSE)</f>
        <v>7.3095515121314403E-2</v>
      </c>
      <c r="X39" s="15">
        <f>VLOOKUP($B39,_projections!$A$12:$BT$40,X$21+1,FALSE)</f>
        <v>0.26020538128474635</v>
      </c>
      <c r="Y39" s="15">
        <f>VLOOKUP($B39,_projections!$A$12:$BT$40,Y$21+1,FALSE)</f>
        <v>0.4160255637591696</v>
      </c>
      <c r="Z39" s="15">
        <f>VLOOKUP($B39,_projections!$A$12:$BT$40,Z$21+1,FALSE)</f>
        <v>0.23702400747043981</v>
      </c>
      <c r="AA39" s="15">
        <f>VLOOKUP($B39,_projections!$A$12:$BT$40,AA$21+1,FALSE)</f>
        <v>0</v>
      </c>
      <c r="AB39" s="15">
        <f>VLOOKUP($B39,_projections!$A$12:$BT$40,AB$21+1,FALSE)</f>
        <v>0</v>
      </c>
      <c r="AC39" s="15">
        <f>VLOOKUP($B39,_projections!$A$12:$BT$40,AC$21+1,FALSE)</f>
        <v>1.3649532364329685E-2</v>
      </c>
      <c r="AD39" s="15">
        <f>VLOOKUP($B39,_projections!$A$12:$BT$40,AD$21+1,FALSE)</f>
        <v>0</v>
      </c>
      <c r="AE39" s="15">
        <f>VLOOKUP($B39,_projections!$A$12:$BT$40,AE$21+1,FALSE)</f>
        <v>0</v>
      </c>
      <c r="AF39" s="15">
        <f>VLOOKUP($B39,_projections!$A$12:$BT$40,AF$21+1,FALSE)</f>
        <v>0</v>
      </c>
      <c r="AG39" s="15">
        <f>VLOOKUP($B39,_projections!$A$12:$BT$40,AG$21+1,FALSE)</f>
        <v>0</v>
      </c>
      <c r="AH39" s="15"/>
      <c r="AI39" s="15">
        <f>VLOOKUP($B39,_projections!$A$12:$BT$40,AI$21+1,FALSE)</f>
        <v>0</v>
      </c>
      <c r="AJ39" s="16" t="str">
        <f>VLOOKUP($B39,_projections!$A$12:$BT$40,AJ$21+1,FALSE)</f>
        <v>Ireland</v>
      </c>
    </row>
    <row r="40" spans="1:36" ht="16.5" thickTop="1" thickBot="1" x14ac:dyDescent="0.3">
      <c r="A40">
        <v>16</v>
      </c>
      <c r="B40" t="s">
        <v>5</v>
      </c>
      <c r="C40">
        <v>1</v>
      </c>
      <c r="D40" s="15">
        <f>VLOOKUP($B40,_projections!$A$12:$BT$40,D$21+$A40-1,FALSE)</f>
        <v>1.436535538656496E-2</v>
      </c>
      <c r="E40" s="15">
        <f>VLOOKUP($B40,_projections!$A$12:$BT$40,E$21+$A40-1,FALSE)</f>
        <v>0.61900697340602728</v>
      </c>
      <c r="F40" s="15">
        <f>VLOOKUP($B40,_projections!$A$12:$BT$40,F$21+$A40-1,FALSE)</f>
        <v>5.3476661525714432E-2</v>
      </c>
      <c r="G40" s="15">
        <f>VLOOKUP($B40,_projections!$A$12:$BT$40,G$21+$A40-1,FALSE)</f>
        <v>0</v>
      </c>
      <c r="H40" s="15">
        <f>VLOOKUP($B40,_projections!$A$12:$BT$40,H$21+$A40-1,FALSE)</f>
        <v>2.8890874252819384E-3</v>
      </c>
      <c r="I40" s="15">
        <f>VLOOKUP($B40,_projections!$A$12:$BT$40,I$21+$A40-1,FALSE)</f>
        <v>0</v>
      </c>
      <c r="J40" s="15">
        <f>VLOOKUP($B40,_projections!$A$12:$BT$40,J$21+$A40-1,FALSE)</f>
        <v>0</v>
      </c>
      <c r="K40" s="15">
        <f>VLOOKUP($B40,_projections!$A$12:$BT$40,K$21+$A40-1,FALSE)</f>
        <v>0</v>
      </c>
      <c r="L40" s="15">
        <f>VLOOKUP($B40,_projections!$A$12:$BT$40,L$21+$A40-1,FALSE)</f>
        <v>0.29959915589874536</v>
      </c>
      <c r="M40" s="15">
        <f>VLOOKUP($B40,_projections!$A$12:$BT$40,M$21+$A40-1,FALSE)</f>
        <v>8.6672622758458152E-3</v>
      </c>
      <c r="N40" s="15">
        <f>VLOOKUP($B40,_projections!$A$12:$BT$40,N$21+$A40-1,FALSE)</f>
        <v>1.1556349701127753E-3</v>
      </c>
      <c r="O40" s="15">
        <f>VLOOKUP($B40,_projections!$A$12:$BT$40,O$21+$A40-1,FALSE)</f>
        <v>8.3986911170740963E-4</v>
      </c>
      <c r="P40" s="15">
        <f>VLOOKUP($B40,_projections!$A$12:$BT$40,P$21+$A40-1,FALSE)</f>
        <v>0</v>
      </c>
      <c r="Q40" s="15"/>
      <c r="R40" s="115">
        <f t="shared" si="4"/>
        <v>0.99999999999999978</v>
      </c>
      <c r="T40">
        <v>1</v>
      </c>
      <c r="U40" s="136" t="s">
        <v>5</v>
      </c>
      <c r="V40" s="136">
        <v>0</v>
      </c>
      <c r="W40" s="15">
        <f>VLOOKUP($B40,_projections!$A$12:$BT$40,W$21+1,FALSE)</f>
        <v>1.436535538656496E-2</v>
      </c>
      <c r="X40" s="15">
        <f>VLOOKUP($B40,_projections!$A$12:$BT$40,X$21+1,FALSE)</f>
        <v>0.65158628779581818</v>
      </c>
      <c r="Y40" s="15">
        <f>VLOOKUP($B40,_projections!$A$12:$BT$40,Y$21+1,FALSE)</f>
        <v>5.9418512806349369E-2</v>
      </c>
      <c r="Z40" s="15">
        <f>VLOOKUP($B40,_projections!$A$12:$BT$40,Z$21+1,FALSE)</f>
        <v>0</v>
      </c>
      <c r="AA40" s="15">
        <f>VLOOKUP($B40,_projections!$A$12:$BT$40,AA$21+1,FALSE)</f>
        <v>0</v>
      </c>
      <c r="AB40" s="15">
        <f>VLOOKUP($B40,_projections!$A$12:$BT$40,AB$21+1,FALSE)</f>
        <v>0</v>
      </c>
      <c r="AC40" s="15">
        <f>VLOOKUP($B40,_projections!$A$12:$BT$40,AC$21+1,FALSE)</f>
        <v>0.27456039821296857</v>
      </c>
      <c r="AD40" s="15">
        <f>VLOOKUP($B40,_projections!$A$12:$BT$40,AD$21+1,FALSE)</f>
        <v>6.9445798298892726E-5</v>
      </c>
      <c r="AE40" s="15">
        <f>VLOOKUP($B40,_projections!$A$12:$BT$40,AE$21+1,FALSE)</f>
        <v>0</v>
      </c>
      <c r="AF40" s="15">
        <f>VLOOKUP($B40,_projections!$A$12:$BT$40,AF$21+1,FALSE)</f>
        <v>0</v>
      </c>
      <c r="AG40" s="15">
        <f>VLOOKUP($B40,_projections!$A$12:$BT$40,AG$21+1,FALSE)</f>
        <v>0</v>
      </c>
      <c r="AH40" s="15"/>
      <c r="AI40" s="15">
        <f>VLOOKUP($B40,_projections!$A$12:$BT$40,AI$21+1,FALSE)</f>
        <v>0</v>
      </c>
      <c r="AJ40" s="16" t="str">
        <f>VLOOKUP($B40,_projections!$A$12:$BT$40,AJ$21+1,FALSE)</f>
        <v>Italy</v>
      </c>
    </row>
    <row r="41" spans="1:36" ht="16.5" thickTop="1" thickBot="1" x14ac:dyDescent="0.3">
      <c r="A41">
        <v>16</v>
      </c>
      <c r="B41" t="s">
        <v>23</v>
      </c>
      <c r="C41">
        <v>1</v>
      </c>
      <c r="D41" s="15">
        <f>VLOOKUP($B41,_projections!$A$12:$BT$40,D$21+$A41-1,FALSE)</f>
        <v>1.3755507908992234E-2</v>
      </c>
      <c r="E41" s="15">
        <f>VLOOKUP($B41,_projections!$A$12:$BT$40,E$21+$A41-1,FALSE)</f>
        <v>0.12381778297005804</v>
      </c>
      <c r="F41" s="15">
        <f>VLOOKUP($B41,_projections!$A$12:$BT$40,F$21+$A41-1,FALSE)</f>
        <v>3.916223571475029E-2</v>
      </c>
      <c r="G41" s="15">
        <f>VLOOKUP($B41,_projections!$A$12:$BT$40,G$21+$A41-1,FALSE)</f>
        <v>1.2300865997135113E-2</v>
      </c>
      <c r="H41" s="15">
        <f>VLOOKUP($B41,_projections!$A$12:$BT$40,H$21+$A41-1,FALSE)</f>
        <v>1.210491349229684E-3</v>
      </c>
      <c r="I41" s="15">
        <f>VLOOKUP($B41,_projections!$A$12:$BT$40,I$21+$A41-1,FALSE)</f>
        <v>0</v>
      </c>
      <c r="J41" s="15">
        <f>VLOOKUP($B41,_projections!$A$12:$BT$40,J$21+$A41-1,FALSE)</f>
        <v>0</v>
      </c>
      <c r="K41" s="15">
        <f>VLOOKUP($B41,_projections!$A$12:$BT$40,K$21+$A41-1,FALSE)</f>
        <v>0</v>
      </c>
      <c r="L41" s="15">
        <f>VLOOKUP($B41,_projections!$A$12:$BT$40,L$21+$A41-1,FALSE)</f>
        <v>0.80531464777932582</v>
      </c>
      <c r="M41" s="15">
        <f>VLOOKUP($B41,_projections!$A$12:$BT$40,M$21+$A41-1,FALSE)</f>
        <v>3.6314740476890519E-3</v>
      </c>
      <c r="N41" s="15">
        <f>VLOOKUP($B41,_projections!$A$12:$BT$40,N$21+$A41-1,FALSE)</f>
        <v>4.8419653969187365E-4</v>
      </c>
      <c r="O41" s="15">
        <f>VLOOKUP($B41,_projections!$A$12:$BT$40,O$21+$A41-1,FALSE)</f>
        <v>3.2279769312791579E-4</v>
      </c>
      <c r="P41" s="15">
        <f>VLOOKUP($B41,_projections!$A$12:$BT$40,P$21+$A41-1,FALSE)</f>
        <v>0</v>
      </c>
      <c r="Q41" s="15"/>
      <c r="R41" s="115">
        <f t="shared" si="4"/>
        <v>1</v>
      </c>
      <c r="T41">
        <v>1</v>
      </c>
      <c r="U41" s="136" t="s">
        <v>23</v>
      </c>
      <c r="V41" s="136">
        <v>0</v>
      </c>
      <c r="W41" s="15">
        <f>VLOOKUP($B41,_projections!$A$12:$BT$40,W$21+1,FALSE)</f>
        <v>1.3755507908992234E-2</v>
      </c>
      <c r="X41" s="15">
        <f>VLOOKUP($B41,_projections!$A$12:$BT$40,X$21+1,FALSE)</f>
        <v>0.13033450838953478</v>
      </c>
      <c r="Y41" s="15">
        <f>VLOOKUP($B41,_projections!$A$12:$BT$40,Y$21+1,FALSE)</f>
        <v>4.3513595238611431E-2</v>
      </c>
      <c r="Z41" s="15">
        <f>VLOOKUP($B41,_projections!$A$12:$BT$40,Z$21+1,FALSE)</f>
        <v>1.757266571019302E-2</v>
      </c>
      <c r="AA41" s="15">
        <f>VLOOKUP($B41,_projections!$A$12:$BT$40,AA$21+1,FALSE)</f>
        <v>0</v>
      </c>
      <c r="AB41" s="15">
        <f>VLOOKUP($B41,_projections!$A$12:$BT$40,AB$21+1,FALSE)</f>
        <v>0</v>
      </c>
      <c r="AC41" s="15">
        <f>VLOOKUP($B41,_projections!$A$12:$BT$40,AC$21+1,FALSE)</f>
        <v>0.79482372275266855</v>
      </c>
      <c r="AD41" s="15">
        <f>VLOOKUP($B41,_projections!$A$12:$BT$40,AD$21+1,FALSE)</f>
        <v>0</v>
      </c>
      <c r="AE41" s="15">
        <f>VLOOKUP($B41,_projections!$A$12:$BT$40,AE$21+1,FALSE)</f>
        <v>0</v>
      </c>
      <c r="AF41" s="15">
        <f>VLOOKUP($B41,_projections!$A$12:$BT$40,AF$21+1,FALSE)</f>
        <v>0</v>
      </c>
      <c r="AG41" s="15">
        <f>VLOOKUP($B41,_projections!$A$12:$BT$40,AG$21+1,FALSE)</f>
        <v>0</v>
      </c>
      <c r="AH41" s="15"/>
      <c r="AI41" s="15">
        <f>VLOOKUP($B41,_projections!$A$12:$BT$40,AI$21+1,FALSE)</f>
        <v>0</v>
      </c>
      <c r="AJ41" s="16" t="str">
        <f>VLOOKUP($B41,_projections!$A$12:$BT$40,AJ$21+1,FALSE)</f>
        <v>Latvia</v>
      </c>
    </row>
    <row r="42" spans="1:36" ht="16.5" thickTop="1" thickBot="1" x14ac:dyDescent="0.3">
      <c r="A42">
        <v>16</v>
      </c>
      <c r="B42" t="s">
        <v>24</v>
      </c>
      <c r="C42">
        <v>1</v>
      </c>
      <c r="D42" s="15">
        <f>VLOOKUP($B42,_projections!$A$12:$BT$40,D$21+$A42-1,FALSE)</f>
        <v>2.010332657705893E-2</v>
      </c>
      <c r="E42" s="15">
        <f>VLOOKUP($B42,_projections!$A$12:$BT$40,E$21+$A42-1,FALSE)</f>
        <v>0.13844396867950912</v>
      </c>
      <c r="F42" s="15">
        <f>VLOOKUP($B42,_projections!$A$12:$BT$40,F$21+$A42-1,FALSE)</f>
        <v>1.2296443017666941E-2</v>
      </c>
      <c r="G42" s="15">
        <f>VLOOKUP($B42,_projections!$A$12:$BT$40,G$21+$A42-1,FALSE)</f>
        <v>6.5363557594202315E-2</v>
      </c>
      <c r="H42" s="15">
        <f>VLOOKUP($B42,_projections!$A$12:$BT$40,H$21+$A42-1,FALSE)</f>
        <v>2.7499312026306117E-3</v>
      </c>
      <c r="I42" s="15">
        <f>VLOOKUP($B42,_projections!$A$12:$BT$40,I$21+$A42-1,FALSE)</f>
        <v>0</v>
      </c>
      <c r="J42" s="15">
        <f>VLOOKUP($B42,_projections!$A$12:$BT$40,J$21+$A42-1,FALSE)</f>
        <v>0</v>
      </c>
      <c r="K42" s="15">
        <f>VLOOKUP($B42,_projections!$A$12:$BT$40,K$21+$A42-1,FALSE)</f>
        <v>0</v>
      </c>
      <c r="L42" s="15">
        <f>VLOOKUP($B42,_projections!$A$12:$BT$40,L$21+$A42-1,FALSE)</f>
        <v>0.75095969185261979</v>
      </c>
      <c r="M42" s="15">
        <f>VLOOKUP($B42,_projections!$A$12:$BT$40,M$21+$A42-1,FALSE)</f>
        <v>8.2497936078918359E-3</v>
      </c>
      <c r="N42" s="15">
        <f>VLOOKUP($B42,_projections!$A$12:$BT$40,N$21+$A42-1,FALSE)</f>
        <v>1.0999724810522448E-3</v>
      </c>
      <c r="O42" s="15">
        <f>VLOOKUP($B42,_projections!$A$12:$BT$40,O$21+$A42-1,FALSE)</f>
        <v>7.3331498736816324E-4</v>
      </c>
      <c r="P42" s="15">
        <f>VLOOKUP($B42,_projections!$A$12:$BT$40,P$21+$A42-1,FALSE)</f>
        <v>0</v>
      </c>
      <c r="Q42" s="15"/>
      <c r="R42" s="115">
        <f t="shared" si="4"/>
        <v>0.99999999999999989</v>
      </c>
      <c r="T42">
        <v>1</v>
      </c>
      <c r="U42" s="136" t="s">
        <v>24</v>
      </c>
      <c r="V42" s="136">
        <v>0</v>
      </c>
      <c r="W42" s="15">
        <f>VLOOKUP($B42,_projections!$A$12:$BT$40,W$21+1,FALSE)</f>
        <v>2.010332657705893E-2</v>
      </c>
      <c r="X42" s="15">
        <f>VLOOKUP($B42,_projections!$A$12:$BT$40,X$21+1,FALSE)</f>
        <v>0.1457304933468517</v>
      </c>
      <c r="Y42" s="15">
        <f>VLOOKUP($B42,_projections!$A$12:$BT$40,Y$21+1,FALSE)</f>
        <v>1.3662714464074379E-2</v>
      </c>
      <c r="Z42" s="15">
        <f>VLOOKUP($B42,_projections!$A$12:$BT$40,Z$21+1,FALSE)</f>
        <v>9.337651084886045E-2</v>
      </c>
      <c r="AA42" s="15">
        <f>VLOOKUP($B42,_projections!$A$12:$BT$40,AA$21+1,FALSE)</f>
        <v>0</v>
      </c>
      <c r="AB42" s="15">
        <f>VLOOKUP($B42,_projections!$A$12:$BT$40,AB$21+1,FALSE)</f>
        <v>0</v>
      </c>
      <c r="AC42" s="15">
        <f>VLOOKUP($B42,_projections!$A$12:$BT$40,AC$21+1,FALSE)</f>
        <v>0.72712695476315448</v>
      </c>
      <c r="AD42" s="15">
        <f>VLOOKUP($B42,_projections!$A$12:$BT$40,AD$21+1,FALSE)</f>
        <v>0</v>
      </c>
      <c r="AE42" s="15">
        <f>VLOOKUP($B42,_projections!$A$12:$BT$40,AE$21+1,FALSE)</f>
        <v>0</v>
      </c>
      <c r="AF42" s="15">
        <f>VLOOKUP($B42,_projections!$A$12:$BT$40,AF$21+1,FALSE)</f>
        <v>0</v>
      </c>
      <c r="AG42" s="15">
        <f>VLOOKUP($B42,_projections!$A$12:$BT$40,AG$21+1,FALSE)</f>
        <v>0</v>
      </c>
      <c r="AH42" s="15"/>
      <c r="AI42" s="15">
        <f>VLOOKUP($B42,_projections!$A$12:$BT$40,AI$21+1,FALSE)</f>
        <v>0</v>
      </c>
      <c r="AJ42" s="16" t="str">
        <f>VLOOKUP($B42,_projections!$A$12:$BT$40,AJ$21+1,FALSE)</f>
        <v>Lithuania</v>
      </c>
    </row>
    <row r="43" spans="1:36" ht="16.5" thickTop="1" thickBot="1" x14ac:dyDescent="0.3">
      <c r="A43">
        <v>16</v>
      </c>
      <c r="B43" t="s">
        <v>27</v>
      </c>
      <c r="C43">
        <v>1</v>
      </c>
      <c r="D43" s="15">
        <f>VLOOKUP($B43,_projections!$A$12:$BT$40,D$21+$A43-1,FALSE)</f>
        <v>6.8613131999864935E-2</v>
      </c>
      <c r="E43" s="15">
        <f>VLOOKUP($B43,_projections!$A$12:$BT$40,E$21+$A43-1,FALSE)</f>
        <v>0.44218379072140723</v>
      </c>
      <c r="F43" s="15">
        <f>VLOOKUP($B43,_projections!$A$12:$BT$40,F$21+$A43-1,FALSE)</f>
        <v>0.378214883007577</v>
      </c>
      <c r="G43" s="15">
        <f>VLOOKUP($B43,_projections!$A$12:$BT$40,G$21+$A43-1,FALSE)</f>
        <v>1.7852886521691405E-4</v>
      </c>
      <c r="H43" s="15">
        <f>VLOOKUP($B43,_projections!$A$12:$BT$40,H$21+$A43-1,FALSE)</f>
        <v>4.9029914513353812E-3</v>
      </c>
      <c r="I43" s="15">
        <f>VLOOKUP($B43,_projections!$A$12:$BT$40,I$21+$A43-1,FALSE)</f>
        <v>0</v>
      </c>
      <c r="J43" s="15">
        <f>VLOOKUP($B43,_projections!$A$12:$BT$40,J$21+$A43-1,FALSE)</f>
        <v>0</v>
      </c>
      <c r="K43" s="15">
        <f>VLOOKUP($B43,_projections!$A$12:$BT$40,K$21+$A43-1,FALSE)</f>
        <v>0</v>
      </c>
      <c r="L43" s="15">
        <f>VLOOKUP($B43,_projections!$A$12:$BT$40,L$21+$A43-1,FALSE)</f>
        <v>8.7167679243815466E-2</v>
      </c>
      <c r="M43" s="15">
        <f>VLOOKUP($B43,_projections!$A$12:$BT$40,M$21+$A43-1,FALSE)</f>
        <v>1.5470333743226008E-2</v>
      </c>
      <c r="N43" s="15">
        <f>VLOOKUP($B43,_projections!$A$12:$BT$40,N$21+$A43-1,FALSE)</f>
        <v>1.9611965805341521E-3</v>
      </c>
      <c r="O43" s="15">
        <f>VLOOKUP($B43,_projections!$A$12:$BT$40,O$21+$A43-1,FALSE)</f>
        <v>1.3074643870227679E-3</v>
      </c>
      <c r="P43" s="15">
        <f>VLOOKUP($B43,_projections!$A$12:$BT$40,P$21+$A43-1,FALSE)</f>
        <v>0</v>
      </c>
      <c r="Q43" s="15"/>
      <c r="R43" s="115">
        <f t="shared" si="4"/>
        <v>1</v>
      </c>
      <c r="T43">
        <v>1</v>
      </c>
      <c r="U43" s="136" t="s">
        <v>27</v>
      </c>
      <c r="V43" s="136">
        <v>0</v>
      </c>
      <c r="W43" s="15">
        <f>VLOOKUP($B43,_projections!$A$12:$BT$40,W$21+1,FALSE)</f>
        <v>6.8613131999864935E-2</v>
      </c>
      <c r="X43" s="15">
        <f>VLOOKUP($B43,_projections!$A$12:$BT$40,X$21+1,FALSE)</f>
        <v>0.46545662181200764</v>
      </c>
      <c r="Y43" s="15">
        <f>VLOOKUP($B43,_projections!$A$12:$BT$40,Y$21+1,FALSE)</f>
        <v>0.42023875889730777</v>
      </c>
      <c r="Z43" s="15">
        <f>VLOOKUP($B43,_projections!$A$12:$BT$40,Z$21+1,FALSE)</f>
        <v>2.5504123602416296E-4</v>
      </c>
      <c r="AA43" s="15">
        <f>VLOOKUP($B43,_projections!$A$12:$BT$40,AA$21+1,FALSE)</f>
        <v>0</v>
      </c>
      <c r="AB43" s="15">
        <f>VLOOKUP($B43,_projections!$A$12:$BT$40,AB$21+1,FALSE)</f>
        <v>7.613593892198641E-4</v>
      </c>
      <c r="AC43" s="15">
        <f>VLOOKUP($B43,_projections!$A$12:$BT$40,AC$21+1,FALSE)</f>
        <v>4.4675086665575493E-2</v>
      </c>
      <c r="AD43" s="15">
        <f>VLOOKUP($B43,_projections!$A$12:$BT$40,AD$21+1,FALSE)</f>
        <v>0</v>
      </c>
      <c r="AE43" s="15">
        <f>VLOOKUP($B43,_projections!$A$12:$BT$40,AE$21+1,FALSE)</f>
        <v>0</v>
      </c>
      <c r="AF43" s="15">
        <f>VLOOKUP($B43,_projections!$A$12:$BT$40,AF$21+1,FALSE)</f>
        <v>0</v>
      </c>
      <c r="AG43" s="15">
        <f>VLOOKUP($B43,_projections!$A$12:$BT$40,AG$21+1,FALSE)</f>
        <v>0</v>
      </c>
      <c r="AH43" s="15"/>
      <c r="AI43" s="15">
        <f>VLOOKUP($B43,_projections!$A$12:$BT$40,AI$21+1,FALSE)</f>
        <v>0</v>
      </c>
      <c r="AJ43" s="16" t="str">
        <f>VLOOKUP($B43,_projections!$A$12:$BT$40,AJ$21+1,FALSE)</f>
        <v>Luxembourg</v>
      </c>
    </row>
    <row r="44" spans="1:36" ht="16.5" thickTop="1" thickBot="1" x14ac:dyDescent="0.3">
      <c r="A44">
        <v>16</v>
      </c>
      <c r="B44" t="s">
        <v>29</v>
      </c>
      <c r="C44">
        <v>1</v>
      </c>
      <c r="D44" s="15">
        <f>VLOOKUP($B44,_projections!$A$12:$BT$40,D$21+$A44-1,FALSE)</f>
        <v>0.28839766890324264</v>
      </c>
      <c r="E44" s="15">
        <f>VLOOKUP($B44,_projections!$A$12:$BT$40,E$21+$A44-1,FALSE)</f>
        <v>0.52435988943799505</v>
      </c>
      <c r="F44" s="15">
        <f>VLOOKUP($B44,_projections!$A$12:$BT$40,F$21+$A44-1,FALSE)</f>
        <v>7.8204296579673885E-2</v>
      </c>
      <c r="G44" s="15">
        <f>VLOOKUP($B44,_projections!$A$12:$BT$40,G$21+$A44-1,FALSE)</f>
        <v>0</v>
      </c>
      <c r="H44" s="15">
        <f>VLOOKUP($B44,_projections!$A$12:$BT$40,H$21+$A44-1,FALSE)</f>
        <v>2.7215441403314732E-3</v>
      </c>
      <c r="I44" s="15">
        <f>VLOOKUP($B44,_projections!$A$12:$BT$40,I$21+$A44-1,FALSE)</f>
        <v>0</v>
      </c>
      <c r="J44" s="15">
        <f>VLOOKUP($B44,_projections!$A$12:$BT$40,J$21+$A44-1,FALSE)</f>
        <v>0</v>
      </c>
      <c r="K44" s="15">
        <f>VLOOKUP($B44,_projections!$A$12:$BT$40,K$21+$A44-1,FALSE)</f>
        <v>0</v>
      </c>
      <c r="L44" s="15">
        <f>VLOOKUP($B44,_projections!$A$12:$BT$40,L$21+$A44-1,FALSE)</f>
        <v>9.6337605757541481E-2</v>
      </c>
      <c r="M44" s="15">
        <f>VLOOKUP($B44,_projections!$A$12:$BT$40,M$21+$A44-1,FALSE)</f>
        <v>8.1646324209944197E-3</v>
      </c>
      <c r="N44" s="15">
        <f>VLOOKUP($B44,_projections!$A$12:$BT$40,N$21+$A44-1,FALSE)</f>
        <v>1.0886176561325895E-3</v>
      </c>
      <c r="O44" s="15">
        <f>VLOOKUP($B44,_projections!$A$12:$BT$40,O$21+$A44-1,FALSE)</f>
        <v>7.2574510408839293E-4</v>
      </c>
      <c r="P44" s="15">
        <f>VLOOKUP($B44,_projections!$A$12:$BT$40,P$21+$A44-1,FALSE)</f>
        <v>0</v>
      </c>
      <c r="Q44" s="15"/>
      <c r="R44" s="115">
        <f t="shared" si="4"/>
        <v>0.99999999999999978</v>
      </c>
      <c r="T44">
        <v>1</v>
      </c>
      <c r="U44" s="136" t="s">
        <v>29</v>
      </c>
      <c r="V44" s="136">
        <v>0</v>
      </c>
      <c r="W44" s="15">
        <f>VLOOKUP($B44,_projections!$A$12:$BT$40,W$21+1,FALSE)</f>
        <v>0.28839766890324264</v>
      </c>
      <c r="X44" s="15">
        <f>VLOOKUP($B44,_projections!$A$12:$BT$40,X$21+1,FALSE)</f>
        <v>0.5519577783557843</v>
      </c>
      <c r="Y44" s="15">
        <f>VLOOKUP($B44,_projections!$A$12:$BT$40,Y$21+1,FALSE)</f>
        <v>8.6893662866304316E-2</v>
      </c>
      <c r="Z44" s="15">
        <f>VLOOKUP($B44,_projections!$A$12:$BT$40,Z$21+1,FALSE)</f>
        <v>0</v>
      </c>
      <c r="AA44" s="15">
        <f>VLOOKUP($B44,_projections!$A$12:$BT$40,AA$21+1,FALSE)</f>
        <v>0</v>
      </c>
      <c r="AB44" s="15">
        <f>VLOOKUP($B44,_projections!$A$12:$BT$40,AB$21+1,FALSE)</f>
        <v>0</v>
      </c>
      <c r="AC44" s="15">
        <f>VLOOKUP($B44,_projections!$A$12:$BT$40,AC$21+1,FALSE)</f>
        <v>7.2750889874668712E-2</v>
      </c>
      <c r="AD44" s="15">
        <f>VLOOKUP($B44,_projections!$A$12:$BT$40,AD$21+1,FALSE)</f>
        <v>0</v>
      </c>
      <c r="AE44" s="15">
        <f>VLOOKUP($B44,_projections!$A$12:$BT$40,AE$21+1,FALSE)</f>
        <v>0</v>
      </c>
      <c r="AF44" s="15">
        <f>VLOOKUP($B44,_projections!$A$12:$BT$40,AF$21+1,FALSE)</f>
        <v>0</v>
      </c>
      <c r="AG44" s="15">
        <f>VLOOKUP($B44,_projections!$A$12:$BT$40,AG$21+1,FALSE)</f>
        <v>0</v>
      </c>
      <c r="AH44" s="15"/>
      <c r="AI44" s="15">
        <f>VLOOKUP($B44,_projections!$A$12:$BT$40,AI$21+1,FALSE)</f>
        <v>0</v>
      </c>
      <c r="AJ44" s="16" t="str">
        <f>VLOOKUP($B44,_projections!$A$12:$BT$40,AJ$21+1,FALSE)</f>
        <v>Malta</v>
      </c>
    </row>
    <row r="45" spans="1:36" ht="16.5" thickTop="1" thickBot="1" x14ac:dyDescent="0.3">
      <c r="A45">
        <v>16</v>
      </c>
      <c r="B45" t="s">
        <v>8</v>
      </c>
      <c r="C45">
        <v>1</v>
      </c>
      <c r="D45" s="15">
        <f>VLOOKUP($B45,_projections!$A$12:$BT$40,D$21+$A45-1,FALSE)</f>
        <v>4.3578338299408728E-2</v>
      </c>
      <c r="E45" s="15">
        <f>VLOOKUP($B45,_projections!$A$12:$BT$40,E$21+$A45-1,FALSE)</f>
        <v>0.8587762587967096</v>
      </c>
      <c r="F45" s="15">
        <f>VLOOKUP($B45,_projections!$A$12:$BT$40,F$21+$A45-1,FALSE)</f>
        <v>1.396099827001561E-3</v>
      </c>
      <c r="G45" s="15">
        <f>VLOOKUP($B45,_projections!$A$12:$BT$40,G$21+$A45-1,FALSE)</f>
        <v>1.466227269226285E-5</v>
      </c>
      <c r="H45" s="15">
        <f>VLOOKUP($B45,_projections!$A$12:$BT$40,H$21+$A45-1,FALSE)</f>
        <v>3.4020117372854037E-3</v>
      </c>
      <c r="I45" s="15">
        <f>VLOOKUP($B45,_projections!$A$12:$BT$40,I$21+$A45-1,FALSE)</f>
        <v>0</v>
      </c>
      <c r="J45" s="15">
        <f>VLOOKUP($B45,_projections!$A$12:$BT$40,J$21+$A45-1,FALSE)</f>
        <v>0</v>
      </c>
      <c r="K45" s="15">
        <f>VLOOKUP($B45,_projections!$A$12:$BT$40,K$21+$A45-1,FALSE)</f>
        <v>0</v>
      </c>
      <c r="L45" s="15">
        <f>VLOOKUP($B45,_projections!$A$12:$BT$40,L$21+$A45-1,FALSE)</f>
        <v>7.9642214574341064E-2</v>
      </c>
      <c r="M45" s="15">
        <f>VLOOKUP($B45,_projections!$A$12:$BT$40,M$21+$A45-1,FALSE)</f>
        <v>1.0922406667704426E-2</v>
      </c>
      <c r="N45" s="15">
        <f>VLOOKUP($B45,_projections!$A$12:$BT$40,N$21+$A45-1,FALSE)</f>
        <v>1.3608046949141616E-3</v>
      </c>
      <c r="O45" s="15">
        <f>VLOOKUP($B45,_projections!$A$12:$BT$40,O$21+$A45-1,FALSE)</f>
        <v>9.0720312994277429E-4</v>
      </c>
      <c r="P45" s="15">
        <f>VLOOKUP($B45,_projections!$A$12:$BT$40,P$21+$A45-1,FALSE)</f>
        <v>0</v>
      </c>
      <c r="Q45" s="15"/>
      <c r="R45" s="115">
        <f t="shared" si="4"/>
        <v>0.99999999999999989</v>
      </c>
      <c r="T45">
        <v>1</v>
      </c>
      <c r="U45" s="136" t="s">
        <v>8</v>
      </c>
      <c r="V45" s="136">
        <v>0</v>
      </c>
      <c r="W45" s="15">
        <f>VLOOKUP($B45,_projections!$A$12:$BT$40,W$21+1,FALSE)</f>
        <v>4.3578338299408728E-2</v>
      </c>
      <c r="X45" s="15">
        <f>VLOOKUP($B45,_projections!$A$12:$BT$40,X$21+1,FALSE)</f>
        <v>0.90397500925969432</v>
      </c>
      <c r="Y45" s="15">
        <f>VLOOKUP($B45,_projections!$A$12:$BT$40,Y$21+1,FALSE)</f>
        <v>1.5512220300017345E-3</v>
      </c>
      <c r="Z45" s="15">
        <f>VLOOKUP($B45,_projections!$A$12:$BT$40,Z$21+1,FALSE)</f>
        <v>2.0946103846089787E-5</v>
      </c>
      <c r="AA45" s="15">
        <f>VLOOKUP($B45,_projections!$A$12:$BT$40,AA$21+1,FALSE)</f>
        <v>0</v>
      </c>
      <c r="AB45" s="15">
        <f>VLOOKUP($B45,_projections!$A$12:$BT$40,AB$21+1,FALSE)</f>
        <v>7.1637145584821382E-4</v>
      </c>
      <c r="AC45" s="15">
        <f>VLOOKUP($B45,_projections!$A$12:$BT$40,AC$21+1,FALSE)</f>
        <v>5.0158112851200899E-2</v>
      </c>
      <c r="AD45" s="15">
        <f>VLOOKUP($B45,_projections!$A$12:$BT$40,AD$21+1,FALSE)</f>
        <v>0</v>
      </c>
      <c r="AE45" s="15">
        <f>VLOOKUP($B45,_projections!$A$12:$BT$40,AE$21+1,FALSE)</f>
        <v>0</v>
      </c>
      <c r="AF45" s="15">
        <f>VLOOKUP($B45,_projections!$A$12:$BT$40,AF$21+1,FALSE)</f>
        <v>0</v>
      </c>
      <c r="AG45" s="15">
        <f>VLOOKUP($B45,_projections!$A$12:$BT$40,AG$21+1,FALSE)</f>
        <v>0</v>
      </c>
      <c r="AH45" s="15"/>
      <c r="AI45" s="15">
        <f>VLOOKUP($B45,_projections!$A$12:$BT$40,AI$21+1,FALSE)</f>
        <v>0</v>
      </c>
      <c r="AJ45" s="16" t="str">
        <f>VLOOKUP($B45,_projections!$A$12:$BT$40,AJ$21+1,FALSE)</f>
        <v>Netherlands</v>
      </c>
    </row>
    <row r="46" spans="1:36" ht="16.5" thickTop="1" thickBot="1" x14ac:dyDescent="0.3">
      <c r="A46">
        <v>16</v>
      </c>
      <c r="B46" t="s">
        <v>6</v>
      </c>
      <c r="C46">
        <v>1</v>
      </c>
      <c r="D46" s="15">
        <f>VLOOKUP($B46,_projections!$A$12:$BT$40,D$21+$A46-1,FALSE)</f>
        <v>1.6839628355615432E-2</v>
      </c>
      <c r="E46" s="15">
        <f>VLOOKUP($B46,_projections!$A$12:$BT$40,E$21+$A46-1,FALSE)</f>
        <v>0.22761391870494102</v>
      </c>
      <c r="F46" s="15">
        <f>VLOOKUP($B46,_projections!$A$12:$BT$40,F$21+$A46-1,FALSE)</f>
        <v>5.8111225010144358E-3</v>
      </c>
      <c r="G46" s="15">
        <f>VLOOKUP($B46,_projections!$A$12:$BT$40,G$21+$A46-1,FALSE)</f>
        <v>0.36165863182581093</v>
      </c>
      <c r="H46" s="15">
        <f>VLOOKUP($B46,_projections!$A$12:$BT$40,H$21+$A46-1,FALSE)</f>
        <v>1.2571643752987921E-2</v>
      </c>
      <c r="I46" s="15">
        <f>VLOOKUP($B46,_projections!$A$12:$BT$40,I$21+$A46-1,FALSE)</f>
        <v>0</v>
      </c>
      <c r="J46" s="15">
        <f>VLOOKUP($B46,_projections!$A$12:$BT$40,J$21+$A46-1,FALSE)</f>
        <v>0</v>
      </c>
      <c r="K46" s="15">
        <f>VLOOKUP($B46,_projections!$A$12:$BT$40,K$21+$A46-1,FALSE)</f>
        <v>0</v>
      </c>
      <c r="L46" s="15">
        <f>VLOOKUP($B46,_projections!$A$12:$BT$40,L$21+$A46-1,FALSE)</f>
        <v>0.32769347667335719</v>
      </c>
      <c r="M46" s="15">
        <f>VLOOKUP($B46,_projections!$A$12:$BT$40,M$21+$A46-1,FALSE)</f>
        <v>3.815257792642255E-2</v>
      </c>
      <c r="N46" s="15">
        <f>VLOOKUP($B46,_projections!$A$12:$BT$40,N$21+$A46-1,FALSE)</f>
        <v>5.0286575011951676E-3</v>
      </c>
      <c r="O46" s="15">
        <f>VLOOKUP($B46,_projections!$A$12:$BT$40,O$21+$A46-1,FALSE)</f>
        <v>4.630342758655352E-3</v>
      </c>
      <c r="P46" s="15">
        <f>VLOOKUP($B46,_projections!$A$12:$BT$40,P$21+$A46-1,FALSE)</f>
        <v>0</v>
      </c>
      <c r="Q46" s="15"/>
      <c r="R46" s="115">
        <f t="shared" si="4"/>
        <v>1</v>
      </c>
      <c r="T46">
        <v>1</v>
      </c>
      <c r="U46" s="136" t="s">
        <v>6</v>
      </c>
      <c r="V46" s="136">
        <v>0</v>
      </c>
      <c r="W46" s="15">
        <f>VLOOKUP($B46,_projections!$A$12:$BT$40,W$21+1,FALSE)</f>
        <v>1.6839628355615432E-2</v>
      </c>
      <c r="X46" s="15">
        <f>VLOOKUP($B46,_projections!$A$12:$BT$40,X$21+1,FALSE)</f>
        <v>0.23959359863678004</v>
      </c>
      <c r="Y46" s="15">
        <f>VLOOKUP($B46,_projections!$A$12:$BT$40,Y$21+1,FALSE)</f>
        <v>6.4568027789049286E-3</v>
      </c>
      <c r="Z46" s="15">
        <f>VLOOKUP($B46,_projections!$A$12:$BT$40,Z$21+1,FALSE)</f>
        <v>0.51665518832258706</v>
      </c>
      <c r="AA46" s="15">
        <f>VLOOKUP($B46,_projections!$A$12:$BT$40,AA$21+1,FALSE)</f>
        <v>0</v>
      </c>
      <c r="AB46" s="15">
        <f>VLOOKUP($B46,_projections!$A$12:$BT$40,AB$21+1,FALSE)</f>
        <v>4.3764666745878657E-4</v>
      </c>
      <c r="AC46" s="15">
        <f>VLOOKUP($B46,_projections!$A$12:$BT$40,AC$21+1,FALSE)</f>
        <v>0.21873923081412852</v>
      </c>
      <c r="AD46" s="15">
        <f>VLOOKUP($B46,_projections!$A$12:$BT$40,AD$21+1,FALSE)</f>
        <v>1.2779044245252397E-3</v>
      </c>
      <c r="AE46" s="15">
        <f>VLOOKUP($B46,_projections!$A$12:$BT$40,AE$21+1,FALSE)</f>
        <v>0</v>
      </c>
      <c r="AF46" s="15">
        <f>VLOOKUP($B46,_projections!$A$12:$BT$40,AF$21+1,FALSE)</f>
        <v>0</v>
      </c>
      <c r="AG46" s="15">
        <f>VLOOKUP($B46,_projections!$A$12:$BT$40,AG$21+1,FALSE)</f>
        <v>0</v>
      </c>
      <c r="AH46" s="15"/>
      <c r="AI46" s="15">
        <f>VLOOKUP($B46,_projections!$A$12:$BT$40,AI$21+1,FALSE)</f>
        <v>0</v>
      </c>
      <c r="AJ46" s="16" t="str">
        <f>VLOOKUP($B46,_projections!$A$12:$BT$40,AJ$21+1,FALSE)</f>
        <v>Poland</v>
      </c>
    </row>
    <row r="47" spans="1:36" ht="16.5" thickTop="1" thickBot="1" x14ac:dyDescent="0.3">
      <c r="A47">
        <v>16</v>
      </c>
      <c r="B47" t="s">
        <v>21</v>
      </c>
      <c r="C47">
        <v>1</v>
      </c>
      <c r="D47" s="15">
        <f>VLOOKUP($B47,_projections!$A$12:$BT$40,D$21+$A47-1,FALSE)</f>
        <v>3.3534687046851502E-2</v>
      </c>
      <c r="E47" s="15">
        <f>VLOOKUP($B47,_projections!$A$12:$BT$40,E$21+$A47-1,FALSE)</f>
        <v>0.16189078766857426</v>
      </c>
      <c r="F47" s="15">
        <f>VLOOKUP($B47,_projections!$A$12:$BT$40,F$21+$A47-1,FALSE)</f>
        <v>5.1643151811123909E-2</v>
      </c>
      <c r="G47" s="15">
        <f>VLOOKUP($B47,_projections!$A$12:$BT$40,G$21+$A47-1,FALSE)</f>
        <v>0</v>
      </c>
      <c r="H47" s="15">
        <f>VLOOKUP($B47,_projections!$A$12:$BT$40,H$21+$A47-1,FALSE)</f>
        <v>1.0694021813282993E-3</v>
      </c>
      <c r="I47" s="15">
        <f>VLOOKUP($B47,_projections!$A$12:$BT$40,I$21+$A47-1,FALSE)</f>
        <v>0</v>
      </c>
      <c r="J47" s="15">
        <f>VLOOKUP($B47,_projections!$A$12:$BT$40,J$21+$A47-1,FALSE)</f>
        <v>0</v>
      </c>
      <c r="K47" s="15">
        <f>VLOOKUP($B47,_projections!$A$12:$BT$40,K$21+$A47-1,FALSE)</f>
        <v>0</v>
      </c>
      <c r="L47" s="15">
        <f>VLOOKUP($B47,_projections!$A$12:$BT$40,L$21+$A47-1,FALSE)</f>
        <v>0.74794082996058497</v>
      </c>
      <c r="M47" s="15">
        <f>VLOOKUP($B47,_projections!$A$12:$BT$40,M$21+$A47-1,FALSE)</f>
        <v>3.2082065439848978E-3</v>
      </c>
      <c r="N47" s="15">
        <f>VLOOKUP($B47,_projections!$A$12:$BT$40,N$21+$A47-1,FALSE)</f>
        <v>4.2776087253131978E-4</v>
      </c>
      <c r="O47" s="15">
        <f>VLOOKUP($B47,_projections!$A$12:$BT$40,O$21+$A47-1,FALSE)</f>
        <v>2.8517391502087987E-4</v>
      </c>
      <c r="P47" s="15">
        <f>VLOOKUP($B47,_projections!$A$12:$BT$40,P$21+$A47-1,FALSE)</f>
        <v>0</v>
      </c>
      <c r="Q47" s="15"/>
      <c r="R47" s="115">
        <f t="shared" si="4"/>
        <v>1</v>
      </c>
      <c r="T47">
        <v>1</v>
      </c>
      <c r="U47" s="136" t="s">
        <v>21</v>
      </c>
      <c r="V47" s="136">
        <v>0</v>
      </c>
      <c r="W47" s="15">
        <f>VLOOKUP($B47,_projections!$A$12:$BT$40,W$21+1,FALSE)</f>
        <v>3.3534687046851502E-2</v>
      </c>
      <c r="X47" s="15">
        <f>VLOOKUP($B47,_projections!$A$12:$BT$40,X$21+1,FALSE)</f>
        <v>0.17041135544060448</v>
      </c>
      <c r="Y47" s="15">
        <f>VLOOKUP($B47,_projections!$A$12:$BT$40,Y$21+1,FALSE)</f>
        <v>5.7381279790137678E-2</v>
      </c>
      <c r="Z47" s="15">
        <f>VLOOKUP($B47,_projections!$A$12:$BT$40,Z$21+1,FALSE)</f>
        <v>0</v>
      </c>
      <c r="AA47" s="15">
        <f>VLOOKUP($B47,_projections!$A$12:$BT$40,AA$21+1,FALSE)</f>
        <v>0</v>
      </c>
      <c r="AB47" s="15">
        <f>VLOOKUP($B47,_projections!$A$12:$BT$40,AB$21+1,FALSE)</f>
        <v>0</v>
      </c>
      <c r="AC47" s="15">
        <f>VLOOKUP($B47,_projections!$A$12:$BT$40,AC$21+1,FALSE)</f>
        <v>0.73867267772240641</v>
      </c>
      <c r="AD47" s="15">
        <f>VLOOKUP($B47,_projections!$A$12:$BT$40,AD$21+1,FALSE)</f>
        <v>0</v>
      </c>
      <c r="AE47" s="15">
        <f>VLOOKUP($B47,_projections!$A$12:$BT$40,AE$21+1,FALSE)</f>
        <v>0</v>
      </c>
      <c r="AF47" s="15">
        <f>VLOOKUP($B47,_projections!$A$12:$BT$40,AF$21+1,FALSE)</f>
        <v>0</v>
      </c>
      <c r="AG47" s="15">
        <f>VLOOKUP($B47,_projections!$A$12:$BT$40,AG$21+1,FALSE)</f>
        <v>0</v>
      </c>
      <c r="AH47" s="15"/>
      <c r="AI47" s="15">
        <f>VLOOKUP($B47,_projections!$A$12:$BT$40,AI$21+1,FALSE)</f>
        <v>0</v>
      </c>
      <c r="AJ47" s="16" t="str">
        <f>VLOOKUP($B47,_projections!$A$12:$BT$40,AJ$21+1,FALSE)</f>
        <v>Portugal</v>
      </c>
    </row>
    <row r="48" spans="1:36" ht="16.5" thickTop="1" thickBot="1" x14ac:dyDescent="0.3">
      <c r="A48">
        <v>16</v>
      </c>
      <c r="B48" t="s">
        <v>10</v>
      </c>
      <c r="C48">
        <v>1</v>
      </c>
      <c r="D48" s="15">
        <f>VLOOKUP($B48,_projections!$A$12:$BT$40,D$21+$A48-1,FALSE)</f>
        <v>2.7850919121713613E-2</v>
      </c>
      <c r="E48" s="15">
        <f>VLOOKUP($B48,_projections!$A$12:$BT$40,E$21+$A48-1,FALSE)</f>
        <v>0.39248831931991668</v>
      </c>
      <c r="F48" s="15">
        <f>VLOOKUP($B48,_projections!$A$12:$BT$40,F$21+$A48-1,FALSE)</f>
        <v>0</v>
      </c>
      <c r="G48" s="15">
        <f>VLOOKUP($B48,_projections!$A$12:$BT$40,G$21+$A48-1,FALSE)</f>
        <v>4.0612813610758636E-3</v>
      </c>
      <c r="H48" s="15">
        <f>VLOOKUP($B48,_projections!$A$12:$BT$40,H$21+$A48-1,FALSE)</f>
        <v>1.6798371839214705E-3</v>
      </c>
      <c r="I48" s="15">
        <f>VLOOKUP($B48,_projections!$A$12:$BT$40,I$21+$A48-1,FALSE)</f>
        <v>0</v>
      </c>
      <c r="J48" s="15">
        <f>VLOOKUP($B48,_projections!$A$12:$BT$40,J$21+$A48-1,FALSE)</f>
        <v>0</v>
      </c>
      <c r="K48" s="15">
        <f>VLOOKUP($B48,_projections!$A$12:$BT$40,K$21+$A48-1,FALSE)</f>
        <v>0</v>
      </c>
      <c r="L48" s="15">
        <f>VLOOKUP($B48,_projections!$A$12:$BT$40,L$21+$A48-1,FALSE)</f>
        <v>0.56539850813403991</v>
      </c>
      <c r="M48" s="15">
        <f>VLOOKUP($B48,_projections!$A$12:$BT$40,M$21+$A48-1,FALSE)</f>
        <v>5.0395115517644119E-3</v>
      </c>
      <c r="N48" s="15">
        <f>VLOOKUP($B48,_projections!$A$12:$BT$40,N$21+$A48-1,FALSE)</f>
        <v>6.7193487356858813E-4</v>
      </c>
      <c r="O48" s="15">
        <f>VLOOKUP($B48,_projections!$A$12:$BT$40,O$21+$A48-1,FALSE)</f>
        <v>2.8096884539994542E-3</v>
      </c>
      <c r="P48" s="15">
        <f>VLOOKUP($B48,_projections!$A$12:$BT$40,P$21+$A48-1,FALSE)</f>
        <v>0</v>
      </c>
      <c r="Q48" s="15"/>
      <c r="R48" s="115">
        <f t="shared" si="4"/>
        <v>0.99999999999999989</v>
      </c>
      <c r="T48">
        <v>1</v>
      </c>
      <c r="U48" s="136" t="s">
        <v>10</v>
      </c>
      <c r="V48" s="136">
        <v>0</v>
      </c>
      <c r="W48" s="15">
        <f>VLOOKUP($B48,_projections!$A$12:$BT$40,W$21+1,FALSE)</f>
        <v>2.7850919121713613E-2</v>
      </c>
      <c r="X48" s="15">
        <f>VLOOKUP($B48,_projections!$A$12:$BT$40,X$21+1,FALSE)</f>
        <v>0.41314559928412281</v>
      </c>
      <c r="Y48" s="15">
        <f>VLOOKUP($B48,_projections!$A$12:$BT$40,Y$21+1,FALSE)</f>
        <v>0</v>
      </c>
      <c r="Z48" s="15">
        <f>VLOOKUP($B48,_projections!$A$12:$BT$40,Z$21+1,FALSE)</f>
        <v>5.8018305158226624E-3</v>
      </c>
      <c r="AA48" s="15">
        <f>VLOOKUP($B48,_projections!$A$12:$BT$40,AA$21+1,FALSE)</f>
        <v>0</v>
      </c>
      <c r="AB48" s="15">
        <f>VLOOKUP($B48,_projections!$A$12:$BT$40,AB$21+1,FALSE)</f>
        <v>0</v>
      </c>
      <c r="AC48" s="15">
        <f>VLOOKUP($B48,_projections!$A$12:$BT$40,AC$21+1,FALSE)</f>
        <v>0.55083991920672049</v>
      </c>
      <c r="AD48" s="15">
        <f>VLOOKUP($B48,_projections!$A$12:$BT$40,AD$21+1,FALSE)</f>
        <v>2.3617318716203954E-3</v>
      </c>
      <c r="AE48" s="15">
        <f>VLOOKUP($B48,_projections!$A$12:$BT$40,AE$21+1,FALSE)</f>
        <v>0</v>
      </c>
      <c r="AF48" s="15">
        <f>VLOOKUP($B48,_projections!$A$12:$BT$40,AF$21+1,FALSE)</f>
        <v>0</v>
      </c>
      <c r="AG48" s="15">
        <f>VLOOKUP($B48,_projections!$A$12:$BT$40,AG$21+1,FALSE)</f>
        <v>0</v>
      </c>
      <c r="AH48" s="15"/>
      <c r="AI48" s="15">
        <f>VLOOKUP($B48,_projections!$A$12:$BT$40,AI$21+1,FALSE)</f>
        <v>0</v>
      </c>
      <c r="AJ48" s="16" t="str">
        <f>VLOOKUP($B48,_projections!$A$12:$BT$40,AJ$21+1,FALSE)</f>
        <v>Romania</v>
      </c>
    </row>
    <row r="49" spans="1:36" ht="16.5" thickTop="1" thickBot="1" x14ac:dyDescent="0.3">
      <c r="A49">
        <v>16</v>
      </c>
      <c r="B49" t="s">
        <v>20</v>
      </c>
      <c r="C49">
        <v>1</v>
      </c>
      <c r="D49" s="15">
        <f>VLOOKUP($B49,_projections!$A$12:$BT$40,D$21+$A49-1,FALSE)</f>
        <v>8.7590987111373905E-2</v>
      </c>
      <c r="E49" s="15">
        <f>VLOOKUP($B49,_projections!$A$12:$BT$40,E$21+$A49-1,FALSE)</f>
        <v>0.80849088196670971</v>
      </c>
      <c r="F49" s="15">
        <f>VLOOKUP($B49,_projections!$A$12:$BT$40,F$21+$A49-1,FALSE)</f>
        <v>0</v>
      </c>
      <c r="G49" s="15">
        <f>VLOOKUP($B49,_projections!$A$12:$BT$40,G$21+$A49-1,FALSE)</f>
        <v>1.8755743272706727E-2</v>
      </c>
      <c r="H49" s="15">
        <f>VLOOKUP($B49,_projections!$A$12:$BT$40,H$21+$A49-1,FALSE)</f>
        <v>3.7942745528070968E-3</v>
      </c>
      <c r="I49" s="15">
        <f>VLOOKUP($B49,_projections!$A$12:$BT$40,I$21+$A49-1,FALSE)</f>
        <v>0</v>
      </c>
      <c r="J49" s="15">
        <f>VLOOKUP($B49,_projections!$A$12:$BT$40,J$21+$A49-1,FALSE)</f>
        <v>0</v>
      </c>
      <c r="K49" s="15">
        <f>VLOOKUP($B49,_projections!$A$12:$BT$40,K$21+$A49-1,FALSE)</f>
        <v>0</v>
      </c>
      <c r="L49" s="15">
        <f>VLOOKUP($B49,_projections!$A$12:$BT$40,L$21+$A49-1,FALSE)</f>
        <v>6.7455773069443253E-2</v>
      </c>
      <c r="M49" s="15">
        <f>VLOOKUP($B49,_projections!$A$12:$BT$40,M$21+$A49-1,FALSE)</f>
        <v>1.138282365842129E-2</v>
      </c>
      <c r="N49" s="15">
        <f>VLOOKUP($B49,_projections!$A$12:$BT$40,N$21+$A49-1,FALSE)</f>
        <v>1.5177098211228389E-3</v>
      </c>
      <c r="O49" s="15">
        <f>VLOOKUP($B49,_projections!$A$12:$BT$40,O$21+$A49-1,FALSE)</f>
        <v>1.0118065474152259E-3</v>
      </c>
      <c r="P49" s="15">
        <f>VLOOKUP($B49,_projections!$A$12:$BT$40,P$21+$A49-1,FALSE)</f>
        <v>0</v>
      </c>
      <c r="Q49" s="15"/>
      <c r="R49" s="115">
        <f t="shared" si="4"/>
        <v>1</v>
      </c>
      <c r="T49">
        <v>1</v>
      </c>
      <c r="U49" s="136" t="s">
        <v>20</v>
      </c>
      <c r="V49" s="136">
        <v>0</v>
      </c>
      <c r="W49" s="15">
        <f>VLOOKUP($B49,_projections!$A$12:$BT$40,W$21+1,FALSE)</f>
        <v>8.7590987111373905E-2</v>
      </c>
      <c r="X49" s="15">
        <f>VLOOKUP($B49,_projections!$A$12:$BT$40,X$21+1,FALSE)</f>
        <v>0.85104303364916811</v>
      </c>
      <c r="Y49" s="15">
        <f>VLOOKUP($B49,_projections!$A$12:$BT$40,Y$21+1,FALSE)</f>
        <v>0</v>
      </c>
      <c r="Z49" s="15">
        <f>VLOOKUP($B49,_projections!$A$12:$BT$40,Z$21+1,FALSE)</f>
        <v>2.6793918961009612E-2</v>
      </c>
      <c r="AA49" s="15">
        <f>VLOOKUP($B49,_projections!$A$12:$BT$40,AA$21+1,FALSE)</f>
        <v>0</v>
      </c>
      <c r="AB49" s="15">
        <f>VLOOKUP($B49,_projections!$A$12:$BT$40,AB$21+1,FALSE)</f>
        <v>0</v>
      </c>
      <c r="AC49" s="15">
        <f>VLOOKUP($B49,_projections!$A$12:$BT$40,AC$21+1,FALSE)</f>
        <v>3.4572060278448426E-2</v>
      </c>
      <c r="AD49" s="15">
        <f>VLOOKUP($B49,_projections!$A$12:$BT$40,AD$21+1,FALSE)</f>
        <v>0</v>
      </c>
      <c r="AE49" s="15">
        <f>VLOOKUP($B49,_projections!$A$12:$BT$40,AE$21+1,FALSE)</f>
        <v>0</v>
      </c>
      <c r="AF49" s="15">
        <f>VLOOKUP($B49,_projections!$A$12:$BT$40,AF$21+1,FALSE)</f>
        <v>0</v>
      </c>
      <c r="AG49" s="15">
        <f>VLOOKUP($B49,_projections!$A$12:$BT$40,AG$21+1,FALSE)</f>
        <v>0</v>
      </c>
      <c r="AH49" s="15"/>
      <c r="AI49" s="15">
        <f>VLOOKUP($B49,_projections!$A$12:$BT$40,AI$21+1,FALSE)</f>
        <v>0</v>
      </c>
      <c r="AJ49" s="16" t="str">
        <f>VLOOKUP($B49,_projections!$A$12:$BT$40,AJ$21+1,FALSE)</f>
        <v>Slovakia</v>
      </c>
    </row>
    <row r="50" spans="1:36" ht="16.5" thickTop="1" thickBot="1" x14ac:dyDescent="0.3">
      <c r="A50">
        <v>16</v>
      </c>
      <c r="B50" t="s">
        <v>26</v>
      </c>
      <c r="C50">
        <v>1</v>
      </c>
      <c r="D50" s="15">
        <f>VLOOKUP($B50,_projections!$A$12:$BT$40,D$21+$A50-1,FALSE)</f>
        <v>5.0202352386795206E-2</v>
      </c>
      <c r="E50" s="15">
        <f>VLOOKUP($B50,_projections!$A$12:$BT$40,E$21+$A50-1,FALSE)</f>
        <v>0.12057553378366541</v>
      </c>
      <c r="F50" s="15">
        <f>VLOOKUP($B50,_projections!$A$12:$BT$40,F$21+$A50-1,FALSE)</f>
        <v>0.15715883260223154</v>
      </c>
      <c r="G50" s="15">
        <f>VLOOKUP($B50,_projections!$A$12:$BT$40,G$21+$A50-1,FALSE)</f>
        <v>4.8395731222965942E-4</v>
      </c>
      <c r="H50" s="15">
        <f>VLOOKUP($B50,_projections!$A$12:$BT$40,H$21+$A50-1,FALSE)</f>
        <v>1.8011687635113738E-3</v>
      </c>
      <c r="I50" s="15">
        <f>VLOOKUP($B50,_projections!$A$12:$BT$40,I$21+$A50-1,FALSE)</f>
        <v>0</v>
      </c>
      <c r="J50" s="15">
        <f>VLOOKUP($B50,_projections!$A$12:$BT$40,J$21+$A50-1,FALSE)</f>
        <v>0</v>
      </c>
      <c r="K50" s="15">
        <f>VLOOKUP($B50,_projections!$A$12:$BT$40,K$21+$A50-1,FALSE)</f>
        <v>0</v>
      </c>
      <c r="L50" s="15">
        <f>VLOOKUP($B50,_projections!$A$12:$BT$40,L$21+$A50-1,FALSE)</f>
        <v>0.63272832208625684</v>
      </c>
      <c r="M50" s="15">
        <f>VLOOKUP($B50,_projections!$A$12:$BT$40,M$21+$A50-1,FALSE)</f>
        <v>5.4035062905341217E-3</v>
      </c>
      <c r="N50" s="15">
        <f>VLOOKUP($B50,_projections!$A$12:$BT$40,N$21+$A50-1,FALSE)</f>
        <v>7.2046750540454962E-4</v>
      </c>
      <c r="O50" s="15">
        <f>VLOOKUP($B50,_projections!$A$12:$BT$40,O$21+$A50-1,FALSE)</f>
        <v>3.0925859269371282E-2</v>
      </c>
      <c r="P50" s="15">
        <f>VLOOKUP($B50,_projections!$A$12:$BT$40,P$21+$A50-1,FALSE)</f>
        <v>0</v>
      </c>
      <c r="Q50" s="15"/>
      <c r="R50" s="115">
        <f t="shared" si="4"/>
        <v>1</v>
      </c>
      <c r="T50">
        <v>1</v>
      </c>
      <c r="U50" s="136" t="s">
        <v>26</v>
      </c>
      <c r="V50" s="136">
        <v>0</v>
      </c>
      <c r="W50" s="15">
        <f>VLOOKUP($B50,_projections!$A$12:$BT$40,W$21+1,FALSE)</f>
        <v>5.0202352386795206E-2</v>
      </c>
      <c r="X50" s="15">
        <f>VLOOKUP($B50,_projections!$A$12:$BT$40,X$21+1,FALSE)</f>
        <v>0.12692161450912148</v>
      </c>
      <c r="Y50" s="15">
        <f>VLOOKUP($B50,_projections!$A$12:$BT$40,Y$21+1,FALSE)</f>
        <v>0.17462092511359059</v>
      </c>
      <c r="Z50" s="15">
        <f>VLOOKUP($B50,_projections!$A$12:$BT$40,Z$21+1,FALSE)</f>
        <v>6.9136758889951349E-4</v>
      </c>
      <c r="AA50" s="15">
        <f>VLOOKUP($B50,_projections!$A$12:$BT$40,AA$21+1,FALSE)</f>
        <v>0</v>
      </c>
      <c r="AB50" s="15">
        <f>VLOOKUP($B50,_projections!$A$12:$BT$40,AB$21+1,FALSE)</f>
        <v>0</v>
      </c>
      <c r="AC50" s="15">
        <f>VLOOKUP($B50,_projections!$A$12:$BT$40,AC$21+1,FALSE)</f>
        <v>0.61711819280249158</v>
      </c>
      <c r="AD50" s="15">
        <f>VLOOKUP($B50,_projections!$A$12:$BT$40,AD$21+1,FALSE)</f>
        <v>3.0445547599101581E-2</v>
      </c>
      <c r="AE50" s="15">
        <f>VLOOKUP($B50,_projections!$A$12:$BT$40,AE$21+1,FALSE)</f>
        <v>0</v>
      </c>
      <c r="AF50" s="15">
        <f>VLOOKUP($B50,_projections!$A$12:$BT$40,AF$21+1,FALSE)</f>
        <v>0</v>
      </c>
      <c r="AG50" s="15">
        <f>VLOOKUP($B50,_projections!$A$12:$BT$40,AG$21+1,FALSE)</f>
        <v>0</v>
      </c>
      <c r="AH50" s="15"/>
      <c r="AI50" s="15">
        <f>VLOOKUP($B50,_projections!$A$12:$BT$40,AI$21+1,FALSE)</f>
        <v>0</v>
      </c>
      <c r="AJ50" s="16" t="str">
        <f>VLOOKUP($B50,_projections!$A$12:$BT$40,AJ$21+1,FALSE)</f>
        <v>Slovenia</v>
      </c>
    </row>
    <row r="51" spans="1:36" ht="16.5" thickTop="1" thickBot="1" x14ac:dyDescent="0.3">
      <c r="A51">
        <v>16</v>
      </c>
      <c r="B51" t="s">
        <v>7</v>
      </c>
      <c r="C51">
        <v>1</v>
      </c>
      <c r="D51" s="15">
        <f>VLOOKUP($B51,_projections!$A$12:$BT$40,D$21+$A51-1,FALSE)</f>
        <v>0.14993713062499983</v>
      </c>
      <c r="E51" s="15">
        <f>VLOOKUP($B51,_projections!$A$12:$BT$40,E$21+$A51-1,FALSE)</f>
        <v>0.31680241614541277</v>
      </c>
      <c r="F51" s="15">
        <f>VLOOKUP($B51,_projections!$A$12:$BT$40,F$21+$A51-1,FALSE)</f>
        <v>0.16909241059053079</v>
      </c>
      <c r="G51" s="15">
        <f>VLOOKUP($B51,_projections!$A$12:$BT$40,G$21+$A51-1,FALSE)</f>
        <v>7.5076453528173728E-3</v>
      </c>
      <c r="H51" s="15">
        <f>VLOOKUP($B51,_projections!$A$12:$BT$40,H$21+$A51-1,FALSE)</f>
        <v>2.9009564468481771E-3</v>
      </c>
      <c r="I51" s="15">
        <f>VLOOKUP($B51,_projections!$A$12:$BT$40,I$21+$A51-1,FALSE)</f>
        <v>0</v>
      </c>
      <c r="J51" s="15">
        <f>VLOOKUP($B51,_projections!$A$12:$BT$40,J$21+$A51-1,FALSE)</f>
        <v>0</v>
      </c>
      <c r="K51" s="15">
        <f>VLOOKUP($B51,_projections!$A$12:$BT$40,K$21+$A51-1,FALSE)</f>
        <v>7.4579195497618506E-5</v>
      </c>
      <c r="L51" s="15">
        <f>VLOOKUP($B51,_projections!$A$12:$BT$40,L$21+$A51-1,FALSE)</f>
        <v>0.34132371321590088</v>
      </c>
      <c r="M51" s="15">
        <f>VLOOKUP($B51,_projections!$A$12:$BT$40,M$21+$A51-1,FALSE)</f>
        <v>8.702869340544532E-3</v>
      </c>
      <c r="N51" s="15">
        <f>VLOOKUP($B51,_projections!$A$12:$BT$40,N$21+$A51-1,FALSE)</f>
        <v>1.1603825787392709E-3</v>
      </c>
      <c r="O51" s="15">
        <f>VLOOKUP($B51,_projections!$A$12:$BT$40,O$21+$A51-1,FALSE)</f>
        <v>2.497896508708831E-3</v>
      </c>
      <c r="P51" s="15">
        <f>VLOOKUP($B51,_projections!$A$12:$BT$40,P$21+$A51-1,FALSE)</f>
        <v>0</v>
      </c>
      <c r="Q51" s="15"/>
      <c r="R51" s="115">
        <f t="shared" si="4"/>
        <v>1</v>
      </c>
      <c r="T51">
        <v>1</v>
      </c>
      <c r="U51" s="136" t="s">
        <v>7</v>
      </c>
      <c r="V51" s="136">
        <v>0</v>
      </c>
      <c r="W51" s="15">
        <f>VLOOKUP($B51,_projections!$A$12:$BT$40,W$21+1,FALSE)</f>
        <v>0.14993713062499983</v>
      </c>
      <c r="X51" s="15">
        <f>VLOOKUP($B51,_projections!$A$12:$BT$40,X$21+1,FALSE)</f>
        <v>0.33347622752148715</v>
      </c>
      <c r="Y51" s="15">
        <f>VLOOKUP($B51,_projections!$A$12:$BT$40,Y$21+1,FALSE)</f>
        <v>0.18788045621170088</v>
      </c>
      <c r="Z51" s="15">
        <f>VLOOKUP($B51,_projections!$A$12:$BT$40,Z$21+1,FALSE)</f>
        <v>1.0725207646881962E-2</v>
      </c>
      <c r="AA51" s="15">
        <f>VLOOKUP($B51,_projections!$A$12:$BT$40,AA$21+1,FALSE)</f>
        <v>0</v>
      </c>
      <c r="AB51" s="15">
        <f>VLOOKUP($B51,_projections!$A$12:$BT$40,AB$21+1,FALSE)</f>
        <v>0</v>
      </c>
      <c r="AC51" s="15">
        <f>VLOOKUP($B51,_projections!$A$12:$BT$40,AC$21+1,FALSE)</f>
        <v>0.31618209067655001</v>
      </c>
      <c r="AD51" s="15">
        <f>VLOOKUP($B51,_projections!$A$12:$BT$40,AD$21+1,FALSE)</f>
        <v>1.7243081228826502E-3</v>
      </c>
      <c r="AE51" s="15">
        <f>VLOOKUP($B51,_projections!$A$12:$BT$40,AE$21+1,FALSE)</f>
        <v>0</v>
      </c>
      <c r="AF51" s="15">
        <f>VLOOKUP($B51,_projections!$A$12:$BT$40,AF$21+1,FALSE)</f>
        <v>0</v>
      </c>
      <c r="AG51" s="15">
        <f>VLOOKUP($B51,_projections!$A$12:$BT$40,AG$21+1,FALSE)</f>
        <v>0</v>
      </c>
      <c r="AH51" s="15"/>
      <c r="AI51" s="15">
        <f>VLOOKUP($B51,_projections!$A$12:$BT$40,AI$21+1,FALSE)</f>
        <v>0</v>
      </c>
      <c r="AJ51" s="16" t="str">
        <f>VLOOKUP($B51,_projections!$A$12:$BT$40,AJ$21+1,FALSE)</f>
        <v>Spain</v>
      </c>
    </row>
    <row r="52" spans="1:36" ht="16.5" thickTop="1" thickBot="1" x14ac:dyDescent="0.3">
      <c r="A52">
        <v>16</v>
      </c>
      <c r="B52" t="s">
        <v>9</v>
      </c>
      <c r="C52">
        <v>1</v>
      </c>
      <c r="D52" s="15">
        <f>VLOOKUP($B52,_projections!$A$12:$BT$40,D$21+$A52-1,FALSE)</f>
        <v>0.64016959695478204</v>
      </c>
      <c r="E52" s="15">
        <f>VLOOKUP($B52,_projections!$A$12:$BT$40,E$21+$A52-1,FALSE)</f>
        <v>1.0873294829167797E-2</v>
      </c>
      <c r="F52" s="15">
        <f>VLOOKUP($B52,_projections!$A$12:$BT$40,F$21+$A52-1,FALSE)</f>
        <v>1.291556546107574E-2</v>
      </c>
      <c r="G52" s="15">
        <f>VLOOKUP($B52,_projections!$A$12:$BT$40,G$21+$A52-1,FALSE)</f>
        <v>0</v>
      </c>
      <c r="H52" s="15">
        <f>VLOOKUP($B52,_projections!$A$12:$BT$40,H$21+$A52-1,FALSE)</f>
        <v>1.5055061281708299E-4</v>
      </c>
      <c r="I52" s="15">
        <f>VLOOKUP($B52,_projections!$A$12:$BT$40,I$21+$A52-1,FALSE)</f>
        <v>1.0910108077281322E-2</v>
      </c>
      <c r="J52" s="15">
        <f>VLOOKUP($B52,_projections!$A$12:$BT$40,J$21+$A52-1,FALSE)</f>
        <v>0</v>
      </c>
      <c r="K52" s="15">
        <f>VLOOKUP($B52,_projections!$A$12:$BT$40,K$21+$A52-1,FALSE)</f>
        <v>0</v>
      </c>
      <c r="L52" s="15">
        <f>VLOOKUP($B52,_projections!$A$12:$BT$40,L$21+$A52-1,FALSE)</f>
        <v>0.32442886515121327</v>
      </c>
      <c r="M52" s="15">
        <f>VLOOKUP($B52,_projections!$A$12:$BT$40,M$21+$A52-1,FALSE)</f>
        <v>4.5165183845124898E-4</v>
      </c>
      <c r="N52" s="15">
        <f>VLOOKUP($B52,_projections!$A$12:$BT$40,N$21+$A52-1,FALSE)</f>
        <v>6.0220245126833202E-5</v>
      </c>
      <c r="O52" s="15">
        <f>VLOOKUP($B52,_projections!$A$12:$BT$40,O$21+$A52-1,FALSE)</f>
        <v>4.0146830084555466E-5</v>
      </c>
      <c r="P52" s="15">
        <f>VLOOKUP($B52,_projections!$A$12:$BT$40,P$21+$A52-1,FALSE)</f>
        <v>0</v>
      </c>
      <c r="Q52" s="15"/>
      <c r="R52" s="115">
        <f t="shared" si="4"/>
        <v>0.99999999999999989</v>
      </c>
      <c r="T52">
        <v>1</v>
      </c>
      <c r="U52" s="136" t="s">
        <v>9</v>
      </c>
      <c r="V52" s="136">
        <v>0</v>
      </c>
      <c r="W52" s="15">
        <f>VLOOKUP($B52,_projections!$A$12:$BT$40,W$21+1,FALSE)</f>
        <v>0.64016959695478204</v>
      </c>
      <c r="X52" s="15">
        <f>VLOOKUP($B52,_projections!$A$12:$BT$40,X$21+1,FALSE)</f>
        <v>1.1445573504387156E-2</v>
      </c>
      <c r="Y52" s="15">
        <f>VLOOKUP($B52,_projections!$A$12:$BT$40,Y$21+1,FALSE)</f>
        <v>1.4350628290084155E-2</v>
      </c>
      <c r="Z52" s="15">
        <f>VLOOKUP($B52,_projections!$A$12:$BT$40,Z$21+1,FALSE)</f>
        <v>0</v>
      </c>
      <c r="AA52" s="15">
        <f>VLOOKUP($B52,_projections!$A$12:$BT$40,AA$21+1,FALSE)</f>
        <v>0</v>
      </c>
      <c r="AB52" s="15">
        <f>VLOOKUP($B52,_projections!$A$12:$BT$40,AB$21+1,FALSE)</f>
        <v>0</v>
      </c>
      <c r="AC52" s="15">
        <f>VLOOKUP($B52,_projections!$A$12:$BT$40,AC$21+1,FALSE)</f>
        <v>0.32312409317346524</v>
      </c>
      <c r="AD52" s="15">
        <f>VLOOKUP($B52,_projections!$A$12:$BT$40,AD$21+1,FALSE)</f>
        <v>0</v>
      </c>
      <c r="AE52" s="15">
        <f>VLOOKUP($B52,_projections!$A$12:$BT$40,AE$21+1,FALSE)</f>
        <v>0</v>
      </c>
      <c r="AF52" s="15">
        <f>VLOOKUP($B52,_projections!$A$12:$BT$40,AF$21+1,FALSE)</f>
        <v>1.0910108077281322E-2</v>
      </c>
      <c r="AG52" s="15">
        <f>VLOOKUP($B52,_projections!$A$12:$BT$40,AG$21+1,FALSE)</f>
        <v>0</v>
      </c>
      <c r="AH52" s="15"/>
      <c r="AI52" s="15">
        <f>VLOOKUP($B52,_projections!$A$12:$BT$40,AI$21+1,FALSE)</f>
        <v>0</v>
      </c>
      <c r="AJ52" s="16" t="str">
        <f>VLOOKUP($B52,_projections!$A$12:$BT$40,AJ$21+1,FALSE)</f>
        <v>Sweden</v>
      </c>
    </row>
    <row r="53" spans="1:36" ht="16.5" thickTop="1" thickBot="1" x14ac:dyDescent="0.3">
      <c r="A53">
        <v>16</v>
      </c>
      <c r="B53" t="s">
        <v>14</v>
      </c>
      <c r="C53">
        <v>1</v>
      </c>
      <c r="D53" s="15">
        <f>VLOOKUP($B53,_projections!$A$12:$BT$40,D$21+$A53-1,FALSE)</f>
        <v>7.8219880983012163E-2</v>
      </c>
      <c r="E53" s="15">
        <f>VLOOKUP($B53,_projections!$A$12:$BT$40,E$21+$A53-1,FALSE)</f>
        <v>0.24237160364359742</v>
      </c>
      <c r="F53" s="15">
        <f>VLOOKUP($B53,_projections!$A$12:$BT$40,F$21+$A53-1,FALSE)</f>
        <v>0.44907474924635432</v>
      </c>
      <c r="G53" s="15">
        <f>VLOOKUP($B53,_projections!$A$12:$BT$40,G$21+$A53-1,FALSE)</f>
        <v>1.0544554380127295E-3</v>
      </c>
      <c r="H53" s="15">
        <f>VLOOKUP($B53,_projections!$A$12:$BT$40,H$21+$A53-1,FALSE)</f>
        <v>4.7329128019431253E-3</v>
      </c>
      <c r="I53" s="15">
        <f>VLOOKUP($B53,_projections!$A$12:$BT$40,I$21+$A53-1,FALSE)</f>
        <v>0</v>
      </c>
      <c r="J53" s="15">
        <f>VLOOKUP($B53,_projections!$A$12:$BT$40,J$21+$A53-1,FALSE)</f>
        <v>0</v>
      </c>
      <c r="K53" s="15">
        <f>VLOOKUP($B53,_projections!$A$12:$BT$40,K$21+$A53-1,FALSE)</f>
        <v>0</v>
      </c>
      <c r="L53" s="15">
        <f>VLOOKUP($B53,_projections!$A$12:$BT$40,L$21+$A53-1,FALSE)</f>
        <v>0.14385308890493903</v>
      </c>
      <c r="M53" s="15">
        <f>VLOOKUP($B53,_projections!$A$12:$BT$40,M$21+$A53-1,FALSE)</f>
        <v>3.5311836864168153E-2</v>
      </c>
      <c r="N53" s="15">
        <f>VLOOKUP($B53,_projections!$A$12:$BT$40,N$21+$A53-1,FALSE)</f>
        <v>2.3006263579116032E-2</v>
      </c>
      <c r="O53" s="15">
        <f>VLOOKUP($B53,_projections!$A$12:$BT$40,O$21+$A53-1,FALSE)</f>
        <v>2.2375208538856946E-2</v>
      </c>
      <c r="P53" s="15">
        <f>VLOOKUP($B53,_projections!$A$12:$BT$40,P$21+$A53-1,FALSE)</f>
        <v>0</v>
      </c>
      <c r="Q53" s="15"/>
      <c r="R53" s="115">
        <f t="shared" si="4"/>
        <v>0.99999999999999989</v>
      </c>
      <c r="T53">
        <v>1</v>
      </c>
      <c r="U53" s="136" t="s">
        <v>14</v>
      </c>
      <c r="V53" s="136">
        <v>0</v>
      </c>
      <c r="W53" s="15">
        <f>VLOOKUP($B53,_projections!$A$12:$BT$40,W$21+1,FALSE)</f>
        <v>7.8219880983012163E-2</v>
      </c>
      <c r="X53" s="15">
        <f>VLOOKUP($B53,_projections!$A$12:$BT$40,X$21+1,FALSE)</f>
        <v>0.25512800383536571</v>
      </c>
      <c r="Y53" s="15">
        <f>VLOOKUP($B53,_projections!$A$12:$BT$40,Y$21+1,FALSE)</f>
        <v>0.49897194360706032</v>
      </c>
      <c r="Z53" s="15">
        <f>VLOOKUP($B53,_projections!$A$12:$BT$40,Z$21+1,FALSE)</f>
        <v>1.5063649114467567E-3</v>
      </c>
      <c r="AA53" s="15">
        <f>VLOOKUP($B53,_projections!$A$12:$BT$40,AA$21+1,FALSE)</f>
        <v>0</v>
      </c>
      <c r="AB53" s="15">
        <f>VLOOKUP($B53,_projections!$A$12:$BT$40,AB$21+1,FALSE)</f>
        <v>2.111309845833878E-2</v>
      </c>
      <c r="AC53" s="15">
        <f>VLOOKUP($B53,_projections!$A$12:$BT$40,AC$21+1,FALSE)</f>
        <v>0.1028345112880986</v>
      </c>
      <c r="AD53" s="15">
        <f>VLOOKUP($B53,_projections!$A$12:$BT$40,AD$21+1,FALSE)</f>
        <v>2.111309845833878E-2</v>
      </c>
      <c r="AE53" s="15">
        <f>VLOOKUP($B53,_projections!$A$12:$BT$40,AE$21+1,FALSE)</f>
        <v>2.111309845833878E-2</v>
      </c>
      <c r="AF53" s="15">
        <f>VLOOKUP($B53,_projections!$A$12:$BT$40,AF$21+1,FALSE)</f>
        <v>0</v>
      </c>
      <c r="AG53" s="15">
        <f>VLOOKUP($B53,_projections!$A$12:$BT$40,AG$21+1,FALSE)</f>
        <v>0</v>
      </c>
      <c r="AH53" s="15"/>
      <c r="AI53" s="15">
        <f>VLOOKUP($B53,_projections!$A$12:$BT$40,AI$21+1,FALSE)</f>
        <v>0</v>
      </c>
      <c r="AJ53" s="16" t="str">
        <f>VLOOKUP($B53,_projections!$A$12:$BT$40,AJ$21+1,FALSE)</f>
        <v>Switzerland</v>
      </c>
    </row>
    <row r="54" spans="1:36" ht="16.5" thickTop="1" thickBot="1" x14ac:dyDescent="0.3">
      <c r="A54">
        <v>16</v>
      </c>
      <c r="B54" t="s">
        <v>4</v>
      </c>
      <c r="C54">
        <v>1</v>
      </c>
      <c r="D54" s="15">
        <f>VLOOKUP($B54,_projections!$A$12:$BT$40,D$21+$A54-1,FALSE)</f>
        <v>0.11401462932215546</v>
      </c>
      <c r="E54" s="15">
        <f>VLOOKUP($B54,_projections!$A$12:$BT$40,E$21+$A54-1,FALSE)</f>
        <v>0.70663889336526298</v>
      </c>
      <c r="F54" s="15">
        <f>VLOOKUP($B54,_projections!$A$12:$BT$40,F$21+$A54-1,FALSE)</f>
        <v>6.3516240160699552E-2</v>
      </c>
      <c r="G54" s="15">
        <f>VLOOKUP($B54,_projections!$A$12:$BT$40,G$21+$A54-1,FALSE)</f>
        <v>1.5438042909979154E-2</v>
      </c>
      <c r="H54" s="15">
        <f>VLOOKUP($B54,_projections!$A$12:$BT$40,H$21+$A54-1,FALSE)</f>
        <v>3.814888861917538E-3</v>
      </c>
      <c r="I54" s="15">
        <f>VLOOKUP($B54,_projections!$A$12:$BT$40,I$21+$A54-1,FALSE)</f>
        <v>0</v>
      </c>
      <c r="J54" s="15">
        <f>VLOOKUP($B54,_projections!$A$12:$BT$40,J$21+$A54-1,FALSE)</f>
        <v>0</v>
      </c>
      <c r="K54" s="15">
        <f>VLOOKUP($B54,_projections!$A$12:$BT$40,K$21+$A54-1,FALSE)</f>
        <v>0</v>
      </c>
      <c r="L54" s="15">
        <f>VLOOKUP($B54,_projections!$A$12:$BT$40,L$21+$A54-1,FALSE)</f>
        <v>8.1976404301637926E-2</v>
      </c>
      <c r="M54" s="15">
        <f>VLOOKUP($B54,_projections!$A$12:$BT$40,M$21+$A54-1,FALSE)</f>
        <v>1.1817776438664527E-2</v>
      </c>
      <c r="N54" s="15">
        <f>VLOOKUP($B54,_projections!$A$12:$BT$40,N$21+$A54-1,FALSE)</f>
        <v>1.5259555447670154E-3</v>
      </c>
      <c r="O54" s="15">
        <f>VLOOKUP($B54,_projections!$A$12:$BT$40,O$21+$A54-1,FALSE)</f>
        <v>1.0173036965113436E-3</v>
      </c>
      <c r="P54" s="15">
        <f>VLOOKUP($B54,_projections!$A$12:$BT$40,P$21+$A54-1,FALSE)</f>
        <v>2.3986539840455438E-4</v>
      </c>
      <c r="Q54" s="15"/>
      <c r="R54" s="115">
        <f t="shared" si="4"/>
        <v>1</v>
      </c>
      <c r="T54">
        <v>1</v>
      </c>
      <c r="U54" s="136" t="s">
        <v>4</v>
      </c>
      <c r="V54" s="136">
        <v>0</v>
      </c>
      <c r="W54" s="15">
        <f>VLOOKUP($B54,_projections!$A$12:$BT$40,W$21+1,FALSE)</f>
        <v>0.11401462932215546</v>
      </c>
      <c r="X54" s="15">
        <f>VLOOKUP($B54,_projections!$A$12:$BT$40,X$21+1,FALSE)</f>
        <v>0.74383041406869788</v>
      </c>
      <c r="Y54" s="15">
        <f>VLOOKUP($B54,_projections!$A$12:$BT$40,Y$21+1,FALSE)</f>
        <v>7.057360017855506E-2</v>
      </c>
      <c r="Z54" s="15">
        <f>VLOOKUP($B54,_projections!$A$12:$BT$40,Z$21+1,FALSE)</f>
        <v>2.2054347014255935E-2</v>
      </c>
      <c r="AA54" s="15">
        <f>VLOOKUP($B54,_projections!$A$12:$BT$40,AA$21+1,FALSE)</f>
        <v>0</v>
      </c>
      <c r="AB54" s="15">
        <f>VLOOKUP($B54,_projections!$A$12:$BT$40,AB$21+1,FALSE)</f>
        <v>3.7310985291191297E-4</v>
      </c>
      <c r="AC54" s="15">
        <f>VLOOKUP($B54,_projections!$A$12:$BT$40,AC$21+1,FALSE)</f>
        <v>4.8914034165019257E-2</v>
      </c>
      <c r="AD54" s="15">
        <f>VLOOKUP($B54,_projections!$A$12:$BT$40,AD$21+1,FALSE)</f>
        <v>0</v>
      </c>
      <c r="AE54" s="15">
        <f>VLOOKUP($B54,_projections!$A$12:$BT$40,AE$21+1,FALSE)</f>
        <v>0</v>
      </c>
      <c r="AF54" s="15">
        <f>VLOOKUP($B54,_projections!$A$12:$BT$40,AF$21+1,FALSE)</f>
        <v>0</v>
      </c>
      <c r="AG54" s="15">
        <f>VLOOKUP($B54,_projections!$A$12:$BT$40,AG$21+1,FALSE)</f>
        <v>0</v>
      </c>
      <c r="AH54" s="15"/>
      <c r="AI54" s="15">
        <f>VLOOKUP($B54,_projections!$A$12:$BT$40,AI$21+1,FALSE)</f>
        <v>2.3986539840455438E-4</v>
      </c>
      <c r="AJ54" s="16" t="str">
        <f>VLOOKUP($B54,_projections!$A$12:$BT$40,AJ$21+1,FALSE)</f>
        <v>United Kingdom</v>
      </c>
    </row>
    <row r="55" spans="1:36" ht="16.5" thickTop="1" thickBot="1" x14ac:dyDescent="0.3">
      <c r="A55">
        <v>30</v>
      </c>
      <c r="B55" t="s">
        <v>12</v>
      </c>
      <c r="C55">
        <f>C26+1</f>
        <v>2</v>
      </c>
      <c r="D55" s="15">
        <f>VLOOKUP($B55,_projections!$A$12:$BT$40,D$21+$A55-1,FALSE)</f>
        <v>8.8541496858488944E-2</v>
      </c>
      <c r="E55" s="15">
        <f>VLOOKUP($B55,_projections!$A$12:$BT$40,E$21+$A55-1,FALSE)</f>
        <v>0.148340358977013</v>
      </c>
      <c r="F55" s="15">
        <f>VLOOKUP($B55,_projections!$A$12:$BT$40,F$21+$A55-1,FALSE)</f>
        <v>0.11341613060409596</v>
      </c>
      <c r="G55" s="15">
        <f>VLOOKUP($B55,_projections!$A$12:$BT$40,G$21+$A55-1,FALSE)</f>
        <v>1.2294721036665854E-3</v>
      </c>
      <c r="H55" s="15">
        <f>VLOOKUP($B55,_projections!$A$12:$BT$40,H$21+$A55-1,FALSE)</f>
        <v>2.6667437799577535E-2</v>
      </c>
      <c r="I55" s="15">
        <f>VLOOKUP($B55,_projections!$A$12:$BT$40,I$21+$A55-1,FALSE)</f>
        <v>2.191620348507012E-4</v>
      </c>
      <c r="J55" s="15">
        <f>VLOOKUP($B55,_projections!$A$12:$BT$40,J$21+$A55-1,FALSE)</f>
        <v>0</v>
      </c>
      <c r="K55" s="15">
        <f>VLOOKUP($B55,_projections!$A$12:$BT$40,K$21+$A55-1,FALSE)</f>
        <v>0</v>
      </c>
      <c r="L55" s="15">
        <f>VLOOKUP($B55,_projections!$A$12:$BT$40,L$21+$A55-1,FALSE)</f>
        <v>0.51041599889525235</v>
      </c>
      <c r="M55" s="15">
        <f>VLOOKUP($B55,_projections!$A$12:$BT$40,M$21+$A55-1,FALSE)</f>
        <v>8.4502504927477476E-2</v>
      </c>
      <c r="N55" s="15">
        <f>VLOOKUP($B55,_projections!$A$12:$BT$40,N$21+$A55-1,FALSE)</f>
        <v>1.600046267974652E-2</v>
      </c>
      <c r="O55" s="15">
        <f>VLOOKUP($B55,_projections!$A$12:$BT$40,O$21+$A55-1,FALSE)</f>
        <v>1.0666975119831012E-2</v>
      </c>
      <c r="P55" s="15">
        <f>VLOOKUP($B55,_projections!$A$12:$BT$40,P$21+$A55-1,FALSE)</f>
        <v>0</v>
      </c>
      <c r="Q55" s="15"/>
      <c r="R55" s="115">
        <f t="shared" si="4"/>
        <v>1</v>
      </c>
      <c r="T55" s="17"/>
      <c r="U55" s="17"/>
      <c r="V55" s="17"/>
      <c r="W55" s="17"/>
    </row>
    <row r="56" spans="1:36" ht="16.5" thickTop="1" thickBot="1" x14ac:dyDescent="0.3">
      <c r="A56">
        <v>30</v>
      </c>
      <c r="B56" t="s">
        <v>1</v>
      </c>
      <c r="C56">
        <f t="shared" ref="C56:C119" si="5">C27+1</f>
        <v>2</v>
      </c>
      <c r="D56" s="15">
        <f>VLOOKUP($B56,_projections!$A$12:$BT$40,D$21+$A56-1,FALSE)</f>
        <v>4.9764667586416594E-2</v>
      </c>
      <c r="E56" s="15">
        <f>VLOOKUP($B56,_projections!$A$12:$BT$40,E$21+$A56-1,FALSE)</f>
        <v>0.23647487744083748</v>
      </c>
      <c r="F56" s="15">
        <f>VLOOKUP($B56,_projections!$A$12:$BT$40,F$21+$A56-1,FALSE)</f>
        <v>0.18475085125255419</v>
      </c>
      <c r="G56" s="15">
        <f>VLOOKUP($B56,_projections!$A$12:$BT$40,G$21+$A56-1,FALSE)</f>
        <v>4.1490156137366577E-3</v>
      </c>
      <c r="H56" s="15">
        <f>VLOOKUP($B56,_projections!$A$12:$BT$40,H$21+$A56-1,FALSE)</f>
        <v>4.3782179114833827E-2</v>
      </c>
      <c r="I56" s="15">
        <f>VLOOKUP($B56,_projections!$A$12:$BT$40,I$21+$A56-1,FALSE)</f>
        <v>0</v>
      </c>
      <c r="J56" s="15">
        <f>VLOOKUP($B56,_projections!$A$12:$BT$40,J$21+$A56-1,FALSE)</f>
        <v>0</v>
      </c>
      <c r="K56" s="15">
        <f>VLOOKUP($B56,_projections!$A$12:$BT$40,K$21+$A56-1,FALSE)</f>
        <v>3.6448932014156174E-5</v>
      </c>
      <c r="L56" s="15">
        <f>VLOOKUP($B56,_projections!$A$12:$BT$40,L$21+$A56-1,FALSE)</f>
        <v>0.30522337913923281</v>
      </c>
      <c r="M56" s="15">
        <f>VLOOKUP($B56,_projections!$A$12:$BT$40,M$21+$A56-1,FALSE)</f>
        <v>0.13203640180554033</v>
      </c>
      <c r="N56" s="15">
        <f>VLOOKUP($B56,_projections!$A$12:$BT$40,N$21+$A56-1,FALSE)</f>
        <v>2.6269307468900299E-2</v>
      </c>
      <c r="O56" s="15">
        <f>VLOOKUP($B56,_projections!$A$12:$BT$40,O$21+$A56-1,FALSE)</f>
        <v>1.7512871645933535E-2</v>
      </c>
      <c r="P56" s="15">
        <f>VLOOKUP($B56,_projections!$A$12:$BT$40,P$21+$A56-1,FALSE)</f>
        <v>0</v>
      </c>
      <c r="Q56" s="15"/>
      <c r="R56" s="115">
        <f t="shared" si="4"/>
        <v>0.99999999999999989</v>
      </c>
    </row>
    <row r="57" spans="1:36" ht="16.5" thickTop="1" thickBot="1" x14ac:dyDescent="0.3">
      <c r="A57">
        <v>30</v>
      </c>
      <c r="B57" t="s">
        <v>19</v>
      </c>
      <c r="C57">
        <f t="shared" si="5"/>
        <v>2</v>
      </c>
      <c r="D57" s="15">
        <f>VLOOKUP($B57,_projections!$A$12:$BT$40,D$21+$A57-1,FALSE)</f>
        <v>0.10022565767354097</v>
      </c>
      <c r="E57" s="15">
        <f>VLOOKUP($B57,_projections!$A$12:$BT$40,E$21+$A57-1,FALSE)</f>
        <v>1.5879719791596705E-2</v>
      </c>
      <c r="F57" s="15">
        <f>VLOOKUP($B57,_projections!$A$12:$BT$40,F$21+$A57-1,FALSE)</f>
        <v>0</v>
      </c>
      <c r="G57" s="15">
        <f>VLOOKUP($B57,_projections!$A$12:$BT$40,G$21+$A57-1,FALSE)</f>
        <v>3.5071413538148369E-2</v>
      </c>
      <c r="H57" s="15">
        <f>VLOOKUP($B57,_projections!$A$12:$BT$40,H$21+$A57-1,FALSE)</f>
        <v>1.5616537394419023E-2</v>
      </c>
      <c r="I57" s="15">
        <f>VLOOKUP($B57,_projections!$A$12:$BT$40,I$21+$A57-1,FALSE)</f>
        <v>0</v>
      </c>
      <c r="J57" s="15">
        <f>VLOOKUP($B57,_projections!$A$12:$BT$40,J$21+$A57-1,FALSE)</f>
        <v>0</v>
      </c>
      <c r="K57" s="15">
        <f>VLOOKUP($B57,_projections!$A$12:$BT$40,K$21+$A57-1,FALSE)</f>
        <v>0</v>
      </c>
      <c r="L57" s="15">
        <f>VLOOKUP($B57,_projections!$A$12:$BT$40,L$21+$A57-1,FALSE)</f>
        <v>0.77074052202461885</v>
      </c>
      <c r="M57" s="15">
        <f>VLOOKUP($B57,_projections!$A$12:$BT$40,M$21+$A57-1,FALSE)</f>
        <v>4.6849612183257068E-2</v>
      </c>
      <c r="N57" s="15">
        <f>VLOOKUP($B57,_projections!$A$12:$BT$40,N$21+$A57-1,FALSE)</f>
        <v>9.3699224366514122E-3</v>
      </c>
      <c r="O57" s="15">
        <f>VLOOKUP($B57,_projections!$A$12:$BT$40,O$21+$A57-1,FALSE)</f>
        <v>6.2466149577676084E-3</v>
      </c>
      <c r="P57" s="15">
        <f>VLOOKUP($B57,_projections!$A$12:$BT$40,P$21+$A57-1,FALSE)</f>
        <v>0</v>
      </c>
      <c r="Q57" s="15"/>
      <c r="R57" s="115">
        <f t="shared" si="4"/>
        <v>1</v>
      </c>
    </row>
    <row r="58" spans="1:36" ht="16.5" thickTop="1" thickBot="1" x14ac:dyDescent="0.3">
      <c r="A58">
        <v>30</v>
      </c>
      <c r="B58" t="s">
        <v>22</v>
      </c>
      <c r="C58">
        <f t="shared" si="5"/>
        <v>2</v>
      </c>
      <c r="D58" s="15">
        <f>VLOOKUP($B58,_projections!$A$12:$BT$40,D$21+$A58-1,FALSE)</f>
        <v>1.9991022033951627E-2</v>
      </c>
      <c r="E58" s="15">
        <f>VLOOKUP($B58,_projections!$A$12:$BT$40,E$21+$A58-1,FALSE)</f>
        <v>0.12025115719287222</v>
      </c>
      <c r="F58" s="15">
        <f>VLOOKUP($B58,_projections!$A$12:$BT$40,F$21+$A58-1,FALSE)</f>
        <v>2.5974422535509148E-2</v>
      </c>
      <c r="G58" s="15">
        <f>VLOOKUP($B58,_projections!$A$12:$BT$40,G$21+$A58-1,FALSE)</f>
        <v>6.5305293604896132E-4</v>
      </c>
      <c r="H58" s="15">
        <f>VLOOKUP($B58,_projections!$A$12:$BT$40,H$21+$A58-1,FALSE)</f>
        <v>1.4883779147257723E-2</v>
      </c>
      <c r="I58" s="15">
        <f>VLOOKUP($B58,_projections!$A$12:$BT$40,I$21+$A58-1,FALSE)</f>
        <v>0</v>
      </c>
      <c r="J58" s="15">
        <f>VLOOKUP($B58,_projections!$A$12:$BT$40,J$21+$A58-1,FALSE)</f>
        <v>0</v>
      </c>
      <c r="K58" s="15">
        <f>VLOOKUP($B58,_projections!$A$12:$BT$40,K$21+$A58-1,FALSE)</f>
        <v>0</v>
      </c>
      <c r="L58" s="15">
        <f>VLOOKUP($B58,_projections!$A$12:$BT$40,L$21+$A58-1,FALSE)</f>
        <v>0.75871144956532932</v>
      </c>
      <c r="M58" s="15">
        <f>VLOOKUP($B58,_projections!$A$12:$BT$40,M$21+$A58-1,FALSE)</f>
        <v>4.4651337441773173E-2</v>
      </c>
      <c r="N58" s="15">
        <f>VLOOKUP($B58,_projections!$A$12:$BT$40,N$21+$A58-1,FALSE)</f>
        <v>8.9302674883546332E-3</v>
      </c>
      <c r="O58" s="15">
        <f>VLOOKUP($B58,_projections!$A$12:$BT$40,O$21+$A58-1,FALSE)</f>
        <v>5.9535116589030882E-3</v>
      </c>
      <c r="P58" s="15">
        <f>VLOOKUP($B58,_projections!$A$12:$BT$40,P$21+$A58-1,FALSE)</f>
        <v>0</v>
      </c>
      <c r="Q58" s="15"/>
      <c r="R58" s="115">
        <f t="shared" si="4"/>
        <v>1</v>
      </c>
    </row>
    <row r="59" spans="1:36" ht="16.5" thickTop="1" thickBot="1" x14ac:dyDescent="0.3">
      <c r="A59">
        <v>30</v>
      </c>
      <c r="B59" t="s">
        <v>28</v>
      </c>
      <c r="C59">
        <f t="shared" si="5"/>
        <v>2</v>
      </c>
      <c r="D59" s="15">
        <f>VLOOKUP($B59,_projections!$A$12:$BT$40,D$21+$A59-1,FALSE)</f>
        <v>0.14689389023811067</v>
      </c>
      <c r="E59" s="15">
        <f>VLOOKUP($B59,_projections!$A$12:$BT$40,E$21+$A59-1,FALSE)</f>
        <v>5.2081622635130512E-2</v>
      </c>
      <c r="F59" s="15">
        <f>VLOOKUP($B59,_projections!$A$12:$BT$40,F$21+$A59-1,FALSE)</f>
        <v>0.33820477308408781</v>
      </c>
      <c r="G59" s="15">
        <f>VLOOKUP($B59,_projections!$A$12:$BT$40,G$21+$A59-1,FALSE)</f>
        <v>0</v>
      </c>
      <c r="H59" s="15">
        <f>VLOOKUP($B59,_projections!$A$12:$BT$40,H$21+$A59-1,FALSE)</f>
        <v>3.9028639571921833E-2</v>
      </c>
      <c r="I59" s="15">
        <f>VLOOKUP($B59,_projections!$A$12:$BT$40,I$21+$A59-1,FALSE)</f>
        <v>0</v>
      </c>
      <c r="J59" s="15">
        <f>VLOOKUP($B59,_projections!$A$12:$BT$40,J$21+$A59-1,FALSE)</f>
        <v>0</v>
      </c>
      <c r="K59" s="15">
        <f>VLOOKUP($B59,_projections!$A$12:$BT$40,K$21+$A59-1,FALSE)</f>
        <v>0</v>
      </c>
      <c r="L59" s="15">
        <f>VLOOKUP($B59,_projections!$A$12:$BT$40,L$21+$A59-1,FALSE)</f>
        <v>0.25446205927097554</v>
      </c>
      <c r="M59" s="15">
        <f>VLOOKUP($B59,_projections!$A$12:$BT$40,M$21+$A59-1,FALSE)</f>
        <v>0.1170859187157655</v>
      </c>
      <c r="N59" s="15">
        <f>VLOOKUP($B59,_projections!$A$12:$BT$40,N$21+$A59-1,FALSE)</f>
        <v>2.3417183743153096E-2</v>
      </c>
      <c r="O59" s="15">
        <f>VLOOKUP($B59,_projections!$A$12:$BT$40,O$21+$A59-1,FALSE)</f>
        <v>2.8825912740855164E-2</v>
      </c>
      <c r="P59" s="15">
        <f>VLOOKUP($B59,_projections!$A$12:$BT$40,P$21+$A59-1,FALSE)</f>
        <v>0</v>
      </c>
      <c r="Q59" s="15"/>
      <c r="R59" s="115">
        <f t="shared" si="4"/>
        <v>1</v>
      </c>
    </row>
    <row r="60" spans="1:36" ht="16.5" thickTop="1" thickBot="1" x14ac:dyDescent="0.3">
      <c r="A60">
        <v>30</v>
      </c>
      <c r="B60" t="s">
        <v>13</v>
      </c>
      <c r="C60">
        <f t="shared" si="5"/>
        <v>2</v>
      </c>
      <c r="D60" s="15">
        <f>VLOOKUP($B60,_projections!$A$12:$BT$40,D$21+$A60-1,FALSE)</f>
        <v>6.156422406444572E-2</v>
      </c>
      <c r="E60" s="15">
        <f>VLOOKUP($B60,_projections!$A$12:$BT$40,E$21+$A60-1,FALSE)</f>
        <v>0.18032095487284008</v>
      </c>
      <c r="F60" s="15">
        <f>VLOOKUP($B60,_projections!$A$12:$BT$40,F$21+$A60-1,FALSE)</f>
        <v>0</v>
      </c>
      <c r="G60" s="15">
        <f>VLOOKUP($B60,_projections!$A$12:$BT$40,G$21+$A60-1,FALSE)</f>
        <v>4.2021542014052386E-2</v>
      </c>
      <c r="H60" s="15">
        <f>VLOOKUP($B60,_projections!$A$12:$BT$40,H$21+$A60-1,FALSE)</f>
        <v>3.4840712292904974E-2</v>
      </c>
      <c r="I60" s="15">
        <f>VLOOKUP($B60,_projections!$A$12:$BT$40,I$21+$A60-1,FALSE)</f>
        <v>0</v>
      </c>
      <c r="J60" s="15">
        <f>VLOOKUP($B60,_projections!$A$12:$BT$40,J$21+$A60-1,FALSE)</f>
        <v>0</v>
      </c>
      <c r="K60" s="15">
        <f>VLOOKUP($B60,_projections!$A$12:$BT$40,K$21+$A60-1,FALSE)</f>
        <v>0</v>
      </c>
      <c r="L60" s="15">
        <f>VLOOKUP($B60,_projections!$A$12:$BT$40,L$21+$A60-1,FALSE)</f>
        <v>0.53991361929090853</v>
      </c>
      <c r="M60" s="15">
        <f>VLOOKUP($B60,_projections!$A$12:$BT$40,M$21+$A60-1,FALSE)</f>
        <v>0.10649823517194335</v>
      </c>
      <c r="N60" s="15">
        <f>VLOOKUP($B60,_projections!$A$12:$BT$40,N$21+$A60-1,FALSE)</f>
        <v>2.0904427375742982E-2</v>
      </c>
      <c r="O60" s="15">
        <f>VLOOKUP($B60,_projections!$A$12:$BT$40,O$21+$A60-1,FALSE)</f>
        <v>1.3936284917161987E-2</v>
      </c>
      <c r="P60" s="15">
        <f>VLOOKUP($B60,_projections!$A$12:$BT$40,P$21+$A60-1,FALSE)</f>
        <v>0</v>
      </c>
      <c r="Q60" s="15"/>
      <c r="R60" s="115">
        <f t="shared" si="4"/>
        <v>1</v>
      </c>
    </row>
    <row r="61" spans="1:36" ht="16.5" thickTop="1" thickBot="1" x14ac:dyDescent="0.3">
      <c r="A61">
        <v>30</v>
      </c>
      <c r="B61" t="s">
        <v>17</v>
      </c>
      <c r="C61">
        <f t="shared" si="5"/>
        <v>2</v>
      </c>
      <c r="D61" s="15">
        <f>VLOOKUP($B61,_projections!$A$12:$BT$40,D$21+$A61-1,FALSE)</f>
        <v>6.1762015968994555E-2</v>
      </c>
      <c r="E61" s="15">
        <f>VLOOKUP($B61,_projections!$A$12:$BT$40,E$21+$A61-1,FALSE)</f>
        <v>0.15808418407605673</v>
      </c>
      <c r="F61" s="15">
        <f>VLOOKUP($B61,_projections!$A$12:$BT$40,F$21+$A61-1,FALSE)</f>
        <v>7.915927360851685E-2</v>
      </c>
      <c r="G61" s="15">
        <f>VLOOKUP($B61,_projections!$A$12:$BT$40,G$21+$A61-1,FALSE)</f>
        <v>8.5643564197316443E-6</v>
      </c>
      <c r="H61" s="15">
        <f>VLOOKUP($B61,_projections!$A$12:$BT$40,H$21+$A61-1,FALSE)</f>
        <v>2.3727771511025252E-2</v>
      </c>
      <c r="I61" s="15">
        <f>VLOOKUP($B61,_projections!$A$12:$BT$40,I$21+$A61-1,FALSE)</f>
        <v>0</v>
      </c>
      <c r="J61" s="15">
        <f>VLOOKUP($B61,_projections!$A$12:$BT$40,J$21+$A61-1,FALSE)</f>
        <v>0</v>
      </c>
      <c r="K61" s="15">
        <f>VLOOKUP($B61,_projections!$A$12:$BT$40,K$21+$A61-1,FALSE)</f>
        <v>1.0262430757961879E-3</v>
      </c>
      <c r="L61" s="15">
        <f>VLOOKUP($B61,_projections!$A$12:$BT$40,L$21+$A61-1,FALSE)</f>
        <v>0.57038304258720351</v>
      </c>
      <c r="M61" s="15">
        <f>VLOOKUP($B61,_projections!$A$12:$BT$40,M$21+$A61-1,FALSE)</f>
        <v>8.2121133304961888E-2</v>
      </c>
      <c r="N61" s="15">
        <f>VLOOKUP($B61,_projections!$A$12:$BT$40,N$21+$A61-1,FALSE)</f>
        <v>1.423666290661515E-2</v>
      </c>
      <c r="O61" s="15">
        <f>VLOOKUP($B61,_projections!$A$12:$BT$40,O$21+$A61-1,FALSE)</f>
        <v>9.4911086044100999E-3</v>
      </c>
      <c r="P61" s="15">
        <f>VLOOKUP($B61,_projections!$A$12:$BT$40,P$21+$A61-1,FALSE)</f>
        <v>0</v>
      </c>
      <c r="Q61" s="15"/>
      <c r="R61" s="115">
        <f t="shared" si="4"/>
        <v>0.99999999999999989</v>
      </c>
    </row>
    <row r="62" spans="1:36" ht="16.5" thickTop="1" thickBot="1" x14ac:dyDescent="0.3">
      <c r="A62">
        <v>30</v>
      </c>
      <c r="B62" t="s">
        <v>25</v>
      </c>
      <c r="C62">
        <f t="shared" si="5"/>
        <v>2</v>
      </c>
      <c r="D62" s="15">
        <f>VLOOKUP($B62,_projections!$A$12:$BT$40,D$21+$A62-1,FALSE)</f>
        <v>3.435083280936839E-2</v>
      </c>
      <c r="E62" s="15">
        <f>VLOOKUP($B62,_projections!$A$12:$BT$40,E$21+$A62-1,FALSE)</f>
        <v>5.1382033362112112E-2</v>
      </c>
      <c r="F62" s="15">
        <f>VLOOKUP($B62,_projections!$A$12:$BT$40,F$21+$A62-1,FALSE)</f>
        <v>4.5503155251678078E-3</v>
      </c>
      <c r="G62" s="15">
        <f>VLOOKUP($B62,_projections!$A$12:$BT$40,G$21+$A62-1,FALSE)</f>
        <v>4.4658761007032076E-3</v>
      </c>
      <c r="H62" s="15">
        <f>VLOOKUP($B62,_projections!$A$12:$BT$40,H$21+$A62-1,FALSE)</f>
        <v>7.3795853290092757E-3</v>
      </c>
      <c r="I62" s="15">
        <f>VLOOKUP($B62,_projections!$A$12:$BT$40,I$21+$A62-1,FALSE)</f>
        <v>0</v>
      </c>
      <c r="J62" s="15">
        <f>VLOOKUP($B62,_projections!$A$12:$BT$40,J$21+$A62-1,FALSE)</f>
        <v>0</v>
      </c>
      <c r="K62" s="15">
        <f>VLOOKUP($B62,_projections!$A$12:$BT$40,K$21+$A62-1,FALSE)</f>
        <v>0</v>
      </c>
      <c r="L62" s="15">
        <f>VLOOKUP($B62,_projections!$A$12:$BT$40,L$21+$A62-1,FALSE)</f>
        <v>0.86835301555760214</v>
      </c>
      <c r="M62" s="15">
        <f>VLOOKUP($B62,_projections!$A$12:$BT$40,M$21+$A62-1,FALSE)</f>
        <v>2.2138755987027827E-2</v>
      </c>
      <c r="N62" s="15">
        <f>VLOOKUP($B62,_projections!$A$12:$BT$40,N$21+$A62-1,FALSE)</f>
        <v>4.4277511974055647E-3</v>
      </c>
      <c r="O62" s="15">
        <f>VLOOKUP($B62,_projections!$A$12:$BT$40,O$21+$A62-1,FALSE)</f>
        <v>2.9518341316037101E-3</v>
      </c>
      <c r="P62" s="15">
        <f>VLOOKUP($B62,_projections!$A$12:$BT$40,P$21+$A62-1,FALSE)</f>
        <v>0</v>
      </c>
      <c r="Q62" s="15"/>
      <c r="R62" s="115">
        <f t="shared" si="4"/>
        <v>1</v>
      </c>
    </row>
    <row r="63" spans="1:36" ht="16.5" thickTop="1" thickBot="1" x14ac:dyDescent="0.3">
      <c r="A63">
        <v>30</v>
      </c>
      <c r="B63" t="s">
        <v>11</v>
      </c>
      <c r="C63">
        <f t="shared" si="5"/>
        <v>2</v>
      </c>
      <c r="D63" s="15">
        <f>VLOOKUP($B63,_projections!$A$12:$BT$40,D$21+$A63-1,FALSE)</f>
        <v>0.32452696388119684</v>
      </c>
      <c r="E63" s="15">
        <f>VLOOKUP($B63,_projections!$A$12:$BT$40,E$21+$A63-1,FALSE)</f>
        <v>5.4506226695946736E-3</v>
      </c>
      <c r="F63" s="15">
        <f>VLOOKUP($B63,_projections!$A$12:$BT$40,F$21+$A63-1,FALSE)</f>
        <v>8.4412190978366483E-2</v>
      </c>
      <c r="G63" s="15">
        <f>VLOOKUP($B63,_projections!$A$12:$BT$40,G$21+$A63-1,FALSE)</f>
        <v>4.3654691839998226E-4</v>
      </c>
      <c r="H63" s="15">
        <f>VLOOKUP($B63,_projections!$A$12:$BT$40,H$21+$A63-1,FALSE)</f>
        <v>9.1609001321561086E-3</v>
      </c>
      <c r="I63" s="15">
        <f>VLOOKUP($B63,_projections!$A$12:$BT$40,I$21+$A63-1,FALSE)</f>
        <v>0</v>
      </c>
      <c r="J63" s="15">
        <f>VLOOKUP($B63,_projections!$A$12:$BT$40,J$21+$A63-1,FALSE)</f>
        <v>1.8600595684408716E-4</v>
      </c>
      <c r="K63" s="15">
        <f>VLOOKUP($B63,_projections!$A$12:$BT$40,K$21+$A63-1,FALSE)</f>
        <v>0</v>
      </c>
      <c r="L63" s="15">
        <f>VLOOKUP($B63,_projections!$A$12:$BT$40,L$21+$A63-1,FALSE)</f>
        <v>0.53918316893481744</v>
      </c>
      <c r="M63" s="15">
        <f>VLOOKUP($B63,_projections!$A$12:$BT$40,M$21+$A63-1,FALSE)</f>
        <v>2.7482700396468326E-2</v>
      </c>
      <c r="N63" s="15">
        <f>VLOOKUP($B63,_projections!$A$12:$BT$40,N$21+$A63-1,FALSE)</f>
        <v>5.4965400792936657E-3</v>
      </c>
      <c r="O63" s="15">
        <f>VLOOKUP($B63,_projections!$A$12:$BT$40,O$21+$A63-1,FALSE)</f>
        <v>3.6643600528624433E-3</v>
      </c>
      <c r="P63" s="15">
        <f>VLOOKUP($B63,_projections!$A$12:$BT$40,P$21+$A63-1,FALSE)</f>
        <v>0</v>
      </c>
      <c r="Q63" s="15"/>
      <c r="R63" s="115">
        <f t="shared" si="4"/>
        <v>1</v>
      </c>
    </row>
    <row r="64" spans="1:36" ht="16.5" thickTop="1" thickBot="1" x14ac:dyDescent="0.3">
      <c r="A64">
        <v>30</v>
      </c>
      <c r="B64" t="s">
        <v>3</v>
      </c>
      <c r="C64">
        <f t="shared" si="5"/>
        <v>2</v>
      </c>
      <c r="D64" s="15">
        <f>VLOOKUP($B64,_projections!$A$12:$BT$40,D$21+$A64-1,FALSE)</f>
        <v>0.14801511591808764</v>
      </c>
      <c r="E64" s="15">
        <f>VLOOKUP($B64,_projections!$A$12:$BT$40,E$21+$A64-1,FALSE)</f>
        <v>0.19526629744415022</v>
      </c>
      <c r="F64" s="15">
        <f>VLOOKUP($B64,_projections!$A$12:$BT$40,F$21+$A64-1,FALSE)</f>
        <v>9.2175078627488957E-2</v>
      </c>
      <c r="G64" s="15">
        <f>VLOOKUP($B64,_projections!$A$12:$BT$40,G$21+$A64-1,FALSE)</f>
        <v>3.2576034806947062E-4</v>
      </c>
      <c r="H64" s="15">
        <f>VLOOKUP($B64,_projections!$A$12:$BT$40,H$21+$A64-1,FALSE)</f>
        <v>2.8874441746391706E-2</v>
      </c>
      <c r="I64" s="15">
        <f>VLOOKUP($B64,_projections!$A$12:$BT$40,I$21+$A64-1,FALSE)</f>
        <v>0</v>
      </c>
      <c r="J64" s="15">
        <f>VLOOKUP($B64,_projections!$A$12:$BT$40,J$21+$A64-1,FALSE)</f>
        <v>0</v>
      </c>
      <c r="K64" s="15">
        <f>VLOOKUP($B64,_projections!$A$12:$BT$40,K$21+$A64-1,FALSE)</f>
        <v>0</v>
      </c>
      <c r="L64" s="15">
        <f>VLOOKUP($B64,_projections!$A$12:$BT$40,L$21+$A64-1,FALSE)</f>
        <v>0.41025537911265275</v>
      </c>
      <c r="M64" s="15">
        <f>VLOOKUP($B64,_projections!$A$12:$BT$40,M$21+$A64-1,FALSE)</f>
        <v>9.6213485056767689E-2</v>
      </c>
      <c r="N64" s="15">
        <f>VLOOKUP($B64,_projections!$A$12:$BT$40,N$21+$A64-1,FALSE)</f>
        <v>1.7324665047835024E-2</v>
      </c>
      <c r="O64" s="15">
        <f>VLOOKUP($B64,_projections!$A$12:$BT$40,O$21+$A64-1,FALSE)</f>
        <v>1.1549776698556682E-2</v>
      </c>
      <c r="P64" s="15">
        <f>VLOOKUP($B64,_projections!$A$12:$BT$40,P$21+$A64-1,FALSE)</f>
        <v>0</v>
      </c>
      <c r="Q64" s="15"/>
      <c r="R64" s="115">
        <f t="shared" si="4"/>
        <v>1.0000000000000002</v>
      </c>
    </row>
    <row r="65" spans="1:18" ht="16.5" thickTop="1" thickBot="1" x14ac:dyDescent="0.3">
      <c r="A65">
        <v>30</v>
      </c>
      <c r="B65" t="s">
        <v>2</v>
      </c>
      <c r="C65">
        <f t="shared" si="5"/>
        <v>2</v>
      </c>
      <c r="D65" s="15">
        <f>VLOOKUP($B65,_projections!$A$12:$BT$40,D$21+$A65-1,FALSE)</f>
        <v>6.9982176422740641E-2</v>
      </c>
      <c r="E65" s="15">
        <f>VLOOKUP($B65,_projections!$A$12:$BT$40,E$21+$A65-1,FALSE)</f>
        <v>0.2370956929051794</v>
      </c>
      <c r="F65" s="15">
        <f>VLOOKUP($B65,_projections!$A$12:$BT$40,F$21+$A65-1,FALSE)</f>
        <v>0.15310242454938902</v>
      </c>
      <c r="G65" s="15">
        <f>VLOOKUP($B65,_projections!$A$12:$BT$40,G$21+$A65-1,FALSE)</f>
        <v>3.1560699149292167E-3</v>
      </c>
      <c r="H65" s="15">
        <f>VLOOKUP($B65,_projections!$A$12:$BT$40,H$21+$A65-1,FALSE)</f>
        <v>4.0282239711428532E-2</v>
      </c>
      <c r="I65" s="15">
        <f>VLOOKUP($B65,_projections!$A$12:$BT$40,I$21+$A65-1,FALSE)</f>
        <v>0</v>
      </c>
      <c r="J65" s="15">
        <f>VLOOKUP($B65,_projections!$A$12:$BT$40,J$21+$A65-1,FALSE)</f>
        <v>0</v>
      </c>
      <c r="K65" s="15">
        <f>VLOOKUP($B65,_projections!$A$12:$BT$40,K$21+$A65-1,FALSE)</f>
        <v>0</v>
      </c>
      <c r="L65" s="15">
        <f>VLOOKUP($B65,_projections!$A$12:$BT$40,L$21+$A65-1,FALSE)</f>
        <v>0.33467625123704325</v>
      </c>
      <c r="M65" s="15">
        <f>VLOOKUP($B65,_projections!$A$12:$BT$40,M$21+$A65-1,FALSE)</f>
        <v>0.1208467191342856</v>
      </c>
      <c r="N65" s="15">
        <f>VLOOKUP($B65,_projections!$A$12:$BT$40,N$21+$A65-1,FALSE)</f>
        <v>2.4169343826857117E-2</v>
      </c>
      <c r="O65" s="15">
        <f>VLOOKUP($B65,_projections!$A$12:$BT$40,O$21+$A65-1,FALSE)</f>
        <v>1.6689082298147327E-2</v>
      </c>
      <c r="P65" s="15">
        <f>VLOOKUP($B65,_projections!$A$12:$BT$40,P$21+$A65-1,FALSE)</f>
        <v>0</v>
      </c>
      <c r="Q65" s="15"/>
      <c r="R65" s="115">
        <f t="shared" si="4"/>
        <v>1</v>
      </c>
    </row>
    <row r="66" spans="1:18" ht="16.5" thickTop="1" thickBot="1" x14ac:dyDescent="0.3">
      <c r="A66">
        <v>30</v>
      </c>
      <c r="B66" t="s">
        <v>16</v>
      </c>
      <c r="C66">
        <f t="shared" si="5"/>
        <v>2</v>
      </c>
      <c r="D66" s="15">
        <f>VLOOKUP($B66,_projections!$A$12:$BT$40,D$21+$A66-1,FALSE)</f>
        <v>4.6068923436486282E-2</v>
      </c>
      <c r="E66" s="15">
        <f>VLOOKUP($B66,_projections!$A$12:$BT$40,E$21+$A66-1,FALSE)</f>
        <v>3.7759260258173138E-2</v>
      </c>
      <c r="F66" s="15">
        <f>VLOOKUP($B66,_projections!$A$12:$BT$40,F$21+$A66-1,FALSE)</f>
        <v>0.23494551648717391</v>
      </c>
      <c r="G66" s="15">
        <f>VLOOKUP($B66,_projections!$A$12:$BT$40,G$21+$A66-1,FALSE)</f>
        <v>1.4997591739888303E-5</v>
      </c>
      <c r="H66" s="15">
        <f>VLOOKUP($B66,_projections!$A$12:$BT$40,H$21+$A66-1,FALSE)</f>
        <v>2.7276476711230662E-2</v>
      </c>
      <c r="I66" s="15">
        <f>VLOOKUP($B66,_projections!$A$12:$BT$40,I$21+$A66-1,FALSE)</f>
        <v>0</v>
      </c>
      <c r="J66" s="15">
        <f>VLOOKUP($B66,_projections!$A$12:$BT$40,J$21+$A66-1,FALSE)</f>
        <v>0</v>
      </c>
      <c r="K66" s="15">
        <f>VLOOKUP($B66,_projections!$A$12:$BT$40,K$21+$A66-1,FALSE)</f>
        <v>0</v>
      </c>
      <c r="L66" s="15">
        <f>VLOOKUP($B66,_projections!$A$12:$BT$40,L$21+$A66-1,FALSE)</f>
        <v>0.54474892929968011</v>
      </c>
      <c r="M66" s="15">
        <f>VLOOKUP($B66,_projections!$A$12:$BT$40,M$21+$A66-1,FALSE)</f>
        <v>8.1829430133691983E-2</v>
      </c>
      <c r="N66" s="15">
        <f>VLOOKUP($B66,_projections!$A$12:$BT$40,N$21+$A66-1,FALSE)</f>
        <v>1.6365886026738396E-2</v>
      </c>
      <c r="O66" s="15">
        <f>VLOOKUP($B66,_projections!$A$12:$BT$40,O$21+$A66-1,FALSE)</f>
        <v>1.0990580055085667E-2</v>
      </c>
      <c r="P66" s="15">
        <f>VLOOKUP($B66,_projections!$A$12:$BT$40,P$21+$A66-1,FALSE)</f>
        <v>0</v>
      </c>
      <c r="Q66" s="15"/>
      <c r="R66" s="115">
        <f t="shared" si="4"/>
        <v>1</v>
      </c>
    </row>
    <row r="67" spans="1:18" ht="16.5" thickTop="1" thickBot="1" x14ac:dyDescent="0.3">
      <c r="A67">
        <v>30</v>
      </c>
      <c r="B67" t="s">
        <v>15</v>
      </c>
      <c r="C67">
        <f t="shared" si="5"/>
        <v>2</v>
      </c>
      <c r="D67" s="15">
        <f>VLOOKUP($B67,_projections!$A$12:$BT$40,D$21+$A67-1,FALSE)</f>
        <v>1.5313600444450917E-2</v>
      </c>
      <c r="E67" s="15">
        <f>VLOOKUP($B67,_projections!$A$12:$BT$40,E$21+$A67-1,FALSE)</f>
        <v>0.24029980050195993</v>
      </c>
      <c r="F67" s="15">
        <f>VLOOKUP($B67,_projections!$A$12:$BT$40,F$21+$A67-1,FALSE)</f>
        <v>1.8502833877113098E-5</v>
      </c>
      <c r="G67" s="15">
        <f>VLOOKUP($B67,_projections!$A$12:$BT$40,G$21+$A67-1,FALSE)</f>
        <v>6.1066061938688408E-3</v>
      </c>
      <c r="H67" s="15">
        <f>VLOOKUP($B67,_projections!$A$12:$BT$40,H$21+$A67-1,FALSE)</f>
        <v>2.6474472811131241E-2</v>
      </c>
      <c r="I67" s="15">
        <f>VLOOKUP($B67,_projections!$A$12:$BT$40,I$21+$A67-1,FALSE)</f>
        <v>0</v>
      </c>
      <c r="J67" s="15">
        <f>VLOOKUP($B67,_projections!$A$12:$BT$40,J$21+$A67-1,FALSE)</f>
        <v>0</v>
      </c>
      <c r="K67" s="15">
        <f>VLOOKUP($B67,_projections!$A$12:$BT$40,K$21+$A67-1,FALSE)</f>
        <v>0</v>
      </c>
      <c r="L67" s="15">
        <f>VLOOKUP($B67,_projections!$A$12:$BT$40,L$21+$A67-1,FALSE)</f>
        <v>0.60588912597018707</v>
      </c>
      <c r="M67" s="15">
        <f>VLOOKUP($B67,_projections!$A$12:$BT$40,M$21+$A67-1,FALSE)</f>
        <v>7.9423418433393719E-2</v>
      </c>
      <c r="N67" s="15">
        <f>VLOOKUP($B67,_projections!$A$12:$BT$40,N$21+$A67-1,FALSE)</f>
        <v>1.5884683686678745E-2</v>
      </c>
      <c r="O67" s="15">
        <f>VLOOKUP($B67,_projections!$A$12:$BT$40,O$21+$A67-1,FALSE)</f>
        <v>1.0589789124452496E-2</v>
      </c>
      <c r="P67" s="15">
        <f>VLOOKUP($B67,_projections!$A$12:$BT$40,P$21+$A67-1,FALSE)</f>
        <v>0</v>
      </c>
      <c r="Q67" s="15"/>
      <c r="R67" s="115">
        <f t="shared" si="4"/>
        <v>1</v>
      </c>
    </row>
    <row r="68" spans="1:18" ht="16.5" thickTop="1" thickBot="1" x14ac:dyDescent="0.3">
      <c r="A68">
        <v>30</v>
      </c>
      <c r="B68" t="s">
        <v>18</v>
      </c>
      <c r="C68">
        <f t="shared" si="5"/>
        <v>2</v>
      </c>
      <c r="D68" s="15">
        <f>VLOOKUP($B68,_projections!$A$12:$BT$40,D$21+$A68-1,FALSE)</f>
        <v>7.3095515121314403E-2</v>
      </c>
      <c r="E68" s="15">
        <f>VLOOKUP($B68,_projections!$A$12:$BT$40,E$21+$A68-1,FALSE)</f>
        <v>0.13010269064237318</v>
      </c>
      <c r="F68" s="15">
        <f>VLOOKUP($B68,_projections!$A$12:$BT$40,F$21+$A68-1,FALSE)</f>
        <v>0.2080127818795848</v>
      </c>
      <c r="G68" s="15">
        <f>VLOOKUP($B68,_projections!$A$12:$BT$40,G$21+$A68-1,FALSE)</f>
        <v>4.7404801494087948E-2</v>
      </c>
      <c r="H68" s="15">
        <f>VLOOKUP($B68,_projections!$A$12:$BT$40,H$21+$A68-1,FALSE)</f>
        <v>5.2773467849830988E-2</v>
      </c>
      <c r="I68" s="15">
        <f>VLOOKUP($B68,_projections!$A$12:$BT$40,I$21+$A68-1,FALSE)</f>
        <v>0</v>
      </c>
      <c r="J68" s="15">
        <f>VLOOKUP($B68,_projections!$A$12:$BT$40,J$21+$A68-1,FALSE)</f>
        <v>0</v>
      </c>
      <c r="K68" s="15">
        <f>VLOOKUP($B68,_projections!$A$12:$BT$40,K$21+$A68-1,FALSE)</f>
        <v>0</v>
      </c>
      <c r="L68" s="15">
        <f>VLOOKUP($B68,_projections!$A$12:$BT$40,L$21+$A68-1,FALSE)</f>
        <v>0.27751687161348459</v>
      </c>
      <c r="M68" s="15">
        <f>VLOOKUP($B68,_projections!$A$12:$BT$40,M$21+$A68-1,FALSE)</f>
        <v>0.15832040354949295</v>
      </c>
      <c r="N68" s="15">
        <f>VLOOKUP($B68,_projections!$A$12:$BT$40,N$21+$A68-1,FALSE)</f>
        <v>3.1664080709898589E-2</v>
      </c>
      <c r="O68" s="15">
        <f>VLOOKUP($B68,_projections!$A$12:$BT$40,O$21+$A68-1,FALSE)</f>
        <v>2.1109387139932392E-2</v>
      </c>
      <c r="P68" s="15">
        <f>VLOOKUP($B68,_projections!$A$12:$BT$40,P$21+$A68-1,FALSE)</f>
        <v>0</v>
      </c>
      <c r="Q68" s="15"/>
      <c r="R68" s="115">
        <f t="shared" si="4"/>
        <v>0.99999999999999978</v>
      </c>
    </row>
    <row r="69" spans="1:18" ht="16.5" thickTop="1" thickBot="1" x14ac:dyDescent="0.3">
      <c r="A69">
        <v>30</v>
      </c>
      <c r="B69" t="s">
        <v>5</v>
      </c>
      <c r="C69">
        <f t="shared" si="5"/>
        <v>2</v>
      </c>
      <c r="D69" s="15">
        <f>VLOOKUP($B69,_projections!$A$12:$BT$40,D$21+$A69-1,FALSE)</f>
        <v>1.436535538656496E-2</v>
      </c>
      <c r="E69" s="15">
        <f>VLOOKUP($B69,_projections!$A$12:$BT$40,E$21+$A69-1,FALSE)</f>
        <v>0.32579314389790909</v>
      </c>
      <c r="F69" s="15">
        <f>VLOOKUP($B69,_projections!$A$12:$BT$40,F$21+$A69-1,FALSE)</f>
        <v>2.9709256403174684E-2</v>
      </c>
      <c r="G69" s="15">
        <f>VLOOKUP($B69,_projections!$A$12:$BT$40,G$21+$A69-1,FALSE)</f>
        <v>0</v>
      </c>
      <c r="H69" s="15">
        <f>VLOOKUP($B69,_projections!$A$12:$BT$40,H$21+$A69-1,FALSE)</f>
        <v>3.5550240030108385E-2</v>
      </c>
      <c r="I69" s="15">
        <f>VLOOKUP($B69,_projections!$A$12:$BT$40,I$21+$A69-1,FALSE)</f>
        <v>0</v>
      </c>
      <c r="J69" s="15">
        <f>VLOOKUP($B69,_projections!$A$12:$BT$40,J$21+$A69-1,FALSE)</f>
        <v>0</v>
      </c>
      <c r="K69" s="15">
        <f>VLOOKUP($B69,_projections!$A$12:$BT$40,K$21+$A69-1,FALSE)</f>
        <v>0</v>
      </c>
      <c r="L69" s="15">
        <f>VLOOKUP($B69,_projections!$A$12:$BT$40,L$21+$A69-1,FALSE)</f>
        <v>0.45231159836351043</v>
      </c>
      <c r="M69" s="15">
        <f>VLOOKUP($B69,_projections!$A$12:$BT$40,M$21+$A69-1,FALSE)</f>
        <v>0.10665072009032515</v>
      </c>
      <c r="N69" s="15">
        <f>VLOOKUP($B69,_projections!$A$12:$BT$40,N$21+$A69-1,FALSE)</f>
        <v>2.1330144018065024E-2</v>
      </c>
      <c r="O69" s="15">
        <f>VLOOKUP($B69,_projections!$A$12:$BT$40,O$21+$A69-1,FALSE)</f>
        <v>1.4289541810342244E-2</v>
      </c>
      <c r="P69" s="15">
        <f>VLOOKUP($B69,_projections!$A$12:$BT$40,P$21+$A69-1,FALSE)</f>
        <v>0</v>
      </c>
      <c r="Q69" s="15"/>
      <c r="R69" s="115">
        <f t="shared" si="4"/>
        <v>0.99999999999999989</v>
      </c>
    </row>
    <row r="70" spans="1:18" ht="16.5" thickTop="1" thickBot="1" x14ac:dyDescent="0.3">
      <c r="A70">
        <v>30</v>
      </c>
      <c r="B70" t="s">
        <v>23</v>
      </c>
      <c r="C70">
        <f t="shared" si="5"/>
        <v>2</v>
      </c>
      <c r="D70" s="15">
        <f>VLOOKUP($B70,_projections!$A$12:$BT$40,D$21+$A70-1,FALSE)</f>
        <v>1.3755507908992234E-2</v>
      </c>
      <c r="E70" s="15">
        <f>VLOOKUP($B70,_projections!$A$12:$BT$40,E$21+$A70-1,FALSE)</f>
        <v>6.5167254194767391E-2</v>
      </c>
      <c r="F70" s="15">
        <f>VLOOKUP($B70,_projections!$A$12:$BT$40,F$21+$A70-1,FALSE)</f>
        <v>2.1756797619305716E-2</v>
      </c>
      <c r="G70" s="15">
        <f>VLOOKUP($B70,_projections!$A$12:$BT$40,G$21+$A70-1,FALSE)</f>
        <v>3.5145331420386033E-3</v>
      </c>
      <c r="H70" s="15">
        <f>VLOOKUP($B70,_projections!$A$12:$BT$40,H$21+$A70-1,FALSE)</f>
        <v>1.0098218438222752E-2</v>
      </c>
      <c r="I70" s="15">
        <f>VLOOKUP($B70,_projections!$A$12:$BT$40,I$21+$A70-1,FALSE)</f>
        <v>0</v>
      </c>
      <c r="J70" s="15">
        <f>VLOOKUP($B70,_projections!$A$12:$BT$40,J$21+$A70-1,FALSE)</f>
        <v>0</v>
      </c>
      <c r="K70" s="15">
        <f>VLOOKUP($B70,_projections!$A$12:$BT$40,K$21+$A70-1,FALSE)</f>
        <v>0</v>
      </c>
      <c r="L70" s="15">
        <f>VLOOKUP($B70,_projections!$A$12:$BT$40,L$21+$A70-1,FALSE)</f>
        <v>0.84531481494378236</v>
      </c>
      <c r="M70" s="15">
        <f>VLOOKUP($B70,_projections!$A$12:$BT$40,M$21+$A70-1,FALSE)</f>
        <v>3.0294655314668257E-2</v>
      </c>
      <c r="N70" s="15">
        <f>VLOOKUP($B70,_projections!$A$12:$BT$40,N$21+$A70-1,FALSE)</f>
        <v>6.0589310629336514E-3</v>
      </c>
      <c r="O70" s="15">
        <f>VLOOKUP($B70,_projections!$A$12:$BT$40,O$21+$A70-1,FALSE)</f>
        <v>4.0392873752891009E-3</v>
      </c>
      <c r="P70" s="15">
        <f>VLOOKUP($B70,_projections!$A$12:$BT$40,P$21+$A70-1,FALSE)</f>
        <v>0</v>
      </c>
      <c r="Q70" s="15"/>
      <c r="R70" s="115">
        <f t="shared" si="4"/>
        <v>1</v>
      </c>
    </row>
    <row r="71" spans="1:18" ht="16.5" thickTop="1" thickBot="1" x14ac:dyDescent="0.3">
      <c r="A71">
        <v>30</v>
      </c>
      <c r="B71" t="s">
        <v>24</v>
      </c>
      <c r="C71">
        <f t="shared" si="5"/>
        <v>2</v>
      </c>
      <c r="D71" s="15">
        <f>VLOOKUP($B71,_projections!$A$12:$BT$40,D$21+$A71-1,FALSE)</f>
        <v>2.010332657705893E-2</v>
      </c>
      <c r="E71" s="15">
        <f>VLOOKUP($B71,_projections!$A$12:$BT$40,E$21+$A71-1,FALSE)</f>
        <v>7.2865246673425851E-2</v>
      </c>
      <c r="F71" s="15">
        <f>VLOOKUP($B71,_projections!$A$12:$BT$40,F$21+$A71-1,FALSE)</f>
        <v>6.8313572320371895E-3</v>
      </c>
      <c r="G71" s="15">
        <f>VLOOKUP($B71,_projections!$A$12:$BT$40,G$21+$A71-1,FALSE)</f>
        <v>1.8675302169772087E-2</v>
      </c>
      <c r="H71" s="15">
        <f>VLOOKUP($B71,_projections!$A$12:$BT$40,H$21+$A71-1,FALSE)</f>
        <v>1.5439781258455142E-2</v>
      </c>
      <c r="I71" s="15">
        <f>VLOOKUP($B71,_projections!$A$12:$BT$40,I$21+$A71-1,FALSE)</f>
        <v>0</v>
      </c>
      <c r="J71" s="15">
        <f>VLOOKUP($B71,_projections!$A$12:$BT$40,J$21+$A71-1,FALSE)</f>
        <v>0</v>
      </c>
      <c r="K71" s="15">
        <f>VLOOKUP($B71,_projections!$A$12:$BT$40,K$21+$A71-1,FALSE)</f>
        <v>0</v>
      </c>
      <c r="L71" s="15">
        <f>VLOOKUP($B71,_projections!$A$12:$BT$40,L$21+$A71-1,FALSE)</f>
        <v>0.80432586105543014</v>
      </c>
      <c r="M71" s="15">
        <f>VLOOKUP($B71,_projections!$A$12:$BT$40,M$21+$A71-1,FALSE)</f>
        <v>4.6319343775365424E-2</v>
      </c>
      <c r="N71" s="15">
        <f>VLOOKUP($B71,_projections!$A$12:$BT$40,N$21+$A71-1,FALSE)</f>
        <v>9.2638687550730854E-3</v>
      </c>
      <c r="O71" s="15">
        <f>VLOOKUP($B71,_projections!$A$12:$BT$40,O$21+$A71-1,FALSE)</f>
        <v>6.1759125033820569E-3</v>
      </c>
      <c r="P71" s="15">
        <f>VLOOKUP($B71,_projections!$A$12:$BT$40,P$21+$A71-1,FALSE)</f>
        <v>0</v>
      </c>
      <c r="Q71" s="15"/>
      <c r="R71" s="115">
        <f t="shared" si="4"/>
        <v>0.99999999999999989</v>
      </c>
    </row>
    <row r="72" spans="1:18" ht="16.5" thickTop="1" thickBot="1" x14ac:dyDescent="0.3">
      <c r="A72">
        <v>30</v>
      </c>
      <c r="B72" t="s">
        <v>27</v>
      </c>
      <c r="C72">
        <f t="shared" si="5"/>
        <v>2</v>
      </c>
      <c r="D72" s="15">
        <f>VLOOKUP($B72,_projections!$A$12:$BT$40,D$21+$A72-1,FALSE)</f>
        <v>6.8613131999864935E-2</v>
      </c>
      <c r="E72" s="15">
        <f>VLOOKUP($B72,_projections!$A$12:$BT$40,E$21+$A72-1,FALSE)</f>
        <v>0.23272831090600382</v>
      </c>
      <c r="F72" s="15">
        <f>VLOOKUP($B72,_projections!$A$12:$BT$40,F$21+$A72-1,FALSE)</f>
        <v>0.21011937944865389</v>
      </c>
      <c r="G72" s="15">
        <f>VLOOKUP($B72,_projections!$A$12:$BT$40,G$21+$A72-1,FALSE)</f>
        <v>5.1008247204832583E-5</v>
      </c>
      <c r="H72" s="15">
        <f>VLOOKUP($B72,_projections!$A$12:$BT$40,H$21+$A72-1,FALSE)</f>
        <v>4.4305172334347706E-2</v>
      </c>
      <c r="I72" s="15">
        <f>VLOOKUP($B72,_projections!$A$12:$BT$40,I$21+$A72-1,FALSE)</f>
        <v>0</v>
      </c>
      <c r="J72" s="15">
        <f>VLOOKUP($B72,_projections!$A$12:$BT$40,J$21+$A72-1,FALSE)</f>
        <v>0</v>
      </c>
      <c r="K72" s="15">
        <f>VLOOKUP($B72,_projections!$A$12:$BT$40,K$21+$A72-1,FALSE)</f>
        <v>0</v>
      </c>
      <c r="L72" s="15">
        <f>VLOOKUP($B72,_projections!$A$12:$BT$40,L$21+$A72-1,FALSE)</f>
        <v>0.266200948337314</v>
      </c>
      <c r="M72" s="15">
        <f>VLOOKUP($B72,_projections!$A$12:$BT$40,M$21+$A72-1,FALSE)</f>
        <v>0.13367687639226297</v>
      </c>
      <c r="N72" s="15">
        <f>VLOOKUP($B72,_projections!$A$12:$BT$40,N$21+$A72-1,FALSE)</f>
        <v>2.6583103400608623E-2</v>
      </c>
      <c r="O72" s="15">
        <f>VLOOKUP($B72,_projections!$A$12:$BT$40,O$21+$A72-1,FALSE)</f>
        <v>1.772206893373908E-2</v>
      </c>
      <c r="P72" s="15">
        <f>VLOOKUP($B72,_projections!$A$12:$BT$40,P$21+$A72-1,FALSE)</f>
        <v>0</v>
      </c>
      <c r="Q72" s="15"/>
      <c r="R72" s="115">
        <f t="shared" si="4"/>
        <v>0.99999999999999989</v>
      </c>
    </row>
    <row r="73" spans="1:18" ht="16.5" thickTop="1" thickBot="1" x14ac:dyDescent="0.3">
      <c r="A73">
        <v>30</v>
      </c>
      <c r="B73" t="s">
        <v>29</v>
      </c>
      <c r="C73">
        <f t="shared" si="5"/>
        <v>2</v>
      </c>
      <c r="D73" s="15">
        <f>VLOOKUP($B73,_projections!$A$12:$BT$40,D$21+$A73-1,FALSE)</f>
        <v>0.28839766890324264</v>
      </c>
      <c r="E73" s="15">
        <f>VLOOKUP($B73,_projections!$A$12:$BT$40,E$21+$A73-1,FALSE)</f>
        <v>0.27597888917789215</v>
      </c>
      <c r="F73" s="15">
        <f>VLOOKUP($B73,_projections!$A$12:$BT$40,F$21+$A73-1,FALSE)</f>
        <v>4.3446831433152158E-2</v>
      </c>
      <c r="G73" s="15">
        <f>VLOOKUP($B73,_projections!$A$12:$BT$40,G$21+$A73-1,FALSE)</f>
        <v>0</v>
      </c>
      <c r="H73" s="15">
        <f>VLOOKUP($B73,_projections!$A$12:$BT$40,H$21+$A73-1,FALSE)</f>
        <v>3.1942572061104429E-2</v>
      </c>
      <c r="I73" s="15">
        <f>VLOOKUP($B73,_projections!$A$12:$BT$40,I$21+$A73-1,FALSE)</f>
        <v>0</v>
      </c>
      <c r="J73" s="15">
        <f>VLOOKUP($B73,_projections!$A$12:$BT$40,J$21+$A73-1,FALSE)</f>
        <v>0</v>
      </c>
      <c r="K73" s="15">
        <f>VLOOKUP($B73,_projections!$A$12:$BT$40,K$21+$A73-1,FALSE)</f>
        <v>0</v>
      </c>
      <c r="L73" s="15">
        <f>VLOOKUP($B73,_projections!$A$12:$BT$40,L$21+$A73-1,FALSE)</f>
        <v>0.23246375018019086</v>
      </c>
      <c r="M73" s="15">
        <f>VLOOKUP($B73,_projections!$A$12:$BT$40,M$21+$A73-1,FALSE)</f>
        <v>9.5827716183313288E-2</v>
      </c>
      <c r="N73" s="15">
        <f>VLOOKUP($B73,_projections!$A$12:$BT$40,N$21+$A73-1,FALSE)</f>
        <v>1.9165543236662658E-2</v>
      </c>
      <c r="O73" s="15">
        <f>VLOOKUP($B73,_projections!$A$12:$BT$40,O$21+$A73-1,FALSE)</f>
        <v>1.2777028824441773E-2</v>
      </c>
      <c r="P73" s="15">
        <f>VLOOKUP($B73,_projections!$A$12:$BT$40,P$21+$A73-1,FALSE)</f>
        <v>0</v>
      </c>
      <c r="Q73" s="15"/>
      <c r="R73" s="115">
        <f t="shared" si="4"/>
        <v>1</v>
      </c>
    </row>
    <row r="74" spans="1:18" ht="16.5" thickTop="1" thickBot="1" x14ac:dyDescent="0.3">
      <c r="A74">
        <v>30</v>
      </c>
      <c r="B74" t="s">
        <v>8</v>
      </c>
      <c r="C74">
        <f t="shared" si="5"/>
        <v>2</v>
      </c>
      <c r="D74" s="15">
        <f>VLOOKUP($B74,_projections!$A$12:$BT$40,D$21+$A74-1,FALSE)</f>
        <v>4.3578338299408728E-2</v>
      </c>
      <c r="E74" s="15">
        <f>VLOOKUP($B74,_projections!$A$12:$BT$40,E$21+$A74-1,FALSE)</f>
        <v>0.45198750462984716</v>
      </c>
      <c r="F74" s="15">
        <f>VLOOKUP($B74,_projections!$A$12:$BT$40,F$21+$A74-1,FALSE)</f>
        <v>7.7561101500086725E-4</v>
      </c>
      <c r="G74" s="15">
        <f>VLOOKUP($B74,_projections!$A$12:$BT$40,G$21+$A74-1,FALSE)</f>
        <v>4.1892207692179567E-6</v>
      </c>
      <c r="H74" s="15">
        <f>VLOOKUP($B74,_projections!$A$12:$BT$40,H$21+$A74-1,FALSE)</f>
        <v>4.5277987252792494E-2</v>
      </c>
      <c r="I74" s="15">
        <f>VLOOKUP($B74,_projections!$A$12:$BT$40,I$21+$A74-1,FALSE)</f>
        <v>0</v>
      </c>
      <c r="J74" s="15">
        <f>VLOOKUP($B74,_projections!$A$12:$BT$40,J$21+$A74-1,FALSE)</f>
        <v>0</v>
      </c>
      <c r="K74" s="15">
        <f>VLOOKUP($B74,_projections!$A$12:$BT$40,K$21+$A74-1,FALSE)</f>
        <v>0</v>
      </c>
      <c r="L74" s="15">
        <f>VLOOKUP($B74,_projections!$A$12:$BT$40,L$21+$A74-1,FALSE)</f>
        <v>0.27654804911516334</v>
      </c>
      <c r="M74" s="15">
        <f>VLOOKUP($B74,_projections!$A$12:$BT$40,M$21+$A74-1,FALSE)</f>
        <v>0.13655033321422569</v>
      </c>
      <c r="N74" s="15">
        <f>VLOOKUP($B74,_projections!$A$12:$BT$40,N$21+$A74-1,FALSE)</f>
        <v>2.7166792351675496E-2</v>
      </c>
      <c r="O74" s="15">
        <f>VLOOKUP($B74,_projections!$A$12:$BT$40,O$21+$A74-1,FALSE)</f>
        <v>1.8111194901116994E-2</v>
      </c>
      <c r="P74" s="15">
        <f>VLOOKUP($B74,_projections!$A$12:$BT$40,P$21+$A74-1,FALSE)</f>
        <v>0</v>
      </c>
      <c r="Q74" s="15"/>
      <c r="R74" s="115">
        <f t="shared" si="4"/>
        <v>1</v>
      </c>
    </row>
    <row r="75" spans="1:18" ht="16.5" thickTop="1" thickBot="1" x14ac:dyDescent="0.3">
      <c r="A75">
        <v>30</v>
      </c>
      <c r="B75" t="s">
        <v>6</v>
      </c>
      <c r="C75">
        <f t="shared" si="5"/>
        <v>2</v>
      </c>
      <c r="D75" s="15">
        <f>VLOOKUP($B75,_projections!$A$12:$BT$40,D$21+$A75-1,FALSE)</f>
        <v>1.6839628355615432E-2</v>
      </c>
      <c r="E75" s="15">
        <f>VLOOKUP($B75,_projections!$A$12:$BT$40,E$21+$A75-1,FALSE)</f>
        <v>0.11979679931839002</v>
      </c>
      <c r="F75" s="15">
        <f>VLOOKUP($B75,_projections!$A$12:$BT$40,F$21+$A75-1,FALSE)</f>
        <v>3.2284013894524643E-3</v>
      </c>
      <c r="G75" s="15">
        <f>VLOOKUP($B75,_projections!$A$12:$BT$40,G$21+$A75-1,FALSE)</f>
        <v>0.10333103766451739</v>
      </c>
      <c r="H75" s="15">
        <f>VLOOKUP($B75,_projections!$A$12:$BT$40,H$21+$A75-1,FALSE)</f>
        <v>5.3634935136591226E-2</v>
      </c>
      <c r="I75" s="15">
        <f>VLOOKUP($B75,_projections!$A$12:$BT$40,I$21+$A75-1,FALSE)</f>
        <v>0</v>
      </c>
      <c r="J75" s="15">
        <f>VLOOKUP($B75,_projections!$A$12:$BT$40,J$21+$A75-1,FALSE)</f>
        <v>0</v>
      </c>
      <c r="K75" s="15">
        <f>VLOOKUP($B75,_projections!$A$12:$BT$40,K$21+$A75-1,FALSE)</f>
        <v>0</v>
      </c>
      <c r="L75" s="15">
        <f>VLOOKUP($B75,_projections!$A$12:$BT$40,L$21+$A75-1,FALSE)</f>
        <v>0.48691390649708455</v>
      </c>
      <c r="M75" s="15">
        <f>VLOOKUP($B75,_projections!$A$12:$BT$40,M$21+$A75-1,FALSE)</f>
        <v>0.16134245207723247</v>
      </c>
      <c r="N75" s="15">
        <f>VLOOKUP($B75,_projections!$A$12:$BT$40,N$21+$A75-1,FALSE)</f>
        <v>3.2180961081954729E-2</v>
      </c>
      <c r="O75" s="15">
        <f>VLOOKUP($B75,_projections!$A$12:$BT$40,O$21+$A75-1,FALSE)</f>
        <v>2.2731878479161728E-2</v>
      </c>
      <c r="P75" s="15">
        <f>VLOOKUP($B75,_projections!$A$12:$BT$40,P$21+$A75-1,FALSE)</f>
        <v>0</v>
      </c>
      <c r="Q75" s="15"/>
      <c r="R75" s="115">
        <f t="shared" si="4"/>
        <v>1</v>
      </c>
    </row>
    <row r="76" spans="1:18" ht="16.5" thickTop="1" thickBot="1" x14ac:dyDescent="0.3">
      <c r="A76">
        <v>30</v>
      </c>
      <c r="B76" t="s">
        <v>21</v>
      </c>
      <c r="C76">
        <f t="shared" si="5"/>
        <v>2</v>
      </c>
      <c r="D76" s="15">
        <f>VLOOKUP($B76,_projections!$A$12:$BT$40,D$21+$A76-1,FALSE)</f>
        <v>3.3534687046851502E-2</v>
      </c>
      <c r="E76" s="15">
        <f>VLOOKUP($B76,_projections!$A$12:$BT$40,E$21+$A76-1,FALSE)</f>
        <v>8.5205677720302242E-2</v>
      </c>
      <c r="F76" s="15">
        <f>VLOOKUP($B76,_projections!$A$12:$BT$40,F$21+$A76-1,FALSE)</f>
        <v>2.8690639895068839E-2</v>
      </c>
      <c r="G76" s="15">
        <f>VLOOKUP($B76,_projections!$A$12:$BT$40,G$21+$A76-1,FALSE)</f>
        <v>0</v>
      </c>
      <c r="H76" s="15">
        <f>VLOOKUP($B76,_projections!$A$12:$BT$40,H$21+$A76-1,FALSE)</f>
        <v>1.1389631761537108E-2</v>
      </c>
      <c r="I76" s="15">
        <f>VLOOKUP($B76,_projections!$A$12:$BT$40,I$21+$A76-1,FALSE)</f>
        <v>0</v>
      </c>
      <c r="J76" s="15">
        <f>VLOOKUP($B76,_projections!$A$12:$BT$40,J$21+$A76-1,FALSE)</f>
        <v>0</v>
      </c>
      <c r="K76" s="15">
        <f>VLOOKUP($B76,_projections!$A$12:$BT$40,K$21+$A76-1,FALSE)</f>
        <v>0</v>
      </c>
      <c r="L76" s="15">
        <f>VLOOKUP($B76,_projections!$A$12:$BT$40,L$21+$A76-1,FALSE)</f>
        <v>0.79562083653009197</v>
      </c>
      <c r="M76" s="15">
        <f>VLOOKUP($B76,_projections!$A$12:$BT$40,M$21+$A76-1,FALSE)</f>
        <v>3.4168895284611325E-2</v>
      </c>
      <c r="N76" s="15">
        <f>VLOOKUP($B76,_projections!$A$12:$BT$40,N$21+$A76-1,FALSE)</f>
        <v>6.8337790569222645E-3</v>
      </c>
      <c r="O76" s="15">
        <f>VLOOKUP($B76,_projections!$A$12:$BT$40,O$21+$A76-1,FALSE)</f>
        <v>4.555852704614843E-3</v>
      </c>
      <c r="P76" s="15">
        <f>VLOOKUP($B76,_projections!$A$12:$BT$40,P$21+$A76-1,FALSE)</f>
        <v>0</v>
      </c>
      <c r="Q76" s="15"/>
      <c r="R76" s="115">
        <f t="shared" si="4"/>
        <v>1.0000000000000002</v>
      </c>
    </row>
    <row r="77" spans="1:18" ht="16.5" thickTop="1" thickBot="1" x14ac:dyDescent="0.3">
      <c r="A77">
        <v>30</v>
      </c>
      <c r="B77" t="s">
        <v>10</v>
      </c>
      <c r="C77">
        <f t="shared" si="5"/>
        <v>2</v>
      </c>
      <c r="D77" s="15">
        <f>VLOOKUP($B77,_projections!$A$12:$BT$40,D$21+$A77-1,FALSE)</f>
        <v>2.7850919121713613E-2</v>
      </c>
      <c r="E77" s="15">
        <f>VLOOKUP($B77,_projections!$A$12:$BT$40,E$21+$A77-1,FALSE)</f>
        <v>0.20657279964206141</v>
      </c>
      <c r="F77" s="15">
        <f>VLOOKUP($B77,_projections!$A$12:$BT$40,F$21+$A77-1,FALSE)</f>
        <v>0</v>
      </c>
      <c r="G77" s="15">
        <f>VLOOKUP($B77,_projections!$A$12:$BT$40,G$21+$A77-1,FALSE)</f>
        <v>1.1603661031645322E-3</v>
      </c>
      <c r="H77" s="15">
        <f>VLOOKUP($B77,_projections!$A$12:$BT$40,H$21+$A77-1,FALSE)</f>
        <v>2.1121426405471957E-2</v>
      </c>
      <c r="I77" s="15">
        <f>VLOOKUP($B77,_projections!$A$12:$BT$40,I$21+$A77-1,FALSE)</f>
        <v>0</v>
      </c>
      <c r="J77" s="15">
        <f>VLOOKUP($B77,_projections!$A$12:$BT$40,J$21+$A77-1,FALSE)</f>
        <v>0</v>
      </c>
      <c r="K77" s="15">
        <f>VLOOKUP($B77,_projections!$A$12:$BT$40,K$21+$A77-1,FALSE)</f>
        <v>0</v>
      </c>
      <c r="L77" s="15">
        <f>VLOOKUP($B77,_projections!$A$12:$BT$40,L$21+$A77-1,FALSE)</f>
        <v>0.65644705123408031</v>
      </c>
      <c r="M77" s="15">
        <f>VLOOKUP($B77,_projections!$A$12:$BT$40,M$21+$A77-1,FALSE)</f>
        <v>6.3364279216415867E-2</v>
      </c>
      <c r="N77" s="15">
        <f>VLOOKUP($B77,_projections!$A$12:$BT$40,N$21+$A77-1,FALSE)</f>
        <v>1.2672855843283171E-2</v>
      </c>
      <c r="O77" s="15">
        <f>VLOOKUP($B77,_projections!$A$12:$BT$40,O$21+$A77-1,FALSE)</f>
        <v>1.0810302433809177E-2</v>
      </c>
      <c r="P77" s="15">
        <f>VLOOKUP($B77,_projections!$A$12:$BT$40,P$21+$A77-1,FALSE)</f>
        <v>0</v>
      </c>
      <c r="Q77" s="15"/>
      <c r="R77" s="115">
        <f t="shared" si="4"/>
        <v>1</v>
      </c>
    </row>
    <row r="78" spans="1:18" ht="16.5" thickTop="1" thickBot="1" x14ac:dyDescent="0.3">
      <c r="A78">
        <v>30</v>
      </c>
      <c r="B78" t="s">
        <v>20</v>
      </c>
      <c r="C78">
        <f t="shared" si="5"/>
        <v>2</v>
      </c>
      <c r="D78" s="15">
        <f>VLOOKUP($B78,_projections!$A$12:$BT$40,D$21+$A78-1,FALSE)</f>
        <v>8.7590987111373905E-2</v>
      </c>
      <c r="E78" s="15">
        <f>VLOOKUP($B78,_projections!$A$12:$BT$40,E$21+$A78-1,FALSE)</f>
        <v>0.42552151682458406</v>
      </c>
      <c r="F78" s="15">
        <f>VLOOKUP($B78,_projections!$A$12:$BT$40,F$21+$A78-1,FALSE)</f>
        <v>0</v>
      </c>
      <c r="G78" s="15">
        <f>VLOOKUP($B78,_projections!$A$12:$BT$40,G$21+$A78-1,FALSE)</f>
        <v>5.358783792201921E-3</v>
      </c>
      <c r="H78" s="15">
        <f>VLOOKUP($B78,_projections!$A$12:$BT$40,H$21+$A78-1,FALSE)</f>
        <v>4.4695665199339173E-2</v>
      </c>
      <c r="I78" s="15">
        <f>VLOOKUP($B78,_projections!$A$12:$BT$40,I$21+$A78-1,FALSE)</f>
        <v>0</v>
      </c>
      <c r="J78" s="15">
        <f>VLOOKUP($B78,_projections!$A$12:$BT$40,J$21+$A78-1,FALSE)</f>
        <v>0</v>
      </c>
      <c r="K78" s="15">
        <f>VLOOKUP($B78,_projections!$A$12:$BT$40,K$21+$A78-1,FALSE)</f>
        <v>0</v>
      </c>
      <c r="L78" s="15">
        <f>VLOOKUP($B78,_projections!$A$12:$BT$40,L$21+$A78-1,FALSE)</f>
        <v>0.25805038627514432</v>
      </c>
      <c r="M78" s="15">
        <f>VLOOKUP($B78,_projections!$A$12:$BT$40,M$21+$A78-1,FALSE)</f>
        <v>0.13408699559801751</v>
      </c>
      <c r="N78" s="15">
        <f>VLOOKUP($B78,_projections!$A$12:$BT$40,N$21+$A78-1,FALSE)</f>
        <v>2.6817399119603506E-2</v>
      </c>
      <c r="O78" s="15">
        <f>VLOOKUP($B78,_projections!$A$12:$BT$40,O$21+$A78-1,FALSE)</f>
        <v>1.787826607973567E-2</v>
      </c>
      <c r="P78" s="15">
        <f>VLOOKUP($B78,_projections!$A$12:$BT$40,P$21+$A78-1,FALSE)</f>
        <v>0</v>
      </c>
      <c r="Q78" s="15"/>
      <c r="R78" s="115">
        <f t="shared" si="4"/>
        <v>1</v>
      </c>
    </row>
    <row r="79" spans="1:18" ht="16.5" thickTop="1" thickBot="1" x14ac:dyDescent="0.3">
      <c r="A79">
        <v>30</v>
      </c>
      <c r="B79" t="s">
        <v>26</v>
      </c>
      <c r="C79">
        <f t="shared" si="5"/>
        <v>2</v>
      </c>
      <c r="D79" s="15">
        <f>VLOOKUP($B79,_projections!$A$12:$BT$40,D$21+$A79-1,FALSE)</f>
        <v>5.0202352386795206E-2</v>
      </c>
      <c r="E79" s="15">
        <f>VLOOKUP($B79,_projections!$A$12:$BT$40,E$21+$A79-1,FALSE)</f>
        <v>6.3460807254560742E-2</v>
      </c>
      <c r="F79" s="15">
        <f>VLOOKUP($B79,_projections!$A$12:$BT$40,F$21+$A79-1,FALSE)</f>
        <v>8.7310462556795296E-2</v>
      </c>
      <c r="G79" s="15">
        <f>VLOOKUP($B79,_projections!$A$12:$BT$40,G$21+$A79-1,FALSE)</f>
        <v>1.3827351777990268E-4</v>
      </c>
      <c r="H79" s="15">
        <f>VLOOKUP($B79,_projections!$A$12:$BT$40,H$21+$A79-1,FALSE)</f>
        <v>1.5132436388247565E-2</v>
      </c>
      <c r="I79" s="15">
        <f>VLOOKUP($B79,_projections!$A$12:$BT$40,I$21+$A79-1,FALSE)</f>
        <v>0</v>
      </c>
      <c r="J79" s="15">
        <f>VLOOKUP($B79,_projections!$A$12:$BT$40,J$21+$A79-1,FALSE)</f>
        <v>0</v>
      </c>
      <c r="K79" s="15">
        <f>VLOOKUP($B79,_projections!$A$12:$BT$40,K$21+$A79-1,FALSE)</f>
        <v>0</v>
      </c>
      <c r="L79" s="15">
        <f>VLOOKUP($B79,_projections!$A$12:$BT$40,L$21+$A79-1,FALSE)</f>
        <v>0.69278037474372944</v>
      </c>
      <c r="M79" s="15">
        <f>VLOOKUP($B79,_projections!$A$12:$BT$40,M$21+$A79-1,FALSE)</f>
        <v>4.5397309164742695E-2</v>
      </c>
      <c r="N79" s="15">
        <f>VLOOKUP($B79,_projections!$A$12:$BT$40,N$21+$A79-1,FALSE)</f>
        <v>9.079461832948537E-3</v>
      </c>
      <c r="O79" s="15">
        <f>VLOOKUP($B79,_projections!$A$12:$BT$40,O$21+$A79-1,FALSE)</f>
        <v>3.6498522154400609E-2</v>
      </c>
      <c r="P79" s="15">
        <f>VLOOKUP($B79,_projections!$A$12:$BT$40,P$21+$A79-1,FALSE)</f>
        <v>0</v>
      </c>
      <c r="Q79" s="15"/>
      <c r="R79" s="115">
        <f t="shared" si="4"/>
        <v>1</v>
      </c>
    </row>
    <row r="80" spans="1:18" ht="16.5" thickTop="1" thickBot="1" x14ac:dyDescent="0.3">
      <c r="A80">
        <v>30</v>
      </c>
      <c r="B80" t="s">
        <v>7</v>
      </c>
      <c r="C80">
        <f t="shared" si="5"/>
        <v>2</v>
      </c>
      <c r="D80" s="15">
        <f>VLOOKUP($B80,_projections!$A$12:$BT$40,D$21+$A80-1,FALSE)</f>
        <v>0.14993713062499983</v>
      </c>
      <c r="E80" s="15">
        <f>VLOOKUP($B80,_projections!$A$12:$BT$40,E$21+$A80-1,FALSE)</f>
        <v>0.16673811376074357</v>
      </c>
      <c r="F80" s="15">
        <f>VLOOKUP($B80,_projections!$A$12:$BT$40,F$21+$A80-1,FALSE)</f>
        <v>9.394022810585044E-2</v>
      </c>
      <c r="G80" s="15">
        <f>VLOOKUP($B80,_projections!$A$12:$BT$40,G$21+$A80-1,FALSE)</f>
        <v>2.145041529376392E-3</v>
      </c>
      <c r="H80" s="15">
        <f>VLOOKUP($B80,_projections!$A$12:$BT$40,H$21+$A80-1,FALSE)</f>
        <v>2.6925850798409961E-2</v>
      </c>
      <c r="I80" s="15">
        <f>VLOOKUP($B80,_projections!$A$12:$BT$40,I$21+$A80-1,FALSE)</f>
        <v>0</v>
      </c>
      <c r="J80" s="15">
        <f>VLOOKUP($B80,_projections!$A$12:$BT$40,J$21+$A80-1,FALSE)</f>
        <v>0</v>
      </c>
      <c r="K80" s="15">
        <f>VLOOKUP($B80,_projections!$A$12:$BT$40,K$21+$A80-1,FALSE)</f>
        <v>7.4579195497618506E-5</v>
      </c>
      <c r="L80" s="15">
        <f>VLOOKUP($B80,_projections!$A$12:$BT$40,L$21+$A80-1,FALSE)</f>
        <v>0.45081134466859979</v>
      </c>
      <c r="M80" s="15">
        <f>VLOOKUP($B80,_projections!$A$12:$BT$40,M$21+$A80-1,FALSE)</f>
        <v>8.0777552395229879E-2</v>
      </c>
      <c r="N80" s="15">
        <f>VLOOKUP($B80,_projections!$A$12:$BT$40,N$21+$A80-1,FALSE)</f>
        <v>1.6155510479045974E-2</v>
      </c>
      <c r="O80" s="15">
        <f>VLOOKUP($B80,_projections!$A$12:$BT$40,O$21+$A80-1,FALSE)</f>
        <v>1.2494648442246632E-2</v>
      </c>
      <c r="P80" s="15">
        <f>VLOOKUP($B80,_projections!$A$12:$BT$40,P$21+$A80-1,FALSE)</f>
        <v>0</v>
      </c>
      <c r="Q80" s="15"/>
      <c r="R80" s="115">
        <f t="shared" si="4"/>
        <v>1.0000000000000002</v>
      </c>
    </row>
    <row r="81" spans="1:23" ht="16.5" thickTop="1" thickBot="1" x14ac:dyDescent="0.3">
      <c r="A81">
        <v>30</v>
      </c>
      <c r="B81" t="s">
        <v>9</v>
      </c>
      <c r="C81">
        <f t="shared" si="5"/>
        <v>2</v>
      </c>
      <c r="D81" s="15">
        <f>VLOOKUP($B81,_projections!$A$12:$BT$40,D$21+$A81-1,FALSE)</f>
        <v>0.64016959695478204</v>
      </c>
      <c r="E81" s="15">
        <f>VLOOKUP($B81,_projections!$A$12:$BT$40,E$21+$A81-1,FALSE)</f>
        <v>5.7227867521935779E-3</v>
      </c>
      <c r="F81" s="15">
        <f>VLOOKUP($B81,_projections!$A$12:$BT$40,F$21+$A81-1,FALSE)</f>
        <v>7.1753141450420777E-3</v>
      </c>
      <c r="G81" s="15">
        <f>VLOOKUP($B81,_projections!$A$12:$BT$40,G$21+$A81-1,FALSE)</f>
        <v>0</v>
      </c>
      <c r="H81" s="15">
        <f>VLOOKUP($B81,_projections!$A$12:$BT$40,H$21+$A81-1,FALSE)</f>
        <v>1.2898100897235656E-3</v>
      </c>
      <c r="I81" s="15">
        <f>VLOOKUP($B81,_projections!$A$12:$BT$40,I$21+$A81-1,FALSE)</f>
        <v>1.0910108077281322E-2</v>
      </c>
      <c r="J81" s="15">
        <f>VLOOKUP($B81,_projections!$A$12:$BT$40,J$21+$A81-1,FALSE)</f>
        <v>0</v>
      </c>
      <c r="K81" s="15">
        <f>VLOOKUP($B81,_projections!$A$12:$BT$40,K$21+$A81-1,FALSE)</f>
        <v>0</v>
      </c>
      <c r="L81" s="15">
        <f>VLOOKUP($B81,_projections!$A$12:$BT$40,L$21+$A81-1,FALSE)</f>
        <v>0.32957314362208306</v>
      </c>
      <c r="M81" s="15">
        <f>VLOOKUP($B81,_projections!$A$12:$BT$40,M$21+$A81-1,FALSE)</f>
        <v>3.8694302691706967E-3</v>
      </c>
      <c r="N81" s="15">
        <f>VLOOKUP($B81,_projections!$A$12:$BT$40,N$21+$A81-1,FALSE)</f>
        <v>7.7388605383413929E-4</v>
      </c>
      <c r="O81" s="15">
        <f>VLOOKUP($B81,_projections!$A$12:$BT$40,O$21+$A81-1,FALSE)</f>
        <v>5.1592403588942627E-4</v>
      </c>
      <c r="P81" s="15">
        <f>VLOOKUP($B81,_projections!$A$12:$BT$40,P$21+$A81-1,FALSE)</f>
        <v>0</v>
      </c>
      <c r="Q81" s="15"/>
      <c r="R81" s="115">
        <f t="shared" si="4"/>
        <v>1</v>
      </c>
    </row>
    <row r="82" spans="1:23" ht="16.5" thickTop="1" thickBot="1" x14ac:dyDescent="0.3">
      <c r="A82">
        <v>30</v>
      </c>
      <c r="B82" t="s">
        <v>14</v>
      </c>
      <c r="C82">
        <f t="shared" si="5"/>
        <v>2</v>
      </c>
      <c r="D82" s="15">
        <f>VLOOKUP($B82,_projections!$A$12:$BT$40,D$21+$A82-1,FALSE)</f>
        <v>7.8219880983012163E-2</v>
      </c>
      <c r="E82" s="15">
        <f>VLOOKUP($B82,_projections!$A$12:$BT$40,E$21+$A82-1,FALSE)</f>
        <v>0.12756400191768286</v>
      </c>
      <c r="F82" s="15">
        <f>VLOOKUP($B82,_projections!$A$12:$BT$40,F$21+$A82-1,FALSE)</f>
        <v>0.24948597180353016</v>
      </c>
      <c r="G82" s="15">
        <f>VLOOKUP($B82,_projections!$A$12:$BT$40,G$21+$A82-1,FALSE)</f>
        <v>3.0127298228935126E-4</v>
      </c>
      <c r="H82" s="15">
        <f>VLOOKUP($B82,_projections!$A$12:$BT$40,H$21+$A82-1,FALSE)</f>
        <v>3.7825506565037047E-2</v>
      </c>
      <c r="I82" s="15">
        <f>VLOOKUP($B82,_projections!$A$12:$BT$40,I$21+$A82-1,FALSE)</f>
        <v>0</v>
      </c>
      <c r="J82" s="15">
        <f>VLOOKUP($B82,_projections!$A$12:$BT$40,J$21+$A82-1,FALSE)</f>
        <v>0</v>
      </c>
      <c r="K82" s="15">
        <f>VLOOKUP($B82,_projections!$A$12:$BT$40,K$21+$A82-1,FALSE)</f>
        <v>0</v>
      </c>
      <c r="L82" s="15">
        <f>VLOOKUP($B82,_projections!$A$12:$BT$40,L$21+$A82-1,FALSE)</f>
        <v>0.2919620441132838</v>
      </c>
      <c r="M82" s="15">
        <f>VLOOKUP($B82,_projections!$A$12:$BT$40,M$21+$A82-1,FALSE)</f>
        <v>0.13458961815344991</v>
      </c>
      <c r="N82" s="15">
        <f>VLOOKUP($B82,_projections!$A$12:$BT$40,N$21+$A82-1,FALSE)</f>
        <v>4.3808402397361002E-2</v>
      </c>
      <c r="O82" s="15">
        <f>VLOOKUP($B82,_projections!$A$12:$BT$40,O$21+$A82-1,FALSE)</f>
        <v>3.6243301084353599E-2</v>
      </c>
      <c r="P82" s="15">
        <f>VLOOKUP($B82,_projections!$A$12:$BT$40,P$21+$A82-1,FALSE)</f>
        <v>0</v>
      </c>
      <c r="Q82" s="15"/>
      <c r="R82" s="115">
        <f t="shared" si="4"/>
        <v>0.99999999999999989</v>
      </c>
    </row>
    <row r="83" spans="1:23" ht="16.5" thickTop="1" thickBot="1" x14ac:dyDescent="0.3">
      <c r="A83">
        <v>30</v>
      </c>
      <c r="B83" t="s">
        <v>4</v>
      </c>
      <c r="C83">
        <f t="shared" si="5"/>
        <v>2</v>
      </c>
      <c r="D83" s="15">
        <f>VLOOKUP($B83,_projections!$A$12:$BT$40,D$21+$A83-1,FALSE)</f>
        <v>0.11401462932215546</v>
      </c>
      <c r="E83" s="15">
        <f>VLOOKUP($B83,_projections!$A$12:$BT$40,E$21+$A83-1,FALSE)</f>
        <v>0.37191520703434894</v>
      </c>
      <c r="F83" s="15">
        <f>VLOOKUP($B83,_projections!$A$12:$BT$40,F$21+$A83-1,FALSE)</f>
        <v>3.528680008927753E-2</v>
      </c>
      <c r="G83" s="15">
        <f>VLOOKUP($B83,_projections!$A$12:$BT$40,G$21+$A83-1,FALSE)</f>
        <v>4.410869402851186E-3</v>
      </c>
      <c r="H83" s="15">
        <f>VLOOKUP($B83,_projections!$A$12:$BT$40,H$21+$A83-1,FALSE)</f>
        <v>4.2484548473503123E-2</v>
      </c>
      <c r="I83" s="15">
        <f>VLOOKUP($B83,_projections!$A$12:$BT$40,I$21+$A83-1,FALSE)</f>
        <v>0</v>
      </c>
      <c r="J83" s="15">
        <f>VLOOKUP($B83,_projections!$A$12:$BT$40,J$21+$A83-1,FALSE)</f>
        <v>0</v>
      </c>
      <c r="K83" s="15">
        <f>VLOOKUP($B83,_projections!$A$12:$BT$40,K$21+$A83-1,FALSE)</f>
        <v>0</v>
      </c>
      <c r="L83" s="15">
        <f>VLOOKUP($B83,_projections!$A$12:$BT$40,L$21+$A83-1,FALSE)</f>
        <v>0.26133677653253484</v>
      </c>
      <c r="M83" s="15">
        <f>VLOOKUP($B83,_projections!$A$12:$BT$40,M$21+$A83-1,FALSE)</f>
        <v>0.12782675527342127</v>
      </c>
      <c r="N83" s="15">
        <f>VLOOKUP($B83,_projections!$A$12:$BT$40,N$21+$A83-1,FALSE)</f>
        <v>2.5490729084101871E-2</v>
      </c>
      <c r="O83" s="15">
        <f>VLOOKUP($B83,_projections!$A$12:$BT$40,O$21+$A83-1,FALSE)</f>
        <v>1.6993819389401251E-2</v>
      </c>
      <c r="P83" s="15">
        <f>VLOOKUP($B83,_projections!$A$12:$BT$40,P$21+$A83-1,FALSE)</f>
        <v>2.3986539840455438E-4</v>
      </c>
      <c r="Q83" s="15"/>
      <c r="R83" s="115">
        <f t="shared" si="4"/>
        <v>1</v>
      </c>
    </row>
    <row r="84" spans="1:23" ht="16.5" thickTop="1" thickBot="1" x14ac:dyDescent="0.3">
      <c r="A84">
        <v>44</v>
      </c>
      <c r="B84" t="s">
        <v>12</v>
      </c>
      <c r="C84">
        <f t="shared" si="5"/>
        <v>3</v>
      </c>
      <c r="D84" s="15">
        <f>VLOOKUP($B84,_projections!$A$12:$BT$40,D$21+$A84-1,FALSE)</f>
        <v>8.8541496858488944E-2</v>
      </c>
      <c r="E84" s="15">
        <f>VLOOKUP($B84,_projections!$A$12:$BT$40,E$21+$A84-1,FALSE)</f>
        <v>0.1038382512839091</v>
      </c>
      <c r="F84" s="15">
        <f>VLOOKUP($B84,_projections!$A$12:$BT$40,F$21+$A84-1,FALSE)</f>
        <v>7.9391291422867161E-2</v>
      </c>
      <c r="G84" s="15">
        <f>VLOOKUP($B84,_projections!$A$12:$BT$40,G$21+$A84-1,FALSE)</f>
        <v>6.1473605183329271E-4</v>
      </c>
      <c r="H84" s="15">
        <f>VLOOKUP($B84,_projections!$A$12:$BT$40,H$21+$A84-1,FALSE)</f>
        <v>4.3227007615242667E-2</v>
      </c>
      <c r="I84" s="15">
        <f>VLOOKUP($B84,_projections!$A$12:$BT$40,I$21+$A84-1,FALSE)</f>
        <v>2.191620348507012E-4</v>
      </c>
      <c r="J84" s="15">
        <f>VLOOKUP($B84,_projections!$A$12:$BT$40,J$21+$A84-1,FALSE)</f>
        <v>0</v>
      </c>
      <c r="K84" s="15">
        <f>VLOOKUP($B84,_projections!$A$12:$BT$40,K$21+$A84-1,FALSE)</f>
        <v>0</v>
      </c>
      <c r="L84" s="15">
        <f>VLOOKUP($B84,_projections!$A$12:$BT$40,L$21+$A84-1,FALSE)</f>
        <v>0.49811443122004406</v>
      </c>
      <c r="M84" s="15">
        <f>VLOOKUP($B84,_projections!$A$12:$BT$40,M$21+$A84-1,FALSE)</f>
        <v>0.13418121437447286</v>
      </c>
      <c r="N84" s="15">
        <f>VLOOKUP($B84,_projections!$A$12:$BT$40,N$21+$A84-1,FALSE)</f>
        <v>3.1123445482974715E-2</v>
      </c>
      <c r="O84" s="15">
        <f>VLOOKUP($B84,_projections!$A$12:$BT$40,O$21+$A84-1,FALSE)</f>
        <v>2.0748963655316477E-2</v>
      </c>
      <c r="P84" s="15">
        <f>VLOOKUP($B84,_projections!$A$12:$BT$40,P$21+$A84-1,FALSE)</f>
        <v>0</v>
      </c>
      <c r="Q84" s="15"/>
      <c r="R84" s="115">
        <f t="shared" si="4"/>
        <v>1</v>
      </c>
      <c r="T84" s="17"/>
      <c r="U84" s="17"/>
      <c r="V84" s="17"/>
      <c r="W84" s="17"/>
    </row>
    <row r="85" spans="1:23" ht="16.5" thickTop="1" thickBot="1" x14ac:dyDescent="0.3">
      <c r="A85">
        <v>44</v>
      </c>
      <c r="B85" t="s">
        <v>1</v>
      </c>
      <c r="C85">
        <f t="shared" si="5"/>
        <v>3</v>
      </c>
      <c r="D85" s="15">
        <f>VLOOKUP($B85,_projections!$A$12:$BT$40,D$21+$A85-1,FALSE)</f>
        <v>4.9764667586416594E-2</v>
      </c>
      <c r="E85" s="15">
        <f>VLOOKUP($B85,_projections!$A$12:$BT$40,E$21+$A85-1,FALSE)</f>
        <v>0.16553241420858622</v>
      </c>
      <c r="F85" s="15">
        <f>VLOOKUP($B85,_projections!$A$12:$BT$40,F$21+$A85-1,FALSE)</f>
        <v>0.12932559587678794</v>
      </c>
      <c r="G85" s="15">
        <f>VLOOKUP($B85,_projections!$A$12:$BT$40,G$21+$A85-1,FALSE)</f>
        <v>2.0745078068683288E-3</v>
      </c>
      <c r="H85" s="15">
        <f>VLOOKUP($B85,_projections!$A$12:$BT$40,H$21+$A85-1,FALSE)</f>
        <v>7.0783002195403025E-2</v>
      </c>
      <c r="I85" s="15">
        <f>VLOOKUP($B85,_projections!$A$12:$BT$40,I$21+$A85-1,FALSE)</f>
        <v>0</v>
      </c>
      <c r="J85" s="15">
        <f>VLOOKUP($B85,_projections!$A$12:$BT$40,J$21+$A85-1,FALSE)</f>
        <v>0</v>
      </c>
      <c r="K85" s="15">
        <f>VLOOKUP($B85,_projections!$A$12:$BT$40,K$21+$A85-1,FALSE)</f>
        <v>3.6448932014156174E-5</v>
      </c>
      <c r="L85" s="15">
        <f>VLOOKUP($B85,_projections!$A$12:$BT$40,L$21+$A85-1,FALSE)</f>
        <v>0.28450488971219207</v>
      </c>
      <c r="M85" s="15">
        <f>VLOOKUP($B85,_projections!$A$12:$BT$40,M$21+$A85-1,FALSE)</f>
        <v>0.21303887104724795</v>
      </c>
      <c r="N85" s="15">
        <f>VLOOKUP($B85,_projections!$A$12:$BT$40,N$21+$A85-1,FALSE)</f>
        <v>5.0963761580690166E-2</v>
      </c>
      <c r="O85" s="15">
        <f>VLOOKUP($B85,_projections!$A$12:$BT$40,O$21+$A85-1,FALSE)</f>
        <v>3.3975841053793455E-2</v>
      </c>
      <c r="P85" s="15">
        <f>VLOOKUP($B85,_projections!$A$12:$BT$40,P$21+$A85-1,FALSE)</f>
        <v>3.6448932014156174E-5</v>
      </c>
      <c r="Q85" s="15"/>
      <c r="R85" s="115">
        <f t="shared" si="4"/>
        <v>1.0000364489320142</v>
      </c>
    </row>
    <row r="86" spans="1:23" ht="16.5" thickTop="1" thickBot="1" x14ac:dyDescent="0.3">
      <c r="A86">
        <v>44</v>
      </c>
      <c r="B86" t="s">
        <v>19</v>
      </c>
      <c r="C86">
        <f t="shared" si="5"/>
        <v>3</v>
      </c>
      <c r="D86" s="15">
        <f>VLOOKUP($B86,_projections!$A$12:$BT$40,D$21+$A86-1,FALSE)</f>
        <v>0.10022565767354097</v>
      </c>
      <c r="E86" s="15">
        <f>VLOOKUP($B86,_projections!$A$12:$BT$40,E$21+$A86-1,FALSE)</f>
        <v>1.1115803854117694E-2</v>
      </c>
      <c r="F86" s="15">
        <f>VLOOKUP($B86,_projections!$A$12:$BT$40,F$21+$A86-1,FALSE)</f>
        <v>0</v>
      </c>
      <c r="G86" s="15">
        <f>VLOOKUP($B86,_projections!$A$12:$BT$40,G$21+$A86-1,FALSE)</f>
        <v>1.7535706769074184E-2</v>
      </c>
      <c r="H86" s="15">
        <f>VLOOKUP($B86,_projections!$A$12:$BT$40,H$21+$A86-1,FALSE)</f>
        <v>2.2308124581342927E-2</v>
      </c>
      <c r="I86" s="15">
        <f>VLOOKUP($B86,_projections!$A$12:$BT$40,I$21+$A86-1,FALSE)</f>
        <v>0</v>
      </c>
      <c r="J86" s="15">
        <f>VLOOKUP($B86,_projections!$A$12:$BT$40,J$21+$A86-1,FALSE)</f>
        <v>0</v>
      </c>
      <c r="K86" s="15">
        <f>VLOOKUP($B86,_projections!$A$12:$BT$40,K$21+$A86-1,FALSE)</f>
        <v>0</v>
      </c>
      <c r="L86" s="15">
        <f>VLOOKUP($B86,_projections!$A$12:$BT$40,L$21+$A86-1,FALSE)</f>
        <v>0.75512058388028391</v>
      </c>
      <c r="M86" s="15">
        <f>VLOOKUP($B86,_projections!$A$12:$BT$40,M$21+$A86-1,FALSE)</f>
        <v>6.6924373744028778E-2</v>
      </c>
      <c r="N86" s="15">
        <f>VLOOKUP($B86,_projections!$A$12:$BT$40,N$21+$A86-1,FALSE)</f>
        <v>1.6061849698566909E-2</v>
      </c>
      <c r="O86" s="15">
        <f>VLOOKUP($B86,_projections!$A$12:$BT$40,O$21+$A86-1,FALSE)</f>
        <v>1.0707899799044605E-2</v>
      </c>
      <c r="P86" s="15">
        <f>VLOOKUP($B86,_projections!$A$12:$BT$40,P$21+$A86-1,FALSE)</f>
        <v>0</v>
      </c>
      <c r="Q86" s="15"/>
      <c r="R86" s="115">
        <f t="shared" si="4"/>
        <v>1</v>
      </c>
    </row>
    <row r="87" spans="1:23" ht="16.5" thickTop="1" thickBot="1" x14ac:dyDescent="0.3">
      <c r="A87">
        <v>44</v>
      </c>
      <c r="B87" t="s">
        <v>22</v>
      </c>
      <c r="C87">
        <f t="shared" si="5"/>
        <v>3</v>
      </c>
      <c r="D87" s="15">
        <f>VLOOKUP($B87,_projections!$A$12:$BT$40,D$21+$A87-1,FALSE)</f>
        <v>1.9991022033951627E-2</v>
      </c>
      <c r="E87" s="15">
        <f>VLOOKUP($B87,_projections!$A$12:$BT$40,E$21+$A87-1,FALSE)</f>
        <v>8.417581003501054E-2</v>
      </c>
      <c r="F87" s="15">
        <f>VLOOKUP($B87,_projections!$A$12:$BT$40,F$21+$A87-1,FALSE)</f>
        <v>1.8182095774856404E-2</v>
      </c>
      <c r="G87" s="15">
        <f>VLOOKUP($B87,_projections!$A$12:$BT$40,G$21+$A87-1,FALSE)</f>
        <v>3.2652646802448066E-4</v>
      </c>
      <c r="H87" s="15">
        <f>VLOOKUP($B87,_projections!$A$12:$BT$40,H$21+$A87-1,FALSE)</f>
        <v>2.4128998982389512E-2</v>
      </c>
      <c r="I87" s="15">
        <f>VLOOKUP($B87,_projections!$A$12:$BT$40,I$21+$A87-1,FALSE)</f>
        <v>0</v>
      </c>
      <c r="J87" s="15">
        <f>VLOOKUP($B87,_projections!$A$12:$BT$40,J$21+$A87-1,FALSE)</f>
        <v>0</v>
      </c>
      <c r="K87" s="15">
        <f>VLOOKUP($B87,_projections!$A$12:$BT$40,K$21+$A87-1,FALSE)</f>
        <v>0</v>
      </c>
      <c r="L87" s="15">
        <f>VLOOKUP($B87,_projections!$A$12:$BT$40,L$21+$A87-1,FALSE)</f>
        <v>0.75185375097973139</v>
      </c>
      <c r="M87" s="15">
        <f>VLOOKUP($B87,_projections!$A$12:$BT$40,M$21+$A87-1,FALSE)</f>
        <v>7.2386996947168533E-2</v>
      </c>
      <c r="N87" s="15">
        <f>VLOOKUP($B87,_projections!$A$12:$BT$40,N$21+$A87-1,FALSE)</f>
        <v>1.7372879267320448E-2</v>
      </c>
      <c r="O87" s="15">
        <f>VLOOKUP($B87,_projections!$A$12:$BT$40,O$21+$A87-1,FALSE)</f>
        <v>1.1581919511546966E-2</v>
      </c>
      <c r="P87" s="15">
        <f>VLOOKUP($B87,_projections!$A$12:$BT$40,P$21+$A87-1,FALSE)</f>
        <v>0</v>
      </c>
      <c r="Q87" s="15"/>
      <c r="R87" s="115">
        <f t="shared" si="4"/>
        <v>0.99999999999999989</v>
      </c>
    </row>
    <row r="88" spans="1:23" ht="16.5" thickTop="1" thickBot="1" x14ac:dyDescent="0.3">
      <c r="A88">
        <v>44</v>
      </c>
      <c r="B88" t="s">
        <v>28</v>
      </c>
      <c r="C88">
        <f t="shared" si="5"/>
        <v>3</v>
      </c>
      <c r="D88" s="15">
        <f>VLOOKUP($B88,_projections!$A$12:$BT$40,D$21+$A88-1,FALSE)</f>
        <v>0.14689389023811067</v>
      </c>
      <c r="E88" s="15">
        <f>VLOOKUP($B88,_projections!$A$12:$BT$40,E$21+$A88-1,FALSE)</f>
        <v>3.6457135844591357E-2</v>
      </c>
      <c r="F88" s="15">
        <f>VLOOKUP($B88,_projections!$A$12:$BT$40,F$21+$A88-1,FALSE)</f>
        <v>0.23674334115886145</v>
      </c>
      <c r="G88" s="15">
        <f>VLOOKUP($B88,_projections!$A$12:$BT$40,G$21+$A88-1,FALSE)</f>
        <v>0</v>
      </c>
      <c r="H88" s="15">
        <f>VLOOKUP($B88,_projections!$A$12:$BT$40,H$21+$A88-1,FALSE)</f>
        <v>6.342153930437297E-2</v>
      </c>
      <c r="I88" s="15">
        <f>VLOOKUP($B88,_projections!$A$12:$BT$40,I$21+$A88-1,FALSE)</f>
        <v>0</v>
      </c>
      <c r="J88" s="15">
        <f>VLOOKUP($B88,_projections!$A$12:$BT$40,J$21+$A88-1,FALSE)</f>
        <v>0</v>
      </c>
      <c r="K88" s="15">
        <f>VLOOKUP($B88,_projections!$A$12:$BT$40,K$21+$A88-1,FALSE)</f>
        <v>0</v>
      </c>
      <c r="L88" s="15">
        <f>VLOOKUP($B88,_projections!$A$12:$BT$40,L$21+$A88-1,FALSE)</f>
        <v>0.2368991714636107</v>
      </c>
      <c r="M88" s="15">
        <f>VLOOKUP($B88,_projections!$A$12:$BT$40,M$21+$A88-1,FALSE)</f>
        <v>0.19026461791311891</v>
      </c>
      <c r="N88" s="15">
        <f>VLOOKUP($B88,_projections!$A$12:$BT$40,N$21+$A88-1,FALSE)</f>
        <v>4.5663508299148545E-2</v>
      </c>
      <c r="O88" s="15">
        <f>VLOOKUP($B88,_projections!$A$12:$BT$40,O$21+$A88-1,FALSE)</f>
        <v>4.3656795778185466E-2</v>
      </c>
      <c r="P88" s="15">
        <f>VLOOKUP($B88,_projections!$A$12:$BT$40,P$21+$A88-1,FALSE)</f>
        <v>0</v>
      </c>
      <c r="Q88" s="15"/>
      <c r="R88" s="115">
        <f t="shared" si="4"/>
        <v>1</v>
      </c>
    </row>
    <row r="89" spans="1:23" ht="16.5" thickTop="1" thickBot="1" x14ac:dyDescent="0.3">
      <c r="A89">
        <v>44</v>
      </c>
      <c r="B89" t="s">
        <v>13</v>
      </c>
      <c r="C89">
        <f t="shared" si="5"/>
        <v>3</v>
      </c>
      <c r="D89" s="15">
        <f>VLOOKUP($B89,_projections!$A$12:$BT$40,D$21+$A89-1,FALSE)</f>
        <v>6.156422406444572E-2</v>
      </c>
      <c r="E89" s="15">
        <f>VLOOKUP($B89,_projections!$A$12:$BT$40,E$21+$A89-1,FALSE)</f>
        <v>0.12622466841098806</v>
      </c>
      <c r="F89" s="15">
        <f>VLOOKUP($B89,_projections!$A$12:$BT$40,F$21+$A89-1,FALSE)</f>
        <v>0</v>
      </c>
      <c r="G89" s="15">
        <f>VLOOKUP($B89,_projections!$A$12:$BT$40,G$21+$A89-1,FALSE)</f>
        <v>2.1010771007026193E-2</v>
      </c>
      <c r="H89" s="15">
        <f>VLOOKUP($B89,_projections!$A$12:$BT$40,H$21+$A89-1,FALSE)</f>
        <v>5.2939272549740984E-2</v>
      </c>
      <c r="I89" s="15">
        <f>VLOOKUP($B89,_projections!$A$12:$BT$40,I$21+$A89-1,FALSE)</f>
        <v>0</v>
      </c>
      <c r="J89" s="15">
        <f>VLOOKUP($B89,_projections!$A$12:$BT$40,J$21+$A89-1,FALSE)</f>
        <v>0</v>
      </c>
      <c r="K89" s="15">
        <f>VLOOKUP($B89,_projections!$A$12:$BT$40,K$21+$A89-1,FALSE)</f>
        <v>0</v>
      </c>
      <c r="L89" s="15">
        <f>VLOOKUP($B89,_projections!$A$12:$BT$40,L$21+$A89-1,FALSE)</f>
        <v>0.5139400209656585</v>
      </c>
      <c r="M89" s="15">
        <f>VLOOKUP($B89,_projections!$A$12:$BT$40,M$21+$A89-1,FALSE)</f>
        <v>0.16079391594245138</v>
      </c>
      <c r="N89" s="15">
        <f>VLOOKUP($B89,_projections!$A$12:$BT$40,N$21+$A89-1,FALSE)</f>
        <v>3.8116276235813512E-2</v>
      </c>
      <c r="O89" s="15">
        <f>VLOOKUP($B89,_projections!$A$12:$BT$40,O$21+$A89-1,FALSE)</f>
        <v>2.5410850823875675E-2</v>
      </c>
      <c r="P89" s="15">
        <f>VLOOKUP($B89,_projections!$A$12:$BT$40,P$21+$A89-1,FALSE)</f>
        <v>0</v>
      </c>
      <c r="Q89" s="15"/>
      <c r="R89" s="115">
        <f t="shared" si="4"/>
        <v>1</v>
      </c>
    </row>
    <row r="90" spans="1:23" ht="16.5" thickTop="1" thickBot="1" x14ac:dyDescent="0.3">
      <c r="A90">
        <v>44</v>
      </c>
      <c r="B90" t="s">
        <v>17</v>
      </c>
      <c r="C90">
        <f t="shared" si="5"/>
        <v>3</v>
      </c>
      <c r="D90" s="15">
        <f>VLOOKUP($B90,_projections!$A$12:$BT$40,D$21+$A90-1,FALSE)</f>
        <v>6.1762015968994555E-2</v>
      </c>
      <c r="E90" s="15">
        <f>VLOOKUP($B90,_projections!$A$12:$BT$40,E$21+$A90-1,FALSE)</f>
        <v>0.1106589288532397</v>
      </c>
      <c r="F90" s="15">
        <f>VLOOKUP($B90,_projections!$A$12:$BT$40,F$21+$A90-1,FALSE)</f>
        <v>5.5411491525961788E-2</v>
      </c>
      <c r="G90" s="15">
        <f>VLOOKUP($B90,_projections!$A$12:$BT$40,G$21+$A90-1,FALSE)</f>
        <v>4.2821782098658221E-6</v>
      </c>
      <c r="H90" s="15">
        <f>VLOOKUP($B90,_projections!$A$12:$BT$40,H$21+$A90-1,FALSE)</f>
        <v>3.8556879324229305E-2</v>
      </c>
      <c r="I90" s="15">
        <f>VLOOKUP($B90,_projections!$A$12:$BT$40,I$21+$A90-1,FALSE)</f>
        <v>0</v>
      </c>
      <c r="J90" s="15">
        <f>VLOOKUP($B90,_projections!$A$12:$BT$40,J$21+$A90-1,FALSE)</f>
        <v>0</v>
      </c>
      <c r="K90" s="15">
        <f>VLOOKUP($B90,_projections!$A$12:$BT$40,K$21+$A90-1,FALSE)</f>
        <v>1.0262430757961879E-3</v>
      </c>
      <c r="L90" s="15">
        <f>VLOOKUP($B90,_projections!$A$12:$BT$40,L$21+$A90-1,FALSE)</f>
        <v>0.55970344713991937</v>
      </c>
      <c r="M90" s="15">
        <f>VLOOKUP($B90,_projections!$A$12:$BT$40,M$21+$A90-1,FALSE)</f>
        <v>0.12660845674457405</v>
      </c>
      <c r="N90" s="15">
        <f>VLOOKUP($B90,_projections!$A$12:$BT$40,N$21+$A90-1,FALSE)</f>
        <v>2.7760953113445098E-2</v>
      </c>
      <c r="O90" s="15">
        <f>VLOOKUP($B90,_projections!$A$12:$BT$40,O$21+$A90-1,FALSE)</f>
        <v>1.8507302075630064E-2</v>
      </c>
      <c r="P90" s="15">
        <f>VLOOKUP($B90,_projections!$A$12:$BT$40,P$21+$A90-1,FALSE)</f>
        <v>1.0262430757961879E-3</v>
      </c>
      <c r="Q90" s="15"/>
      <c r="R90" s="115">
        <f t="shared" si="4"/>
        <v>1.0010262430757961</v>
      </c>
    </row>
    <row r="91" spans="1:23" ht="16.5" thickTop="1" thickBot="1" x14ac:dyDescent="0.3">
      <c r="A91">
        <v>44</v>
      </c>
      <c r="B91" t="s">
        <v>25</v>
      </c>
      <c r="C91">
        <f t="shared" si="5"/>
        <v>3</v>
      </c>
      <c r="D91" s="15">
        <f>VLOOKUP($B91,_projections!$A$12:$BT$40,D$21+$A91-1,FALSE)</f>
        <v>3.435083280936839E-2</v>
      </c>
      <c r="E91" s="15">
        <f>VLOOKUP($B91,_projections!$A$12:$BT$40,E$21+$A91-1,FALSE)</f>
        <v>3.5967423353478474E-2</v>
      </c>
      <c r="F91" s="15">
        <f>VLOOKUP($B91,_projections!$A$12:$BT$40,F$21+$A91-1,FALSE)</f>
        <v>3.1852208676174652E-3</v>
      </c>
      <c r="G91" s="15">
        <f>VLOOKUP($B91,_projections!$A$12:$BT$40,G$21+$A91-1,FALSE)</f>
        <v>2.2329380503516038E-3</v>
      </c>
      <c r="H91" s="15">
        <f>VLOOKUP($B91,_projections!$A$12:$BT$40,H$21+$A91-1,FALSE)</f>
        <v>1.1601062000828543E-2</v>
      </c>
      <c r="I91" s="15">
        <f>VLOOKUP($B91,_projections!$A$12:$BT$40,I$21+$A91-1,FALSE)</f>
        <v>0</v>
      </c>
      <c r="J91" s="15">
        <f>VLOOKUP($B91,_projections!$A$12:$BT$40,J$21+$A91-1,FALSE)</f>
        <v>0</v>
      </c>
      <c r="K91" s="15">
        <f>VLOOKUP($B91,_projections!$A$12:$BT$40,K$21+$A91-1,FALSE)</f>
        <v>0</v>
      </c>
      <c r="L91" s="15">
        <f>VLOOKUP($B91,_projections!$A$12:$BT$40,L$21+$A91-1,FALSE)</f>
        <v>0.86393806251487559</v>
      </c>
      <c r="M91" s="15">
        <f>VLOOKUP($B91,_projections!$A$12:$BT$40,M$21+$A91-1,FALSE)</f>
        <v>3.480318600248563E-2</v>
      </c>
      <c r="N91" s="15">
        <f>VLOOKUP($B91,_projections!$A$12:$BT$40,N$21+$A91-1,FALSE)</f>
        <v>8.3527646405965501E-3</v>
      </c>
      <c r="O91" s="15">
        <f>VLOOKUP($B91,_projections!$A$12:$BT$40,O$21+$A91-1,FALSE)</f>
        <v>5.5685097603976998E-3</v>
      </c>
      <c r="P91" s="15">
        <f>VLOOKUP($B91,_projections!$A$12:$BT$40,P$21+$A91-1,FALSE)</f>
        <v>0</v>
      </c>
      <c r="Q91" s="15"/>
      <c r="R91" s="115">
        <f t="shared" ref="R91:R141" si="6">SUM(D91:Q91)</f>
        <v>1</v>
      </c>
    </row>
    <row r="92" spans="1:23" ht="16.5" thickTop="1" thickBot="1" x14ac:dyDescent="0.3">
      <c r="A92">
        <v>44</v>
      </c>
      <c r="B92" t="s">
        <v>11</v>
      </c>
      <c r="C92">
        <f t="shared" si="5"/>
        <v>3</v>
      </c>
      <c r="D92" s="15">
        <f>VLOOKUP($B92,_projections!$A$12:$BT$40,D$21+$A92-1,FALSE)</f>
        <v>0.32452696388119684</v>
      </c>
      <c r="E92" s="15">
        <f>VLOOKUP($B92,_projections!$A$12:$BT$40,E$21+$A92-1,FALSE)</f>
        <v>3.8154358687162711E-3</v>
      </c>
      <c r="F92" s="15">
        <f>VLOOKUP($B92,_projections!$A$12:$BT$40,F$21+$A92-1,FALSE)</f>
        <v>5.9088533684856531E-2</v>
      </c>
      <c r="G92" s="15">
        <f>VLOOKUP($B92,_projections!$A$12:$BT$40,G$21+$A92-1,FALSE)</f>
        <v>2.1827345919999113E-4</v>
      </c>
      <c r="H92" s="15">
        <f>VLOOKUP($B92,_projections!$A$12:$BT$40,H$21+$A92-1,FALSE)</f>
        <v>1.4848264859393679E-2</v>
      </c>
      <c r="I92" s="15">
        <f>VLOOKUP($B92,_projections!$A$12:$BT$40,I$21+$A92-1,FALSE)</f>
        <v>0</v>
      </c>
      <c r="J92" s="15">
        <f>VLOOKUP($B92,_projections!$A$12:$BT$40,J$21+$A92-1,FALSE)</f>
        <v>1.8600595684408716E-4</v>
      </c>
      <c r="K92" s="15">
        <f>VLOOKUP($B92,_projections!$A$12:$BT$40,K$21+$A92-1,FALSE)</f>
        <v>0</v>
      </c>
      <c r="L92" s="15">
        <f>VLOOKUP($B92,_projections!$A$12:$BT$40,L$21+$A92-1,FALSE)</f>
        <v>0.53495380988033925</v>
      </c>
      <c r="M92" s="15">
        <f>VLOOKUP($B92,_projections!$A$12:$BT$40,M$21+$A92-1,FALSE)</f>
        <v>4.4544794578181036E-2</v>
      </c>
      <c r="N92" s="15">
        <f>VLOOKUP($B92,_projections!$A$12:$BT$40,N$21+$A92-1,FALSE)</f>
        <v>1.0690750698763447E-2</v>
      </c>
      <c r="O92" s="15">
        <f>VLOOKUP($B92,_projections!$A$12:$BT$40,O$21+$A92-1,FALSE)</f>
        <v>7.127167132508965E-3</v>
      </c>
      <c r="P92" s="15">
        <f>VLOOKUP($B92,_projections!$A$12:$BT$40,P$21+$A92-1,FALSE)</f>
        <v>0</v>
      </c>
      <c r="Q92" s="15"/>
      <c r="R92" s="115">
        <f t="shared" si="6"/>
        <v>1.0000000000000002</v>
      </c>
    </row>
    <row r="93" spans="1:23" ht="16.5" thickTop="1" thickBot="1" x14ac:dyDescent="0.3">
      <c r="A93">
        <v>44</v>
      </c>
      <c r="B93" t="s">
        <v>3</v>
      </c>
      <c r="C93">
        <f t="shared" si="5"/>
        <v>3</v>
      </c>
      <c r="D93" s="15">
        <f>VLOOKUP($B93,_projections!$A$12:$BT$40,D$21+$A93-1,FALSE)</f>
        <v>0.14801511591808764</v>
      </c>
      <c r="E93" s="15">
        <f>VLOOKUP($B93,_projections!$A$12:$BT$40,E$21+$A93-1,FALSE)</f>
        <v>0.13668640821090514</v>
      </c>
      <c r="F93" s="15">
        <f>VLOOKUP($B93,_projections!$A$12:$BT$40,F$21+$A93-1,FALSE)</f>
        <v>6.4522555039242271E-2</v>
      </c>
      <c r="G93" s="15">
        <f>VLOOKUP($B93,_projections!$A$12:$BT$40,G$21+$A93-1,FALSE)</f>
        <v>1.6288017403473531E-4</v>
      </c>
      <c r="H93" s="15">
        <f>VLOOKUP($B93,_projections!$A$12:$BT$40,H$21+$A93-1,FALSE)</f>
        <v>4.6892463807430444E-2</v>
      </c>
      <c r="I93" s="15">
        <f>VLOOKUP($B93,_projections!$A$12:$BT$40,I$21+$A93-1,FALSE)</f>
        <v>0</v>
      </c>
      <c r="J93" s="15">
        <f>VLOOKUP($B93,_projections!$A$12:$BT$40,J$21+$A93-1,FALSE)</f>
        <v>0</v>
      </c>
      <c r="K93" s="15">
        <f>VLOOKUP($B93,_projections!$A$12:$BT$40,K$21+$A93-1,FALSE)</f>
        <v>0</v>
      </c>
      <c r="L93" s="15">
        <f>VLOOKUP($B93,_projections!$A$12:$BT$40,L$21+$A93-1,FALSE)</f>
        <v>0.39718206904149944</v>
      </c>
      <c r="M93" s="15">
        <f>VLOOKUP($B93,_projections!$A$12:$BT$40,M$21+$A93-1,FALSE)</f>
        <v>0.15026755123988389</v>
      </c>
      <c r="N93" s="15">
        <f>VLOOKUP($B93,_projections!$A$12:$BT$40,N$21+$A93-1,FALSE)</f>
        <v>3.3762573941349919E-2</v>
      </c>
      <c r="O93" s="15">
        <f>VLOOKUP($B93,_projections!$A$12:$BT$40,O$21+$A93-1,FALSE)</f>
        <v>2.2508382627566614E-2</v>
      </c>
      <c r="P93" s="15">
        <f>VLOOKUP($B93,_projections!$A$12:$BT$40,P$21+$A93-1,FALSE)</f>
        <v>0</v>
      </c>
      <c r="Q93" s="15"/>
      <c r="R93" s="115">
        <f t="shared" si="6"/>
        <v>1.0000000000000002</v>
      </c>
    </row>
    <row r="94" spans="1:23" ht="16.5" thickTop="1" thickBot="1" x14ac:dyDescent="0.3">
      <c r="A94">
        <v>44</v>
      </c>
      <c r="B94" t="s">
        <v>2</v>
      </c>
      <c r="C94">
        <f t="shared" si="5"/>
        <v>3</v>
      </c>
      <c r="D94" s="15">
        <f>VLOOKUP($B94,_projections!$A$12:$BT$40,D$21+$A94-1,FALSE)</f>
        <v>6.9982176422740641E-2</v>
      </c>
      <c r="E94" s="15">
        <f>VLOOKUP($B94,_projections!$A$12:$BT$40,E$21+$A94-1,FALSE)</f>
        <v>0.16596698503362556</v>
      </c>
      <c r="F94" s="15">
        <f>VLOOKUP($B94,_projections!$A$12:$BT$40,F$21+$A94-1,FALSE)</f>
        <v>0.10717169718457231</v>
      </c>
      <c r="G94" s="15">
        <f>VLOOKUP($B94,_projections!$A$12:$BT$40,G$21+$A94-1,FALSE)</f>
        <v>1.5780349574646083E-3</v>
      </c>
      <c r="H94" s="15">
        <f>VLOOKUP($B94,_projections!$A$12:$BT$40,H$21+$A94-1,FALSE)</f>
        <v>6.5182483413515055E-2</v>
      </c>
      <c r="I94" s="15">
        <f>VLOOKUP($B94,_projections!$A$12:$BT$40,I$21+$A94-1,FALSE)</f>
        <v>0</v>
      </c>
      <c r="J94" s="15">
        <f>VLOOKUP($B94,_projections!$A$12:$BT$40,J$21+$A94-1,FALSE)</f>
        <v>0</v>
      </c>
      <c r="K94" s="15">
        <f>VLOOKUP($B94,_projections!$A$12:$BT$40,K$21+$A94-1,FALSE)</f>
        <v>0</v>
      </c>
      <c r="L94" s="15">
        <f>VLOOKUP($B94,_projections!$A$12:$BT$40,L$21+$A94-1,FALSE)</f>
        <v>0.31577600623774277</v>
      </c>
      <c r="M94" s="15">
        <f>VLOOKUP($B94,_projections!$A$12:$BT$40,M$21+$A94-1,FALSE)</f>
        <v>0.19554745024054515</v>
      </c>
      <c r="N94" s="15">
        <f>VLOOKUP($B94,_projections!$A$12:$BT$40,N$21+$A94-1,FALSE)</f>
        <v>4.6931388057730838E-2</v>
      </c>
      <c r="O94" s="15">
        <f>VLOOKUP($B94,_projections!$A$12:$BT$40,O$21+$A94-1,FALSE)</f>
        <v>3.1863778452063139E-2</v>
      </c>
      <c r="P94" s="15">
        <f>VLOOKUP($B94,_projections!$A$12:$BT$40,P$21+$A94-1,FALSE)</f>
        <v>0</v>
      </c>
      <c r="Q94" s="15"/>
      <c r="R94" s="115">
        <f t="shared" si="6"/>
        <v>1.0000000000000002</v>
      </c>
    </row>
    <row r="95" spans="1:23" ht="16.5" thickTop="1" thickBot="1" x14ac:dyDescent="0.3">
      <c r="A95">
        <v>44</v>
      </c>
      <c r="B95" t="s">
        <v>16</v>
      </c>
      <c r="C95">
        <f t="shared" si="5"/>
        <v>3</v>
      </c>
      <c r="D95" s="15">
        <f>VLOOKUP($B95,_projections!$A$12:$BT$40,D$21+$A95-1,FALSE)</f>
        <v>4.6068923436486282E-2</v>
      </c>
      <c r="E95" s="15">
        <f>VLOOKUP($B95,_projections!$A$12:$BT$40,E$21+$A95-1,FALSE)</f>
        <v>2.6431482180721194E-2</v>
      </c>
      <c r="F95" s="15">
        <f>VLOOKUP($B95,_projections!$A$12:$BT$40,F$21+$A95-1,FALSE)</f>
        <v>0.16446186154102171</v>
      </c>
      <c r="G95" s="15">
        <f>VLOOKUP($B95,_projections!$A$12:$BT$40,G$21+$A95-1,FALSE)</f>
        <v>7.4987958699441515E-6</v>
      </c>
      <c r="H95" s="15">
        <f>VLOOKUP($B95,_projections!$A$12:$BT$40,H$21+$A95-1,FALSE)</f>
        <v>4.4322962366472582E-2</v>
      </c>
      <c r="I95" s="15">
        <f>VLOOKUP($B95,_projections!$A$12:$BT$40,I$21+$A95-1,FALSE)</f>
        <v>0</v>
      </c>
      <c r="J95" s="15">
        <f>VLOOKUP($B95,_projections!$A$12:$BT$40,J$21+$A95-1,FALSE)</f>
        <v>0</v>
      </c>
      <c r="K95" s="15">
        <f>VLOOKUP($B95,_projections!$A$12:$BT$40,K$21+$A95-1,FALSE)</f>
        <v>0</v>
      </c>
      <c r="L95" s="15">
        <f>VLOOKUP($B95,_projections!$A$12:$BT$40,L$21+$A95-1,FALSE)</f>
        <v>0.53247084036964998</v>
      </c>
      <c r="M95" s="15">
        <f>VLOOKUP($B95,_projections!$A$12:$BT$40,M$21+$A95-1,FALSE)</f>
        <v>0.13296888709941773</v>
      </c>
      <c r="N95" s="15">
        <f>VLOOKUP($B95,_projections!$A$12:$BT$40,N$21+$A95-1,FALSE)</f>
        <v>3.1912532903860258E-2</v>
      </c>
      <c r="O95" s="15">
        <f>VLOOKUP($B95,_projections!$A$12:$BT$40,O$21+$A95-1,FALSE)</f>
        <v>2.1355011306500249E-2</v>
      </c>
      <c r="P95" s="15">
        <f>VLOOKUP($B95,_projections!$A$12:$BT$40,P$21+$A95-1,FALSE)</f>
        <v>0</v>
      </c>
      <c r="Q95" s="15"/>
      <c r="R95" s="115">
        <f t="shared" si="6"/>
        <v>1</v>
      </c>
    </row>
    <row r="96" spans="1:23" ht="16.5" thickTop="1" thickBot="1" x14ac:dyDescent="0.3">
      <c r="A96">
        <v>44</v>
      </c>
      <c r="B96" t="s">
        <v>15</v>
      </c>
      <c r="C96">
        <f t="shared" si="5"/>
        <v>3</v>
      </c>
      <c r="D96" s="15">
        <f>VLOOKUP($B96,_projections!$A$12:$BT$40,D$21+$A96-1,FALSE)</f>
        <v>1.5313600444450917E-2</v>
      </c>
      <c r="E96" s="15">
        <f>VLOOKUP($B96,_projections!$A$12:$BT$40,E$21+$A96-1,FALSE)</f>
        <v>0.16820986035137195</v>
      </c>
      <c r="F96" s="15">
        <f>VLOOKUP($B96,_projections!$A$12:$BT$40,F$21+$A96-1,FALSE)</f>
        <v>1.2951983713979168E-5</v>
      </c>
      <c r="G96" s="15">
        <f>VLOOKUP($B96,_projections!$A$12:$BT$40,G$21+$A96-1,FALSE)</f>
        <v>3.0533030969344204E-3</v>
      </c>
      <c r="H96" s="15">
        <f>VLOOKUP($B96,_projections!$A$12:$BT$40,H$21+$A96-1,FALSE)</f>
        <v>4.2486690276124742E-2</v>
      </c>
      <c r="I96" s="15">
        <f>VLOOKUP($B96,_projections!$A$12:$BT$40,I$21+$A96-1,FALSE)</f>
        <v>0</v>
      </c>
      <c r="J96" s="15">
        <f>VLOOKUP($B96,_projections!$A$12:$BT$40,J$21+$A96-1,FALSE)</f>
        <v>0</v>
      </c>
      <c r="K96" s="15">
        <f>VLOOKUP($B96,_projections!$A$12:$BT$40,K$21+$A96-1,FALSE)</f>
        <v>0</v>
      </c>
      <c r="L96" s="15">
        <f>VLOOKUP($B96,_projections!$A$12:$BT$40,L$21+$A96-1,FALSE)</f>
        <v>0.59247949468768013</v>
      </c>
      <c r="M96" s="15">
        <f>VLOOKUP($B96,_projections!$A$12:$BT$40,M$21+$A96-1,FALSE)</f>
        <v>0.12746007082837424</v>
      </c>
      <c r="N96" s="15">
        <f>VLOOKUP($B96,_projections!$A$12:$BT$40,N$21+$A96-1,FALSE)</f>
        <v>3.0590416998809815E-2</v>
      </c>
      <c r="O96" s="15">
        <f>VLOOKUP($B96,_projections!$A$12:$BT$40,O$21+$A96-1,FALSE)</f>
        <v>2.0393611332539877E-2</v>
      </c>
      <c r="P96" s="15">
        <f>VLOOKUP($B96,_projections!$A$12:$BT$40,P$21+$A96-1,FALSE)</f>
        <v>0</v>
      </c>
      <c r="Q96" s="15"/>
      <c r="R96" s="115">
        <f t="shared" si="6"/>
        <v>1</v>
      </c>
    </row>
    <row r="97" spans="1:18" ht="16.5" thickTop="1" thickBot="1" x14ac:dyDescent="0.3">
      <c r="A97">
        <v>44</v>
      </c>
      <c r="B97" t="s">
        <v>18</v>
      </c>
      <c r="C97">
        <f t="shared" si="5"/>
        <v>3</v>
      </c>
      <c r="D97" s="15">
        <f>VLOOKUP($B97,_projections!$A$12:$BT$40,D$21+$A97-1,FALSE)</f>
        <v>7.3095515121314403E-2</v>
      </c>
      <c r="E97" s="15">
        <f>VLOOKUP($B97,_projections!$A$12:$BT$40,E$21+$A97-1,FALSE)</f>
        <v>9.1071883449661217E-2</v>
      </c>
      <c r="F97" s="15">
        <f>VLOOKUP($B97,_projections!$A$12:$BT$40,F$21+$A97-1,FALSE)</f>
        <v>0.14560894731570936</v>
      </c>
      <c r="G97" s="15">
        <f>VLOOKUP($B97,_projections!$A$12:$BT$40,G$21+$A97-1,FALSE)</f>
        <v>2.3702400747043974E-2</v>
      </c>
      <c r="H97" s="15">
        <f>VLOOKUP($B97,_projections!$A$12:$BT$40,H$21+$A97-1,FALSE)</f>
        <v>8.1608965125242655E-2</v>
      </c>
      <c r="I97" s="15">
        <f>VLOOKUP($B97,_projections!$A$12:$BT$40,I$21+$A97-1,FALSE)</f>
        <v>0</v>
      </c>
      <c r="J97" s="15">
        <f>VLOOKUP($B97,_projections!$A$12:$BT$40,J$21+$A97-1,FALSE)</f>
        <v>0</v>
      </c>
      <c r="K97" s="15">
        <f>VLOOKUP($B97,_projections!$A$12:$BT$40,K$21+$A97-1,FALSE)</f>
        <v>0</v>
      </c>
      <c r="L97" s="15">
        <f>VLOOKUP($B97,_projections!$A$12:$BT$40,L$21+$A97-1,FALSE)</f>
        <v>0.24215463471500909</v>
      </c>
      <c r="M97" s="15">
        <f>VLOOKUP($B97,_projections!$A$12:$BT$40,M$21+$A97-1,FALSE)</f>
        <v>0.24482689537572797</v>
      </c>
      <c r="N97" s="15">
        <f>VLOOKUP($B97,_projections!$A$12:$BT$40,N$21+$A97-1,FALSE)</f>
        <v>5.8758454890174699E-2</v>
      </c>
      <c r="O97" s="15">
        <f>VLOOKUP($B97,_projections!$A$12:$BT$40,O$21+$A97-1,FALSE)</f>
        <v>3.9172303260116469E-2</v>
      </c>
      <c r="P97" s="15">
        <f>VLOOKUP($B97,_projections!$A$12:$BT$40,P$21+$A97-1,FALSE)</f>
        <v>0</v>
      </c>
      <c r="Q97" s="15"/>
      <c r="R97" s="115">
        <f t="shared" si="6"/>
        <v>0.99999999999999989</v>
      </c>
    </row>
    <row r="98" spans="1:18" ht="16.5" thickTop="1" thickBot="1" x14ac:dyDescent="0.3">
      <c r="A98">
        <v>44</v>
      </c>
      <c r="B98" t="s">
        <v>5</v>
      </c>
      <c r="C98">
        <f t="shared" si="5"/>
        <v>3</v>
      </c>
      <c r="D98" s="15">
        <f>VLOOKUP($B98,_projections!$A$12:$BT$40,D$21+$A98-1,FALSE)</f>
        <v>1.436535538656496E-2</v>
      </c>
      <c r="E98" s="15">
        <f>VLOOKUP($B98,_projections!$A$12:$BT$40,E$21+$A98-1,FALSE)</f>
        <v>0.22805520072853636</v>
      </c>
      <c r="F98" s="15">
        <f>VLOOKUP($B98,_projections!$A$12:$BT$40,F$21+$A98-1,FALSE)</f>
        <v>2.0796479482222279E-2</v>
      </c>
      <c r="G98" s="15">
        <f>VLOOKUP($B98,_projections!$A$12:$BT$40,G$21+$A98-1,FALSE)</f>
        <v>0</v>
      </c>
      <c r="H98" s="15">
        <f>VLOOKUP($B98,_projections!$A$12:$BT$40,H$21+$A98-1,FALSE)</f>
        <v>5.7769140048926117E-2</v>
      </c>
      <c r="I98" s="15">
        <f>VLOOKUP($B98,_projections!$A$12:$BT$40,I$21+$A98-1,FALSE)</f>
        <v>0</v>
      </c>
      <c r="J98" s="15">
        <f>VLOOKUP($B98,_projections!$A$12:$BT$40,J$21+$A98-1,FALSE)</f>
        <v>0</v>
      </c>
      <c r="K98" s="15">
        <f>VLOOKUP($B98,_projections!$A$12:$BT$40,K$21+$A98-1,FALSE)</f>
        <v>0</v>
      </c>
      <c r="L98" s="15">
        <f>VLOOKUP($B98,_projections!$A$12:$BT$40,L$21+$A98-1,FALSE)</f>
        <v>0.43631399034996166</v>
      </c>
      <c r="M98" s="15">
        <f>VLOOKUP($B98,_projections!$A$12:$BT$40,M$21+$A98-1,FALSE)</f>
        <v>0.17330742014677836</v>
      </c>
      <c r="N98" s="15">
        <f>VLOOKUP($B98,_projections!$A$12:$BT$40,N$21+$A98-1,FALSE)</f>
        <v>4.1593780835226794E-2</v>
      </c>
      <c r="O98" s="15">
        <f>VLOOKUP($B98,_projections!$A$12:$BT$40,O$21+$A98-1,FALSE)</f>
        <v>2.7798633021783429E-2</v>
      </c>
      <c r="P98" s="15">
        <f>VLOOKUP($B98,_projections!$A$12:$BT$40,P$21+$A98-1,FALSE)</f>
        <v>0</v>
      </c>
      <c r="Q98" s="15"/>
      <c r="R98" s="115">
        <f t="shared" si="6"/>
        <v>1</v>
      </c>
    </row>
    <row r="99" spans="1:18" ht="16.5" thickTop="1" thickBot="1" x14ac:dyDescent="0.3">
      <c r="A99">
        <v>44</v>
      </c>
      <c r="B99" t="s">
        <v>23</v>
      </c>
      <c r="C99">
        <f t="shared" si="5"/>
        <v>3</v>
      </c>
      <c r="D99" s="15">
        <f>VLOOKUP($B99,_projections!$A$12:$BT$40,D$21+$A99-1,FALSE)</f>
        <v>1.3755507908992234E-2</v>
      </c>
      <c r="E99" s="15">
        <f>VLOOKUP($B99,_projections!$A$12:$BT$40,E$21+$A99-1,FALSE)</f>
        <v>4.5617077936337173E-2</v>
      </c>
      <c r="F99" s="15">
        <f>VLOOKUP($B99,_projections!$A$12:$BT$40,F$21+$A99-1,FALSE)</f>
        <v>1.5229758333514001E-2</v>
      </c>
      <c r="G99" s="15">
        <f>VLOOKUP($B99,_projections!$A$12:$BT$40,G$21+$A99-1,FALSE)</f>
        <v>1.7572665710193017E-3</v>
      </c>
      <c r="H99" s="15">
        <f>VLOOKUP($B99,_projections!$A$12:$BT$40,H$21+$A99-1,FALSE)</f>
        <v>1.6102083312183595E-2</v>
      </c>
      <c r="I99" s="15">
        <f>VLOOKUP($B99,_projections!$A$12:$BT$40,I$21+$A99-1,FALSE)</f>
        <v>0</v>
      </c>
      <c r="J99" s="15">
        <f>VLOOKUP($B99,_projections!$A$12:$BT$40,J$21+$A99-1,FALSE)</f>
        <v>0</v>
      </c>
      <c r="K99" s="15">
        <f>VLOOKUP($B99,_projections!$A$12:$BT$40,K$21+$A99-1,FALSE)</f>
        <v>0</v>
      </c>
      <c r="L99" s="15">
        <f>VLOOKUP($B99,_projections!$A$12:$BT$40,L$21+$A99-1,FALSE)</f>
        <v>0.83990955602678263</v>
      </c>
      <c r="M99" s="15">
        <f>VLOOKUP($B99,_projections!$A$12:$BT$40,M$21+$A99-1,FALSE)</f>
        <v>4.8306249936550784E-2</v>
      </c>
      <c r="N99" s="15">
        <f>VLOOKUP($B99,_projections!$A$12:$BT$40,N$21+$A99-1,FALSE)</f>
        <v>1.1593499984772188E-2</v>
      </c>
      <c r="O99" s="15">
        <f>VLOOKUP($B99,_projections!$A$12:$BT$40,O$21+$A99-1,FALSE)</f>
        <v>7.7289999898481256E-3</v>
      </c>
      <c r="P99" s="15">
        <f>VLOOKUP($B99,_projections!$A$12:$BT$40,P$21+$A99-1,FALSE)</f>
        <v>0</v>
      </c>
      <c r="Q99" s="15"/>
      <c r="R99" s="115">
        <f t="shared" si="6"/>
        <v>1</v>
      </c>
    </row>
    <row r="100" spans="1:18" ht="16.5" thickTop="1" thickBot="1" x14ac:dyDescent="0.3">
      <c r="A100">
        <v>44</v>
      </c>
      <c r="B100" t="s">
        <v>24</v>
      </c>
      <c r="C100">
        <f t="shared" si="5"/>
        <v>3</v>
      </c>
      <c r="D100" s="15">
        <f>VLOOKUP($B100,_projections!$A$12:$BT$40,D$21+$A100-1,FALSE)</f>
        <v>2.010332657705893E-2</v>
      </c>
      <c r="E100" s="15">
        <f>VLOOKUP($B100,_projections!$A$12:$BT$40,E$21+$A100-1,FALSE)</f>
        <v>5.1005672671398092E-2</v>
      </c>
      <c r="F100" s="15">
        <f>VLOOKUP($B100,_projections!$A$12:$BT$40,F$21+$A100-1,FALSE)</f>
        <v>4.7819500624260323E-3</v>
      </c>
      <c r="G100" s="15">
        <f>VLOOKUP($B100,_projections!$A$12:$BT$40,G$21+$A100-1,FALSE)</f>
        <v>9.3376510848860433E-3</v>
      </c>
      <c r="H100" s="15">
        <f>VLOOKUP($B100,_projections!$A$12:$BT$40,H$21+$A100-1,FALSE)</f>
        <v>2.3455555605134546E-2</v>
      </c>
      <c r="I100" s="15">
        <f>VLOOKUP($B100,_projections!$A$12:$BT$40,I$21+$A100-1,FALSE)</f>
        <v>0</v>
      </c>
      <c r="J100" s="15">
        <f>VLOOKUP($B100,_projections!$A$12:$BT$40,J$21+$A100-1,FALSE)</f>
        <v>0</v>
      </c>
      <c r="K100" s="15">
        <f>VLOOKUP($B100,_projections!$A$12:$BT$40,K$21+$A100-1,FALSE)</f>
        <v>0</v>
      </c>
      <c r="L100" s="15">
        <f>VLOOKUP($B100,_projections!$A$12:$BT$40,L$21+$A100-1,FALSE)</f>
        <v>0.79280251045753114</v>
      </c>
      <c r="M100" s="15">
        <f>VLOOKUP($B100,_projections!$A$12:$BT$40,M$21+$A100-1,FALSE)</f>
        <v>7.0366666815403642E-2</v>
      </c>
      <c r="N100" s="15">
        <f>VLOOKUP($B100,_projections!$A$12:$BT$40,N$21+$A100-1,FALSE)</f>
        <v>1.6888000035696873E-2</v>
      </c>
      <c r="O100" s="15">
        <f>VLOOKUP($B100,_projections!$A$12:$BT$40,O$21+$A100-1,FALSE)</f>
        <v>1.1258666690464582E-2</v>
      </c>
      <c r="P100" s="15">
        <f>VLOOKUP($B100,_projections!$A$12:$BT$40,P$21+$A100-1,FALSE)</f>
        <v>0</v>
      </c>
      <c r="Q100" s="15"/>
      <c r="R100" s="115">
        <f t="shared" si="6"/>
        <v>0.99999999999999989</v>
      </c>
    </row>
    <row r="101" spans="1:18" ht="16.5" thickTop="1" thickBot="1" x14ac:dyDescent="0.3">
      <c r="A101">
        <v>44</v>
      </c>
      <c r="B101" t="s">
        <v>27</v>
      </c>
      <c r="C101">
        <f t="shared" si="5"/>
        <v>3</v>
      </c>
      <c r="D101" s="15">
        <f>VLOOKUP($B101,_projections!$A$12:$BT$40,D$21+$A101-1,FALSE)</f>
        <v>6.8613131999864935E-2</v>
      </c>
      <c r="E101" s="15">
        <f>VLOOKUP($B101,_projections!$A$12:$BT$40,E$21+$A101-1,FALSE)</f>
        <v>0.16290981763420267</v>
      </c>
      <c r="F101" s="15">
        <f>VLOOKUP($B101,_projections!$A$12:$BT$40,F$21+$A101-1,FALSE)</f>
        <v>0.14708356561405772</v>
      </c>
      <c r="G101" s="15">
        <f>VLOOKUP($B101,_projections!$A$12:$BT$40,G$21+$A101-1,FALSE)</f>
        <v>2.5504123602416291E-5</v>
      </c>
      <c r="H101" s="15">
        <f>VLOOKUP($B101,_projections!$A$12:$BT$40,H$21+$A101-1,FALSE)</f>
        <v>7.1991441821684612E-2</v>
      </c>
      <c r="I101" s="15">
        <f>VLOOKUP($B101,_projections!$A$12:$BT$40,I$21+$A101-1,FALSE)</f>
        <v>0</v>
      </c>
      <c r="J101" s="15">
        <f>VLOOKUP($B101,_projections!$A$12:$BT$40,J$21+$A101-1,FALSE)</f>
        <v>0</v>
      </c>
      <c r="K101" s="15">
        <f>VLOOKUP($B101,_projections!$A$12:$BT$40,K$21+$A101-1,FALSE)</f>
        <v>0</v>
      </c>
      <c r="L101" s="15">
        <f>VLOOKUP($B101,_projections!$A$12:$BT$40,L$21+$A101-1,FALSE)</f>
        <v>0.24625112376629235</v>
      </c>
      <c r="M101" s="15">
        <f>VLOOKUP($B101,_projections!$A$12:$BT$40,M$21+$A101-1,FALSE)</f>
        <v>0.21673568485427372</v>
      </c>
      <c r="N101" s="15">
        <f>VLOOKUP($B101,_projections!$A$12:$BT$40,N$21+$A101-1,FALSE)</f>
        <v>5.1833838111612907E-2</v>
      </c>
      <c r="O101" s="15">
        <f>VLOOKUP($B101,_projections!$A$12:$BT$40,O$21+$A101-1,FALSE)</f>
        <v>3.4555892074408602E-2</v>
      </c>
      <c r="P101" s="15">
        <f>VLOOKUP($B101,_projections!$A$12:$BT$40,P$21+$A101-1,FALSE)</f>
        <v>0</v>
      </c>
      <c r="Q101" s="15"/>
      <c r="R101" s="115">
        <f t="shared" si="6"/>
        <v>0.99999999999999989</v>
      </c>
    </row>
    <row r="102" spans="1:18" ht="16.5" thickTop="1" thickBot="1" x14ac:dyDescent="0.3">
      <c r="A102">
        <v>44</v>
      </c>
      <c r="B102" t="s">
        <v>29</v>
      </c>
      <c r="C102">
        <f t="shared" si="5"/>
        <v>3</v>
      </c>
      <c r="D102" s="15">
        <f>VLOOKUP($B102,_projections!$A$12:$BT$40,D$21+$A102-1,FALSE)</f>
        <v>0.28839766890324264</v>
      </c>
      <c r="E102" s="15">
        <f>VLOOKUP($B102,_projections!$A$12:$BT$40,E$21+$A102-1,FALSE)</f>
        <v>0.19318522242452449</v>
      </c>
      <c r="F102" s="15">
        <f>VLOOKUP($B102,_projections!$A$12:$BT$40,F$21+$A102-1,FALSE)</f>
        <v>3.0412782003206507E-2</v>
      </c>
      <c r="G102" s="15">
        <f>VLOOKUP($B102,_projections!$A$12:$BT$40,G$21+$A102-1,FALSE)</f>
        <v>0</v>
      </c>
      <c r="H102" s="15">
        <f>VLOOKUP($B102,_projections!$A$12:$BT$40,H$21+$A102-1,FALSE)</f>
        <v>5.1906679599294701E-2</v>
      </c>
      <c r="I102" s="15">
        <f>VLOOKUP($B102,_projections!$A$12:$BT$40,I$21+$A102-1,FALSE)</f>
        <v>0</v>
      </c>
      <c r="J102" s="15">
        <f>VLOOKUP($B102,_projections!$A$12:$BT$40,J$21+$A102-1,FALSE)</f>
        <v>0</v>
      </c>
      <c r="K102" s="15">
        <f>VLOOKUP($B102,_projections!$A$12:$BT$40,K$21+$A102-1,FALSE)</f>
        <v>0</v>
      </c>
      <c r="L102" s="15">
        <f>VLOOKUP($B102,_projections!$A$12:$BT$40,L$21+$A102-1,FALSE)</f>
        <v>0.21808959275269385</v>
      </c>
      <c r="M102" s="15">
        <f>VLOOKUP($B102,_projections!$A$12:$BT$40,M$21+$A102-1,FALSE)</f>
        <v>0.1557200387978841</v>
      </c>
      <c r="N102" s="15">
        <f>VLOOKUP($B102,_projections!$A$12:$BT$40,N$21+$A102-1,FALSE)</f>
        <v>3.7372809311492179E-2</v>
      </c>
      <c r="O102" s="15">
        <f>VLOOKUP($B102,_projections!$A$12:$BT$40,O$21+$A102-1,FALSE)</f>
        <v>2.4915206207661456E-2</v>
      </c>
      <c r="P102" s="15">
        <f>VLOOKUP($B102,_projections!$A$12:$BT$40,P$21+$A102-1,FALSE)</f>
        <v>0</v>
      </c>
      <c r="Q102" s="15"/>
      <c r="R102" s="115">
        <f t="shared" si="6"/>
        <v>1</v>
      </c>
    </row>
    <row r="103" spans="1:18" ht="16.5" thickTop="1" thickBot="1" x14ac:dyDescent="0.3">
      <c r="A103">
        <v>44</v>
      </c>
      <c r="B103" t="s">
        <v>8</v>
      </c>
      <c r="C103">
        <f t="shared" si="5"/>
        <v>3</v>
      </c>
      <c r="D103" s="15">
        <f>VLOOKUP($B103,_projections!$A$12:$BT$40,D$21+$A103-1,FALSE)</f>
        <v>4.3578338299408728E-2</v>
      </c>
      <c r="E103" s="15">
        <f>VLOOKUP($B103,_projections!$A$12:$BT$40,E$21+$A103-1,FALSE)</f>
        <v>0.31639125324089301</v>
      </c>
      <c r="F103" s="15">
        <f>VLOOKUP($B103,_projections!$A$12:$BT$40,F$21+$A103-1,FALSE)</f>
        <v>5.4292771050060704E-4</v>
      </c>
      <c r="G103" s="15">
        <f>VLOOKUP($B103,_projections!$A$12:$BT$40,G$21+$A103-1,FALSE)</f>
        <v>2.0946103846089784E-6</v>
      </c>
      <c r="H103" s="15">
        <f>VLOOKUP($B103,_projections!$A$12:$BT$40,H$21+$A103-1,FALSE)</f>
        <v>7.3576362728970487E-2</v>
      </c>
      <c r="I103" s="15">
        <f>VLOOKUP($B103,_projections!$A$12:$BT$40,I$21+$A103-1,FALSE)</f>
        <v>0</v>
      </c>
      <c r="J103" s="15">
        <f>VLOOKUP($B103,_projections!$A$12:$BT$40,J$21+$A103-1,FALSE)</f>
        <v>0</v>
      </c>
      <c r="K103" s="15">
        <f>VLOOKUP($B103,_projections!$A$12:$BT$40,K$21+$A103-1,FALSE)</f>
        <v>0</v>
      </c>
      <c r="L103" s="15">
        <f>VLOOKUP($B103,_projections!$A$12:$BT$40,L$21+$A103-1,FALSE)</f>
        <v>0.25617192849231823</v>
      </c>
      <c r="M103" s="15">
        <f>VLOOKUP($B103,_projections!$A$12:$BT$40,M$21+$A103-1,FALSE)</f>
        <v>0.22144545964275966</v>
      </c>
      <c r="N103" s="15">
        <f>VLOOKUP($B103,_projections!$A$12:$BT$40,N$21+$A103-1,FALSE)</f>
        <v>5.2974981164858749E-2</v>
      </c>
      <c r="O103" s="15">
        <f>VLOOKUP($B103,_projections!$A$12:$BT$40,O$21+$A103-1,FALSE)</f>
        <v>3.5316654109905837E-2</v>
      </c>
      <c r="P103" s="15">
        <f>VLOOKUP($B103,_projections!$A$12:$BT$40,P$21+$A103-1,FALSE)</f>
        <v>0</v>
      </c>
      <c r="Q103" s="15"/>
      <c r="R103" s="115">
        <f t="shared" si="6"/>
        <v>0.99999999999999989</v>
      </c>
    </row>
    <row r="104" spans="1:18" ht="16.5" thickTop="1" thickBot="1" x14ac:dyDescent="0.3">
      <c r="A104">
        <v>44</v>
      </c>
      <c r="B104" t="s">
        <v>6</v>
      </c>
      <c r="C104">
        <f t="shared" si="5"/>
        <v>3</v>
      </c>
      <c r="D104" s="15">
        <f>VLOOKUP($B104,_projections!$A$12:$BT$40,D$21+$A104-1,FALSE)</f>
        <v>1.6839628355615432E-2</v>
      </c>
      <c r="E104" s="15">
        <f>VLOOKUP($B104,_projections!$A$12:$BT$40,E$21+$A104-1,FALSE)</f>
        <v>8.3857759522873013E-2</v>
      </c>
      <c r="F104" s="15">
        <f>VLOOKUP($B104,_projections!$A$12:$BT$40,F$21+$A104-1,FALSE)</f>
        <v>2.2598809726167247E-3</v>
      </c>
      <c r="G104" s="15">
        <f>VLOOKUP($B104,_projections!$A$12:$BT$40,G$21+$A104-1,FALSE)</f>
        <v>5.1665518832258693E-2</v>
      </c>
      <c r="H104" s="15">
        <f>VLOOKUP($B104,_projections!$A$12:$BT$40,H$21+$A104-1,FALSE)</f>
        <v>7.8115303801315455E-2</v>
      </c>
      <c r="I104" s="15">
        <f>VLOOKUP($B104,_projections!$A$12:$BT$40,I$21+$A104-1,FALSE)</f>
        <v>0</v>
      </c>
      <c r="J104" s="15">
        <f>VLOOKUP($B104,_projections!$A$12:$BT$40,J$21+$A104-1,FALSE)</f>
        <v>0</v>
      </c>
      <c r="K104" s="15">
        <f>VLOOKUP($B104,_projections!$A$12:$BT$40,K$21+$A104-1,FALSE)</f>
        <v>0</v>
      </c>
      <c r="L104" s="15">
        <f>VLOOKUP($B104,_projections!$A$12:$BT$40,L$21+$A104-1,FALSE)</f>
        <v>0.43746208145781174</v>
      </c>
      <c r="M104" s="15">
        <f>VLOOKUP($B104,_projections!$A$12:$BT$40,M$21+$A104-1,FALSE)</f>
        <v>0.23478355807140516</v>
      </c>
      <c r="N104" s="15">
        <f>VLOOKUP($B104,_projections!$A$12:$BT$40,N$21+$A104-1,FALSE)</f>
        <v>5.624301873694712E-2</v>
      </c>
      <c r="O104" s="15">
        <f>VLOOKUP($B104,_projections!$A$12:$BT$40,O$21+$A104-1,FALSE)</f>
        <v>3.8773250249156656E-2</v>
      </c>
      <c r="P104" s="15">
        <f>VLOOKUP($B104,_projections!$A$12:$BT$40,P$21+$A104-1,FALSE)</f>
        <v>0</v>
      </c>
      <c r="Q104" s="15"/>
      <c r="R104" s="115">
        <f t="shared" si="6"/>
        <v>1</v>
      </c>
    </row>
    <row r="105" spans="1:18" ht="16.5" thickTop="1" thickBot="1" x14ac:dyDescent="0.3">
      <c r="A105">
        <v>44</v>
      </c>
      <c r="B105" t="s">
        <v>21</v>
      </c>
      <c r="C105">
        <f t="shared" si="5"/>
        <v>3</v>
      </c>
      <c r="D105" s="15">
        <f>VLOOKUP($B105,_projections!$A$12:$BT$40,D$21+$A105-1,FALSE)</f>
        <v>3.3534687046851502E-2</v>
      </c>
      <c r="E105" s="15">
        <f>VLOOKUP($B105,_projections!$A$12:$BT$40,E$21+$A105-1,FALSE)</f>
        <v>5.9643974404211562E-2</v>
      </c>
      <c r="F105" s="15">
        <f>VLOOKUP($B105,_projections!$A$12:$BT$40,F$21+$A105-1,FALSE)</f>
        <v>2.0083447926548186E-2</v>
      </c>
      <c r="G105" s="15">
        <f>VLOOKUP($B105,_projections!$A$12:$BT$40,G$21+$A105-1,FALSE)</f>
        <v>0</v>
      </c>
      <c r="H105" s="15">
        <f>VLOOKUP($B105,_projections!$A$12:$BT$40,H$21+$A105-1,FALSE)</f>
        <v>1.8508151612497803E-2</v>
      </c>
      <c r="I105" s="15">
        <f>VLOOKUP($B105,_projections!$A$12:$BT$40,I$21+$A105-1,FALSE)</f>
        <v>0</v>
      </c>
      <c r="J105" s="15">
        <f>VLOOKUP($B105,_projections!$A$12:$BT$40,J$21+$A105-1,FALSE)</f>
        <v>0</v>
      </c>
      <c r="K105" s="15">
        <f>VLOOKUP($B105,_projections!$A$12:$BT$40,K$21+$A105-1,FALSE)</f>
        <v>0</v>
      </c>
      <c r="L105" s="15">
        <f>VLOOKUP($B105,_projections!$A$12:$BT$40,L$21+$A105-1,FALSE)</f>
        <v>0.79049550223740028</v>
      </c>
      <c r="M105" s="15">
        <f>VLOOKUP($B105,_projections!$A$12:$BT$40,M$21+$A105-1,FALSE)</f>
        <v>5.5524454837493409E-2</v>
      </c>
      <c r="N105" s="15">
        <f>VLOOKUP($B105,_projections!$A$12:$BT$40,N$21+$A105-1,FALSE)</f>
        <v>1.3325869160998417E-2</v>
      </c>
      <c r="O105" s="15">
        <f>VLOOKUP($B105,_projections!$A$12:$BT$40,O$21+$A105-1,FALSE)</f>
        <v>8.8839127739989438E-3</v>
      </c>
      <c r="P105" s="15">
        <f>VLOOKUP($B105,_projections!$A$12:$BT$40,P$21+$A105-1,FALSE)</f>
        <v>0</v>
      </c>
      <c r="Q105" s="15"/>
      <c r="R105" s="115">
        <f t="shared" si="6"/>
        <v>1</v>
      </c>
    </row>
    <row r="106" spans="1:18" ht="16.5" thickTop="1" thickBot="1" x14ac:dyDescent="0.3">
      <c r="A106">
        <v>44</v>
      </c>
      <c r="B106" t="s">
        <v>10</v>
      </c>
      <c r="C106">
        <f t="shared" si="5"/>
        <v>3</v>
      </c>
      <c r="D106" s="15">
        <f>VLOOKUP($B106,_projections!$A$12:$BT$40,D$21+$A106-1,FALSE)</f>
        <v>2.7850919121713613E-2</v>
      </c>
      <c r="E106" s="15">
        <f>VLOOKUP($B106,_projections!$A$12:$BT$40,E$21+$A106-1,FALSE)</f>
        <v>0.14460095974944298</v>
      </c>
      <c r="F106" s="15">
        <f>VLOOKUP($B106,_projections!$A$12:$BT$40,F$21+$A106-1,FALSE)</f>
        <v>0</v>
      </c>
      <c r="G106" s="15">
        <f>VLOOKUP($B106,_projections!$A$12:$BT$40,G$21+$A106-1,FALSE)</f>
        <v>5.8018305158226609E-4</v>
      </c>
      <c r="H106" s="15">
        <f>VLOOKUP($B106,_projections!$A$12:$BT$40,H$21+$A106-1,FALSE)</f>
        <v>3.4220785874865031E-2</v>
      </c>
      <c r="I106" s="15">
        <f>VLOOKUP($B106,_projections!$A$12:$BT$40,I$21+$A106-1,FALSE)</f>
        <v>0</v>
      </c>
      <c r="J106" s="15">
        <f>VLOOKUP($B106,_projections!$A$12:$BT$40,J$21+$A106-1,FALSE)</f>
        <v>0</v>
      </c>
      <c r="K106" s="15">
        <f>VLOOKUP($B106,_projections!$A$12:$BT$40,K$21+$A106-1,FALSE)</f>
        <v>0</v>
      </c>
      <c r="L106" s="15">
        <f>VLOOKUP($B106,_projections!$A$12:$BT$40,L$21+$A106-1,FALSE)</f>
        <v>0.64665811965634257</v>
      </c>
      <c r="M106" s="15">
        <f>VLOOKUP($B106,_projections!$A$12:$BT$40,M$21+$A106-1,FALSE)</f>
        <v>0.10266235762459509</v>
      </c>
      <c r="N106" s="15">
        <f>VLOOKUP($B106,_projections!$A$12:$BT$40,N$21+$A106-1,FALSE)</f>
        <v>2.4638965829902819E-2</v>
      </c>
      <c r="O106" s="15">
        <f>VLOOKUP($B106,_projections!$A$12:$BT$40,O$21+$A106-1,FALSE)</f>
        <v>1.8787709091555607E-2</v>
      </c>
      <c r="P106" s="15">
        <f>VLOOKUP($B106,_projections!$A$12:$BT$40,P$21+$A106-1,FALSE)</f>
        <v>0</v>
      </c>
      <c r="Q106" s="15"/>
      <c r="R106" s="115">
        <f t="shared" si="6"/>
        <v>0.99999999999999989</v>
      </c>
    </row>
    <row r="107" spans="1:18" ht="16.5" thickTop="1" thickBot="1" x14ac:dyDescent="0.3">
      <c r="A107">
        <v>44</v>
      </c>
      <c r="B107" t="s">
        <v>20</v>
      </c>
      <c r="C107">
        <f t="shared" si="5"/>
        <v>3</v>
      </c>
      <c r="D107" s="15">
        <f>VLOOKUP($B107,_projections!$A$12:$BT$40,D$21+$A107-1,FALSE)</f>
        <v>8.7590987111373905E-2</v>
      </c>
      <c r="E107" s="15">
        <f>VLOOKUP($B107,_projections!$A$12:$BT$40,E$21+$A107-1,FALSE)</f>
        <v>0.29786506177720884</v>
      </c>
      <c r="F107" s="15">
        <f>VLOOKUP($B107,_projections!$A$12:$BT$40,F$21+$A107-1,FALSE)</f>
        <v>0</v>
      </c>
      <c r="G107" s="15">
        <f>VLOOKUP($B107,_projections!$A$12:$BT$40,G$21+$A107-1,FALSE)</f>
        <v>2.6793918961009605E-3</v>
      </c>
      <c r="H107" s="15">
        <f>VLOOKUP($B107,_projections!$A$12:$BT$40,H$21+$A107-1,FALSE)</f>
        <v>7.2161562367108495E-2</v>
      </c>
      <c r="I107" s="15">
        <f>VLOOKUP($B107,_projections!$A$12:$BT$40,I$21+$A107-1,FALSE)</f>
        <v>0</v>
      </c>
      <c r="J107" s="15">
        <f>VLOOKUP($B107,_projections!$A$12:$BT$40,J$21+$A107-1,FALSE)</f>
        <v>0</v>
      </c>
      <c r="K107" s="15">
        <f>VLOOKUP($B107,_projections!$A$12:$BT$40,K$21+$A107-1,FALSE)</f>
        <v>0</v>
      </c>
      <c r="L107" s="15">
        <f>VLOOKUP($B107,_projections!$A$12:$BT$40,L$21+$A107-1,FALSE)</f>
        <v>0.23662443490635215</v>
      </c>
      <c r="M107" s="15">
        <f>VLOOKUP($B107,_projections!$A$12:$BT$40,M$21+$A107-1,FALSE)</f>
        <v>0.21648468710132548</v>
      </c>
      <c r="N107" s="15">
        <f>VLOOKUP($B107,_projections!$A$12:$BT$40,N$21+$A107-1,FALSE)</f>
        <v>5.1956324904318105E-2</v>
      </c>
      <c r="O107" s="15">
        <f>VLOOKUP($B107,_projections!$A$12:$BT$40,O$21+$A107-1,FALSE)</f>
        <v>3.4637549936212077E-2</v>
      </c>
      <c r="P107" s="15">
        <f>VLOOKUP($B107,_projections!$A$12:$BT$40,P$21+$A107-1,FALSE)</f>
        <v>0</v>
      </c>
      <c r="Q107" s="15"/>
      <c r="R107" s="115">
        <f t="shared" si="6"/>
        <v>1</v>
      </c>
    </row>
    <row r="108" spans="1:18" ht="16.5" thickTop="1" thickBot="1" x14ac:dyDescent="0.3">
      <c r="A108">
        <v>44</v>
      </c>
      <c r="B108" t="s">
        <v>26</v>
      </c>
      <c r="C108">
        <f t="shared" si="5"/>
        <v>3</v>
      </c>
      <c r="D108" s="15">
        <f>VLOOKUP($B108,_projections!$A$12:$BT$40,D$21+$A108-1,FALSE)</f>
        <v>5.0202352386795206E-2</v>
      </c>
      <c r="E108" s="15">
        <f>VLOOKUP($B108,_projections!$A$12:$BT$40,E$21+$A108-1,FALSE)</f>
        <v>4.4422565078192519E-2</v>
      </c>
      <c r="F108" s="15">
        <f>VLOOKUP($B108,_projections!$A$12:$BT$40,F$21+$A108-1,FALSE)</f>
        <v>6.1117323789756706E-2</v>
      </c>
      <c r="G108" s="15">
        <f>VLOOKUP($B108,_projections!$A$12:$BT$40,G$21+$A108-1,FALSE)</f>
        <v>6.9136758889951338E-5</v>
      </c>
      <c r="H108" s="15">
        <f>VLOOKUP($B108,_projections!$A$12:$BT$40,H$21+$A108-1,FALSE)</f>
        <v>2.4578110198096553E-2</v>
      </c>
      <c r="I108" s="15">
        <f>VLOOKUP($B108,_projections!$A$12:$BT$40,I$21+$A108-1,FALSE)</f>
        <v>0</v>
      </c>
      <c r="J108" s="15">
        <f>VLOOKUP($B108,_projections!$A$12:$BT$40,J$21+$A108-1,FALSE)</f>
        <v>0</v>
      </c>
      <c r="K108" s="15">
        <f>VLOOKUP($B108,_projections!$A$12:$BT$40,K$21+$A108-1,FALSE)</f>
        <v>0</v>
      </c>
      <c r="L108" s="15">
        <f>VLOOKUP($B108,_projections!$A$12:$BT$40,L$21+$A108-1,FALSE)</f>
        <v>0.6859369013571619</v>
      </c>
      <c r="M108" s="15">
        <f>VLOOKUP($B108,_projections!$A$12:$BT$40,M$21+$A108-1,FALSE)</f>
        <v>7.373433059428966E-2</v>
      </c>
      <c r="N108" s="15">
        <f>VLOOKUP($B108,_projections!$A$12:$BT$40,N$21+$A108-1,FALSE)</f>
        <v>1.7696239342629514E-2</v>
      </c>
      <c r="O108" s="15">
        <f>VLOOKUP($B108,_projections!$A$12:$BT$40,O$21+$A108-1,FALSE)</f>
        <v>4.2243040494187922E-2</v>
      </c>
      <c r="P108" s="15">
        <f>VLOOKUP($B108,_projections!$A$12:$BT$40,P$21+$A108-1,FALSE)</f>
        <v>0</v>
      </c>
      <c r="Q108" s="15"/>
      <c r="R108" s="115">
        <f t="shared" si="6"/>
        <v>1</v>
      </c>
    </row>
    <row r="109" spans="1:18" ht="16.5" thickTop="1" thickBot="1" x14ac:dyDescent="0.3">
      <c r="A109">
        <v>44</v>
      </c>
      <c r="B109" t="s">
        <v>7</v>
      </c>
      <c r="C109">
        <f t="shared" si="5"/>
        <v>3</v>
      </c>
      <c r="D109" s="15">
        <f>VLOOKUP($B109,_projections!$A$12:$BT$40,D$21+$A109-1,FALSE)</f>
        <v>0.14993713062499983</v>
      </c>
      <c r="E109" s="15">
        <f>VLOOKUP($B109,_projections!$A$12:$BT$40,E$21+$A109-1,FALSE)</f>
        <v>0.1167166796325205</v>
      </c>
      <c r="F109" s="15">
        <f>VLOOKUP($B109,_projections!$A$12:$BT$40,F$21+$A109-1,FALSE)</f>
        <v>6.5758159674095304E-2</v>
      </c>
      <c r="G109" s="15">
        <f>VLOOKUP($B109,_projections!$A$12:$BT$40,G$21+$A109-1,FALSE)</f>
        <v>1.072520764688196E-3</v>
      </c>
      <c r="H109" s="15">
        <f>VLOOKUP($B109,_projections!$A$12:$BT$40,H$21+$A109-1,FALSE)</f>
        <v>4.3566816413595749E-2</v>
      </c>
      <c r="I109" s="15">
        <f>VLOOKUP($B109,_projections!$A$12:$BT$40,I$21+$A109-1,FALSE)</f>
        <v>0</v>
      </c>
      <c r="J109" s="15">
        <f>VLOOKUP($B109,_projections!$A$12:$BT$40,J$21+$A109-1,FALSE)</f>
        <v>0</v>
      </c>
      <c r="K109" s="15">
        <f>VLOOKUP($B109,_projections!$A$12:$BT$40,K$21+$A109-1,FALSE)</f>
        <v>7.4579195497618506E-5</v>
      </c>
      <c r="L109" s="15">
        <f>VLOOKUP($B109,_projections!$A$12:$BT$40,L$21+$A109-1,FALSE)</f>
        <v>0.43816917663461807</v>
      </c>
      <c r="M109" s="15">
        <f>VLOOKUP($B109,_projections!$A$12:$BT$40,M$21+$A109-1,FALSE)</f>
        <v>0.13070044924078725</v>
      </c>
      <c r="N109" s="15">
        <f>VLOOKUP($B109,_projections!$A$12:$BT$40,N$21+$A109-1,FALSE)</f>
        <v>3.1368107817788933E-2</v>
      </c>
      <c r="O109" s="15">
        <f>VLOOKUP($B109,_projections!$A$12:$BT$40,O$21+$A109-1,FALSE)</f>
        <v>2.2636380001408607E-2</v>
      </c>
      <c r="P109" s="15">
        <f>VLOOKUP($B109,_projections!$A$12:$BT$40,P$21+$A109-1,FALSE)</f>
        <v>7.4579195497618506E-5</v>
      </c>
      <c r="Q109" s="15"/>
      <c r="R109" s="115">
        <f t="shared" si="6"/>
        <v>1.0000745791954979</v>
      </c>
    </row>
    <row r="110" spans="1:18" ht="16.5" thickTop="1" thickBot="1" x14ac:dyDescent="0.3">
      <c r="A110">
        <v>44</v>
      </c>
      <c r="B110" t="s">
        <v>9</v>
      </c>
      <c r="C110">
        <f t="shared" si="5"/>
        <v>3</v>
      </c>
      <c r="D110" s="15">
        <f>VLOOKUP($B110,_projections!$A$12:$BT$40,D$21+$A110-1,FALSE)</f>
        <v>0.64016959695478204</v>
      </c>
      <c r="E110" s="15">
        <f>VLOOKUP($B110,_projections!$A$12:$BT$40,E$21+$A110-1,FALSE)</f>
        <v>4.0059507265355039E-3</v>
      </c>
      <c r="F110" s="15">
        <f>VLOOKUP($B110,_projections!$A$12:$BT$40,F$21+$A110-1,FALSE)</f>
        <v>5.0227199015294537E-3</v>
      </c>
      <c r="G110" s="15">
        <f>VLOOKUP($B110,_projections!$A$12:$BT$40,G$21+$A110-1,FALSE)</f>
        <v>0</v>
      </c>
      <c r="H110" s="15">
        <f>VLOOKUP($B110,_projections!$A$12:$BT$40,H$21+$A110-1,FALSE)</f>
        <v>2.0959413958007941E-3</v>
      </c>
      <c r="I110" s="15">
        <f>VLOOKUP($B110,_projections!$A$12:$BT$40,I$21+$A110-1,FALSE)</f>
        <v>1.0910108077281322E-2</v>
      </c>
      <c r="J110" s="15">
        <f>VLOOKUP($B110,_projections!$A$12:$BT$40,J$21+$A110-1,FALSE)</f>
        <v>0</v>
      </c>
      <c r="K110" s="15">
        <f>VLOOKUP($B110,_projections!$A$12:$BT$40,K$21+$A110-1,FALSE)</f>
        <v>0</v>
      </c>
      <c r="L110" s="15">
        <f>VLOOKUP($B110,_projections!$A$12:$BT$40,L$21+$A110-1,FALSE)</f>
        <v>0.32899272908170746</v>
      </c>
      <c r="M110" s="15">
        <f>VLOOKUP($B110,_projections!$A$12:$BT$40,M$21+$A110-1,FALSE)</f>
        <v>6.2878241874023827E-3</v>
      </c>
      <c r="N110" s="15">
        <f>VLOOKUP($B110,_projections!$A$12:$BT$40,N$21+$A110-1,FALSE)</f>
        <v>1.5090778049765717E-3</v>
      </c>
      <c r="O110" s="15">
        <f>VLOOKUP($B110,_projections!$A$12:$BT$40,O$21+$A110-1,FALSE)</f>
        <v>1.006051869984381E-3</v>
      </c>
      <c r="P110" s="15">
        <f>VLOOKUP($B110,_projections!$A$12:$BT$40,P$21+$A110-1,FALSE)</f>
        <v>0</v>
      </c>
      <c r="Q110" s="15"/>
      <c r="R110" s="115">
        <f t="shared" si="6"/>
        <v>1</v>
      </c>
    </row>
    <row r="111" spans="1:18" ht="16.5" thickTop="1" thickBot="1" x14ac:dyDescent="0.3">
      <c r="A111">
        <v>44</v>
      </c>
      <c r="B111" t="s">
        <v>14</v>
      </c>
      <c r="C111">
        <f t="shared" si="5"/>
        <v>3</v>
      </c>
      <c r="D111" s="15">
        <f>VLOOKUP($B111,_projections!$A$12:$BT$40,D$21+$A111-1,FALSE)</f>
        <v>7.8219880983012163E-2</v>
      </c>
      <c r="E111" s="15">
        <f>VLOOKUP($B111,_projections!$A$12:$BT$40,E$21+$A111-1,FALSE)</f>
        <v>8.9294801342377994E-2</v>
      </c>
      <c r="F111" s="15">
        <f>VLOOKUP($B111,_projections!$A$12:$BT$40,F$21+$A111-1,FALSE)</f>
        <v>0.17464018026247111</v>
      </c>
      <c r="G111" s="15">
        <f>VLOOKUP($B111,_projections!$A$12:$BT$40,G$21+$A111-1,FALSE)</f>
        <v>1.5063649114467563E-4</v>
      </c>
      <c r="H111" s="15">
        <f>VLOOKUP($B111,_projections!$A$12:$BT$40,H$21+$A111-1,FALSE)</f>
        <v>6.1440086782234879E-2</v>
      </c>
      <c r="I111" s="15">
        <f>VLOOKUP($B111,_projections!$A$12:$BT$40,I$21+$A111-1,FALSE)</f>
        <v>0</v>
      </c>
      <c r="J111" s="15">
        <f>VLOOKUP($B111,_projections!$A$12:$BT$40,J$21+$A111-1,FALSE)</f>
        <v>0</v>
      </c>
      <c r="K111" s="15">
        <f>VLOOKUP($B111,_projections!$A$12:$BT$40,K$21+$A111-1,FALSE)</f>
        <v>0</v>
      </c>
      <c r="L111" s="15">
        <f>VLOOKUP($B111,_projections!$A$12:$BT$40,L$21+$A111-1,FALSE)</f>
        <v>0.27486675427835627</v>
      </c>
      <c r="M111" s="15">
        <f>VLOOKUP($B111,_projections!$A$12:$BT$40,M$21+$A111-1,FALSE)</f>
        <v>0.2054333588050434</v>
      </c>
      <c r="N111" s="15">
        <f>VLOOKUP($B111,_projections!$A$12:$BT$40,N$21+$A111-1,FALSE)</f>
        <v>6.5349960941547894E-2</v>
      </c>
      <c r="O111" s="15">
        <f>VLOOKUP($B111,_projections!$A$12:$BT$40,O$21+$A111-1,FALSE)</f>
        <v>5.060434011381152E-2</v>
      </c>
      <c r="P111" s="15">
        <f>VLOOKUP($B111,_projections!$A$12:$BT$40,P$21+$A111-1,FALSE)</f>
        <v>0</v>
      </c>
      <c r="Q111" s="15"/>
      <c r="R111" s="115">
        <f t="shared" si="6"/>
        <v>1</v>
      </c>
    </row>
    <row r="112" spans="1:18" ht="16.5" thickTop="1" thickBot="1" x14ac:dyDescent="0.3">
      <c r="A112">
        <v>44</v>
      </c>
      <c r="B112" t="s">
        <v>4</v>
      </c>
      <c r="C112">
        <f t="shared" si="5"/>
        <v>3</v>
      </c>
      <c r="D112" s="15">
        <f>VLOOKUP($B112,_projections!$A$12:$BT$40,D$21+$A112-1,FALSE)</f>
        <v>0.11401462932215546</v>
      </c>
      <c r="E112" s="15">
        <f>VLOOKUP($B112,_projections!$A$12:$BT$40,E$21+$A112-1,FALSE)</f>
        <v>0.26034064492404424</v>
      </c>
      <c r="F112" s="15">
        <f>VLOOKUP($B112,_projections!$A$12:$BT$40,F$21+$A112-1,FALSE)</f>
        <v>2.4700760062494269E-2</v>
      </c>
      <c r="G112" s="15">
        <f>VLOOKUP($B112,_projections!$A$12:$BT$40,G$21+$A112-1,FALSE)</f>
        <v>2.205434701425593E-3</v>
      </c>
      <c r="H112" s="15">
        <f>VLOOKUP($B112,_projections!$A$12:$BT$40,H$21+$A112-1,FALSE)</f>
        <v>6.86514401966931E-2</v>
      </c>
      <c r="I112" s="15">
        <f>VLOOKUP($B112,_projections!$A$12:$BT$40,I$21+$A112-1,FALSE)</f>
        <v>0</v>
      </c>
      <c r="J112" s="15">
        <f>VLOOKUP($B112,_projections!$A$12:$BT$40,J$21+$A112-1,FALSE)</f>
        <v>0</v>
      </c>
      <c r="K112" s="15">
        <f>VLOOKUP($B112,_projections!$A$12:$BT$40,K$21+$A112-1,FALSE)</f>
        <v>0</v>
      </c>
      <c r="L112" s="15">
        <f>VLOOKUP($B112,_projections!$A$12:$BT$40,L$21+$A112-1,FALSE)</f>
        <v>0.24113806671575988</v>
      </c>
      <c r="M112" s="15">
        <f>VLOOKUP($B112,_projections!$A$12:$BT$40,M$21+$A112-1,FALSE)</f>
        <v>0.20632743044299121</v>
      </c>
      <c r="N112" s="15">
        <f>VLOOKUP($B112,_projections!$A$12:$BT$40,N$21+$A112-1,FALSE)</f>
        <v>4.9429036941619021E-2</v>
      </c>
      <c r="O112" s="15">
        <f>VLOOKUP($B112,_projections!$A$12:$BT$40,O$21+$A112-1,FALSE)</f>
        <v>3.2952691294412688E-2</v>
      </c>
      <c r="P112" s="15">
        <f>VLOOKUP($B112,_projections!$A$12:$BT$40,P$21+$A112-1,FALSE)</f>
        <v>0</v>
      </c>
      <c r="Q112" s="15"/>
      <c r="R112" s="115">
        <f t="shared" si="6"/>
        <v>0.99976013460159541</v>
      </c>
    </row>
    <row r="113" spans="1:23" ht="16.5" thickTop="1" thickBot="1" x14ac:dyDescent="0.3">
      <c r="A113">
        <v>58</v>
      </c>
      <c r="B113" t="s">
        <v>12</v>
      </c>
      <c r="C113">
        <f t="shared" si="5"/>
        <v>4</v>
      </c>
      <c r="D113" s="15">
        <f>VLOOKUP($B113,_projections!$A$12:$BT$40,D$21+$A113-1,FALSE)</f>
        <v>8.8541496858488944E-2</v>
      </c>
      <c r="E113" s="15">
        <f>VLOOKUP($B113,_projections!$A$12:$BT$40,E$21+$A113-1,FALSE)</f>
        <v>1.4834035897701313E-2</v>
      </c>
      <c r="F113" s="15">
        <f>VLOOKUP($B113,_projections!$A$12:$BT$40,F$21+$A113-1,FALSE)</f>
        <v>1.1341613060409607E-2</v>
      </c>
      <c r="G113" s="15">
        <f>VLOOKUP($B113,_projections!$A$12:$BT$40,G$21+$A113-1,FALSE)</f>
        <v>3.0736802591664673E-4</v>
      </c>
      <c r="H113" s="15">
        <f>VLOOKUP($B113,_projections!$A$12:$BT$40,H$21+$A113-1,FALSE)</f>
        <v>7.5476598404478484E-2</v>
      </c>
      <c r="I113" s="15">
        <f>VLOOKUP($B113,_projections!$A$12:$BT$40,I$21+$A113-1,FALSE)</f>
        <v>2.191620348507012E-4</v>
      </c>
      <c r="J113" s="15">
        <f>VLOOKUP($B113,_projections!$A$12:$BT$40,J$21+$A113-1,FALSE)</f>
        <v>0</v>
      </c>
      <c r="K113" s="15">
        <f>VLOOKUP($B113,_projections!$A$12:$BT$40,K$21+$A113-1,FALSE)</f>
        <v>0</v>
      </c>
      <c r="L113" s="15">
        <f>VLOOKUP($B113,_projections!$A$12:$BT$40,L$21+$A113-1,FALSE)</f>
        <v>0.47771427443666931</v>
      </c>
      <c r="M113" s="15">
        <f>VLOOKUP($B113,_projections!$A$12:$BT$40,M$21+$A113-1,FALSE)</f>
        <v>0.23092998674218032</v>
      </c>
      <c r="N113" s="15">
        <f>VLOOKUP($B113,_projections!$A$12:$BT$40,N$21+$A113-1,FALSE)</f>
        <v>6.0381278723582794E-2</v>
      </c>
      <c r="O113" s="15">
        <f>VLOOKUP($B113,_projections!$A$12:$BT$40,O$21+$A113-1,FALSE)</f>
        <v>4.025418581572187E-2</v>
      </c>
      <c r="P113" s="15">
        <f>VLOOKUP($B113,_projections!$A$12:$BT$40,P$21+$A113-1,FALSE)</f>
        <v>0</v>
      </c>
      <c r="Q113" s="15"/>
      <c r="R113" s="115">
        <f t="shared" si="6"/>
        <v>1</v>
      </c>
      <c r="T113" s="17"/>
      <c r="U113" s="17"/>
      <c r="V113" s="17"/>
      <c r="W113" s="17"/>
    </row>
    <row r="114" spans="1:23" ht="16.5" thickTop="1" thickBot="1" x14ac:dyDescent="0.3">
      <c r="A114">
        <v>58</v>
      </c>
      <c r="B114" t="s">
        <v>1</v>
      </c>
      <c r="C114">
        <f t="shared" si="5"/>
        <v>4</v>
      </c>
      <c r="D114" s="15">
        <f>VLOOKUP($B114,_projections!$A$12:$BT$40,D$21+$A114-1,FALSE)</f>
        <v>4.9764667586416594E-2</v>
      </c>
      <c r="E114" s="15">
        <f>VLOOKUP($B114,_projections!$A$12:$BT$40,E$21+$A114-1,FALSE)</f>
        <v>2.3647487744083769E-2</v>
      </c>
      <c r="F114" s="15">
        <f>VLOOKUP($B114,_projections!$A$12:$BT$40,F$21+$A114-1,FALSE)</f>
        <v>1.8475085125255437E-2</v>
      </c>
      <c r="G114" s="15">
        <f>VLOOKUP($B114,_projections!$A$12:$BT$40,G$21+$A114-1,FALSE)</f>
        <v>1.0372539034341655E-3</v>
      </c>
      <c r="H114" s="15">
        <f>VLOOKUP($B114,_projections!$A$12:$BT$40,H$21+$A114-1,FALSE)</f>
        <v>0.12300550630240398</v>
      </c>
      <c r="I114" s="15">
        <f>VLOOKUP($B114,_projections!$A$12:$BT$40,I$21+$A114-1,FALSE)</f>
        <v>0</v>
      </c>
      <c r="J114" s="15">
        <f>VLOOKUP($B114,_projections!$A$12:$BT$40,J$21+$A114-1,FALSE)</f>
        <v>0</v>
      </c>
      <c r="K114" s="15">
        <f>VLOOKUP($B114,_projections!$A$12:$BT$40,K$21+$A114-1,FALSE)</f>
        <v>3.6448932014156174E-5</v>
      </c>
      <c r="L114" s="15">
        <f>VLOOKUP($B114,_projections!$A$12:$BT$40,L$21+$A114-1,FALSE)</f>
        <v>0.25031982530160229</v>
      </c>
      <c r="M114" s="15">
        <f>VLOOKUP($B114,_projections!$A$12:$BT$40,M$21+$A114-1,FALSE)</f>
        <v>0.36970638336825079</v>
      </c>
      <c r="N114" s="15">
        <f>VLOOKUP($B114,_projections!$A$12:$BT$40,N$21+$A114-1,FALSE)</f>
        <v>9.8404405041923187E-2</v>
      </c>
      <c r="O114" s="15">
        <f>VLOOKUP($B114,_projections!$A$12:$BT$40,O$21+$A114-1,FALSE)</f>
        <v>6.5602936694615463E-2</v>
      </c>
      <c r="P114" s="15">
        <f>VLOOKUP($B114,_projections!$A$12:$BT$40,P$21+$A114-1,FALSE)</f>
        <v>3.6448932014156174E-5</v>
      </c>
      <c r="Q114" s="15"/>
      <c r="R114" s="115">
        <f t="shared" si="6"/>
        <v>1.0000364489320139</v>
      </c>
    </row>
    <row r="115" spans="1:23" ht="16.5" thickTop="1" thickBot="1" x14ac:dyDescent="0.3">
      <c r="A115">
        <v>58</v>
      </c>
      <c r="B115" t="s">
        <v>19</v>
      </c>
      <c r="C115">
        <f t="shared" si="5"/>
        <v>4</v>
      </c>
      <c r="D115" s="15">
        <f>VLOOKUP($B115,_projections!$A$12:$BT$40,D$21+$A115-1,FALSE)</f>
        <v>0.10022565767354097</v>
      </c>
      <c r="E115" s="15">
        <f>VLOOKUP($B115,_projections!$A$12:$BT$40,E$21+$A115-1,FALSE)</f>
        <v>1.5879719791596721E-3</v>
      </c>
      <c r="F115" s="15">
        <f>VLOOKUP($B115,_projections!$A$12:$BT$40,F$21+$A115-1,FALSE)</f>
        <v>0</v>
      </c>
      <c r="G115" s="15">
        <f>VLOOKUP($B115,_projections!$A$12:$BT$40,G$21+$A115-1,FALSE)</f>
        <v>8.7678533845371026E-3</v>
      </c>
      <c r="H115" s="15">
        <f>VLOOKUP($B115,_projections!$A$12:$BT$40,H$21+$A115-1,FALSE)</f>
        <v>2.9514102286535775E-2</v>
      </c>
      <c r="I115" s="15">
        <f>VLOOKUP($B115,_projections!$A$12:$BT$40,I$21+$A115-1,FALSE)</f>
        <v>0</v>
      </c>
      <c r="J115" s="15">
        <f>VLOOKUP($B115,_projections!$A$12:$BT$40,J$21+$A115-1,FALSE)</f>
        <v>0</v>
      </c>
      <c r="K115" s="15">
        <f>VLOOKUP($B115,_projections!$A$12:$BT$40,K$21+$A115-1,FALSE)</f>
        <v>0</v>
      </c>
      <c r="L115" s="15">
        <f>VLOOKUP($B115,_projections!$A$12:$BT$40,L$21+$A115-1,FALSE)</f>
        <v>0.73200997143457147</v>
      </c>
      <c r="M115" s="15">
        <f>VLOOKUP($B115,_projections!$A$12:$BT$40,M$21+$A115-1,FALSE)</f>
        <v>8.8542306859607317E-2</v>
      </c>
      <c r="N115" s="15">
        <f>VLOOKUP($B115,_projections!$A$12:$BT$40,N$21+$A115-1,FALSE)</f>
        <v>2.3611281829228621E-2</v>
      </c>
      <c r="O115" s="15">
        <f>VLOOKUP($B115,_projections!$A$12:$BT$40,O$21+$A115-1,FALSE)</f>
        <v>1.5740854552819081E-2</v>
      </c>
      <c r="P115" s="15">
        <f>VLOOKUP($B115,_projections!$A$12:$BT$40,P$21+$A115-1,FALSE)</f>
        <v>0</v>
      </c>
      <c r="Q115" s="15"/>
      <c r="R115" s="115">
        <f t="shared" si="6"/>
        <v>1</v>
      </c>
    </row>
    <row r="116" spans="1:23" ht="16.5" thickTop="1" thickBot="1" x14ac:dyDescent="0.3">
      <c r="A116">
        <v>58</v>
      </c>
      <c r="B116" t="s">
        <v>22</v>
      </c>
      <c r="C116">
        <f t="shared" si="5"/>
        <v>4</v>
      </c>
      <c r="D116" s="15">
        <f>VLOOKUP($B116,_projections!$A$12:$BT$40,D$21+$A116-1,FALSE)</f>
        <v>1.9991022033951627E-2</v>
      </c>
      <c r="E116" s="15">
        <f>VLOOKUP($B116,_projections!$A$12:$BT$40,E$21+$A116-1,FALSE)</f>
        <v>1.2025115719287232E-2</v>
      </c>
      <c r="F116" s="15">
        <f>VLOOKUP($B116,_projections!$A$12:$BT$40,F$21+$A116-1,FALSE)</f>
        <v>2.597442253550917E-3</v>
      </c>
      <c r="G116" s="15">
        <f>VLOOKUP($B116,_projections!$A$12:$BT$40,G$21+$A116-1,FALSE)</f>
        <v>1.6326323401224052E-4</v>
      </c>
      <c r="H116" s="15">
        <f>VLOOKUP($B116,_projections!$A$12:$BT$40,H$21+$A116-1,FALSE)</f>
        <v>4.2139590439523568E-2</v>
      </c>
      <c r="I116" s="15">
        <f>VLOOKUP($B116,_projections!$A$12:$BT$40,I$21+$A116-1,FALSE)</f>
        <v>0</v>
      </c>
      <c r="J116" s="15">
        <f>VLOOKUP($B116,_projections!$A$12:$BT$40,J$21+$A116-1,FALSE)</f>
        <v>0</v>
      </c>
      <c r="K116" s="15">
        <f>VLOOKUP($B116,_projections!$A$12:$BT$40,K$21+$A116-1,FALSE)</f>
        <v>0</v>
      </c>
      <c r="L116" s="15">
        <f>VLOOKUP($B116,_projections!$A$12:$BT$40,L$21+$A116-1,FALSE)</f>
        <v>0.7404786744150722</v>
      </c>
      <c r="M116" s="15">
        <f>VLOOKUP($B116,_projections!$A$12:$BT$40,M$21+$A116-1,FALSE)</f>
        <v>0.12641877131857071</v>
      </c>
      <c r="N116" s="15">
        <f>VLOOKUP($B116,_projections!$A$12:$BT$40,N$21+$A116-1,FALSE)</f>
        <v>3.3711672351618857E-2</v>
      </c>
      <c r="O116" s="15">
        <f>VLOOKUP($B116,_projections!$A$12:$BT$40,O$21+$A116-1,FALSE)</f>
        <v>2.247444823441257E-2</v>
      </c>
      <c r="P116" s="15">
        <f>VLOOKUP($B116,_projections!$A$12:$BT$40,P$21+$A116-1,FALSE)</f>
        <v>0</v>
      </c>
      <c r="Q116" s="15"/>
      <c r="R116" s="115">
        <f t="shared" si="6"/>
        <v>1</v>
      </c>
    </row>
    <row r="117" spans="1:23" ht="16.5" thickTop="1" thickBot="1" x14ac:dyDescent="0.3">
      <c r="A117">
        <v>58</v>
      </c>
      <c r="B117" t="s">
        <v>28</v>
      </c>
      <c r="C117">
        <f t="shared" si="5"/>
        <v>4</v>
      </c>
      <c r="D117" s="15">
        <f>VLOOKUP($B117,_projections!$A$12:$BT$40,D$21+$A117-1,FALSE)</f>
        <v>0.14689389023811067</v>
      </c>
      <c r="E117" s="15">
        <f>VLOOKUP($B117,_projections!$A$12:$BT$40,E$21+$A117-1,FALSE)</f>
        <v>5.2081622635130557E-3</v>
      </c>
      <c r="F117" s="15">
        <f>VLOOKUP($B117,_projections!$A$12:$BT$40,F$21+$A117-1,FALSE)</f>
        <v>3.3820477308408814E-2</v>
      </c>
      <c r="G117" s="15">
        <f>VLOOKUP($B117,_projections!$A$12:$BT$40,G$21+$A117-1,FALSE)</f>
        <v>0</v>
      </c>
      <c r="H117" s="15">
        <f>VLOOKUP($B117,_projections!$A$12:$BT$40,H$21+$A117-1,FALSE)</f>
        <v>0.11123162277997721</v>
      </c>
      <c r="I117" s="15">
        <f>VLOOKUP($B117,_projections!$A$12:$BT$40,I$21+$A117-1,FALSE)</f>
        <v>0</v>
      </c>
      <c r="J117" s="15">
        <f>VLOOKUP($B117,_projections!$A$12:$BT$40,J$21+$A117-1,FALSE)</f>
        <v>0</v>
      </c>
      <c r="K117" s="15">
        <f>VLOOKUP($B117,_projections!$A$12:$BT$40,K$21+$A117-1,FALSE)</f>
        <v>0</v>
      </c>
      <c r="L117" s="15">
        <f>VLOOKUP($B117,_projections!$A$12:$BT$40,L$21+$A117-1,FALSE)</f>
        <v>0.20762769178466936</v>
      </c>
      <c r="M117" s="15">
        <f>VLOOKUP($B117,_projections!$A$12:$BT$40,M$21+$A117-1,FALSE)</f>
        <v>0.33369486833993162</v>
      </c>
      <c r="N117" s="15">
        <f>VLOOKUP($B117,_projections!$A$12:$BT$40,N$21+$A117-1,FALSE)</f>
        <v>8.8985298223981768E-2</v>
      </c>
      <c r="O117" s="15">
        <f>VLOOKUP($B117,_projections!$A$12:$BT$40,O$21+$A117-1,FALSE)</f>
        <v>7.2537989061407612E-2</v>
      </c>
      <c r="P117" s="15">
        <f>VLOOKUP($B117,_projections!$A$12:$BT$40,P$21+$A117-1,FALSE)</f>
        <v>0</v>
      </c>
      <c r="Q117" s="15"/>
      <c r="R117" s="115">
        <f t="shared" si="6"/>
        <v>1</v>
      </c>
    </row>
    <row r="118" spans="1:23" ht="16.5" thickTop="1" thickBot="1" x14ac:dyDescent="0.3">
      <c r="A118">
        <v>58</v>
      </c>
      <c r="B118" t="s">
        <v>13</v>
      </c>
      <c r="C118">
        <f t="shared" si="5"/>
        <v>4</v>
      </c>
      <c r="D118" s="15">
        <f>VLOOKUP($B118,_projections!$A$12:$BT$40,D$21+$A118-1,FALSE)</f>
        <v>6.156422406444572E-2</v>
      </c>
      <c r="E118" s="15">
        <f>VLOOKUP($B118,_projections!$A$12:$BT$40,E$21+$A118-1,FALSE)</f>
        <v>1.8032095487284024E-2</v>
      </c>
      <c r="F118" s="15">
        <f>VLOOKUP($B118,_projections!$A$12:$BT$40,F$21+$A118-1,FALSE)</f>
        <v>0</v>
      </c>
      <c r="G118" s="15">
        <f>VLOOKUP($B118,_projections!$A$12:$BT$40,G$21+$A118-1,FALSE)</f>
        <v>1.0505385503513109E-2</v>
      </c>
      <c r="H118" s="15">
        <f>VLOOKUP($B118,_projections!$A$12:$BT$40,H$21+$A118-1,FALSE)</f>
        <v>8.1331820823771744E-2</v>
      </c>
      <c r="I118" s="15">
        <f>VLOOKUP($B118,_projections!$A$12:$BT$40,I$21+$A118-1,FALSE)</f>
        <v>0</v>
      </c>
      <c r="J118" s="15">
        <f>VLOOKUP($B118,_projections!$A$12:$BT$40,J$21+$A118-1,FALSE)</f>
        <v>0</v>
      </c>
      <c r="K118" s="15">
        <f>VLOOKUP($B118,_projections!$A$12:$BT$40,K$21+$A118-1,FALSE)</f>
        <v>0</v>
      </c>
      <c r="L118" s="15">
        <f>VLOOKUP($B118,_projections!$A$12:$BT$40,L$21+$A118-1,FALSE)</f>
        <v>0.47415248559141276</v>
      </c>
      <c r="M118" s="15">
        <f>VLOOKUP($B118,_projections!$A$12:$BT$40,M$21+$A118-1,FALSE)</f>
        <v>0.24597156076454366</v>
      </c>
      <c r="N118" s="15">
        <f>VLOOKUP($B118,_projections!$A$12:$BT$40,N$21+$A118-1,FALSE)</f>
        <v>6.5065456659017404E-2</v>
      </c>
      <c r="O118" s="15">
        <f>VLOOKUP($B118,_projections!$A$12:$BT$40,O$21+$A118-1,FALSE)</f>
        <v>4.3376971106011603E-2</v>
      </c>
      <c r="P118" s="15">
        <f>VLOOKUP($B118,_projections!$A$12:$BT$40,P$21+$A118-1,FALSE)</f>
        <v>0</v>
      </c>
      <c r="Q118" s="15"/>
      <c r="R118" s="115">
        <f t="shared" si="6"/>
        <v>1</v>
      </c>
    </row>
    <row r="119" spans="1:23" ht="16.5" thickTop="1" thickBot="1" x14ac:dyDescent="0.3">
      <c r="A119">
        <v>58</v>
      </c>
      <c r="B119" t="s">
        <v>17</v>
      </c>
      <c r="C119">
        <f t="shared" si="5"/>
        <v>4</v>
      </c>
      <c r="D119" s="15">
        <f>VLOOKUP($B119,_projections!$A$12:$BT$40,D$21+$A119-1,FALSE)</f>
        <v>6.1762015968994555E-2</v>
      </c>
      <c r="E119" s="15">
        <f>VLOOKUP($B119,_projections!$A$12:$BT$40,E$21+$A119-1,FALSE)</f>
        <v>1.5808418407605686E-2</v>
      </c>
      <c r="F119" s="15">
        <f>VLOOKUP($B119,_projections!$A$12:$BT$40,F$21+$A119-1,FALSE)</f>
        <v>7.915927360851692E-3</v>
      </c>
      <c r="G119" s="15">
        <f>VLOOKUP($B119,_projections!$A$12:$BT$40,G$21+$A119-1,FALSE)</f>
        <v>2.1410891049329136E-6</v>
      </c>
      <c r="H119" s="15">
        <f>VLOOKUP($B119,_projections!$A$12:$BT$40,H$21+$A119-1,FALSE)</f>
        <v>6.7620487544052532E-2</v>
      </c>
      <c r="I119" s="15">
        <f>VLOOKUP($B119,_projections!$A$12:$BT$40,I$21+$A119-1,FALSE)</f>
        <v>0</v>
      </c>
      <c r="J119" s="15">
        <f>VLOOKUP($B119,_projections!$A$12:$BT$40,J$21+$A119-1,FALSE)</f>
        <v>0</v>
      </c>
      <c r="K119" s="15">
        <f>VLOOKUP($B119,_projections!$A$12:$BT$40,K$21+$A119-1,FALSE)</f>
        <v>1.0262430757961879E-3</v>
      </c>
      <c r="L119" s="15">
        <f>VLOOKUP($B119,_projections!$A$12:$BT$40,L$21+$A119-1,FALSE)</f>
        <v>0.541904835090814</v>
      </c>
      <c r="M119" s="15">
        <f>VLOOKUP($B119,_projections!$A$12:$BT$40,M$21+$A119-1,FALSE)</f>
        <v>0.21379928140404375</v>
      </c>
      <c r="N119" s="15">
        <f>VLOOKUP($B119,_projections!$A$12:$BT$40,N$21+$A119-1,FALSE)</f>
        <v>5.4096390035242026E-2</v>
      </c>
      <c r="O119" s="15">
        <f>VLOOKUP($B119,_projections!$A$12:$BT$40,O$21+$A119-1,FALSE)</f>
        <v>3.6064260023494679E-2</v>
      </c>
      <c r="P119" s="15">
        <f>VLOOKUP($B119,_projections!$A$12:$BT$40,P$21+$A119-1,FALSE)</f>
        <v>1.0262430757961879E-3</v>
      </c>
      <c r="Q119" s="15"/>
      <c r="R119" s="115">
        <f t="shared" si="6"/>
        <v>1.0010262430757961</v>
      </c>
    </row>
    <row r="120" spans="1:23" ht="16.5" thickTop="1" thickBot="1" x14ac:dyDescent="0.3">
      <c r="A120">
        <v>58</v>
      </c>
      <c r="B120" t="s">
        <v>25</v>
      </c>
      <c r="C120">
        <f t="shared" ref="C120:C141" si="7">C91+1</f>
        <v>4</v>
      </c>
      <c r="D120" s="15">
        <f>VLOOKUP($B120,_projections!$A$12:$BT$40,D$21+$A120-1,FALSE)</f>
        <v>3.435083280936839E-2</v>
      </c>
      <c r="E120" s="15">
        <f>VLOOKUP($B120,_projections!$A$12:$BT$40,E$21+$A120-1,FALSE)</f>
        <v>5.138203336211216E-3</v>
      </c>
      <c r="F120" s="15">
        <f>VLOOKUP($B120,_projections!$A$12:$BT$40,F$21+$A120-1,FALSE)</f>
        <v>4.5503155251678119E-4</v>
      </c>
      <c r="G120" s="15">
        <f>VLOOKUP($B120,_projections!$A$12:$BT$40,G$21+$A120-1,FALSE)</f>
        <v>1.1164690251758032E-3</v>
      </c>
      <c r="H120" s="15">
        <f>VLOOKUP($B120,_projections!$A$12:$BT$40,H$21+$A120-1,FALSE)</f>
        <v>1.9122656154625814E-2</v>
      </c>
      <c r="I120" s="15">
        <f>VLOOKUP($B120,_projections!$A$12:$BT$40,I$21+$A120-1,FALSE)</f>
        <v>0</v>
      </c>
      <c r="J120" s="15">
        <f>VLOOKUP($B120,_projections!$A$12:$BT$40,J$21+$A120-1,FALSE)</f>
        <v>0</v>
      </c>
      <c r="K120" s="15">
        <f>VLOOKUP($B120,_projections!$A$12:$BT$40,K$21+$A120-1,FALSE)</f>
        <v>0</v>
      </c>
      <c r="L120" s="15">
        <f>VLOOKUP($B120,_projections!$A$12:$BT$40,L$21+$A120-1,FALSE)</f>
        <v>0.85695196378539018</v>
      </c>
      <c r="M120" s="15">
        <f>VLOOKUP($B120,_projections!$A$12:$BT$40,M$21+$A120-1,FALSE)</f>
        <v>5.7367968463877442E-2</v>
      </c>
      <c r="N120" s="15">
        <f>VLOOKUP($B120,_projections!$A$12:$BT$40,N$21+$A120-1,FALSE)</f>
        <v>1.5298124923700649E-2</v>
      </c>
      <c r="O120" s="15">
        <f>VLOOKUP($B120,_projections!$A$12:$BT$40,O$21+$A120-1,FALSE)</f>
        <v>1.0198749949133766E-2</v>
      </c>
      <c r="P120" s="15">
        <f>VLOOKUP($B120,_projections!$A$12:$BT$40,P$21+$A120-1,FALSE)</f>
        <v>0</v>
      </c>
      <c r="Q120" s="15"/>
      <c r="R120" s="115">
        <f t="shared" si="6"/>
        <v>1</v>
      </c>
    </row>
    <row r="121" spans="1:23" ht="16.5" thickTop="1" thickBot="1" x14ac:dyDescent="0.3">
      <c r="A121">
        <v>58</v>
      </c>
      <c r="B121" t="s">
        <v>11</v>
      </c>
      <c r="C121">
        <f t="shared" si="7"/>
        <v>4</v>
      </c>
      <c r="D121" s="15">
        <f>VLOOKUP($B121,_projections!$A$12:$BT$40,D$21+$A121-1,FALSE)</f>
        <v>0.32452696388119684</v>
      </c>
      <c r="E121" s="15">
        <f>VLOOKUP($B121,_projections!$A$12:$BT$40,E$21+$A121-1,FALSE)</f>
        <v>5.4506226695946779E-4</v>
      </c>
      <c r="F121" s="15">
        <f>VLOOKUP($B121,_projections!$A$12:$BT$40,F$21+$A121-1,FALSE)</f>
        <v>8.4412190978366552E-3</v>
      </c>
      <c r="G121" s="15">
        <f>VLOOKUP($B121,_projections!$A$12:$BT$40,G$21+$A121-1,FALSE)</f>
        <v>1.0913672959999569E-4</v>
      </c>
      <c r="H121" s="15">
        <f>VLOOKUP($B121,_projections!$A$12:$BT$40,H$21+$A121-1,FALSE)</f>
        <v>2.5921941569028915E-2</v>
      </c>
      <c r="I121" s="15">
        <f>VLOOKUP($B121,_projections!$A$12:$BT$40,I$21+$A121-1,FALSE)</f>
        <v>0</v>
      </c>
      <c r="J121" s="15">
        <f>VLOOKUP($B121,_projections!$A$12:$BT$40,J$21+$A121-1,FALSE)</f>
        <v>1.8600595684408716E-4</v>
      </c>
      <c r="K121" s="15">
        <f>VLOOKUP($B121,_projections!$A$12:$BT$40,K$21+$A121-1,FALSE)</f>
        <v>0</v>
      </c>
      <c r="L121" s="15">
        <f>VLOOKUP($B121,_projections!$A$12:$BT$40,L$21+$A121-1,FALSE)</f>
        <v>0.52794125703274219</v>
      </c>
      <c r="M121" s="15">
        <f>VLOOKUP($B121,_projections!$A$12:$BT$40,M$21+$A121-1,FALSE)</f>
        <v>7.7765824707086748E-2</v>
      </c>
      <c r="N121" s="15">
        <f>VLOOKUP($B121,_projections!$A$12:$BT$40,N$21+$A121-1,FALSE)</f>
        <v>2.0737553255223133E-2</v>
      </c>
      <c r="O121" s="15">
        <f>VLOOKUP($B121,_projections!$A$12:$BT$40,O$21+$A121-1,FALSE)</f>
        <v>1.3825035503482089E-2</v>
      </c>
      <c r="P121" s="15">
        <f>VLOOKUP($B121,_projections!$A$12:$BT$40,P$21+$A121-1,FALSE)</f>
        <v>0</v>
      </c>
      <c r="Q121" s="15"/>
      <c r="R121" s="115">
        <f t="shared" si="6"/>
        <v>1</v>
      </c>
    </row>
    <row r="122" spans="1:23" ht="16.5" thickTop="1" thickBot="1" x14ac:dyDescent="0.3">
      <c r="A122">
        <v>58</v>
      </c>
      <c r="B122" t="s">
        <v>3</v>
      </c>
      <c r="C122">
        <f t="shared" si="7"/>
        <v>4</v>
      </c>
      <c r="D122" s="15">
        <f>VLOOKUP($B122,_projections!$A$12:$BT$40,D$21+$A122-1,FALSE)</f>
        <v>0.14801511591808764</v>
      </c>
      <c r="E122" s="15">
        <f>VLOOKUP($B122,_projections!$A$12:$BT$40,E$21+$A122-1,FALSE)</f>
        <v>1.952662974441504E-2</v>
      </c>
      <c r="F122" s="15">
        <f>VLOOKUP($B122,_projections!$A$12:$BT$40,F$21+$A122-1,FALSE)</f>
        <v>9.2175078627489034E-3</v>
      </c>
      <c r="G122" s="15">
        <f>VLOOKUP($B122,_projections!$A$12:$BT$40,G$21+$A122-1,FALSE)</f>
        <v>8.1440087017367751E-5</v>
      </c>
      <c r="H122" s="15">
        <f>VLOOKUP($B122,_projections!$A$12:$BT$40,H$21+$A122-1,FALSE)</f>
        <v>8.2152896428416652E-2</v>
      </c>
      <c r="I122" s="15">
        <f>VLOOKUP($B122,_projections!$A$12:$BT$40,I$21+$A122-1,FALSE)</f>
        <v>0</v>
      </c>
      <c r="J122" s="15">
        <f>VLOOKUP($B122,_projections!$A$12:$BT$40,J$21+$A122-1,FALSE)</f>
        <v>0</v>
      </c>
      <c r="K122" s="15">
        <f>VLOOKUP($B122,_projections!$A$12:$BT$40,K$21+$A122-1,FALSE)</f>
        <v>0</v>
      </c>
      <c r="L122" s="15">
        <f>VLOOKUP($B122,_projections!$A$12:$BT$40,L$21+$A122-1,FALSE)</f>
        <v>0.37542036561858311</v>
      </c>
      <c r="M122" s="15">
        <f>VLOOKUP($B122,_projections!$A$12:$BT$40,M$21+$A122-1,FALSE)</f>
        <v>0.25604884910284248</v>
      </c>
      <c r="N122" s="15">
        <f>VLOOKUP($B122,_projections!$A$12:$BT$40,N$21+$A122-1,FALSE)</f>
        <v>6.5722317142733327E-2</v>
      </c>
      <c r="O122" s="15">
        <f>VLOOKUP($B122,_projections!$A$12:$BT$40,O$21+$A122-1,FALSE)</f>
        <v>4.3814878095155552E-2</v>
      </c>
      <c r="P122" s="15">
        <f>VLOOKUP($B122,_projections!$A$12:$BT$40,P$21+$A122-1,FALSE)</f>
        <v>0</v>
      </c>
      <c r="Q122" s="15"/>
      <c r="R122" s="115">
        <f t="shared" si="6"/>
        <v>1.0000000000000002</v>
      </c>
    </row>
    <row r="123" spans="1:23" ht="16.5" thickTop="1" thickBot="1" x14ac:dyDescent="0.3">
      <c r="A123">
        <v>58</v>
      </c>
      <c r="B123" t="s">
        <v>2</v>
      </c>
      <c r="C123">
        <f t="shared" si="7"/>
        <v>4</v>
      </c>
      <c r="D123" s="15">
        <f>VLOOKUP($B123,_projections!$A$12:$BT$40,D$21+$A123-1,FALSE)</f>
        <v>6.9982176422740641E-2</v>
      </c>
      <c r="E123" s="15">
        <f>VLOOKUP($B123,_projections!$A$12:$BT$40,E$21+$A123-1,FALSE)</f>
        <v>2.370956929051796E-2</v>
      </c>
      <c r="F123" s="15">
        <f>VLOOKUP($B123,_projections!$A$12:$BT$40,F$21+$A123-1,FALSE)</f>
        <v>1.5310242454938916E-2</v>
      </c>
      <c r="G123" s="15">
        <f>VLOOKUP($B123,_projections!$A$12:$BT$40,G$21+$A123-1,FALSE)</f>
        <v>7.8901747873230503E-4</v>
      </c>
      <c r="H123" s="15">
        <f>VLOOKUP($B123,_projections!$A$12:$BT$40,H$21+$A123-1,FALSE)</f>
        <v>0.11345516328893905</v>
      </c>
      <c r="I123" s="15">
        <f>VLOOKUP($B123,_projections!$A$12:$BT$40,I$21+$A123-1,FALSE)</f>
        <v>0</v>
      </c>
      <c r="J123" s="15">
        <f>VLOOKUP($B123,_projections!$A$12:$BT$40,J$21+$A123-1,FALSE)</f>
        <v>0</v>
      </c>
      <c r="K123" s="15">
        <f>VLOOKUP($B123,_projections!$A$12:$BT$40,K$21+$A123-1,FALSE)</f>
        <v>0</v>
      </c>
      <c r="L123" s="15">
        <f>VLOOKUP($B123,_projections!$A$12:$BT$40,L$21+$A123-1,FALSE)</f>
        <v>0.28453860373181938</v>
      </c>
      <c r="M123" s="15">
        <f>VLOOKUP($B123,_projections!$A$12:$BT$40,M$21+$A123-1,FALSE)</f>
        <v>0.34036548986681714</v>
      </c>
      <c r="N123" s="15">
        <f>VLOOKUP($B123,_projections!$A$12:$BT$40,N$21+$A123-1,FALSE)</f>
        <v>9.0764130631151241E-2</v>
      </c>
      <c r="O123" s="15">
        <f>VLOOKUP($B123,_projections!$A$12:$BT$40,O$21+$A123-1,FALSE)</f>
        <v>6.1085606834343414E-2</v>
      </c>
      <c r="P123" s="15">
        <f>VLOOKUP($B123,_projections!$A$12:$BT$40,P$21+$A123-1,FALSE)</f>
        <v>0</v>
      </c>
      <c r="Q123" s="15"/>
      <c r="R123" s="115">
        <f t="shared" si="6"/>
        <v>1.0000000000000002</v>
      </c>
    </row>
    <row r="124" spans="1:23" ht="16.5" thickTop="1" thickBot="1" x14ac:dyDescent="0.3">
      <c r="A124">
        <v>58</v>
      </c>
      <c r="B124" t="s">
        <v>16</v>
      </c>
      <c r="C124">
        <f t="shared" si="7"/>
        <v>4</v>
      </c>
      <c r="D124" s="15">
        <f>VLOOKUP($B124,_projections!$A$12:$BT$40,D$21+$A124-1,FALSE)</f>
        <v>4.6068923436486282E-2</v>
      </c>
      <c r="E124" s="15">
        <f>VLOOKUP($B124,_projections!$A$12:$BT$40,E$21+$A124-1,FALSE)</f>
        <v>3.7759260258173172E-3</v>
      </c>
      <c r="F124" s="15">
        <f>VLOOKUP($B124,_projections!$A$12:$BT$40,F$21+$A124-1,FALSE)</f>
        <v>2.3494551648717412E-2</v>
      </c>
      <c r="G124" s="15">
        <f>VLOOKUP($B124,_projections!$A$12:$BT$40,G$21+$A124-1,FALSE)</f>
        <v>3.74939793497208E-6</v>
      </c>
      <c r="H124" s="15">
        <f>VLOOKUP($B124,_projections!$A$12:$BT$40,H$21+$A124-1,FALSE)</f>
        <v>7.7731547156538572E-2</v>
      </c>
      <c r="I124" s="15">
        <f>VLOOKUP($B124,_projections!$A$12:$BT$40,I$21+$A124-1,FALSE)</f>
        <v>0</v>
      </c>
      <c r="J124" s="15">
        <f>VLOOKUP($B124,_projections!$A$12:$BT$40,J$21+$A124-1,FALSE)</f>
        <v>0</v>
      </c>
      <c r="K124" s="15">
        <f>VLOOKUP($B124,_projections!$A$12:$BT$40,K$21+$A124-1,FALSE)</f>
        <v>0</v>
      </c>
      <c r="L124" s="15">
        <f>VLOOKUP($B124,_projections!$A$12:$BT$40,L$21+$A124-1,FALSE)</f>
        <v>0.51200860861891151</v>
      </c>
      <c r="M124" s="15">
        <f>VLOOKUP($B124,_projections!$A$12:$BT$40,M$21+$A124-1,FALSE)</f>
        <v>0.23319464146961572</v>
      </c>
      <c r="N124" s="15">
        <f>VLOOKUP($B124,_projections!$A$12:$BT$40,N$21+$A124-1,FALSE)</f>
        <v>6.2185237725230859E-2</v>
      </c>
      <c r="O124" s="15">
        <f>VLOOKUP($B124,_projections!$A$12:$BT$40,O$21+$A124-1,FALSE)</f>
        <v>4.1536814520747312E-2</v>
      </c>
      <c r="P124" s="15">
        <f>VLOOKUP($B124,_projections!$A$12:$BT$40,P$21+$A124-1,FALSE)</f>
        <v>0</v>
      </c>
      <c r="Q124" s="15"/>
      <c r="R124" s="115">
        <f t="shared" si="6"/>
        <v>0.99999999999999989</v>
      </c>
    </row>
    <row r="125" spans="1:23" ht="16.5" thickTop="1" thickBot="1" x14ac:dyDescent="0.3">
      <c r="A125">
        <v>58</v>
      </c>
      <c r="B125" t="s">
        <v>15</v>
      </c>
      <c r="C125">
        <f t="shared" si="7"/>
        <v>4</v>
      </c>
      <c r="D125" s="15">
        <f>VLOOKUP($B125,_projections!$A$12:$BT$40,D$21+$A125-1,FALSE)</f>
        <v>1.5313600444450917E-2</v>
      </c>
      <c r="E125" s="15">
        <f>VLOOKUP($B125,_projections!$A$12:$BT$40,E$21+$A125-1,FALSE)</f>
        <v>2.4029980050196013E-2</v>
      </c>
      <c r="F125" s="15">
        <f>VLOOKUP($B125,_projections!$A$12:$BT$40,F$21+$A125-1,FALSE)</f>
        <v>1.8502833877113115E-6</v>
      </c>
      <c r="G125" s="15">
        <f>VLOOKUP($B125,_projections!$A$12:$BT$40,G$21+$A125-1,FALSE)</f>
        <v>1.5266515484672119E-3</v>
      </c>
      <c r="H125" s="15">
        <f>VLOOKUP($B125,_projections!$A$12:$BT$40,H$21+$A125-1,FALSE)</f>
        <v>7.2841673363845089E-2</v>
      </c>
      <c r="I125" s="15">
        <f>VLOOKUP($B125,_projections!$A$12:$BT$40,I$21+$A125-1,FALSE)</f>
        <v>0</v>
      </c>
      <c r="J125" s="15">
        <f>VLOOKUP($B125,_projections!$A$12:$BT$40,J$21+$A125-1,FALSE)</f>
        <v>0</v>
      </c>
      <c r="K125" s="15">
        <f>VLOOKUP($B125,_projections!$A$12:$BT$40,K$21+$A125-1,FALSE)</f>
        <v>0</v>
      </c>
      <c r="L125" s="15">
        <f>VLOOKUP($B125,_projections!$A$12:$BT$40,L$21+$A125-1,FALSE)</f>
        <v>0.57063899306632426</v>
      </c>
      <c r="M125" s="15">
        <f>VLOOKUP($B125,_projections!$A$12:$BT$40,M$21+$A125-1,FALSE)</f>
        <v>0.21852502009153527</v>
      </c>
      <c r="N125" s="15">
        <f>VLOOKUP($B125,_projections!$A$12:$BT$40,N$21+$A125-1,FALSE)</f>
        <v>5.8273338691076079E-2</v>
      </c>
      <c r="O125" s="15">
        <f>VLOOKUP($B125,_projections!$A$12:$BT$40,O$21+$A125-1,FALSE)</f>
        <v>3.8848892460717391E-2</v>
      </c>
      <c r="P125" s="15">
        <f>VLOOKUP($B125,_projections!$A$12:$BT$40,P$21+$A125-1,FALSE)</f>
        <v>0</v>
      </c>
      <c r="Q125" s="15"/>
      <c r="R125" s="115">
        <f t="shared" si="6"/>
        <v>1</v>
      </c>
    </row>
    <row r="126" spans="1:23" ht="16.5" thickTop="1" thickBot="1" x14ac:dyDescent="0.3">
      <c r="A126">
        <v>58</v>
      </c>
      <c r="B126" t="s">
        <v>18</v>
      </c>
      <c r="C126">
        <f t="shared" si="7"/>
        <v>4</v>
      </c>
      <c r="D126" s="15">
        <f>VLOOKUP($B126,_projections!$A$12:$BT$40,D$21+$A126-1,FALSE)</f>
        <v>7.3095515121314403E-2</v>
      </c>
      <c r="E126" s="15">
        <f>VLOOKUP($B126,_projections!$A$12:$BT$40,E$21+$A126-1,FALSE)</f>
        <v>1.3010269064237329E-2</v>
      </c>
      <c r="F126" s="15">
        <f>VLOOKUP($B126,_projections!$A$12:$BT$40,F$21+$A126-1,FALSE)</f>
        <v>2.0801278187958499E-2</v>
      </c>
      <c r="G126" s="15">
        <f>VLOOKUP($B126,_projections!$A$12:$BT$40,G$21+$A126-1,FALSE)</f>
        <v>1.1851200373522001E-2</v>
      </c>
      <c r="H126" s="15">
        <f>VLOOKUP($B126,_projections!$A$12:$BT$40,H$21+$A126-1,FALSE)</f>
        <v>0.13013883073329569</v>
      </c>
      <c r="I126" s="15">
        <f>VLOOKUP($B126,_projections!$A$12:$BT$40,I$21+$A126-1,FALSE)</f>
        <v>0</v>
      </c>
      <c r="J126" s="15">
        <f>VLOOKUP($B126,_projections!$A$12:$BT$40,J$21+$A126-1,FALSE)</f>
        <v>0</v>
      </c>
      <c r="K126" s="15">
        <f>VLOOKUP($B126,_projections!$A$12:$BT$40,K$21+$A126-1,FALSE)</f>
        <v>0</v>
      </c>
      <c r="L126" s="15">
        <f>VLOOKUP($B126,_projections!$A$12:$BT$40,L$21+$A126-1,FALSE)</f>
        <v>0.18716797334205729</v>
      </c>
      <c r="M126" s="15">
        <f>VLOOKUP($B126,_projections!$A$12:$BT$40,M$21+$A126-1,FALSE)</f>
        <v>0.39041649219988706</v>
      </c>
      <c r="N126" s="15">
        <f>VLOOKUP($B126,_projections!$A$12:$BT$40,N$21+$A126-1,FALSE)</f>
        <v>0.10411106458663655</v>
      </c>
      <c r="O126" s="15">
        <f>VLOOKUP($B126,_projections!$A$12:$BT$40,O$21+$A126-1,FALSE)</f>
        <v>6.9407376391091041E-2</v>
      </c>
      <c r="P126" s="15">
        <f>VLOOKUP($B126,_projections!$A$12:$BT$40,P$21+$A126-1,FALSE)</f>
        <v>0</v>
      </c>
      <c r="Q126" s="15"/>
      <c r="R126" s="115">
        <f t="shared" si="6"/>
        <v>0.99999999999999989</v>
      </c>
    </row>
    <row r="127" spans="1:23" ht="16.5" thickTop="1" thickBot="1" x14ac:dyDescent="0.3">
      <c r="A127">
        <v>58</v>
      </c>
      <c r="B127" t="s">
        <v>5</v>
      </c>
      <c r="C127">
        <f t="shared" si="7"/>
        <v>4</v>
      </c>
      <c r="D127" s="15">
        <f>VLOOKUP($B127,_projections!$A$12:$BT$40,D$21+$A127-1,FALSE)</f>
        <v>1.436535538656496E-2</v>
      </c>
      <c r="E127" s="15">
        <f>VLOOKUP($B127,_projections!$A$12:$BT$40,E$21+$A127-1,FALSE)</f>
        <v>3.2579314389790941E-2</v>
      </c>
      <c r="F127" s="15">
        <f>VLOOKUP($B127,_projections!$A$12:$BT$40,F$21+$A127-1,FALSE)</f>
        <v>2.970925640317471E-3</v>
      </c>
      <c r="G127" s="15">
        <f>VLOOKUP($B127,_projections!$A$12:$BT$40,G$21+$A127-1,FALSE)</f>
        <v>0</v>
      </c>
      <c r="H127" s="15">
        <f>VLOOKUP($B127,_projections!$A$12:$BT$40,H$21+$A127-1,FALSE)</f>
        <v>0.10131818408580887</v>
      </c>
      <c r="I127" s="15">
        <f>VLOOKUP($B127,_projections!$A$12:$BT$40,I$21+$A127-1,FALSE)</f>
        <v>0</v>
      </c>
      <c r="J127" s="15">
        <f>VLOOKUP($B127,_projections!$A$12:$BT$40,J$21+$A127-1,FALSE)</f>
        <v>0</v>
      </c>
      <c r="K127" s="15">
        <f>VLOOKUP($B127,_projections!$A$12:$BT$40,K$21+$A127-1,FALSE)</f>
        <v>0</v>
      </c>
      <c r="L127" s="15">
        <f>VLOOKUP($B127,_projections!$A$12:$BT$40,L$21+$A127-1,FALSE)</f>
        <v>0.40965131032738039</v>
      </c>
      <c r="M127" s="15">
        <f>VLOOKUP($B127,_projections!$A$12:$BT$40,M$21+$A127-1,FALSE)</f>
        <v>0.30395455225742662</v>
      </c>
      <c r="N127" s="15">
        <f>VLOOKUP($B127,_projections!$A$12:$BT$40,N$21+$A127-1,FALSE)</f>
        <v>8.1054547268647095E-2</v>
      </c>
      <c r="O127" s="15">
        <f>VLOOKUP($B127,_projections!$A$12:$BT$40,O$21+$A127-1,FALSE)</f>
        <v>5.4105810644063626E-2</v>
      </c>
      <c r="P127" s="15">
        <f>VLOOKUP($B127,_projections!$A$12:$BT$40,P$21+$A127-1,FALSE)</f>
        <v>0</v>
      </c>
      <c r="Q127" s="15"/>
      <c r="R127" s="115">
        <f t="shared" si="6"/>
        <v>1</v>
      </c>
    </row>
    <row r="128" spans="1:23" ht="16.5" thickTop="1" thickBot="1" x14ac:dyDescent="0.3">
      <c r="A128">
        <v>58</v>
      </c>
      <c r="B128" t="s">
        <v>23</v>
      </c>
      <c r="C128">
        <f t="shared" si="7"/>
        <v>4</v>
      </c>
      <c r="D128" s="15">
        <f>VLOOKUP($B128,_projections!$A$12:$BT$40,D$21+$A128-1,FALSE)</f>
        <v>1.3755507908992234E-2</v>
      </c>
      <c r="E128" s="15">
        <f>VLOOKUP($B128,_projections!$A$12:$BT$40,E$21+$A128-1,FALSE)</f>
        <v>6.5167254194767451E-3</v>
      </c>
      <c r="F128" s="15">
        <f>VLOOKUP($B128,_projections!$A$12:$BT$40,F$21+$A128-1,FALSE)</f>
        <v>2.1756797619305736E-3</v>
      </c>
      <c r="G128" s="15">
        <f>VLOOKUP($B128,_projections!$A$12:$BT$40,G$21+$A128-1,FALSE)</f>
        <v>8.7863328550965181E-4</v>
      </c>
      <c r="H128" s="15">
        <f>VLOOKUP($B128,_projections!$A$12:$BT$40,H$21+$A128-1,FALSE)</f>
        <v>2.727745963071334E-2</v>
      </c>
      <c r="I128" s="15">
        <f>VLOOKUP($B128,_projections!$A$12:$BT$40,I$21+$A128-1,FALSE)</f>
        <v>0</v>
      </c>
      <c r="J128" s="15">
        <f>VLOOKUP($B128,_projections!$A$12:$BT$40,J$21+$A128-1,FALSE)</f>
        <v>0</v>
      </c>
      <c r="K128" s="15">
        <f>VLOOKUP($B128,_projections!$A$12:$BT$40,K$21+$A128-1,FALSE)</f>
        <v>0</v>
      </c>
      <c r="L128" s="15">
        <f>VLOOKUP($B128,_projections!$A$12:$BT$40,L$21+$A128-1,FALSE)</f>
        <v>0.83119366892695301</v>
      </c>
      <c r="M128" s="15">
        <f>VLOOKUP($B128,_projections!$A$12:$BT$40,M$21+$A128-1,FALSE)</f>
        <v>8.1832378892140012E-2</v>
      </c>
      <c r="N128" s="15">
        <f>VLOOKUP($B128,_projections!$A$12:$BT$40,N$21+$A128-1,FALSE)</f>
        <v>2.182196770457067E-2</v>
      </c>
      <c r="O128" s="15">
        <f>VLOOKUP($B128,_projections!$A$12:$BT$40,O$21+$A128-1,FALSE)</f>
        <v>1.4547978469713781E-2</v>
      </c>
      <c r="P128" s="15">
        <f>VLOOKUP($B128,_projections!$A$12:$BT$40,P$21+$A128-1,FALSE)</f>
        <v>0</v>
      </c>
      <c r="Q128" s="15"/>
      <c r="R128" s="115">
        <f t="shared" si="6"/>
        <v>1</v>
      </c>
    </row>
    <row r="129" spans="1:18" ht="16.5" thickTop="1" thickBot="1" x14ac:dyDescent="0.3">
      <c r="A129">
        <v>58</v>
      </c>
      <c r="B129" t="s">
        <v>24</v>
      </c>
      <c r="C129">
        <f t="shared" si="7"/>
        <v>4</v>
      </c>
      <c r="D129" s="15">
        <f>VLOOKUP($B129,_projections!$A$12:$BT$40,D$21+$A129-1,FALSE)</f>
        <v>2.010332657705893E-2</v>
      </c>
      <c r="E129" s="15">
        <f>VLOOKUP($B129,_projections!$A$12:$BT$40,E$21+$A129-1,FALSE)</f>
        <v>7.2865246673425917E-3</v>
      </c>
      <c r="F129" s="15">
        <f>VLOOKUP($B129,_projections!$A$12:$BT$40,F$21+$A129-1,FALSE)</f>
        <v>6.8313572320371954E-4</v>
      </c>
      <c r="G129" s="15">
        <f>VLOOKUP($B129,_projections!$A$12:$BT$40,G$21+$A129-1,FALSE)</f>
        <v>4.6688255424430268E-3</v>
      </c>
      <c r="H129" s="15">
        <f>VLOOKUP($B129,_projections!$A$12:$BT$40,H$21+$A129-1,FALSE)</f>
        <v>3.6019684909019578E-2</v>
      </c>
      <c r="I129" s="15">
        <f>VLOOKUP($B129,_projections!$A$12:$BT$40,I$21+$A129-1,FALSE)</f>
        <v>0</v>
      </c>
      <c r="J129" s="15">
        <f>VLOOKUP($B129,_projections!$A$12:$BT$40,J$21+$A129-1,FALSE)</f>
        <v>0</v>
      </c>
      <c r="K129" s="15">
        <f>VLOOKUP($B129,_projections!$A$12:$BT$40,K$21+$A129-1,FALSE)</f>
        <v>0</v>
      </c>
      <c r="L129" s="15">
        <f>VLOOKUP($B129,_projections!$A$12:$BT$40,L$21+$A129-1,FALSE)</f>
        <v>0.77515320130851395</v>
      </c>
      <c r="M129" s="15">
        <f>VLOOKUP($B129,_projections!$A$12:$BT$40,M$21+$A129-1,FALSE)</f>
        <v>0.10805905472705873</v>
      </c>
      <c r="N129" s="15">
        <f>VLOOKUP($B129,_projections!$A$12:$BT$40,N$21+$A129-1,FALSE)</f>
        <v>2.8815747927215661E-2</v>
      </c>
      <c r="O129" s="15">
        <f>VLOOKUP($B129,_projections!$A$12:$BT$40,O$21+$A129-1,FALSE)</f>
        <v>1.9210498618143779E-2</v>
      </c>
      <c r="P129" s="15">
        <f>VLOOKUP($B129,_projections!$A$12:$BT$40,P$21+$A129-1,FALSE)</f>
        <v>0</v>
      </c>
      <c r="Q129" s="15"/>
      <c r="R129" s="115">
        <f t="shared" si="6"/>
        <v>1</v>
      </c>
    </row>
    <row r="130" spans="1:18" ht="16.5" thickTop="1" thickBot="1" x14ac:dyDescent="0.3">
      <c r="A130">
        <v>58</v>
      </c>
      <c r="B130" t="s">
        <v>27</v>
      </c>
      <c r="C130">
        <f t="shared" si="7"/>
        <v>4</v>
      </c>
      <c r="D130" s="15">
        <f>VLOOKUP($B130,_projections!$A$12:$BT$40,D$21+$A130-1,FALSE)</f>
        <v>6.8613131999864935E-2</v>
      </c>
      <c r="E130" s="15">
        <f>VLOOKUP($B130,_projections!$A$12:$BT$40,E$21+$A130-1,FALSE)</f>
        <v>2.3272831090600403E-2</v>
      </c>
      <c r="F130" s="15">
        <f>VLOOKUP($B130,_projections!$A$12:$BT$40,F$21+$A130-1,FALSE)</f>
        <v>2.1011937944865406E-2</v>
      </c>
      <c r="G130" s="15">
        <f>VLOOKUP($B130,_projections!$A$12:$BT$40,G$21+$A130-1,FALSE)</f>
        <v>1.2752061801208159E-5</v>
      </c>
      <c r="H130" s="15">
        <f>VLOOKUP($B130,_projections!$A$12:$BT$40,H$21+$A130-1,FALSE)</f>
        <v>0.12624793512721089</v>
      </c>
      <c r="I130" s="15">
        <f>VLOOKUP($B130,_projections!$A$12:$BT$40,I$21+$A130-1,FALSE)</f>
        <v>0</v>
      </c>
      <c r="J130" s="15">
        <f>VLOOKUP($B130,_projections!$A$12:$BT$40,J$21+$A130-1,FALSE)</f>
        <v>0</v>
      </c>
      <c r="K130" s="15">
        <f>VLOOKUP($B130,_projections!$A$12:$BT$40,K$21+$A130-1,FALSE)</f>
        <v>0</v>
      </c>
      <c r="L130" s="15">
        <f>VLOOKUP($B130,_projections!$A$12:$BT$40,L$21+$A130-1,FALSE)</f>
        <v>0.21300566683518998</v>
      </c>
      <c r="M130" s="15">
        <f>VLOOKUP($B130,_projections!$A$12:$BT$40,M$21+$A130-1,FALSE)</f>
        <v>0.3795051647708525</v>
      </c>
      <c r="N130" s="15">
        <f>VLOOKUP($B130,_projections!$A$12:$BT$40,N$21+$A130-1,FALSE)</f>
        <v>0.10099834810176871</v>
      </c>
      <c r="O130" s="15">
        <f>VLOOKUP($B130,_projections!$A$12:$BT$40,O$21+$A130-1,FALSE)</f>
        <v>6.7332232067845804E-2</v>
      </c>
      <c r="P130" s="15">
        <f>VLOOKUP($B130,_projections!$A$12:$BT$40,P$21+$A130-1,FALSE)</f>
        <v>0</v>
      </c>
      <c r="Q130" s="15"/>
      <c r="R130" s="115">
        <f t="shared" si="6"/>
        <v>0.99999999999999978</v>
      </c>
    </row>
    <row r="131" spans="1:18" ht="16.5" thickTop="1" thickBot="1" x14ac:dyDescent="0.3">
      <c r="A131">
        <v>58</v>
      </c>
      <c r="B131" t="s">
        <v>29</v>
      </c>
      <c r="C131">
        <f t="shared" si="7"/>
        <v>4</v>
      </c>
      <c r="D131" s="15">
        <f>VLOOKUP($B131,_projections!$A$12:$BT$40,D$21+$A131-1,FALSE)</f>
        <v>0.28839766890324264</v>
      </c>
      <c r="E131" s="15">
        <f>VLOOKUP($B131,_projections!$A$12:$BT$40,E$21+$A131-1,FALSE)</f>
        <v>2.7597888917789238E-2</v>
      </c>
      <c r="F131" s="15">
        <f>VLOOKUP($B131,_projections!$A$12:$BT$40,F$21+$A131-1,FALSE)</f>
        <v>4.3446831433152193E-3</v>
      </c>
      <c r="G131" s="15">
        <f>VLOOKUP($B131,_projections!$A$12:$BT$40,G$21+$A131-1,FALSE)</f>
        <v>0</v>
      </c>
      <c r="H131" s="15">
        <f>VLOOKUP($B131,_projections!$A$12:$BT$40,H$21+$A131-1,FALSE)</f>
        <v>9.1036330374147614E-2</v>
      </c>
      <c r="I131" s="15">
        <f>VLOOKUP($B131,_projections!$A$12:$BT$40,I$21+$A131-1,FALSE)</f>
        <v>0</v>
      </c>
      <c r="J131" s="15">
        <f>VLOOKUP($B131,_projections!$A$12:$BT$40,J$21+$A131-1,FALSE)</f>
        <v>0</v>
      </c>
      <c r="K131" s="15">
        <f>VLOOKUP($B131,_projections!$A$12:$BT$40,K$21+$A131-1,FALSE)</f>
        <v>0</v>
      </c>
      <c r="L131" s="15">
        <f>VLOOKUP($B131,_projections!$A$12:$BT$40,L$21+$A131-1,FALSE)</f>
        <v>0.19413266370686555</v>
      </c>
      <c r="M131" s="15">
        <f>VLOOKUP($B131,_projections!$A$12:$BT$40,M$21+$A131-1,FALSE)</f>
        <v>0.27310899112244286</v>
      </c>
      <c r="N131" s="15">
        <f>VLOOKUP($B131,_projections!$A$12:$BT$40,N$21+$A131-1,FALSE)</f>
        <v>7.2829064299318097E-2</v>
      </c>
      <c r="O131" s="15">
        <f>VLOOKUP($B131,_projections!$A$12:$BT$40,O$21+$A131-1,FALSE)</f>
        <v>4.8552709532878734E-2</v>
      </c>
      <c r="P131" s="15">
        <f>VLOOKUP($B131,_projections!$A$12:$BT$40,P$21+$A131-1,FALSE)</f>
        <v>0</v>
      </c>
      <c r="Q131" s="15"/>
      <c r="R131" s="115">
        <f t="shared" si="6"/>
        <v>0.99999999999999989</v>
      </c>
    </row>
    <row r="132" spans="1:18" ht="16.5" thickTop="1" thickBot="1" x14ac:dyDescent="0.3">
      <c r="A132">
        <v>58</v>
      </c>
      <c r="B132" t="s">
        <v>8</v>
      </c>
      <c r="C132">
        <f t="shared" si="7"/>
        <v>4</v>
      </c>
      <c r="D132" s="15">
        <f>VLOOKUP($B132,_projections!$A$12:$BT$40,D$21+$A132-1,FALSE)</f>
        <v>4.3578338299408728E-2</v>
      </c>
      <c r="E132" s="15">
        <f>VLOOKUP($B132,_projections!$A$12:$BT$40,E$21+$A132-1,FALSE)</f>
        <v>4.5198750462984758E-2</v>
      </c>
      <c r="F132" s="15">
        <f>VLOOKUP($B132,_projections!$A$12:$BT$40,F$21+$A132-1,FALSE)</f>
        <v>7.756110150008679E-5</v>
      </c>
      <c r="G132" s="15">
        <f>VLOOKUP($B132,_projections!$A$12:$BT$40,G$21+$A132-1,FALSE)</f>
        <v>1.0473051923044902E-6</v>
      </c>
      <c r="H132" s="15">
        <f>VLOOKUP($B132,_projections!$A$12:$BT$40,H$21+$A132-1,FALSE)</f>
        <v>0.12904047277857977</v>
      </c>
      <c r="I132" s="15">
        <f>VLOOKUP($B132,_projections!$A$12:$BT$40,I$21+$A132-1,FALSE)</f>
        <v>0</v>
      </c>
      <c r="J132" s="15">
        <f>VLOOKUP($B132,_projections!$A$12:$BT$40,J$21+$A132-1,FALSE)</f>
        <v>0</v>
      </c>
      <c r="K132" s="15">
        <f>VLOOKUP($B132,_projections!$A$12:$BT$40,K$21+$A132-1,FALSE)</f>
        <v>0</v>
      </c>
      <c r="L132" s="15">
        <f>VLOOKUP($B132,_projections!$A$12:$BT$40,L$21+$A132-1,FALSE)</f>
        <v>0.22221207655597391</v>
      </c>
      <c r="M132" s="15">
        <f>VLOOKUP($B132,_projections!$A$12:$BT$40,M$21+$A132-1,FALSE)</f>
        <v>0.38783778979158756</v>
      </c>
      <c r="N132" s="15">
        <f>VLOOKUP($B132,_projections!$A$12:$BT$40,N$21+$A132-1,FALSE)</f>
        <v>0.10323237822286378</v>
      </c>
      <c r="O132" s="15">
        <f>VLOOKUP($B132,_projections!$A$12:$BT$40,O$21+$A132-1,FALSE)</f>
        <v>6.8821585481909198E-2</v>
      </c>
      <c r="P132" s="15">
        <f>VLOOKUP($B132,_projections!$A$12:$BT$40,P$21+$A132-1,FALSE)</f>
        <v>0</v>
      </c>
      <c r="Q132" s="15"/>
      <c r="R132" s="115">
        <f t="shared" si="6"/>
        <v>1</v>
      </c>
    </row>
    <row r="133" spans="1:18" ht="16.5" thickTop="1" thickBot="1" x14ac:dyDescent="0.3">
      <c r="A133">
        <v>58</v>
      </c>
      <c r="B133" t="s">
        <v>6</v>
      </c>
      <c r="C133">
        <f t="shared" si="7"/>
        <v>4</v>
      </c>
      <c r="D133" s="15">
        <f>VLOOKUP($B133,_projections!$A$12:$BT$40,D$21+$A133-1,FALSE)</f>
        <v>1.6839628355615432E-2</v>
      </c>
      <c r="E133" s="15">
        <f>VLOOKUP($B133,_projections!$A$12:$BT$40,E$21+$A133-1,FALSE)</f>
        <v>1.1979679931839012E-2</v>
      </c>
      <c r="F133" s="15">
        <f>VLOOKUP($B133,_projections!$A$12:$BT$40,F$21+$A133-1,FALSE)</f>
        <v>3.2284013894524671E-4</v>
      </c>
      <c r="G133" s="15">
        <f>VLOOKUP($B133,_projections!$A$12:$BT$40,G$21+$A133-1,FALSE)</f>
        <v>2.5832759416129374E-2</v>
      </c>
      <c r="H133" s="15">
        <f>VLOOKUP($B133,_projections!$A$12:$BT$40,H$21+$A133-1,FALSE)</f>
        <v>0.10868554653770375</v>
      </c>
      <c r="I133" s="15">
        <f>VLOOKUP($B133,_projections!$A$12:$BT$40,I$21+$A133-1,FALSE)</f>
        <v>0</v>
      </c>
      <c r="J133" s="15">
        <f>VLOOKUP($B133,_projections!$A$12:$BT$40,J$21+$A133-1,FALSE)</f>
        <v>0</v>
      </c>
      <c r="K133" s="15">
        <f>VLOOKUP($B133,_projections!$A$12:$BT$40,K$21+$A133-1,FALSE)</f>
        <v>0</v>
      </c>
      <c r="L133" s="15">
        <f>VLOOKUP($B133,_projections!$A$12:$BT$40,L$21+$A133-1,FALSE)</f>
        <v>0.36365329286440018</v>
      </c>
      <c r="M133" s="15">
        <f>VLOOKUP($B133,_projections!$A$12:$BT$40,M$21+$A133-1,FALSE)</f>
        <v>0.32649428628057003</v>
      </c>
      <c r="N133" s="15">
        <f>VLOOKUP($B133,_projections!$A$12:$BT$40,N$21+$A133-1,FALSE)</f>
        <v>8.6948437230163003E-2</v>
      </c>
      <c r="O133" s="15">
        <f>VLOOKUP($B133,_projections!$A$12:$BT$40,O$21+$A133-1,FALSE)</f>
        <v>5.9243529244633907E-2</v>
      </c>
      <c r="P133" s="15">
        <f>VLOOKUP($B133,_projections!$A$12:$BT$40,P$21+$A133-1,FALSE)</f>
        <v>0</v>
      </c>
      <c r="Q133" s="15"/>
      <c r="R133" s="115">
        <f t="shared" si="6"/>
        <v>0.99999999999999989</v>
      </c>
    </row>
    <row r="134" spans="1:18" ht="16.5" thickTop="1" thickBot="1" x14ac:dyDescent="0.3">
      <c r="A134">
        <v>58</v>
      </c>
      <c r="B134" t="s">
        <v>21</v>
      </c>
      <c r="C134">
        <f t="shared" si="7"/>
        <v>4</v>
      </c>
      <c r="D134" s="15">
        <f>VLOOKUP($B134,_projections!$A$12:$BT$40,D$21+$A134-1,FALSE)</f>
        <v>3.3534687046851502E-2</v>
      </c>
      <c r="E134" s="15">
        <f>VLOOKUP($B134,_projections!$A$12:$BT$40,E$21+$A134-1,FALSE)</f>
        <v>8.5205677720302311E-3</v>
      </c>
      <c r="F134" s="15">
        <f>VLOOKUP($B134,_projections!$A$12:$BT$40,F$21+$A134-1,FALSE)</f>
        <v>2.8690639895068864E-3</v>
      </c>
      <c r="G134" s="15">
        <f>VLOOKUP($B134,_projections!$A$12:$BT$40,G$21+$A134-1,FALSE)</f>
        <v>0</v>
      </c>
      <c r="H134" s="15">
        <f>VLOOKUP($B134,_projections!$A$12:$BT$40,H$21+$A134-1,FALSE)</f>
        <v>3.2460450520380754E-2</v>
      </c>
      <c r="I134" s="15">
        <f>VLOOKUP($B134,_projections!$A$12:$BT$40,I$21+$A134-1,FALSE)</f>
        <v>0</v>
      </c>
      <c r="J134" s="15">
        <f>VLOOKUP($B134,_projections!$A$12:$BT$40,J$21+$A134-1,FALSE)</f>
        <v>0</v>
      </c>
      <c r="K134" s="15">
        <f>VLOOKUP($B134,_projections!$A$12:$BT$40,K$21+$A134-1,FALSE)</f>
        <v>0</v>
      </c>
      <c r="L134" s="15">
        <f>VLOOKUP($B134,_projections!$A$12:$BT$40,L$21+$A134-1,FALSE)</f>
        <v>0.7819532784162474</v>
      </c>
      <c r="M134" s="15">
        <f>VLOOKUP($B134,_projections!$A$12:$BT$40,M$21+$A134-1,FALSE)</f>
        <v>9.7381351561142263E-2</v>
      </c>
      <c r="N134" s="15">
        <f>VLOOKUP($B134,_projections!$A$12:$BT$40,N$21+$A134-1,FALSE)</f>
        <v>2.5968360416304605E-2</v>
      </c>
      <c r="O134" s="15">
        <f>VLOOKUP($B134,_projections!$A$12:$BT$40,O$21+$A134-1,FALSE)</f>
        <v>1.7312240277536403E-2</v>
      </c>
      <c r="P134" s="15">
        <f>VLOOKUP($B134,_projections!$A$12:$BT$40,P$21+$A134-1,FALSE)</f>
        <v>0</v>
      </c>
      <c r="Q134" s="15"/>
      <c r="R134" s="115">
        <f>SUM(D134:Q134)</f>
        <v>1</v>
      </c>
    </row>
    <row r="135" spans="1:18" ht="16.5" thickTop="1" thickBot="1" x14ac:dyDescent="0.3">
      <c r="A135">
        <v>58</v>
      </c>
      <c r="B135" t="s">
        <v>10</v>
      </c>
      <c r="C135">
        <f t="shared" si="7"/>
        <v>4</v>
      </c>
      <c r="D135" s="15">
        <f>VLOOKUP($B135,_projections!$A$12:$BT$40,D$21+$A135-1,FALSE)</f>
        <v>2.7850919121713613E-2</v>
      </c>
      <c r="E135" s="15">
        <f>VLOOKUP($B135,_projections!$A$12:$BT$40,E$21+$A135-1,FALSE)</f>
        <v>2.065727996420616E-2</v>
      </c>
      <c r="F135" s="15">
        <f>VLOOKUP($B135,_projections!$A$12:$BT$40,F$21+$A135-1,FALSE)</f>
        <v>0</v>
      </c>
      <c r="G135" s="15">
        <f>VLOOKUP($B135,_projections!$A$12:$BT$40,G$21+$A135-1,FALSE)</f>
        <v>2.9009152579113337E-4</v>
      </c>
      <c r="H135" s="15">
        <f>VLOOKUP($B135,_projections!$A$12:$BT$40,H$21+$A135-1,FALSE)</f>
        <v>5.9700008746492221E-2</v>
      </c>
      <c r="I135" s="15">
        <f>VLOOKUP($B135,_projections!$A$12:$BT$40,I$21+$A135-1,FALSE)</f>
        <v>0</v>
      </c>
      <c r="J135" s="15">
        <f>VLOOKUP($B135,_projections!$A$12:$BT$40,J$21+$A135-1,FALSE)</f>
        <v>0</v>
      </c>
      <c r="K135" s="15">
        <f>VLOOKUP($B135,_projections!$A$12:$BT$40,K$21+$A135-1,FALSE)</f>
        <v>0</v>
      </c>
      <c r="L135" s="15">
        <f>VLOOKUP($B135,_projections!$A$12:$BT$40,L$21+$A135-1,FALSE)</f>
        <v>0.63043993086871009</v>
      </c>
      <c r="M135" s="15">
        <f>VLOOKUP($B135,_projections!$A$12:$BT$40,M$21+$A135-1,FALSE)</f>
        <v>0.17910002623947666</v>
      </c>
      <c r="N135" s="15">
        <f>VLOOKUP($B135,_projections!$A$12:$BT$40,N$21+$A135-1,FALSE)</f>
        <v>4.776000699719378E-2</v>
      </c>
      <c r="O135" s="15">
        <f>VLOOKUP($B135,_projections!$A$12:$BT$40,O$21+$A135-1,FALSE)</f>
        <v>3.4201736536416248E-2</v>
      </c>
      <c r="P135" s="15">
        <f>VLOOKUP($B135,_projections!$A$12:$BT$40,P$21+$A135-1,FALSE)</f>
        <v>0</v>
      </c>
      <c r="Q135" s="15"/>
      <c r="R135" s="115">
        <f t="shared" si="6"/>
        <v>0.99999999999999978</v>
      </c>
    </row>
    <row r="136" spans="1:18" ht="16.5" thickTop="1" thickBot="1" x14ac:dyDescent="0.3">
      <c r="A136">
        <v>58</v>
      </c>
      <c r="B136" t="s">
        <v>20</v>
      </c>
      <c r="C136">
        <f t="shared" si="7"/>
        <v>4</v>
      </c>
      <c r="D136" s="15">
        <f>VLOOKUP($B136,_projections!$A$12:$BT$40,D$21+$A136-1,FALSE)</f>
        <v>8.7590987111373905E-2</v>
      </c>
      <c r="E136" s="15">
        <f>VLOOKUP($B136,_projections!$A$12:$BT$40,E$21+$A136-1,FALSE)</f>
        <v>4.255215168245844E-2</v>
      </c>
      <c r="F136" s="15">
        <f>VLOOKUP($B136,_projections!$A$12:$BT$40,F$21+$A136-1,FALSE)</f>
        <v>0</v>
      </c>
      <c r="G136" s="15">
        <f>VLOOKUP($B136,_projections!$A$12:$BT$40,G$21+$A136-1,FALSE)</f>
        <v>1.3396959480504818E-3</v>
      </c>
      <c r="H136" s="15">
        <f>VLOOKUP($B136,_projections!$A$12:$BT$40,H$21+$A136-1,FALSE)</f>
        <v>0.1250917657469503</v>
      </c>
      <c r="I136" s="15">
        <f>VLOOKUP($B136,_projections!$A$12:$BT$40,I$21+$A136-1,FALSE)</f>
        <v>0</v>
      </c>
      <c r="J136" s="15">
        <f>VLOOKUP($B136,_projections!$A$12:$BT$40,J$21+$A136-1,FALSE)</f>
        <v>0</v>
      </c>
      <c r="K136" s="15">
        <f>VLOOKUP($B136,_projections!$A$12:$BT$40,K$21+$A136-1,FALSE)</f>
        <v>0</v>
      </c>
      <c r="L136" s="15">
        <f>VLOOKUP($B136,_projections!$A$12:$BT$40,L$21+$A136-1,FALSE)</f>
        <v>0.20136108127438218</v>
      </c>
      <c r="M136" s="15">
        <f>VLOOKUP($B136,_projections!$A$12:$BT$40,M$21+$A136-1,FALSE)</f>
        <v>0.3752752972408509</v>
      </c>
      <c r="N136" s="15">
        <f>VLOOKUP($B136,_projections!$A$12:$BT$40,N$21+$A136-1,FALSE)</f>
        <v>0.10007341259756025</v>
      </c>
      <c r="O136" s="15">
        <f>VLOOKUP($B136,_projections!$A$12:$BT$40,O$21+$A136-1,FALSE)</f>
        <v>6.6715608398373497E-2</v>
      </c>
      <c r="P136" s="15">
        <f>VLOOKUP($B136,_projections!$A$12:$BT$40,P$21+$A136-1,FALSE)</f>
        <v>0</v>
      </c>
      <c r="Q136" s="15"/>
      <c r="R136" s="115">
        <f t="shared" si="6"/>
        <v>1</v>
      </c>
    </row>
    <row r="137" spans="1:18" ht="16.5" thickTop="1" thickBot="1" x14ac:dyDescent="0.3">
      <c r="A137">
        <v>58</v>
      </c>
      <c r="B137" t="s">
        <v>26</v>
      </c>
      <c r="C137">
        <f t="shared" si="7"/>
        <v>4</v>
      </c>
      <c r="D137" s="15">
        <f>VLOOKUP($B137,_projections!$A$12:$BT$40,D$21+$A137-1,FALSE)</f>
        <v>5.0202352386795206E-2</v>
      </c>
      <c r="E137" s="15">
        <f>VLOOKUP($B137,_projections!$A$12:$BT$40,E$21+$A137-1,FALSE)</f>
        <v>6.3460807254560794E-3</v>
      </c>
      <c r="F137" s="15">
        <f>VLOOKUP($B137,_projections!$A$12:$BT$40,F$21+$A137-1,FALSE)</f>
        <v>8.7310462556795376E-3</v>
      </c>
      <c r="G137" s="15">
        <f>VLOOKUP($B137,_projections!$A$12:$BT$40,G$21+$A137-1,FALSE)</f>
        <v>3.4568379444975703E-5</v>
      </c>
      <c r="H137" s="15">
        <f>VLOOKUP($B137,_projections!$A$12:$BT$40,H$21+$A137-1,FALSE)</f>
        <v>4.306833177765465E-2</v>
      </c>
      <c r="I137" s="15">
        <f>VLOOKUP($B137,_projections!$A$12:$BT$40,I$21+$A137-1,FALSE)</f>
        <v>0</v>
      </c>
      <c r="J137" s="15">
        <f>VLOOKUP($B137,_projections!$A$12:$BT$40,J$21+$A137-1,FALSE)</f>
        <v>0</v>
      </c>
      <c r="K137" s="15">
        <f>VLOOKUP($B137,_projections!$A$12:$BT$40,K$21+$A137-1,FALSE)</f>
        <v>0</v>
      </c>
      <c r="L137" s="15">
        <f>VLOOKUP($B137,_projections!$A$12:$BT$40,L$21+$A137-1,FALSE)</f>
        <v>0.67454263517269775</v>
      </c>
      <c r="M137" s="15">
        <f>VLOOKUP($B137,_projections!$A$12:$BT$40,M$21+$A137-1,FALSE)</f>
        <v>0.12920499533296395</v>
      </c>
      <c r="N137" s="15">
        <f>VLOOKUP($B137,_projections!$A$12:$BT$40,N$21+$A137-1,FALSE)</f>
        <v>3.445466542212372E-2</v>
      </c>
      <c r="O137" s="15">
        <f>VLOOKUP($B137,_projections!$A$12:$BT$40,O$21+$A137-1,FALSE)</f>
        <v>5.3415324547184062E-2</v>
      </c>
      <c r="P137" s="15">
        <f>VLOOKUP($B137,_projections!$A$12:$BT$40,P$21+$A137-1,FALSE)</f>
        <v>0</v>
      </c>
      <c r="Q137" s="15"/>
      <c r="R137" s="115">
        <f t="shared" si="6"/>
        <v>1</v>
      </c>
    </row>
    <row r="138" spans="1:18" ht="16.5" thickTop="1" thickBot="1" x14ac:dyDescent="0.3">
      <c r="A138">
        <v>58</v>
      </c>
      <c r="B138" t="s">
        <v>7</v>
      </c>
      <c r="C138">
        <f t="shared" si="7"/>
        <v>4</v>
      </c>
      <c r="D138" s="15">
        <f>VLOOKUP($B138,_projections!$A$12:$BT$40,D$21+$A138-1,FALSE)</f>
        <v>0.14993713062499983</v>
      </c>
      <c r="E138" s="15">
        <f>VLOOKUP($B138,_projections!$A$12:$BT$40,E$21+$A138-1,FALSE)</f>
        <v>1.6673811376074373E-2</v>
      </c>
      <c r="F138" s="15">
        <f>VLOOKUP($B138,_projections!$A$12:$BT$40,F$21+$A138-1,FALSE)</f>
        <v>9.3940228105850523E-3</v>
      </c>
      <c r="G138" s="15">
        <f>VLOOKUP($B138,_projections!$A$12:$BT$40,G$21+$A138-1,FALSE)</f>
        <v>5.3626038234409854E-4</v>
      </c>
      <c r="H138" s="15">
        <f>VLOOKUP($B138,_projections!$A$12:$BT$40,H$21+$A138-1,FALSE)</f>
        <v>7.5821669521659973E-2</v>
      </c>
      <c r="I138" s="15">
        <f>VLOOKUP($B138,_projections!$A$12:$BT$40,I$21+$A138-1,FALSE)</f>
        <v>0</v>
      </c>
      <c r="J138" s="15">
        <f>VLOOKUP($B138,_projections!$A$12:$BT$40,J$21+$A138-1,FALSE)</f>
        <v>0</v>
      </c>
      <c r="K138" s="15">
        <f>VLOOKUP($B138,_projections!$A$12:$BT$40,K$21+$A138-1,FALSE)</f>
        <v>7.4579195497618506E-5</v>
      </c>
      <c r="L138" s="15">
        <f>VLOOKUP($B138,_projections!$A$12:$BT$40,L$21+$A138-1,FALSE)</f>
        <v>0.41727765003876327</v>
      </c>
      <c r="M138" s="15">
        <f>VLOOKUP($B138,_projections!$A$12:$BT$40,M$21+$A138-1,FALSE)</f>
        <v>0.22746500856497992</v>
      </c>
      <c r="N138" s="15">
        <f>VLOOKUP($B138,_projections!$A$12:$BT$40,N$21+$A138-1,FALSE)</f>
        <v>6.0657335617327973E-2</v>
      </c>
      <c r="O138" s="15">
        <f>VLOOKUP($B138,_projections!$A$12:$BT$40,O$21+$A138-1,FALSE)</f>
        <v>4.2162531867767965E-2</v>
      </c>
      <c r="P138" s="15">
        <f>VLOOKUP($B138,_projections!$A$12:$BT$40,P$21+$A138-1,FALSE)</f>
        <v>7.4579195497618506E-5</v>
      </c>
      <c r="Q138" s="15"/>
      <c r="R138" s="115">
        <f t="shared" si="6"/>
        <v>1.0000745791954977</v>
      </c>
    </row>
    <row r="139" spans="1:18" ht="16.5" thickTop="1" thickBot="1" x14ac:dyDescent="0.3">
      <c r="A139">
        <v>58</v>
      </c>
      <c r="B139" t="s">
        <v>9</v>
      </c>
      <c r="C139">
        <f t="shared" si="7"/>
        <v>4</v>
      </c>
      <c r="D139" s="15">
        <f>VLOOKUP($B139,_projections!$A$12:$BT$40,D$21+$A139-1,FALSE)</f>
        <v>0.64016959695478204</v>
      </c>
      <c r="E139" s="15">
        <f>VLOOKUP($B139,_projections!$A$12:$BT$40,E$21+$A139-1,FALSE)</f>
        <v>5.7227867521935825E-4</v>
      </c>
      <c r="F139" s="15">
        <f>VLOOKUP($B139,_projections!$A$12:$BT$40,F$21+$A139-1,FALSE)</f>
        <v>7.1753141450420839E-4</v>
      </c>
      <c r="G139" s="15">
        <f>VLOOKUP($B139,_projections!$A$12:$BT$40,G$21+$A139-1,FALSE)</f>
        <v>0</v>
      </c>
      <c r="H139" s="15">
        <f>VLOOKUP($B139,_projections!$A$12:$BT$40,H$21+$A139-1,FALSE)</f>
        <v>3.6759587557121613E-3</v>
      </c>
      <c r="I139" s="15">
        <f>VLOOKUP($B139,_projections!$A$12:$BT$40,I$21+$A139-1,FALSE)</f>
        <v>1.0910108077281322E-2</v>
      </c>
      <c r="J139" s="15">
        <f>VLOOKUP($B139,_projections!$A$12:$BT$40,J$21+$A139-1,FALSE)</f>
        <v>0</v>
      </c>
      <c r="K139" s="15">
        <f>VLOOKUP($B139,_projections!$A$12:$BT$40,K$21+$A139-1,FALSE)</f>
        <v>0</v>
      </c>
      <c r="L139" s="15">
        <f>VLOOKUP($B139,_projections!$A$12:$BT$40,L$21+$A139-1,FALSE)</f>
        <v>0.3280253715144148</v>
      </c>
      <c r="M139" s="15">
        <f>VLOOKUP($B139,_projections!$A$12:$BT$40,M$21+$A139-1,FALSE)</f>
        <v>1.1027876267136484E-2</v>
      </c>
      <c r="N139" s="15">
        <f>VLOOKUP($B139,_projections!$A$12:$BT$40,N$21+$A139-1,FALSE)</f>
        <v>2.9407670045697291E-3</v>
      </c>
      <c r="O139" s="15">
        <f>VLOOKUP($B139,_projections!$A$12:$BT$40,O$21+$A139-1,FALSE)</f>
        <v>1.9605113363798197E-3</v>
      </c>
      <c r="P139" s="15">
        <f>VLOOKUP($B139,_projections!$A$12:$BT$40,P$21+$A139-1,FALSE)</f>
        <v>0</v>
      </c>
      <c r="Q139" s="15"/>
      <c r="R139" s="115">
        <f t="shared" si="6"/>
        <v>1</v>
      </c>
    </row>
    <row r="140" spans="1:18" ht="16.5" thickTop="1" thickBot="1" x14ac:dyDescent="0.3">
      <c r="A140">
        <v>58</v>
      </c>
      <c r="B140" t="s">
        <v>14</v>
      </c>
      <c r="C140">
        <f t="shared" si="7"/>
        <v>4</v>
      </c>
      <c r="D140" s="15">
        <f>VLOOKUP($B140,_projections!$A$12:$BT$40,D$21+$A140-1,FALSE)</f>
        <v>7.8219880983012163E-2</v>
      </c>
      <c r="E140" s="15">
        <f>VLOOKUP($B140,_projections!$A$12:$BT$40,E$21+$A140-1,FALSE)</f>
        <v>1.2756400191768297E-2</v>
      </c>
      <c r="F140" s="15">
        <f>VLOOKUP($B140,_projections!$A$12:$BT$40,F$21+$A140-1,FALSE)</f>
        <v>2.4948597180353038E-2</v>
      </c>
      <c r="G140" s="15">
        <f>VLOOKUP($B140,_projections!$A$12:$BT$40,G$21+$A140-1,FALSE)</f>
        <v>7.5318245572337896E-5</v>
      </c>
      <c r="H140" s="15">
        <f>VLOOKUP($B140,_projections!$A$12:$BT$40,H$21+$A140-1,FALSE)</f>
        <v>0.10767389951042686</v>
      </c>
      <c r="I140" s="15">
        <f>VLOOKUP($B140,_projections!$A$12:$BT$40,I$21+$A140-1,FALSE)</f>
        <v>0</v>
      </c>
      <c r="J140" s="15">
        <f>VLOOKUP($B140,_projections!$A$12:$BT$40,J$21+$A140-1,FALSE)</f>
        <v>0</v>
      </c>
      <c r="K140" s="15">
        <f>VLOOKUP($B140,_projections!$A$12:$BT$40,K$21+$A140-1,FALSE)</f>
        <v>0</v>
      </c>
      <c r="L140" s="15">
        <f>VLOOKUP($B140,_projections!$A$12:$BT$40,L$21+$A140-1,FALSE)</f>
        <v>0.24639971063533445</v>
      </c>
      <c r="M140" s="15">
        <f>VLOOKUP($B140,_projections!$A$12:$BT$40,M$21+$A140-1,FALSE)</f>
        <v>0.34413479698961935</v>
      </c>
      <c r="N140" s="15">
        <f>VLOOKUP($B140,_projections!$A$12:$BT$40,N$21+$A140-1,FALSE)</f>
        <v>0.10725221806668027</v>
      </c>
      <c r="O140" s="15">
        <f>VLOOKUP($B140,_projections!$A$12:$BT$40,O$21+$A140-1,FALSE)</f>
        <v>7.8539178197233106E-2</v>
      </c>
      <c r="P140" s="15">
        <f>VLOOKUP($B140,_projections!$A$12:$BT$40,P$21+$A140-1,FALSE)</f>
        <v>0</v>
      </c>
      <c r="Q140" s="15"/>
      <c r="R140" s="115">
        <f t="shared" si="6"/>
        <v>0.99999999999999989</v>
      </c>
    </row>
    <row r="141" spans="1:18" ht="16.5" thickTop="1" thickBot="1" x14ac:dyDescent="0.3">
      <c r="A141">
        <v>58</v>
      </c>
      <c r="B141" t="s">
        <v>4</v>
      </c>
      <c r="C141">
        <f t="shared" si="7"/>
        <v>4</v>
      </c>
      <c r="D141" s="15">
        <f>VLOOKUP($B141,_projections!$A$12:$BT$40,D$21+$A141-1,FALSE)</f>
        <v>0.11401462932215546</v>
      </c>
      <c r="E141" s="15">
        <f>VLOOKUP($B141,_projections!$A$12:$BT$40,E$21+$A141-1,FALSE)</f>
        <v>3.7191520703434927E-2</v>
      </c>
      <c r="F141" s="15">
        <f>VLOOKUP($B141,_projections!$A$12:$BT$40,F$21+$A141-1,FALSE)</f>
        <v>3.5286800089277563E-3</v>
      </c>
      <c r="G141" s="15">
        <f>VLOOKUP($B141,_projections!$A$12:$BT$40,G$21+$A141-1,FALSE)</f>
        <v>1.1027173507127978E-3</v>
      </c>
      <c r="H141" s="15">
        <f>VLOOKUP($B141,_projections!$A$12:$BT$40,H$21+$A141-1,FALSE)</f>
        <v>0.11919531647976501</v>
      </c>
      <c r="I141" s="15">
        <f>VLOOKUP($B141,_projections!$A$12:$BT$40,I$21+$A141-1,FALSE)</f>
        <v>0</v>
      </c>
      <c r="J141" s="15">
        <f>VLOOKUP($B141,_projections!$A$12:$BT$40,J$21+$A141-1,FALSE)</f>
        <v>0</v>
      </c>
      <c r="K141" s="15">
        <f>VLOOKUP($B141,_projections!$A$12:$BT$40,K$21+$A141-1,FALSE)</f>
        <v>0</v>
      </c>
      <c r="L141" s="15">
        <f>VLOOKUP($B141,_projections!$A$12:$BT$40,L$21+$A141-1,FALSE)</f>
        <v>0.20784112280470596</v>
      </c>
      <c r="M141" s="15">
        <f>VLOOKUP($B141,_projections!$A$12:$BT$40,M$21+$A141-1,FALSE)</f>
        <v>0.35795905929220695</v>
      </c>
      <c r="N141" s="15">
        <f>VLOOKUP($B141,_projections!$A$12:$BT$40,N$21+$A141-1,FALSE)</f>
        <v>9.5356253183812009E-2</v>
      </c>
      <c r="O141" s="15">
        <f>VLOOKUP($B141,_projections!$A$12:$BT$40,O$21+$A141-1,FALSE)</f>
        <v>6.3570835455874677E-2</v>
      </c>
      <c r="P141" s="15">
        <f>VLOOKUP($B141,_projections!$A$12:$BT$40,P$21+$A141-1,FALSE)</f>
        <v>0</v>
      </c>
      <c r="Q141" s="15"/>
      <c r="R141" s="115">
        <f t="shared" si="6"/>
        <v>0.99976013460159563</v>
      </c>
    </row>
    <row r="142" spans="1:18" ht="15.75" thickTop="1" x14ac:dyDescent="0.25"/>
    <row r="144" spans="1:18" s="10" customFormat="1" x14ac:dyDescent="0.25">
      <c r="B144" s="11" t="s">
        <v>42</v>
      </c>
      <c r="C144" s="11"/>
    </row>
    <row r="145" spans="2:19" s="10" customFormat="1" ht="14.45" customHeight="1" x14ac:dyDescent="0.25">
      <c r="B145" s="11"/>
      <c r="C145" s="11">
        <v>8</v>
      </c>
      <c r="E145" s="12" t="s">
        <v>50</v>
      </c>
      <c r="F145" s="10" t="s">
        <v>51</v>
      </c>
      <c r="G145" s="12" t="s">
        <v>52</v>
      </c>
      <c r="I145" s="119"/>
      <c r="J145" s="119" t="s">
        <v>53</v>
      </c>
      <c r="K145" s="119" t="s">
        <v>53</v>
      </c>
      <c r="L145" s="119"/>
      <c r="M145" s="12"/>
      <c r="N145" s="12" t="s">
        <v>43</v>
      </c>
      <c r="O145" s="12"/>
    </row>
    <row r="146" spans="2:19" s="10" customFormat="1" ht="45.75" thickBot="1" x14ac:dyDescent="0.3">
      <c r="B146" s="14" t="s">
        <v>0</v>
      </c>
      <c r="C146" s="14" t="s">
        <v>55</v>
      </c>
      <c r="D146" s="10" t="s">
        <v>35</v>
      </c>
      <c r="E146" s="13" t="s">
        <v>33</v>
      </c>
      <c r="F146" s="13" t="s">
        <v>34</v>
      </c>
      <c r="G146" s="10" t="s">
        <v>39</v>
      </c>
      <c r="H146" s="10" t="s">
        <v>36</v>
      </c>
      <c r="I146" s="10" t="s">
        <v>66</v>
      </c>
      <c r="J146" s="10" t="s">
        <v>141</v>
      </c>
      <c r="K146" s="10" t="s">
        <v>140</v>
      </c>
      <c r="L146" s="10" t="s">
        <v>75</v>
      </c>
      <c r="M146" s="10" t="s">
        <v>37</v>
      </c>
      <c r="N146" s="10" t="s">
        <v>38</v>
      </c>
      <c r="O146" s="10" t="s">
        <v>40</v>
      </c>
      <c r="P146" s="10" t="s">
        <v>76</v>
      </c>
    </row>
    <row r="147" spans="2:19" ht="16.5" thickTop="1" thickBot="1" x14ac:dyDescent="0.3">
      <c r="B147" t="s">
        <v>12</v>
      </c>
      <c r="C147">
        <v>1</v>
      </c>
      <c r="D147" s="18">
        <f t="array" aca="1" ref="D147" ca="1">INDEX(OFFSET(INDIRECT("'"&amp;D$146&amp;"'!A1"),0,$C$145,200,1),MATCH(1,(_summary!$B147=INDIRECT("'"&amp;D$146&amp;"'!A1:A300"))*(_summary!$C147=INDIRECT("'"&amp;D$146&amp;"'!B1:B300")),0))</f>
        <v>8.8541496858488944E-2</v>
      </c>
      <c r="E147" s="18">
        <f t="array" aca="1" ref="E147" ca="1">INDEX(OFFSET(INDIRECT("'"&amp;E$146&amp;"'!A1"),0,$C$145,200,1),MATCH(1,(_summary!$B147=INDIRECT("'"&amp;E$146&amp;"'!A1:A300"))*(_summary!$C147=INDIRECT("'"&amp;E$146&amp;"'!B1:B300")),0))</f>
        <v>0.29173603932145892</v>
      </c>
      <c r="F147" s="18">
        <f t="array" aca="1" ref="F147" ca="1">INDEX(OFFSET(INDIRECT("'"&amp;F$146&amp;"'!A1"),0,$C$145,200,1),MATCH(1,(_summary!$B147=INDIRECT("'"&amp;F$146&amp;"'!A1:A300"))*(_summary!$C147=INDIRECT("'"&amp;F$146&amp;"'!B1:B300")),0))</f>
        <v>0.21927118583458552</v>
      </c>
      <c r="G147" s="18">
        <f t="array" aca="1" ref="G147" ca="1">INDEX(OFFSET(INDIRECT("'"&amp;G$146&amp;"'!A1"),0,$C$145,200,1),MATCH(1,(_summary!$B147=INDIRECT("'"&amp;G$146&amp;"'!A1:A300"))*(_summary!$C147=INDIRECT("'"&amp;G$146&amp;"'!B1:B300")),0))</f>
        <v>5.5326244664996365E-3</v>
      </c>
      <c r="H147" s="18">
        <f t="array" aca="1" ref="H147" ca="1">INDEX(OFFSET(INDIRECT("'"&amp;H$146&amp;"'!A1"),0,$C$145,200,1),MATCH(1,(_summary!$B147=INDIRECT("'"&amp;H$146&amp;"'!A1:A300"))*(_summary!$C147=INDIRECT("'"&amp;H$146&amp;"'!B1:B300")),0))</f>
        <v>9.8403675435050934E-4</v>
      </c>
      <c r="I147" s="18">
        <f t="array" aca="1" ref="I147" ca="1">INDEX(OFFSET(INDIRECT("'"&amp;I$146&amp;"'!A1"),0,$C$145,200,1),MATCH(1,(_summary!$B147=INDIRECT("'"&amp;I$146&amp;"'!A1:A300"))*(_summary!$C147=INDIRECT("'"&amp;I$146&amp;"'!B1:B300")),0))</f>
        <v>2.191620348507012E-4</v>
      </c>
      <c r="J147" s="18">
        <f t="array" aca="1" ref="J147" ca="1">INDEX(OFFSET(INDIRECT("'"&amp;J$146&amp;"'!A1"),0,$C$145,200,1),MATCH(1,(_summary!$B147=INDIRECT("'"&amp;J$146&amp;"'!A1:A300"))*(_summary!$C147=INDIRECT("'"&amp;J$146&amp;"'!B1:B300")),0))</f>
        <v>0</v>
      </c>
      <c r="K147" s="18">
        <f t="array" aca="1" ref="K147" ca="1">INDEX(OFFSET(INDIRECT("'"&amp;K$146&amp;"'!A1"),0,$C$145,200,1),MATCH(1,(_summary!$B147=INDIRECT("'"&amp;K$146&amp;"'!A1:A300"))*(_summary!$C147=INDIRECT("'"&amp;K$146&amp;"'!B1:B300")),0))</f>
        <v>0</v>
      </c>
      <c r="L147" s="18">
        <f t="array" aca="1" ref="L147" ca="1">INDEX(OFFSET(INDIRECT("'"&amp;L$146&amp;"'!A1"),0,$C$145,200,1),MATCH(1,(_summary!$B147=INDIRECT("'"&amp;L$146&amp;"'!A1:A300"))*(_summary!$C147=INDIRECT("'"&amp;L$146&amp;"'!B1:B300")),0))</f>
        <v>0.38560712843506906</v>
      </c>
      <c r="M147" s="18">
        <f t="array" aca="1" ref="M147" ca="1">INDEX(OFFSET(INDIRECT("'"&amp;M$146&amp;"'!A1"),0,$C$145,200,1),MATCH(1,(_summary!$B147=INDIRECT("'"&amp;M$146&amp;"'!A1:A300"))*(_summary!$C147=INDIRECT("'"&amp;M$146&amp;"'!B1:B300")),0))</f>
        <v>7.4523017917963921E-3</v>
      </c>
      <c r="N147" s="18">
        <f t="array" aca="1" ref="N147" ca="1">INDEX(OFFSET(INDIRECT("'"&amp;N$146&amp;"'!A1"),0,$C$145,200,1),MATCH(1,(_summary!$B147=INDIRECT("'"&amp;N$146&amp;"'!A1:A300"))*(_summary!$C147=INDIRECT("'"&amp;N$146&amp;"'!B1:B300")),0))</f>
        <v>3.9361470174020374E-4</v>
      </c>
      <c r="O147" s="18">
        <f t="array" aca="1" ref="O147" ca="1">INDEX(OFFSET(INDIRECT("'"&amp;O$146&amp;"'!A1"),0,$C$145,200,1),MATCH(1,(_summary!$B147=INDIRECT("'"&amp;O$146&amp;"'!A1:A300"))*(_summary!$C147=INDIRECT("'"&amp;O$146&amp;"'!B1:B300")),0))</f>
        <v>2.6240980116013586E-4</v>
      </c>
      <c r="P147" s="18">
        <f t="array" aca="1" ref="P147" ca="1">INDEX(OFFSET(INDIRECT("'"&amp;P$146&amp;"'!A1"),0,$C$145,200,1),MATCH(1,(_summary!$B147=INDIRECT("'"&amp;P$146&amp;"'!A1:A300"))*(_summary!$C147=INDIRECT("'"&amp;P$146&amp;"'!B1:B300")),0))</f>
        <v>0</v>
      </c>
      <c r="Q147" s="18"/>
      <c r="R147" s="16">
        <f t="shared" ref="R147:R210" ca="1" si="8">SUM(D147:Q147)</f>
        <v>0.99999999999999989</v>
      </c>
      <c r="S147" s="45"/>
    </row>
    <row r="148" spans="2:19" ht="16.5" thickTop="1" thickBot="1" x14ac:dyDescent="0.3">
      <c r="B148" t="s">
        <v>1</v>
      </c>
      <c r="C148">
        <v>1</v>
      </c>
      <c r="D148" s="18">
        <f t="array" aca="1" ref="D148" ca="1">INDEX(OFFSET(INDIRECT("'"&amp;D$146&amp;"'!A1"),0,$C$145,200,1),MATCH(1,(_summary!$B148=INDIRECT("'"&amp;D$146&amp;"'!A1:A300"))*(_summary!$C148=INDIRECT("'"&amp;D$146&amp;"'!B1:B300")),0))</f>
        <v>4.9764667586416594E-2</v>
      </c>
      <c r="E148" s="18">
        <f t="array" aca="1" ref="E148" ca="1">INDEX(OFFSET(INDIRECT("'"&amp;E$146&amp;"'!A1"),0,$C$145,200,1),MATCH(1,(_summary!$B148=INDIRECT("'"&amp;E$146&amp;"'!A1:A300"))*(_summary!$C148=INDIRECT("'"&amp;E$146&amp;"'!B1:B300")),0))</f>
        <v>0.46506725896698037</v>
      </c>
      <c r="F148" s="18">
        <f t="array" aca="1" ref="F148" ca="1">INDEX(OFFSET(INDIRECT("'"&amp;F$146&amp;"'!A1"),0,$C$145,200,1),MATCH(1,(_summary!$B148=INDIRECT("'"&amp;F$146&amp;"'!A1:A300"))*(_summary!$C148=INDIRECT("'"&amp;F$146&amp;"'!B1:B300")),0))</f>
        <v>0.3571849790882714</v>
      </c>
      <c r="G148" s="18">
        <f t="array" aca="1" ref="G148" ca="1">INDEX(OFFSET(INDIRECT("'"&amp;G$146&amp;"'!A1"),0,$C$145,200,1),MATCH(1,(_summary!$B148=INDIRECT("'"&amp;G$146&amp;"'!A1:A300"))*(_summary!$C148=INDIRECT("'"&amp;G$146&amp;"'!B1:B300")),0))</f>
        <v>1.8670570261814963E-2</v>
      </c>
      <c r="H148" s="18">
        <f t="array" aca="1" ref="H148" ca="1">INDEX(OFFSET(INDIRECT("'"&amp;H$146&amp;"'!A1"),0,$C$145,200,1),MATCH(1,(_summary!$B148=INDIRECT("'"&amp;H$146&amp;"'!A1:A300"))*(_summary!$C148=INDIRECT("'"&amp;H$146&amp;"'!B1:B300")),0))</f>
        <v>1.6705295353799895E-3</v>
      </c>
      <c r="I148" s="18">
        <f t="array" aca="1" ref="I148" ca="1">INDEX(OFFSET(INDIRECT("'"&amp;I$146&amp;"'!A1"),0,$C$145,200,1),MATCH(1,(_summary!$B148=INDIRECT("'"&amp;I$146&amp;"'!A1:A300"))*(_summary!$C148=INDIRECT("'"&amp;I$146&amp;"'!B1:B300")),0))</f>
        <v>0</v>
      </c>
      <c r="J148" s="18">
        <f t="array" aca="1" ref="J148" ca="1">INDEX(OFFSET(INDIRECT("'"&amp;J$146&amp;"'!A1"),0,$C$145,200,1),MATCH(1,(_summary!$B148=INDIRECT("'"&amp;J$146&amp;"'!A1:A300"))*(_summary!$C148=INDIRECT("'"&amp;J$146&amp;"'!B1:B300")),0))</f>
        <v>0</v>
      </c>
      <c r="K148" s="18">
        <f t="array" aca="1" ref="K148" ca="1">INDEX(OFFSET(INDIRECT("'"&amp;K$146&amp;"'!A1"),0,$C$145,200,1),MATCH(1,(_summary!$B148=INDIRECT("'"&amp;K$146&amp;"'!A1:A300"))*(_summary!$C148=INDIRECT("'"&amp;K$146&amp;"'!B1:B300")),0))</f>
        <v>1.2149644004718726E-5</v>
      </c>
      <c r="L148" s="18">
        <f t="array" aca="1" ref="L148" ca="1">INDEX(OFFSET(INDIRECT("'"&amp;L$146&amp;"'!A1"),0,$C$145,200,1),MATCH(1,(_summary!$B148=INDIRECT("'"&amp;L$146&amp;"'!A1:A300"))*(_summary!$C148=INDIRECT("'"&amp;L$146&amp;"'!B1:B300")),0))</f>
        <v>0.10079040620502352</v>
      </c>
      <c r="M148" s="18">
        <f t="array" aca="1" ref="M148" ca="1">INDEX(OFFSET(INDIRECT("'"&amp;M$146&amp;"'!A1"),0,$C$145,200,1),MATCH(1,(_summary!$B148=INDIRECT("'"&amp;M$146&amp;"'!A1:A300"))*(_summary!$C148=INDIRECT("'"&amp;M$146&amp;"'!B1:B300")),0))</f>
        <v>5.7014530671788298E-3</v>
      </c>
      <c r="N148" s="18">
        <f t="array" aca="1" ref="N148" ca="1">INDEX(OFFSET(INDIRECT("'"&amp;N$146&amp;"'!A1"),0,$C$145,200,1),MATCH(1,(_summary!$B148=INDIRECT("'"&amp;N$146&amp;"'!A1:A300"))*(_summary!$C148=INDIRECT("'"&amp;N$146&amp;"'!B1:B300")),0))</f>
        <v>6.6821181415199576E-4</v>
      </c>
      <c r="O148" s="18">
        <f t="array" aca="1" ref="O148" ca="1">INDEX(OFFSET(INDIRECT("'"&amp;O$146&amp;"'!A1"),0,$C$145,200,1),MATCH(1,(_summary!$B148=INDIRECT("'"&amp;O$146&amp;"'!A1:A300"))*(_summary!$C148=INDIRECT("'"&amp;O$146&amp;"'!B1:B300")),0))</f>
        <v>4.4547454276799717E-4</v>
      </c>
      <c r="P148" s="18">
        <f t="array" aca="1" ref="P148" ca="1">INDEX(OFFSET(INDIRECT("'"&amp;P$146&amp;"'!A1"),0,$C$145,200,1),MATCH(1,(_summary!$B148=INDIRECT("'"&amp;P$146&amp;"'!A1:A300"))*(_summary!$C148=INDIRECT("'"&amp;P$146&amp;"'!B1:B300")),0))</f>
        <v>0</v>
      </c>
      <c r="Q148" s="18"/>
      <c r="R148" s="16">
        <f t="shared" ca="1" si="8"/>
        <v>0.99997570071199038</v>
      </c>
    </row>
    <row r="149" spans="2:19" ht="16.5" thickTop="1" thickBot="1" x14ac:dyDescent="0.3">
      <c r="B149" t="s">
        <v>19</v>
      </c>
      <c r="C149">
        <v>1</v>
      </c>
      <c r="D149" s="18">
        <f t="array" aca="1" ref="D149" ca="1">INDEX(OFFSET(INDIRECT("'"&amp;D$146&amp;"'!A1"),0,$C$145,200,1),MATCH(1,(_summary!$B149=INDIRECT("'"&amp;D$146&amp;"'!A1:A300"))*(_summary!$C149=INDIRECT("'"&amp;D$146&amp;"'!B1:B300")),0))</f>
        <v>0.10022565767354097</v>
      </c>
      <c r="E149" s="18">
        <f t="array" aca="1" ref="E149" ca="1">INDEX(OFFSET(INDIRECT("'"&amp;E$146&amp;"'!A1"),0,$C$145,200,1),MATCH(1,(_summary!$B149=INDIRECT("'"&amp;E$146&amp;"'!A1:A300"))*(_summary!$C149=INDIRECT("'"&amp;E$146&amp;"'!B1:B300")),0))</f>
        <v>3.1230115590140189E-2</v>
      </c>
      <c r="F149" s="18">
        <f t="array" aca="1" ref="F149" ca="1">INDEX(OFFSET(INDIRECT("'"&amp;F$146&amp;"'!A1"),0,$C$145,200,1),MATCH(1,(_summary!$B149=INDIRECT("'"&amp;F$146&amp;"'!A1:A300"))*(_summary!$C149=INDIRECT("'"&amp;F$146&amp;"'!B1:B300")),0))</f>
        <v>0</v>
      </c>
      <c r="G149" s="18">
        <f t="array" aca="1" ref="G149" ca="1">INDEX(OFFSET(INDIRECT("'"&amp;G$146&amp;"'!A1"),0,$C$145,200,1),MATCH(1,(_summary!$B149=INDIRECT("'"&amp;G$146&amp;"'!A1:A300"))*(_summary!$C149=INDIRECT("'"&amp;G$146&amp;"'!B1:B300")),0))</f>
        <v>0.15782136092166771</v>
      </c>
      <c r="H149" s="18">
        <f t="array" aca="1" ref="H149" ca="1">INDEX(OFFSET(INDIRECT("'"&amp;H$146&amp;"'!A1"),0,$C$145,200,1),MATCH(1,(_summary!$B149=INDIRECT("'"&amp;H$146&amp;"'!A1:A300"))*(_summary!$C149=INDIRECT("'"&amp;H$146&amp;"'!B1:B300")),0))</f>
        <v>1.354877307159556E-3</v>
      </c>
      <c r="I149" s="18">
        <f t="array" aca="1" ref="I149" ca="1">INDEX(OFFSET(INDIRECT("'"&amp;I$146&amp;"'!A1"),0,$C$145,200,1),MATCH(1,(_summary!$B149=INDIRECT("'"&amp;I$146&amp;"'!A1:A300"))*(_summary!$C149=INDIRECT("'"&amp;I$146&amp;"'!B1:B300")),0))</f>
        <v>0</v>
      </c>
      <c r="J149" s="18">
        <f t="array" aca="1" ref="J149" ca="1">INDEX(OFFSET(INDIRECT("'"&amp;J$146&amp;"'!A1"),0,$C$145,200,1),MATCH(1,(_summary!$B149=INDIRECT("'"&amp;J$146&amp;"'!A1:A300"))*(_summary!$C149=INDIRECT("'"&amp;J$146&amp;"'!B1:B300")),0))</f>
        <v>0</v>
      </c>
      <c r="K149" s="18">
        <f t="array" aca="1" ref="K149" ca="1">INDEX(OFFSET(INDIRECT("'"&amp;K$146&amp;"'!A1"),0,$C$145,200,1),MATCH(1,(_summary!$B149=INDIRECT("'"&amp;K$146&amp;"'!A1:A300"))*(_summary!$C149=INDIRECT("'"&amp;K$146&amp;"'!B1:B300")),0))</f>
        <v>0</v>
      </c>
      <c r="L149" s="18">
        <f t="array" aca="1" ref="L149" ca="1">INDEX(OFFSET(INDIRECT("'"&amp;L$146&amp;"'!A1"),0,$C$145,200,1),MATCH(1,(_summary!$B149=INDIRECT("'"&amp;L$146&amp;"'!A1:A300"))*(_summary!$C149=INDIRECT("'"&amp;L$146&amp;"'!B1:B300")),0))</f>
        <v>0.70440010504790662</v>
      </c>
      <c r="M149" s="18">
        <f t="array" aca="1" ref="M149" ca="1">INDEX(OFFSET(INDIRECT("'"&amp;M$146&amp;"'!A1"),0,$C$145,200,1),MATCH(1,(_summary!$B149=INDIRECT("'"&amp;M$146&amp;"'!A1:A300"))*(_summary!$C149=INDIRECT("'"&amp;M$146&amp;"'!B1:B300")),0))</f>
        <v>4.0646319214786676E-3</v>
      </c>
      <c r="N149" s="18">
        <f t="array" aca="1" ref="N149" ca="1">INDEX(OFFSET(INDIRECT("'"&amp;N$146&amp;"'!A1"),0,$C$145,200,1),MATCH(1,(_summary!$B149=INDIRECT("'"&amp;N$146&amp;"'!A1:A300"))*(_summary!$C149=INDIRECT("'"&amp;N$146&amp;"'!B1:B300")),0))</f>
        <v>5.4195092286382228E-4</v>
      </c>
      <c r="O149" s="18">
        <f t="array" aca="1" ref="O149" ca="1">INDEX(OFFSET(INDIRECT("'"&amp;O$146&amp;"'!A1"),0,$C$145,200,1),MATCH(1,(_summary!$B149=INDIRECT("'"&amp;O$146&amp;"'!A1:A300"))*(_summary!$C149=INDIRECT("'"&amp;O$146&amp;"'!B1:B300")),0))</f>
        <v>3.6130061524254821E-4</v>
      </c>
      <c r="P149" s="18">
        <f t="array" aca="1" ref="P149" ca="1">INDEX(OFFSET(INDIRECT("'"&amp;P$146&amp;"'!A1"),0,$C$145,200,1),MATCH(1,(_summary!$B149=INDIRECT("'"&amp;P$146&amp;"'!A1:A300"))*(_summary!$C149=INDIRECT("'"&amp;P$146&amp;"'!B1:B300")),0))</f>
        <v>0</v>
      </c>
      <c r="Q149" s="18"/>
      <c r="R149" s="16">
        <f t="shared" ca="1" si="8"/>
        <v>1</v>
      </c>
    </row>
    <row r="150" spans="2:19" ht="16.5" thickTop="1" thickBot="1" x14ac:dyDescent="0.3">
      <c r="B150" t="s">
        <v>22</v>
      </c>
      <c r="C150">
        <v>1</v>
      </c>
      <c r="D150" s="18">
        <f t="array" aca="1" ref="D150" ca="1">INDEX(OFFSET(INDIRECT("'"&amp;D$146&amp;"'!A1"),0,$C$145,200,1),MATCH(1,(_summary!$B150=INDIRECT("'"&amp;D$146&amp;"'!A1:A300"))*(_summary!$C150=INDIRECT("'"&amp;D$146&amp;"'!B1:B300")),0))</f>
        <v>1.9991022033951627E-2</v>
      </c>
      <c r="E150" s="18">
        <f t="array" aca="1" ref="E150" ca="1">INDEX(OFFSET(INDIRECT("'"&amp;E$146&amp;"'!A1"),0,$C$145,200,1),MATCH(1,(_summary!$B150=INDIRECT("'"&amp;E$146&amp;"'!A1:A300"))*(_summary!$C150=INDIRECT("'"&amp;E$146&amp;"'!B1:B300")),0))</f>
        <v>0.23649394247931535</v>
      </c>
      <c r="F150" s="18">
        <f t="array" aca="1" ref="F150" ca="1">INDEX(OFFSET(INDIRECT("'"&amp;F$146&amp;"'!A1"),0,$C$145,200,1),MATCH(1,(_summary!$B150=INDIRECT("'"&amp;F$146&amp;"'!A1:A300"))*(_summary!$C150=INDIRECT("'"&amp;F$146&amp;"'!B1:B300")),0))</f>
        <v>5.0217216901984357E-2</v>
      </c>
      <c r="G150" s="18">
        <f t="array" aca="1" ref="G150" ca="1">INDEX(OFFSET(INDIRECT("'"&amp;G$146&amp;"'!A1"),0,$C$145,200,1),MATCH(1,(_summary!$B150=INDIRECT("'"&amp;G$146&amp;"'!A1:A300"))*(_summary!$C150=INDIRECT("'"&amp;G$146&amp;"'!B1:B300")),0))</f>
        <v>2.9387382122203266E-3</v>
      </c>
      <c r="H150" s="18">
        <f t="array" aca="1" ref="H150" ca="1">INDEX(OFFSET(INDIRECT("'"&amp;H$146&amp;"'!A1"),0,$C$145,200,1),MATCH(1,(_summary!$B150=INDIRECT("'"&amp;H$146&amp;"'!A1:A300"))*(_summary!$C150=INDIRECT("'"&amp;H$146&amp;"'!B1:B300")),0))</f>
        <v>4.5498949076156229E-4</v>
      </c>
      <c r="I150" s="18">
        <f t="array" aca="1" ref="I150" ca="1">INDEX(OFFSET(INDIRECT("'"&amp;I$146&amp;"'!A1"),0,$C$145,200,1),MATCH(1,(_summary!$B150=INDIRECT("'"&amp;I$146&amp;"'!A1:A300"))*(_summary!$C150=INDIRECT("'"&amp;I$146&amp;"'!B1:B300")),0))</f>
        <v>0</v>
      </c>
      <c r="J150" s="18">
        <f t="array" aca="1" ref="J150" ca="1">INDEX(OFFSET(INDIRECT("'"&amp;J$146&amp;"'!A1"),0,$C$145,200,1),MATCH(1,(_summary!$B150=INDIRECT("'"&amp;J$146&amp;"'!A1:A300"))*(_summary!$C150=INDIRECT("'"&amp;J$146&amp;"'!B1:B300")),0))</f>
        <v>0</v>
      </c>
      <c r="K150" s="18">
        <f t="array" aca="1" ref="K150" ca="1">INDEX(OFFSET(INDIRECT("'"&amp;K$146&amp;"'!A1"),0,$C$145,200,1),MATCH(1,(_summary!$B150=INDIRECT("'"&amp;K$146&amp;"'!A1:A300"))*(_summary!$C150=INDIRECT("'"&amp;K$146&amp;"'!B1:B300")),0))</f>
        <v>0</v>
      </c>
      <c r="L150" s="18">
        <f t="array" aca="1" ref="L150" ca="1">INDEX(OFFSET(INDIRECT("'"&amp;L$146&amp;"'!A1"),0,$C$145,200,1),MATCH(1,(_summary!$B150=INDIRECT("'"&amp;L$146&amp;"'!A1:A300"))*(_summary!$C150=INDIRECT("'"&amp;L$146&amp;"'!B1:B300")),0))</f>
        <v>0.68823579608230756</v>
      </c>
      <c r="M150" s="18">
        <f t="array" aca="1" ref="M150" ca="1">INDEX(OFFSET(INDIRECT("'"&amp;M$146&amp;"'!A1"),0,$C$145,200,1),MATCH(1,(_summary!$B150=INDIRECT("'"&amp;M$146&amp;"'!A1:A300"))*(_summary!$C150=INDIRECT("'"&amp;M$146&amp;"'!B1:B300")),0))</f>
        <v>1.3649684722846869E-3</v>
      </c>
      <c r="N150" s="18">
        <f t="array" aca="1" ref="N150" ca="1">INDEX(OFFSET(INDIRECT("'"&amp;N$146&amp;"'!A1"),0,$C$145,200,1),MATCH(1,(_summary!$B150=INDIRECT("'"&amp;N$146&amp;"'!A1:A300"))*(_summary!$C150=INDIRECT("'"&amp;N$146&amp;"'!B1:B300")),0))</f>
        <v>1.8199579630462495E-4</v>
      </c>
      <c r="O150" s="18">
        <f t="array" aca="1" ref="O150" ca="1">INDEX(OFFSET(INDIRECT("'"&amp;O$146&amp;"'!A1"),0,$C$145,200,1),MATCH(1,(_summary!$B150=INDIRECT("'"&amp;O$146&amp;"'!A1:A300"))*(_summary!$C150=INDIRECT("'"&amp;O$146&amp;"'!B1:B300")),0))</f>
        <v>1.2133053086974994E-4</v>
      </c>
      <c r="P150" s="18">
        <f t="array" aca="1" ref="P150" ca="1">INDEX(OFFSET(INDIRECT("'"&amp;P$146&amp;"'!A1"),0,$C$145,200,1),MATCH(1,(_summary!$B150=INDIRECT("'"&amp;P$146&amp;"'!A1:A300"))*(_summary!$C150=INDIRECT("'"&amp;P$146&amp;"'!B1:B300")),0))</f>
        <v>0</v>
      </c>
      <c r="Q150" s="18"/>
      <c r="R150" s="16">
        <f t="shared" ca="1" si="8"/>
        <v>0.99999999999999978</v>
      </c>
    </row>
    <row r="151" spans="2:19" ht="16.5" thickTop="1" thickBot="1" x14ac:dyDescent="0.3">
      <c r="B151" t="s">
        <v>28</v>
      </c>
      <c r="C151">
        <v>1</v>
      </c>
      <c r="D151" s="18">
        <f t="array" aca="1" ref="D151" ca="1">INDEX(OFFSET(INDIRECT("'"&amp;D$146&amp;"'!A1"),0,$C$145,200,1),MATCH(1,(_summary!$B151=INDIRECT("'"&amp;D$146&amp;"'!A1:A300"))*(_summary!$C151=INDIRECT("'"&amp;D$146&amp;"'!B1:B300")),0))</f>
        <v>0.14689389023811067</v>
      </c>
      <c r="E151" s="18">
        <f t="array" aca="1" ref="E151" ca="1">INDEX(OFFSET(INDIRECT("'"&amp;E$146&amp;"'!A1"),0,$C$145,200,1),MATCH(1,(_summary!$B151=INDIRECT("'"&amp;E$146&amp;"'!A1:A300"))*(_summary!$C151=INDIRECT("'"&amp;E$146&amp;"'!B1:B300")),0))</f>
        <v>0.10242719118242333</v>
      </c>
      <c r="F151" s="18">
        <f t="array" aca="1" ref="F151" ca="1">INDEX(OFFSET(INDIRECT("'"&amp;F$146&amp;"'!A1"),0,$C$145,200,1),MATCH(1,(_summary!$B151=INDIRECT("'"&amp;F$146&amp;"'!A1:A300"))*(_summary!$C151=INDIRECT("'"&amp;F$146&amp;"'!B1:B300")),0))</f>
        <v>0.65386256129590303</v>
      </c>
      <c r="G151" s="18">
        <f t="array" aca="1" ref="G151" ca="1">INDEX(OFFSET(INDIRECT("'"&amp;G$146&amp;"'!A1"),0,$C$145,200,1),MATCH(1,(_summary!$B151=INDIRECT("'"&amp;G$146&amp;"'!A1:A300"))*(_summary!$C151=INDIRECT("'"&amp;G$146&amp;"'!B1:B300")),0))</f>
        <v>0</v>
      </c>
      <c r="H151" s="18">
        <f t="array" aca="1" ref="H151" ca="1">INDEX(OFFSET(INDIRECT("'"&amp;H$146&amp;"'!A1"),0,$C$145,200,1),MATCH(1,(_summary!$B151=INDIRECT("'"&amp;H$146&amp;"'!A1:A300"))*(_summary!$C151=INDIRECT("'"&amp;H$146&amp;"'!B1:B300")),0))</f>
        <v>1.8212279220082652E-3</v>
      </c>
      <c r="I151" s="18">
        <f t="array" aca="1" ref="I151" ca="1">INDEX(OFFSET(INDIRECT("'"&amp;I$146&amp;"'!A1"),0,$C$145,200,1),MATCH(1,(_summary!$B151=INDIRECT("'"&amp;I$146&amp;"'!A1:A300"))*(_summary!$C151=INDIRECT("'"&amp;I$146&amp;"'!B1:B300")),0))</f>
        <v>0</v>
      </c>
      <c r="J151" s="18">
        <f t="array" aca="1" ref="J151" ca="1">INDEX(OFFSET(INDIRECT("'"&amp;J$146&amp;"'!A1"),0,$C$145,200,1),MATCH(1,(_summary!$B151=INDIRECT("'"&amp;J$146&amp;"'!A1:A300"))*(_summary!$C151=INDIRECT("'"&amp;J$146&amp;"'!B1:B300")),0))</f>
        <v>0</v>
      </c>
      <c r="K151" s="18">
        <f t="array" aca="1" ref="K151" ca="1">INDEX(OFFSET(INDIRECT("'"&amp;K$146&amp;"'!A1"),0,$C$145,200,1),MATCH(1,(_summary!$B151=INDIRECT("'"&amp;K$146&amp;"'!A1:A300"))*(_summary!$C151=INDIRECT("'"&amp;K$146&amp;"'!B1:B300")),0))</f>
        <v>0</v>
      </c>
      <c r="L151" s="18">
        <f t="array" aca="1" ref="L151" ca="1">INDEX(OFFSET(INDIRECT("'"&amp;L$146&amp;"'!A1"),0,$C$145,200,1),MATCH(1,(_summary!$B151=INDIRECT("'"&amp;L$146&amp;"'!A1:A300"))*(_summary!$C151=INDIRECT("'"&amp;L$146&amp;"'!B1:B300")),0))</f>
        <v>7.5102836735438022E-2</v>
      </c>
      <c r="M151" s="18">
        <f t="array" aca="1" ref="M151" ca="1">INDEX(OFFSET(INDIRECT("'"&amp;M$146&amp;"'!A1"),0,$C$145,200,1),MATCH(1,(_summary!$B151=INDIRECT("'"&amp;M$146&amp;"'!A1:A300"))*(_summary!$C151=INDIRECT("'"&amp;M$146&amp;"'!B1:B300")),0))</f>
        <v>5.4636837660247952E-3</v>
      </c>
      <c r="N151" s="18">
        <f t="array" aca="1" ref="N151" ca="1">INDEX(OFFSET(INDIRECT("'"&amp;N$146&amp;"'!A1"),0,$C$145,200,1),MATCH(1,(_summary!$B151=INDIRECT("'"&amp;N$146&amp;"'!A1:A300"))*(_summary!$C151=INDIRECT("'"&amp;N$146&amp;"'!B1:B300")),0))</f>
        <v>7.2849116880330602E-4</v>
      </c>
      <c r="O151" s="18">
        <f t="array" aca="1" ref="O151" ca="1">INDEX(OFFSET(INDIRECT("'"&amp;O$146&amp;"'!A1"),0,$C$145,200,1),MATCH(1,(_summary!$B151=INDIRECT("'"&amp;O$146&amp;"'!A1:A300"))*(_summary!$C151=INDIRECT("'"&amp;O$146&amp;"'!B1:B300")),0))</f>
        <v>1.3700117691288637E-2</v>
      </c>
      <c r="P151" s="18">
        <f t="array" aca="1" ref="P151" ca="1">INDEX(OFFSET(INDIRECT("'"&amp;P$146&amp;"'!A1"),0,$C$145,200,1),MATCH(1,(_summary!$B151=INDIRECT("'"&amp;P$146&amp;"'!A1:A300"))*(_summary!$C151=INDIRECT("'"&amp;P$146&amp;"'!B1:B300")),0))</f>
        <v>0</v>
      </c>
      <c r="Q151" s="18"/>
      <c r="R151" s="16">
        <f t="shared" ca="1" si="8"/>
        <v>1</v>
      </c>
    </row>
    <row r="152" spans="2:19" ht="16.5" thickTop="1" thickBot="1" x14ac:dyDescent="0.3">
      <c r="B152" t="s">
        <v>13</v>
      </c>
      <c r="C152">
        <v>1</v>
      </c>
      <c r="D152" s="18">
        <f t="array" aca="1" ref="D152" ca="1">INDEX(OFFSET(INDIRECT("'"&amp;D$146&amp;"'!A1"),0,$C$145,200,1),MATCH(1,(_summary!$B152=INDIRECT("'"&amp;D$146&amp;"'!A1:A300"))*(_summary!$C152=INDIRECT("'"&amp;D$146&amp;"'!B1:B300")),0))</f>
        <v>6.156422406444572E-2</v>
      </c>
      <c r="E152" s="18">
        <f t="array" aca="1" ref="E152" ca="1">INDEX(OFFSET(INDIRECT("'"&amp;E$146&amp;"'!A1"),0,$C$145,200,1),MATCH(1,(_summary!$B152=INDIRECT("'"&amp;E$146&amp;"'!A1:A300"))*(_summary!$C152=INDIRECT("'"&amp;E$146&amp;"'!B1:B300")),0))</f>
        <v>0.35463121124991887</v>
      </c>
      <c r="F152" s="18">
        <f t="array" aca="1" ref="F152" ca="1">INDEX(OFFSET(INDIRECT("'"&amp;F$146&amp;"'!A1"),0,$C$145,200,1),MATCH(1,(_summary!$B152=INDIRECT("'"&amp;F$146&amp;"'!A1:A300"))*(_summary!$C152=INDIRECT("'"&amp;F$146&amp;"'!B1:B300")),0))</f>
        <v>0</v>
      </c>
      <c r="G152" s="18">
        <f t="array" aca="1" ref="G152" ca="1">INDEX(OFFSET(INDIRECT("'"&amp;G$146&amp;"'!A1"),0,$C$145,200,1),MATCH(1,(_summary!$B152=INDIRECT("'"&amp;G$146&amp;"'!A1:A300"))*(_summary!$C152=INDIRECT("'"&amp;G$146&amp;"'!B1:B300")),0))</f>
        <v>0.1890969390632358</v>
      </c>
      <c r="H152" s="18">
        <f t="array" aca="1" ref="H152" ca="1">INDEX(OFFSET(INDIRECT("'"&amp;H$146&amp;"'!A1"),0,$C$145,200,1),MATCH(1,(_summary!$B152=INDIRECT("'"&amp;H$146&amp;"'!A1:A300"))*(_summary!$C152=INDIRECT("'"&amp;H$146&amp;"'!B1:B300")),0))</f>
        <v>2.0266102127090651E-3</v>
      </c>
      <c r="I152" s="18">
        <f t="array" aca="1" ref="I152" ca="1">INDEX(OFFSET(INDIRECT("'"&amp;I$146&amp;"'!A1"),0,$C$145,200,1),MATCH(1,(_summary!$B152=INDIRECT("'"&amp;I$146&amp;"'!A1:A300"))*(_summary!$C152=INDIRECT("'"&amp;I$146&amp;"'!B1:B300")),0))</f>
        <v>0</v>
      </c>
      <c r="J152" s="18">
        <f t="array" aca="1" ref="J152" ca="1">INDEX(OFFSET(INDIRECT("'"&amp;J$146&amp;"'!A1"),0,$C$145,200,1),MATCH(1,(_summary!$B152=INDIRECT("'"&amp;J$146&amp;"'!A1:A300"))*(_summary!$C152=INDIRECT("'"&amp;J$146&amp;"'!B1:B300")),0))</f>
        <v>0</v>
      </c>
      <c r="K152" s="18">
        <f t="array" aca="1" ref="K152" ca="1">INDEX(OFFSET(INDIRECT("'"&amp;K$146&amp;"'!A1"),0,$C$145,200,1),MATCH(1,(_summary!$B152=INDIRECT("'"&amp;K$146&amp;"'!A1:A300"))*(_summary!$C152=INDIRECT("'"&amp;K$146&amp;"'!B1:B300")),0))</f>
        <v>0</v>
      </c>
      <c r="L152" s="18">
        <f t="array" aca="1" ref="L152" ca="1">INDEX(OFFSET(INDIRECT("'"&amp;L$146&amp;"'!A1"),0,$C$145,200,1),MATCH(1,(_summary!$B152=INDIRECT("'"&amp;L$146&amp;"'!A1:A300"))*(_summary!$C152=INDIRECT("'"&amp;L$146&amp;"'!B1:B300")),0))</f>
        <v>0.38327401300319558</v>
      </c>
      <c r="M152" s="18">
        <f t="array" aca="1" ref="M152" ca="1">INDEX(OFFSET(INDIRECT("'"&amp;M$146&amp;"'!A1"),0,$C$145,200,1),MATCH(1,(_summary!$B152=INDIRECT("'"&amp;M$146&amp;"'!A1:A300"))*(_summary!$C152=INDIRECT("'"&amp;M$146&amp;"'!B1:B300")),0))</f>
        <v>8.055928931355625E-3</v>
      </c>
      <c r="N152" s="18">
        <f t="array" aca="1" ref="N152" ca="1">INDEX(OFFSET(INDIRECT("'"&amp;N$146&amp;"'!A1"),0,$C$145,200,1),MATCH(1,(_summary!$B152=INDIRECT("'"&amp;N$146&amp;"'!A1:A300"))*(_summary!$C152=INDIRECT("'"&amp;N$146&amp;"'!B1:B300")),0))</f>
        <v>8.1064408508362603E-4</v>
      </c>
      <c r="O152" s="18">
        <f t="array" aca="1" ref="O152" ca="1">INDEX(OFFSET(INDIRECT("'"&amp;O$146&amp;"'!A1"),0,$C$145,200,1),MATCH(1,(_summary!$B152=INDIRECT("'"&amp;O$146&amp;"'!A1:A300"))*(_summary!$C152=INDIRECT("'"&amp;O$146&amp;"'!B1:B300")),0))</f>
        <v>5.4042939005575076E-4</v>
      </c>
      <c r="P152" s="18">
        <f t="array" aca="1" ref="P152" ca="1">INDEX(OFFSET(INDIRECT("'"&amp;P$146&amp;"'!A1"),0,$C$145,200,1),MATCH(1,(_summary!$B152=INDIRECT("'"&amp;P$146&amp;"'!A1:A300"))*(_summary!$C152=INDIRECT("'"&amp;P$146&amp;"'!B1:B300")),0))</f>
        <v>0</v>
      </c>
      <c r="Q152" s="18"/>
      <c r="R152" s="16">
        <f t="shared" ca="1" si="8"/>
        <v>1</v>
      </c>
    </row>
    <row r="153" spans="2:19" ht="16.5" thickTop="1" thickBot="1" x14ac:dyDescent="0.3">
      <c r="B153" t="s">
        <v>17</v>
      </c>
      <c r="C153">
        <v>1</v>
      </c>
      <c r="D153" s="18">
        <f t="array" aca="1" ref="D153" ca="1">INDEX(OFFSET(INDIRECT("'"&amp;D$146&amp;"'!A1"),0,$C$145,200,1),MATCH(1,(_summary!$B153=INDIRECT("'"&amp;D$146&amp;"'!A1:A300"))*(_summary!$C153=INDIRECT("'"&amp;D$146&amp;"'!B1:B300")),0))</f>
        <v>6.1762015968994555E-2</v>
      </c>
      <c r="E153" s="18">
        <f t="array" aca="1" ref="E153" ca="1">INDEX(OFFSET(INDIRECT("'"&amp;E$146&amp;"'!A1"),0,$C$145,200,1),MATCH(1,(_summary!$B153=INDIRECT("'"&amp;E$146&amp;"'!A1:A300"))*(_summary!$C153=INDIRECT("'"&amp;E$146&amp;"'!B1:B300")),0))</f>
        <v>0.31089889534957826</v>
      </c>
      <c r="F153" s="18">
        <f t="array" aca="1" ref="F153" ca="1">INDEX(OFFSET(INDIRECT("'"&amp;F$146&amp;"'!A1"),0,$C$145,200,1),MATCH(1,(_summary!$B153=INDIRECT("'"&amp;F$146&amp;"'!A1:A300"))*(_summary!$C153=INDIRECT("'"&amp;F$146&amp;"'!B1:B300")),0))</f>
        <v>0.15304126230979925</v>
      </c>
      <c r="G153" s="18">
        <f t="array" aca="1" ref="G153" ca="1">INDEX(OFFSET(INDIRECT("'"&amp;G$146&amp;"'!A1"),0,$C$145,200,1),MATCH(1,(_summary!$B153=INDIRECT("'"&amp;G$146&amp;"'!A1:A300"))*(_summary!$C153=INDIRECT("'"&amp;G$146&amp;"'!B1:B300")),0))</f>
        <v>3.8539603888792411E-5</v>
      </c>
      <c r="H153" s="18">
        <f t="array" aca="1" ref="H153" ca="1">INDEX(OFFSET(INDIRECT("'"&amp;H$146&amp;"'!A1"),0,$C$145,200,1),MATCH(1,(_summary!$B153=INDIRECT("'"&amp;H$146&amp;"'!A1:A300"))*(_summary!$C153=INDIRECT("'"&amp;H$146&amp;"'!B1:B300")),0))</f>
        <v>7.9132799159846597E-4</v>
      </c>
      <c r="I153" s="18">
        <f t="array" aca="1" ref="I153" ca="1">INDEX(OFFSET(INDIRECT("'"&amp;I$146&amp;"'!A1"),0,$C$145,200,1),MATCH(1,(_summary!$B153=INDIRECT("'"&amp;I$146&amp;"'!A1:A300"))*(_summary!$C153=INDIRECT("'"&amp;I$146&amp;"'!B1:B300")),0))</f>
        <v>0</v>
      </c>
      <c r="J153" s="18">
        <f t="array" aca="1" ref="J153" ca="1">INDEX(OFFSET(INDIRECT("'"&amp;J$146&amp;"'!A1"),0,$C$145,200,1),MATCH(1,(_summary!$B153=INDIRECT("'"&amp;J$146&amp;"'!A1:A300"))*(_summary!$C153=INDIRECT("'"&amp;J$146&amp;"'!B1:B300")),0))</f>
        <v>0</v>
      </c>
      <c r="K153" s="18">
        <f t="array" aca="1" ref="K153" ca="1">INDEX(OFFSET(INDIRECT("'"&amp;K$146&amp;"'!A1"),0,$C$145,200,1),MATCH(1,(_summary!$B153=INDIRECT("'"&amp;K$146&amp;"'!A1:A300"))*(_summary!$C153=INDIRECT("'"&amp;K$146&amp;"'!B1:B300")),0))</f>
        <v>3.4208102526539594E-4</v>
      </c>
      <c r="L153" s="18">
        <f t="array" aca="1" ref="L153" ca="1">INDEX(OFFSET(INDIRECT("'"&amp;L$146&amp;"'!A1"),0,$C$145,200,1),MATCH(1,(_summary!$B153=INDIRECT("'"&amp;L$146&amp;"'!A1:A300"))*(_summary!$C153=INDIRECT("'"&amp;L$146&amp;"'!B1:B300")),0))</f>
        <v>0.45860236095926404</v>
      </c>
      <c r="M153" s="18">
        <f t="array" aca="1" ref="M153" ca="1">INDEX(OFFSET(INDIRECT("'"&amp;M$146&amp;"'!A1"),0,$C$145,200,1),MATCH(1,(_summary!$B153=INDIRECT("'"&amp;M$146&amp;"'!A1:A300"))*(_summary!$C153=INDIRECT("'"&amp;M$146&amp;"'!B1:B300")),0))</f>
        <v>1.3311802746681537E-2</v>
      </c>
      <c r="N153" s="18">
        <f t="array" aca="1" ref="N153" ca="1">INDEX(OFFSET(INDIRECT("'"&amp;N$146&amp;"'!A1"),0,$C$145,200,1),MATCH(1,(_summary!$B153=INDIRECT("'"&amp;N$146&amp;"'!A1:A300"))*(_summary!$C153=INDIRECT("'"&amp;N$146&amp;"'!B1:B300")),0))</f>
        <v>3.1653119663938641E-4</v>
      </c>
      <c r="O153" s="18">
        <f t="array" aca="1" ref="O153" ca="1">INDEX(OFFSET(INDIRECT("'"&amp;O$146&amp;"'!A1"),0,$C$145,200,1),MATCH(1,(_summary!$B153=INDIRECT("'"&amp;O$146&amp;"'!A1:A300"))*(_summary!$C153=INDIRECT("'"&amp;O$146&amp;"'!B1:B300")),0))</f>
        <v>2.1102079775959094E-4</v>
      </c>
      <c r="P153" s="18">
        <f t="array" aca="1" ref="P153" ca="1">INDEX(OFFSET(INDIRECT("'"&amp;P$146&amp;"'!A1"),0,$C$145,200,1),MATCH(1,(_summary!$B153=INDIRECT("'"&amp;P$146&amp;"'!A1:A300"))*(_summary!$C153=INDIRECT("'"&amp;P$146&amp;"'!B1:B300")),0))</f>
        <v>0</v>
      </c>
      <c r="Q153" s="18"/>
      <c r="R153" s="16">
        <f t="shared" ca="1" si="8"/>
        <v>0.99931583794946921</v>
      </c>
    </row>
    <row r="154" spans="2:19" ht="16.5" thickTop="1" thickBot="1" x14ac:dyDescent="0.3">
      <c r="B154" t="s">
        <v>25</v>
      </c>
      <c r="C154">
        <v>1</v>
      </c>
      <c r="D154" s="18">
        <f t="array" aca="1" ref="D154" ca="1">INDEX(OFFSET(INDIRECT("'"&amp;D$146&amp;"'!A1"),0,$C$145,200,1),MATCH(1,(_summary!$B154=INDIRECT("'"&amp;D$146&amp;"'!A1:A300"))*(_summary!$C154=INDIRECT("'"&amp;D$146&amp;"'!B1:B300")),0))</f>
        <v>3.435083280936839E-2</v>
      </c>
      <c r="E154" s="18">
        <f t="array" aca="1" ref="E154" ca="1">INDEX(OFFSET(INDIRECT("'"&amp;E$146&amp;"'!A1"),0,$C$145,200,1),MATCH(1,(_summary!$B154=INDIRECT("'"&amp;E$146&amp;"'!A1:A300"))*(_summary!$C154=INDIRECT("'"&amp;E$146&amp;"'!B1:B300")),0))</f>
        <v>0.10105133227882049</v>
      </c>
      <c r="F154" s="18">
        <f t="array" aca="1" ref="F154" ca="1">INDEX(OFFSET(INDIRECT("'"&amp;F$146&amp;"'!A1"),0,$C$145,200,1),MATCH(1,(_summary!$B154=INDIRECT("'"&amp;F$146&amp;"'!A1:A300"))*(_summary!$C154=INDIRECT("'"&amp;F$146&amp;"'!B1:B300")),0))</f>
        <v>8.7972766819910952E-3</v>
      </c>
      <c r="G154" s="18">
        <f t="array" aca="1" ref="G154" ca="1">INDEX(OFFSET(INDIRECT("'"&amp;G$146&amp;"'!A1"),0,$C$145,200,1),MATCH(1,(_summary!$B154=INDIRECT("'"&amp;G$146&amp;"'!A1:A300"))*(_summary!$C154=INDIRECT("'"&amp;G$146&amp;"'!B1:B300")),0))</f>
        <v>2.0096442453164439E-2</v>
      </c>
      <c r="H154" s="18">
        <f t="array" aca="1" ref="H154" ca="1">INDEX(OFFSET(INDIRECT("'"&amp;H$146&amp;"'!A1"),0,$C$145,200,1),MATCH(1,(_summary!$B154=INDIRECT("'"&amp;H$146&amp;"'!A1:A300"))*(_summary!$C154=INDIRECT("'"&amp;H$146&amp;"'!B1:B300")),0))</f>
        <v>3.1867701480748961E-4</v>
      </c>
      <c r="I154" s="18">
        <f t="array" aca="1" ref="I154" ca="1">INDEX(OFFSET(INDIRECT("'"&amp;I$146&amp;"'!A1"),0,$C$145,200,1),MATCH(1,(_summary!$B154=INDIRECT("'"&amp;I$146&amp;"'!A1:A300"))*(_summary!$C154=INDIRECT("'"&amp;I$146&amp;"'!B1:B300")),0))</f>
        <v>0</v>
      </c>
      <c r="J154" s="18">
        <f t="array" aca="1" ref="J154" ca="1">INDEX(OFFSET(INDIRECT("'"&amp;J$146&amp;"'!A1"),0,$C$145,200,1),MATCH(1,(_summary!$B154=INDIRECT("'"&amp;J$146&amp;"'!A1:A300"))*(_summary!$C154=INDIRECT("'"&amp;J$146&amp;"'!B1:B300")),0))</f>
        <v>0</v>
      </c>
      <c r="K154" s="18">
        <f t="array" aca="1" ref="K154" ca="1">INDEX(OFFSET(INDIRECT("'"&amp;K$146&amp;"'!A1"),0,$C$145,200,1),MATCH(1,(_summary!$B154=INDIRECT("'"&amp;K$146&amp;"'!A1:A300"))*(_summary!$C154=INDIRECT("'"&amp;K$146&amp;"'!B1:B300")),0))</f>
        <v>0</v>
      </c>
      <c r="L154" s="18">
        <f t="array" aca="1" ref="L154" ca="1">INDEX(OFFSET(INDIRECT("'"&amp;L$146&amp;"'!A1"),0,$C$145,200,1),MATCH(1,(_summary!$B154=INDIRECT("'"&amp;L$146&amp;"'!A1:A300"))*(_summary!$C154=INDIRECT("'"&amp;L$146&amp;"'!B1:B300")),0))</f>
        <v>0.83421695637422066</v>
      </c>
      <c r="M154" s="18">
        <f t="array" aca="1" ref="M154" ca="1">INDEX(OFFSET(INDIRECT("'"&amp;M$146&amp;"'!A1"),0,$C$145,200,1),MATCH(1,(_summary!$B154=INDIRECT("'"&amp;M$146&amp;"'!A1:A300"))*(_summary!$C154=INDIRECT("'"&amp;M$146&amp;"'!B1:B300")),0))</f>
        <v>9.5603104442246894E-4</v>
      </c>
      <c r="N154" s="18">
        <f t="array" aca="1" ref="N154" ca="1">INDEX(OFFSET(INDIRECT("'"&amp;N$146&amp;"'!A1"),0,$C$145,200,1),MATCH(1,(_summary!$B154=INDIRECT("'"&amp;N$146&amp;"'!A1:A300"))*(_summary!$C154=INDIRECT("'"&amp;N$146&amp;"'!B1:B300")),0))</f>
        <v>1.2747080592299587E-4</v>
      </c>
      <c r="O154" s="18">
        <f t="array" aca="1" ref="O154" ca="1">INDEX(OFFSET(INDIRECT("'"&amp;O$146&amp;"'!A1"),0,$C$145,200,1),MATCH(1,(_summary!$B154=INDIRECT("'"&amp;O$146&amp;"'!A1:A300"))*(_summary!$C154=INDIRECT("'"&amp;O$146&amp;"'!B1:B300")),0))</f>
        <v>8.4980537281997229E-5</v>
      </c>
      <c r="P154" s="18">
        <f t="array" aca="1" ref="P154" ca="1">INDEX(OFFSET(INDIRECT("'"&amp;P$146&amp;"'!A1"),0,$C$145,200,1),MATCH(1,(_summary!$B154=INDIRECT("'"&amp;P$146&amp;"'!A1:A300"))*(_summary!$C154=INDIRECT("'"&amp;P$146&amp;"'!B1:B300")),0))</f>
        <v>0</v>
      </c>
      <c r="Q154" s="18"/>
      <c r="R154" s="16">
        <f t="shared" ca="1" si="8"/>
        <v>1</v>
      </c>
    </row>
    <row r="155" spans="2:19" ht="16.5" thickTop="1" thickBot="1" x14ac:dyDescent="0.3">
      <c r="B155" t="s">
        <v>11</v>
      </c>
      <c r="C155">
        <v>1</v>
      </c>
      <c r="D155" s="18">
        <f t="array" aca="1" ref="D155" ca="1">INDEX(OFFSET(INDIRECT("'"&amp;D$146&amp;"'!A1"),0,$C$145,200,1),MATCH(1,(_summary!$B155=INDIRECT("'"&amp;D$146&amp;"'!A1:A300"))*(_summary!$C155=INDIRECT("'"&amp;D$146&amp;"'!B1:B300")),0))</f>
        <v>0.32452696388119684</v>
      </c>
      <c r="E155" s="18">
        <f t="array" aca="1" ref="E155" ca="1">INDEX(OFFSET(INDIRECT("'"&amp;E$146&amp;"'!A1"),0,$C$145,200,1),MATCH(1,(_summary!$B155=INDIRECT("'"&amp;E$146&amp;"'!A1:A300"))*(_summary!$C155=INDIRECT("'"&amp;E$146&amp;"'!B1:B300")),0))</f>
        <v>1.0719557916869526E-2</v>
      </c>
      <c r="F155" s="18">
        <f t="array" aca="1" ref="F155" ca="1">INDEX(OFFSET(INDIRECT("'"&amp;F$146&amp;"'!A1"),0,$C$145,200,1),MATCH(1,(_summary!$B155=INDIRECT("'"&amp;F$146&amp;"'!A1:A300"))*(_summary!$C155=INDIRECT("'"&amp;F$146&amp;"'!B1:B300")),0))</f>
        <v>0.16319690255817521</v>
      </c>
      <c r="G155" s="18">
        <f t="array" aca="1" ref="G155" ca="1">INDEX(OFFSET(INDIRECT("'"&amp;G$146&amp;"'!A1"),0,$C$145,200,1),MATCH(1,(_summary!$B155=INDIRECT("'"&amp;G$146&amp;"'!A1:A300"))*(_summary!$C155=INDIRECT("'"&amp;G$146&amp;"'!B1:B300")),0))</f>
        <v>1.9644611327999206E-3</v>
      </c>
      <c r="H155" s="18">
        <f t="array" aca="1" ref="H155" ca="1">INDEX(OFFSET(INDIRECT("'"&amp;H$146&amp;"'!A1"),0,$C$145,200,1),MATCH(1,(_summary!$B155=INDIRECT("'"&amp;H$146&amp;"'!A1:A300"))*(_summary!$C155=INDIRECT("'"&amp;H$146&amp;"'!B1:B300")),0))</f>
        <v>4.5205802100581842E-4</v>
      </c>
      <c r="I155" s="18">
        <f t="array" aca="1" ref="I155" ca="1">INDEX(OFFSET(INDIRECT("'"&amp;I$146&amp;"'!A1"),0,$C$145,200,1),MATCH(1,(_summary!$B155=INDIRECT("'"&amp;I$146&amp;"'!A1:A300"))*(_summary!$C155=INDIRECT("'"&amp;I$146&amp;"'!B1:B300")),0))</f>
        <v>0</v>
      </c>
      <c r="J155" s="18">
        <f t="array" aca="1" ref="J155" ca="1">INDEX(OFFSET(INDIRECT("'"&amp;J$146&amp;"'!A1"),0,$C$145,200,1),MATCH(1,(_summary!$B155=INDIRECT("'"&amp;J$146&amp;"'!A1:A300"))*(_summary!$C155=INDIRECT("'"&amp;J$146&amp;"'!B1:B300")),0))</f>
        <v>1.8600595684408716E-4</v>
      </c>
      <c r="K155" s="18">
        <f t="array" aca="1" ref="K155" ca="1">INDEX(OFFSET(INDIRECT("'"&amp;K$146&amp;"'!A1"),0,$C$145,200,1),MATCH(1,(_summary!$B155=INDIRECT("'"&amp;K$146&amp;"'!A1:A300"))*(_summary!$C155=INDIRECT("'"&amp;K$146&amp;"'!B1:B300")),0))</f>
        <v>0</v>
      </c>
      <c r="L155" s="18">
        <f t="array" aca="1" ref="L155" ca="1">INDEX(OFFSET(INDIRECT("'"&amp;L$146&amp;"'!A1"),0,$C$145,200,1),MATCH(1,(_summary!$B155=INDIRECT("'"&amp;L$146&amp;"'!A1:A300"))*(_summary!$C155=INDIRECT("'"&amp;L$146&amp;"'!B1:B300")),0))</f>
        <v>0.49729650445608736</v>
      </c>
      <c r="M155" s="18">
        <f t="array" aca="1" ref="M155" ca="1">INDEX(OFFSET(INDIRECT("'"&amp;M$146&amp;"'!A1"),0,$C$145,200,1),MATCH(1,(_summary!$B155=INDIRECT("'"&amp;M$146&amp;"'!A1:A300"))*(_summary!$C155=INDIRECT("'"&amp;M$146&amp;"'!B1:B300")),0))</f>
        <v>1.3561740630174551E-3</v>
      </c>
      <c r="N155" s="18">
        <f t="array" aca="1" ref="N155" ca="1">INDEX(OFFSET(INDIRECT("'"&amp;N$146&amp;"'!A1"),0,$C$145,200,1),MATCH(1,(_summary!$B155=INDIRECT("'"&amp;N$146&amp;"'!A1:A300"))*(_summary!$C155=INDIRECT("'"&amp;N$146&amp;"'!B1:B300")),0))</f>
        <v>1.8082320840232734E-4</v>
      </c>
      <c r="O155" s="18">
        <f t="array" aca="1" ref="O155" ca="1">INDEX(OFFSET(INDIRECT("'"&amp;O$146&amp;"'!A1"),0,$C$145,200,1),MATCH(1,(_summary!$B155=INDIRECT("'"&amp;O$146&amp;"'!A1:A300"))*(_summary!$C155=INDIRECT("'"&amp;O$146&amp;"'!B1:B300")),0))</f>
        <v>1.2054880560155158E-4</v>
      </c>
      <c r="P155" s="18">
        <f t="array" aca="1" ref="P155" ca="1">INDEX(OFFSET(INDIRECT("'"&amp;P$146&amp;"'!A1"),0,$C$145,200,1),MATCH(1,(_summary!$B155=INDIRECT("'"&amp;P$146&amp;"'!A1:A300"))*(_summary!$C155=INDIRECT("'"&amp;P$146&amp;"'!B1:B300")),0))</f>
        <v>0</v>
      </c>
      <c r="Q155" s="18"/>
      <c r="R155" s="16">
        <f t="shared" ca="1" si="8"/>
        <v>0.99999999999999989</v>
      </c>
    </row>
    <row r="156" spans="2:19" ht="16.5" thickTop="1" thickBot="1" x14ac:dyDescent="0.3">
      <c r="B156" t="s">
        <v>3</v>
      </c>
      <c r="C156">
        <v>1</v>
      </c>
      <c r="D156" s="18">
        <f t="array" aca="1" ref="D156" ca="1">INDEX(OFFSET(INDIRECT("'"&amp;D$146&amp;"'!A1"),0,$C$145,200,1),MATCH(1,(_summary!$B156=INDIRECT("'"&amp;D$146&amp;"'!A1:A300"))*(_summary!$C156=INDIRECT("'"&amp;D$146&amp;"'!B1:B300")),0))</f>
        <v>0.14801511591808764</v>
      </c>
      <c r="E156" s="18">
        <f t="array" aca="1" ref="E156" ca="1">INDEX(OFFSET(INDIRECT("'"&amp;E$146&amp;"'!A1"),0,$C$145,200,1),MATCH(1,(_summary!$B156=INDIRECT("'"&amp;E$146&amp;"'!A1:A300"))*(_summary!$C156=INDIRECT("'"&amp;E$146&amp;"'!B1:B300")),0))</f>
        <v>0.38402371830682874</v>
      </c>
      <c r="F156" s="18">
        <f t="array" aca="1" ref="F156" ca="1">INDEX(OFFSET(INDIRECT("'"&amp;F$146&amp;"'!A1"),0,$C$145,200,1),MATCH(1,(_summary!$B156=INDIRECT("'"&amp;F$146&amp;"'!A1:A300"))*(_summary!$C156=INDIRECT("'"&amp;F$146&amp;"'!B1:B300")),0))</f>
        <v>0.17820515201314532</v>
      </c>
      <c r="G156" s="18">
        <f t="array" aca="1" ref="G156" ca="1">INDEX(OFFSET(INDIRECT("'"&amp;G$146&amp;"'!A1"),0,$C$145,200,1),MATCH(1,(_summary!$B156=INDIRECT("'"&amp;G$146&amp;"'!A1:A300"))*(_summary!$C156=INDIRECT("'"&amp;G$146&amp;"'!B1:B300")),0))</f>
        <v>1.4659215663126183E-3</v>
      </c>
      <c r="H156" s="18">
        <f t="array" aca="1" ref="H156" ca="1">INDEX(OFFSET(INDIRECT("'"&amp;H$146&amp;"'!A1"),0,$C$145,200,1),MATCH(1,(_summary!$B156=INDIRECT("'"&amp;H$146&amp;"'!A1:A300"))*(_summary!$C156=INDIRECT("'"&amp;H$146&amp;"'!B1:B300")),0))</f>
        <v>9.6125714980042529E-4</v>
      </c>
      <c r="I156" s="18">
        <f t="array" aca="1" ref="I156" ca="1">INDEX(OFFSET(INDIRECT("'"&amp;I$146&amp;"'!A1"),0,$C$145,200,1),MATCH(1,(_summary!$B156=INDIRECT("'"&amp;I$146&amp;"'!A1:A300"))*(_summary!$C156=INDIRECT("'"&amp;I$146&amp;"'!B1:B300")),0))</f>
        <v>0</v>
      </c>
      <c r="J156" s="18">
        <f t="array" aca="1" ref="J156" ca="1">INDEX(OFFSET(INDIRECT("'"&amp;J$146&amp;"'!A1"),0,$C$145,200,1),MATCH(1,(_summary!$B156=INDIRECT("'"&amp;J$146&amp;"'!A1:A300"))*(_summary!$C156=INDIRECT("'"&amp;J$146&amp;"'!B1:B300")),0))</f>
        <v>0</v>
      </c>
      <c r="K156" s="18">
        <f t="array" aca="1" ref="K156" ca="1">INDEX(OFFSET(INDIRECT("'"&amp;K$146&amp;"'!A1"),0,$C$145,200,1),MATCH(1,(_summary!$B156=INDIRECT("'"&amp;K$146&amp;"'!A1:A300"))*(_summary!$C156=INDIRECT("'"&amp;K$146&amp;"'!B1:B300")),0))</f>
        <v>0</v>
      </c>
      <c r="L156" s="18">
        <f t="array" aca="1" ref="L156" ca="1">INDEX(OFFSET(INDIRECT("'"&amp;L$146&amp;"'!A1"),0,$C$145,200,1),MATCH(1,(_summary!$B156=INDIRECT("'"&amp;L$146&amp;"'!A1:A300"))*(_summary!$C156=INDIRECT("'"&amp;L$146&amp;"'!B1:B300")),0))</f>
        <v>0.27421406567896456</v>
      </c>
      <c r="M156" s="18">
        <f t="array" aca="1" ref="M156" ca="1">INDEX(OFFSET(INDIRECT("'"&amp;M$146&amp;"'!A1"),0,$C$145,200,1),MATCH(1,(_summary!$B156=INDIRECT("'"&amp;M$146&amp;"'!A1:A300"))*(_summary!$C156=INDIRECT("'"&amp;M$146&amp;"'!B1:B300")),0))</f>
        <v>1.2473931266993839E-2</v>
      </c>
      <c r="N156" s="18">
        <f t="array" aca="1" ref="N156" ca="1">INDEX(OFFSET(INDIRECT("'"&amp;N$146&amp;"'!A1"),0,$C$145,200,1),MATCH(1,(_summary!$B156=INDIRECT("'"&amp;N$146&amp;"'!A1:A300"))*(_summary!$C156=INDIRECT("'"&amp;N$146&amp;"'!B1:B300")),0))</f>
        <v>3.8450285992017023E-4</v>
      </c>
      <c r="O156" s="18">
        <f t="array" aca="1" ref="O156" ca="1">INDEX(OFFSET(INDIRECT("'"&amp;O$146&amp;"'!A1"),0,$C$145,200,1),MATCH(1,(_summary!$B156=INDIRECT("'"&amp;O$146&amp;"'!A1:A300"))*(_summary!$C156=INDIRECT("'"&amp;O$146&amp;"'!B1:B300")),0))</f>
        <v>2.5633523994678011E-4</v>
      </c>
      <c r="P156" s="18">
        <f t="array" aca="1" ref="P156" ca="1">INDEX(OFFSET(INDIRECT("'"&amp;P$146&amp;"'!A1"),0,$C$145,200,1),MATCH(1,(_summary!$B156=INDIRECT("'"&amp;P$146&amp;"'!A1:A300"))*(_summary!$C156=INDIRECT("'"&amp;P$146&amp;"'!B1:B300")),0))</f>
        <v>0</v>
      </c>
      <c r="Q156" s="18"/>
      <c r="R156" s="16">
        <f t="shared" ca="1" si="8"/>
        <v>1.0000000000000002</v>
      </c>
    </row>
    <row r="157" spans="2:19" ht="16.5" thickTop="1" thickBot="1" x14ac:dyDescent="0.3">
      <c r="B157" t="s">
        <v>2</v>
      </c>
      <c r="C157">
        <v>1</v>
      </c>
      <c r="D157" s="18">
        <f t="array" aca="1" ref="D157" ca="1">INDEX(OFFSET(INDIRECT("'"&amp;D$146&amp;"'!A1"),0,$C$145,200,1),MATCH(1,(_summary!$B157=INDIRECT("'"&amp;D$146&amp;"'!A1:A300"))*(_summary!$C157=INDIRECT("'"&amp;D$146&amp;"'!B1:B300")),0))</f>
        <v>6.9982176422740641E-2</v>
      </c>
      <c r="E157" s="18">
        <f t="array" aca="1" ref="E157" ca="1">INDEX(OFFSET(INDIRECT("'"&amp;E$146&amp;"'!A1"),0,$C$145,200,1),MATCH(1,(_summary!$B157=INDIRECT("'"&amp;E$146&amp;"'!A1:A300"))*(_summary!$C157=INDIRECT("'"&amp;E$146&amp;"'!B1:B300")),0))</f>
        <v>0.46628819604685279</v>
      </c>
      <c r="F157" s="18">
        <f t="array" aca="1" ref="F157" ca="1">INDEX(OFFSET(INDIRECT("'"&amp;F$146&amp;"'!A1"),0,$C$145,200,1),MATCH(1,(_summary!$B157=INDIRECT("'"&amp;F$146&amp;"'!A1:A300"))*(_summary!$C157=INDIRECT("'"&amp;F$146&amp;"'!B1:B300")),0))</f>
        <v>0.29599802079548548</v>
      </c>
      <c r="G157" s="18">
        <f t="array" aca="1" ref="G157" ca="1">INDEX(OFFSET(INDIRECT("'"&amp;G$146&amp;"'!A1"),0,$C$145,200,1),MATCH(1,(_summary!$B157=INDIRECT("'"&amp;G$146&amp;"'!A1:A300"))*(_summary!$C157=INDIRECT("'"&amp;G$146&amp;"'!B1:B300")),0))</f>
        <v>1.4202314617181477E-2</v>
      </c>
      <c r="H157" s="18">
        <f t="array" aca="1" ref="H157" ca="1">INDEX(OFFSET(INDIRECT("'"&amp;H$146&amp;"'!A1"),0,$C$145,200,1),MATCH(1,(_summary!$B157=INDIRECT("'"&amp;H$146&amp;"'!A1:A300"))*(_summary!$C157=INDIRECT("'"&amp;H$146&amp;"'!B1:B300")),0))</f>
        <v>1.4766039768197392E-3</v>
      </c>
      <c r="I157" s="18">
        <f t="array" aca="1" ref="I157" ca="1">INDEX(OFFSET(INDIRECT("'"&amp;I$146&amp;"'!A1"),0,$C$145,200,1),MATCH(1,(_summary!$B157=INDIRECT("'"&amp;I$146&amp;"'!A1:A300"))*(_summary!$C157=INDIRECT("'"&amp;I$146&amp;"'!B1:B300")),0))</f>
        <v>0</v>
      </c>
      <c r="J157" s="18">
        <f t="array" aca="1" ref="J157" ca="1">INDEX(OFFSET(INDIRECT("'"&amp;J$146&amp;"'!A1"),0,$C$145,200,1),MATCH(1,(_summary!$B157=INDIRECT("'"&amp;J$146&amp;"'!A1:A300"))*(_summary!$C157=INDIRECT("'"&amp;J$146&amp;"'!B1:B300")),0))</f>
        <v>0</v>
      </c>
      <c r="K157" s="18">
        <f t="array" aca="1" ref="K157" ca="1">INDEX(OFFSET(INDIRECT("'"&amp;K$146&amp;"'!A1"),0,$C$145,200,1),MATCH(1,(_summary!$B157=INDIRECT("'"&amp;K$146&amp;"'!A1:A300"))*(_summary!$C157=INDIRECT("'"&amp;K$146&amp;"'!B1:B300")),0))</f>
        <v>0</v>
      </c>
      <c r="L157" s="18">
        <f t="array" aca="1" ref="L157" ca="1">INDEX(OFFSET(INDIRECT("'"&amp;L$146&amp;"'!A1"),0,$C$145,200,1),MATCH(1,(_summary!$B157=INDIRECT("'"&amp;L$146&amp;"'!A1:A300"))*(_summary!$C157=INDIRECT("'"&amp;L$146&amp;"'!B1:B300")),0))</f>
        <v>0.14606228714567171</v>
      </c>
      <c r="M157" s="18">
        <f t="array" aca="1" ref="M157" ca="1">INDEX(OFFSET(INDIRECT("'"&amp;M$146&amp;"'!A1"),0,$C$145,200,1),MATCH(1,(_summary!$B157=INDIRECT("'"&amp;M$146&amp;"'!A1:A300"))*(_summary!$C157=INDIRECT("'"&amp;M$146&amp;"'!B1:B300")),0))</f>
        <v>4.4298119304592171E-3</v>
      </c>
      <c r="N157" s="18">
        <f t="array" aca="1" ref="N157" ca="1">INDEX(OFFSET(INDIRECT("'"&amp;N$146&amp;"'!A1"),0,$C$145,200,1),MATCH(1,(_summary!$B157=INDIRECT("'"&amp;N$146&amp;"'!A1:A300"))*(_summary!$C157=INDIRECT("'"&amp;N$146&amp;"'!B1:B300")),0))</f>
        <v>5.9064159072789568E-4</v>
      </c>
      <c r="O157" s="18">
        <f t="array" aca="1" ref="O157" ca="1">INDEX(OFFSET(INDIRECT("'"&amp;O$146&amp;"'!A1"),0,$C$145,200,1),MATCH(1,(_summary!$B157=INDIRECT("'"&amp;O$146&amp;"'!A1:A300"))*(_summary!$C157=INDIRECT("'"&amp;O$146&amp;"'!B1:B300")),0))</f>
        <v>9.6994747406118145E-4</v>
      </c>
      <c r="P157" s="18">
        <f t="array" aca="1" ref="P157" ca="1">INDEX(OFFSET(INDIRECT("'"&amp;P$146&amp;"'!A1"),0,$C$145,200,1),MATCH(1,(_summary!$B157=INDIRECT("'"&amp;P$146&amp;"'!A1:A300"))*(_summary!$C157=INDIRECT("'"&amp;P$146&amp;"'!B1:B300")),0))</f>
        <v>0</v>
      </c>
      <c r="Q157" s="18"/>
      <c r="R157" s="16">
        <f t="shared" ca="1" si="8"/>
        <v>1</v>
      </c>
    </row>
    <row r="158" spans="2:19" ht="16.5" thickTop="1" thickBot="1" x14ac:dyDescent="0.3">
      <c r="B158" t="s">
        <v>16</v>
      </c>
      <c r="C158">
        <v>1</v>
      </c>
      <c r="D158" s="18">
        <f t="array" aca="1" ref="D158" ca="1">INDEX(OFFSET(INDIRECT("'"&amp;D$146&amp;"'!A1"),0,$C$145,200,1),MATCH(1,(_summary!$B158=INDIRECT("'"&amp;D$146&amp;"'!A1:A300"))*(_summary!$C158=INDIRECT("'"&amp;D$146&amp;"'!B1:B300")),0))</f>
        <v>4.6068923436486282E-2</v>
      </c>
      <c r="E158" s="18">
        <f t="array" aca="1" ref="E158" ca="1">INDEX(OFFSET(INDIRECT("'"&amp;E$146&amp;"'!A1"),0,$C$145,200,1),MATCH(1,(_summary!$B158=INDIRECT("'"&amp;E$146&amp;"'!A1:A300"))*(_summary!$C158=INDIRECT("'"&amp;E$146&amp;"'!B1:B300")),0))</f>
        <v>7.4259878507740504E-2</v>
      </c>
      <c r="F158" s="18">
        <f t="array" aca="1" ref="F158" ca="1">INDEX(OFFSET(INDIRECT("'"&amp;F$146&amp;"'!A1"),0,$C$145,200,1),MATCH(1,(_summary!$B158=INDIRECT("'"&amp;F$146&amp;"'!A1:A300"))*(_summary!$C158=INDIRECT("'"&amp;F$146&amp;"'!B1:B300")),0))</f>
        <v>0.45422799854186952</v>
      </c>
      <c r="G158" s="18">
        <f t="array" aca="1" ref="G158" ca="1">INDEX(OFFSET(INDIRECT("'"&amp;G$146&amp;"'!A1"),0,$C$145,200,1),MATCH(1,(_summary!$B158=INDIRECT("'"&amp;G$146&amp;"'!A1:A300"))*(_summary!$C158=INDIRECT("'"&amp;G$146&amp;"'!B1:B300")),0))</f>
        <v>6.748916282949738E-5</v>
      </c>
      <c r="H158" s="18">
        <f t="array" aca="1" ref="H158" ca="1">INDEX(OFFSET(INDIRECT("'"&amp;H$146&amp;"'!A1"),0,$C$145,200,1),MATCH(1,(_summary!$B158=INDIRECT("'"&amp;H$146&amp;"'!A1:A300"))*(_summary!$C158=INDIRECT("'"&amp;H$146&amp;"'!B1:B300")),0))</f>
        <v>1.2696881427715482E-3</v>
      </c>
      <c r="I158" s="18">
        <f t="array" aca="1" ref="I158" ca="1">INDEX(OFFSET(INDIRECT("'"&amp;I$146&amp;"'!A1"),0,$C$145,200,1),MATCH(1,(_summary!$B158=INDIRECT("'"&amp;I$146&amp;"'!A1:A300"))*(_summary!$C158=INDIRECT("'"&amp;I$146&amp;"'!B1:B300")),0))</f>
        <v>0</v>
      </c>
      <c r="J158" s="18">
        <f t="array" aca="1" ref="J158" ca="1">INDEX(OFFSET(INDIRECT("'"&amp;J$146&amp;"'!A1"),0,$C$145,200,1),MATCH(1,(_summary!$B158=INDIRECT("'"&amp;J$146&amp;"'!A1:A300"))*(_summary!$C158=INDIRECT("'"&amp;J$146&amp;"'!B1:B300")),0))</f>
        <v>0</v>
      </c>
      <c r="K158" s="18">
        <f t="array" aca="1" ref="K158" ca="1">INDEX(OFFSET(INDIRECT("'"&amp;K$146&amp;"'!A1"),0,$C$145,200,1),MATCH(1,(_summary!$B158=INDIRECT("'"&amp;K$146&amp;"'!A1:A300"))*(_summary!$C158=INDIRECT("'"&amp;K$146&amp;"'!B1:B300")),0))</f>
        <v>0</v>
      </c>
      <c r="L158" s="18">
        <f t="array" aca="1" ref="L158" ca="1">INDEX(OFFSET(INDIRECT("'"&amp;L$146&amp;"'!A1"),0,$C$145,200,1),MATCH(1,(_summary!$B158=INDIRECT("'"&amp;L$146&amp;"'!A1:A300"))*(_summary!$C158=INDIRECT("'"&amp;L$146&amp;"'!B1:B300")),0))</f>
        <v>0.41937050964754685</v>
      </c>
      <c r="M158" s="18">
        <f t="array" aca="1" ref="M158" ca="1">INDEX(OFFSET(INDIRECT("'"&amp;M$146&amp;"'!A1"),0,$C$145,200,1),MATCH(1,(_summary!$B158=INDIRECT("'"&amp;M$146&amp;"'!A1:A300"))*(_summary!$C158=INDIRECT("'"&amp;M$146&amp;"'!B1:B300")),0))</f>
        <v>3.8090644283146433E-3</v>
      </c>
      <c r="N158" s="18">
        <f t="array" aca="1" ref="N158" ca="1">INDEX(OFFSET(INDIRECT("'"&amp;N$146&amp;"'!A1"),0,$C$145,200,1),MATCH(1,(_summary!$B158=INDIRECT("'"&amp;N$146&amp;"'!A1:A300"))*(_summary!$C158=INDIRECT("'"&amp;N$146&amp;"'!B1:B300")),0))</f>
        <v>5.0787525710861941E-4</v>
      </c>
      <c r="O158" s="18">
        <f t="array" aca="1" ref="O158" ca="1">INDEX(OFFSET(INDIRECT("'"&amp;O$146&amp;"'!A1"),0,$C$145,200,1),MATCH(1,(_summary!$B158=INDIRECT("'"&amp;O$146&amp;"'!A1:A300"))*(_summary!$C158=INDIRECT("'"&amp;O$146&amp;"'!B1:B300")),0))</f>
        <v>4.1857287533248366E-4</v>
      </c>
      <c r="P158" s="18">
        <f t="array" aca="1" ref="P158" ca="1">INDEX(OFFSET(INDIRECT("'"&amp;P$146&amp;"'!A1"),0,$C$145,200,1),MATCH(1,(_summary!$B158=INDIRECT("'"&amp;P$146&amp;"'!A1:A300"))*(_summary!$C158=INDIRECT("'"&amp;P$146&amp;"'!B1:B300")),0))</f>
        <v>0</v>
      </c>
      <c r="Q158" s="18"/>
      <c r="R158" s="16">
        <f t="shared" ca="1" si="8"/>
        <v>1</v>
      </c>
    </row>
    <row r="159" spans="2:19" ht="16.5" thickTop="1" thickBot="1" x14ac:dyDescent="0.3">
      <c r="B159" t="s">
        <v>15</v>
      </c>
      <c r="C159">
        <v>1</v>
      </c>
      <c r="D159" s="18">
        <f t="array" aca="1" ref="D159" ca="1">INDEX(OFFSET(INDIRECT("'"&amp;D$146&amp;"'!A1"),0,$C$145,200,1),MATCH(1,(_summary!$B159=INDIRECT("'"&amp;D$146&amp;"'!A1:A300"))*(_summary!$C159=INDIRECT("'"&amp;D$146&amp;"'!B1:B300")),0))</f>
        <v>1.5313600444450917E-2</v>
      </c>
      <c r="E159" s="18">
        <f t="array" aca="1" ref="E159" ca="1">INDEX(OFFSET(INDIRECT("'"&amp;E$146&amp;"'!A1"),0,$C$145,200,1),MATCH(1,(_summary!$B159=INDIRECT("'"&amp;E$146&amp;"'!A1:A300"))*(_summary!$C159=INDIRECT("'"&amp;E$146&amp;"'!B1:B300")),0))</f>
        <v>0.47258960765385449</v>
      </c>
      <c r="F159" s="18">
        <f t="array" aca="1" ref="F159" ca="1">INDEX(OFFSET(INDIRECT("'"&amp;F$146&amp;"'!A1"),0,$C$145,200,1),MATCH(1,(_summary!$B159=INDIRECT("'"&amp;F$146&amp;"'!A1:A300"))*(_summary!$C159=INDIRECT("'"&amp;F$146&amp;"'!B1:B300")),0))</f>
        <v>3.5772145495751991E-5</v>
      </c>
      <c r="G159" s="18">
        <f t="array" aca="1" ref="G159" ca="1">INDEX(OFFSET(INDIRECT("'"&amp;G$146&amp;"'!A1"),0,$C$145,200,1),MATCH(1,(_summary!$B159=INDIRECT("'"&amp;G$146&amp;"'!A1:A300"))*(_summary!$C159=INDIRECT("'"&amp;G$146&amp;"'!B1:B300")),0))</f>
        <v>2.7479727872409793E-2</v>
      </c>
      <c r="H159" s="18">
        <f t="array" aca="1" ref="H159" ca="1">INDEX(OFFSET(INDIRECT("'"&amp;H$146&amp;"'!A1"),0,$C$145,200,1),MATCH(1,(_summary!$B159=INDIRECT("'"&amp;H$146&amp;"'!A1:A300"))*(_summary!$C159=INDIRECT("'"&amp;H$146&amp;"'!B1:B300")),0))</f>
        <v>8.29839747694367E-4</v>
      </c>
      <c r="I159" s="18">
        <f t="array" aca="1" ref="I159" ca="1">INDEX(OFFSET(INDIRECT("'"&amp;I$146&amp;"'!A1"),0,$C$145,200,1),MATCH(1,(_summary!$B159=INDIRECT("'"&amp;I$146&amp;"'!A1:A300"))*(_summary!$C159=INDIRECT("'"&amp;I$146&amp;"'!B1:B300")),0))</f>
        <v>0</v>
      </c>
      <c r="J159" s="18">
        <f t="array" aca="1" ref="J159" ca="1">INDEX(OFFSET(INDIRECT("'"&amp;J$146&amp;"'!A1"),0,$C$145,200,1),MATCH(1,(_summary!$B159=INDIRECT("'"&amp;J$146&amp;"'!A1:A300"))*(_summary!$C159=INDIRECT("'"&amp;J$146&amp;"'!B1:B300")),0))</f>
        <v>0</v>
      </c>
      <c r="K159" s="18">
        <f t="array" aca="1" ref="K159" ca="1">INDEX(OFFSET(INDIRECT("'"&amp;K$146&amp;"'!A1"),0,$C$145,200,1),MATCH(1,(_summary!$B159=INDIRECT("'"&amp;K$146&amp;"'!A1:A300"))*(_summary!$C159=INDIRECT("'"&amp;K$146&amp;"'!B1:B300")),0))</f>
        <v>0</v>
      </c>
      <c r="L159" s="18">
        <f t="array" aca="1" ref="L159" ca="1">INDEX(OFFSET(INDIRECT("'"&amp;L$146&amp;"'!A1"),0,$C$145,200,1),MATCH(1,(_summary!$B159=INDIRECT("'"&amp;L$146&amp;"'!A1:A300"))*(_summary!$C159=INDIRECT("'"&amp;L$146&amp;"'!B1:B300")),0))</f>
        <v>0.48070870639454866</v>
      </c>
      <c r="M159" s="18">
        <f t="array" aca="1" ref="M159" ca="1">INDEX(OFFSET(INDIRECT("'"&amp;M$146&amp;"'!A1"),0,$C$145,200,1),MATCH(1,(_summary!$B159=INDIRECT("'"&amp;M$146&amp;"'!A1:A300"))*(_summary!$C159=INDIRECT("'"&amp;M$146&amp;"'!B1:B300")),0))</f>
        <v>2.4895192430831005E-3</v>
      </c>
      <c r="N159" s="18">
        <f t="array" aca="1" ref="N159" ca="1">INDEX(OFFSET(INDIRECT("'"&amp;N$146&amp;"'!A1"),0,$C$145,200,1),MATCH(1,(_summary!$B159=INDIRECT("'"&amp;N$146&amp;"'!A1:A300"))*(_summary!$C159=INDIRECT("'"&amp;N$146&amp;"'!B1:B300")),0))</f>
        <v>3.3193589907774677E-4</v>
      </c>
      <c r="O159" s="18">
        <f t="array" aca="1" ref="O159" ca="1">INDEX(OFFSET(INDIRECT("'"&amp;O$146&amp;"'!A1"),0,$C$145,200,1),MATCH(1,(_summary!$B159=INDIRECT("'"&amp;O$146&amp;"'!A1:A300"))*(_summary!$C159=INDIRECT("'"&amp;O$146&amp;"'!B1:B300")),0))</f>
        <v>2.2129059938516454E-4</v>
      </c>
      <c r="P159" s="18">
        <f t="array" aca="1" ref="P159" ca="1">INDEX(OFFSET(INDIRECT("'"&amp;P$146&amp;"'!A1"),0,$C$145,200,1),MATCH(1,(_summary!$B159=INDIRECT("'"&amp;P$146&amp;"'!A1:A300"))*(_summary!$C159=INDIRECT("'"&amp;P$146&amp;"'!B1:B300")),0))</f>
        <v>0</v>
      </c>
      <c r="Q159" s="18"/>
      <c r="R159" s="16">
        <f t="shared" ca="1" si="8"/>
        <v>0.99999999999999989</v>
      </c>
    </row>
    <row r="160" spans="2:19" ht="16.5" thickTop="1" thickBot="1" x14ac:dyDescent="0.3">
      <c r="B160" t="s">
        <v>18</v>
      </c>
      <c r="C160">
        <v>1</v>
      </c>
      <c r="D160" s="18">
        <f t="array" aca="1" ref="D160" ca="1">INDEX(OFFSET(INDIRECT("'"&amp;D$146&amp;"'!A1"),0,$C$145,200,1),MATCH(1,(_summary!$B160=INDIRECT("'"&amp;D$146&amp;"'!A1:A300"))*(_summary!$C160=INDIRECT("'"&amp;D$146&amp;"'!B1:B300")),0))</f>
        <v>7.3095515121314403E-2</v>
      </c>
      <c r="E160" s="18">
        <f t="array" aca="1" ref="E160" ca="1">INDEX(OFFSET(INDIRECT("'"&amp;E$146&amp;"'!A1"),0,$C$145,200,1),MATCH(1,(_summary!$B160=INDIRECT("'"&amp;E$146&amp;"'!A1:A300"))*(_summary!$C160=INDIRECT("'"&amp;E$146&amp;"'!B1:B300")),0))</f>
        <v>0.25586862493000062</v>
      </c>
      <c r="F160" s="18">
        <f t="array" aca="1" ref="F160" ca="1">INDEX(OFFSET(INDIRECT("'"&amp;F$146&amp;"'!A1"),0,$C$145,200,1),MATCH(1,(_summary!$B160=INDIRECT("'"&amp;F$146&amp;"'!A1:A300"))*(_summary!$C160=INDIRECT("'"&amp;F$146&amp;"'!B1:B300")),0))</f>
        <v>0.40215804496719726</v>
      </c>
      <c r="G160" s="18">
        <f t="array" aca="1" ref="G160" ca="1">INDEX(OFFSET(INDIRECT("'"&amp;G$146&amp;"'!A1"),0,$C$145,200,1),MATCH(1,(_summary!$B160=INDIRECT("'"&amp;G$146&amp;"'!A1:A300"))*(_summary!$C160=INDIRECT("'"&amp;G$146&amp;"'!B1:B300")),0))</f>
        <v>0.21332160672339581</v>
      </c>
      <c r="H160" s="18">
        <f t="array" aca="1" ref="H160" ca="1">INDEX(OFFSET(INDIRECT("'"&amp;H$146&amp;"'!A1"),0,$C$145,200,1),MATCH(1,(_summary!$B160=INDIRECT("'"&amp;H$146&amp;"'!A1:A300"))*(_summary!$C160=INDIRECT("'"&amp;H$146&amp;"'!B1:B300")),0))</f>
        <v>3.1430006920321555E-3</v>
      </c>
      <c r="I160" s="18">
        <f t="array" aca="1" ref="I160" ca="1">INDEX(OFFSET(INDIRECT("'"&amp;I$146&amp;"'!A1"),0,$C$145,200,1),MATCH(1,(_summary!$B160=INDIRECT("'"&amp;I$146&amp;"'!A1:A300"))*(_summary!$C160=INDIRECT("'"&amp;I$146&amp;"'!B1:B300")),0))</f>
        <v>0</v>
      </c>
      <c r="J160" s="18">
        <f t="array" aca="1" ref="J160" ca="1">INDEX(OFFSET(INDIRECT("'"&amp;J$146&amp;"'!A1"),0,$C$145,200,1),MATCH(1,(_summary!$B160=INDIRECT("'"&amp;J$146&amp;"'!A1:A300"))*(_summary!$C160=INDIRECT("'"&amp;J$146&amp;"'!B1:B300")),0))</f>
        <v>0</v>
      </c>
      <c r="K160" s="18">
        <f t="array" aca="1" ref="K160" ca="1">INDEX(OFFSET(INDIRECT("'"&amp;K$146&amp;"'!A1"),0,$C$145,200,1),MATCH(1,(_summary!$B160=INDIRECT("'"&amp;K$146&amp;"'!A1:A300"))*(_summary!$C160=INDIRECT("'"&amp;K$146&amp;"'!B1:B300")),0))</f>
        <v>0</v>
      </c>
      <c r="L160" s="18">
        <f t="array" aca="1" ref="L160" ca="1">INDEX(OFFSET(INDIRECT("'"&amp;L$146&amp;"'!A1"),0,$C$145,200,1),MATCH(1,(_summary!$B160=INDIRECT("'"&amp;L$146&amp;"'!A1:A300"))*(_summary!$C160=INDIRECT("'"&amp;L$146&amp;"'!B1:B300")),0))</f>
        <v>4.0888871695275032E-2</v>
      </c>
      <c r="M160" s="18">
        <f t="array" aca="1" ref="M160" ca="1">INDEX(OFFSET(INDIRECT("'"&amp;M$146&amp;"'!A1"),0,$C$145,200,1),MATCH(1,(_summary!$B160=INDIRECT("'"&amp;M$146&amp;"'!A1:A300"))*(_summary!$C160=INDIRECT("'"&amp;M$146&amp;"'!B1:B300")),0))</f>
        <v>9.4290020760964648E-3</v>
      </c>
      <c r="N160" s="18">
        <f t="array" aca="1" ref="N160" ca="1">INDEX(OFFSET(INDIRECT("'"&amp;N$146&amp;"'!A1"),0,$C$145,200,1),MATCH(1,(_summary!$B160=INDIRECT("'"&amp;N$146&amp;"'!A1:A300"))*(_summary!$C160=INDIRECT("'"&amp;N$146&amp;"'!B1:B300")),0))</f>
        <v>1.2572002768128621E-3</v>
      </c>
      <c r="O160" s="18">
        <f t="array" aca="1" ref="O160" ca="1">INDEX(OFFSET(INDIRECT("'"&amp;O$146&amp;"'!A1"),0,$C$145,200,1),MATCH(1,(_summary!$B160=INDIRECT("'"&amp;O$146&amp;"'!A1:A300"))*(_summary!$C160=INDIRECT("'"&amp;O$146&amp;"'!B1:B300")),0))</f>
        <v>8.3813351787524141E-4</v>
      </c>
      <c r="P160" s="18">
        <f t="array" aca="1" ref="P160" ca="1">INDEX(OFFSET(INDIRECT("'"&amp;P$146&amp;"'!A1"),0,$C$145,200,1),MATCH(1,(_summary!$B160=INDIRECT("'"&amp;P$146&amp;"'!A1:A300"))*(_summary!$C160=INDIRECT("'"&amp;P$146&amp;"'!B1:B300")),0))</f>
        <v>0</v>
      </c>
      <c r="Q160" s="18"/>
      <c r="R160" s="16">
        <f t="shared" ca="1" si="8"/>
        <v>0.99999999999999978</v>
      </c>
    </row>
    <row r="161" spans="2:18" ht="16.5" thickTop="1" thickBot="1" x14ac:dyDescent="0.3">
      <c r="B161" t="s">
        <v>5</v>
      </c>
      <c r="C161">
        <v>1</v>
      </c>
      <c r="D161" s="18">
        <f t="array" aca="1" ref="D161" ca="1">INDEX(OFFSET(INDIRECT("'"&amp;D$146&amp;"'!A1"),0,$C$145,200,1),MATCH(1,(_summary!$B161=INDIRECT("'"&amp;D$146&amp;"'!A1:A300"))*(_summary!$C161=INDIRECT("'"&amp;D$146&amp;"'!B1:B300")),0))</f>
        <v>1.436535538656496E-2</v>
      </c>
      <c r="E161" s="18">
        <f t="array" aca="1" ref="E161" ca="1">INDEX(OFFSET(INDIRECT("'"&amp;E$146&amp;"'!A1"),0,$C$145,200,1),MATCH(1,(_summary!$B161=INDIRECT("'"&amp;E$146&amp;"'!A1:A300"))*(_summary!$C161=INDIRECT("'"&amp;E$146&amp;"'!B1:B300")),0))</f>
        <v>0.64072651633255451</v>
      </c>
      <c r="F161" s="18">
        <f t="array" aca="1" ref="F161" ca="1">INDEX(OFFSET(INDIRECT("'"&amp;F$146&amp;"'!A1"),0,$C$145,200,1),MATCH(1,(_summary!$B161=INDIRECT("'"&amp;F$146&amp;"'!A1:A300"))*(_summary!$C161=INDIRECT("'"&amp;F$146&amp;"'!B1:B300")),0))</f>
        <v>5.7437895712804388E-2</v>
      </c>
      <c r="G161" s="18">
        <f t="array" aca="1" ref="G161" ca="1">INDEX(OFFSET(INDIRECT("'"&amp;G$146&amp;"'!A1"),0,$C$145,200,1),MATCH(1,(_summary!$B161=INDIRECT("'"&amp;G$146&amp;"'!A1:A300"))*(_summary!$C161=INDIRECT("'"&amp;G$146&amp;"'!B1:B300")),0))</f>
        <v>0</v>
      </c>
      <c r="H161" s="18">
        <f t="array" aca="1" ref="H161" ca="1">INDEX(OFFSET(INDIRECT("'"&amp;H$146&amp;"'!A1"),0,$C$145,200,1),MATCH(1,(_summary!$B161=INDIRECT("'"&amp;H$146&amp;"'!A1:A300"))*(_summary!$C161=INDIRECT("'"&amp;H$146&amp;"'!B1:B300")),0))</f>
        <v>9.6302914176064609E-4</v>
      </c>
      <c r="I161" s="18">
        <f t="array" aca="1" ref="I161" ca="1">INDEX(OFFSET(INDIRECT("'"&amp;I$146&amp;"'!A1"),0,$C$145,200,1),MATCH(1,(_summary!$B161=INDIRECT("'"&amp;I$146&amp;"'!A1:A300"))*(_summary!$C161=INDIRECT("'"&amp;I$146&amp;"'!B1:B300")),0))</f>
        <v>0</v>
      </c>
      <c r="J161" s="18">
        <f t="array" aca="1" ref="J161" ca="1">INDEX(OFFSET(INDIRECT("'"&amp;J$146&amp;"'!A1"),0,$C$145,200,1),MATCH(1,(_summary!$B161=INDIRECT("'"&amp;J$146&amp;"'!A1:A300"))*(_summary!$C161=INDIRECT("'"&amp;J$146&amp;"'!B1:B300")),0))</f>
        <v>0</v>
      </c>
      <c r="K161" s="18">
        <f t="array" aca="1" ref="K161" ca="1">INDEX(OFFSET(INDIRECT("'"&amp;K$146&amp;"'!A1"),0,$C$145,200,1),MATCH(1,(_summary!$B161=INDIRECT("'"&amp;K$146&amp;"'!A1:A300"))*(_summary!$C161=INDIRECT("'"&amp;K$146&amp;"'!B1:B300")),0))</f>
        <v>0</v>
      </c>
      <c r="L161" s="18">
        <f t="array" aca="1" ref="L161" ca="1">INDEX(OFFSET(INDIRECT("'"&amp;L$146&amp;"'!A1"),0,$C$145,200,1),MATCH(1,(_summary!$B161=INDIRECT("'"&amp;L$146&amp;"'!A1:A300"))*(_summary!$C161=INDIRECT("'"&amp;L$146&amp;"'!B1:B300")),0))</f>
        <v>0.28290665077489413</v>
      </c>
      <c r="M161" s="18">
        <f t="array" aca="1" ref="M161" ca="1">INDEX(OFFSET(INDIRECT("'"&amp;M$146&amp;"'!A1"),0,$C$145,200,1),MATCH(1,(_summary!$B161=INDIRECT("'"&amp;M$146&amp;"'!A1:A300"))*(_summary!$C161=INDIRECT("'"&amp;M$146&amp;"'!B1:B300")),0))</f>
        <v>2.8890874252819384E-3</v>
      </c>
      <c r="N161" s="18">
        <f t="array" aca="1" ref="N161" ca="1">INDEX(OFFSET(INDIRECT("'"&amp;N$146&amp;"'!A1"),0,$C$145,200,1),MATCH(1,(_summary!$B161=INDIRECT("'"&amp;N$146&amp;"'!A1:A300"))*(_summary!$C161=INDIRECT("'"&amp;N$146&amp;"'!B1:B300")),0))</f>
        <v>3.8521165670425841E-4</v>
      </c>
      <c r="O161" s="18">
        <f t="array" aca="1" ref="O161" ca="1">INDEX(OFFSET(INDIRECT("'"&amp;O$146&amp;"'!A1"),0,$C$145,200,1),MATCH(1,(_summary!$B161=INDIRECT("'"&amp;O$146&amp;"'!A1:A300"))*(_summary!$C161=INDIRECT("'"&amp;O$146&amp;"'!B1:B300")),0))</f>
        <v>3.2625356943506505E-4</v>
      </c>
      <c r="P161" s="18">
        <f t="array" aca="1" ref="P161" ca="1">INDEX(OFFSET(INDIRECT("'"&amp;P$146&amp;"'!A1"),0,$C$145,200,1),MATCH(1,(_summary!$B161=INDIRECT("'"&amp;P$146&amp;"'!A1:A300"))*(_summary!$C161=INDIRECT("'"&amp;P$146&amp;"'!B1:B300")),0))</f>
        <v>0</v>
      </c>
      <c r="Q161" s="18"/>
      <c r="R161" s="16">
        <f t="shared" ca="1" si="8"/>
        <v>0.99999999999999967</v>
      </c>
    </row>
    <row r="162" spans="2:18" ht="16.5" thickTop="1" thickBot="1" x14ac:dyDescent="0.3">
      <c r="B162" t="s">
        <v>23</v>
      </c>
      <c r="C162">
        <v>1</v>
      </c>
      <c r="D162" s="18">
        <f t="array" aca="1" ref="D162" ca="1">INDEX(OFFSET(INDIRECT("'"&amp;D$146&amp;"'!A1"),0,$C$145,200,1),MATCH(1,(_summary!$B162=INDIRECT("'"&amp;D$146&amp;"'!A1:A300"))*(_summary!$C162=INDIRECT("'"&amp;D$146&amp;"'!B1:B300")),0))</f>
        <v>1.3755507908992234E-2</v>
      </c>
      <c r="E162" s="18">
        <f t="array" aca="1" ref="E162" ca="1">INDEX(OFFSET(INDIRECT("'"&amp;E$146&amp;"'!A1"),0,$C$145,200,1),MATCH(1,(_summary!$B162=INDIRECT("'"&amp;E$146&amp;"'!A1:A300"))*(_summary!$C162=INDIRECT("'"&amp;E$146&amp;"'!B1:B300")),0))</f>
        <v>0.12816226658304253</v>
      </c>
      <c r="F162" s="18">
        <f t="array" aca="1" ref="F162" ca="1">INDEX(OFFSET(INDIRECT("'"&amp;F$146&amp;"'!A1"),0,$C$145,200,1),MATCH(1,(_summary!$B162=INDIRECT("'"&amp;F$146&amp;"'!A1:A300"))*(_summary!$C162=INDIRECT("'"&amp;F$146&amp;"'!B1:B300")),0))</f>
        <v>4.2063142063991053E-2</v>
      </c>
      <c r="G162" s="18">
        <f t="array" aca="1" ref="G162" ca="1">INDEX(OFFSET(INDIRECT("'"&amp;G$146&amp;"'!A1"),0,$C$145,200,1),MATCH(1,(_summary!$B162=INDIRECT("'"&amp;G$146&amp;"'!A1:A300"))*(_summary!$C162=INDIRECT("'"&amp;G$146&amp;"'!B1:B300")),0))</f>
        <v>1.5815399139173719E-2</v>
      </c>
      <c r="H162" s="18">
        <f t="array" aca="1" ref="H162" ca="1">INDEX(OFFSET(INDIRECT("'"&amp;H$146&amp;"'!A1"),0,$C$145,200,1),MATCH(1,(_summary!$B162=INDIRECT("'"&amp;H$146&amp;"'!A1:A300"))*(_summary!$C162=INDIRECT("'"&amp;H$146&amp;"'!B1:B300")),0))</f>
        <v>4.0349711640989469E-4</v>
      </c>
      <c r="I162" s="18">
        <f t="array" aca="1" ref="I162" ca="1">INDEX(OFFSET(INDIRECT("'"&amp;I$146&amp;"'!A1"),0,$C$145,200,1),MATCH(1,(_summary!$B162=INDIRECT("'"&amp;I$146&amp;"'!A1:A300"))*(_summary!$C162=INDIRECT("'"&amp;I$146&amp;"'!B1:B300")),0))</f>
        <v>0</v>
      </c>
      <c r="J162" s="18">
        <f t="array" aca="1" ref="J162" ca="1">INDEX(OFFSET(INDIRECT("'"&amp;J$146&amp;"'!A1"),0,$C$145,200,1),MATCH(1,(_summary!$B162=INDIRECT("'"&amp;J$146&amp;"'!A1:A300"))*(_summary!$C162=INDIRECT("'"&amp;J$146&amp;"'!B1:B300")),0))</f>
        <v>0</v>
      </c>
      <c r="K162" s="18">
        <f t="array" aca="1" ref="K162" ca="1">INDEX(OFFSET(INDIRECT("'"&amp;K$146&amp;"'!A1"),0,$C$145,200,1),MATCH(1,(_summary!$B162=INDIRECT("'"&amp;K$146&amp;"'!A1:A300"))*(_summary!$C162=INDIRECT("'"&amp;K$146&amp;"'!B1:B300")),0))</f>
        <v>0</v>
      </c>
      <c r="L162" s="18">
        <f t="array" aca="1" ref="L162" ca="1">INDEX(OFFSET(INDIRECT("'"&amp;L$146&amp;"'!A1"),0,$C$145,200,1),MATCH(1,(_summary!$B162=INDIRECT("'"&amp;L$146&amp;"'!A1:A300"))*(_summary!$C162=INDIRECT("'"&amp;L$146&amp;"'!B1:B300")),0))</f>
        <v>0.79832069776155434</v>
      </c>
      <c r="M162" s="18">
        <f t="array" aca="1" ref="M162" ca="1">INDEX(OFFSET(INDIRECT("'"&amp;M$146&amp;"'!A1"),0,$C$145,200,1),MATCH(1,(_summary!$B162=INDIRECT("'"&amp;M$146&amp;"'!A1:A300"))*(_summary!$C162=INDIRECT("'"&amp;M$146&amp;"'!B1:B300")),0))</f>
        <v>1.210491349229684E-3</v>
      </c>
      <c r="N162" s="18">
        <f t="array" aca="1" ref="N162" ca="1">INDEX(OFFSET(INDIRECT("'"&amp;N$146&amp;"'!A1"),0,$C$145,200,1),MATCH(1,(_summary!$B162=INDIRECT("'"&amp;N$146&amp;"'!A1:A300"))*(_summary!$C162=INDIRECT("'"&amp;N$146&amp;"'!B1:B300")),0))</f>
        <v>1.6139884656395789E-4</v>
      </c>
      <c r="O162" s="18">
        <f t="array" aca="1" ref="O162" ca="1">INDEX(OFFSET(INDIRECT("'"&amp;O$146&amp;"'!A1"),0,$C$145,200,1),MATCH(1,(_summary!$B162=INDIRECT("'"&amp;O$146&amp;"'!A1:A300"))*(_summary!$C162=INDIRECT("'"&amp;O$146&amp;"'!B1:B300")),0))</f>
        <v>1.075992310426386E-4</v>
      </c>
      <c r="P162" s="18">
        <f t="array" aca="1" ref="P162" ca="1">INDEX(OFFSET(INDIRECT("'"&amp;P$146&amp;"'!A1"),0,$C$145,200,1),MATCH(1,(_summary!$B162=INDIRECT("'"&amp;P$146&amp;"'!A1:A300"))*(_summary!$C162=INDIRECT("'"&amp;P$146&amp;"'!B1:B300")),0))</f>
        <v>0</v>
      </c>
      <c r="Q162" s="18"/>
      <c r="R162" s="16">
        <f t="shared" ca="1" si="8"/>
        <v>1</v>
      </c>
    </row>
    <row r="163" spans="2:18" ht="16.5" thickTop="1" thickBot="1" x14ac:dyDescent="0.3">
      <c r="B163" t="s">
        <v>24</v>
      </c>
      <c r="C163">
        <v>1</v>
      </c>
      <c r="D163" s="18">
        <f t="array" aca="1" ref="D163" ca="1">INDEX(OFFSET(INDIRECT("'"&amp;D$146&amp;"'!A1"),0,$C$145,200,1),MATCH(1,(_summary!$B163=INDIRECT("'"&amp;D$146&amp;"'!A1:A300"))*(_summary!$C163=INDIRECT("'"&amp;D$146&amp;"'!B1:B300")),0))</f>
        <v>2.010332657705893E-2</v>
      </c>
      <c r="E163" s="18">
        <f t="array" aca="1" ref="E163" ca="1">INDEX(OFFSET(INDIRECT("'"&amp;E$146&amp;"'!A1"),0,$C$145,200,1),MATCH(1,(_summary!$B163=INDIRECT("'"&amp;E$146&amp;"'!A1:A300"))*(_summary!$C163=INDIRECT("'"&amp;E$146&amp;"'!B1:B300")),0))</f>
        <v>0.14330165179107082</v>
      </c>
      <c r="F163" s="18">
        <f t="array" aca="1" ref="F163" ca="1">INDEX(OFFSET(INDIRECT("'"&amp;F$146&amp;"'!A1"),0,$C$145,200,1),MATCH(1,(_summary!$B163=INDIRECT("'"&amp;F$146&amp;"'!A1:A300"))*(_summary!$C163=INDIRECT("'"&amp;F$146&amp;"'!B1:B300")),0))</f>
        <v>1.3207290648605232E-2</v>
      </c>
      <c r="G163" s="18">
        <f t="array" aca="1" ref="G163" ca="1">INDEX(OFFSET(INDIRECT("'"&amp;G$146&amp;"'!A1"),0,$C$145,200,1),MATCH(1,(_summary!$B163=INDIRECT("'"&amp;G$146&amp;"'!A1:A300"))*(_summary!$C163=INDIRECT("'"&amp;G$146&amp;"'!B1:B300")),0))</f>
        <v>8.4038859763974405E-2</v>
      </c>
      <c r="H163" s="18">
        <f t="array" aca="1" ref="H163" ca="1">INDEX(OFFSET(INDIRECT("'"&amp;H$146&amp;"'!A1"),0,$C$145,200,1),MATCH(1,(_summary!$B163=INDIRECT("'"&amp;H$146&amp;"'!A1:A300"))*(_summary!$C163=INDIRECT("'"&amp;H$146&amp;"'!B1:B300")),0))</f>
        <v>9.1664373421020389E-4</v>
      </c>
      <c r="I163" s="18">
        <f t="array" aca="1" ref="I163" ca="1">INDEX(OFFSET(INDIRECT("'"&amp;I$146&amp;"'!A1"),0,$C$145,200,1),MATCH(1,(_summary!$B163=INDIRECT("'"&amp;I$146&amp;"'!A1:A300"))*(_summary!$C163=INDIRECT("'"&amp;I$146&amp;"'!B1:B300")),0))</f>
        <v>0</v>
      </c>
      <c r="J163" s="18">
        <f t="array" aca="1" ref="J163" ca="1">INDEX(OFFSET(INDIRECT("'"&amp;J$146&amp;"'!A1"),0,$C$145,200,1),MATCH(1,(_summary!$B163=INDIRECT("'"&amp;J$146&amp;"'!A1:A300"))*(_summary!$C163=INDIRECT("'"&amp;J$146&amp;"'!B1:B300")),0))</f>
        <v>0</v>
      </c>
      <c r="K163" s="18">
        <f t="array" aca="1" ref="K163" ca="1">INDEX(OFFSET(INDIRECT("'"&amp;K$146&amp;"'!A1"),0,$C$145,200,1),MATCH(1,(_summary!$B163=INDIRECT("'"&amp;K$146&amp;"'!A1:A300"))*(_summary!$C163=INDIRECT("'"&amp;K$146&amp;"'!B1:B300")),0))</f>
        <v>0</v>
      </c>
      <c r="L163" s="18">
        <f t="array" aca="1" ref="L163" ca="1">INDEX(OFFSET(INDIRECT("'"&amp;L$146&amp;"'!A1"),0,$C$145,200,1),MATCH(1,(_summary!$B163=INDIRECT("'"&amp;L$146&amp;"'!A1:A300"))*(_summary!$C163=INDIRECT("'"&amp;L$146&amp;"'!B1:B300")),0))</f>
        <v>0.73507120045964291</v>
      </c>
      <c r="M163" s="18">
        <f t="array" aca="1" ref="M163" ca="1">INDEX(OFFSET(INDIRECT("'"&amp;M$146&amp;"'!A1"),0,$C$145,200,1),MATCH(1,(_summary!$B163=INDIRECT("'"&amp;M$146&amp;"'!A1:A300"))*(_summary!$C163=INDIRECT("'"&amp;M$146&amp;"'!B1:B300")),0))</f>
        <v>2.7499312026306117E-3</v>
      </c>
      <c r="N163" s="18">
        <f t="array" aca="1" ref="N163" ca="1">INDEX(OFFSET(INDIRECT("'"&amp;N$146&amp;"'!A1"),0,$C$145,200,1),MATCH(1,(_summary!$B163=INDIRECT("'"&amp;N$146&amp;"'!A1:A300"))*(_summary!$C163=INDIRECT("'"&amp;N$146&amp;"'!B1:B300")),0))</f>
        <v>3.6665749368408162E-4</v>
      </c>
      <c r="O163" s="18">
        <f t="array" aca="1" ref="O163" ca="1">INDEX(OFFSET(INDIRECT("'"&amp;O$146&amp;"'!A1"),0,$C$145,200,1),MATCH(1,(_summary!$B163=INDIRECT("'"&amp;O$146&amp;"'!A1:A300"))*(_summary!$C163=INDIRECT("'"&amp;O$146&amp;"'!B1:B300")),0))</f>
        <v>2.4443832912272108E-4</v>
      </c>
      <c r="P163" s="18">
        <f t="array" aca="1" ref="P163" ca="1">INDEX(OFFSET(INDIRECT("'"&amp;P$146&amp;"'!A1"),0,$C$145,200,1),MATCH(1,(_summary!$B163=INDIRECT("'"&amp;P$146&amp;"'!A1:A300"))*(_summary!$C163=INDIRECT("'"&amp;P$146&amp;"'!B1:B300")),0))</f>
        <v>0</v>
      </c>
      <c r="Q163" s="18"/>
      <c r="R163" s="16">
        <f t="shared" ca="1" si="8"/>
        <v>0.99999999999999978</v>
      </c>
    </row>
    <row r="164" spans="2:18" ht="16.5" thickTop="1" thickBot="1" x14ac:dyDescent="0.3">
      <c r="B164" t="s">
        <v>27</v>
      </c>
      <c r="C164">
        <v>1</v>
      </c>
      <c r="D164" s="18">
        <f t="array" aca="1" ref="D164" ca="1">INDEX(OFFSET(INDIRECT("'"&amp;D$146&amp;"'!A1"),0,$C$145,200,1),MATCH(1,(_summary!$B164=INDIRECT("'"&amp;D$146&amp;"'!A1:A300"))*(_summary!$C164=INDIRECT("'"&amp;D$146&amp;"'!B1:B300")),0))</f>
        <v>6.8613131999864935E-2</v>
      </c>
      <c r="E164" s="18">
        <f t="array" aca="1" ref="E164" ca="1">INDEX(OFFSET(INDIRECT("'"&amp;E$146&amp;"'!A1"),0,$C$145,200,1),MATCH(1,(_summary!$B164=INDIRECT("'"&amp;E$146&amp;"'!A1:A300"))*(_summary!$C164=INDIRECT("'"&amp;E$146&amp;"'!B1:B300")),0))</f>
        <v>0.45769901144847414</v>
      </c>
      <c r="F164" s="18">
        <f t="array" aca="1" ref="F164" ca="1">INDEX(OFFSET(INDIRECT("'"&amp;F$146&amp;"'!A1"),0,$C$145,200,1),MATCH(1,(_summary!$B164=INDIRECT("'"&amp;F$146&amp;"'!A1:A300"))*(_summary!$C164=INDIRECT("'"&amp;F$146&amp;"'!B1:B300")),0))</f>
        <v>0.40623080026739755</v>
      </c>
      <c r="G164" s="18">
        <f t="array" aca="1" ref="G164" ca="1">INDEX(OFFSET(INDIRECT("'"&amp;G$146&amp;"'!A1"),0,$C$145,200,1),MATCH(1,(_summary!$B164=INDIRECT("'"&amp;G$146&amp;"'!A1:A300"))*(_summary!$C164=INDIRECT("'"&amp;G$146&amp;"'!B1:B300")),0))</f>
        <v>2.2953711242174664E-4</v>
      </c>
      <c r="H164" s="18">
        <f t="array" aca="1" ref="H164" ca="1">INDEX(OFFSET(INDIRECT("'"&amp;H$146&amp;"'!A1"),0,$C$145,200,1),MATCH(1,(_summary!$B164=INDIRECT("'"&amp;H$146&amp;"'!A1:A300"))*(_summary!$C164=INDIRECT("'"&amp;H$146&amp;"'!B1:B300")),0))</f>
        <v>1.6343304837784607E-3</v>
      </c>
      <c r="I164" s="18">
        <f t="array" aca="1" ref="I164" ca="1">INDEX(OFFSET(INDIRECT("'"&amp;I$146&amp;"'!A1"),0,$C$145,200,1),MATCH(1,(_summary!$B164=INDIRECT("'"&amp;I$146&amp;"'!A1:A300"))*(_summary!$C164=INDIRECT("'"&amp;I$146&amp;"'!B1:B300")),0))</f>
        <v>0</v>
      </c>
      <c r="J164" s="18">
        <f t="array" aca="1" ref="J164" ca="1">INDEX(OFFSET(INDIRECT("'"&amp;J$146&amp;"'!A1"),0,$C$145,200,1),MATCH(1,(_summary!$B164=INDIRECT("'"&amp;J$146&amp;"'!A1:A300"))*(_summary!$C164=INDIRECT("'"&amp;J$146&amp;"'!B1:B300")),0))</f>
        <v>0</v>
      </c>
      <c r="K164" s="18">
        <f t="array" aca="1" ref="K164" ca="1">INDEX(OFFSET(INDIRECT("'"&amp;K$146&amp;"'!A1"),0,$C$145,200,1),MATCH(1,(_summary!$B164=INDIRECT("'"&amp;K$146&amp;"'!A1:A300"))*(_summary!$C164=INDIRECT("'"&amp;K$146&amp;"'!B1:B300")),0))</f>
        <v>0</v>
      </c>
      <c r="L164" s="18">
        <f t="array" aca="1" ref="L164" ca="1">INDEX(OFFSET(INDIRECT("'"&amp;L$146&amp;"'!A1"),0,$C$145,200,1),MATCH(1,(_summary!$B164=INDIRECT("'"&amp;L$146&amp;"'!A1:A300"))*(_summary!$C164=INDIRECT("'"&amp;L$146&amp;"'!B1:B300")),0))</f>
        <v>5.8839284191655482E-2</v>
      </c>
      <c r="M164" s="18">
        <f t="array" aca="1" ref="M164" ca="1">INDEX(OFFSET(INDIRECT("'"&amp;M$146&amp;"'!A1"),0,$C$145,200,1),MATCH(1,(_summary!$B164=INDIRECT("'"&amp;M$146&amp;"'!A1:A300"))*(_summary!$C164=INDIRECT("'"&amp;M$146&amp;"'!B1:B300")),0))</f>
        <v>5.6643508405552455E-3</v>
      </c>
      <c r="N164" s="18">
        <f t="array" aca="1" ref="N164" ca="1">INDEX(OFFSET(INDIRECT("'"&amp;N$146&amp;"'!A1"),0,$C$145,200,1),MATCH(1,(_summary!$B164=INDIRECT("'"&amp;N$146&amp;"'!A1:A300"))*(_summary!$C164=INDIRECT("'"&amp;N$146&amp;"'!B1:B300")),0))</f>
        <v>6.5373219351138408E-4</v>
      </c>
      <c r="O164" s="18">
        <f t="array" aca="1" ref="O164" ca="1">INDEX(OFFSET(INDIRECT("'"&amp;O$146&amp;"'!A1"),0,$C$145,200,1),MATCH(1,(_summary!$B164=INDIRECT("'"&amp;O$146&amp;"'!A1:A300"))*(_summary!$C164=INDIRECT("'"&amp;O$146&amp;"'!B1:B300")),0))</f>
        <v>4.3582146234092263E-4</v>
      </c>
      <c r="P164" s="18">
        <f t="array" aca="1" ref="P164" ca="1">INDEX(OFFSET(INDIRECT("'"&amp;P$146&amp;"'!A1"),0,$C$145,200,1),MATCH(1,(_summary!$B164=INDIRECT("'"&amp;P$146&amp;"'!A1:A300"))*(_summary!$C164=INDIRECT("'"&amp;P$146&amp;"'!B1:B300")),0))</f>
        <v>0</v>
      </c>
      <c r="Q164" s="18"/>
      <c r="R164" s="16">
        <f t="shared" ca="1" si="8"/>
        <v>1</v>
      </c>
    </row>
    <row r="165" spans="2:18" ht="16.5" thickTop="1" thickBot="1" x14ac:dyDescent="0.3">
      <c r="B165" t="s">
        <v>29</v>
      </c>
      <c r="C165">
        <v>1</v>
      </c>
      <c r="D165" s="18">
        <f t="array" aca="1" ref="D165" ca="1">INDEX(OFFSET(INDIRECT("'"&amp;D$146&amp;"'!A1"),0,$C$145,200,1),MATCH(1,(_summary!$B165=INDIRECT("'"&amp;D$146&amp;"'!A1:A300"))*(_summary!$C165=INDIRECT("'"&amp;D$146&amp;"'!B1:B300")),0))</f>
        <v>0.28839766890324264</v>
      </c>
      <c r="E165" s="18">
        <f t="array" aca="1" ref="E165" ca="1">INDEX(OFFSET(INDIRECT("'"&amp;E$146&amp;"'!A1"),0,$C$145,200,1),MATCH(1,(_summary!$B165=INDIRECT("'"&amp;E$146&amp;"'!A1:A300"))*(_summary!$C165=INDIRECT("'"&amp;E$146&amp;"'!B1:B300")),0))</f>
        <v>0.54275848204985455</v>
      </c>
      <c r="F165" s="18">
        <f t="array" aca="1" ref="F165" ca="1">INDEX(OFFSET(INDIRECT("'"&amp;F$146&amp;"'!A1"),0,$C$145,200,1),MATCH(1,(_summary!$B165=INDIRECT("'"&amp;F$146&amp;"'!A1:A300"))*(_summary!$C165=INDIRECT("'"&amp;F$146&amp;"'!B1:B300")),0))</f>
        <v>8.3997207437427501E-2</v>
      </c>
      <c r="G165" s="18">
        <f t="array" aca="1" ref="G165" ca="1">INDEX(OFFSET(INDIRECT("'"&amp;G$146&amp;"'!A1"),0,$C$145,200,1),MATCH(1,(_summary!$B165=INDIRECT("'"&amp;G$146&amp;"'!A1:A300"))*(_summary!$C165=INDIRECT("'"&amp;G$146&amp;"'!B1:B300")),0))</f>
        <v>0</v>
      </c>
      <c r="H165" s="18">
        <f t="array" aca="1" ref="H165" ca="1">INDEX(OFFSET(INDIRECT("'"&amp;H$146&amp;"'!A1"),0,$C$145,200,1),MATCH(1,(_summary!$B165=INDIRECT("'"&amp;H$146&amp;"'!A1:A300"))*(_summary!$C165=INDIRECT("'"&amp;H$146&amp;"'!B1:B300")),0))</f>
        <v>9.0718138011049111E-4</v>
      </c>
      <c r="I165" s="18">
        <f t="array" aca="1" ref="I165" ca="1">INDEX(OFFSET(INDIRECT("'"&amp;I$146&amp;"'!A1"),0,$C$145,200,1),MATCH(1,(_summary!$B165=INDIRECT("'"&amp;I$146&amp;"'!A1:A300"))*(_summary!$C165=INDIRECT("'"&amp;I$146&amp;"'!B1:B300")),0))</f>
        <v>0</v>
      </c>
      <c r="J165" s="18">
        <f t="array" aca="1" ref="J165" ca="1">INDEX(OFFSET(INDIRECT("'"&amp;J$146&amp;"'!A1"),0,$C$145,200,1),MATCH(1,(_summary!$B165=INDIRECT("'"&amp;J$146&amp;"'!A1:A300"))*(_summary!$C165=INDIRECT("'"&amp;J$146&amp;"'!B1:B300")),0))</f>
        <v>0</v>
      </c>
      <c r="K165" s="18">
        <f t="array" aca="1" ref="K165" ca="1">INDEX(OFFSET(INDIRECT("'"&amp;K$146&amp;"'!A1"),0,$C$145,200,1),MATCH(1,(_summary!$B165=INDIRECT("'"&amp;K$146&amp;"'!A1:A300"))*(_summary!$C165=INDIRECT("'"&amp;K$146&amp;"'!B1:B300")),0))</f>
        <v>0</v>
      </c>
      <c r="L165" s="18">
        <f t="array" aca="1" ref="L165" ca="1">INDEX(OFFSET(INDIRECT("'"&amp;L$146&amp;"'!A1"),0,$C$145,200,1),MATCH(1,(_summary!$B165=INDIRECT("'"&amp;L$146&amp;"'!A1:A300"))*(_summary!$C165=INDIRECT("'"&amp;L$146&amp;"'!B1:B300")),0))</f>
        <v>8.0613128502292963E-2</v>
      </c>
      <c r="M165" s="18">
        <f t="array" aca="1" ref="M165" ca="1">INDEX(OFFSET(INDIRECT("'"&amp;M$146&amp;"'!A1"),0,$C$145,200,1),MATCH(1,(_summary!$B165=INDIRECT("'"&amp;M$146&amp;"'!A1:A300"))*(_summary!$C165=INDIRECT("'"&amp;M$146&amp;"'!B1:B300")),0))</f>
        <v>2.7215441403314732E-3</v>
      </c>
      <c r="N165" s="18">
        <f t="array" aca="1" ref="N165" ca="1">INDEX(OFFSET(INDIRECT("'"&amp;N$146&amp;"'!A1"),0,$C$145,200,1),MATCH(1,(_summary!$B165=INDIRECT("'"&amp;N$146&amp;"'!A1:A300"))*(_summary!$C165=INDIRECT("'"&amp;N$146&amp;"'!B1:B300")),0))</f>
        <v>3.6287255204419647E-4</v>
      </c>
      <c r="O165" s="18">
        <f t="array" aca="1" ref="O165" ca="1">INDEX(OFFSET(INDIRECT("'"&amp;O$146&amp;"'!A1"),0,$C$145,200,1),MATCH(1,(_summary!$B165=INDIRECT("'"&amp;O$146&amp;"'!A1:A300"))*(_summary!$C165=INDIRECT("'"&amp;O$146&amp;"'!B1:B300")),0))</f>
        <v>2.4191503469613097E-4</v>
      </c>
      <c r="P165" s="18">
        <f t="array" aca="1" ref="P165" ca="1">INDEX(OFFSET(INDIRECT("'"&amp;P$146&amp;"'!A1"),0,$C$145,200,1),MATCH(1,(_summary!$B165=INDIRECT("'"&amp;P$146&amp;"'!A1:A300"))*(_summary!$C165=INDIRECT("'"&amp;P$146&amp;"'!B1:B300")),0))</f>
        <v>0</v>
      </c>
      <c r="Q165" s="18"/>
      <c r="R165" s="16">
        <f t="shared" ca="1" si="8"/>
        <v>0.99999999999999989</v>
      </c>
    </row>
    <row r="166" spans="2:18" ht="16.5" thickTop="1" thickBot="1" x14ac:dyDescent="0.3">
      <c r="B166" t="s">
        <v>8</v>
      </c>
      <c r="C166">
        <v>1</v>
      </c>
      <c r="D166" s="18">
        <f t="array" aca="1" ref="D166" ca="1">INDEX(OFFSET(INDIRECT("'"&amp;D$146&amp;"'!A1"),0,$C$145,200,1),MATCH(1,(_summary!$B166=INDIRECT("'"&amp;D$146&amp;"'!A1:A300"))*(_summary!$C166=INDIRECT("'"&amp;D$146&amp;"'!B1:B300")),0))</f>
        <v>4.3578338299408728E-2</v>
      </c>
      <c r="E166" s="18">
        <f t="array" aca="1" ref="E166" ca="1">INDEX(OFFSET(INDIRECT("'"&amp;E$146&amp;"'!A1"),0,$C$145,200,1),MATCH(1,(_summary!$B166=INDIRECT("'"&amp;E$146&amp;"'!A1:A300"))*(_summary!$C166=INDIRECT("'"&amp;E$146&amp;"'!B1:B300")),0))</f>
        <v>0.88890875910536615</v>
      </c>
      <c r="F166" s="18">
        <f t="array" aca="1" ref="F166" ca="1">INDEX(OFFSET(INDIRECT("'"&amp;F$146&amp;"'!A1"),0,$C$145,200,1),MATCH(1,(_summary!$B166=INDIRECT("'"&amp;F$146&amp;"'!A1:A300"))*(_summary!$C166=INDIRECT("'"&amp;F$146&amp;"'!B1:B300")),0))</f>
        <v>1.4995146290016767E-3</v>
      </c>
      <c r="G166" s="18">
        <f t="array" aca="1" ref="G166" ca="1">INDEX(OFFSET(INDIRECT("'"&amp;G$146&amp;"'!A1"),0,$C$145,200,1),MATCH(1,(_summary!$B166=INDIRECT("'"&amp;G$146&amp;"'!A1:A300"))*(_summary!$C166=INDIRECT("'"&amp;G$146&amp;"'!B1:B300")),0))</f>
        <v>1.885149346148081E-5</v>
      </c>
      <c r="H166" s="18">
        <f t="array" aca="1" ref="H166" ca="1">INDEX(OFFSET(INDIRECT("'"&amp;H$146&amp;"'!A1"),0,$C$145,200,1),MATCH(1,(_summary!$B166=INDIRECT("'"&amp;H$146&amp;"'!A1:A300"))*(_summary!$C166=INDIRECT("'"&amp;H$146&amp;"'!B1:B300")),0))</f>
        <v>1.1340039124284678E-3</v>
      </c>
      <c r="I166" s="18">
        <f t="array" aca="1" ref="I166" ca="1">INDEX(OFFSET(INDIRECT("'"&amp;I$146&amp;"'!A1"),0,$C$145,200,1),MATCH(1,(_summary!$B166=INDIRECT("'"&amp;I$146&amp;"'!A1:A300"))*(_summary!$C166=INDIRECT("'"&amp;I$146&amp;"'!B1:B300")),0))</f>
        <v>0</v>
      </c>
      <c r="J166" s="18">
        <f t="array" aca="1" ref="J166" ca="1">INDEX(OFFSET(INDIRECT("'"&amp;J$146&amp;"'!A1"),0,$C$145,200,1),MATCH(1,(_summary!$B166=INDIRECT("'"&amp;J$146&amp;"'!A1:A300"))*(_summary!$C166=INDIRECT("'"&amp;J$146&amp;"'!B1:B300")),0))</f>
        <v>0</v>
      </c>
      <c r="K166" s="18">
        <f t="array" aca="1" ref="K166" ca="1">INDEX(OFFSET(INDIRECT("'"&amp;K$146&amp;"'!A1"),0,$C$145,200,1),MATCH(1,(_summary!$B166=INDIRECT("'"&amp;K$146&amp;"'!A1:A300"))*(_summary!$C166=INDIRECT("'"&amp;K$146&amp;"'!B1:B300")),0))</f>
        <v>0</v>
      </c>
      <c r="L166" s="18">
        <f t="array" aca="1" ref="L166" ca="1">INDEX(OFFSET(INDIRECT("'"&amp;L$146&amp;"'!A1"),0,$C$145,200,1),MATCH(1,(_summary!$B166=INDIRECT("'"&amp;L$146&amp;"'!A1:A300"))*(_summary!$C166=INDIRECT("'"&amp;L$146&amp;"'!B1:B300")),0))</f>
        <v>5.998614675891429E-2</v>
      </c>
      <c r="M166" s="18">
        <f t="array" aca="1" ref="M166" ca="1">INDEX(OFFSET(INDIRECT("'"&amp;M$146&amp;"'!A1"),0,$C$145,200,1),MATCH(1,(_summary!$B166=INDIRECT("'"&amp;M$146&amp;"'!A1:A300"))*(_summary!$C166=INDIRECT("'"&amp;M$146&amp;"'!B1:B300")),0))</f>
        <v>4.1183831931336182E-3</v>
      </c>
      <c r="N166" s="18">
        <f t="array" aca="1" ref="N166" ca="1">INDEX(OFFSET(INDIRECT("'"&amp;N$146&amp;"'!A1"),0,$C$145,200,1),MATCH(1,(_summary!$B166=INDIRECT("'"&amp;N$146&amp;"'!A1:A300"))*(_summary!$C166=INDIRECT("'"&amp;N$146&amp;"'!B1:B300")),0))</f>
        <v>4.5360156497138715E-4</v>
      </c>
      <c r="O166" s="18">
        <f t="array" aca="1" ref="O166" ca="1">INDEX(OFFSET(INDIRECT("'"&amp;O$146&amp;"'!A1"),0,$C$145,200,1),MATCH(1,(_summary!$B166=INDIRECT("'"&amp;O$146&amp;"'!A1:A300"))*(_summary!$C166=INDIRECT("'"&amp;O$146&amp;"'!B1:B300")),0))</f>
        <v>3.024010433142581E-4</v>
      </c>
      <c r="P166" s="18">
        <f t="array" aca="1" ref="P166" ca="1">INDEX(OFFSET(INDIRECT("'"&amp;P$146&amp;"'!A1"),0,$C$145,200,1),MATCH(1,(_summary!$B166=INDIRECT("'"&amp;P$146&amp;"'!A1:A300"))*(_summary!$C166=INDIRECT("'"&amp;P$146&amp;"'!B1:B300")),0))</f>
        <v>0</v>
      </c>
      <c r="Q166" s="18"/>
      <c r="R166" s="16">
        <f t="shared" ca="1" si="8"/>
        <v>1.0000000000000002</v>
      </c>
    </row>
    <row r="167" spans="2:18" ht="16.5" thickTop="1" thickBot="1" x14ac:dyDescent="0.3">
      <c r="B167" t="s">
        <v>6</v>
      </c>
      <c r="C167">
        <v>1</v>
      </c>
      <c r="D167" s="18">
        <f t="array" aca="1" ref="D167" ca="1">INDEX(OFFSET(INDIRECT("'"&amp;D$146&amp;"'!A1"),0,$C$145,200,1),MATCH(1,(_summary!$B167=INDIRECT("'"&amp;D$146&amp;"'!A1:A300"))*(_summary!$C167=INDIRECT("'"&amp;D$146&amp;"'!B1:B300")),0))</f>
        <v>1.6839628355615432E-2</v>
      </c>
      <c r="E167" s="18">
        <f t="array" aca="1" ref="E167" ca="1">INDEX(OFFSET(INDIRECT("'"&amp;E$146&amp;"'!A1"),0,$C$145,200,1),MATCH(1,(_summary!$B167=INDIRECT("'"&amp;E$146&amp;"'!A1:A300"))*(_summary!$C167=INDIRECT("'"&amp;E$146&amp;"'!B1:B300")),0))</f>
        <v>0.23560037199283368</v>
      </c>
      <c r="F167" s="18">
        <f t="array" aca="1" ref="F167" ca="1">INDEX(OFFSET(INDIRECT("'"&amp;F$146&amp;"'!A1"),0,$C$145,200,1),MATCH(1,(_summary!$B167=INDIRECT("'"&amp;F$146&amp;"'!A1:A300"))*(_summary!$C167=INDIRECT("'"&amp;F$146&amp;"'!B1:B300")),0))</f>
        <v>6.2415760196080977E-3</v>
      </c>
      <c r="G167" s="18">
        <f t="array" aca="1" ref="G167" ca="1">INDEX(OFFSET(INDIRECT("'"&amp;G$146&amp;"'!A1"),0,$C$145,200,1),MATCH(1,(_summary!$B167=INDIRECT("'"&amp;G$146&amp;"'!A1:A300"))*(_summary!$C167=INDIRECT("'"&amp;G$146&amp;"'!B1:B300")),0))</f>
        <v>0.46498966949032838</v>
      </c>
      <c r="H167" s="18">
        <f t="array" aca="1" ref="H167" ca="1">INDEX(OFFSET(INDIRECT("'"&amp;H$146&amp;"'!A1"),0,$C$145,200,1),MATCH(1,(_summary!$B167=INDIRECT("'"&amp;H$146&amp;"'!A1:A300"))*(_summary!$C167=INDIRECT("'"&amp;H$146&amp;"'!B1:B300")),0))</f>
        <v>4.1905479176626405E-3</v>
      </c>
      <c r="I167" s="18">
        <f t="array" aca="1" ref="I167" ca="1">INDEX(OFFSET(INDIRECT("'"&amp;I$146&amp;"'!A1"),0,$C$145,200,1),MATCH(1,(_summary!$B167=INDIRECT("'"&amp;I$146&amp;"'!A1:A300"))*(_summary!$C167=INDIRECT("'"&amp;I$146&amp;"'!B1:B300")),0))</f>
        <v>0</v>
      </c>
      <c r="J167" s="18">
        <f t="array" aca="1" ref="J167" ca="1">INDEX(OFFSET(INDIRECT("'"&amp;J$146&amp;"'!A1"),0,$C$145,200,1),MATCH(1,(_summary!$B167=INDIRECT("'"&amp;J$146&amp;"'!A1:A300"))*(_summary!$C167=INDIRECT("'"&amp;J$146&amp;"'!B1:B300")),0))</f>
        <v>0</v>
      </c>
      <c r="K167" s="18">
        <f t="array" aca="1" ref="K167" ca="1">INDEX(OFFSET(INDIRECT("'"&amp;K$146&amp;"'!A1"),0,$C$145,200,1),MATCH(1,(_summary!$B167=INDIRECT("'"&amp;K$146&amp;"'!A1:A300"))*(_summary!$C167=INDIRECT("'"&amp;K$146&amp;"'!B1:B300")),0))</f>
        <v>0</v>
      </c>
      <c r="L167" s="18">
        <f t="array" aca="1" ref="L167" ca="1">INDEX(OFFSET(INDIRECT("'"&amp;L$146&amp;"'!A1"),0,$C$145,200,1),MATCH(1,(_summary!$B167=INDIRECT("'"&amp;L$146&amp;"'!A1:A300"))*(_summary!$C167=INDIRECT("'"&amp;L$146&amp;"'!B1:B300")),0))</f>
        <v>0.25505731276720472</v>
      </c>
      <c r="M167" s="18">
        <f t="array" aca="1" ref="M167" ca="1">INDEX(OFFSET(INDIRECT("'"&amp;M$146&amp;"'!A1"),0,$C$145,200,1),MATCH(1,(_summary!$B167=INDIRECT("'"&amp;M$146&amp;"'!A1:A300"))*(_summary!$C167=INDIRECT("'"&amp;M$146&amp;"'!B1:B300")),0))</f>
        <v>1.3009290420446707E-2</v>
      </c>
      <c r="N167" s="18">
        <f t="array" aca="1" ref="N167" ca="1">INDEX(OFFSET(INDIRECT("'"&amp;N$146&amp;"'!A1"),0,$C$145,200,1),MATCH(1,(_summary!$B167=INDIRECT("'"&amp;N$146&amp;"'!A1:A300"))*(_summary!$C167=INDIRECT("'"&amp;N$146&amp;"'!B1:B300")),0))</f>
        <v>1.6762191670650559E-3</v>
      </c>
      <c r="O167" s="18">
        <f t="array" aca="1" ref="O167" ca="1">INDEX(OFFSET(INDIRECT("'"&amp;O$146&amp;"'!A1"),0,$C$145,200,1),MATCH(1,(_summary!$B167=INDIRECT("'"&amp;O$146&amp;"'!A1:A300"))*(_summary!$C167=INDIRECT("'"&amp;O$146&amp;"'!B1:B300")),0))</f>
        <v>2.3953838692352771E-3</v>
      </c>
      <c r="P167" s="18">
        <f t="array" aca="1" ref="P167" ca="1">INDEX(OFFSET(INDIRECT("'"&amp;P$146&amp;"'!A1"),0,$C$145,200,1),MATCH(1,(_summary!$B167=INDIRECT("'"&amp;P$146&amp;"'!A1:A300"))*(_summary!$C167=INDIRECT("'"&amp;P$146&amp;"'!B1:B300")),0))</f>
        <v>0</v>
      </c>
      <c r="Q167" s="18"/>
      <c r="R167" s="16">
        <f t="shared" ca="1" si="8"/>
        <v>1</v>
      </c>
    </row>
    <row r="168" spans="2:18" ht="16.5" thickTop="1" thickBot="1" x14ac:dyDescent="0.3">
      <c r="B168" t="s">
        <v>21</v>
      </c>
      <c r="C168">
        <v>1</v>
      </c>
      <c r="D168" s="18">
        <f t="array" aca="1" ref="D168" ca="1">INDEX(OFFSET(INDIRECT("'"&amp;D$146&amp;"'!A1"),0,$C$145,200,1),MATCH(1,(_summary!$B168=INDIRECT("'"&amp;D$146&amp;"'!A1:A300"))*(_summary!$C168=INDIRECT("'"&amp;D$146&amp;"'!B1:B300")),0))</f>
        <v>3.3534687046851502E-2</v>
      </c>
      <c r="E168" s="18">
        <f t="array" aca="1" ref="E168" ca="1">INDEX(OFFSET(INDIRECT("'"&amp;E$146&amp;"'!A1"),0,$C$145,200,1),MATCH(1,(_summary!$B168=INDIRECT("'"&amp;E$146&amp;"'!A1:A300"))*(_summary!$C168=INDIRECT("'"&amp;E$146&amp;"'!B1:B300")),0))</f>
        <v>0.16757116618326107</v>
      </c>
      <c r="F168" s="18">
        <f t="array" aca="1" ref="F168" ca="1">INDEX(OFFSET(INDIRECT("'"&amp;F$146&amp;"'!A1"),0,$C$145,200,1),MATCH(1,(_summary!$B168=INDIRECT("'"&amp;F$146&amp;"'!A1:A300"))*(_summary!$C168=INDIRECT("'"&amp;F$146&amp;"'!B1:B300")),0))</f>
        <v>5.546857046379975E-2</v>
      </c>
      <c r="G168" s="18">
        <f t="array" aca="1" ref="G168" ca="1">INDEX(OFFSET(INDIRECT("'"&amp;G$146&amp;"'!A1"),0,$C$145,200,1),MATCH(1,(_summary!$B168=INDIRECT("'"&amp;G$146&amp;"'!A1:A300"))*(_summary!$C168=INDIRECT("'"&amp;G$146&amp;"'!B1:B300")),0))</f>
        <v>0</v>
      </c>
      <c r="H168" s="18">
        <f t="array" aca="1" ref="H168" ca="1">INDEX(OFFSET(INDIRECT("'"&amp;H$146&amp;"'!A1"),0,$C$145,200,1),MATCH(1,(_summary!$B168=INDIRECT("'"&amp;H$146&amp;"'!A1:A300"))*(_summary!$C168=INDIRECT("'"&amp;H$146&amp;"'!B1:B300")),0))</f>
        <v>3.5646739377609974E-4</v>
      </c>
      <c r="I168" s="18">
        <f t="array" aca="1" ref="I168" ca="1">INDEX(OFFSET(INDIRECT("'"&amp;I$146&amp;"'!A1"),0,$C$145,200,1),MATCH(1,(_summary!$B168=INDIRECT("'"&amp;I$146&amp;"'!A1:A300"))*(_summary!$C168=INDIRECT("'"&amp;I$146&amp;"'!B1:B300")),0))</f>
        <v>0</v>
      </c>
      <c r="J168" s="18">
        <f t="array" aca="1" ref="J168" ca="1">INDEX(OFFSET(INDIRECT("'"&amp;J$146&amp;"'!A1"),0,$C$145,200,1),MATCH(1,(_summary!$B168=INDIRECT("'"&amp;J$146&amp;"'!A1:A300"))*(_summary!$C168=INDIRECT("'"&amp;J$146&amp;"'!B1:B300")),0))</f>
        <v>0</v>
      </c>
      <c r="K168" s="18">
        <f t="array" aca="1" ref="K168" ca="1">INDEX(OFFSET(INDIRECT("'"&amp;K$146&amp;"'!A1"),0,$C$145,200,1),MATCH(1,(_summary!$B168=INDIRECT("'"&amp;K$146&amp;"'!A1:A300"))*(_summary!$C168=INDIRECT("'"&amp;K$146&amp;"'!B1:B300")),0))</f>
        <v>0</v>
      </c>
      <c r="L168" s="18">
        <f t="array" aca="1" ref="L168" ca="1">INDEX(OFFSET(INDIRECT("'"&amp;L$146&amp;"'!A1"),0,$C$145,200,1),MATCH(1,(_summary!$B168=INDIRECT("'"&amp;L$146&amp;"'!A1:A300"))*(_summary!$C168=INDIRECT("'"&amp;L$146&amp;"'!B1:B300")),0))</f>
        <v>0.74176206180179927</v>
      </c>
      <c r="M168" s="18">
        <f t="array" aca="1" ref="M168" ca="1">INDEX(OFFSET(INDIRECT("'"&amp;M$146&amp;"'!A1"),0,$C$145,200,1),MATCH(1,(_summary!$B168=INDIRECT("'"&amp;M$146&amp;"'!A1:A300"))*(_summary!$C168=INDIRECT("'"&amp;M$146&amp;"'!B1:B300")),0))</f>
        <v>1.0694021813282993E-3</v>
      </c>
      <c r="N168" s="18">
        <f t="array" aca="1" ref="N168" ca="1">INDEX(OFFSET(INDIRECT("'"&amp;N$146&amp;"'!A1"),0,$C$145,200,1),MATCH(1,(_summary!$B168=INDIRECT("'"&amp;N$146&amp;"'!A1:A300"))*(_summary!$C168=INDIRECT("'"&amp;N$146&amp;"'!B1:B300")),0))</f>
        <v>1.4258695751043993E-4</v>
      </c>
      <c r="O168" s="18">
        <f t="array" aca="1" ref="O168" ca="1">INDEX(OFFSET(INDIRECT("'"&amp;O$146&amp;"'!A1"),0,$C$145,200,1),MATCH(1,(_summary!$B168=INDIRECT("'"&amp;O$146&amp;"'!A1:A300"))*(_summary!$C168=INDIRECT("'"&amp;O$146&amp;"'!B1:B300")),0))</f>
        <v>9.5057971673626632E-5</v>
      </c>
      <c r="P168" s="18">
        <f t="array" aca="1" ref="P168" ca="1">INDEX(OFFSET(INDIRECT("'"&amp;P$146&amp;"'!A1"),0,$C$145,200,1),MATCH(1,(_summary!$B168=INDIRECT("'"&amp;P$146&amp;"'!A1:A300"))*(_summary!$C168=INDIRECT("'"&amp;P$146&amp;"'!B1:B300")),0))</f>
        <v>0</v>
      </c>
      <c r="Q168" s="18"/>
      <c r="R168" s="16">
        <f t="shared" ca="1" si="8"/>
        <v>1</v>
      </c>
    </row>
    <row r="169" spans="2:18" ht="16.5" thickTop="1" thickBot="1" x14ac:dyDescent="0.3">
      <c r="B169" t="s">
        <v>10</v>
      </c>
      <c r="C169">
        <v>1</v>
      </c>
      <c r="D169" s="18">
        <f t="array" aca="1" ref="D169" ca="1">INDEX(OFFSET(INDIRECT("'"&amp;D$146&amp;"'!A1"),0,$C$145,200,1),MATCH(1,(_summary!$B169=INDIRECT("'"&amp;D$146&amp;"'!A1:A300"))*(_summary!$C169=INDIRECT("'"&amp;D$146&amp;"'!B1:B300")),0))</f>
        <v>2.7850919121713613E-2</v>
      </c>
      <c r="E169" s="18">
        <f t="array" aca="1" ref="E169" ca="1">INDEX(OFFSET(INDIRECT("'"&amp;E$146&amp;"'!A1"),0,$C$145,200,1),MATCH(1,(_summary!$B169=INDIRECT("'"&amp;E$146&amp;"'!A1:A300"))*(_summary!$C169=INDIRECT("'"&amp;E$146&amp;"'!B1:B300")),0))</f>
        <v>0.40625983929605408</v>
      </c>
      <c r="F169" s="18">
        <f t="array" aca="1" ref="F169" ca="1">INDEX(OFFSET(INDIRECT("'"&amp;F$146&amp;"'!A1"),0,$C$145,200,1),MATCH(1,(_summary!$B169=INDIRECT("'"&amp;F$146&amp;"'!A1:A300"))*(_summary!$C169=INDIRECT("'"&amp;F$146&amp;"'!B1:B300")),0))</f>
        <v>0</v>
      </c>
      <c r="G169" s="18">
        <f t="array" aca="1" ref="G169" ca="1">INDEX(OFFSET(INDIRECT("'"&amp;G$146&amp;"'!A1"),0,$C$145,200,1),MATCH(1,(_summary!$B169=INDIRECT("'"&amp;G$146&amp;"'!A1:A300"))*(_summary!$C169=INDIRECT("'"&amp;G$146&amp;"'!B1:B300")),0))</f>
        <v>5.2216474642403964E-3</v>
      </c>
      <c r="H169" s="18">
        <f t="array" aca="1" ref="H169" ca="1">INDEX(OFFSET(INDIRECT("'"&amp;H$146&amp;"'!A1"),0,$C$145,200,1),MATCH(1,(_summary!$B169=INDIRECT("'"&amp;H$146&amp;"'!A1:A300"))*(_summary!$C169=INDIRECT("'"&amp;H$146&amp;"'!B1:B300")),0))</f>
        <v>5.5994572797382343E-4</v>
      </c>
      <c r="I169" s="18">
        <f t="array" aca="1" ref="I169" ca="1">INDEX(OFFSET(INDIRECT("'"&amp;I$146&amp;"'!A1"),0,$C$145,200,1),MATCH(1,(_summary!$B169=INDIRECT("'"&amp;I$146&amp;"'!A1:A300"))*(_summary!$C169=INDIRECT("'"&amp;I$146&amp;"'!B1:B300")),0))</f>
        <v>0</v>
      </c>
      <c r="J169" s="18">
        <f t="array" aca="1" ref="J169" ca="1">INDEX(OFFSET(INDIRECT("'"&amp;J$146&amp;"'!A1"),0,$C$145,200,1),MATCH(1,(_summary!$B169=INDIRECT("'"&amp;J$146&amp;"'!A1:A300"))*(_summary!$C169=INDIRECT("'"&amp;J$146&amp;"'!B1:B300")),0))</f>
        <v>0</v>
      </c>
      <c r="K169" s="18">
        <f t="array" aca="1" ref="K169" ca="1">INDEX(OFFSET(INDIRECT("'"&amp;K$146&amp;"'!A1"),0,$C$145,200,1),MATCH(1,(_summary!$B169=INDIRECT("'"&amp;K$146&amp;"'!A1:A300"))*(_summary!$C169=INDIRECT("'"&amp;K$146&amp;"'!B1:B300")),0))</f>
        <v>0</v>
      </c>
      <c r="L169" s="18">
        <f t="array" aca="1" ref="L169" ca="1">INDEX(OFFSET(INDIRECT("'"&amp;L$146&amp;"'!A1"),0,$C$145,200,1),MATCH(1,(_summary!$B169=INDIRECT("'"&amp;L$146&amp;"'!A1:A300"))*(_summary!$C169=INDIRECT("'"&amp;L$146&amp;"'!B1:B300")),0))</f>
        <v>0.55569278218249363</v>
      </c>
      <c r="M169" s="18">
        <f t="array" aca="1" ref="M169" ca="1">INDEX(OFFSET(INDIRECT("'"&amp;M$146&amp;"'!A1"),0,$C$145,200,1),MATCH(1,(_summary!$B169=INDIRECT("'"&amp;M$146&amp;"'!A1:A300"))*(_summary!$C169=INDIRECT("'"&amp;M$146&amp;"'!B1:B300")),0))</f>
        <v>1.6798371839214707E-3</v>
      </c>
      <c r="N169" s="18">
        <f t="array" aca="1" ref="N169" ca="1">INDEX(OFFSET(INDIRECT("'"&amp;N$146&amp;"'!A1"),0,$C$145,200,1),MATCH(1,(_summary!$B169=INDIRECT("'"&amp;N$146&amp;"'!A1:A300"))*(_summary!$C169=INDIRECT("'"&amp;N$146&amp;"'!B1:B300")),0))</f>
        <v>2.2397829118952936E-4</v>
      </c>
      <c r="O169" s="18">
        <f t="array" aca="1" ref="O169" ca="1">INDEX(OFFSET(INDIRECT("'"&amp;O$146&amp;"'!A1"),0,$C$145,200,1),MATCH(1,(_summary!$B169=INDIRECT("'"&amp;O$146&amp;"'!A1:A300"))*(_summary!$C169=INDIRECT("'"&amp;O$146&amp;"'!B1:B300")),0))</f>
        <v>2.511050732413415E-3</v>
      </c>
      <c r="P169" s="18">
        <f t="array" aca="1" ref="P169" ca="1">INDEX(OFFSET(INDIRECT("'"&amp;P$146&amp;"'!A1"),0,$C$145,200,1),MATCH(1,(_summary!$B169=INDIRECT("'"&amp;P$146&amp;"'!A1:A300"))*(_summary!$C169=INDIRECT("'"&amp;P$146&amp;"'!B1:B300")),0))</f>
        <v>0</v>
      </c>
      <c r="Q169" s="18"/>
      <c r="R169" s="16">
        <f t="shared" ca="1" si="8"/>
        <v>0.99999999999999989</v>
      </c>
    </row>
    <row r="170" spans="2:18" ht="16.5" thickTop="1" thickBot="1" x14ac:dyDescent="0.3">
      <c r="B170" t="s">
        <v>20</v>
      </c>
      <c r="C170">
        <v>1</v>
      </c>
      <c r="D170" s="18">
        <f t="array" aca="1" ref="D170" ca="1">INDEX(OFFSET(INDIRECT("'"&amp;D$146&amp;"'!A1"),0,$C$145,200,1),MATCH(1,(_summary!$B170=INDIRECT("'"&amp;D$146&amp;"'!A1:A300"))*(_summary!$C170=INDIRECT("'"&amp;D$146&amp;"'!B1:B300")),0))</f>
        <v>8.7590987111373905E-2</v>
      </c>
      <c r="E170" s="18">
        <f t="array" aca="1" ref="E170" ca="1">INDEX(OFFSET(INDIRECT("'"&amp;E$146&amp;"'!A1"),0,$C$145,200,1),MATCH(1,(_summary!$B170=INDIRECT("'"&amp;E$146&amp;"'!A1:A300"))*(_summary!$C170=INDIRECT("'"&amp;E$146&amp;"'!B1:B300")),0))</f>
        <v>0.83685898308834861</v>
      </c>
      <c r="F170" s="18">
        <f t="array" aca="1" ref="F170" ca="1">INDEX(OFFSET(INDIRECT("'"&amp;F$146&amp;"'!A1"),0,$C$145,200,1),MATCH(1,(_summary!$B170=INDIRECT("'"&amp;F$146&amp;"'!A1:A300"))*(_summary!$C170=INDIRECT("'"&amp;F$146&amp;"'!B1:B300")),0))</f>
        <v>0</v>
      </c>
      <c r="G170" s="18">
        <f t="array" aca="1" ref="G170" ca="1">INDEX(OFFSET(INDIRECT("'"&amp;G$146&amp;"'!A1"),0,$C$145,200,1),MATCH(1,(_summary!$B170=INDIRECT("'"&amp;G$146&amp;"'!A1:A300"))*(_summary!$C170=INDIRECT("'"&amp;G$146&amp;"'!B1:B300")),0))</f>
        <v>2.4114527064908652E-2</v>
      </c>
      <c r="H170" s="18">
        <f t="array" aca="1" ref="H170" ca="1">INDEX(OFFSET(INDIRECT("'"&amp;H$146&amp;"'!A1"),0,$C$145,200,1),MATCH(1,(_summary!$B170=INDIRECT("'"&amp;H$146&amp;"'!A1:A300"))*(_summary!$C170=INDIRECT("'"&amp;H$146&amp;"'!B1:B300")),0))</f>
        <v>1.2647581842690323E-3</v>
      </c>
      <c r="I170" s="18">
        <f t="array" aca="1" ref="I170" ca="1">INDEX(OFFSET(INDIRECT("'"&amp;I$146&amp;"'!A1"),0,$C$145,200,1),MATCH(1,(_summary!$B170=INDIRECT("'"&amp;I$146&amp;"'!A1:A300"))*(_summary!$C170=INDIRECT("'"&amp;I$146&amp;"'!B1:B300")),0))</f>
        <v>0</v>
      </c>
      <c r="J170" s="18">
        <f t="array" aca="1" ref="J170" ca="1">INDEX(OFFSET(INDIRECT("'"&amp;J$146&amp;"'!A1"),0,$C$145,200,1),MATCH(1,(_summary!$B170=INDIRECT("'"&amp;J$146&amp;"'!A1:A300"))*(_summary!$C170=INDIRECT("'"&amp;J$146&amp;"'!B1:B300")),0))</f>
        <v>0</v>
      </c>
      <c r="K170" s="18">
        <f t="array" aca="1" ref="K170" ca="1">INDEX(OFFSET(INDIRECT("'"&amp;K$146&amp;"'!A1"),0,$C$145,200,1),MATCH(1,(_summary!$B170=INDIRECT("'"&amp;K$146&amp;"'!A1:A300"))*(_summary!$C170=INDIRECT("'"&amp;K$146&amp;"'!B1:B300")),0))</f>
        <v>0</v>
      </c>
      <c r="L170" s="18">
        <f t="array" aca="1" ref="L170" ca="1">INDEX(OFFSET(INDIRECT("'"&amp;L$146&amp;"'!A1"),0,$C$145,200,1),MATCH(1,(_summary!$B170=INDIRECT("'"&amp;L$146&amp;"'!A1:A300"))*(_summary!$C170=INDIRECT("'"&amp;L$146&amp;"'!B1:B300")),0))</f>
        <v>4.5533297875446702E-2</v>
      </c>
      <c r="M170" s="18">
        <f t="array" aca="1" ref="M170" ca="1">INDEX(OFFSET(INDIRECT("'"&amp;M$146&amp;"'!A1"),0,$C$145,200,1),MATCH(1,(_summary!$B170=INDIRECT("'"&amp;M$146&amp;"'!A1:A300"))*(_summary!$C170=INDIRECT("'"&amp;M$146&amp;"'!B1:B300")),0))</f>
        <v>3.7942745528070972E-3</v>
      </c>
      <c r="N170" s="18">
        <f t="array" aca="1" ref="N170" ca="1">INDEX(OFFSET(INDIRECT("'"&amp;N$146&amp;"'!A1"),0,$C$145,200,1),MATCH(1,(_summary!$B170=INDIRECT("'"&amp;N$146&amp;"'!A1:A300"))*(_summary!$C170=INDIRECT("'"&amp;N$146&amp;"'!B1:B300")),0))</f>
        <v>5.0590327370761304E-4</v>
      </c>
      <c r="O170" s="18">
        <f t="array" aca="1" ref="O170" ca="1">INDEX(OFFSET(INDIRECT("'"&amp;O$146&amp;"'!A1"),0,$C$145,200,1),MATCH(1,(_summary!$B170=INDIRECT("'"&amp;O$146&amp;"'!A1:A300"))*(_summary!$C170=INDIRECT("'"&amp;O$146&amp;"'!B1:B300")),0))</f>
        <v>3.3726884913840862E-4</v>
      </c>
      <c r="P170" s="18">
        <f t="array" aca="1" ref="P170" ca="1">INDEX(OFFSET(INDIRECT("'"&amp;P$146&amp;"'!A1"),0,$C$145,200,1),MATCH(1,(_summary!$B170=INDIRECT("'"&amp;P$146&amp;"'!A1:A300"))*(_summary!$C170=INDIRECT("'"&amp;P$146&amp;"'!B1:B300")),0))</f>
        <v>0</v>
      </c>
      <c r="Q170" s="18"/>
      <c r="R170" s="16">
        <f t="shared" ca="1" si="8"/>
        <v>1</v>
      </c>
    </row>
    <row r="171" spans="2:18" ht="16.5" thickTop="1" thickBot="1" x14ac:dyDescent="0.3">
      <c r="B171" t="s">
        <v>26</v>
      </c>
      <c r="C171">
        <v>1</v>
      </c>
      <c r="D171" s="18">
        <f t="array" aca="1" ref="D171" ca="1">INDEX(OFFSET(INDIRECT("'"&amp;D$146&amp;"'!A1"),0,$C$145,200,1),MATCH(1,(_summary!$B171=INDIRECT("'"&amp;D$146&amp;"'!A1:A300"))*(_summary!$C171=INDIRECT("'"&amp;D$146&amp;"'!B1:B300")),0))</f>
        <v>5.0202352386795206E-2</v>
      </c>
      <c r="E171" s="18">
        <f t="array" aca="1" ref="E171" ca="1">INDEX(OFFSET(INDIRECT("'"&amp;E$146&amp;"'!A1"),0,$C$145,200,1),MATCH(1,(_summary!$B171=INDIRECT("'"&amp;E$146&amp;"'!A1:A300"))*(_summary!$C171=INDIRECT("'"&amp;E$146&amp;"'!B1:B300")),0))</f>
        <v>0.1248062542673028</v>
      </c>
      <c r="F171" s="18">
        <f t="array" aca="1" ref="F171" ca="1">INDEX(OFFSET(INDIRECT("'"&amp;F$146&amp;"'!A1"),0,$C$145,200,1),MATCH(1,(_summary!$B171=INDIRECT("'"&amp;F$146&amp;"'!A1:A300"))*(_summary!$C171=INDIRECT("'"&amp;F$146&amp;"'!B1:B300")),0))</f>
        <v>0.16880022760980426</v>
      </c>
      <c r="G171" s="18">
        <f t="array" aca="1" ref="G171" ca="1">INDEX(OFFSET(INDIRECT("'"&amp;G$146&amp;"'!A1"),0,$C$145,200,1),MATCH(1,(_summary!$B171=INDIRECT("'"&amp;G$146&amp;"'!A1:A300"))*(_summary!$C171=INDIRECT("'"&amp;G$146&amp;"'!B1:B300")),0))</f>
        <v>6.2223083000956215E-4</v>
      </c>
      <c r="H171" s="18">
        <f t="array" aca="1" ref="H171" ca="1">INDEX(OFFSET(INDIRECT("'"&amp;H$146&amp;"'!A1"),0,$C$145,200,1),MATCH(1,(_summary!$B171=INDIRECT("'"&amp;H$146&amp;"'!A1:A300"))*(_summary!$C171=INDIRECT("'"&amp;H$146&amp;"'!B1:B300")),0))</f>
        <v>6.0038958783712457E-4</v>
      </c>
      <c r="I171" s="18">
        <f t="array" aca="1" ref="I171" ca="1">INDEX(OFFSET(INDIRECT("'"&amp;I$146&amp;"'!A1"),0,$C$145,200,1),MATCH(1,(_summary!$B171=INDIRECT("'"&amp;I$146&amp;"'!A1:A300"))*(_summary!$C171=INDIRECT("'"&amp;I$146&amp;"'!B1:B300")),0))</f>
        <v>0</v>
      </c>
      <c r="J171" s="18">
        <f t="array" aca="1" ref="J171" ca="1">INDEX(OFFSET(INDIRECT("'"&amp;J$146&amp;"'!A1"),0,$C$145,200,1),MATCH(1,(_summary!$B171=INDIRECT("'"&amp;J$146&amp;"'!A1:A300"))*(_summary!$C171=INDIRECT("'"&amp;J$146&amp;"'!B1:B300")),0))</f>
        <v>0</v>
      </c>
      <c r="K171" s="18">
        <f t="array" aca="1" ref="K171" ca="1">INDEX(OFFSET(INDIRECT("'"&amp;K$146&amp;"'!A1"),0,$C$145,200,1),MATCH(1,(_summary!$B171=INDIRECT("'"&amp;K$146&amp;"'!A1:A300"))*(_summary!$C171=INDIRECT("'"&amp;K$146&amp;"'!B1:B300")),0))</f>
        <v>0</v>
      </c>
      <c r="L171" s="18">
        <f t="array" aca="1" ref="L171" ca="1">INDEX(OFFSET(INDIRECT("'"&amp;L$146&amp;"'!A1"),0,$C$145,200,1),MATCH(1,(_summary!$B171=INDIRECT("'"&amp;L$146&amp;"'!A1:A300"))*(_summary!$C171=INDIRECT("'"&amp;L$146&amp;"'!B1:B300")),0))</f>
        <v>0.62232156923041337</v>
      </c>
      <c r="M171" s="18">
        <f t="array" aca="1" ref="M171" ca="1">INDEX(OFFSET(INDIRECT("'"&amp;M$146&amp;"'!A1"),0,$C$145,200,1),MATCH(1,(_summary!$B171=INDIRECT("'"&amp;M$146&amp;"'!A1:A300"))*(_summary!$C171=INDIRECT("'"&amp;M$146&amp;"'!B1:B300")),0))</f>
        <v>1.8011687635113738E-3</v>
      </c>
      <c r="N171" s="18">
        <f t="array" aca="1" ref="N171" ca="1">INDEX(OFFSET(INDIRECT("'"&amp;N$146&amp;"'!A1"),0,$C$145,200,1),MATCH(1,(_summary!$B171=INDIRECT("'"&amp;N$146&amp;"'!A1:A300"))*(_summary!$C171=INDIRECT("'"&amp;N$146&amp;"'!B1:B300")),0))</f>
        <v>2.4015583513484987E-4</v>
      </c>
      <c r="O171" s="18">
        <f t="array" aca="1" ref="O171" ca="1">INDEX(OFFSET(INDIRECT("'"&amp;O$146&amp;"'!A1"),0,$C$145,200,1),MATCH(1,(_summary!$B171=INDIRECT("'"&amp;O$146&amp;"'!A1:A300"))*(_summary!$C171=INDIRECT("'"&amp;O$146&amp;"'!B1:B300")),0))</f>
        <v>3.060565148919148E-2</v>
      </c>
      <c r="P171" s="18">
        <f t="array" aca="1" ref="P171" ca="1">INDEX(OFFSET(INDIRECT("'"&amp;P$146&amp;"'!A1"),0,$C$145,200,1),MATCH(1,(_summary!$B171=INDIRECT("'"&amp;P$146&amp;"'!A1:A300"))*(_summary!$C171=INDIRECT("'"&amp;P$146&amp;"'!B1:B300")),0))</f>
        <v>0</v>
      </c>
      <c r="Q171" s="18"/>
      <c r="R171" s="16">
        <f t="shared" ca="1" si="8"/>
        <v>1</v>
      </c>
    </row>
    <row r="172" spans="2:18" ht="16.5" thickTop="1" thickBot="1" x14ac:dyDescent="0.3">
      <c r="B172" t="s">
        <v>7</v>
      </c>
      <c r="C172">
        <v>1</v>
      </c>
      <c r="D172" s="18">
        <f t="array" aca="1" ref="D172" ca="1">INDEX(OFFSET(INDIRECT("'"&amp;D$146&amp;"'!A1"),0,$C$145,200,1),MATCH(1,(_summary!$B172=INDIRECT("'"&amp;D$146&amp;"'!A1:A300"))*(_summary!$C172=INDIRECT("'"&amp;D$146&amp;"'!B1:B300")),0))</f>
        <v>0.14993713062499983</v>
      </c>
      <c r="E172" s="18">
        <f t="array" aca="1" ref="E172" ca="1">INDEX(OFFSET(INDIRECT("'"&amp;E$146&amp;"'!A1"),0,$C$145,200,1),MATCH(1,(_summary!$B172=INDIRECT("'"&amp;E$146&amp;"'!A1:A300"))*(_summary!$C172=INDIRECT("'"&amp;E$146&amp;"'!B1:B300")),0))</f>
        <v>0.32791829039612902</v>
      </c>
      <c r="F172" s="18">
        <f t="array" aca="1" ref="F172" ca="1">INDEX(OFFSET(INDIRECT("'"&amp;F$146&amp;"'!A1"),0,$C$145,200,1),MATCH(1,(_summary!$B172=INDIRECT("'"&amp;F$146&amp;"'!A1:A300"))*(_summary!$C172=INDIRECT("'"&amp;F$146&amp;"'!B1:B300")),0))</f>
        <v>0.18161777433797752</v>
      </c>
      <c r="G172" s="18">
        <f t="array" aca="1" ref="G172" ca="1">INDEX(OFFSET(INDIRECT("'"&amp;G$146&amp;"'!A1"),0,$C$145,200,1),MATCH(1,(_summary!$B172=INDIRECT("'"&amp;G$146&amp;"'!A1:A300"))*(_summary!$C172=INDIRECT("'"&amp;G$146&amp;"'!B1:B300")),0))</f>
        <v>9.6526868821937666E-3</v>
      </c>
      <c r="H172" s="18">
        <f t="array" aca="1" ref="H172" ca="1">INDEX(OFFSET(INDIRECT("'"&amp;H$146&amp;"'!A1"),0,$C$145,200,1),MATCH(1,(_summary!$B172=INDIRECT("'"&amp;H$146&amp;"'!A1:A300"))*(_summary!$C172=INDIRECT("'"&amp;H$146&amp;"'!B1:B300")),0))</f>
        <v>9.6698548228272565E-4</v>
      </c>
      <c r="I172" s="18">
        <f t="array" aca="1" ref="I172" ca="1">INDEX(OFFSET(INDIRECT("'"&amp;I$146&amp;"'!A1"),0,$C$145,200,1),MATCH(1,(_summary!$B172=INDIRECT("'"&amp;I$146&amp;"'!A1:A300"))*(_summary!$C172=INDIRECT("'"&amp;I$146&amp;"'!B1:B300")),0))</f>
        <v>0</v>
      </c>
      <c r="J172" s="18">
        <f t="array" aca="1" ref="J172" ca="1">INDEX(OFFSET(INDIRECT("'"&amp;J$146&amp;"'!A1"),0,$C$145,200,1),MATCH(1,(_summary!$B172=INDIRECT("'"&amp;J$146&amp;"'!A1:A300"))*(_summary!$C172=INDIRECT("'"&amp;J$146&amp;"'!B1:B300")),0))</f>
        <v>0</v>
      </c>
      <c r="K172" s="18">
        <f t="array" aca="1" ref="K172" ca="1">INDEX(OFFSET(INDIRECT("'"&amp;K$146&amp;"'!A1"),0,$C$145,200,1),MATCH(1,(_summary!$B172=INDIRECT("'"&amp;K$146&amp;"'!A1:A300"))*(_summary!$C172=INDIRECT("'"&amp;K$146&amp;"'!B1:B300")),0))</f>
        <v>2.4859731832539502E-5</v>
      </c>
      <c r="L172" s="18">
        <f t="array" aca="1" ref="L172" ca="1">INDEX(OFFSET(INDIRECT("'"&amp;L$146&amp;"'!A1"),0,$C$145,200,1),MATCH(1,(_summary!$B172=INDIRECT("'"&amp;L$146&amp;"'!A1:A300"))*(_summary!$C172=INDIRECT("'"&amp;L$146&amp;"'!B1:B300")),0))</f>
        <v>0.3245626315230003</v>
      </c>
      <c r="M172" s="18">
        <f t="array" aca="1" ref="M172" ca="1">INDEX(OFFSET(INDIRECT("'"&amp;M$146&amp;"'!A1"),0,$C$145,200,1),MATCH(1,(_summary!$B172=INDIRECT("'"&amp;M$146&amp;"'!A1:A300"))*(_summary!$C172=INDIRECT("'"&amp;M$146&amp;"'!B1:B300")),0))</f>
        <v>2.9009564468481775E-3</v>
      </c>
      <c r="N172" s="18">
        <f t="array" aca="1" ref="N172" ca="1">INDEX(OFFSET(INDIRECT("'"&amp;N$146&amp;"'!A1"),0,$C$145,200,1),MATCH(1,(_summary!$B172=INDIRECT("'"&amp;N$146&amp;"'!A1:A300"))*(_summary!$C172=INDIRECT("'"&amp;N$146&amp;"'!B1:B300")),0))</f>
        <v>3.8679419291309032E-4</v>
      </c>
      <c r="O172" s="18">
        <f t="array" aca="1" ref="O172" ca="1">INDEX(OFFSET(INDIRECT("'"&amp;O$146&amp;"'!A1"),0,$C$145,200,1),MATCH(1,(_summary!$B172=INDIRECT("'"&amp;O$146&amp;"'!A1:A300"))*(_summary!$C172=INDIRECT("'"&amp;O$146&amp;"'!B1:B300")),0))</f>
        <v>1.9821709181580436E-3</v>
      </c>
      <c r="P172" s="18">
        <f t="array" aca="1" ref="P172" ca="1">INDEX(OFFSET(INDIRECT("'"&amp;P$146&amp;"'!A1"),0,$C$145,200,1),MATCH(1,(_summary!$B172=INDIRECT("'"&amp;P$146&amp;"'!A1:A300"))*(_summary!$C172=INDIRECT("'"&amp;P$146&amp;"'!B1:B300")),0))</f>
        <v>0</v>
      </c>
      <c r="Q172" s="18"/>
      <c r="R172" s="16">
        <f t="shared" ca="1" si="8"/>
        <v>0.99995028053633495</v>
      </c>
    </row>
    <row r="173" spans="2:18" ht="16.5" thickTop="1" thickBot="1" x14ac:dyDescent="0.3">
      <c r="B173" t="s">
        <v>9</v>
      </c>
      <c r="C173">
        <v>1</v>
      </c>
      <c r="D173" s="18">
        <f t="array" aca="1" ref="D173" ca="1">INDEX(OFFSET(INDIRECT("'"&amp;D$146&amp;"'!A1"),0,$C$145,200,1),MATCH(1,(_summary!$B173=INDIRECT("'"&amp;D$146&amp;"'!A1:A300"))*(_summary!$C173=INDIRECT("'"&amp;D$146&amp;"'!B1:B300")),0))</f>
        <v>0.64016959695478204</v>
      </c>
      <c r="E173" s="18">
        <f t="array" aca="1" ref="E173" ca="1">INDEX(OFFSET(INDIRECT("'"&amp;E$146&amp;"'!A1"),0,$C$145,200,1),MATCH(1,(_summary!$B173=INDIRECT("'"&amp;E$146&amp;"'!A1:A300"))*(_summary!$C173=INDIRECT("'"&amp;E$146&amp;"'!B1:B300")),0))</f>
        <v>1.1254813945980704E-2</v>
      </c>
      <c r="F173" s="18">
        <f t="array" aca="1" ref="F173" ca="1">INDEX(OFFSET(INDIRECT("'"&amp;F$146&amp;"'!A1"),0,$C$145,200,1),MATCH(1,(_summary!$B173=INDIRECT("'"&amp;F$146&amp;"'!A1:A300"))*(_summary!$C173=INDIRECT("'"&amp;F$146&amp;"'!B1:B300")),0))</f>
        <v>1.3872274013748017E-2</v>
      </c>
      <c r="G173" s="18">
        <f t="array" aca="1" ref="G173" ca="1">INDEX(OFFSET(INDIRECT("'"&amp;G$146&amp;"'!A1"),0,$C$145,200,1),MATCH(1,(_summary!$B173=INDIRECT("'"&amp;G$146&amp;"'!A1:A300"))*(_summary!$C173=INDIRECT("'"&amp;G$146&amp;"'!B1:B300")),0))</f>
        <v>0</v>
      </c>
      <c r="H173" s="18">
        <f t="array" aca="1" ref="H173" ca="1">INDEX(OFFSET(INDIRECT("'"&amp;H$146&amp;"'!A1"),0,$C$145,200,1),MATCH(1,(_summary!$B173=INDIRECT("'"&amp;H$146&amp;"'!A1:A300"))*(_summary!$C173=INDIRECT("'"&amp;H$146&amp;"'!B1:B300")),0))</f>
        <v>5.0183537605694334E-5</v>
      </c>
      <c r="I173" s="18">
        <f t="array" aca="1" ref="I173" ca="1">INDEX(OFFSET(INDIRECT("'"&amp;I$146&amp;"'!A1"),0,$C$145,200,1),MATCH(1,(_summary!$B173=INDIRECT("'"&amp;I$146&amp;"'!A1:A300"))*(_summary!$C173=INDIRECT("'"&amp;I$146&amp;"'!B1:B300")),0))</f>
        <v>1.0910108077281322E-2</v>
      </c>
      <c r="J173" s="18">
        <f t="array" aca="1" ref="J173" ca="1">INDEX(OFFSET(INDIRECT("'"&amp;J$146&amp;"'!A1"),0,$C$145,200,1),MATCH(1,(_summary!$B173=INDIRECT("'"&amp;J$146&amp;"'!A1:A300"))*(_summary!$C173=INDIRECT("'"&amp;J$146&amp;"'!B1:B300")),0))</f>
        <v>0</v>
      </c>
      <c r="K173" s="18">
        <f t="array" aca="1" ref="K173" ca="1">INDEX(OFFSET(INDIRECT("'"&amp;K$146&amp;"'!A1"),0,$C$145,200,1),MATCH(1,(_summary!$B173=INDIRECT("'"&amp;K$146&amp;"'!A1:A300"))*(_summary!$C173=INDIRECT("'"&amp;K$146&amp;"'!B1:B300")),0))</f>
        <v>0</v>
      </c>
      <c r="L173" s="18">
        <f t="array" aca="1" ref="L173" ca="1">INDEX(OFFSET(INDIRECT("'"&amp;L$146&amp;"'!A1"),0,$C$145,200,1),MATCH(1,(_summary!$B173=INDIRECT("'"&amp;L$146&amp;"'!A1:A300"))*(_summary!$C173=INDIRECT("'"&amp;L$146&amp;"'!B1:B300")),0))</f>
        <v>0.32355901716604796</v>
      </c>
      <c r="M173" s="18">
        <f t="array" aca="1" ref="M173" ca="1">INDEX(OFFSET(INDIRECT("'"&amp;M$146&amp;"'!A1"),0,$C$145,200,1),MATCH(1,(_summary!$B173=INDIRECT("'"&amp;M$146&amp;"'!A1:A300"))*(_summary!$C173=INDIRECT("'"&amp;M$146&amp;"'!B1:B300")),0))</f>
        <v>1.5055061281708299E-4</v>
      </c>
      <c r="N173" s="18">
        <f t="array" aca="1" ref="N173" ca="1">INDEX(OFFSET(INDIRECT("'"&amp;N$146&amp;"'!A1"),0,$C$145,200,1),MATCH(1,(_summary!$B173=INDIRECT("'"&amp;N$146&amp;"'!A1:A300"))*(_summary!$C173=INDIRECT("'"&amp;N$146&amp;"'!B1:B300")),0))</f>
        <v>2.0073415042277733E-5</v>
      </c>
      <c r="O173" s="18">
        <f t="array" aca="1" ref="O173" ca="1">INDEX(OFFSET(INDIRECT("'"&amp;O$146&amp;"'!A1"),0,$C$145,200,1),MATCH(1,(_summary!$B173=INDIRECT("'"&amp;O$146&amp;"'!A1:A300"))*(_summary!$C173=INDIRECT("'"&amp;O$146&amp;"'!B1:B300")),0))</f>
        <v>1.3382276694851823E-5</v>
      </c>
      <c r="P173" s="18">
        <f t="array" aca="1" ref="P173" ca="1">INDEX(OFFSET(INDIRECT("'"&amp;P$146&amp;"'!A1"),0,$C$145,200,1),MATCH(1,(_summary!$B173=INDIRECT("'"&amp;P$146&amp;"'!A1:A300"))*(_summary!$C173=INDIRECT("'"&amp;P$146&amp;"'!B1:B300")),0))</f>
        <v>0</v>
      </c>
      <c r="Q173" s="18"/>
      <c r="R173" s="16">
        <f t="shared" ca="1" si="8"/>
        <v>1</v>
      </c>
    </row>
    <row r="174" spans="2:18" ht="16.5" thickTop="1" thickBot="1" x14ac:dyDescent="0.3">
      <c r="B174" t="s">
        <v>14</v>
      </c>
      <c r="C174">
        <v>1</v>
      </c>
      <c r="D174" s="18">
        <f t="array" aca="1" ref="D174" ca="1">INDEX(OFFSET(INDIRECT("'"&amp;D$146&amp;"'!A1"),0,$C$145,200,1),MATCH(1,(_summary!$B174=INDIRECT("'"&amp;D$146&amp;"'!A1:A300"))*(_summary!$C174=INDIRECT("'"&amp;D$146&amp;"'!B1:B300")),0))</f>
        <v>7.8219880983012163E-2</v>
      </c>
      <c r="E174" s="18">
        <f t="array" aca="1" ref="E174" ca="1">INDEX(OFFSET(INDIRECT("'"&amp;E$146&amp;"'!A1"),0,$C$145,200,1),MATCH(1,(_summary!$B174=INDIRECT("'"&amp;E$146&amp;"'!A1:A300"))*(_summary!$C174=INDIRECT("'"&amp;E$146&amp;"'!B1:B300")),0))</f>
        <v>0.25087587043810966</v>
      </c>
      <c r="F174" s="18">
        <f t="array" aca="1" ref="F174" ca="1">INDEX(OFFSET(INDIRECT("'"&amp;F$146&amp;"'!A1"),0,$C$145,200,1),MATCH(1,(_summary!$B174=INDIRECT("'"&amp;F$146&amp;"'!A1:A300"))*(_summary!$C174=INDIRECT("'"&amp;F$146&amp;"'!B1:B300")),0))</f>
        <v>0.48233954548682501</v>
      </c>
      <c r="G174" s="18">
        <f t="array" aca="1" ref="G174" ca="1">INDEX(OFFSET(INDIRECT("'"&amp;G$146&amp;"'!A1"),0,$C$145,200,1),MATCH(1,(_summary!$B174=INDIRECT("'"&amp;G$146&amp;"'!A1:A300"))*(_summary!$C174=INDIRECT("'"&amp;G$146&amp;"'!B1:B300")),0))</f>
        <v>1.355728420302081E-3</v>
      </c>
      <c r="H174" s="18">
        <f t="array" aca="1" ref="H174" ca="1">INDEX(OFFSET(INDIRECT("'"&amp;H$146&amp;"'!A1"),0,$C$145,200,1),MATCH(1,(_summary!$B174=INDIRECT("'"&amp;H$146&amp;"'!A1:A300"))*(_summary!$C174=INDIRECT("'"&amp;H$146&amp;"'!B1:B300")),0))</f>
        <v>1.5776376006477084E-3</v>
      </c>
      <c r="I174" s="18">
        <f t="array" aca="1" ref="I174" ca="1">INDEX(OFFSET(INDIRECT("'"&amp;I$146&amp;"'!A1"),0,$C$145,200,1),MATCH(1,(_summary!$B174=INDIRECT("'"&amp;I$146&amp;"'!A1:A300"))*(_summary!$C174=INDIRECT("'"&amp;I$146&amp;"'!B1:B300")),0))</f>
        <v>0</v>
      </c>
      <c r="J174" s="18">
        <f t="array" aca="1" ref="J174" ca="1">INDEX(OFFSET(INDIRECT("'"&amp;J$146&amp;"'!A1"),0,$C$145,200,1),MATCH(1,(_summary!$B174=INDIRECT("'"&amp;J$146&amp;"'!A1:A300"))*(_summary!$C174=INDIRECT("'"&amp;J$146&amp;"'!B1:B300")),0))</f>
        <v>0</v>
      </c>
      <c r="K174" s="18">
        <f t="array" aca="1" ref="K174" ca="1">INDEX(OFFSET(INDIRECT("'"&amp;K$146&amp;"'!A1"),0,$C$145,200,1),MATCH(1,(_summary!$B174=INDIRECT("'"&amp;K$146&amp;"'!A1:A300"))*(_summary!$C174=INDIRECT("'"&amp;K$146&amp;"'!B1:B300")),0))</f>
        <v>0</v>
      </c>
      <c r="L174" s="18">
        <f t="array" aca="1" ref="L174" ca="1">INDEX(OFFSET(INDIRECT("'"&amp;L$146&amp;"'!A1"),0,$C$145,200,1),MATCH(1,(_summary!$B174=INDIRECT("'"&amp;L$146&amp;"'!A1:A300"))*(_summary!$C174=INDIRECT("'"&amp;L$146&amp;"'!B1:B300")),0))</f>
        <v>0.11650737049371208</v>
      </c>
      <c r="M174" s="18">
        <f t="array" aca="1" ref="M174" ca="1">INDEX(OFFSET(INDIRECT("'"&amp;M$146&amp;"'!A1"),0,$C$145,200,1),MATCH(1,(_summary!$B174=INDIRECT("'"&amp;M$146&amp;"'!A1:A300"))*(_summary!$C174=INDIRECT("'"&amp;M$146&amp;"'!B1:B300")),0))</f>
        <v>2.5846011260281902E-2</v>
      </c>
      <c r="N174" s="18">
        <f t="array" aca="1" ref="N174" ca="1">INDEX(OFFSET(INDIRECT("'"&amp;N$146&amp;"'!A1"),0,$C$145,200,1),MATCH(1,(_summary!$B174=INDIRECT("'"&amp;N$146&amp;"'!A1:A300"))*(_summary!$C174=INDIRECT("'"&amp;N$146&amp;"'!B1:B300")),0))</f>
        <v>2.1744153498597867E-2</v>
      </c>
      <c r="O174" s="18">
        <f t="array" aca="1" ref="O174" ca="1">INDEX(OFFSET(INDIRECT("'"&amp;O$146&amp;"'!A1"),0,$C$145,200,1),MATCH(1,(_summary!$B174=INDIRECT("'"&amp;O$146&amp;"'!A1:A300"))*(_summary!$C174=INDIRECT("'"&amp;O$146&amp;"'!B1:B300")),0))</f>
        <v>2.15338018185115E-2</v>
      </c>
      <c r="P174" s="18">
        <f t="array" aca="1" ref="P174" ca="1">INDEX(OFFSET(INDIRECT("'"&amp;P$146&amp;"'!A1"),0,$C$145,200,1),MATCH(1,(_summary!$B174=INDIRECT("'"&amp;P$146&amp;"'!A1:A300"))*(_summary!$C174=INDIRECT("'"&amp;P$146&amp;"'!B1:B300")),0))</f>
        <v>0</v>
      </c>
      <c r="Q174" s="18"/>
      <c r="R174" s="16">
        <f t="shared" ca="1" si="8"/>
        <v>0.99999999999999978</v>
      </c>
    </row>
    <row r="175" spans="2:18" ht="16.5" thickTop="1" thickBot="1" x14ac:dyDescent="0.3">
      <c r="B175" t="s">
        <v>4</v>
      </c>
      <c r="C175">
        <v>1</v>
      </c>
      <c r="D175" s="18">
        <f t="array" aca="1" ref="D175" ca="1">INDEX(OFFSET(INDIRECT("'"&amp;D$146&amp;"'!A1"),0,$C$145,200,1),MATCH(1,(_summary!$B175=INDIRECT("'"&amp;D$146&amp;"'!A1:A300"))*(_summary!$C175=INDIRECT("'"&amp;D$146&amp;"'!B1:B300")),0))</f>
        <v>0.11401462932215546</v>
      </c>
      <c r="E175" s="18">
        <f t="array" aca="1" ref="E175" ca="1">INDEX(OFFSET(INDIRECT("'"&amp;E$146&amp;"'!A1"),0,$C$145,200,1),MATCH(1,(_summary!$B175=INDIRECT("'"&amp;E$146&amp;"'!A1:A300"))*(_summary!$C175=INDIRECT("'"&amp;E$146&amp;"'!B1:B300")),0))</f>
        <v>0.73143324050088621</v>
      </c>
      <c r="F175" s="18">
        <f t="array" aca="1" ref="F175" ca="1">INDEX(OFFSET(INDIRECT("'"&amp;F$146&amp;"'!A1"),0,$C$145,200,1),MATCH(1,(_summary!$B175=INDIRECT("'"&amp;F$146&amp;"'!A1:A300"))*(_summary!$C175=INDIRECT("'"&amp;F$146&amp;"'!B1:B300")),0))</f>
        <v>6.82211468392699E-2</v>
      </c>
      <c r="G175" s="18">
        <f t="array" aca="1" ref="G175" ca="1">INDEX(OFFSET(INDIRECT("'"&amp;G$146&amp;"'!A1"),0,$C$145,200,1),MATCH(1,(_summary!$B175=INDIRECT("'"&amp;G$146&amp;"'!A1:A300"))*(_summary!$C175=INDIRECT("'"&amp;G$146&amp;"'!B1:B300")),0))</f>
        <v>1.9848912312830341E-2</v>
      </c>
      <c r="H175" s="18">
        <f t="array" aca="1" ref="H175" ca="1">INDEX(OFFSET(INDIRECT("'"&amp;H$146&amp;"'!A1"),0,$C$145,200,1),MATCH(1,(_summary!$B175=INDIRECT("'"&amp;H$146&amp;"'!A1:A300"))*(_summary!$C175=INDIRECT("'"&amp;H$146&amp;"'!B1:B300")),0))</f>
        <v>1.2716296206391792E-3</v>
      </c>
      <c r="I175" s="18">
        <f t="array" aca="1" ref="I175" ca="1">INDEX(OFFSET(INDIRECT("'"&amp;I$146&amp;"'!A1"),0,$C$145,200,1),MATCH(1,(_summary!$B175=INDIRECT("'"&amp;I$146&amp;"'!A1:A300"))*(_summary!$C175=INDIRECT("'"&amp;I$146&amp;"'!B1:B300")),0))</f>
        <v>0</v>
      </c>
      <c r="J175" s="18">
        <f t="array" aca="1" ref="J175" ca="1">INDEX(OFFSET(INDIRECT("'"&amp;J$146&amp;"'!A1"),0,$C$145,200,1),MATCH(1,(_summary!$B175=INDIRECT("'"&amp;J$146&amp;"'!A1:A300"))*(_summary!$C175=INDIRECT("'"&amp;J$146&amp;"'!B1:B300")),0))</f>
        <v>0</v>
      </c>
      <c r="K175" s="18">
        <f t="array" aca="1" ref="K175" ca="1">INDEX(OFFSET(INDIRECT("'"&amp;K$146&amp;"'!A1"),0,$C$145,200,1),MATCH(1,(_summary!$B175=INDIRECT("'"&amp;K$146&amp;"'!A1:A300"))*(_summary!$C175=INDIRECT("'"&amp;K$146&amp;"'!B1:B300")),0))</f>
        <v>0</v>
      </c>
      <c r="L175" s="18">
        <f t="array" aca="1" ref="L175" ca="1">INDEX(OFFSET(INDIRECT("'"&amp;L$146&amp;"'!A1"),0,$C$145,200,1),MATCH(1,(_summary!$B175=INDIRECT("'"&amp;L$146&amp;"'!A1:A300"))*(_summary!$C175=INDIRECT("'"&amp;L$146&amp;"'!B1:B300")),0))</f>
        <v>5.9934824210558818E-2</v>
      </c>
      <c r="M175" s="18">
        <f t="array" aca="1" ref="M175" ca="1">INDEX(OFFSET(INDIRECT("'"&amp;M$146&amp;"'!A1"),0,$C$145,200,1),MATCH(1,(_summary!$B175=INDIRECT("'"&amp;M$146&amp;"'!A1:A300"))*(_summary!$C175=INDIRECT("'"&amp;M$146&amp;"'!B1:B300")),0))</f>
        <v>4.1879987148294509E-3</v>
      </c>
      <c r="N175" s="18">
        <f t="array" aca="1" ref="N175" ca="1">INDEX(OFFSET(INDIRECT("'"&amp;N$146&amp;"'!A1"),0,$C$145,200,1),MATCH(1,(_summary!$B175=INDIRECT("'"&amp;N$146&amp;"'!A1:A300"))*(_summary!$C175=INDIRECT("'"&amp;N$146&amp;"'!B1:B300")),0))</f>
        <v>5.0865184825567181E-4</v>
      </c>
      <c r="O175" s="18">
        <f t="array" aca="1" ref="O175" ca="1">INDEX(OFFSET(INDIRECT("'"&amp;O$146&amp;"'!A1"),0,$C$145,200,1),MATCH(1,(_summary!$B175=INDIRECT("'"&amp;O$146&amp;"'!A1:A300"))*(_summary!$C175=INDIRECT("'"&amp;O$146&amp;"'!B1:B300")),0))</f>
        <v>3.3910123217044787E-4</v>
      </c>
      <c r="P175" s="18">
        <f t="array" aca="1" ref="P175" ca="1">INDEX(OFFSET(INDIRECT("'"&amp;P$146&amp;"'!A1"),0,$C$145,200,1),MATCH(1,(_summary!$B175=INDIRECT("'"&amp;P$146&amp;"'!A1:A300"))*(_summary!$C175=INDIRECT("'"&amp;P$146&amp;"'!B1:B300")),0))</f>
        <v>2.3986539840455438E-4</v>
      </c>
      <c r="Q175" s="18"/>
      <c r="R175" s="16">
        <f t="shared" ca="1" si="8"/>
        <v>1</v>
      </c>
    </row>
    <row r="176" spans="2:18" ht="16.5" thickTop="1" thickBot="1" x14ac:dyDescent="0.3">
      <c r="B176" t="s">
        <v>12</v>
      </c>
      <c r="C176">
        <f>C147+1</f>
        <v>2</v>
      </c>
      <c r="D176" s="18">
        <f t="array" aca="1" ref="D176" ca="1">INDEX(OFFSET(INDIRECT("'"&amp;D$146&amp;"'!A1"),0,$C$145,200,1),MATCH(1,(_summary!$B176=INDIRECT("'"&amp;D$146&amp;"'!A1:A300"))*(_summary!$C176=INDIRECT("'"&amp;D$146&amp;"'!B1:B300")),0))</f>
        <v>8.8541496858488944E-2</v>
      </c>
      <c r="E176" s="18">
        <f t="array" aca="1" ref="E176" ca="1">INDEX(OFFSET(INDIRECT("'"&amp;E$146&amp;"'!A1"),0,$C$145,200,1),MATCH(1,(_summary!$B176=INDIRECT("'"&amp;E$146&amp;"'!A1:A300"))*(_summary!$C176=INDIRECT("'"&amp;E$146&amp;"'!B1:B300")),0))</f>
        <v>0.247233931628355</v>
      </c>
      <c r="F176" s="18">
        <f t="array" aca="1" ref="F176" ca="1">INDEX(OFFSET(INDIRECT("'"&amp;F$146&amp;"'!A1"),0,$C$145,200,1),MATCH(1,(_summary!$B176=INDIRECT("'"&amp;F$146&amp;"'!A1:A300"))*(_summary!$C176=INDIRECT("'"&amp;F$146&amp;"'!B1:B300")),0))</f>
        <v>0.18902688434015993</v>
      </c>
      <c r="G176" s="18">
        <f t="array" aca="1" ref="G176" ca="1">INDEX(OFFSET(INDIRECT("'"&amp;G$146&amp;"'!A1"),0,$C$145,200,1),MATCH(1,(_summary!$B176=INDIRECT("'"&amp;G$146&amp;"'!A1:A300"))*(_summary!$C176=INDIRECT("'"&amp;G$146&amp;"'!B1:B300")),0))</f>
        <v>4.5080643801108143E-3</v>
      </c>
      <c r="H176" s="18">
        <f t="array" aca="1" ref="H176" ca="1">INDEX(OFFSET(INDIRECT("'"&amp;H$146&amp;"'!A1"),0,$C$145,200,1),MATCH(1,(_summary!$B176=INDIRECT("'"&amp;H$146&amp;"'!A1:A300"))*(_summary!$C176=INDIRECT("'"&amp;H$146&amp;"'!B1:B300")),0))</f>
        <v>8.8891459331925122E-3</v>
      </c>
      <c r="I176" s="18">
        <f t="array" aca="1" ref="I176" ca="1">INDEX(OFFSET(INDIRECT("'"&amp;I$146&amp;"'!A1"),0,$C$145,200,1),MATCH(1,(_summary!$B176=INDIRECT("'"&amp;I$146&amp;"'!A1:A300"))*(_summary!$C176=INDIRECT("'"&amp;I$146&amp;"'!B1:B300")),0))</f>
        <v>2.191620348507012E-4</v>
      </c>
      <c r="J176" s="18">
        <f t="array" aca="1" ref="J176" ca="1">INDEX(OFFSET(INDIRECT("'"&amp;J$146&amp;"'!A1"),0,$C$145,200,1),MATCH(1,(_summary!$B176=INDIRECT("'"&amp;J$146&amp;"'!A1:A300"))*(_summary!$C176=INDIRECT("'"&amp;J$146&amp;"'!B1:B300")),0))</f>
        <v>0</v>
      </c>
      <c r="K176" s="18">
        <f t="array" aca="1" ref="K176" ca="1">INDEX(OFFSET(INDIRECT("'"&amp;K$146&amp;"'!A1"),0,$C$145,200,1),MATCH(1,(_summary!$B176=INDIRECT("'"&amp;K$146&amp;"'!A1:A300"))*(_summary!$C176=INDIRECT("'"&amp;K$146&amp;"'!B1:B300")),0))</f>
        <v>0</v>
      </c>
      <c r="L176" s="18">
        <f t="array" aca="1" ref="L176" ca="1">INDEX(OFFSET(INDIRECT("'"&amp;L$146&amp;"'!A1"),0,$C$145,200,1),MATCH(1,(_summary!$B176=INDIRECT("'"&amp;L$146&amp;"'!A1:A300"))*(_summary!$C176=INDIRECT("'"&amp;L$146&amp;"'!B1:B300")),0))</f>
        <v>0.42152453956332725</v>
      </c>
      <c r="M176" s="18">
        <f t="array" aca="1" ref="M176" ca="1">INDEX(OFFSET(INDIRECT("'"&amp;M$146&amp;"'!A1"),0,$C$145,200,1),MATCH(1,(_summary!$B176=INDIRECT("'"&amp;M$146&amp;"'!A1:A300"))*(_summary!$C176=INDIRECT("'"&amp;M$146&amp;"'!B1:B300")),0))</f>
        <v>3.1167629328322403E-2</v>
      </c>
      <c r="N176" s="18">
        <f t="array" aca="1" ref="N176" ca="1">INDEX(OFFSET(INDIRECT("'"&amp;N$146&amp;"'!A1"),0,$C$145,200,1),MATCH(1,(_summary!$B176=INDIRECT("'"&amp;N$146&amp;"'!A1:A300"))*(_summary!$C176=INDIRECT("'"&amp;N$146&amp;"'!B1:B300")),0))</f>
        <v>5.3334875599155059E-3</v>
      </c>
      <c r="O176" s="18">
        <f t="array" aca="1" ref="O176" ca="1">INDEX(OFFSET(INDIRECT("'"&amp;O$146&amp;"'!A1"),0,$C$145,200,1),MATCH(1,(_summary!$B176=INDIRECT("'"&amp;O$146&amp;"'!A1:A300"))*(_summary!$C176=INDIRECT("'"&amp;O$146&amp;"'!B1:B300")),0))</f>
        <v>3.5556583732770041E-3</v>
      </c>
      <c r="P176" s="18">
        <f t="array" aca="1" ref="P176" ca="1">INDEX(OFFSET(INDIRECT("'"&amp;P$146&amp;"'!A1"),0,$C$145,200,1),MATCH(1,(_summary!$B176=INDIRECT("'"&amp;P$146&amp;"'!A1:A300"))*(_summary!$C176=INDIRECT("'"&amp;P$146&amp;"'!B1:B300")),0))</f>
        <v>0</v>
      </c>
      <c r="Q176" s="18"/>
      <c r="R176" s="16">
        <f t="shared" ca="1" si="8"/>
        <v>1.0000000000000002</v>
      </c>
    </row>
    <row r="177" spans="2:18" ht="16.5" thickTop="1" thickBot="1" x14ac:dyDescent="0.3">
      <c r="B177" t="s">
        <v>1</v>
      </c>
      <c r="C177">
        <f t="shared" ref="C177:C240" si="9">C148+1</f>
        <v>2</v>
      </c>
      <c r="D177" s="18">
        <f t="array" aca="1" ref="D177" ca="1">INDEX(OFFSET(INDIRECT("'"&amp;D$146&amp;"'!A1"),0,$C$145,200,1),MATCH(1,(_summary!$B177=INDIRECT("'"&amp;D$146&amp;"'!A1:A300"))*(_summary!$C177=INDIRECT("'"&amp;D$146&amp;"'!B1:B300")),0))</f>
        <v>4.9764667586416594E-2</v>
      </c>
      <c r="E177" s="18">
        <f t="array" aca="1" ref="E177" ca="1">INDEX(OFFSET(INDIRECT("'"&amp;E$146&amp;"'!A1"),0,$C$145,200,1),MATCH(1,(_summary!$B177=INDIRECT("'"&amp;E$146&amp;"'!A1:A300"))*(_summary!$C177=INDIRECT("'"&amp;E$146&amp;"'!B1:B300")),0))</f>
        <v>0.39412479573472914</v>
      </c>
      <c r="F177" s="18">
        <f t="array" aca="1" ref="F177" ca="1">INDEX(OFFSET(INDIRECT("'"&amp;F$146&amp;"'!A1"),0,$C$145,200,1),MATCH(1,(_summary!$B177=INDIRECT("'"&amp;F$146&amp;"'!A1:A300"))*(_summary!$C177=INDIRECT("'"&amp;F$146&amp;"'!B1:B300")),0))</f>
        <v>0.30791808542092369</v>
      </c>
      <c r="G177" s="18">
        <f t="array" aca="1" ref="G177" ca="1">INDEX(OFFSET(INDIRECT("'"&amp;G$146&amp;"'!A1"),0,$C$145,200,1),MATCH(1,(_summary!$B177=INDIRECT("'"&amp;G$146&amp;"'!A1:A300"))*(_summary!$C177=INDIRECT("'"&amp;G$146&amp;"'!B1:B300")),0))</f>
        <v>1.5213057250367746E-2</v>
      </c>
      <c r="H177" s="18">
        <f t="array" aca="1" ref="H177" ca="1">INDEX(OFFSET(INDIRECT("'"&amp;H$146&amp;"'!A1"),0,$C$145,200,1),MATCH(1,(_summary!$B177=INDIRECT("'"&amp;H$146&amp;"'!A1:A300"))*(_summary!$C177=INDIRECT("'"&amp;H$146&amp;"'!B1:B300")),0))</f>
        <v>1.4594059704944609E-2</v>
      </c>
      <c r="I177" s="18">
        <f t="array" aca="1" ref="I177" ca="1">INDEX(OFFSET(INDIRECT("'"&amp;I$146&amp;"'!A1"),0,$C$145,200,1),MATCH(1,(_summary!$B177=INDIRECT("'"&amp;I$146&amp;"'!A1:A300"))*(_summary!$C177=INDIRECT("'"&amp;I$146&amp;"'!B1:B300")),0))</f>
        <v>0</v>
      </c>
      <c r="J177" s="18">
        <f t="array" aca="1" ref="J177" ca="1">INDEX(OFFSET(INDIRECT("'"&amp;J$146&amp;"'!A1"),0,$C$145,200,1),MATCH(1,(_summary!$B177=INDIRECT("'"&amp;J$146&amp;"'!A1:A300"))*(_summary!$C177=INDIRECT("'"&amp;J$146&amp;"'!B1:B300")),0))</f>
        <v>0</v>
      </c>
      <c r="K177" s="18">
        <f t="array" aca="1" ref="K177" ca="1">INDEX(OFFSET(INDIRECT("'"&amp;K$146&amp;"'!A1"),0,$C$145,200,1),MATCH(1,(_summary!$B177=INDIRECT("'"&amp;K$146&amp;"'!A1:A300"))*(_summary!$C177=INDIRECT("'"&amp;K$146&amp;"'!B1:B300")),0))</f>
        <v>1.2149644004718726E-5</v>
      </c>
      <c r="L177" s="18">
        <f t="array" aca="1" ref="L177" ca="1">INDEX(OFFSET(INDIRECT("'"&amp;L$146&amp;"'!A1"),0,$C$145,200,1),MATCH(1,(_summary!$B177=INDIRECT("'"&amp;L$146&amp;"'!A1:A300"))*(_summary!$C177=INDIRECT("'"&amp;L$146&amp;"'!B1:B300")),0))</f>
        <v>0.15928278208978669</v>
      </c>
      <c r="M177" s="18">
        <f t="array" aca="1" ref="M177" ca="1">INDEX(OFFSET(INDIRECT("'"&amp;M$146&amp;"'!A1"),0,$C$145,200,1),MATCH(1,(_summary!$B177=INDIRECT("'"&amp;M$146&amp;"'!A1:A300"))*(_summary!$C177=INDIRECT("'"&amp;M$146&amp;"'!B1:B300")),0))</f>
        <v>4.4472043575872686E-2</v>
      </c>
      <c r="N177" s="18">
        <f t="array" aca="1" ref="N177" ca="1">INDEX(OFFSET(INDIRECT("'"&amp;N$146&amp;"'!A1"),0,$C$145,200,1),MATCH(1,(_summary!$B177=INDIRECT("'"&amp;N$146&amp;"'!A1:A300"))*(_summary!$C177=INDIRECT("'"&amp;N$146&amp;"'!B1:B300")),0))</f>
        <v>8.7564358229667676E-3</v>
      </c>
      <c r="O177" s="18">
        <f t="array" aca="1" ref="O177" ca="1">INDEX(OFFSET(INDIRECT("'"&amp;O$146&amp;"'!A1"),0,$C$145,200,1),MATCH(1,(_summary!$B177=INDIRECT("'"&amp;O$146&amp;"'!A1:A300"))*(_summary!$C177=INDIRECT("'"&amp;O$146&amp;"'!B1:B300")),0))</f>
        <v>5.837623881977845E-3</v>
      </c>
      <c r="P177" s="18">
        <f t="array" aca="1" ref="P177" ca="1">INDEX(OFFSET(INDIRECT("'"&amp;P$146&amp;"'!A1"),0,$C$145,200,1),MATCH(1,(_summary!$B177=INDIRECT("'"&amp;P$146&amp;"'!A1:A300"))*(_summary!$C177=INDIRECT("'"&amp;P$146&amp;"'!B1:B300")),0))</f>
        <v>0</v>
      </c>
      <c r="Q177" s="18"/>
      <c r="R177" s="16">
        <f t="shared" ca="1" si="8"/>
        <v>0.99997570071199049</v>
      </c>
    </row>
    <row r="178" spans="2:18" ht="16.5" thickTop="1" thickBot="1" x14ac:dyDescent="0.3">
      <c r="B178" t="s">
        <v>19</v>
      </c>
      <c r="C178">
        <f t="shared" si="9"/>
        <v>2</v>
      </c>
      <c r="D178" s="18">
        <f t="array" aca="1" ref="D178" ca="1">INDEX(OFFSET(INDIRECT("'"&amp;D$146&amp;"'!A1"),0,$C$145,200,1),MATCH(1,(_summary!$B178=INDIRECT("'"&amp;D$146&amp;"'!A1:A300"))*(_summary!$C178=INDIRECT("'"&amp;D$146&amp;"'!B1:B300")),0))</f>
        <v>0.10022565767354097</v>
      </c>
      <c r="E178" s="18">
        <f t="array" aca="1" ref="E178" ca="1">INDEX(OFFSET(INDIRECT("'"&amp;E$146&amp;"'!A1"),0,$C$145,200,1),MATCH(1,(_summary!$B178=INDIRECT("'"&amp;E$146&amp;"'!A1:A300"))*(_summary!$C178=INDIRECT("'"&amp;E$146&amp;"'!B1:B300")),0))</f>
        <v>2.6466199652661178E-2</v>
      </c>
      <c r="F178" s="18">
        <f t="array" aca="1" ref="F178" ca="1">INDEX(OFFSET(INDIRECT("'"&amp;F$146&amp;"'!A1"),0,$C$145,200,1),MATCH(1,(_summary!$B178=INDIRECT("'"&amp;F$146&amp;"'!A1:A300"))*(_summary!$C178=INDIRECT("'"&amp;F$146&amp;"'!B1:B300")),0))</f>
        <v>0</v>
      </c>
      <c r="G178" s="18">
        <f t="array" aca="1" ref="G178" ca="1">INDEX(OFFSET(INDIRECT("'"&amp;G$146&amp;"'!A1"),0,$C$145,200,1),MATCH(1,(_summary!$B178=INDIRECT("'"&amp;G$146&amp;"'!A1:A300"))*(_summary!$C178=INDIRECT("'"&amp;G$146&amp;"'!B1:B300")),0))</f>
        <v>0.12859518297321071</v>
      </c>
      <c r="H178" s="18">
        <f t="array" aca="1" ref="H178" ca="1">INDEX(OFFSET(INDIRECT("'"&amp;H$146&amp;"'!A1"),0,$C$145,200,1),MATCH(1,(_summary!$B178=INDIRECT("'"&amp;H$146&amp;"'!A1:A300"))*(_summary!$C178=INDIRECT("'"&amp;H$146&amp;"'!B1:B300")),0))</f>
        <v>5.2055124648063408E-3</v>
      </c>
      <c r="I178" s="18">
        <f t="array" aca="1" ref="I178" ca="1">INDEX(OFFSET(INDIRECT("'"&amp;I$146&amp;"'!A1"),0,$C$145,200,1),MATCH(1,(_summary!$B178=INDIRECT("'"&amp;I$146&amp;"'!A1:A300"))*(_summary!$C178=INDIRECT("'"&amp;I$146&amp;"'!B1:B300")),0))</f>
        <v>0</v>
      </c>
      <c r="J178" s="18">
        <f t="array" aca="1" ref="J178" ca="1">INDEX(OFFSET(INDIRECT("'"&amp;J$146&amp;"'!A1"),0,$C$145,200,1),MATCH(1,(_summary!$B178=INDIRECT("'"&amp;J$146&amp;"'!A1:A300"))*(_summary!$C178=INDIRECT("'"&amp;J$146&amp;"'!B1:B300")),0))</f>
        <v>0</v>
      </c>
      <c r="K178" s="18">
        <f t="array" aca="1" ref="K178" ca="1">INDEX(OFFSET(INDIRECT("'"&amp;K$146&amp;"'!A1"),0,$C$145,200,1),MATCH(1,(_summary!$B178=INDIRECT("'"&amp;K$146&amp;"'!A1:A300"))*(_summary!$C178=INDIRECT("'"&amp;K$146&amp;"'!B1:B300")),0))</f>
        <v>0</v>
      </c>
      <c r="L178" s="18">
        <f t="array" aca="1" ref="L178" ca="1">INDEX(OFFSET(INDIRECT("'"&amp;L$146&amp;"'!A1"),0,$C$145,200,1),MATCH(1,(_summary!$B178=INDIRECT("'"&amp;L$146&amp;"'!A1:A300"))*(_summary!$C178=INDIRECT("'"&amp;L$146&amp;"'!B1:B300")),0))</f>
        <v>0.71868539737655546</v>
      </c>
      <c r="M178" s="18">
        <f t="array" aca="1" ref="M178" ca="1">INDEX(OFFSET(INDIRECT("'"&amp;M$146&amp;"'!A1"),0,$C$145,200,1),MATCH(1,(_summary!$B178=INDIRECT("'"&amp;M$146&amp;"'!A1:A300"))*(_summary!$C178=INDIRECT("'"&amp;M$146&amp;"'!B1:B300")),0))</f>
        <v>1.5616537394419022E-2</v>
      </c>
      <c r="N178" s="18">
        <f t="array" aca="1" ref="N178" ca="1">INDEX(OFFSET(INDIRECT("'"&amp;N$146&amp;"'!A1"),0,$C$145,200,1),MATCH(1,(_summary!$B178=INDIRECT("'"&amp;N$146&amp;"'!A1:A300"))*(_summary!$C178=INDIRECT("'"&amp;N$146&amp;"'!B1:B300")),0))</f>
        <v>3.1233074788838038E-3</v>
      </c>
      <c r="O178" s="18">
        <f t="array" aca="1" ref="O178" ca="1">INDEX(OFFSET(INDIRECT("'"&amp;O$146&amp;"'!A1"),0,$C$145,200,1),MATCH(1,(_summary!$B178=INDIRECT("'"&amp;O$146&amp;"'!A1:A300"))*(_summary!$C178=INDIRECT("'"&amp;O$146&amp;"'!B1:B300")),0))</f>
        <v>2.0822049859225361E-3</v>
      </c>
      <c r="P178" s="18">
        <f t="array" aca="1" ref="P178" ca="1">INDEX(OFFSET(INDIRECT("'"&amp;P$146&amp;"'!A1"),0,$C$145,200,1),MATCH(1,(_summary!$B178=INDIRECT("'"&amp;P$146&amp;"'!A1:A300"))*(_summary!$C178=INDIRECT("'"&amp;P$146&amp;"'!B1:B300")),0))</f>
        <v>0</v>
      </c>
      <c r="Q178" s="18"/>
      <c r="R178" s="16">
        <f t="shared" ca="1" si="8"/>
        <v>1</v>
      </c>
    </row>
    <row r="179" spans="2:18" ht="16.5" thickTop="1" thickBot="1" x14ac:dyDescent="0.3">
      <c r="B179" t="s">
        <v>22</v>
      </c>
      <c r="C179">
        <f t="shared" si="9"/>
        <v>2</v>
      </c>
      <c r="D179" s="18">
        <f t="array" aca="1" ref="D179" ca="1">INDEX(OFFSET(INDIRECT("'"&amp;D$146&amp;"'!A1"),0,$C$145,200,1),MATCH(1,(_summary!$B179=INDIRECT("'"&amp;D$146&amp;"'!A1:A300"))*(_summary!$C179=INDIRECT("'"&amp;D$146&amp;"'!B1:B300")),0))</f>
        <v>1.9991022033951627E-2</v>
      </c>
      <c r="E179" s="18">
        <f t="array" aca="1" ref="E179" ca="1">INDEX(OFFSET(INDIRECT("'"&amp;E$146&amp;"'!A1"),0,$C$145,200,1),MATCH(1,(_summary!$B179=INDIRECT("'"&amp;E$146&amp;"'!A1:A300"))*(_summary!$C179=INDIRECT("'"&amp;E$146&amp;"'!B1:B300")),0))</f>
        <v>0.20041859532145367</v>
      </c>
      <c r="F179" s="18">
        <f t="array" aca="1" ref="F179" ca="1">INDEX(OFFSET(INDIRECT("'"&amp;F$146&amp;"'!A1"),0,$C$145,200,1),MATCH(1,(_summary!$B179=INDIRECT("'"&amp;F$146&amp;"'!A1:A300"))*(_summary!$C179=INDIRECT("'"&amp;F$146&amp;"'!B1:B300")),0))</f>
        <v>4.3290704225848575E-2</v>
      </c>
      <c r="G179" s="18">
        <f t="array" aca="1" ref="G179" ca="1">INDEX(OFFSET(INDIRECT("'"&amp;G$146&amp;"'!A1"),0,$C$145,200,1),MATCH(1,(_summary!$B179=INDIRECT("'"&amp;G$146&amp;"'!A1:A300"))*(_summary!$C179=INDIRECT("'"&amp;G$146&amp;"'!B1:B300")),0))</f>
        <v>2.3945274321795257E-3</v>
      </c>
      <c r="H179" s="18">
        <f t="array" aca="1" ref="H179" ca="1">INDEX(OFFSET(INDIRECT("'"&amp;H$146&amp;"'!A1"),0,$C$145,200,1),MATCH(1,(_summary!$B179=INDIRECT("'"&amp;H$146&amp;"'!A1:A300"))*(_summary!$C179=INDIRECT("'"&amp;H$146&amp;"'!B1:B300")),0))</f>
        <v>4.9612597157525744E-3</v>
      </c>
      <c r="I179" s="18">
        <f t="array" aca="1" ref="I179" ca="1">INDEX(OFFSET(INDIRECT("'"&amp;I$146&amp;"'!A1"),0,$C$145,200,1),MATCH(1,(_summary!$B179=INDIRECT("'"&amp;I$146&amp;"'!A1:A300"))*(_summary!$C179=INDIRECT("'"&amp;I$146&amp;"'!B1:B300")),0))</f>
        <v>0</v>
      </c>
      <c r="J179" s="18">
        <f t="array" aca="1" ref="J179" ca="1">INDEX(OFFSET(INDIRECT("'"&amp;J$146&amp;"'!A1"),0,$C$145,200,1),MATCH(1,(_summary!$B179=INDIRECT("'"&amp;J$146&amp;"'!A1:A300"))*(_summary!$C179=INDIRECT("'"&amp;J$146&amp;"'!B1:B300")),0))</f>
        <v>0</v>
      </c>
      <c r="K179" s="18">
        <f t="array" aca="1" ref="K179" ca="1">INDEX(OFFSET(INDIRECT("'"&amp;K$146&amp;"'!A1"),0,$C$145,200,1),MATCH(1,(_summary!$B179=INDIRECT("'"&amp;K$146&amp;"'!A1:A300"))*(_summary!$C179=INDIRECT("'"&amp;K$146&amp;"'!B1:B300")),0))</f>
        <v>0</v>
      </c>
      <c r="L179" s="18">
        <f t="array" aca="1" ref="L179" ca="1">INDEX(OFFSET(INDIRECT("'"&amp;L$146&amp;"'!A1"),0,$C$145,200,1),MATCH(1,(_summary!$B179=INDIRECT("'"&amp;L$146&amp;"'!A1:A300"))*(_summary!$C179=INDIRECT("'"&amp;L$146&amp;"'!B1:B300")),0))</f>
        <v>0.70909885240780368</v>
      </c>
      <c r="M179" s="18">
        <f t="array" aca="1" ref="M179" ca="1">INDEX(OFFSET(INDIRECT("'"&amp;M$146&amp;"'!A1"),0,$C$145,200,1),MATCH(1,(_summary!$B179=INDIRECT("'"&amp;M$146&amp;"'!A1:A300"))*(_summary!$C179=INDIRECT("'"&amp;M$146&amp;"'!B1:B300")),0))</f>
        <v>1.4883779147257725E-2</v>
      </c>
      <c r="N179" s="18">
        <f t="array" aca="1" ref="N179" ca="1">INDEX(OFFSET(INDIRECT("'"&amp;N$146&amp;"'!A1"),0,$C$145,200,1),MATCH(1,(_summary!$B179=INDIRECT("'"&amp;N$146&amp;"'!A1:A300"))*(_summary!$C179=INDIRECT("'"&amp;N$146&amp;"'!B1:B300")),0))</f>
        <v>2.9767558294515445E-3</v>
      </c>
      <c r="O179" s="18">
        <f t="array" aca="1" ref="O179" ca="1">INDEX(OFFSET(INDIRECT("'"&amp;O$146&amp;"'!A1"),0,$C$145,200,1),MATCH(1,(_summary!$B179=INDIRECT("'"&amp;O$146&amp;"'!A1:A300"))*(_summary!$C179=INDIRECT("'"&amp;O$146&amp;"'!B1:B300")),0))</f>
        <v>1.9845038863010294E-3</v>
      </c>
      <c r="P179" s="18">
        <f t="array" aca="1" ref="P179" ca="1">INDEX(OFFSET(INDIRECT("'"&amp;P$146&amp;"'!A1"),0,$C$145,200,1),MATCH(1,(_summary!$B179=INDIRECT("'"&amp;P$146&amp;"'!A1:A300"))*(_summary!$C179=INDIRECT("'"&amp;P$146&amp;"'!B1:B300")),0))</f>
        <v>0</v>
      </c>
      <c r="Q179" s="18"/>
      <c r="R179" s="16">
        <f t="shared" ca="1" si="8"/>
        <v>1</v>
      </c>
    </row>
    <row r="180" spans="2:18" ht="16.5" thickTop="1" thickBot="1" x14ac:dyDescent="0.3">
      <c r="B180" t="s">
        <v>28</v>
      </c>
      <c r="C180">
        <f t="shared" si="9"/>
        <v>2</v>
      </c>
      <c r="D180" s="18">
        <f t="array" aca="1" ref="D180" ca="1">INDEX(OFFSET(INDIRECT("'"&amp;D$146&amp;"'!A1"),0,$C$145,200,1),MATCH(1,(_summary!$B180=INDIRECT("'"&amp;D$146&amp;"'!A1:A300"))*(_summary!$C180=INDIRECT("'"&amp;D$146&amp;"'!B1:B300")),0))</f>
        <v>0.14689389023811067</v>
      </c>
      <c r="E180" s="18">
        <f t="array" aca="1" ref="E180" ca="1">INDEX(OFFSET(INDIRECT("'"&amp;E$146&amp;"'!A1"),0,$C$145,200,1),MATCH(1,(_summary!$B180=INDIRECT("'"&amp;E$146&amp;"'!A1:A300"))*(_summary!$C180=INDIRECT("'"&amp;E$146&amp;"'!B1:B300")),0))</f>
        <v>8.6802704391884172E-2</v>
      </c>
      <c r="F180" s="18">
        <f t="array" aca="1" ref="F180" ca="1">INDEX(OFFSET(INDIRECT("'"&amp;F$146&amp;"'!A1"),0,$C$145,200,1),MATCH(1,(_summary!$B180=INDIRECT("'"&amp;F$146&amp;"'!A1:A300"))*(_summary!$C180=INDIRECT("'"&amp;F$146&amp;"'!B1:B300")),0))</f>
        <v>0.56367462180681294</v>
      </c>
      <c r="G180" s="18">
        <f t="array" aca="1" ref="G180" ca="1">INDEX(OFFSET(INDIRECT("'"&amp;G$146&amp;"'!A1"),0,$C$145,200,1),MATCH(1,(_summary!$B180=INDIRECT("'"&amp;G$146&amp;"'!A1:A300"))*(_summary!$C180=INDIRECT("'"&amp;G$146&amp;"'!B1:B300")),0))</f>
        <v>0</v>
      </c>
      <c r="H180" s="18">
        <f t="array" aca="1" ref="H180" ca="1">INDEX(OFFSET(INDIRECT("'"&amp;H$146&amp;"'!A1"),0,$C$145,200,1),MATCH(1,(_summary!$B180=INDIRECT("'"&amp;H$146&amp;"'!A1:A300"))*(_summary!$C180=INDIRECT("'"&amp;H$146&amp;"'!B1:B300")),0))</f>
        <v>1.3009546523973944E-2</v>
      </c>
      <c r="I180" s="18">
        <f t="array" aca="1" ref="I180" ca="1">INDEX(OFFSET(INDIRECT("'"&amp;I$146&amp;"'!A1"),0,$C$145,200,1),MATCH(1,(_summary!$B180=INDIRECT("'"&amp;I$146&amp;"'!A1:A300"))*(_summary!$C180=INDIRECT("'"&amp;I$146&amp;"'!B1:B300")),0))</f>
        <v>0</v>
      </c>
      <c r="J180" s="18">
        <f t="array" aca="1" ref="J180" ca="1">INDEX(OFFSET(INDIRECT("'"&amp;J$146&amp;"'!A1"),0,$C$145,200,1),MATCH(1,(_summary!$B180=INDIRECT("'"&amp;J$146&amp;"'!A1:A300"))*(_summary!$C180=INDIRECT("'"&amp;J$146&amp;"'!B1:B300")),0))</f>
        <v>0</v>
      </c>
      <c r="K180" s="18">
        <f t="array" aca="1" ref="K180" ca="1">INDEX(OFFSET(INDIRECT("'"&amp;K$146&amp;"'!A1"),0,$C$145,200,1),MATCH(1,(_summary!$B180=INDIRECT("'"&amp;K$146&amp;"'!A1:A300"))*(_summary!$C180=INDIRECT("'"&amp;K$146&amp;"'!B1:B300")),0))</f>
        <v>0</v>
      </c>
      <c r="L180" s="18">
        <f t="array" aca="1" ref="L180" ca="1">INDEX(OFFSET(INDIRECT("'"&amp;L$146&amp;"'!A1"),0,$C$145,200,1),MATCH(1,(_summary!$B180=INDIRECT("'"&amp;L$146&amp;"'!A1:A300"))*(_summary!$C180=INDIRECT("'"&amp;L$146&amp;"'!B1:B300")),0))</f>
        <v>0.12436659403123611</v>
      </c>
      <c r="M180" s="18">
        <f t="array" aca="1" ref="M180" ca="1">INDEX(OFFSET(INDIRECT("'"&amp;M$146&amp;"'!A1"),0,$C$145,200,1),MATCH(1,(_summary!$B180=INDIRECT("'"&amp;M$146&amp;"'!A1:A300"))*(_summary!$C180=INDIRECT("'"&amp;M$146&amp;"'!B1:B300")),0))</f>
        <v>3.9028639571921833E-2</v>
      </c>
      <c r="N180" s="18">
        <f t="array" aca="1" ref="N180" ca="1">INDEX(OFFSET(INDIRECT("'"&amp;N$146&amp;"'!A1"),0,$C$145,200,1),MATCH(1,(_summary!$B180=INDIRECT("'"&amp;N$146&amp;"'!A1:A300"))*(_summary!$C180=INDIRECT("'"&amp;N$146&amp;"'!B1:B300")),0))</f>
        <v>7.8057279143843653E-3</v>
      </c>
      <c r="O180" s="18">
        <f t="array" aca="1" ref="O180" ca="1">INDEX(OFFSET(INDIRECT("'"&amp;O$146&amp;"'!A1"),0,$C$145,200,1),MATCH(1,(_summary!$B180=INDIRECT("'"&amp;O$146&amp;"'!A1:A300"))*(_summary!$C180=INDIRECT("'"&amp;O$146&amp;"'!B1:B300")),0))</f>
        <v>1.8418275521676009E-2</v>
      </c>
      <c r="P180" s="18">
        <f t="array" aca="1" ref="P180" ca="1">INDEX(OFFSET(INDIRECT("'"&amp;P$146&amp;"'!A1"),0,$C$145,200,1),MATCH(1,(_summary!$B180=INDIRECT("'"&amp;P$146&amp;"'!A1:A300"))*(_summary!$C180=INDIRECT("'"&amp;P$146&amp;"'!B1:B300")),0))</f>
        <v>0</v>
      </c>
      <c r="Q180" s="18"/>
      <c r="R180" s="16">
        <f t="shared" ca="1" si="8"/>
        <v>0.99999999999999989</v>
      </c>
    </row>
    <row r="181" spans="2:18" ht="16.5" thickTop="1" thickBot="1" x14ac:dyDescent="0.3">
      <c r="B181" t="s">
        <v>13</v>
      </c>
      <c r="C181">
        <f t="shared" si="9"/>
        <v>2</v>
      </c>
      <c r="D181" s="18">
        <f t="array" aca="1" ref="D181" ca="1">INDEX(OFFSET(INDIRECT("'"&amp;D$146&amp;"'!A1"),0,$C$145,200,1),MATCH(1,(_summary!$B181=INDIRECT("'"&amp;D$146&amp;"'!A1:A300"))*(_summary!$C181=INDIRECT("'"&amp;D$146&amp;"'!B1:B300")),0))</f>
        <v>6.156422406444572E-2</v>
      </c>
      <c r="E181" s="18">
        <f t="array" aca="1" ref="E181" ca="1">INDEX(OFFSET(INDIRECT("'"&amp;E$146&amp;"'!A1"),0,$C$145,200,1),MATCH(1,(_summary!$B181=INDIRECT("'"&amp;E$146&amp;"'!A1:A300"))*(_summary!$C181=INDIRECT("'"&amp;E$146&amp;"'!B1:B300")),0))</f>
        <v>0.30053492478806682</v>
      </c>
      <c r="F181" s="18">
        <f t="array" aca="1" ref="F181" ca="1">INDEX(OFFSET(INDIRECT("'"&amp;F$146&amp;"'!A1"),0,$C$145,200,1),MATCH(1,(_summary!$B181=INDIRECT("'"&amp;F$146&amp;"'!A1:A300"))*(_summary!$C181=INDIRECT("'"&amp;F$146&amp;"'!B1:B300")),0))</f>
        <v>0</v>
      </c>
      <c r="G181" s="18">
        <f t="array" aca="1" ref="G181" ca="1">INDEX(OFFSET(INDIRECT("'"&amp;G$146&amp;"'!A1"),0,$C$145,200,1),MATCH(1,(_summary!$B181=INDIRECT("'"&amp;G$146&amp;"'!A1:A300"))*(_summary!$C181=INDIRECT("'"&amp;G$146&amp;"'!B1:B300")),0))</f>
        <v>0.15407898738485878</v>
      </c>
      <c r="H181" s="18">
        <f t="array" aca="1" ref="H181" ca="1">INDEX(OFFSET(INDIRECT("'"&amp;H$146&amp;"'!A1"),0,$C$145,200,1),MATCH(1,(_summary!$B181=INDIRECT("'"&amp;H$146&amp;"'!A1:A300"))*(_summary!$C181=INDIRECT("'"&amp;H$146&amp;"'!B1:B300")),0))</f>
        <v>1.1613570764301657E-2</v>
      </c>
      <c r="I181" s="18">
        <f t="array" aca="1" ref="I181" ca="1">INDEX(OFFSET(INDIRECT("'"&amp;I$146&amp;"'!A1"),0,$C$145,200,1),MATCH(1,(_summary!$B181=INDIRECT("'"&amp;I$146&amp;"'!A1:A300"))*(_summary!$C181=INDIRECT("'"&amp;I$146&amp;"'!B1:B300")),0))</f>
        <v>0</v>
      </c>
      <c r="J181" s="18">
        <f t="array" aca="1" ref="J181" ca="1">INDEX(OFFSET(INDIRECT("'"&amp;J$146&amp;"'!A1"),0,$C$145,200,1),MATCH(1,(_summary!$B181=INDIRECT("'"&amp;J$146&amp;"'!A1:A300"))*(_summary!$C181=INDIRECT("'"&amp;J$146&amp;"'!B1:B300")),0))</f>
        <v>0</v>
      </c>
      <c r="K181" s="18">
        <f t="array" aca="1" ref="K181" ca="1">INDEX(OFFSET(INDIRECT("'"&amp;K$146&amp;"'!A1"),0,$C$145,200,1),MATCH(1,(_summary!$B181=INDIRECT("'"&amp;K$146&amp;"'!A1:A300"))*(_summary!$C181=INDIRECT("'"&amp;K$146&amp;"'!B1:B300")),0))</f>
        <v>0</v>
      </c>
      <c r="L181" s="18">
        <f t="array" aca="1" ref="L181" ca="1">INDEX(OFFSET(INDIRECT("'"&amp;L$146&amp;"'!A1"),0,$C$145,200,1),MATCH(1,(_summary!$B181=INDIRECT("'"&amp;L$146&amp;"'!A1:A300"))*(_summary!$C181=INDIRECT("'"&amp;L$146&amp;"'!B1:B300")),0))</f>
        <v>0.42377791164789197</v>
      </c>
      <c r="M181" s="18">
        <f t="array" aca="1" ref="M181" ca="1">INDEX(OFFSET(INDIRECT("'"&amp;M$146&amp;"'!A1"),0,$C$145,200,1),MATCH(1,(_summary!$B181=INDIRECT("'"&amp;M$146&amp;"'!A1:A300"))*(_summary!$C181=INDIRECT("'"&amp;M$146&amp;"'!B1:B300")),0))</f>
        <v>3.6816810586133404E-2</v>
      </c>
      <c r="N181" s="18">
        <f t="array" aca="1" ref="N181" ca="1">INDEX(OFFSET(INDIRECT("'"&amp;N$146&amp;"'!A1"),0,$C$145,200,1),MATCH(1,(_summary!$B181=INDIRECT("'"&amp;N$146&amp;"'!A1:A300"))*(_summary!$C181=INDIRECT("'"&amp;N$146&amp;"'!B1:B300")),0))</f>
        <v>6.9681424585809936E-3</v>
      </c>
      <c r="O181" s="18">
        <f t="array" aca="1" ref="O181" ca="1">INDEX(OFFSET(INDIRECT("'"&amp;O$146&amp;"'!A1"),0,$C$145,200,1),MATCH(1,(_summary!$B181=INDIRECT("'"&amp;O$146&amp;"'!A1:A300"))*(_summary!$C181=INDIRECT("'"&amp;O$146&amp;"'!B1:B300")),0))</f>
        <v>4.6454283057206624E-3</v>
      </c>
      <c r="P181" s="18">
        <f t="array" aca="1" ref="P181" ca="1">INDEX(OFFSET(INDIRECT("'"&amp;P$146&amp;"'!A1"),0,$C$145,200,1),MATCH(1,(_summary!$B181=INDIRECT("'"&amp;P$146&amp;"'!A1:A300"))*(_summary!$C181=INDIRECT("'"&amp;P$146&amp;"'!B1:B300")),0))</f>
        <v>0</v>
      </c>
      <c r="Q181" s="18"/>
      <c r="R181" s="16">
        <f t="shared" ca="1" si="8"/>
        <v>1</v>
      </c>
    </row>
    <row r="182" spans="2:18" ht="16.5" thickTop="1" thickBot="1" x14ac:dyDescent="0.3">
      <c r="B182" t="s">
        <v>17</v>
      </c>
      <c r="C182">
        <f t="shared" si="9"/>
        <v>2</v>
      </c>
      <c r="D182" s="18">
        <f t="array" aca="1" ref="D182" ca="1">INDEX(OFFSET(INDIRECT("'"&amp;D$146&amp;"'!A1"),0,$C$145,200,1),MATCH(1,(_summary!$B182=INDIRECT("'"&amp;D$146&amp;"'!A1:A300"))*(_summary!$C182=INDIRECT("'"&amp;D$146&amp;"'!B1:B300")),0))</f>
        <v>6.1762015968994555E-2</v>
      </c>
      <c r="E182" s="18">
        <f t="array" aca="1" ref="E182" ca="1">INDEX(OFFSET(INDIRECT("'"&amp;E$146&amp;"'!A1"),0,$C$145,200,1),MATCH(1,(_summary!$B182=INDIRECT("'"&amp;E$146&amp;"'!A1:A300"))*(_summary!$C182=INDIRECT("'"&amp;E$146&amp;"'!B1:B300")),0))</f>
        <v>0.26347364012676122</v>
      </c>
      <c r="F182" s="18">
        <f t="array" aca="1" ref="F182" ca="1">INDEX(OFFSET(INDIRECT("'"&amp;F$146&amp;"'!A1"),0,$C$145,200,1),MATCH(1,(_summary!$B182=INDIRECT("'"&amp;F$146&amp;"'!A1:A300"))*(_summary!$C182=INDIRECT("'"&amp;F$146&amp;"'!B1:B300")),0))</f>
        <v>0.13193212268086141</v>
      </c>
      <c r="G182" s="18">
        <f t="array" aca="1" ref="G182" ca="1">INDEX(OFFSET(INDIRECT("'"&amp;G$146&amp;"'!A1"),0,$C$145,200,1),MATCH(1,(_summary!$B182=INDIRECT("'"&amp;G$146&amp;"'!A1:A300"))*(_summary!$C182=INDIRECT("'"&amp;G$146&amp;"'!B1:B300")),0))</f>
        <v>3.1402640205682706E-5</v>
      </c>
      <c r="H182" s="18">
        <f t="array" aca="1" ref="H182" ca="1">INDEX(OFFSET(INDIRECT("'"&amp;H$146&amp;"'!A1"),0,$C$145,200,1),MATCH(1,(_summary!$B182=INDIRECT("'"&amp;H$146&amp;"'!A1:A300"))*(_summary!$C182=INDIRECT("'"&amp;H$146&amp;"'!B1:B300")),0))</f>
        <v>7.9092571703417505E-3</v>
      </c>
      <c r="I182" s="18">
        <f t="array" aca="1" ref="I182" ca="1">INDEX(OFFSET(INDIRECT("'"&amp;I$146&amp;"'!A1"),0,$C$145,200,1),MATCH(1,(_summary!$B182=INDIRECT("'"&amp;I$146&amp;"'!A1:A300"))*(_summary!$C182=INDIRECT("'"&amp;I$146&amp;"'!B1:B300")),0))</f>
        <v>0</v>
      </c>
      <c r="J182" s="18">
        <f t="array" aca="1" ref="J182" ca="1">INDEX(OFFSET(INDIRECT("'"&amp;J$146&amp;"'!A1"),0,$C$145,200,1),MATCH(1,(_summary!$B182=INDIRECT("'"&amp;J$146&amp;"'!A1:A300"))*(_summary!$C182=INDIRECT("'"&amp;J$146&amp;"'!B1:B300")),0))</f>
        <v>0</v>
      </c>
      <c r="K182" s="18">
        <f t="array" aca="1" ref="K182" ca="1">INDEX(OFFSET(INDIRECT("'"&amp;K$146&amp;"'!A1"),0,$C$145,200,1),MATCH(1,(_summary!$B182=INDIRECT("'"&amp;K$146&amp;"'!A1:A300"))*(_summary!$C182=INDIRECT("'"&amp;K$146&amp;"'!B1:B300")),0))</f>
        <v>3.4208102526539594E-4</v>
      </c>
      <c r="L182" s="18">
        <f t="array" aca="1" ref="L182" ca="1">INDEX(OFFSET(INDIRECT("'"&amp;L$146&amp;"'!A1"),0,$C$145,200,1),MATCH(1,(_summary!$B182=INDIRECT("'"&amp;L$146&amp;"'!A1:A300"))*(_summary!$C182=INDIRECT("'"&amp;L$146&amp;"'!B1:B300")),0))</f>
        <v>0.49129047088378602</v>
      </c>
      <c r="M182" s="18">
        <f t="array" aca="1" ref="M182" ca="1">INDEX(OFFSET(INDIRECT("'"&amp;M$146&amp;"'!A1"),0,$C$145,200,1),MATCH(1,(_summary!$B182=INDIRECT("'"&amp;M$146&amp;"'!A1:A300"))*(_summary!$C182=INDIRECT("'"&amp;M$146&amp;"'!B1:B300")),0))</f>
        <v>3.4665590282911385E-2</v>
      </c>
      <c r="N182" s="18">
        <f t="array" aca="1" ref="N182" ca="1">INDEX(OFFSET(INDIRECT("'"&amp;N$146&amp;"'!A1"),0,$C$145,200,1),MATCH(1,(_summary!$B182=INDIRECT("'"&amp;N$146&amp;"'!A1:A300"))*(_summary!$C182=INDIRECT("'"&amp;N$146&amp;"'!B1:B300")),0))</f>
        <v>4.74555430220505E-3</v>
      </c>
      <c r="O182" s="18">
        <f t="array" aca="1" ref="O182" ca="1">INDEX(OFFSET(INDIRECT("'"&amp;O$146&amp;"'!A1"),0,$C$145,200,1),MATCH(1,(_summary!$B182=INDIRECT("'"&amp;O$146&amp;"'!A1:A300"))*(_summary!$C182=INDIRECT("'"&amp;O$146&amp;"'!B1:B300")),0))</f>
        <v>3.1637028681367001E-3</v>
      </c>
      <c r="P182" s="18">
        <f t="array" aca="1" ref="P182" ca="1">INDEX(OFFSET(INDIRECT("'"&amp;P$146&amp;"'!A1"),0,$C$145,200,1),MATCH(1,(_summary!$B182=INDIRECT("'"&amp;P$146&amp;"'!A1:A300"))*(_summary!$C182=INDIRECT("'"&amp;P$146&amp;"'!B1:B300")),0))</f>
        <v>0</v>
      </c>
      <c r="Q182" s="18"/>
      <c r="R182" s="16">
        <f t="shared" ca="1" si="8"/>
        <v>0.99931583794946921</v>
      </c>
    </row>
    <row r="183" spans="2:18" ht="16.5" thickTop="1" thickBot="1" x14ac:dyDescent="0.3">
      <c r="B183" t="s">
        <v>25</v>
      </c>
      <c r="C183">
        <f t="shared" si="9"/>
        <v>2</v>
      </c>
      <c r="D183" s="18">
        <f t="array" aca="1" ref="D183" ca="1">INDEX(OFFSET(INDIRECT("'"&amp;D$146&amp;"'!A1"),0,$C$145,200,1),MATCH(1,(_summary!$B183=INDIRECT("'"&amp;D$146&amp;"'!A1:A300"))*(_summary!$C183=INDIRECT("'"&amp;D$146&amp;"'!B1:B300")),0))</f>
        <v>3.435083280936839E-2</v>
      </c>
      <c r="E183" s="18">
        <f t="array" aca="1" ref="E183" ca="1">INDEX(OFFSET(INDIRECT("'"&amp;E$146&amp;"'!A1"),0,$C$145,200,1),MATCH(1,(_summary!$B183=INDIRECT("'"&amp;E$146&amp;"'!A1:A300"))*(_summary!$C183=INDIRECT("'"&amp;E$146&amp;"'!B1:B300")),0))</f>
        <v>8.5636722270186844E-2</v>
      </c>
      <c r="F183" s="18">
        <f t="array" aca="1" ref="F183" ca="1">INDEX(OFFSET(INDIRECT("'"&amp;F$146&amp;"'!A1"),0,$C$145,200,1),MATCH(1,(_summary!$B183=INDIRECT("'"&amp;F$146&amp;"'!A1:A300"))*(_summary!$C183=INDIRECT("'"&amp;F$146&amp;"'!B1:B300")),0))</f>
        <v>7.5838592086130132E-3</v>
      </c>
      <c r="G183" s="18">
        <f t="array" aca="1" ref="G183" ca="1">INDEX(OFFSET(INDIRECT("'"&amp;G$146&amp;"'!A1"),0,$C$145,200,1),MATCH(1,(_summary!$B183=INDIRECT("'"&amp;G$146&amp;"'!A1:A300"))*(_summary!$C183=INDIRECT("'"&amp;G$146&amp;"'!B1:B300")),0))</f>
        <v>1.6374879035911769E-2</v>
      </c>
      <c r="H183" s="18">
        <f t="array" aca="1" ref="H183" ca="1">INDEX(OFFSET(INDIRECT("'"&amp;H$146&amp;"'!A1"),0,$C$145,200,1),MATCH(1,(_summary!$B183=INDIRECT("'"&amp;H$146&amp;"'!A1:A300"))*(_summary!$C183=INDIRECT("'"&amp;H$146&amp;"'!B1:B300")),0))</f>
        <v>2.4598617763364251E-3</v>
      </c>
      <c r="I183" s="18">
        <f t="array" aca="1" ref="I183" ca="1">INDEX(OFFSET(INDIRECT("'"&amp;I$146&amp;"'!A1"),0,$C$145,200,1),MATCH(1,(_summary!$B183=INDIRECT("'"&amp;I$146&amp;"'!A1:A300"))*(_summary!$C183=INDIRECT("'"&amp;I$146&amp;"'!B1:B300")),0))</f>
        <v>0</v>
      </c>
      <c r="J183" s="18">
        <f t="array" aca="1" ref="J183" ca="1">INDEX(OFFSET(INDIRECT("'"&amp;J$146&amp;"'!A1"),0,$C$145,200,1),MATCH(1,(_summary!$B183=INDIRECT("'"&amp;J$146&amp;"'!A1:A300"))*(_summary!$C183=INDIRECT("'"&amp;J$146&amp;"'!B1:B300")),0))</f>
        <v>0</v>
      </c>
      <c r="K183" s="18">
        <f t="array" aca="1" ref="K183" ca="1">INDEX(OFFSET(INDIRECT("'"&amp;K$146&amp;"'!A1"),0,$C$145,200,1),MATCH(1,(_summary!$B183=INDIRECT("'"&amp;K$146&amp;"'!A1:A300"))*(_summary!$C183=INDIRECT("'"&amp;K$146&amp;"'!B1:B300")),0))</f>
        <v>0</v>
      </c>
      <c r="L183" s="18">
        <f t="array" aca="1" ref="L183" ca="1">INDEX(OFFSET(INDIRECT("'"&amp;L$146&amp;"'!A1"),0,$C$145,200,1),MATCH(1,(_summary!$B183=INDIRECT("'"&amp;L$146&amp;"'!A1:A300"))*(_summary!$C183=INDIRECT("'"&amp;L$146&amp;"'!B1:B300")),0))</f>
        <v>0.84375439779423778</v>
      </c>
      <c r="M183" s="18">
        <f t="array" aca="1" ref="M183" ca="1">INDEX(OFFSET(INDIRECT("'"&amp;M$146&amp;"'!A1"),0,$C$145,200,1),MATCH(1,(_summary!$B183=INDIRECT("'"&amp;M$146&amp;"'!A1:A300"))*(_summary!$C183=INDIRECT("'"&amp;M$146&amp;"'!B1:B300")),0))</f>
        <v>7.3795853290092757E-3</v>
      </c>
      <c r="N183" s="18">
        <f t="array" aca="1" ref="N183" ca="1">INDEX(OFFSET(INDIRECT("'"&amp;N$146&amp;"'!A1"),0,$C$145,200,1),MATCH(1,(_summary!$B183=INDIRECT("'"&amp;N$146&amp;"'!A1:A300"))*(_summary!$C183=INDIRECT("'"&amp;N$146&amp;"'!B1:B300")),0))</f>
        <v>1.4759170658018551E-3</v>
      </c>
      <c r="O183" s="18">
        <f t="array" aca="1" ref="O183" ca="1">INDEX(OFFSET(INDIRECT("'"&amp;O$146&amp;"'!A1"),0,$C$145,200,1),MATCH(1,(_summary!$B183=INDIRECT("'"&amp;O$146&amp;"'!A1:A300"))*(_summary!$C183=INDIRECT("'"&amp;O$146&amp;"'!B1:B300")),0))</f>
        <v>9.8394471053457003E-4</v>
      </c>
      <c r="P183" s="18">
        <f t="array" aca="1" ref="P183" ca="1">INDEX(OFFSET(INDIRECT("'"&amp;P$146&amp;"'!A1"),0,$C$145,200,1),MATCH(1,(_summary!$B183=INDIRECT("'"&amp;P$146&amp;"'!A1:A300"))*(_summary!$C183=INDIRECT("'"&amp;P$146&amp;"'!B1:B300")),0))</f>
        <v>0</v>
      </c>
      <c r="Q183" s="18"/>
      <c r="R183" s="16">
        <f t="shared" ca="1" si="8"/>
        <v>0.99999999999999989</v>
      </c>
    </row>
    <row r="184" spans="2:18" ht="16.5" thickTop="1" thickBot="1" x14ac:dyDescent="0.3">
      <c r="B184" t="s">
        <v>11</v>
      </c>
      <c r="C184">
        <f t="shared" si="9"/>
        <v>2</v>
      </c>
      <c r="D184" s="18">
        <f t="array" aca="1" ref="D184" ca="1">INDEX(OFFSET(INDIRECT("'"&amp;D$146&amp;"'!A1"),0,$C$145,200,1),MATCH(1,(_summary!$B184=INDIRECT("'"&amp;D$146&amp;"'!A1:A300"))*(_summary!$C184=INDIRECT("'"&amp;D$146&amp;"'!B1:B300")),0))</f>
        <v>0.32452696388119684</v>
      </c>
      <c r="E184" s="18">
        <f t="array" aca="1" ref="E184" ca="1">INDEX(OFFSET(INDIRECT("'"&amp;E$146&amp;"'!A1"),0,$C$145,200,1),MATCH(1,(_summary!$B184=INDIRECT("'"&amp;E$146&amp;"'!A1:A300"))*(_summary!$C184=INDIRECT("'"&amp;E$146&amp;"'!B1:B300")),0))</f>
        <v>9.0843711159911238E-3</v>
      </c>
      <c r="F184" s="18">
        <f t="array" aca="1" ref="F184" ca="1">INDEX(OFFSET(INDIRECT("'"&amp;F$146&amp;"'!A1"),0,$C$145,200,1),MATCH(1,(_summary!$B184=INDIRECT("'"&amp;F$146&amp;"'!A1:A300"))*(_summary!$C184=INDIRECT("'"&amp;F$146&amp;"'!B1:B300")),0))</f>
        <v>0.14068698496394413</v>
      </c>
      <c r="G184" s="18">
        <f t="array" aca="1" ref="G184" ca="1">INDEX(OFFSET(INDIRECT("'"&amp;G$146&amp;"'!A1"),0,$C$145,200,1),MATCH(1,(_summary!$B184=INDIRECT("'"&amp;G$146&amp;"'!A1:A300"))*(_summary!$C184=INDIRECT("'"&amp;G$146&amp;"'!B1:B300")),0))</f>
        <v>1.6006720341332687E-3</v>
      </c>
      <c r="H184" s="18">
        <f t="array" aca="1" ref="H184" ca="1">INDEX(OFFSET(INDIRECT("'"&amp;H$146&amp;"'!A1"),0,$C$145,200,1),MATCH(1,(_summary!$B184=INDIRECT("'"&amp;H$146&amp;"'!A1:A300"))*(_summary!$C184=INDIRECT("'"&amp;H$146&amp;"'!B1:B300")),0))</f>
        <v>3.0536333773853695E-3</v>
      </c>
      <c r="I184" s="18">
        <f t="array" aca="1" ref="I184" ca="1">INDEX(OFFSET(INDIRECT("'"&amp;I$146&amp;"'!A1"),0,$C$145,200,1),MATCH(1,(_summary!$B184=INDIRECT("'"&amp;I$146&amp;"'!A1:A300"))*(_summary!$C184=INDIRECT("'"&amp;I$146&amp;"'!B1:B300")),0))</f>
        <v>0</v>
      </c>
      <c r="J184" s="18">
        <f t="array" aca="1" ref="J184" ca="1">INDEX(OFFSET(INDIRECT("'"&amp;J$146&amp;"'!A1"),0,$C$145,200,1),MATCH(1,(_summary!$B184=INDIRECT("'"&amp;J$146&amp;"'!A1:A300"))*(_summary!$C184=INDIRECT("'"&amp;J$146&amp;"'!B1:B300")),0))</f>
        <v>1.8600595684408716E-4</v>
      </c>
      <c r="K184" s="18">
        <f t="array" aca="1" ref="K184" ca="1">INDEX(OFFSET(INDIRECT("'"&amp;K$146&amp;"'!A1"),0,$C$145,200,1),MATCH(1,(_summary!$B184=INDIRECT("'"&amp;K$146&amp;"'!A1:A300"))*(_summary!$C184=INDIRECT("'"&amp;K$146&amp;"'!B1:B300")),0))</f>
        <v>0</v>
      </c>
      <c r="L184" s="18">
        <f t="array" aca="1" ref="L184" ca="1">INDEX(OFFSET(INDIRECT("'"&amp;L$146&amp;"'!A1"),0,$C$145,200,1),MATCH(1,(_summary!$B184=INDIRECT("'"&amp;L$146&amp;"'!A1:A300"))*(_summary!$C184=INDIRECT("'"&amp;L$146&amp;"'!B1:B300")),0))</f>
        <v>0.50864683516096376</v>
      </c>
      <c r="M184" s="18">
        <f t="array" aca="1" ref="M184" ca="1">INDEX(OFFSET(INDIRECT("'"&amp;M$146&amp;"'!A1"),0,$C$145,200,1),MATCH(1,(_summary!$B184=INDIRECT("'"&amp;M$146&amp;"'!A1:A300"))*(_summary!$C184=INDIRECT("'"&amp;M$146&amp;"'!B1:B300")),0))</f>
        <v>9.1609001321561086E-3</v>
      </c>
      <c r="N184" s="18">
        <f t="array" aca="1" ref="N184" ca="1">INDEX(OFFSET(INDIRECT("'"&amp;N$146&amp;"'!A1"),0,$C$145,200,1),MATCH(1,(_summary!$B184=INDIRECT("'"&amp;N$146&amp;"'!A1:A300"))*(_summary!$C184=INDIRECT("'"&amp;N$146&amp;"'!B1:B300")),0))</f>
        <v>1.8321800264312219E-3</v>
      </c>
      <c r="O184" s="18">
        <f t="array" aca="1" ref="O184" ca="1">INDEX(OFFSET(INDIRECT("'"&amp;O$146&amp;"'!A1"),0,$C$145,200,1),MATCH(1,(_summary!$B184=INDIRECT("'"&amp;O$146&amp;"'!A1:A300"))*(_summary!$C184=INDIRECT("'"&amp;O$146&amp;"'!B1:B300")),0))</f>
        <v>1.2214533509541479E-3</v>
      </c>
      <c r="P184" s="18">
        <f t="array" aca="1" ref="P184" ca="1">INDEX(OFFSET(INDIRECT("'"&amp;P$146&amp;"'!A1"),0,$C$145,200,1),MATCH(1,(_summary!$B184=INDIRECT("'"&amp;P$146&amp;"'!A1:A300"))*(_summary!$C184=INDIRECT("'"&amp;P$146&amp;"'!B1:B300")),0))</f>
        <v>0</v>
      </c>
      <c r="Q184" s="18"/>
      <c r="R184" s="16">
        <f t="shared" ca="1" si="8"/>
        <v>1.0000000000000002</v>
      </c>
    </row>
    <row r="185" spans="2:18" ht="16.5" thickTop="1" thickBot="1" x14ac:dyDescent="0.3">
      <c r="B185" t="s">
        <v>3</v>
      </c>
      <c r="C185">
        <f t="shared" si="9"/>
        <v>2</v>
      </c>
      <c r="D185" s="18">
        <f t="array" aca="1" ref="D185" ca="1">INDEX(OFFSET(INDIRECT("'"&amp;D$146&amp;"'!A1"),0,$C$145,200,1),MATCH(1,(_summary!$B185=INDIRECT("'"&amp;D$146&amp;"'!A1:A300"))*(_summary!$C185=INDIRECT("'"&amp;D$146&amp;"'!B1:B300")),0))</f>
        <v>0.14801511591808764</v>
      </c>
      <c r="E185" s="18">
        <f t="array" aca="1" ref="E185" ca="1">INDEX(OFFSET(INDIRECT("'"&amp;E$146&amp;"'!A1"),0,$C$145,200,1),MATCH(1,(_summary!$B185=INDIRECT("'"&amp;E$146&amp;"'!A1:A300"))*(_summary!$C185=INDIRECT("'"&amp;E$146&amp;"'!B1:B300")),0))</f>
        <v>0.32544382907358371</v>
      </c>
      <c r="F185" s="18">
        <f t="array" aca="1" ref="F185" ca="1">INDEX(OFFSET(INDIRECT("'"&amp;F$146&amp;"'!A1"),0,$C$145,200,1),MATCH(1,(_summary!$B185=INDIRECT("'"&amp;F$146&amp;"'!A1:A300"))*(_summary!$C185=INDIRECT("'"&amp;F$146&amp;"'!B1:B300")),0))</f>
        <v>0.15362513104581493</v>
      </c>
      <c r="G185" s="18">
        <f t="array" aca="1" ref="G185" ca="1">INDEX(OFFSET(INDIRECT("'"&amp;G$146&amp;"'!A1"),0,$C$145,200,1),MATCH(1,(_summary!$B185=INDIRECT("'"&amp;G$146&amp;"'!A1:A300"))*(_summary!$C185=INDIRECT("'"&amp;G$146&amp;"'!B1:B300")),0))</f>
        <v>1.1944546095880592E-3</v>
      </c>
      <c r="H185" s="18">
        <f t="array" aca="1" ref="H185" ca="1">INDEX(OFFSET(INDIRECT("'"&amp;H$146&amp;"'!A1"),0,$C$145,200,1),MATCH(1,(_summary!$B185=INDIRECT("'"&amp;H$146&amp;"'!A1:A300"))*(_summary!$C185=INDIRECT("'"&amp;H$146&amp;"'!B1:B300")),0))</f>
        <v>9.624813915463902E-3</v>
      </c>
      <c r="I185" s="18">
        <f t="array" aca="1" ref="I185" ca="1">INDEX(OFFSET(INDIRECT("'"&amp;I$146&amp;"'!A1"),0,$C$145,200,1),MATCH(1,(_summary!$B185=INDIRECT("'"&amp;I$146&amp;"'!A1:A300"))*(_summary!$C185=INDIRECT("'"&amp;I$146&amp;"'!B1:B300")),0))</f>
        <v>0</v>
      </c>
      <c r="J185" s="18">
        <f t="array" aca="1" ref="J185" ca="1">INDEX(OFFSET(INDIRECT("'"&amp;J$146&amp;"'!A1"),0,$C$145,200,1),MATCH(1,(_summary!$B185=INDIRECT("'"&amp;J$146&amp;"'!A1:A300"))*(_summary!$C185=INDIRECT("'"&amp;J$146&amp;"'!B1:B300")),0))</f>
        <v>0</v>
      </c>
      <c r="K185" s="18">
        <f t="array" aca="1" ref="K185" ca="1">INDEX(OFFSET(INDIRECT("'"&amp;K$146&amp;"'!A1"),0,$C$145,200,1),MATCH(1,(_summary!$B185=INDIRECT("'"&amp;K$146&amp;"'!A1:A300"))*(_summary!$C185=INDIRECT("'"&amp;K$146&amp;"'!B1:B300")),0))</f>
        <v>0</v>
      </c>
      <c r="L185" s="18">
        <f t="array" aca="1" ref="L185" ca="1">INDEX(OFFSET(INDIRECT("'"&amp;L$146&amp;"'!A1"),0,$C$145,200,1),MATCH(1,(_summary!$B185=INDIRECT("'"&amp;L$146&amp;"'!A1:A300"))*(_summary!$C185=INDIRECT("'"&amp;L$146&amp;"'!B1:B300")),0))</f>
        <v>0.31400723995801372</v>
      </c>
      <c r="M185" s="18">
        <f t="array" aca="1" ref="M185" ca="1">INDEX(OFFSET(INDIRECT("'"&amp;M$146&amp;"'!A1"),0,$C$145,200,1),MATCH(1,(_summary!$B185=INDIRECT("'"&amp;M$146&amp;"'!A1:A300"))*(_summary!$C185=INDIRECT("'"&amp;M$146&amp;"'!B1:B300")),0))</f>
        <v>3.846460156398427E-2</v>
      </c>
      <c r="N185" s="18">
        <f t="array" aca="1" ref="N185" ca="1">INDEX(OFFSET(INDIRECT("'"&amp;N$146&amp;"'!A1"),0,$C$145,200,1),MATCH(1,(_summary!$B185=INDIRECT("'"&amp;N$146&amp;"'!A1:A300"))*(_summary!$C185=INDIRECT("'"&amp;N$146&amp;"'!B1:B300")),0))</f>
        <v>5.7748883492783412E-3</v>
      </c>
      <c r="O185" s="18">
        <f t="array" aca="1" ref="O185" ca="1">INDEX(OFFSET(INDIRECT("'"&amp;O$146&amp;"'!A1"),0,$C$145,200,1),MATCH(1,(_summary!$B185=INDIRECT("'"&amp;O$146&amp;"'!A1:A300"))*(_summary!$C185=INDIRECT("'"&amp;O$146&amp;"'!B1:B300")),0))</f>
        <v>3.8499255661855608E-3</v>
      </c>
      <c r="P185" s="18">
        <f t="array" aca="1" ref="P185" ca="1">INDEX(OFFSET(INDIRECT("'"&amp;P$146&amp;"'!A1"),0,$C$145,200,1),MATCH(1,(_summary!$B185=INDIRECT("'"&amp;P$146&amp;"'!A1:A300"))*(_summary!$C185=INDIRECT("'"&amp;P$146&amp;"'!B1:B300")),0))</f>
        <v>0</v>
      </c>
      <c r="Q185" s="18"/>
      <c r="R185" s="16">
        <f t="shared" ca="1" si="8"/>
        <v>1</v>
      </c>
    </row>
    <row r="186" spans="2:18" ht="16.5" thickTop="1" thickBot="1" x14ac:dyDescent="0.3">
      <c r="B186" t="s">
        <v>2</v>
      </c>
      <c r="C186">
        <f t="shared" si="9"/>
        <v>2</v>
      </c>
      <c r="D186" s="18">
        <f t="array" aca="1" ref="D186" ca="1">INDEX(OFFSET(INDIRECT("'"&amp;D$146&amp;"'!A1"),0,$C$145,200,1),MATCH(1,(_summary!$B186=INDIRECT("'"&amp;D$146&amp;"'!A1:A300"))*(_summary!$C186=INDIRECT("'"&amp;D$146&amp;"'!B1:B300")),0))</f>
        <v>6.9982176422740641E-2</v>
      </c>
      <c r="E186" s="18">
        <f t="array" aca="1" ref="E186" ca="1">INDEX(OFFSET(INDIRECT("'"&amp;E$146&amp;"'!A1"),0,$C$145,200,1),MATCH(1,(_summary!$B186=INDIRECT("'"&amp;E$146&amp;"'!A1:A300"))*(_summary!$C186=INDIRECT("'"&amp;E$146&amp;"'!B1:B300")),0))</f>
        <v>0.395159488175299</v>
      </c>
      <c r="F186" s="18">
        <f t="array" aca="1" ref="F186" ca="1">INDEX(OFFSET(INDIRECT("'"&amp;F$146&amp;"'!A1"),0,$C$145,200,1),MATCH(1,(_summary!$B186=INDIRECT("'"&amp;F$146&amp;"'!A1:A300"))*(_summary!$C186=INDIRECT("'"&amp;F$146&amp;"'!B1:B300")),0))</f>
        <v>0.25517070758231503</v>
      </c>
      <c r="G186" s="18">
        <f t="array" aca="1" ref="G186" ca="1">INDEX(OFFSET(INDIRECT("'"&amp;G$146&amp;"'!A1"),0,$C$145,200,1),MATCH(1,(_summary!$B186=INDIRECT("'"&amp;G$146&amp;"'!A1:A300"))*(_summary!$C186=INDIRECT("'"&amp;G$146&amp;"'!B1:B300")),0))</f>
        <v>1.1572256354740462E-2</v>
      </c>
      <c r="H186" s="18">
        <f t="array" aca="1" ref="H186" ca="1">INDEX(OFFSET(INDIRECT("'"&amp;H$146&amp;"'!A1"),0,$C$145,200,1),MATCH(1,(_summary!$B186=INDIRECT("'"&amp;H$146&amp;"'!A1:A300"))*(_summary!$C186=INDIRECT("'"&amp;H$146&amp;"'!B1:B300")),0))</f>
        <v>1.3427413237142843E-2</v>
      </c>
      <c r="I186" s="18">
        <f t="array" aca="1" ref="I186" ca="1">INDEX(OFFSET(INDIRECT("'"&amp;I$146&amp;"'!A1"),0,$C$145,200,1),MATCH(1,(_summary!$B186=INDIRECT("'"&amp;I$146&amp;"'!A1:A300"))*(_summary!$C186=INDIRECT("'"&amp;I$146&amp;"'!B1:B300")),0))</f>
        <v>0</v>
      </c>
      <c r="J186" s="18">
        <f t="array" aca="1" ref="J186" ca="1">INDEX(OFFSET(INDIRECT("'"&amp;J$146&amp;"'!A1"),0,$C$145,200,1),MATCH(1,(_summary!$B186=INDIRECT("'"&amp;J$146&amp;"'!A1:A300"))*(_summary!$C186=INDIRECT("'"&amp;J$146&amp;"'!B1:B300")),0))</f>
        <v>0</v>
      </c>
      <c r="K186" s="18">
        <f t="array" aca="1" ref="K186" ca="1">INDEX(OFFSET(INDIRECT("'"&amp;K$146&amp;"'!A1"),0,$C$145,200,1),MATCH(1,(_summary!$B186=INDIRECT("'"&amp;K$146&amp;"'!A1:A300"))*(_summary!$C186=INDIRECT("'"&amp;K$146&amp;"'!B1:B300")),0))</f>
        <v>0</v>
      </c>
      <c r="L186" s="18">
        <f t="array" aca="1" ref="L186" ca="1">INDEX(OFFSET(INDIRECT("'"&amp;L$146&amp;"'!A1"),0,$C$145,200,1),MATCH(1,(_summary!$B186=INDIRECT("'"&amp;L$146&amp;"'!A1:A300"))*(_summary!$C186=INDIRECT("'"&amp;L$146&amp;"'!B1:B300")),0))</f>
        <v>0.20040211886561482</v>
      </c>
      <c r="M186" s="18">
        <f t="array" aca="1" ref="M186" ca="1">INDEX(OFFSET(INDIRECT("'"&amp;M$146&amp;"'!A1"),0,$C$145,200,1),MATCH(1,(_summary!$B186=INDIRECT("'"&amp;M$146&amp;"'!A1:A300"))*(_summary!$C186=INDIRECT("'"&amp;M$146&amp;"'!B1:B300")),0))</f>
        <v>4.0282239711428539E-2</v>
      </c>
      <c r="N186" s="18">
        <f t="array" aca="1" ref="N186" ca="1">INDEX(OFFSET(INDIRECT("'"&amp;N$146&amp;"'!A1"),0,$C$145,200,1),MATCH(1,(_summary!$B186=INDIRECT("'"&amp;N$146&amp;"'!A1:A300"))*(_summary!$C186=INDIRECT("'"&amp;N$146&amp;"'!B1:B300")),0))</f>
        <v>8.0564479422857056E-3</v>
      </c>
      <c r="O186" s="18">
        <f t="array" aca="1" ref="O186" ca="1">INDEX(OFFSET(INDIRECT("'"&amp;O$146&amp;"'!A1"),0,$C$145,200,1),MATCH(1,(_summary!$B186=INDIRECT("'"&amp;O$146&amp;"'!A1:A300"))*(_summary!$C186=INDIRECT("'"&amp;O$146&amp;"'!B1:B300")),0))</f>
        <v>5.9471517084330539E-3</v>
      </c>
      <c r="P186" s="18">
        <f t="array" aca="1" ref="P186" ca="1">INDEX(OFFSET(INDIRECT("'"&amp;P$146&amp;"'!A1"),0,$C$145,200,1),MATCH(1,(_summary!$B186=INDIRECT("'"&amp;P$146&amp;"'!A1:A300"))*(_summary!$C186=INDIRECT("'"&amp;P$146&amp;"'!B1:B300")),0))</f>
        <v>0</v>
      </c>
      <c r="Q186" s="18"/>
      <c r="R186" s="16">
        <f t="shared" ca="1" si="8"/>
        <v>1</v>
      </c>
    </row>
    <row r="187" spans="2:18" ht="16.5" thickTop="1" thickBot="1" x14ac:dyDescent="0.3">
      <c r="B187" t="s">
        <v>16</v>
      </c>
      <c r="C187">
        <f t="shared" si="9"/>
        <v>2</v>
      </c>
      <c r="D187" s="18">
        <f t="array" aca="1" ref="D187" ca="1">INDEX(OFFSET(INDIRECT("'"&amp;D$146&amp;"'!A1"),0,$C$145,200,1),MATCH(1,(_summary!$B187=INDIRECT("'"&amp;D$146&amp;"'!A1:A300"))*(_summary!$C187=INDIRECT("'"&amp;D$146&amp;"'!B1:B300")),0))</f>
        <v>4.6068923436486282E-2</v>
      </c>
      <c r="E187" s="18">
        <f t="array" aca="1" ref="E187" ca="1">INDEX(OFFSET(INDIRECT("'"&amp;E$146&amp;"'!A1"),0,$C$145,200,1),MATCH(1,(_summary!$B187=INDIRECT("'"&amp;E$146&amp;"'!A1:A300"))*(_summary!$C187=INDIRECT("'"&amp;E$146&amp;"'!B1:B300")),0))</f>
        <v>6.2932100430288573E-2</v>
      </c>
      <c r="F187" s="18">
        <f t="array" aca="1" ref="F187" ca="1">INDEX(OFFSET(INDIRECT("'"&amp;F$146&amp;"'!A1"),0,$C$145,200,1),MATCH(1,(_summary!$B187=INDIRECT("'"&amp;F$146&amp;"'!A1:A300"))*(_summary!$C187=INDIRECT("'"&amp;F$146&amp;"'!B1:B300")),0))</f>
        <v>0.3915758608119565</v>
      </c>
      <c r="G187" s="18">
        <f t="array" aca="1" ref="G187" ca="1">INDEX(OFFSET(INDIRECT("'"&amp;G$146&amp;"'!A1"),0,$C$145,200,1),MATCH(1,(_summary!$B187=INDIRECT("'"&amp;G$146&amp;"'!A1:A300"))*(_summary!$C187=INDIRECT("'"&amp;G$146&amp;"'!B1:B300")),0))</f>
        <v>5.4991169712923798E-5</v>
      </c>
      <c r="H187" s="18">
        <f t="array" aca="1" ref="H187" ca="1">INDEX(OFFSET(INDIRECT("'"&amp;H$146&amp;"'!A1"),0,$C$145,200,1),MATCH(1,(_summary!$B187=INDIRECT("'"&amp;H$146&amp;"'!A1:A300"))*(_summary!$C187=INDIRECT("'"&amp;H$146&amp;"'!B1:B300")),0))</f>
        <v>9.0921589037435534E-3</v>
      </c>
      <c r="I187" s="18">
        <f t="array" aca="1" ref="I187" ca="1">INDEX(OFFSET(INDIRECT("'"&amp;I$146&amp;"'!A1"),0,$C$145,200,1),MATCH(1,(_summary!$B187=INDIRECT("'"&amp;I$146&amp;"'!A1:A300"))*(_summary!$C187=INDIRECT("'"&amp;I$146&amp;"'!B1:B300")),0))</f>
        <v>0</v>
      </c>
      <c r="J187" s="18">
        <f t="array" aca="1" ref="J187" ca="1">INDEX(OFFSET(INDIRECT("'"&amp;J$146&amp;"'!A1"),0,$C$145,200,1),MATCH(1,(_summary!$B187=INDIRECT("'"&amp;J$146&amp;"'!A1:A300"))*(_summary!$C187=INDIRECT("'"&amp;J$146&amp;"'!B1:B300")),0))</f>
        <v>0</v>
      </c>
      <c r="K187" s="18">
        <f t="array" aca="1" ref="K187" ca="1">INDEX(OFFSET(INDIRECT("'"&amp;K$146&amp;"'!A1"),0,$C$145,200,1),MATCH(1,(_summary!$B187=INDIRECT("'"&amp;K$146&amp;"'!A1:A300"))*(_summary!$C187=INDIRECT("'"&amp;K$146&amp;"'!B1:B300")),0))</f>
        <v>0</v>
      </c>
      <c r="L187" s="18">
        <f t="array" aca="1" ref="L187" ca="1">INDEX(OFFSET(INDIRECT("'"&amp;L$146&amp;"'!A1"),0,$C$145,200,1),MATCH(1,(_summary!$B187=INDIRECT("'"&amp;L$146&amp;"'!A1:A300"))*(_summary!$C187=INDIRECT("'"&amp;L$146&amp;"'!B1:B300")),0))</f>
        <v>0.45382734026224453</v>
      </c>
      <c r="M187" s="18">
        <f t="array" aca="1" ref="M187" ca="1">INDEX(OFFSET(INDIRECT("'"&amp;M$146&amp;"'!A1"),0,$C$145,200,1),MATCH(1,(_summary!$B187=INDIRECT("'"&amp;M$146&amp;"'!A1:A300"))*(_summary!$C187=INDIRECT("'"&amp;M$146&amp;"'!B1:B300")),0))</f>
        <v>2.7276476711230662E-2</v>
      </c>
      <c r="N187" s="18">
        <f t="array" aca="1" ref="N187" ca="1">INDEX(OFFSET(INDIRECT("'"&amp;N$146&amp;"'!A1"),0,$C$145,200,1),MATCH(1,(_summary!$B187=INDIRECT("'"&amp;N$146&amp;"'!A1:A300"))*(_summary!$C187=INDIRECT("'"&amp;N$146&amp;"'!B1:B300")),0))</f>
        <v>5.4552953422461314E-3</v>
      </c>
      <c r="O187" s="18">
        <f t="array" aca="1" ref="O187" ca="1">INDEX(OFFSET(INDIRECT("'"&amp;O$146&amp;"'!A1"),0,$C$145,200,1),MATCH(1,(_summary!$B187=INDIRECT("'"&amp;O$146&amp;"'!A1:A300"))*(_summary!$C187=INDIRECT("'"&amp;O$146&amp;"'!B1:B300")),0))</f>
        <v>3.7168529320908252E-3</v>
      </c>
      <c r="P187" s="18">
        <f t="array" aca="1" ref="P187" ca="1">INDEX(OFFSET(INDIRECT("'"&amp;P$146&amp;"'!A1"),0,$C$145,200,1),MATCH(1,(_summary!$B187=INDIRECT("'"&amp;P$146&amp;"'!A1:A300"))*(_summary!$C187=INDIRECT("'"&amp;P$146&amp;"'!B1:B300")),0))</f>
        <v>0</v>
      </c>
      <c r="Q187" s="18"/>
      <c r="R187" s="16">
        <f t="shared" ca="1" si="8"/>
        <v>1</v>
      </c>
    </row>
    <row r="188" spans="2:18" ht="16.5" thickTop="1" thickBot="1" x14ac:dyDescent="0.3">
      <c r="B188" t="s">
        <v>15</v>
      </c>
      <c r="C188">
        <f t="shared" si="9"/>
        <v>2</v>
      </c>
      <c r="D188" s="18">
        <f t="array" aca="1" ref="D188" ca="1">INDEX(OFFSET(INDIRECT("'"&amp;D$146&amp;"'!A1"),0,$C$145,200,1),MATCH(1,(_summary!$B188=INDIRECT("'"&amp;D$146&amp;"'!A1:A300"))*(_summary!$C188=INDIRECT("'"&amp;D$146&amp;"'!B1:B300")),0))</f>
        <v>1.5313600444450917E-2</v>
      </c>
      <c r="E188" s="18">
        <f t="array" aca="1" ref="E188" ca="1">INDEX(OFFSET(INDIRECT("'"&amp;E$146&amp;"'!A1"),0,$C$145,200,1),MATCH(1,(_summary!$B188=INDIRECT("'"&amp;E$146&amp;"'!A1:A300"))*(_summary!$C188=INDIRECT("'"&amp;E$146&amp;"'!B1:B300")),0))</f>
        <v>0.40049966750326654</v>
      </c>
      <c r="F188" s="18">
        <f t="array" aca="1" ref="F188" ca="1">INDEX(OFFSET(INDIRECT("'"&amp;F$146&amp;"'!A1"),0,$C$145,200,1),MATCH(1,(_summary!$B188=INDIRECT("'"&amp;F$146&amp;"'!A1:A300"))*(_summary!$C188=INDIRECT("'"&amp;F$146&amp;"'!B1:B300")),0))</f>
        <v>3.0838056461855162E-5</v>
      </c>
      <c r="G188" s="18">
        <f t="array" aca="1" ref="G188" ca="1">INDEX(OFFSET(INDIRECT("'"&amp;G$146&amp;"'!A1"),0,$C$145,200,1),MATCH(1,(_summary!$B188=INDIRECT("'"&amp;G$146&amp;"'!A1:A300"))*(_summary!$C188=INDIRECT("'"&amp;G$146&amp;"'!B1:B300")),0))</f>
        <v>2.239088937751909E-2</v>
      </c>
      <c r="H188" s="18">
        <f t="array" aca="1" ref="H188" ca="1">INDEX(OFFSET(INDIRECT("'"&amp;H$146&amp;"'!A1"),0,$C$145,200,1),MATCH(1,(_summary!$B188=INDIRECT("'"&amp;H$146&amp;"'!A1:A300"))*(_summary!$C188=INDIRECT("'"&amp;H$146&amp;"'!B1:B300")),0))</f>
        <v>8.8248242703770803E-3</v>
      </c>
      <c r="I188" s="18">
        <f t="array" aca="1" ref="I188" ca="1">INDEX(OFFSET(INDIRECT("'"&amp;I$146&amp;"'!A1"),0,$C$145,200,1),MATCH(1,(_summary!$B188=INDIRECT("'"&amp;I$146&amp;"'!A1:A300"))*(_summary!$C188=INDIRECT("'"&amp;I$146&amp;"'!B1:B300")),0))</f>
        <v>0</v>
      </c>
      <c r="J188" s="18">
        <f t="array" aca="1" ref="J188" ca="1">INDEX(OFFSET(INDIRECT("'"&amp;J$146&amp;"'!A1"),0,$C$145,200,1),MATCH(1,(_summary!$B188=INDIRECT("'"&amp;J$146&amp;"'!A1:A300"))*(_summary!$C188=INDIRECT("'"&amp;J$146&amp;"'!B1:B300")),0))</f>
        <v>0</v>
      </c>
      <c r="K188" s="18">
        <f t="array" aca="1" ref="K188" ca="1">INDEX(OFFSET(INDIRECT("'"&amp;K$146&amp;"'!A1"),0,$C$145,200,1),MATCH(1,(_summary!$B188=INDIRECT("'"&amp;K$146&amp;"'!A1:A300"))*(_summary!$C188=INDIRECT("'"&amp;K$146&amp;"'!B1:B300")),0))</f>
        <v>0</v>
      </c>
      <c r="L188" s="18">
        <f t="array" aca="1" ref="L188" ca="1">INDEX(OFFSET(INDIRECT("'"&amp;L$146&amp;"'!A1"),0,$C$145,200,1),MATCH(1,(_summary!$B188=INDIRECT("'"&amp;L$146&amp;"'!A1:A300"))*(_summary!$C188=INDIRECT("'"&amp;L$146&amp;"'!B1:B300")),0))</f>
        <v>0.51764088326641622</v>
      </c>
      <c r="M188" s="18">
        <f t="array" aca="1" ref="M188" ca="1">INDEX(OFFSET(INDIRECT("'"&amp;M$146&amp;"'!A1"),0,$C$145,200,1),MATCH(1,(_summary!$B188=INDIRECT("'"&amp;M$146&amp;"'!A1:A300"))*(_summary!$C188=INDIRECT("'"&amp;M$146&amp;"'!B1:B300")),0))</f>
        <v>2.6474472811131241E-2</v>
      </c>
      <c r="N188" s="18">
        <f t="array" aca="1" ref="N188" ca="1">INDEX(OFFSET(INDIRECT("'"&amp;N$146&amp;"'!A1"),0,$C$145,200,1),MATCH(1,(_summary!$B188=INDIRECT("'"&amp;N$146&amp;"'!A1:A300"))*(_summary!$C188=INDIRECT("'"&amp;N$146&amp;"'!B1:B300")),0))</f>
        <v>5.2948945622262478E-3</v>
      </c>
      <c r="O188" s="18">
        <f t="array" aca="1" ref="O188" ca="1">INDEX(OFFSET(INDIRECT("'"&amp;O$146&amp;"'!A1"),0,$C$145,200,1),MATCH(1,(_summary!$B188=INDIRECT("'"&amp;O$146&amp;"'!A1:A300"))*(_summary!$C188=INDIRECT("'"&amp;O$146&amp;"'!B1:B300")),0))</f>
        <v>3.5299297081508316E-3</v>
      </c>
      <c r="P188" s="18">
        <f t="array" aca="1" ref="P188" ca="1">INDEX(OFFSET(INDIRECT("'"&amp;P$146&amp;"'!A1"),0,$C$145,200,1),MATCH(1,(_summary!$B188=INDIRECT("'"&amp;P$146&amp;"'!A1:A300"))*(_summary!$C188=INDIRECT("'"&amp;P$146&amp;"'!B1:B300")),0))</f>
        <v>0</v>
      </c>
      <c r="Q188" s="18"/>
      <c r="R188" s="16">
        <f t="shared" ca="1" si="8"/>
        <v>1</v>
      </c>
    </row>
    <row r="189" spans="2:18" ht="16.5" thickTop="1" thickBot="1" x14ac:dyDescent="0.3">
      <c r="B189" t="s">
        <v>18</v>
      </c>
      <c r="C189">
        <f t="shared" si="9"/>
        <v>2</v>
      </c>
      <c r="D189" s="18">
        <f t="array" aca="1" ref="D189" ca="1">INDEX(OFFSET(INDIRECT("'"&amp;D$146&amp;"'!A1"),0,$C$145,200,1),MATCH(1,(_summary!$B189=INDIRECT("'"&amp;D$146&amp;"'!A1:A300"))*(_summary!$C189=INDIRECT("'"&amp;D$146&amp;"'!B1:B300")),0))</f>
        <v>7.3095515121314403E-2</v>
      </c>
      <c r="E189" s="18">
        <f t="array" aca="1" ref="E189" ca="1">INDEX(OFFSET(INDIRECT("'"&amp;E$146&amp;"'!A1"),0,$C$145,200,1),MATCH(1,(_summary!$B189=INDIRECT("'"&amp;E$146&amp;"'!A1:A300"))*(_summary!$C189=INDIRECT("'"&amp;E$146&amp;"'!B1:B300")),0))</f>
        <v>0.21683781773728861</v>
      </c>
      <c r="F189" s="18">
        <f t="array" aca="1" ref="F189" ca="1">INDEX(OFFSET(INDIRECT("'"&amp;F$146&amp;"'!A1"),0,$C$145,200,1),MATCH(1,(_summary!$B189=INDIRECT("'"&amp;F$146&amp;"'!A1:A300"))*(_summary!$C189=INDIRECT("'"&amp;F$146&amp;"'!B1:B300")),0))</f>
        <v>0.34668796979930799</v>
      </c>
      <c r="G189" s="18">
        <f t="array" aca="1" ref="G189" ca="1">INDEX(OFFSET(INDIRECT("'"&amp;G$146&amp;"'!A1"),0,$C$145,200,1),MATCH(1,(_summary!$B189=INDIRECT("'"&amp;G$146&amp;"'!A1:A300"))*(_summary!$C189=INDIRECT("'"&amp;G$146&amp;"'!B1:B300")),0))</f>
        <v>0.17381760547832251</v>
      </c>
      <c r="H189" s="18">
        <f t="array" aca="1" ref="H189" ca="1">INDEX(OFFSET(INDIRECT("'"&amp;H$146&amp;"'!A1"),0,$C$145,200,1),MATCH(1,(_summary!$B189=INDIRECT("'"&amp;H$146&amp;"'!A1:A300"))*(_summary!$C189=INDIRECT("'"&amp;H$146&amp;"'!B1:B300")),0))</f>
        <v>1.7591155949943663E-2</v>
      </c>
      <c r="I189" s="18">
        <f t="array" aca="1" ref="I189" ca="1">INDEX(OFFSET(INDIRECT("'"&amp;I$146&amp;"'!A1"),0,$C$145,200,1),MATCH(1,(_summary!$B189=INDIRECT("'"&amp;I$146&amp;"'!A1:A300"))*(_summary!$C189=INDIRECT("'"&amp;I$146&amp;"'!B1:B300")),0))</f>
        <v>0</v>
      </c>
      <c r="J189" s="18">
        <f t="array" aca="1" ref="J189" ca="1">INDEX(OFFSET(INDIRECT("'"&amp;J$146&amp;"'!A1"),0,$C$145,200,1),MATCH(1,(_summary!$B189=INDIRECT("'"&amp;J$146&amp;"'!A1:A300"))*(_summary!$C189=INDIRECT("'"&amp;J$146&amp;"'!B1:B300")),0))</f>
        <v>0</v>
      </c>
      <c r="K189" s="18">
        <f t="array" aca="1" ref="K189" ca="1">INDEX(OFFSET(INDIRECT("'"&amp;K$146&amp;"'!A1"),0,$C$145,200,1),MATCH(1,(_summary!$B189=INDIRECT("'"&amp;K$146&amp;"'!A1:A300"))*(_summary!$C189=INDIRECT("'"&amp;K$146&amp;"'!B1:B300")),0))</f>
        <v>0</v>
      </c>
      <c r="L189" s="18">
        <f t="array" aca="1" ref="L189" ca="1">INDEX(OFFSET(INDIRECT("'"&amp;L$146&amp;"'!A1"),0,$C$145,200,1),MATCH(1,(_summary!$B189=INDIRECT("'"&amp;L$146&amp;"'!A1:A300"))*(_summary!$C189=INDIRECT("'"&amp;L$146&amp;"'!B1:B300")),0))</f>
        <v>0.101605312114048</v>
      </c>
      <c r="M189" s="18">
        <f t="array" aca="1" ref="M189" ca="1">INDEX(OFFSET(INDIRECT("'"&amp;M$146&amp;"'!A1"),0,$C$145,200,1),MATCH(1,(_summary!$B189=INDIRECT("'"&amp;M$146&amp;"'!A1:A300"))*(_summary!$C189=INDIRECT("'"&amp;M$146&amp;"'!B1:B300")),0))</f>
        <v>5.2773467849830974E-2</v>
      </c>
      <c r="N189" s="18">
        <f t="array" aca="1" ref="N189" ca="1">INDEX(OFFSET(INDIRECT("'"&amp;N$146&amp;"'!A1"),0,$C$145,200,1),MATCH(1,(_summary!$B189=INDIRECT("'"&amp;N$146&amp;"'!A1:A300"))*(_summary!$C189=INDIRECT("'"&amp;N$146&amp;"'!B1:B300")),0))</f>
        <v>1.0554693569966196E-2</v>
      </c>
      <c r="O189" s="18">
        <f t="array" aca="1" ref="O189" ca="1">INDEX(OFFSET(INDIRECT("'"&amp;O$146&amp;"'!A1"),0,$C$145,200,1),MATCH(1,(_summary!$B189=INDIRECT("'"&amp;O$146&amp;"'!A1:A300"))*(_summary!$C189=INDIRECT("'"&amp;O$146&amp;"'!B1:B300")),0))</f>
        <v>7.0364623799774638E-3</v>
      </c>
      <c r="P189" s="18">
        <f t="array" aca="1" ref="P189" ca="1">INDEX(OFFSET(INDIRECT("'"&amp;P$146&amp;"'!A1"),0,$C$145,200,1),MATCH(1,(_summary!$B189=INDIRECT("'"&amp;P$146&amp;"'!A1:A300"))*(_summary!$C189=INDIRECT("'"&amp;P$146&amp;"'!B1:B300")),0))</f>
        <v>0</v>
      </c>
      <c r="Q189" s="18"/>
      <c r="R189" s="16">
        <f t="shared" ca="1" si="8"/>
        <v>0.99999999999999978</v>
      </c>
    </row>
    <row r="190" spans="2:18" ht="16.5" thickTop="1" thickBot="1" x14ac:dyDescent="0.3">
      <c r="B190" t="s">
        <v>5</v>
      </c>
      <c r="C190">
        <f t="shared" si="9"/>
        <v>2</v>
      </c>
      <c r="D190" s="18">
        <f t="array" aca="1" ref="D190" ca="1">INDEX(OFFSET(INDIRECT("'"&amp;D$146&amp;"'!A1"),0,$C$145,200,1),MATCH(1,(_summary!$B190=INDIRECT("'"&amp;D$146&amp;"'!A1:A300"))*(_summary!$C190=INDIRECT("'"&amp;D$146&amp;"'!B1:B300")),0))</f>
        <v>1.436535538656496E-2</v>
      </c>
      <c r="E190" s="18">
        <f t="array" aca="1" ref="E190" ca="1">INDEX(OFFSET(INDIRECT("'"&amp;E$146&amp;"'!A1"),0,$C$145,200,1),MATCH(1,(_summary!$B190=INDIRECT("'"&amp;E$146&amp;"'!A1:A300"))*(_summary!$C190=INDIRECT("'"&amp;E$146&amp;"'!B1:B300")),0))</f>
        <v>0.54298857316318183</v>
      </c>
      <c r="F190" s="18">
        <f t="array" aca="1" ref="F190" ca="1">INDEX(OFFSET(INDIRECT("'"&amp;F$146&amp;"'!A1"),0,$C$145,200,1),MATCH(1,(_summary!$B190=INDIRECT("'"&amp;F$146&amp;"'!A1:A300"))*(_summary!$C190=INDIRECT("'"&amp;F$146&amp;"'!B1:B300")),0))</f>
        <v>4.9515427338624476E-2</v>
      </c>
      <c r="G190" s="18">
        <f t="array" aca="1" ref="G190" ca="1">INDEX(OFFSET(INDIRECT("'"&amp;G$146&amp;"'!A1"),0,$C$145,200,1),MATCH(1,(_summary!$B190=INDIRECT("'"&amp;G$146&amp;"'!A1:A300"))*(_summary!$C190=INDIRECT("'"&amp;G$146&amp;"'!B1:B300")),0))</f>
        <v>0</v>
      </c>
      <c r="H190" s="18">
        <f t="array" aca="1" ref="H190" ca="1">INDEX(OFFSET(INDIRECT("'"&amp;H$146&amp;"'!A1"),0,$C$145,200,1),MATCH(1,(_summary!$B190=INDIRECT("'"&amp;H$146&amp;"'!A1:A300"))*(_summary!$C190=INDIRECT("'"&amp;H$146&amp;"'!B1:B300")),0))</f>
        <v>1.1850080010036129E-2</v>
      </c>
      <c r="I190" s="18">
        <f t="array" aca="1" ref="I190" ca="1">INDEX(OFFSET(INDIRECT("'"&amp;I$146&amp;"'!A1"),0,$C$145,200,1),MATCH(1,(_summary!$B190=INDIRECT("'"&amp;I$146&amp;"'!A1:A300"))*(_summary!$C190=INDIRECT("'"&amp;I$146&amp;"'!B1:B300")),0))</f>
        <v>0</v>
      </c>
      <c r="J190" s="18">
        <f t="array" aca="1" ref="J190" ca="1">INDEX(OFFSET(INDIRECT("'"&amp;J$146&amp;"'!A1"),0,$C$145,200,1),MATCH(1,(_summary!$B190=INDIRECT("'"&amp;J$146&amp;"'!A1:A300"))*(_summary!$C190=INDIRECT("'"&amp;J$146&amp;"'!B1:B300")),0))</f>
        <v>0</v>
      </c>
      <c r="K190" s="18">
        <f t="array" aca="1" ref="K190" ca="1">INDEX(OFFSET(INDIRECT("'"&amp;K$146&amp;"'!A1"),0,$C$145,200,1),MATCH(1,(_summary!$B190=INDIRECT("'"&amp;K$146&amp;"'!A1:A300"))*(_summary!$C190=INDIRECT("'"&amp;K$146&amp;"'!B1:B300")),0))</f>
        <v>0</v>
      </c>
      <c r="L190" s="18">
        <f t="array" aca="1" ref="L190" ca="1">INDEX(OFFSET(INDIRECT("'"&amp;L$146&amp;"'!A1"),0,$C$145,200,1),MATCH(1,(_summary!$B190=INDIRECT("'"&amp;L$146&amp;"'!A1:A300"))*(_summary!$C190=INDIRECT("'"&amp;L$146&amp;"'!B1:B300")),0))</f>
        <v>0.33381079826314919</v>
      </c>
      <c r="M190" s="18">
        <f t="array" aca="1" ref="M190" ca="1">INDEX(OFFSET(INDIRECT("'"&amp;M$146&amp;"'!A1"),0,$C$145,200,1),MATCH(1,(_summary!$B190=INDIRECT("'"&amp;M$146&amp;"'!A1:A300"))*(_summary!$C190=INDIRECT("'"&amp;M$146&amp;"'!B1:B300")),0))</f>
        <v>3.5550240030108385E-2</v>
      </c>
      <c r="N190" s="18">
        <f t="array" aca="1" ref="N190" ca="1">INDEX(OFFSET(INDIRECT("'"&amp;N$146&amp;"'!A1"),0,$C$145,200,1),MATCH(1,(_summary!$B190=INDIRECT("'"&amp;N$146&amp;"'!A1:A300"))*(_summary!$C190=INDIRECT("'"&amp;N$146&amp;"'!B1:B300")),0))</f>
        <v>7.1100480060216744E-3</v>
      </c>
      <c r="O190" s="18">
        <f t="array" aca="1" ref="O190" ca="1">INDEX(OFFSET(INDIRECT("'"&amp;O$146&amp;"'!A1"),0,$C$145,200,1),MATCH(1,(_summary!$B190=INDIRECT("'"&amp;O$146&amp;"'!A1:A300"))*(_summary!$C190=INDIRECT("'"&amp;O$146&amp;"'!B1:B300")),0))</f>
        <v>4.8094778023133429E-3</v>
      </c>
      <c r="P190" s="18">
        <f t="array" aca="1" ref="P190" ca="1">INDEX(OFFSET(INDIRECT("'"&amp;P$146&amp;"'!A1"),0,$C$145,200,1),MATCH(1,(_summary!$B190=INDIRECT("'"&amp;P$146&amp;"'!A1:A300"))*(_summary!$C190=INDIRECT("'"&amp;P$146&amp;"'!B1:B300")),0))</f>
        <v>0</v>
      </c>
      <c r="Q190" s="18"/>
      <c r="R190" s="16">
        <f t="shared" ca="1" si="8"/>
        <v>1</v>
      </c>
    </row>
    <row r="191" spans="2:18" ht="16.5" thickTop="1" thickBot="1" x14ac:dyDescent="0.3">
      <c r="B191" t="s">
        <v>23</v>
      </c>
      <c r="C191">
        <f t="shared" si="9"/>
        <v>2</v>
      </c>
      <c r="D191" s="18">
        <f t="array" aca="1" ref="D191" ca="1">INDEX(OFFSET(INDIRECT("'"&amp;D$146&amp;"'!A1"),0,$C$145,200,1),MATCH(1,(_summary!$B191=INDIRECT("'"&amp;D$146&amp;"'!A1:A300"))*(_summary!$C191=INDIRECT("'"&amp;D$146&amp;"'!B1:B300")),0))</f>
        <v>1.3755507908992234E-2</v>
      </c>
      <c r="E191" s="18">
        <f t="array" aca="1" ref="E191" ca="1">INDEX(OFFSET(INDIRECT("'"&amp;E$146&amp;"'!A1"),0,$C$145,200,1),MATCH(1,(_summary!$B191=INDIRECT("'"&amp;E$146&amp;"'!A1:A300"))*(_summary!$C191=INDIRECT("'"&amp;E$146&amp;"'!B1:B300")),0))</f>
        <v>0.10861209032461232</v>
      </c>
      <c r="F191" s="18">
        <f t="array" aca="1" ref="F191" ca="1">INDEX(OFFSET(INDIRECT("'"&amp;F$146&amp;"'!A1"),0,$C$145,200,1),MATCH(1,(_summary!$B191=INDIRECT("'"&amp;F$146&amp;"'!A1:A300"))*(_summary!$C191=INDIRECT("'"&amp;F$146&amp;"'!B1:B300")),0))</f>
        <v>3.6261329365509527E-2</v>
      </c>
      <c r="G191" s="18">
        <f t="array" aca="1" ref="G191" ca="1">INDEX(OFFSET(INDIRECT("'"&amp;G$146&amp;"'!A1"),0,$C$145,200,1),MATCH(1,(_summary!$B191=INDIRECT("'"&amp;G$146&amp;"'!A1:A300"))*(_summary!$C191=INDIRECT("'"&amp;G$146&amp;"'!B1:B300")),0))</f>
        <v>1.2886621520808213E-2</v>
      </c>
      <c r="H191" s="18">
        <f t="array" aca="1" ref="H191" ca="1">INDEX(OFFSET(INDIRECT("'"&amp;H$146&amp;"'!A1"),0,$C$145,200,1),MATCH(1,(_summary!$B191=INDIRECT("'"&amp;H$146&amp;"'!A1:A300"))*(_summary!$C191=INDIRECT("'"&amp;H$146&amp;"'!B1:B300")),0))</f>
        <v>3.3660728127409174E-3</v>
      </c>
      <c r="I191" s="18">
        <f t="array" aca="1" ref="I191" ca="1">INDEX(OFFSET(INDIRECT("'"&amp;I$146&amp;"'!A1"),0,$C$145,200,1),MATCH(1,(_summary!$B191=INDIRECT("'"&amp;I$146&amp;"'!A1:A300"))*(_summary!$C191=INDIRECT("'"&amp;I$146&amp;"'!B1:B300")),0))</f>
        <v>0</v>
      </c>
      <c r="J191" s="18">
        <f t="array" aca="1" ref="J191" ca="1">INDEX(OFFSET(INDIRECT("'"&amp;J$146&amp;"'!A1"),0,$C$145,200,1),MATCH(1,(_summary!$B191=INDIRECT("'"&amp;J$146&amp;"'!A1:A300"))*(_summary!$C191=INDIRECT("'"&amp;J$146&amp;"'!B1:B300")),0))</f>
        <v>0</v>
      </c>
      <c r="K191" s="18">
        <f t="array" aca="1" ref="K191" ca="1">INDEX(OFFSET(INDIRECT("'"&amp;K$146&amp;"'!A1"),0,$C$145,200,1),MATCH(1,(_summary!$B191=INDIRECT("'"&amp;K$146&amp;"'!A1:A300"))*(_summary!$C191=INDIRECT("'"&amp;K$146&amp;"'!B1:B300")),0))</f>
        <v>0</v>
      </c>
      <c r="L191" s="18">
        <f t="array" aca="1" ref="L191" ca="1">INDEX(OFFSET(INDIRECT("'"&amp;L$146&amp;"'!A1"),0,$C$145,200,1),MATCH(1,(_summary!$B191=INDIRECT("'"&amp;L$146&amp;"'!A1:A300"))*(_summary!$C191=INDIRECT("'"&amp;L$146&amp;"'!B1:B300")),0))</f>
        <v>0.81165408681637319</v>
      </c>
      <c r="M191" s="18">
        <f t="array" aca="1" ref="M191" ca="1">INDEX(OFFSET(INDIRECT("'"&amp;M$146&amp;"'!A1"),0,$C$145,200,1),MATCH(1,(_summary!$B191=INDIRECT("'"&amp;M$146&amp;"'!A1:A300"))*(_summary!$C191=INDIRECT("'"&amp;M$146&amp;"'!B1:B300")),0))</f>
        <v>1.0098218438222752E-2</v>
      </c>
      <c r="N191" s="18">
        <f t="array" aca="1" ref="N191" ca="1">INDEX(OFFSET(INDIRECT("'"&amp;N$146&amp;"'!A1"),0,$C$145,200,1),MATCH(1,(_summary!$B191=INDIRECT("'"&amp;N$146&amp;"'!A1:A300"))*(_summary!$C191=INDIRECT("'"&amp;N$146&amp;"'!B1:B300")),0))</f>
        <v>2.0196436876445505E-3</v>
      </c>
      <c r="O191" s="18">
        <f t="array" aca="1" ref="O191" ca="1">INDEX(OFFSET(INDIRECT("'"&amp;O$146&amp;"'!A1"),0,$C$145,200,1),MATCH(1,(_summary!$B191=INDIRECT("'"&amp;O$146&amp;"'!A1:A300"))*(_summary!$C191=INDIRECT("'"&amp;O$146&amp;"'!B1:B300")),0))</f>
        <v>1.346429125096367E-3</v>
      </c>
      <c r="P191" s="18">
        <f t="array" aca="1" ref="P191" ca="1">INDEX(OFFSET(INDIRECT("'"&amp;P$146&amp;"'!A1"),0,$C$145,200,1),MATCH(1,(_summary!$B191=INDIRECT("'"&amp;P$146&amp;"'!A1:A300"))*(_summary!$C191=INDIRECT("'"&amp;P$146&amp;"'!B1:B300")),0))</f>
        <v>0</v>
      </c>
      <c r="Q191" s="18"/>
      <c r="R191" s="16">
        <f t="shared" ca="1" si="8"/>
        <v>1</v>
      </c>
    </row>
    <row r="192" spans="2:18" ht="16.5" thickTop="1" thickBot="1" x14ac:dyDescent="0.3">
      <c r="B192" t="s">
        <v>24</v>
      </c>
      <c r="C192">
        <f t="shared" si="9"/>
        <v>2</v>
      </c>
      <c r="D192" s="18">
        <f t="array" aca="1" ref="D192" ca="1">INDEX(OFFSET(INDIRECT("'"&amp;D$146&amp;"'!A1"),0,$C$145,200,1),MATCH(1,(_summary!$B192=INDIRECT("'"&amp;D$146&amp;"'!A1:A300"))*(_summary!$C192=INDIRECT("'"&amp;D$146&amp;"'!B1:B300")),0))</f>
        <v>2.010332657705893E-2</v>
      </c>
      <c r="E192" s="18">
        <f t="array" aca="1" ref="E192" ca="1">INDEX(OFFSET(INDIRECT("'"&amp;E$146&amp;"'!A1"),0,$C$145,200,1),MATCH(1,(_summary!$B192=INDIRECT("'"&amp;E$146&amp;"'!A1:A300"))*(_summary!$C192=INDIRECT("'"&amp;E$146&amp;"'!B1:B300")),0))</f>
        <v>0.12144207778904308</v>
      </c>
      <c r="F192" s="18">
        <f t="array" aca="1" ref="F192" ca="1">INDEX(OFFSET(INDIRECT("'"&amp;F$146&amp;"'!A1"),0,$C$145,200,1),MATCH(1,(_summary!$B192=INDIRECT("'"&amp;F$146&amp;"'!A1:A300"))*(_summary!$C192=INDIRECT("'"&amp;F$146&amp;"'!B1:B300")),0))</f>
        <v>1.1385595386728651E-2</v>
      </c>
      <c r="G192" s="18">
        <f t="array" aca="1" ref="G192" ca="1">INDEX(OFFSET(INDIRECT("'"&amp;G$146&amp;"'!A1"),0,$C$145,200,1),MATCH(1,(_summary!$B192=INDIRECT("'"&amp;G$146&amp;"'!A1:A300"))*(_summary!$C192=INDIRECT("'"&amp;G$146&amp;"'!B1:B300")),0))</f>
        <v>6.8476107955831006E-2</v>
      </c>
      <c r="H192" s="18">
        <f t="array" aca="1" ref="H192" ca="1">INDEX(OFFSET(INDIRECT("'"&amp;H$146&amp;"'!A1"),0,$C$145,200,1),MATCH(1,(_summary!$B192=INDIRECT("'"&amp;H$146&amp;"'!A1:A300"))*(_summary!$C192=INDIRECT("'"&amp;H$146&amp;"'!B1:B300")),0))</f>
        <v>5.1465937528183802E-3</v>
      </c>
      <c r="I192" s="18">
        <f t="array" aca="1" ref="I192" ca="1">INDEX(OFFSET(INDIRECT("'"&amp;I$146&amp;"'!A1"),0,$C$145,200,1),MATCH(1,(_summary!$B192=INDIRECT("'"&amp;I$146&amp;"'!A1:A300"))*(_summary!$C192=INDIRECT("'"&amp;I$146&amp;"'!B1:B300")),0))</f>
        <v>0</v>
      </c>
      <c r="J192" s="18">
        <f t="array" aca="1" ref="J192" ca="1">INDEX(OFFSET(INDIRECT("'"&amp;J$146&amp;"'!A1"),0,$C$145,200,1),MATCH(1,(_summary!$B192=INDIRECT("'"&amp;J$146&amp;"'!A1:A300"))*(_summary!$C192=INDIRECT("'"&amp;J$146&amp;"'!B1:B300")),0))</f>
        <v>0</v>
      </c>
      <c r="K192" s="18">
        <f t="array" aca="1" ref="K192" ca="1">INDEX(OFFSET(INDIRECT("'"&amp;K$146&amp;"'!A1"),0,$C$145,200,1),MATCH(1,(_summary!$B192=INDIRECT("'"&amp;K$146&amp;"'!A1:A300"))*(_summary!$C192=INDIRECT("'"&amp;K$146&amp;"'!B1:B300")),0))</f>
        <v>0</v>
      </c>
      <c r="L192" s="18">
        <f t="array" aca="1" ref="L192" ca="1">INDEX(OFFSET(INDIRECT("'"&amp;L$146&amp;"'!A1"),0,$C$145,200,1),MATCH(1,(_summary!$B192=INDIRECT("'"&amp;L$146&amp;"'!A1:A300"))*(_summary!$C192=INDIRECT("'"&amp;L$146&amp;"'!B1:B300")),0))</f>
        <v>0.7528599235272464</v>
      </c>
      <c r="M192" s="18">
        <f t="array" aca="1" ref="M192" ca="1">INDEX(OFFSET(INDIRECT("'"&amp;M$146&amp;"'!A1"),0,$C$145,200,1),MATCH(1,(_summary!$B192=INDIRECT("'"&amp;M$146&amp;"'!A1:A300"))*(_summary!$C192=INDIRECT("'"&amp;M$146&amp;"'!B1:B300")),0))</f>
        <v>1.5439781258455141E-2</v>
      </c>
      <c r="N192" s="18">
        <f t="array" aca="1" ref="N192" ca="1">INDEX(OFFSET(INDIRECT("'"&amp;N$146&amp;"'!A1"),0,$C$145,200,1),MATCH(1,(_summary!$B192=INDIRECT("'"&amp;N$146&amp;"'!A1:A300"))*(_summary!$C192=INDIRECT("'"&amp;N$146&amp;"'!B1:B300")),0))</f>
        <v>3.0879562516910285E-3</v>
      </c>
      <c r="O192" s="18">
        <f t="array" aca="1" ref="O192" ca="1">INDEX(OFFSET(INDIRECT("'"&amp;O$146&amp;"'!A1"),0,$C$145,200,1),MATCH(1,(_summary!$B192=INDIRECT("'"&amp;O$146&amp;"'!A1:A300"))*(_summary!$C192=INDIRECT("'"&amp;O$146&amp;"'!B1:B300")),0))</f>
        <v>2.0586375011273526E-3</v>
      </c>
      <c r="P192" s="18">
        <f t="array" aca="1" ref="P192" ca="1">INDEX(OFFSET(INDIRECT("'"&amp;P$146&amp;"'!A1"),0,$C$145,200,1),MATCH(1,(_summary!$B192=INDIRECT("'"&amp;P$146&amp;"'!A1:A300"))*(_summary!$C192=INDIRECT("'"&amp;P$146&amp;"'!B1:B300")),0))</f>
        <v>0</v>
      </c>
      <c r="Q192" s="18"/>
      <c r="R192" s="16">
        <f t="shared" ca="1" si="8"/>
        <v>0.99999999999999989</v>
      </c>
    </row>
    <row r="193" spans="2:18" ht="16.5" thickTop="1" thickBot="1" x14ac:dyDescent="0.3">
      <c r="B193" t="s">
        <v>27</v>
      </c>
      <c r="C193">
        <f t="shared" si="9"/>
        <v>2</v>
      </c>
      <c r="D193" s="18">
        <f t="array" aca="1" ref="D193" ca="1">INDEX(OFFSET(INDIRECT("'"&amp;D$146&amp;"'!A1"),0,$C$145,200,1),MATCH(1,(_summary!$B193=INDIRECT("'"&amp;D$146&amp;"'!A1:A300"))*(_summary!$C193=INDIRECT("'"&amp;D$146&amp;"'!B1:B300")),0))</f>
        <v>6.8613131999864935E-2</v>
      </c>
      <c r="E193" s="18">
        <f t="array" aca="1" ref="E193" ca="1">INDEX(OFFSET(INDIRECT("'"&amp;E$146&amp;"'!A1"),0,$C$145,200,1),MATCH(1,(_summary!$B193=INDIRECT("'"&amp;E$146&amp;"'!A1:A300"))*(_summary!$C193=INDIRECT("'"&amp;E$146&amp;"'!B1:B300")),0))</f>
        <v>0.38788051817667302</v>
      </c>
      <c r="F193" s="18">
        <f t="array" aca="1" ref="F193" ca="1">INDEX(OFFSET(INDIRECT("'"&amp;F$146&amp;"'!A1"),0,$C$145,200,1),MATCH(1,(_summary!$B193=INDIRECT("'"&amp;F$146&amp;"'!A1:A300"))*(_summary!$C193=INDIRECT("'"&amp;F$146&amp;"'!B1:B300")),0))</f>
        <v>0.35019896574775644</v>
      </c>
      <c r="G193" s="18">
        <f t="array" aca="1" ref="G193" ca="1">INDEX(OFFSET(INDIRECT("'"&amp;G$146&amp;"'!A1"),0,$C$145,200,1),MATCH(1,(_summary!$B193=INDIRECT("'"&amp;G$146&amp;"'!A1:A300"))*(_summary!$C193=INDIRECT("'"&amp;G$146&amp;"'!B1:B300")),0))</f>
        <v>1.8703023975105281E-4</v>
      </c>
      <c r="H193" s="18">
        <f t="array" aca="1" ref="H193" ca="1">INDEX(OFFSET(INDIRECT("'"&amp;H$146&amp;"'!A1"),0,$C$145,200,1),MATCH(1,(_summary!$B193=INDIRECT("'"&amp;H$146&amp;"'!A1:A300"))*(_summary!$C193=INDIRECT("'"&amp;H$146&amp;"'!B1:B300")),0))</f>
        <v>1.4768390778115903E-2</v>
      </c>
      <c r="I193" s="18">
        <f t="array" aca="1" ref="I193" ca="1">INDEX(OFFSET(INDIRECT("'"&amp;I$146&amp;"'!A1"),0,$C$145,200,1),MATCH(1,(_summary!$B193=INDIRECT("'"&amp;I$146&amp;"'!A1:A300"))*(_summary!$C193=INDIRECT("'"&amp;I$146&amp;"'!B1:B300")),0))</f>
        <v>0</v>
      </c>
      <c r="J193" s="18">
        <f t="array" aca="1" ref="J193" ca="1">INDEX(OFFSET(INDIRECT("'"&amp;J$146&amp;"'!A1"),0,$C$145,200,1),MATCH(1,(_summary!$B193=INDIRECT("'"&amp;J$146&amp;"'!A1:A300"))*(_summary!$C193=INDIRECT("'"&amp;J$146&amp;"'!B1:B300")),0))</f>
        <v>0</v>
      </c>
      <c r="K193" s="18">
        <f t="array" aca="1" ref="K193" ca="1">INDEX(OFFSET(INDIRECT("'"&amp;K$146&amp;"'!A1"),0,$C$145,200,1),MATCH(1,(_summary!$B193=INDIRECT("'"&amp;K$146&amp;"'!A1:A300"))*(_summary!$C193=INDIRECT("'"&amp;K$146&amp;"'!B1:B300")),0))</f>
        <v>0</v>
      </c>
      <c r="L193" s="18">
        <f t="array" aca="1" ref="L193" ca="1">INDEX(OFFSET(INDIRECT("'"&amp;L$146&amp;"'!A1"),0,$C$145,200,1),MATCH(1,(_summary!$B193=INDIRECT("'"&amp;L$146&amp;"'!A1:A300"))*(_summary!$C193=INDIRECT("'"&amp;L$146&amp;"'!B1:B300")),0))</f>
        <v>0.118517040556155</v>
      </c>
      <c r="M193" s="18">
        <f t="array" aca="1" ref="M193" ca="1">INDEX(OFFSET(INDIRECT("'"&amp;M$146&amp;"'!A1"),0,$C$145,200,1),MATCH(1,(_summary!$B193=INDIRECT("'"&amp;M$146&amp;"'!A1:A300"))*(_summary!$C193=INDIRECT("'"&amp;M$146&amp;"'!B1:B300")),0))</f>
        <v>4.5066531723567567E-2</v>
      </c>
      <c r="N193" s="18">
        <f t="array" aca="1" ref="N193" ca="1">INDEX(OFFSET(INDIRECT("'"&amp;N$146&amp;"'!A1"),0,$C$145,200,1),MATCH(1,(_summary!$B193=INDIRECT("'"&amp;N$146&amp;"'!A1:A300"))*(_summary!$C193=INDIRECT("'"&amp;N$146&amp;"'!B1:B300")),0))</f>
        <v>8.8610344668695398E-3</v>
      </c>
      <c r="O193" s="18">
        <f t="array" aca="1" ref="O193" ca="1">INDEX(OFFSET(INDIRECT("'"&amp;O$146&amp;"'!A1"),0,$C$145,200,1),MATCH(1,(_summary!$B193=INDIRECT("'"&amp;O$146&amp;"'!A1:A300"))*(_summary!$C193=INDIRECT("'"&amp;O$146&amp;"'!B1:B300")),0))</f>
        <v>5.9073563112463602E-3</v>
      </c>
      <c r="P193" s="18">
        <f t="array" aca="1" ref="P193" ca="1">INDEX(OFFSET(INDIRECT("'"&amp;P$146&amp;"'!A1"),0,$C$145,200,1),MATCH(1,(_summary!$B193=INDIRECT("'"&amp;P$146&amp;"'!A1:A300"))*(_summary!$C193=INDIRECT("'"&amp;P$146&amp;"'!B1:B300")),0))</f>
        <v>0</v>
      </c>
      <c r="Q193" s="18"/>
      <c r="R193" s="16">
        <f t="shared" ca="1" si="8"/>
        <v>0.99999999999999989</v>
      </c>
    </row>
    <row r="194" spans="2:18" ht="16.5" thickTop="1" thickBot="1" x14ac:dyDescent="0.3">
      <c r="B194" t="s">
        <v>29</v>
      </c>
      <c r="C194">
        <f t="shared" si="9"/>
        <v>2</v>
      </c>
      <c r="D194" s="18">
        <f t="array" aca="1" ref="D194" ca="1">INDEX(OFFSET(INDIRECT("'"&amp;D$146&amp;"'!A1"),0,$C$145,200,1),MATCH(1,(_summary!$B194=INDIRECT("'"&amp;D$146&amp;"'!A1:A300"))*(_summary!$C194=INDIRECT("'"&amp;D$146&amp;"'!B1:B300")),0))</f>
        <v>0.28839766890324264</v>
      </c>
      <c r="E194" s="18">
        <f t="array" aca="1" ref="E194" ca="1">INDEX(OFFSET(INDIRECT("'"&amp;E$146&amp;"'!A1"),0,$C$145,200,1),MATCH(1,(_summary!$B194=INDIRECT("'"&amp;E$146&amp;"'!A1:A300"))*(_summary!$C194=INDIRECT("'"&amp;E$146&amp;"'!B1:B300")),0))</f>
        <v>0.45996481529648697</v>
      </c>
      <c r="F194" s="18">
        <f t="array" aca="1" ref="F194" ca="1">INDEX(OFFSET(INDIRECT("'"&amp;F$146&amp;"'!A1"),0,$C$145,200,1),MATCH(1,(_summary!$B194=INDIRECT("'"&amp;F$146&amp;"'!A1:A300"))*(_summary!$C194=INDIRECT("'"&amp;F$146&amp;"'!B1:B300")),0))</f>
        <v>7.2411385721920268E-2</v>
      </c>
      <c r="G194" s="18">
        <f t="array" aca="1" ref="G194" ca="1">INDEX(OFFSET(INDIRECT("'"&amp;G$146&amp;"'!A1"),0,$C$145,200,1),MATCH(1,(_summary!$B194=INDIRECT("'"&amp;G$146&amp;"'!A1:A300"))*(_summary!$C194=INDIRECT("'"&amp;G$146&amp;"'!B1:B300")),0))</f>
        <v>0</v>
      </c>
      <c r="H194" s="18">
        <f t="array" aca="1" ref="H194" ca="1">INDEX(OFFSET(INDIRECT("'"&amp;H$146&amp;"'!A1"),0,$C$145,200,1),MATCH(1,(_summary!$B194=INDIRECT("'"&amp;H$146&amp;"'!A1:A300"))*(_summary!$C194=INDIRECT("'"&amp;H$146&amp;"'!B1:B300")),0))</f>
        <v>1.0647524020368143E-2</v>
      </c>
      <c r="I194" s="18">
        <f t="array" aca="1" ref="I194" ca="1">INDEX(OFFSET(INDIRECT("'"&amp;I$146&amp;"'!A1"),0,$C$145,200,1),MATCH(1,(_summary!$B194=INDIRECT("'"&amp;I$146&amp;"'!A1:A300"))*(_summary!$C194=INDIRECT("'"&amp;I$146&amp;"'!B1:B300")),0))</f>
        <v>0</v>
      </c>
      <c r="J194" s="18">
        <f t="array" aca="1" ref="J194" ca="1">INDEX(OFFSET(INDIRECT("'"&amp;J$146&amp;"'!A1"),0,$C$145,200,1),MATCH(1,(_summary!$B194=INDIRECT("'"&amp;J$146&amp;"'!A1:A300"))*(_summary!$C194=INDIRECT("'"&amp;J$146&amp;"'!B1:B300")),0))</f>
        <v>0</v>
      </c>
      <c r="K194" s="18">
        <f t="array" aca="1" ref="K194" ca="1">INDEX(OFFSET(INDIRECT("'"&amp;K$146&amp;"'!A1"),0,$C$145,200,1),MATCH(1,(_summary!$B194=INDIRECT("'"&amp;K$146&amp;"'!A1:A300"))*(_summary!$C194=INDIRECT("'"&amp;K$146&amp;"'!B1:B300")),0))</f>
        <v>0</v>
      </c>
      <c r="L194" s="18">
        <f t="array" aca="1" ref="L194" ca="1">INDEX(OFFSET(INDIRECT("'"&amp;L$146&amp;"'!A1"),0,$C$145,200,1),MATCH(1,(_summary!$B194=INDIRECT("'"&amp;L$146&amp;"'!A1:A300"))*(_summary!$C194=INDIRECT("'"&amp;L$146&amp;"'!B1:B300")),0))</f>
        <v>0.12598850997650943</v>
      </c>
      <c r="M194" s="18">
        <f t="array" aca="1" ref="M194" ca="1">INDEX(OFFSET(INDIRECT("'"&amp;M$146&amp;"'!A1"),0,$C$145,200,1),MATCH(1,(_summary!$B194=INDIRECT("'"&amp;M$146&amp;"'!A1:A300"))*(_summary!$C194=INDIRECT("'"&amp;M$146&amp;"'!B1:B300")),0))</f>
        <v>3.1942572061104429E-2</v>
      </c>
      <c r="N194" s="18">
        <f t="array" aca="1" ref="N194" ca="1">INDEX(OFFSET(INDIRECT("'"&amp;N$146&amp;"'!A1"),0,$C$145,200,1),MATCH(1,(_summary!$B194=INDIRECT("'"&amp;N$146&amp;"'!A1:A300"))*(_summary!$C194=INDIRECT("'"&amp;N$146&amp;"'!B1:B300")),0))</f>
        <v>6.3885144122208855E-3</v>
      </c>
      <c r="O194" s="18">
        <f t="array" aca="1" ref="O194" ca="1">INDEX(OFFSET(INDIRECT("'"&amp;O$146&amp;"'!A1"),0,$C$145,200,1),MATCH(1,(_summary!$B194=INDIRECT("'"&amp;O$146&amp;"'!A1:A300"))*(_summary!$C194=INDIRECT("'"&amp;O$146&amp;"'!B1:B300")),0))</f>
        <v>4.2590096081472576E-3</v>
      </c>
      <c r="P194" s="18">
        <f t="array" aca="1" ref="P194" ca="1">INDEX(OFFSET(INDIRECT("'"&amp;P$146&amp;"'!A1"),0,$C$145,200,1),MATCH(1,(_summary!$B194=INDIRECT("'"&amp;P$146&amp;"'!A1:A300"))*(_summary!$C194=INDIRECT("'"&amp;P$146&amp;"'!B1:B300")),0))</f>
        <v>0</v>
      </c>
      <c r="Q194" s="18"/>
      <c r="R194" s="16">
        <f t="shared" ca="1" si="8"/>
        <v>1</v>
      </c>
    </row>
    <row r="195" spans="2:18" ht="16.5" thickTop="1" thickBot="1" x14ac:dyDescent="0.3">
      <c r="B195" t="s">
        <v>8</v>
      </c>
      <c r="C195">
        <f t="shared" si="9"/>
        <v>2</v>
      </c>
      <c r="D195" s="18">
        <f t="array" aca="1" ref="D195" ca="1">INDEX(OFFSET(INDIRECT("'"&amp;D$146&amp;"'!A1"),0,$C$145,200,1),MATCH(1,(_summary!$B195=INDIRECT("'"&amp;D$146&amp;"'!A1:A300"))*(_summary!$C195=INDIRECT("'"&amp;D$146&amp;"'!B1:B300")),0))</f>
        <v>4.3578338299408728E-2</v>
      </c>
      <c r="E195" s="18">
        <f t="array" aca="1" ref="E195" ca="1">INDEX(OFFSET(INDIRECT("'"&amp;E$146&amp;"'!A1"),0,$C$145,200,1),MATCH(1,(_summary!$B195=INDIRECT("'"&amp;E$146&amp;"'!A1:A300"))*(_summary!$C195=INDIRECT("'"&amp;E$146&amp;"'!B1:B300")),0))</f>
        <v>0.75331250771641201</v>
      </c>
      <c r="F195" s="18">
        <f t="array" aca="1" ref="F195" ca="1">INDEX(OFFSET(INDIRECT("'"&amp;F$146&amp;"'!A1"),0,$C$145,200,1),MATCH(1,(_summary!$B195=INDIRECT("'"&amp;F$146&amp;"'!A1:A300"))*(_summary!$C195=INDIRECT("'"&amp;F$146&amp;"'!B1:B300")),0))</f>
        <v>1.2926850250014454E-3</v>
      </c>
      <c r="G195" s="18">
        <f t="array" aca="1" ref="G195" ca="1">INDEX(OFFSET(INDIRECT("'"&amp;G$146&amp;"'!A1"),0,$C$145,200,1),MATCH(1,(_summary!$B195=INDIRECT("'"&amp;G$146&amp;"'!A1:A300"))*(_summary!$C195=INDIRECT("'"&amp;G$146&amp;"'!B1:B300")),0))</f>
        <v>1.5360476153799178E-5</v>
      </c>
      <c r="H195" s="18">
        <f t="array" aca="1" ref="H195" ca="1">INDEX(OFFSET(INDIRECT("'"&amp;H$146&amp;"'!A1"),0,$C$145,200,1),MATCH(1,(_summary!$B195=INDIRECT("'"&amp;H$146&amp;"'!A1:A300"))*(_summary!$C195=INDIRECT("'"&amp;H$146&amp;"'!B1:B300")),0))</f>
        <v>1.5092662417597498E-2</v>
      </c>
      <c r="I195" s="18">
        <f t="array" aca="1" ref="I195" ca="1">INDEX(OFFSET(INDIRECT("'"&amp;I$146&amp;"'!A1"),0,$C$145,200,1),MATCH(1,(_summary!$B195=INDIRECT("'"&amp;I$146&amp;"'!A1:A300"))*(_summary!$C195=INDIRECT("'"&amp;I$146&amp;"'!B1:B300")),0))</f>
        <v>0</v>
      </c>
      <c r="J195" s="18">
        <f t="array" aca="1" ref="J195" ca="1">INDEX(OFFSET(INDIRECT("'"&amp;J$146&amp;"'!A1"),0,$C$145,200,1),MATCH(1,(_summary!$B195=INDIRECT("'"&amp;J$146&amp;"'!A1:A300"))*(_summary!$C195=INDIRECT("'"&amp;J$146&amp;"'!B1:B300")),0))</f>
        <v>0</v>
      </c>
      <c r="K195" s="18">
        <f t="array" aca="1" ref="K195" ca="1">INDEX(OFFSET(INDIRECT("'"&amp;K$146&amp;"'!A1"),0,$C$145,200,1),MATCH(1,(_summary!$B195=INDIRECT("'"&amp;K$146&amp;"'!A1:A300"))*(_summary!$C195=INDIRECT("'"&amp;K$146&amp;"'!B1:B300")),0))</f>
        <v>0</v>
      </c>
      <c r="L195" s="18">
        <f t="array" aca="1" ref="L195" ca="1">INDEX(OFFSET(INDIRECT("'"&amp;L$146&amp;"'!A1"),0,$C$145,200,1),MATCH(1,(_summary!$B195=INDIRECT("'"&amp;L$146&amp;"'!A1:A300"))*(_summary!$C195=INDIRECT("'"&amp;L$146&amp;"'!B1:B300")),0))</f>
        <v>0.12562142493918838</v>
      </c>
      <c r="M195" s="18">
        <f t="array" aca="1" ref="M195" ca="1">INDEX(OFFSET(INDIRECT("'"&amp;M$146&amp;"'!A1"),0,$C$145,200,1),MATCH(1,(_summary!$B195=INDIRECT("'"&amp;M$146&amp;"'!A1:A300"))*(_summary!$C195=INDIRECT("'"&amp;M$146&amp;"'!B1:B300")),0))</f>
        <v>4.5994358708640701E-2</v>
      </c>
      <c r="N195" s="18">
        <f t="array" aca="1" ref="N195" ca="1">INDEX(OFFSET(INDIRECT("'"&amp;N$146&amp;"'!A1"),0,$C$145,200,1),MATCH(1,(_summary!$B195=INDIRECT("'"&amp;N$146&amp;"'!A1:A300"))*(_summary!$C195=INDIRECT("'"&amp;N$146&amp;"'!B1:B300")),0))</f>
        <v>9.0555974505584988E-3</v>
      </c>
      <c r="O195" s="18">
        <f t="array" aca="1" ref="O195" ca="1">INDEX(OFFSET(INDIRECT("'"&amp;O$146&amp;"'!A1"),0,$C$145,200,1),MATCH(1,(_summary!$B195=INDIRECT("'"&amp;O$146&amp;"'!A1:A300"))*(_summary!$C195=INDIRECT("'"&amp;O$146&amp;"'!B1:B300")),0))</f>
        <v>6.0370649670389975E-3</v>
      </c>
      <c r="P195" s="18">
        <f t="array" aca="1" ref="P195" ca="1">INDEX(OFFSET(INDIRECT("'"&amp;P$146&amp;"'!A1"),0,$C$145,200,1),MATCH(1,(_summary!$B195=INDIRECT("'"&amp;P$146&amp;"'!A1:A300"))*(_summary!$C195=INDIRECT("'"&amp;P$146&amp;"'!B1:B300")),0))</f>
        <v>0</v>
      </c>
      <c r="Q195" s="18"/>
      <c r="R195" s="16">
        <f t="shared" ca="1" si="8"/>
        <v>1</v>
      </c>
    </row>
    <row r="196" spans="2:18" ht="16.5" thickTop="1" thickBot="1" x14ac:dyDescent="0.3">
      <c r="B196" t="s">
        <v>6</v>
      </c>
      <c r="C196">
        <f t="shared" si="9"/>
        <v>2</v>
      </c>
      <c r="D196" s="18">
        <f t="array" aca="1" ref="D196" ca="1">INDEX(OFFSET(INDIRECT("'"&amp;D$146&amp;"'!A1"),0,$C$145,200,1),MATCH(1,(_summary!$B196=INDIRECT("'"&amp;D$146&amp;"'!A1:A300"))*(_summary!$C196=INDIRECT("'"&amp;D$146&amp;"'!B1:B300")),0))</f>
        <v>1.6839628355615432E-2</v>
      </c>
      <c r="E196" s="18">
        <f t="array" aca="1" ref="E196" ca="1">INDEX(OFFSET(INDIRECT("'"&amp;E$146&amp;"'!A1"),0,$C$145,200,1),MATCH(1,(_summary!$B196=INDIRECT("'"&amp;E$146&amp;"'!A1:A300"))*(_summary!$C196=INDIRECT("'"&amp;E$146&amp;"'!B1:B300")),0))</f>
        <v>0.19966133219731669</v>
      </c>
      <c r="F196" s="18">
        <f t="array" aca="1" ref="F196" ca="1">INDEX(OFFSET(INDIRECT("'"&amp;F$146&amp;"'!A1"),0,$C$145,200,1),MATCH(1,(_summary!$B196=INDIRECT("'"&amp;F$146&amp;"'!A1:A300"))*(_summary!$C196=INDIRECT("'"&amp;F$146&amp;"'!B1:B300")),0))</f>
        <v>5.380668982420774E-3</v>
      </c>
      <c r="G196" s="18">
        <f t="array" aca="1" ref="G196" ca="1">INDEX(OFFSET(INDIRECT("'"&amp;G$146&amp;"'!A1"),0,$C$145,200,1),MATCH(1,(_summary!$B196=INDIRECT("'"&amp;G$146&amp;"'!A1:A300"))*(_summary!$C196=INDIRECT("'"&amp;G$146&amp;"'!B1:B300")),0))</f>
        <v>0.37888047143656384</v>
      </c>
      <c r="H196" s="18">
        <f t="array" aca="1" ref="H196" ca="1">INDEX(OFFSET(INDIRECT("'"&amp;H$146&amp;"'!A1"),0,$C$145,200,1),MATCH(1,(_summary!$B196=INDIRECT("'"&amp;H$146&amp;"'!A1:A300"))*(_summary!$C196=INDIRECT("'"&amp;H$146&amp;"'!B1:B300")),0))</f>
        <v>1.7878311712197073E-2</v>
      </c>
      <c r="I196" s="18">
        <f t="array" aca="1" ref="I196" ca="1">INDEX(OFFSET(INDIRECT("'"&amp;I$146&amp;"'!A1"),0,$C$145,200,1),MATCH(1,(_summary!$B196=INDIRECT("'"&amp;I$146&amp;"'!A1:A300"))*(_summary!$C196=INDIRECT("'"&amp;I$146&amp;"'!B1:B300")),0))</f>
        <v>0</v>
      </c>
      <c r="J196" s="18">
        <f t="array" aca="1" ref="J196" ca="1">INDEX(OFFSET(INDIRECT("'"&amp;J$146&amp;"'!A1"),0,$C$145,200,1),MATCH(1,(_summary!$B196=INDIRECT("'"&amp;J$146&amp;"'!A1:A300"))*(_summary!$C196=INDIRECT("'"&amp;J$146&amp;"'!B1:B300")),0))</f>
        <v>0</v>
      </c>
      <c r="K196" s="18">
        <f t="array" aca="1" ref="K196" ca="1">INDEX(OFFSET(INDIRECT("'"&amp;K$146&amp;"'!A1"),0,$C$145,200,1),MATCH(1,(_summary!$B196=INDIRECT("'"&amp;K$146&amp;"'!A1:A300"))*(_summary!$C196=INDIRECT("'"&amp;K$146&amp;"'!B1:B300")),0))</f>
        <v>0</v>
      </c>
      <c r="L196" s="18">
        <f t="array" aca="1" ref="L196" ca="1">INDEX(OFFSET(INDIRECT("'"&amp;L$146&amp;"'!A1"),0,$C$145,200,1),MATCH(1,(_summary!$B196=INDIRECT("'"&amp;L$146&amp;"'!A1:A300"))*(_summary!$C196=INDIRECT("'"&amp;L$146&amp;"'!B1:B300")),0))</f>
        <v>0.30813078937511384</v>
      </c>
      <c r="M196" s="18">
        <f t="array" aca="1" ref="M196" ca="1">INDEX(OFFSET(INDIRECT("'"&amp;M$146&amp;"'!A1"),0,$C$145,200,1),MATCH(1,(_summary!$B196=INDIRECT("'"&amp;M$146&amp;"'!A1:A300"))*(_summary!$C196=INDIRECT("'"&amp;M$146&amp;"'!B1:B300")),0))</f>
        <v>5.4072581804050016E-2</v>
      </c>
      <c r="N196" s="18">
        <f t="array" aca="1" ref="N196" ca="1">INDEX(OFFSET(INDIRECT("'"&amp;N$146&amp;"'!A1"),0,$C$145,200,1),MATCH(1,(_summary!$B196=INDIRECT("'"&amp;N$146&amp;"'!A1:A300"))*(_summary!$C196=INDIRECT("'"&amp;N$146&amp;"'!B1:B300")),0))</f>
        <v>1.0726987027318242E-2</v>
      </c>
      <c r="O196" s="18">
        <f t="array" aca="1" ref="O196" ca="1">INDEX(OFFSET(INDIRECT("'"&amp;O$146&amp;"'!A1"),0,$C$145,200,1),MATCH(1,(_summary!$B196=INDIRECT("'"&amp;O$146&amp;"'!A1:A300"))*(_summary!$C196=INDIRECT("'"&amp;O$146&amp;"'!B1:B300")),0))</f>
        <v>8.429229109404069E-3</v>
      </c>
      <c r="P196" s="18">
        <f t="array" aca="1" ref="P196" ca="1">INDEX(OFFSET(INDIRECT("'"&amp;P$146&amp;"'!A1"),0,$C$145,200,1),MATCH(1,(_summary!$B196=INDIRECT("'"&amp;P$146&amp;"'!A1:A300"))*(_summary!$C196=INDIRECT("'"&amp;P$146&amp;"'!B1:B300")),0))</f>
        <v>0</v>
      </c>
      <c r="Q196" s="18"/>
      <c r="R196" s="16">
        <f t="shared" ca="1" si="8"/>
        <v>1</v>
      </c>
    </row>
    <row r="197" spans="2:18" ht="16.5" thickTop="1" thickBot="1" x14ac:dyDescent="0.3">
      <c r="B197" t="s">
        <v>21</v>
      </c>
      <c r="C197">
        <f t="shared" si="9"/>
        <v>2</v>
      </c>
      <c r="D197" s="18">
        <f t="array" aca="1" ref="D197" ca="1">INDEX(OFFSET(INDIRECT("'"&amp;D$146&amp;"'!A1"),0,$C$145,200,1),MATCH(1,(_summary!$B197=INDIRECT("'"&amp;D$146&amp;"'!A1:A300"))*(_summary!$C197=INDIRECT("'"&amp;D$146&amp;"'!B1:B300")),0))</f>
        <v>3.3534687046851502E-2</v>
      </c>
      <c r="E197" s="18">
        <f t="array" aca="1" ref="E197" ca="1">INDEX(OFFSET(INDIRECT("'"&amp;E$146&amp;"'!A1"),0,$C$145,200,1),MATCH(1,(_summary!$B197=INDIRECT("'"&amp;E$146&amp;"'!A1:A300"))*(_summary!$C197=INDIRECT("'"&amp;E$146&amp;"'!B1:B300")),0))</f>
        <v>0.14200946286717042</v>
      </c>
      <c r="F197" s="18">
        <f t="array" aca="1" ref="F197" ca="1">INDEX(OFFSET(INDIRECT("'"&amp;F$146&amp;"'!A1"),0,$C$145,200,1),MATCH(1,(_summary!$B197=INDIRECT("'"&amp;F$146&amp;"'!A1:A300"))*(_summary!$C197=INDIRECT("'"&amp;F$146&amp;"'!B1:B300")),0))</f>
        <v>4.7817733158448068E-2</v>
      </c>
      <c r="G197" s="18">
        <f t="array" aca="1" ref="G197" ca="1">INDEX(OFFSET(INDIRECT("'"&amp;G$146&amp;"'!A1"),0,$C$145,200,1),MATCH(1,(_summary!$B197=INDIRECT("'"&amp;G$146&amp;"'!A1:A300"))*(_summary!$C197=INDIRECT("'"&amp;G$146&amp;"'!B1:B300")),0))</f>
        <v>0</v>
      </c>
      <c r="H197" s="18">
        <f t="array" aca="1" ref="H197" ca="1">INDEX(OFFSET(INDIRECT("'"&amp;H$146&amp;"'!A1"),0,$C$145,200,1),MATCH(1,(_summary!$B197=INDIRECT("'"&amp;H$146&amp;"'!A1:A300"))*(_summary!$C197=INDIRECT("'"&amp;H$146&amp;"'!B1:B300")),0))</f>
        <v>3.7965439205123689E-3</v>
      </c>
      <c r="I197" s="18">
        <f t="array" aca="1" ref="I197" ca="1">INDEX(OFFSET(INDIRECT("'"&amp;I$146&amp;"'!A1"),0,$C$145,200,1),MATCH(1,(_summary!$B197=INDIRECT("'"&amp;I$146&amp;"'!A1:A300"))*(_summary!$C197=INDIRECT("'"&amp;I$146&amp;"'!B1:B300")),0))</f>
        <v>0</v>
      </c>
      <c r="J197" s="18">
        <f t="array" aca="1" ref="J197" ca="1">INDEX(OFFSET(INDIRECT("'"&amp;J$146&amp;"'!A1"),0,$C$145,200,1),MATCH(1,(_summary!$B197=INDIRECT("'"&amp;J$146&amp;"'!A1:A300"))*(_summary!$C197=INDIRECT("'"&amp;J$146&amp;"'!B1:B300")),0))</f>
        <v>0</v>
      </c>
      <c r="K197" s="18">
        <f t="array" aca="1" ref="K197" ca="1">INDEX(OFFSET(INDIRECT("'"&amp;K$146&amp;"'!A1"),0,$C$145,200,1),MATCH(1,(_summary!$B197=INDIRECT("'"&amp;K$146&amp;"'!A1:A300"))*(_summary!$C197=INDIRECT("'"&amp;K$146&amp;"'!B1:B300")),0))</f>
        <v>0</v>
      </c>
      <c r="L197" s="18">
        <f t="array" aca="1" ref="L197" ca="1">INDEX(OFFSET(INDIRECT("'"&amp;L$146&amp;"'!A1"),0,$C$145,200,1),MATCH(1,(_summary!$B197=INDIRECT("'"&amp;L$146&amp;"'!A1:A300"))*(_summary!$C197=INDIRECT("'"&amp;L$146&amp;"'!B1:B300")),0))</f>
        <v>0.75765539732496823</v>
      </c>
      <c r="M197" s="18">
        <f t="array" aca="1" ref="M197" ca="1">INDEX(OFFSET(INDIRECT("'"&amp;M$146&amp;"'!A1"),0,$C$145,200,1),MATCH(1,(_summary!$B197=INDIRECT("'"&amp;M$146&amp;"'!A1:A300"))*(_summary!$C197=INDIRECT("'"&amp;M$146&amp;"'!B1:B300")),0))</f>
        <v>1.1389631761537108E-2</v>
      </c>
      <c r="N197" s="18">
        <f t="array" aca="1" ref="N197" ca="1">INDEX(OFFSET(INDIRECT("'"&amp;N$146&amp;"'!A1"),0,$C$145,200,1),MATCH(1,(_summary!$B197=INDIRECT("'"&amp;N$146&amp;"'!A1:A300"))*(_summary!$C197=INDIRECT("'"&amp;N$146&amp;"'!B1:B300")),0))</f>
        <v>2.2779263523074215E-3</v>
      </c>
      <c r="O197" s="18">
        <f t="array" aca="1" ref="O197" ca="1">INDEX(OFFSET(INDIRECT("'"&amp;O$146&amp;"'!A1"),0,$C$145,200,1),MATCH(1,(_summary!$B197=INDIRECT("'"&amp;O$146&amp;"'!A1:A300"))*(_summary!$C197=INDIRECT("'"&amp;O$146&amp;"'!B1:B300")),0))</f>
        <v>1.5186175682049476E-3</v>
      </c>
      <c r="P197" s="18">
        <f t="array" aca="1" ref="P197" ca="1">INDEX(OFFSET(INDIRECT("'"&amp;P$146&amp;"'!A1"),0,$C$145,200,1),MATCH(1,(_summary!$B197=INDIRECT("'"&amp;P$146&amp;"'!A1:A300"))*(_summary!$C197=INDIRECT("'"&amp;P$146&amp;"'!B1:B300")),0))</f>
        <v>0</v>
      </c>
      <c r="Q197" s="18"/>
      <c r="R197" s="16">
        <f t="shared" ca="1" si="8"/>
        <v>1</v>
      </c>
    </row>
    <row r="198" spans="2:18" ht="16.5" thickTop="1" thickBot="1" x14ac:dyDescent="0.3">
      <c r="B198" t="s">
        <v>10</v>
      </c>
      <c r="C198">
        <f t="shared" si="9"/>
        <v>2</v>
      </c>
      <c r="D198" s="18">
        <f t="array" aca="1" ref="D198" ca="1">INDEX(OFFSET(INDIRECT("'"&amp;D$146&amp;"'!A1"),0,$C$145,200,1),MATCH(1,(_summary!$B198=INDIRECT("'"&amp;D$146&amp;"'!A1:A300"))*(_summary!$C198=INDIRECT("'"&amp;D$146&amp;"'!B1:B300")),0))</f>
        <v>2.7850919121713613E-2</v>
      </c>
      <c r="E198" s="18">
        <f t="array" aca="1" ref="E198" ca="1">INDEX(OFFSET(INDIRECT("'"&amp;E$146&amp;"'!A1"),0,$C$145,200,1),MATCH(1,(_summary!$B198=INDIRECT("'"&amp;E$146&amp;"'!A1:A300"))*(_summary!$C198=INDIRECT("'"&amp;E$146&amp;"'!B1:B300")),0))</f>
        <v>0.34428799940343568</v>
      </c>
      <c r="F198" s="18">
        <f t="array" aca="1" ref="F198" ca="1">INDEX(OFFSET(INDIRECT("'"&amp;F$146&amp;"'!A1"),0,$C$145,200,1),MATCH(1,(_summary!$B198=INDIRECT("'"&amp;F$146&amp;"'!A1:A300"))*(_summary!$C198=INDIRECT("'"&amp;F$146&amp;"'!B1:B300")),0))</f>
        <v>0</v>
      </c>
      <c r="G198" s="18">
        <f t="array" aca="1" ref="G198" ca="1">INDEX(OFFSET(INDIRECT("'"&amp;G$146&amp;"'!A1"),0,$C$145,200,1),MATCH(1,(_summary!$B198=INDIRECT("'"&amp;G$146&amp;"'!A1:A300"))*(_summary!$C198=INDIRECT("'"&amp;G$146&amp;"'!B1:B300")),0))</f>
        <v>4.2546757116032853E-3</v>
      </c>
      <c r="H198" s="18">
        <f t="array" aca="1" ref="H198" ca="1">INDEX(OFFSET(INDIRECT("'"&amp;H$146&amp;"'!A1"),0,$C$145,200,1),MATCH(1,(_summary!$B198=INDIRECT("'"&amp;H$146&amp;"'!A1:A300"))*(_summary!$C198=INDIRECT("'"&amp;H$146&amp;"'!B1:B300")),0))</f>
        <v>7.0404754684906526E-3</v>
      </c>
      <c r="I198" s="18">
        <f t="array" aca="1" ref="I198" ca="1">INDEX(OFFSET(INDIRECT("'"&amp;I$146&amp;"'!A1"),0,$C$145,200,1),MATCH(1,(_summary!$B198=INDIRECT("'"&amp;I$146&amp;"'!A1:A300"))*(_summary!$C198=INDIRECT("'"&amp;I$146&amp;"'!B1:B300")),0))</f>
        <v>0</v>
      </c>
      <c r="J198" s="18">
        <f t="array" aca="1" ref="J198" ca="1">INDEX(OFFSET(INDIRECT("'"&amp;J$146&amp;"'!A1"),0,$C$145,200,1),MATCH(1,(_summary!$B198=INDIRECT("'"&amp;J$146&amp;"'!A1:A300"))*(_summary!$C198=INDIRECT("'"&amp;J$146&amp;"'!B1:B300")),0))</f>
        <v>0</v>
      </c>
      <c r="K198" s="18">
        <f t="array" aca="1" ref="K198" ca="1">INDEX(OFFSET(INDIRECT("'"&amp;K$146&amp;"'!A1"),0,$C$145,200,1),MATCH(1,(_summary!$B198=INDIRECT("'"&amp;K$146&amp;"'!A1:A300"))*(_summary!$C198=INDIRECT("'"&amp;K$146&amp;"'!B1:B300")),0))</f>
        <v>0</v>
      </c>
      <c r="L198" s="18">
        <f t="array" aca="1" ref="L198" ca="1">INDEX(OFFSET(INDIRECT("'"&amp;L$146&amp;"'!A1"),0,$C$145,200,1),MATCH(1,(_summary!$B198=INDIRECT("'"&amp;L$146&amp;"'!A1:A300"))*(_summary!$C198=INDIRECT("'"&amp;L$146&amp;"'!B1:B300")),0))</f>
        <v>0.58604229654917372</v>
      </c>
      <c r="M198" s="18">
        <f t="array" aca="1" ref="M198" ca="1">INDEX(OFFSET(INDIRECT("'"&amp;M$146&amp;"'!A1"),0,$C$145,200,1),MATCH(1,(_summary!$B198=INDIRECT("'"&amp;M$146&amp;"'!A1:A300"))*(_summary!$C198=INDIRECT("'"&amp;M$146&amp;"'!B1:B300")),0))</f>
        <v>2.1121426405471953E-2</v>
      </c>
      <c r="N198" s="18">
        <f t="array" aca="1" ref="N198" ca="1">INDEX(OFFSET(INDIRECT("'"&amp;N$146&amp;"'!A1"),0,$C$145,200,1),MATCH(1,(_summary!$B198=INDIRECT("'"&amp;N$146&amp;"'!A1:A300"))*(_summary!$C198=INDIRECT("'"&amp;N$146&amp;"'!B1:B300")),0))</f>
        <v>4.2242852810943903E-3</v>
      </c>
      <c r="O198" s="18">
        <f t="array" aca="1" ref="O198" ca="1">INDEX(OFFSET(INDIRECT("'"&amp;O$146&amp;"'!A1"),0,$C$145,200,1),MATCH(1,(_summary!$B198=INDIRECT("'"&amp;O$146&amp;"'!A1:A300"))*(_summary!$C198=INDIRECT("'"&amp;O$146&amp;"'!B1:B300")),0))</f>
        <v>5.1779220590166559E-3</v>
      </c>
      <c r="P198" s="18">
        <f t="array" aca="1" ref="P198" ca="1">INDEX(OFFSET(INDIRECT("'"&amp;P$146&amp;"'!A1"),0,$C$145,200,1),MATCH(1,(_summary!$B198=INDIRECT("'"&amp;P$146&amp;"'!A1:A300"))*(_summary!$C198=INDIRECT("'"&amp;P$146&amp;"'!B1:B300")),0))</f>
        <v>0</v>
      </c>
      <c r="Q198" s="18"/>
      <c r="R198" s="16">
        <f t="shared" ca="1" si="8"/>
        <v>1</v>
      </c>
    </row>
    <row r="199" spans="2:18" ht="16.5" thickTop="1" thickBot="1" x14ac:dyDescent="0.3">
      <c r="B199" t="s">
        <v>20</v>
      </c>
      <c r="C199">
        <f t="shared" si="9"/>
        <v>2</v>
      </c>
      <c r="D199" s="18">
        <f t="array" aca="1" ref="D199" ca="1">INDEX(OFFSET(INDIRECT("'"&amp;D$146&amp;"'!A1"),0,$C$145,200,1),MATCH(1,(_summary!$B199=INDIRECT("'"&amp;D$146&amp;"'!A1:A300"))*(_summary!$C199=INDIRECT("'"&amp;D$146&amp;"'!B1:B300")),0))</f>
        <v>8.7590987111373905E-2</v>
      </c>
      <c r="E199" s="18">
        <f t="array" aca="1" ref="E199" ca="1">INDEX(OFFSET(INDIRECT("'"&amp;E$146&amp;"'!A1"),0,$C$145,200,1),MATCH(1,(_summary!$B199=INDIRECT("'"&amp;E$146&amp;"'!A1:A300"))*(_summary!$C199=INDIRECT("'"&amp;E$146&amp;"'!B1:B300")),0))</f>
        <v>0.7092025280409735</v>
      </c>
      <c r="F199" s="18">
        <f t="array" aca="1" ref="F199" ca="1">INDEX(OFFSET(INDIRECT("'"&amp;F$146&amp;"'!A1"),0,$C$145,200,1),MATCH(1,(_summary!$B199=INDIRECT("'"&amp;F$146&amp;"'!A1:A300"))*(_summary!$C199=INDIRECT("'"&amp;F$146&amp;"'!B1:B300")),0))</f>
        <v>0</v>
      </c>
      <c r="G199" s="18">
        <f t="array" aca="1" ref="G199" ca="1">INDEX(OFFSET(INDIRECT("'"&amp;G$146&amp;"'!A1"),0,$C$145,200,1),MATCH(1,(_summary!$B199=INDIRECT("'"&amp;G$146&amp;"'!A1:A300"))*(_summary!$C199=INDIRECT("'"&amp;G$146&amp;"'!B1:B300")),0))</f>
        <v>1.9648873904740384E-2</v>
      </c>
      <c r="H199" s="18">
        <f t="array" aca="1" ref="H199" ca="1">INDEX(OFFSET(INDIRECT("'"&amp;H$146&amp;"'!A1"),0,$C$145,200,1),MATCH(1,(_summary!$B199=INDIRECT("'"&amp;H$146&amp;"'!A1:A300"))*(_summary!$C199=INDIRECT("'"&amp;H$146&amp;"'!B1:B300")),0))</f>
        <v>1.4898555066446391E-2</v>
      </c>
      <c r="I199" s="18">
        <f t="array" aca="1" ref="I199" ca="1">INDEX(OFFSET(INDIRECT("'"&amp;I$146&amp;"'!A1"),0,$C$145,200,1),MATCH(1,(_summary!$B199=INDIRECT("'"&amp;I$146&amp;"'!A1:A300"))*(_summary!$C199=INDIRECT("'"&amp;I$146&amp;"'!B1:B300")),0))</f>
        <v>0</v>
      </c>
      <c r="J199" s="18">
        <f t="array" aca="1" ref="J199" ca="1">INDEX(OFFSET(INDIRECT("'"&amp;J$146&amp;"'!A1"),0,$C$145,200,1),MATCH(1,(_summary!$B199=INDIRECT("'"&amp;J$146&amp;"'!A1:A300"))*(_summary!$C199=INDIRECT("'"&amp;J$146&amp;"'!B1:B300")),0))</f>
        <v>0</v>
      </c>
      <c r="K199" s="18">
        <f t="array" aca="1" ref="K199" ca="1">INDEX(OFFSET(INDIRECT("'"&amp;K$146&amp;"'!A1"),0,$C$145,200,1),MATCH(1,(_summary!$B199=INDIRECT("'"&amp;K$146&amp;"'!A1:A300"))*(_summary!$C199=INDIRECT("'"&amp;K$146&amp;"'!B1:B300")),0))</f>
        <v>0</v>
      </c>
      <c r="L199" s="18">
        <f t="array" aca="1" ref="L199" ca="1">INDEX(OFFSET(INDIRECT("'"&amp;L$146&amp;"'!A1"),0,$C$145,200,1),MATCH(1,(_summary!$B199=INDIRECT("'"&amp;L$146&amp;"'!A1:A300"))*(_summary!$C199=INDIRECT("'"&amp;L$146&amp;"'!B1:B300")),0))</f>
        <v>0.10906483561068039</v>
      </c>
      <c r="M199" s="18">
        <f t="array" aca="1" ref="M199" ca="1">INDEX(OFFSET(INDIRECT("'"&amp;M$146&amp;"'!A1"),0,$C$145,200,1),MATCH(1,(_summary!$B199=INDIRECT("'"&amp;M$146&amp;"'!A1:A300"))*(_summary!$C199=INDIRECT("'"&amp;M$146&amp;"'!B1:B300")),0))</f>
        <v>4.4695665199339166E-2</v>
      </c>
      <c r="N199" s="18">
        <f t="array" aca="1" ref="N199" ca="1">INDEX(OFFSET(INDIRECT("'"&amp;N$146&amp;"'!A1"),0,$C$145,200,1),MATCH(1,(_summary!$B199=INDIRECT("'"&amp;N$146&amp;"'!A1:A300"))*(_summary!$C199=INDIRECT("'"&amp;N$146&amp;"'!B1:B300")),0))</f>
        <v>8.9391330398678366E-3</v>
      </c>
      <c r="O199" s="18">
        <f t="array" aca="1" ref="O199" ca="1">INDEX(OFFSET(INDIRECT("'"&amp;O$146&amp;"'!A1"),0,$C$145,200,1),MATCH(1,(_summary!$B199=INDIRECT("'"&amp;O$146&amp;"'!A1:A300"))*(_summary!$C199=INDIRECT("'"&amp;O$146&amp;"'!B1:B300")),0))</f>
        <v>5.959422026578556E-3</v>
      </c>
      <c r="P199" s="18">
        <f t="array" aca="1" ref="P199" ca="1">INDEX(OFFSET(INDIRECT("'"&amp;P$146&amp;"'!A1"),0,$C$145,200,1),MATCH(1,(_summary!$B199=INDIRECT("'"&amp;P$146&amp;"'!A1:A300"))*(_summary!$C199=INDIRECT("'"&amp;P$146&amp;"'!B1:B300")),0))</f>
        <v>0</v>
      </c>
      <c r="Q199" s="18"/>
      <c r="R199" s="16">
        <f t="shared" ca="1" si="8"/>
        <v>1.0000000000000002</v>
      </c>
    </row>
    <row r="200" spans="2:18" ht="16.5" thickTop="1" thickBot="1" x14ac:dyDescent="0.3">
      <c r="B200" t="s">
        <v>26</v>
      </c>
      <c r="C200">
        <f t="shared" si="9"/>
        <v>2</v>
      </c>
      <c r="D200" s="18">
        <f t="array" aca="1" ref="D200" ca="1">INDEX(OFFSET(INDIRECT("'"&amp;D$146&amp;"'!A1"),0,$C$145,200,1),MATCH(1,(_summary!$B200=INDIRECT("'"&amp;D$146&amp;"'!A1:A300"))*(_summary!$C200=INDIRECT("'"&amp;D$146&amp;"'!B1:B300")),0))</f>
        <v>5.0202352386795206E-2</v>
      </c>
      <c r="E200" s="18">
        <f t="array" aca="1" ref="E200" ca="1">INDEX(OFFSET(INDIRECT("'"&amp;E$146&amp;"'!A1"),0,$C$145,200,1),MATCH(1,(_summary!$B200=INDIRECT("'"&amp;E$146&amp;"'!A1:A300"))*(_summary!$C200=INDIRECT("'"&amp;E$146&amp;"'!B1:B300")),0))</f>
        <v>0.10576801209093456</v>
      </c>
      <c r="F200" s="18">
        <f t="array" aca="1" ref="F200" ca="1">INDEX(OFFSET(INDIRECT("'"&amp;F$146&amp;"'!A1"),0,$C$145,200,1),MATCH(1,(_summary!$B200=INDIRECT("'"&amp;F$146&amp;"'!A1:A300"))*(_summary!$C200=INDIRECT("'"&amp;F$146&amp;"'!B1:B300")),0))</f>
        <v>0.14551743759465882</v>
      </c>
      <c r="G200" s="18">
        <f t="array" aca="1" ref="G200" ca="1">INDEX(OFFSET(INDIRECT("'"&amp;G$146&amp;"'!A1"),0,$C$145,200,1),MATCH(1,(_summary!$B200=INDIRECT("'"&amp;G$146&amp;"'!A1:A300"))*(_summary!$C200=INDIRECT("'"&amp;G$146&amp;"'!B1:B300")),0))</f>
        <v>5.0700289852630988E-4</v>
      </c>
      <c r="H200" s="18">
        <f t="array" aca="1" ref="H200" ca="1">INDEX(OFFSET(INDIRECT("'"&amp;H$146&amp;"'!A1"),0,$C$145,200,1),MATCH(1,(_summary!$B200=INDIRECT("'"&amp;H$146&amp;"'!A1:A300"))*(_summary!$C200=INDIRECT("'"&amp;H$146&amp;"'!B1:B300")),0))</f>
        <v>5.0441454627491878E-3</v>
      </c>
      <c r="I200" s="18">
        <f t="array" aca="1" ref="I200" ca="1">INDEX(OFFSET(INDIRECT("'"&amp;I$146&amp;"'!A1"),0,$C$145,200,1),MATCH(1,(_summary!$B200=INDIRECT("'"&amp;I$146&amp;"'!A1:A300"))*(_summary!$C200=INDIRECT("'"&amp;I$146&amp;"'!B1:B300")),0))</f>
        <v>0</v>
      </c>
      <c r="J200" s="18">
        <f t="array" aca="1" ref="J200" ca="1">INDEX(OFFSET(INDIRECT("'"&amp;J$146&amp;"'!A1"),0,$C$145,200,1),MATCH(1,(_summary!$B200=INDIRECT("'"&amp;J$146&amp;"'!A1:A300"))*(_summary!$C200=INDIRECT("'"&amp;J$146&amp;"'!B1:B300")),0))</f>
        <v>0</v>
      </c>
      <c r="K200" s="18">
        <f t="array" aca="1" ref="K200" ca="1">INDEX(OFFSET(INDIRECT("'"&amp;K$146&amp;"'!A1"),0,$C$145,200,1),MATCH(1,(_summary!$B200=INDIRECT("'"&amp;K$146&amp;"'!A1:A300"))*(_summary!$C200=INDIRECT("'"&amp;K$146&amp;"'!B1:B300")),0))</f>
        <v>0</v>
      </c>
      <c r="L200" s="18">
        <f t="array" aca="1" ref="L200" ca="1">INDEX(OFFSET(INDIRECT("'"&amp;L$146&amp;"'!A1"),0,$C$145,200,1),MATCH(1,(_summary!$B200=INDIRECT("'"&amp;L$146&amp;"'!A1:A300"))*(_summary!$C200=INDIRECT("'"&amp;L$146&amp;"'!B1:B300")),0))</f>
        <v>0.6423389201162375</v>
      </c>
      <c r="M200" s="18">
        <f t="array" aca="1" ref="M200" ca="1">INDEX(OFFSET(INDIRECT("'"&amp;M$146&amp;"'!A1"),0,$C$145,200,1),MATCH(1,(_summary!$B200=INDIRECT("'"&amp;M$146&amp;"'!A1:A300"))*(_summary!$C200=INDIRECT("'"&amp;M$146&amp;"'!B1:B300")),0))</f>
        <v>1.5132436388247565E-2</v>
      </c>
      <c r="N200" s="18">
        <f t="array" aca="1" ref="N200" ca="1">INDEX(OFFSET(INDIRECT("'"&amp;N$146&amp;"'!A1"),0,$C$145,200,1),MATCH(1,(_summary!$B200=INDIRECT("'"&amp;N$146&amp;"'!A1:A300"))*(_summary!$C200=INDIRECT("'"&amp;N$146&amp;"'!B1:B300")),0))</f>
        <v>3.0264872776495123E-3</v>
      </c>
      <c r="O200" s="18">
        <f t="array" aca="1" ref="O200" ca="1">INDEX(OFFSET(INDIRECT("'"&amp;O$146&amp;"'!A1"),0,$C$145,200,1),MATCH(1,(_summary!$B200=INDIRECT("'"&amp;O$146&amp;"'!A1:A300"))*(_summary!$C200=INDIRECT("'"&amp;O$146&amp;"'!B1:B300")),0))</f>
        <v>3.2463205784201254E-2</v>
      </c>
      <c r="P200" s="18">
        <f t="array" aca="1" ref="P200" ca="1">INDEX(OFFSET(INDIRECT("'"&amp;P$146&amp;"'!A1"),0,$C$145,200,1),MATCH(1,(_summary!$B200=INDIRECT("'"&amp;P$146&amp;"'!A1:A300"))*(_summary!$C200=INDIRECT("'"&amp;P$146&amp;"'!B1:B300")),0))</f>
        <v>0</v>
      </c>
      <c r="Q200" s="18"/>
      <c r="R200" s="16">
        <f t="shared" ca="1" si="8"/>
        <v>0.99999999999999989</v>
      </c>
    </row>
    <row r="201" spans="2:18" ht="16.5" thickTop="1" thickBot="1" x14ac:dyDescent="0.3">
      <c r="B201" t="s">
        <v>7</v>
      </c>
      <c r="C201">
        <f t="shared" si="9"/>
        <v>2</v>
      </c>
      <c r="D201" s="18">
        <f t="array" aca="1" ref="D201" ca="1">INDEX(OFFSET(INDIRECT("'"&amp;D$146&amp;"'!A1"),0,$C$145,200,1),MATCH(1,(_summary!$B201=INDIRECT("'"&amp;D$146&amp;"'!A1:A300"))*(_summary!$C201=INDIRECT("'"&amp;D$146&amp;"'!B1:B300")),0))</f>
        <v>0.14993713062499983</v>
      </c>
      <c r="E201" s="18">
        <f t="array" aca="1" ref="E201" ca="1">INDEX(OFFSET(INDIRECT("'"&amp;E$146&amp;"'!A1"),0,$C$145,200,1),MATCH(1,(_summary!$B201=INDIRECT("'"&amp;E$146&amp;"'!A1:A300"))*(_summary!$C201=INDIRECT("'"&amp;E$146&amp;"'!B1:B300")),0))</f>
        <v>0.27789685626790595</v>
      </c>
      <c r="F201" s="18">
        <f t="array" aca="1" ref="F201" ca="1">INDEX(OFFSET(INDIRECT("'"&amp;F$146&amp;"'!A1"),0,$C$145,200,1),MATCH(1,(_summary!$B201=INDIRECT("'"&amp;F$146&amp;"'!A1:A300"))*(_summary!$C201=INDIRECT("'"&amp;F$146&amp;"'!B1:B300")),0))</f>
        <v>0.15656704684308406</v>
      </c>
      <c r="G201" s="18">
        <f t="array" aca="1" ref="G201" ca="1">INDEX(OFFSET(INDIRECT("'"&amp;G$146&amp;"'!A1"),0,$C$145,200,1),MATCH(1,(_summary!$B201=INDIRECT("'"&amp;G$146&amp;"'!A1:A300"))*(_summary!$C201=INDIRECT("'"&amp;G$146&amp;"'!B1:B300")),0))</f>
        <v>7.8651522743801057E-3</v>
      </c>
      <c r="H201" s="18">
        <f t="array" aca="1" ref="H201" ca="1">INDEX(OFFSET(INDIRECT("'"&amp;H$146&amp;"'!A1"),0,$C$145,200,1),MATCH(1,(_summary!$B201=INDIRECT("'"&amp;H$146&amp;"'!A1:A300"))*(_summary!$C201=INDIRECT("'"&amp;H$146&amp;"'!B1:B300")),0))</f>
        <v>8.9752835994699864E-3</v>
      </c>
      <c r="I201" s="18">
        <f t="array" aca="1" ref="I201" ca="1">INDEX(OFFSET(INDIRECT("'"&amp;I$146&amp;"'!A1"),0,$C$145,200,1),MATCH(1,(_summary!$B201=INDIRECT("'"&amp;I$146&amp;"'!A1:A300"))*(_summary!$C201=INDIRECT("'"&amp;I$146&amp;"'!B1:B300")),0))</f>
        <v>0</v>
      </c>
      <c r="J201" s="18">
        <f t="array" aca="1" ref="J201" ca="1">INDEX(OFFSET(INDIRECT("'"&amp;J$146&amp;"'!A1"),0,$C$145,200,1),MATCH(1,(_summary!$B201=INDIRECT("'"&amp;J$146&amp;"'!A1:A300"))*(_summary!$C201=INDIRECT("'"&amp;J$146&amp;"'!B1:B300")),0))</f>
        <v>0</v>
      </c>
      <c r="K201" s="18">
        <f t="array" aca="1" ref="K201" ca="1">INDEX(OFFSET(INDIRECT("'"&amp;K$146&amp;"'!A1"),0,$C$145,200,1),MATCH(1,(_summary!$B201=INDIRECT("'"&amp;K$146&amp;"'!A1:A300"))*(_summary!$C201=INDIRECT("'"&amp;K$146&amp;"'!B1:B300")),0))</f>
        <v>2.4859731832539502E-5</v>
      </c>
      <c r="L201" s="18">
        <f t="array" aca="1" ref="L201" ca="1">INDEX(OFFSET(INDIRECT("'"&amp;L$146&amp;"'!A1"),0,$C$145,200,1),MATCH(1,(_summary!$B201=INDIRECT("'"&amp;L$146&amp;"'!A1:A300"))*(_summary!$C201=INDIRECT("'"&amp;L$146&amp;"'!B1:B300")),0))</f>
        <v>0.36105850867389994</v>
      </c>
      <c r="M201" s="18">
        <f t="array" aca="1" ref="M201" ca="1">INDEX(OFFSET(INDIRECT("'"&amp;M$146&amp;"'!A1"),0,$C$145,200,1),MATCH(1,(_summary!$B201=INDIRECT("'"&amp;M$146&amp;"'!A1:A300"))*(_summary!$C201=INDIRECT("'"&amp;M$146&amp;"'!B1:B300")),0))</f>
        <v>2.6925850798409964E-2</v>
      </c>
      <c r="N201" s="18">
        <f t="array" aca="1" ref="N201" ca="1">INDEX(OFFSET(INDIRECT("'"&amp;N$146&amp;"'!A1"),0,$C$145,200,1),MATCH(1,(_summary!$B201=INDIRECT("'"&amp;N$146&amp;"'!A1:A300"))*(_summary!$C201=INDIRECT("'"&amp;N$146&amp;"'!B1:B300")),0))</f>
        <v>5.3851701596819915E-3</v>
      </c>
      <c r="O201" s="18">
        <f t="array" aca="1" ref="O201" ca="1">INDEX(OFFSET(INDIRECT("'"&amp;O$146&amp;"'!A1"),0,$C$145,200,1),MATCH(1,(_summary!$B201=INDIRECT("'"&amp;O$146&amp;"'!A1:A300"))*(_summary!$C201=INDIRECT("'"&amp;O$146&amp;"'!B1:B300")),0))</f>
        <v>5.3144215626706442E-3</v>
      </c>
      <c r="P201" s="18">
        <f t="array" aca="1" ref="P201" ca="1">INDEX(OFFSET(INDIRECT("'"&amp;P$146&amp;"'!A1"),0,$C$145,200,1),MATCH(1,(_summary!$B201=INDIRECT("'"&amp;P$146&amp;"'!A1:A300"))*(_summary!$C201=INDIRECT("'"&amp;P$146&amp;"'!B1:B300")),0))</f>
        <v>0</v>
      </c>
      <c r="Q201" s="18"/>
      <c r="R201" s="16">
        <f t="shared" ca="1" si="8"/>
        <v>0.99995028053633495</v>
      </c>
    </row>
    <row r="202" spans="2:18" ht="16.5" thickTop="1" thickBot="1" x14ac:dyDescent="0.3">
      <c r="B202" t="s">
        <v>9</v>
      </c>
      <c r="C202">
        <f t="shared" si="9"/>
        <v>2</v>
      </c>
      <c r="D202" s="18">
        <f t="array" aca="1" ref="D202" ca="1">INDEX(OFFSET(INDIRECT("'"&amp;D$146&amp;"'!A1"),0,$C$145,200,1),MATCH(1,(_summary!$B202=INDIRECT("'"&amp;D$146&amp;"'!A1:A300"))*(_summary!$C202=INDIRECT("'"&amp;D$146&amp;"'!B1:B300")),0))</f>
        <v>0.64016959695478204</v>
      </c>
      <c r="E202" s="18">
        <f t="array" aca="1" ref="E202" ca="1">INDEX(OFFSET(INDIRECT("'"&amp;E$146&amp;"'!A1"),0,$C$145,200,1),MATCH(1,(_summary!$B202=INDIRECT("'"&amp;E$146&amp;"'!A1:A300"))*(_summary!$C202=INDIRECT("'"&amp;E$146&amp;"'!B1:B300")),0))</f>
        <v>9.5379779203226302E-3</v>
      </c>
      <c r="F202" s="18">
        <f t="array" aca="1" ref="F202" ca="1">INDEX(OFFSET(INDIRECT("'"&amp;F$146&amp;"'!A1"),0,$C$145,200,1),MATCH(1,(_summary!$B202=INDIRECT("'"&amp;F$146&amp;"'!A1:A300"))*(_summary!$C202=INDIRECT("'"&amp;F$146&amp;"'!B1:B300")),0))</f>
        <v>1.1958856908403464E-2</v>
      </c>
      <c r="G202" s="18">
        <f t="array" aca="1" ref="G202" ca="1">INDEX(OFFSET(INDIRECT("'"&amp;G$146&amp;"'!A1"),0,$C$145,200,1),MATCH(1,(_summary!$B202=INDIRECT("'"&amp;G$146&amp;"'!A1:A300"))*(_summary!$C202=INDIRECT("'"&amp;G$146&amp;"'!B1:B300")),0))</f>
        <v>0</v>
      </c>
      <c r="H202" s="18">
        <f t="array" aca="1" ref="H202" ca="1">INDEX(OFFSET(INDIRECT("'"&amp;H$146&amp;"'!A1"),0,$C$145,200,1),MATCH(1,(_summary!$B202=INDIRECT("'"&amp;H$146&amp;"'!A1:A300"))*(_summary!$C202=INDIRECT("'"&amp;H$146&amp;"'!B1:B300")),0))</f>
        <v>4.2993669657452187E-4</v>
      </c>
      <c r="I202" s="18">
        <f t="array" aca="1" ref="I202" ca="1">INDEX(OFFSET(INDIRECT("'"&amp;I$146&amp;"'!A1"),0,$C$145,200,1),MATCH(1,(_summary!$B202=INDIRECT("'"&amp;I$146&amp;"'!A1:A300"))*(_summary!$C202=INDIRECT("'"&amp;I$146&amp;"'!B1:B300")),0))</f>
        <v>1.0910108077281322E-2</v>
      </c>
      <c r="J202" s="18">
        <f t="array" aca="1" ref="J202" ca="1">INDEX(OFFSET(INDIRECT("'"&amp;J$146&amp;"'!A1"),0,$C$145,200,1),MATCH(1,(_summary!$B202=INDIRECT("'"&amp;J$146&amp;"'!A1:A300"))*(_summary!$C202=INDIRECT("'"&amp;J$146&amp;"'!B1:B300")),0))</f>
        <v>0</v>
      </c>
      <c r="K202" s="18">
        <f t="array" aca="1" ref="K202" ca="1">INDEX(OFFSET(INDIRECT("'"&amp;K$146&amp;"'!A1"),0,$C$145,200,1),MATCH(1,(_summary!$B202=INDIRECT("'"&amp;K$146&amp;"'!A1:A300"))*(_summary!$C202=INDIRECT("'"&amp;K$146&amp;"'!B1:B300")),0))</f>
        <v>0</v>
      </c>
      <c r="L202" s="18">
        <f t="array" aca="1" ref="L202" ca="1">INDEX(OFFSET(INDIRECT("'"&amp;L$146&amp;"'!A1"),0,$C$145,200,1),MATCH(1,(_summary!$B202=INDIRECT("'"&amp;L$146&amp;"'!A1:A300"))*(_summary!$C202=INDIRECT("'"&amp;L$146&amp;"'!B1:B300")),0))</f>
        <v>0.32527377665633783</v>
      </c>
      <c r="M202" s="18">
        <f t="array" aca="1" ref="M202" ca="1">INDEX(OFFSET(INDIRECT("'"&amp;M$146&amp;"'!A1"),0,$C$145,200,1),MATCH(1,(_summary!$B202=INDIRECT("'"&amp;M$146&amp;"'!A1:A300"))*(_summary!$C202=INDIRECT("'"&amp;M$146&amp;"'!B1:B300")),0))</f>
        <v>1.2898100897235656E-3</v>
      </c>
      <c r="N202" s="18">
        <f t="array" aca="1" ref="N202" ca="1">INDEX(OFFSET(INDIRECT("'"&amp;N$146&amp;"'!A1"),0,$C$145,200,1),MATCH(1,(_summary!$B202=INDIRECT("'"&amp;N$146&amp;"'!A1:A300"))*(_summary!$C202=INDIRECT("'"&amp;N$146&amp;"'!B1:B300")),0))</f>
        <v>2.5796201794471313E-4</v>
      </c>
      <c r="O202" s="18">
        <f t="array" aca="1" ref="O202" ca="1">INDEX(OFFSET(INDIRECT("'"&amp;O$146&amp;"'!A1"),0,$C$145,200,1),MATCH(1,(_summary!$B202=INDIRECT("'"&amp;O$146&amp;"'!A1:A300"))*(_summary!$C202=INDIRECT("'"&amp;O$146&amp;"'!B1:B300")),0))</f>
        <v>1.7197467862980874E-4</v>
      </c>
      <c r="P202" s="18">
        <f t="array" aca="1" ref="P202" ca="1">INDEX(OFFSET(INDIRECT("'"&amp;P$146&amp;"'!A1"),0,$C$145,200,1),MATCH(1,(_summary!$B202=INDIRECT("'"&amp;P$146&amp;"'!A1:A300"))*(_summary!$C202=INDIRECT("'"&amp;P$146&amp;"'!B1:B300")),0))</f>
        <v>0</v>
      </c>
      <c r="Q202" s="18"/>
      <c r="R202" s="16">
        <f t="shared" ca="1" si="8"/>
        <v>1</v>
      </c>
    </row>
    <row r="203" spans="2:18" ht="16.5" thickTop="1" thickBot="1" x14ac:dyDescent="0.3">
      <c r="B203" t="s">
        <v>14</v>
      </c>
      <c r="C203">
        <f t="shared" si="9"/>
        <v>2</v>
      </c>
      <c r="D203" s="18">
        <f t="array" aca="1" ref="D203" ca="1">INDEX(OFFSET(INDIRECT("'"&amp;D$146&amp;"'!A1"),0,$C$145,200,1),MATCH(1,(_summary!$B203=INDIRECT("'"&amp;D$146&amp;"'!A1:A300"))*(_summary!$C203=INDIRECT("'"&amp;D$146&amp;"'!B1:B300")),0))</f>
        <v>7.8219880983012163E-2</v>
      </c>
      <c r="E203" s="18">
        <f t="array" aca="1" ref="E203" ca="1">INDEX(OFFSET(INDIRECT("'"&amp;E$146&amp;"'!A1"),0,$C$145,200,1),MATCH(1,(_summary!$B203=INDIRECT("'"&amp;E$146&amp;"'!A1:A300"))*(_summary!$C203=INDIRECT("'"&amp;E$146&amp;"'!B1:B300")),0))</f>
        <v>0.21260666986280474</v>
      </c>
      <c r="F203" s="18">
        <f t="array" aca="1" ref="F203" ca="1">INDEX(OFFSET(INDIRECT("'"&amp;F$146&amp;"'!A1"),0,$C$145,200,1),MATCH(1,(_summary!$B203=INDIRECT("'"&amp;F$146&amp;"'!A1:A300"))*(_summary!$C203=INDIRECT("'"&amp;F$146&amp;"'!B1:B300")),0))</f>
        <v>0.41580995300588364</v>
      </c>
      <c r="G203" s="18">
        <f t="array" aca="1" ref="G203" ca="1">INDEX(OFFSET(INDIRECT("'"&amp;G$146&amp;"'!A1"),0,$C$145,200,1),MATCH(1,(_summary!$B203=INDIRECT("'"&amp;G$146&amp;"'!A1:A300"))*(_summary!$C203=INDIRECT("'"&amp;G$146&amp;"'!B1:B300")),0))</f>
        <v>1.1046676017276214E-3</v>
      </c>
      <c r="H203" s="18">
        <f t="array" aca="1" ref="H203" ca="1">INDEX(OFFSET(INDIRECT("'"&amp;H$146&amp;"'!A1"),0,$C$145,200,1),MATCH(1,(_summary!$B203=INDIRECT("'"&amp;H$146&amp;"'!A1:A300"))*(_summary!$C203=INDIRECT("'"&amp;H$146&amp;"'!B1:B300")),0))</f>
        <v>1.2608502188345683E-2</v>
      </c>
      <c r="I203" s="18">
        <f t="array" aca="1" ref="I203" ca="1">INDEX(OFFSET(INDIRECT("'"&amp;I$146&amp;"'!A1"),0,$C$145,200,1),MATCH(1,(_summary!$B203=INDIRECT("'"&amp;I$146&amp;"'!A1:A300"))*(_summary!$C203=INDIRECT("'"&amp;I$146&amp;"'!B1:B300")),0))</f>
        <v>0</v>
      </c>
      <c r="J203" s="18">
        <f t="array" aca="1" ref="J203" ca="1">INDEX(OFFSET(INDIRECT("'"&amp;J$146&amp;"'!A1"),0,$C$145,200,1),MATCH(1,(_summary!$B203=INDIRECT("'"&amp;J$146&amp;"'!A1:A300"))*(_summary!$C203=INDIRECT("'"&amp;J$146&amp;"'!B1:B300")),0))</f>
        <v>0</v>
      </c>
      <c r="K203" s="18">
        <f t="array" aca="1" ref="K203" ca="1">INDEX(OFFSET(INDIRECT("'"&amp;K$146&amp;"'!A1"),0,$C$145,200,1),MATCH(1,(_summary!$B203=INDIRECT("'"&amp;K$146&amp;"'!A1:A300"))*(_summary!$C203=INDIRECT("'"&amp;K$146&amp;"'!B1:B300")),0))</f>
        <v>0</v>
      </c>
      <c r="L203" s="18">
        <f t="array" aca="1" ref="L203" ca="1">INDEX(OFFSET(INDIRECT("'"&amp;L$146&amp;"'!A1"),0,$C$145,200,1),MATCH(1,(_summary!$B203=INDIRECT("'"&amp;L$146&amp;"'!A1:A300"))*(_summary!$C203=INDIRECT("'"&amp;L$146&amp;"'!B1:B300")),0))</f>
        <v>0.165877022229827</v>
      </c>
      <c r="M203" s="18">
        <f t="array" aca="1" ref="M203" ca="1">INDEX(OFFSET(INDIRECT("'"&amp;M$146&amp;"'!A1"),0,$C$145,200,1),MATCH(1,(_summary!$B203=INDIRECT("'"&amp;M$146&amp;"'!A1:A300"))*(_summary!$C203=INDIRECT("'"&amp;M$146&amp;"'!B1:B300")),0))</f>
        <v>5.893860502337582E-2</v>
      </c>
      <c r="N203" s="18">
        <f t="array" aca="1" ref="N203" ca="1">INDEX(OFFSET(INDIRECT("'"&amp;N$146&amp;"'!A1"),0,$C$145,200,1),MATCH(1,(_summary!$B203=INDIRECT("'"&amp;N$146&amp;"'!A1:A300"))*(_summary!$C203=INDIRECT("'"&amp;N$146&amp;"'!B1:B300")),0))</f>
        <v>2.867819977134619E-2</v>
      </c>
      <c r="O203" s="18">
        <f t="array" aca="1" ref="O203" ca="1">INDEX(OFFSET(INDIRECT("'"&amp;O$146&amp;"'!A1"),0,$C$145,200,1),MATCH(1,(_summary!$B203=INDIRECT("'"&amp;O$146&amp;"'!A1:A300"))*(_summary!$C203=INDIRECT("'"&amp;O$146&amp;"'!B1:B300")),0))</f>
        <v>2.6156499333677051E-2</v>
      </c>
      <c r="P203" s="18">
        <f t="array" aca="1" ref="P203" ca="1">INDEX(OFFSET(INDIRECT("'"&amp;P$146&amp;"'!A1"),0,$C$145,200,1),MATCH(1,(_summary!$B203=INDIRECT("'"&amp;P$146&amp;"'!A1:A300"))*(_summary!$C203=INDIRECT("'"&amp;P$146&amp;"'!B1:B300")),0))</f>
        <v>0</v>
      </c>
      <c r="Q203" s="18"/>
      <c r="R203" s="16">
        <f t="shared" ca="1" si="8"/>
        <v>0.99999999999999989</v>
      </c>
    </row>
    <row r="204" spans="2:18" ht="16.5" thickTop="1" thickBot="1" x14ac:dyDescent="0.3">
      <c r="B204" t="s">
        <v>4</v>
      </c>
      <c r="C204">
        <f t="shared" si="9"/>
        <v>2</v>
      </c>
      <c r="D204" s="18">
        <f t="array" aca="1" ref="D204" ca="1">INDEX(OFFSET(INDIRECT("'"&amp;D$146&amp;"'!A1"),0,$C$145,200,1),MATCH(1,(_summary!$B204=INDIRECT("'"&amp;D$146&amp;"'!A1:A300"))*(_summary!$C204=INDIRECT("'"&amp;D$146&amp;"'!B1:B300")),0))</f>
        <v>0.11401462932215546</v>
      </c>
      <c r="E204" s="18">
        <f t="array" aca="1" ref="E204" ca="1">INDEX(OFFSET(INDIRECT("'"&amp;E$146&amp;"'!A1"),0,$C$145,200,1),MATCH(1,(_summary!$B204=INDIRECT("'"&amp;E$146&amp;"'!A1:A300"))*(_summary!$C204=INDIRECT("'"&amp;E$146&amp;"'!B1:B300")),0))</f>
        <v>0.61985867839058162</v>
      </c>
      <c r="F204" s="18">
        <f t="array" aca="1" ref="F204" ca="1">INDEX(OFFSET(INDIRECT("'"&amp;F$146&amp;"'!A1"),0,$C$145,200,1),MATCH(1,(_summary!$B204=INDIRECT("'"&amp;F$146&amp;"'!A1:A300"))*(_summary!$C204=INDIRECT("'"&amp;F$146&amp;"'!B1:B300")),0))</f>
        <v>5.8811333482129212E-2</v>
      </c>
      <c r="G204" s="18">
        <f t="array" aca="1" ref="G204" ca="1">INDEX(OFFSET(INDIRECT("'"&amp;G$146&amp;"'!A1"),0,$C$145,200,1),MATCH(1,(_summary!$B204=INDIRECT("'"&amp;G$146&amp;"'!A1:A300"))*(_summary!$C204=INDIRECT("'"&amp;G$146&amp;"'!B1:B300")),0))</f>
        <v>1.6173187810454352E-2</v>
      </c>
      <c r="H204" s="18">
        <f t="array" aca="1" ref="H204" ca="1">INDEX(OFFSET(INDIRECT("'"&amp;H$146&amp;"'!A1"),0,$C$145,200,1),MATCH(1,(_summary!$B204=INDIRECT("'"&amp;H$146&amp;"'!A1:A300"))*(_summary!$C204=INDIRECT("'"&amp;H$146&amp;"'!B1:B300")),0))</f>
        <v>1.4161516157834375E-2</v>
      </c>
      <c r="I204" s="18">
        <f t="array" aca="1" ref="I204" ca="1">INDEX(OFFSET(INDIRECT("'"&amp;I$146&amp;"'!A1"),0,$C$145,200,1),MATCH(1,(_summary!$B204=INDIRECT("'"&amp;I$146&amp;"'!A1:A300"))*(_summary!$C204=INDIRECT("'"&amp;I$146&amp;"'!B1:B300")),0))</f>
        <v>0</v>
      </c>
      <c r="J204" s="18">
        <f t="array" aca="1" ref="J204" ca="1">INDEX(OFFSET(INDIRECT("'"&amp;J$146&amp;"'!A1"),0,$C$145,200,1),MATCH(1,(_summary!$B204=INDIRECT("'"&amp;J$146&amp;"'!A1:A300"))*(_summary!$C204=INDIRECT("'"&amp;J$146&amp;"'!B1:B300")),0))</f>
        <v>0</v>
      </c>
      <c r="K204" s="18">
        <f t="array" aca="1" ref="K204" ca="1">INDEX(OFFSET(INDIRECT("'"&amp;K$146&amp;"'!A1"),0,$C$145,200,1),MATCH(1,(_summary!$B204=INDIRECT("'"&amp;K$146&amp;"'!A1:A300"))*(_summary!$C204=INDIRECT("'"&amp;K$146&amp;"'!B1:B300")),0))</f>
        <v>0</v>
      </c>
      <c r="L204" s="18">
        <f t="array" aca="1" ref="L204" ca="1">INDEX(OFFSET(INDIRECT("'"&amp;L$146&amp;"'!A1"),0,$C$145,200,1),MATCH(1,(_summary!$B204=INDIRECT("'"&amp;L$146&amp;"'!A1:A300"))*(_summary!$C204=INDIRECT("'"&amp;L$146&amp;"'!B1:B300")),0))</f>
        <v>0.11972161495419112</v>
      </c>
      <c r="M204" s="18">
        <f t="array" aca="1" ref="M204" ca="1">INDEX(OFFSET(INDIRECT("'"&amp;M$146&amp;"'!A1"),0,$C$145,200,1),MATCH(1,(_summary!$B204=INDIRECT("'"&amp;M$146&amp;"'!A1:A300"))*(_summary!$C204=INDIRECT("'"&amp;M$146&amp;"'!B1:B300")),0))</f>
        <v>4.2857658326415034E-2</v>
      </c>
      <c r="N204" s="18">
        <f t="array" aca="1" ref="N204" ca="1">INDEX(OFFSET(INDIRECT("'"&amp;N$146&amp;"'!A1"),0,$C$145,200,1),MATCH(1,(_summary!$B204=INDIRECT("'"&amp;N$146&amp;"'!A1:A300"))*(_summary!$C204=INDIRECT("'"&amp;N$146&amp;"'!B1:B300")),0))</f>
        <v>8.4969096947006238E-3</v>
      </c>
      <c r="O204" s="18">
        <f t="array" aca="1" ref="O204" ca="1">INDEX(OFFSET(INDIRECT("'"&amp;O$146&amp;"'!A1"),0,$C$145,200,1),MATCH(1,(_summary!$B204=INDIRECT("'"&amp;O$146&amp;"'!A1:A300"))*(_summary!$C204=INDIRECT("'"&amp;O$146&amp;"'!B1:B300")),0))</f>
        <v>5.6646064631337509E-3</v>
      </c>
      <c r="P204" s="18">
        <f t="array" aca="1" ref="P204" ca="1">INDEX(OFFSET(INDIRECT("'"&amp;P$146&amp;"'!A1"),0,$C$145,200,1),MATCH(1,(_summary!$B204=INDIRECT("'"&amp;P$146&amp;"'!A1:A300"))*(_summary!$C204=INDIRECT("'"&amp;P$146&amp;"'!B1:B300")),0))</f>
        <v>2.3986539840455438E-4</v>
      </c>
      <c r="Q204" s="18"/>
      <c r="R204" s="16">
        <f t="shared" ca="1" si="8"/>
        <v>1</v>
      </c>
    </row>
    <row r="205" spans="2:18" ht="16.5" thickTop="1" thickBot="1" x14ac:dyDescent="0.3">
      <c r="B205" t="s">
        <v>12</v>
      </c>
      <c r="C205">
        <f t="shared" si="9"/>
        <v>3</v>
      </c>
      <c r="D205" s="18">
        <f t="array" aca="1" ref="D205" ca="1">INDEX(OFFSET(INDIRECT("'"&amp;D$146&amp;"'!A1"),0,$C$145,200,1),MATCH(1,(_summary!$B205=INDIRECT("'"&amp;D$146&amp;"'!A1:A300"))*(_summary!$C205=INDIRECT("'"&amp;D$146&amp;"'!B1:B300")),0))</f>
        <v>8.8541496858488944E-2</v>
      </c>
      <c r="E205" s="18">
        <f t="array" aca="1" ref="E205" ca="1">INDEX(OFFSET(INDIRECT("'"&amp;E$146&amp;"'!A1"),0,$C$145,200,1),MATCH(1,(_summary!$B205=INDIRECT("'"&amp;E$146&amp;"'!A1:A300"))*(_summary!$C205=INDIRECT("'"&amp;E$146&amp;"'!B1:B300")),0))</f>
        <v>0.23239989573065373</v>
      </c>
      <c r="F205" s="18">
        <f t="array" aca="1" ref="F205" ca="1">INDEX(OFFSET(INDIRECT("'"&amp;F$146&amp;"'!A1"),0,$C$145,200,1),MATCH(1,(_summary!$B205=INDIRECT("'"&amp;F$146&amp;"'!A1:A300"))*(_summary!$C205=INDIRECT("'"&amp;F$146&amp;"'!B1:B300")),0))</f>
        <v>0.17768527127975034</v>
      </c>
      <c r="G205" s="18">
        <f t="array" aca="1" ref="G205" ca="1">INDEX(OFFSET(INDIRECT("'"&amp;G$146&amp;"'!A1"),0,$C$145,200,1),MATCH(1,(_summary!$B205=INDIRECT("'"&amp;G$146&amp;"'!A1:A300"))*(_summary!$C205=INDIRECT("'"&amp;G$146&amp;"'!B1:B300")),0))</f>
        <v>4.3031523628330503E-3</v>
      </c>
      <c r="H205" s="18">
        <f t="array" aca="1" ref="H205" ca="1">INDEX(OFFSET(INDIRECT("'"&amp;H$146&amp;"'!A1"),0,$C$145,200,1),MATCH(1,(_summary!$B205=INDIRECT("'"&amp;H$146&amp;"'!A1:A300"))*(_summary!$C205=INDIRECT("'"&amp;H$146&amp;"'!B1:B300")),0))</f>
        <v>1.4409002538414224E-2</v>
      </c>
      <c r="I205" s="18">
        <f t="array" aca="1" ref="I205" ca="1">INDEX(OFFSET(INDIRECT("'"&amp;I$146&amp;"'!A1"),0,$C$145,200,1),MATCH(1,(_summary!$B205=INDIRECT("'"&amp;I$146&amp;"'!A1:A300"))*(_summary!$C205=INDIRECT("'"&amp;I$146&amp;"'!B1:B300")),0))</f>
        <v>2.191620348507012E-4</v>
      </c>
      <c r="J205" s="18">
        <f t="array" aca="1" ref="J205" ca="1">INDEX(OFFSET(INDIRECT("'"&amp;J$146&amp;"'!A1"),0,$C$145,200,1),MATCH(1,(_summary!$B205=INDIRECT("'"&amp;J$146&amp;"'!A1:A300"))*(_summary!$C205=INDIRECT("'"&amp;J$146&amp;"'!B1:B300")),0))</f>
        <v>0</v>
      </c>
      <c r="K205" s="18">
        <f t="array" aca="1" ref="K205" ca="1">INDEX(OFFSET(INDIRECT("'"&amp;K$146&amp;"'!A1"),0,$C$145,200,1),MATCH(1,(_summary!$B205=INDIRECT("'"&amp;K$146&amp;"'!A1:A300"))*(_summary!$C205=INDIRECT("'"&amp;K$146&amp;"'!B1:B300")),0))</f>
        <v>0</v>
      </c>
      <c r="L205" s="18">
        <f t="array" aca="1" ref="L205" ca="1">INDEX(OFFSET(INDIRECT("'"&amp;L$146&amp;"'!A1"),0,$C$145,200,1),MATCH(1,(_summary!$B205=INDIRECT("'"&amp;L$146&amp;"'!A1:A300"))*(_summary!$C205=INDIRECT("'"&amp;L$146&amp;"'!B1:B300")),0))</f>
        <v>0.41742401700492449</v>
      </c>
      <c r="M205" s="18">
        <f t="array" aca="1" ref="M205" ca="1">INDEX(OFFSET(INDIRECT("'"&amp;M$146&amp;"'!A1"),0,$C$145,200,1),MATCH(1,(_summary!$B205=INDIRECT("'"&amp;M$146&amp;"'!A1:A300"))*(_summary!$C205=INDIRECT("'"&amp;M$146&amp;"'!B1:B300")),0))</f>
        <v>4.7727199143987528E-2</v>
      </c>
      <c r="N205" s="18">
        <f t="array" aca="1" ref="N205" ca="1">INDEX(OFFSET(INDIRECT("'"&amp;N$146&amp;"'!A1"),0,$C$145,200,1),MATCH(1,(_summary!$B205=INDIRECT("'"&amp;N$146&amp;"'!A1:A300"))*(_summary!$C205=INDIRECT("'"&amp;N$146&amp;"'!B1:B300")),0))</f>
        <v>1.0374481827658238E-2</v>
      </c>
      <c r="O205" s="18">
        <f t="array" aca="1" ref="O205" ca="1">INDEX(OFFSET(INDIRECT("'"&amp;O$146&amp;"'!A1"),0,$C$145,200,1),MATCH(1,(_summary!$B205=INDIRECT("'"&amp;O$146&amp;"'!A1:A300"))*(_summary!$C205=INDIRECT("'"&amp;O$146&amp;"'!B1:B300")),0))</f>
        <v>6.9163212184388256E-3</v>
      </c>
      <c r="P205" s="18">
        <f t="array" aca="1" ref="P205" ca="1">INDEX(OFFSET(INDIRECT("'"&amp;P$146&amp;"'!A1"),0,$C$145,200,1),MATCH(1,(_summary!$B205=INDIRECT("'"&amp;P$146&amp;"'!A1:A300"))*(_summary!$C205=INDIRECT("'"&amp;P$146&amp;"'!B1:B300")),0))</f>
        <v>0</v>
      </c>
      <c r="Q205" s="18"/>
      <c r="R205" s="16">
        <f t="shared" ca="1" si="8"/>
        <v>1</v>
      </c>
    </row>
    <row r="206" spans="2:18" ht="16.5" thickTop="1" thickBot="1" x14ac:dyDescent="0.3">
      <c r="B206" t="s">
        <v>1</v>
      </c>
      <c r="C206">
        <f t="shared" si="9"/>
        <v>3</v>
      </c>
      <c r="D206" s="18">
        <f t="array" aca="1" ref="D206" ca="1">INDEX(OFFSET(INDIRECT("'"&amp;D$146&amp;"'!A1"),0,$C$145,200,1),MATCH(1,(_summary!$B206=INDIRECT("'"&amp;D$146&amp;"'!A1:A300"))*(_summary!$C206=INDIRECT("'"&amp;D$146&amp;"'!B1:B300")),0))</f>
        <v>4.9764667586416594E-2</v>
      </c>
      <c r="E206" s="18">
        <f t="array" aca="1" ref="E206" ca="1">INDEX(OFFSET(INDIRECT("'"&amp;E$146&amp;"'!A1"),0,$C$145,200,1),MATCH(1,(_summary!$B206=INDIRECT("'"&amp;E$146&amp;"'!A1:A300"))*(_summary!$C206=INDIRECT("'"&amp;E$146&amp;"'!B1:B300")),0))</f>
        <v>0.37047730799064538</v>
      </c>
      <c r="F206" s="18">
        <f t="array" aca="1" ref="F206" ca="1">INDEX(OFFSET(INDIRECT("'"&amp;F$146&amp;"'!A1"),0,$C$145,200,1),MATCH(1,(_summary!$B206=INDIRECT("'"&amp;F$146&amp;"'!A1:A300"))*(_summary!$C206=INDIRECT("'"&amp;F$146&amp;"'!B1:B300")),0))</f>
        <v>0.28944300029566827</v>
      </c>
      <c r="G206" s="18">
        <f t="array" aca="1" ref="G206" ca="1">INDEX(OFFSET(INDIRECT("'"&amp;G$146&amp;"'!A1"),0,$C$145,200,1),MATCH(1,(_summary!$B206=INDIRECT("'"&amp;G$146&amp;"'!A1:A300"))*(_summary!$C206=INDIRECT("'"&amp;G$146&amp;"'!B1:B300")),0))</f>
        <v>1.4521554648078304E-2</v>
      </c>
      <c r="H206" s="18">
        <f t="array" aca="1" ref="H206" ca="1">INDEX(OFFSET(INDIRECT("'"&amp;H$146&amp;"'!A1"),0,$C$145,200,1),MATCH(1,(_summary!$B206=INDIRECT("'"&amp;H$146&amp;"'!A1:A300"))*(_summary!$C206=INDIRECT("'"&amp;H$146&amp;"'!B1:B300")),0))</f>
        <v>2.359433406513434E-2</v>
      </c>
      <c r="I206" s="18">
        <f t="array" aca="1" ref="I206" ca="1">INDEX(OFFSET(INDIRECT("'"&amp;I$146&amp;"'!A1"),0,$C$145,200,1),MATCH(1,(_summary!$B206=INDIRECT("'"&amp;I$146&amp;"'!A1:A300"))*(_summary!$C206=INDIRECT("'"&amp;I$146&amp;"'!B1:B300")),0))</f>
        <v>0</v>
      </c>
      <c r="J206" s="18">
        <f t="array" aca="1" ref="J206" ca="1">INDEX(OFFSET(INDIRECT("'"&amp;J$146&amp;"'!A1"),0,$C$145,200,1),MATCH(1,(_summary!$B206=INDIRECT("'"&amp;J$146&amp;"'!A1:A300"))*(_summary!$C206=INDIRECT("'"&amp;J$146&amp;"'!B1:B300")),0))</f>
        <v>0</v>
      </c>
      <c r="K206" s="18">
        <f t="array" aca="1" ref="K206" ca="1">INDEX(OFFSET(INDIRECT("'"&amp;K$146&amp;"'!A1"),0,$C$145,200,1),MATCH(1,(_summary!$B206=INDIRECT("'"&amp;K$146&amp;"'!A1:A300"))*(_summary!$C206=INDIRECT("'"&amp;K$146&amp;"'!B1:B300")),0))</f>
        <v>1.2149644004718726E-5</v>
      </c>
      <c r="L206" s="18">
        <f t="array" aca="1" ref="L206" ca="1">INDEX(OFFSET(INDIRECT("'"&amp;L$146&amp;"'!A1"),0,$C$145,200,1),MATCH(1,(_summary!$B206=INDIRECT("'"&amp;L$146&amp;"'!A1:A300"))*(_summary!$C206=INDIRECT("'"&amp;L$146&amp;"'!B1:B300")),0))</f>
        <v>0.15237661894743978</v>
      </c>
      <c r="M206" s="18">
        <f t="array" aca="1" ref="M206" ca="1">INDEX(OFFSET(INDIRECT("'"&amp;M$146&amp;"'!A1"),0,$C$145,200,1),MATCH(1,(_summary!$B206=INDIRECT("'"&amp;M$146&amp;"'!A1:A300"))*(_summary!$C206=INDIRECT("'"&amp;M$146&amp;"'!B1:B300")),0))</f>
        <v>7.1472866656441897E-2</v>
      </c>
      <c r="N206" s="18">
        <f t="array" aca="1" ref="N206" ca="1">INDEX(OFFSET(INDIRECT("'"&amp;N$146&amp;"'!A1"),0,$C$145,200,1),MATCH(1,(_summary!$B206=INDIRECT("'"&amp;N$146&amp;"'!A1:A300"))*(_summary!$C206=INDIRECT("'"&amp;N$146&amp;"'!B1:B300")),0))</f>
        <v>1.6987920526896724E-2</v>
      </c>
      <c r="O206" s="18">
        <f t="array" aca="1" ref="O206" ca="1">INDEX(OFFSET(INDIRECT("'"&amp;O$146&amp;"'!A1"),0,$C$145,200,1),MATCH(1,(_summary!$B206=INDIRECT("'"&amp;O$146&amp;"'!A1:A300"))*(_summary!$C206=INDIRECT("'"&amp;O$146&amp;"'!B1:B300")),0))</f>
        <v>1.1325280351264486E-2</v>
      </c>
      <c r="P206" s="18">
        <f t="array" aca="1" ref="P206" ca="1">INDEX(OFFSET(INDIRECT("'"&amp;P$146&amp;"'!A1"),0,$C$145,200,1),MATCH(1,(_summary!$B206=INDIRECT("'"&amp;P$146&amp;"'!A1:A300"))*(_summary!$C206=INDIRECT("'"&amp;P$146&amp;"'!B1:B300")),0))</f>
        <v>1.2149644004718726E-5</v>
      </c>
      <c r="Q206" s="18"/>
      <c r="R206" s="16">
        <f t="shared" ca="1" si="8"/>
        <v>0.99998785035599524</v>
      </c>
    </row>
    <row r="207" spans="2:18" ht="16.5" thickTop="1" thickBot="1" x14ac:dyDescent="0.3">
      <c r="B207" t="s">
        <v>19</v>
      </c>
      <c r="C207">
        <f t="shared" si="9"/>
        <v>3</v>
      </c>
      <c r="D207" s="18">
        <f t="array" aca="1" ref="D207" ca="1">INDEX(OFFSET(INDIRECT("'"&amp;D$146&amp;"'!A1"),0,$C$145,200,1),MATCH(1,(_summary!$B207=INDIRECT("'"&amp;D$146&amp;"'!A1:A300"))*(_summary!$C207=INDIRECT("'"&amp;D$146&amp;"'!B1:B300")),0))</f>
        <v>0.10022565767354097</v>
      </c>
      <c r="E207" s="18">
        <f t="array" aca="1" ref="E207" ca="1">INDEX(OFFSET(INDIRECT("'"&amp;E$146&amp;"'!A1"),0,$C$145,200,1),MATCH(1,(_summary!$B207=INDIRECT("'"&amp;E$146&amp;"'!A1:A300"))*(_summary!$C207=INDIRECT("'"&amp;E$146&amp;"'!B1:B300")),0))</f>
        <v>2.4878227673501507E-2</v>
      </c>
      <c r="F207" s="18">
        <f t="array" aca="1" ref="F207" ca="1">INDEX(OFFSET(INDIRECT("'"&amp;F$146&amp;"'!A1"),0,$C$145,200,1),MATCH(1,(_summary!$B207=INDIRECT("'"&amp;F$146&amp;"'!A1:A300"))*(_summary!$C207=INDIRECT("'"&amp;F$146&amp;"'!B1:B300")),0))</f>
        <v>0</v>
      </c>
      <c r="G207" s="18">
        <f t="array" aca="1" ref="G207" ca="1">INDEX(OFFSET(INDIRECT("'"&amp;G$146&amp;"'!A1"),0,$C$145,200,1),MATCH(1,(_summary!$B207=INDIRECT("'"&amp;G$146&amp;"'!A1:A300"))*(_summary!$C207=INDIRECT("'"&amp;G$146&amp;"'!B1:B300")),0))</f>
        <v>0.12274994738351931</v>
      </c>
      <c r="H207" s="18">
        <f t="array" aca="1" ref="H207" ca="1">INDEX(OFFSET(INDIRECT("'"&amp;H$146&amp;"'!A1"),0,$C$145,200,1),MATCH(1,(_summary!$B207=INDIRECT("'"&amp;H$146&amp;"'!A1:A300"))*(_summary!$C207=INDIRECT("'"&amp;H$146&amp;"'!B1:B300")),0))</f>
        <v>7.4360415271143097E-3</v>
      </c>
      <c r="I207" s="18">
        <f t="array" aca="1" ref="I207" ca="1">INDEX(OFFSET(INDIRECT("'"&amp;I$146&amp;"'!A1"),0,$C$145,200,1),MATCH(1,(_summary!$B207=INDIRECT("'"&amp;I$146&amp;"'!A1:A300"))*(_summary!$C207=INDIRECT("'"&amp;I$146&amp;"'!B1:B300")),0))</f>
        <v>0</v>
      </c>
      <c r="J207" s="18">
        <f t="array" aca="1" ref="J207" ca="1">INDEX(OFFSET(INDIRECT("'"&amp;J$146&amp;"'!A1"),0,$C$145,200,1),MATCH(1,(_summary!$B207=INDIRECT("'"&amp;J$146&amp;"'!A1:A300"))*(_summary!$C207=INDIRECT("'"&amp;J$146&amp;"'!B1:B300")),0))</f>
        <v>0</v>
      </c>
      <c r="K207" s="18">
        <f t="array" aca="1" ref="K207" ca="1">INDEX(OFFSET(INDIRECT("'"&amp;K$146&amp;"'!A1"),0,$C$145,200,1),MATCH(1,(_summary!$B207=INDIRECT("'"&amp;K$146&amp;"'!A1:A300"))*(_summary!$C207=INDIRECT("'"&amp;K$146&amp;"'!B1:B300")),0))</f>
        <v>0</v>
      </c>
      <c r="L207" s="18">
        <f t="array" aca="1" ref="L207" ca="1">INDEX(OFFSET(INDIRECT("'"&amp;L$146&amp;"'!A1"),0,$C$145,200,1),MATCH(1,(_summary!$B207=INDIRECT("'"&amp;L$146&amp;"'!A1:A300"))*(_summary!$C207=INDIRECT("'"&amp;L$146&amp;"'!B1:B300")),0))</f>
        <v>0.71347875132844385</v>
      </c>
      <c r="M207" s="18">
        <f t="array" aca="1" ref="M207" ca="1">INDEX(OFFSET(INDIRECT("'"&amp;M$146&amp;"'!A1"),0,$C$145,200,1),MATCH(1,(_summary!$B207=INDIRECT("'"&amp;M$146&amp;"'!A1:A300"))*(_summary!$C207=INDIRECT("'"&amp;M$146&amp;"'!B1:B300")),0))</f>
        <v>2.2308124581342924E-2</v>
      </c>
      <c r="N207" s="18">
        <f t="array" aca="1" ref="N207" ca="1">INDEX(OFFSET(INDIRECT("'"&amp;N$146&amp;"'!A1"),0,$C$145,200,1),MATCH(1,(_summary!$B207=INDIRECT("'"&amp;N$146&amp;"'!A1:A300"))*(_summary!$C207=INDIRECT("'"&amp;N$146&amp;"'!B1:B300")),0))</f>
        <v>5.3539498995223023E-3</v>
      </c>
      <c r="O207" s="18">
        <f t="array" aca="1" ref="O207" ca="1">INDEX(OFFSET(INDIRECT("'"&amp;O$146&amp;"'!A1"),0,$C$145,200,1),MATCH(1,(_summary!$B207=INDIRECT("'"&amp;O$146&amp;"'!A1:A300"))*(_summary!$C207=INDIRECT("'"&amp;O$146&amp;"'!B1:B300")),0))</f>
        <v>3.5692999330148682E-3</v>
      </c>
      <c r="P207" s="18">
        <f t="array" aca="1" ref="P207" ca="1">INDEX(OFFSET(INDIRECT("'"&amp;P$146&amp;"'!A1"),0,$C$145,200,1),MATCH(1,(_summary!$B207=INDIRECT("'"&amp;P$146&amp;"'!A1:A300"))*(_summary!$C207=INDIRECT("'"&amp;P$146&amp;"'!B1:B300")),0))</f>
        <v>0</v>
      </c>
      <c r="Q207" s="18"/>
      <c r="R207" s="16">
        <f t="shared" ca="1" si="8"/>
        <v>1</v>
      </c>
    </row>
    <row r="208" spans="2:18" ht="16.5" thickTop="1" thickBot="1" x14ac:dyDescent="0.3">
      <c r="B208" t="s">
        <v>22</v>
      </c>
      <c r="C208">
        <f t="shared" si="9"/>
        <v>3</v>
      </c>
      <c r="D208" s="18">
        <f t="array" aca="1" ref="D208" ca="1">INDEX(OFFSET(INDIRECT("'"&amp;D$146&amp;"'!A1"),0,$C$145,200,1),MATCH(1,(_summary!$B208=INDIRECT("'"&amp;D$146&amp;"'!A1:A300"))*(_summary!$C208=INDIRECT("'"&amp;D$146&amp;"'!B1:B300")),0))</f>
        <v>1.9991022033951627E-2</v>
      </c>
      <c r="E208" s="18">
        <f t="array" aca="1" ref="E208" ca="1">INDEX(OFFSET(INDIRECT("'"&amp;E$146&amp;"'!A1"),0,$C$145,200,1),MATCH(1,(_summary!$B208=INDIRECT("'"&amp;E$146&amp;"'!A1:A300"))*(_summary!$C208=INDIRECT("'"&amp;E$146&amp;"'!B1:B300")),0))</f>
        <v>0.18839347960216646</v>
      </c>
      <c r="F208" s="18">
        <f t="array" aca="1" ref="F208" ca="1">INDEX(OFFSET(INDIRECT("'"&amp;F$146&amp;"'!A1"),0,$C$145,200,1),MATCH(1,(_summary!$B208=INDIRECT("'"&amp;F$146&amp;"'!A1:A300"))*(_summary!$C208=INDIRECT("'"&amp;F$146&amp;"'!B1:B300")),0))</f>
        <v>4.0693261972297667E-2</v>
      </c>
      <c r="G208" s="18">
        <f t="array" aca="1" ref="G208" ca="1">INDEX(OFFSET(INDIRECT("'"&amp;G$146&amp;"'!A1"),0,$C$145,200,1),MATCH(1,(_summary!$B208=INDIRECT("'"&amp;G$146&amp;"'!A1:A300"))*(_summary!$C208=INDIRECT("'"&amp;G$146&amp;"'!B1:B300")),0))</f>
        <v>2.2856852761713648E-3</v>
      </c>
      <c r="H208" s="18">
        <f t="array" aca="1" ref="H208" ca="1">INDEX(OFFSET(INDIRECT("'"&amp;H$146&amp;"'!A1"),0,$C$145,200,1),MATCH(1,(_summary!$B208=INDIRECT("'"&amp;H$146&amp;"'!A1:A300"))*(_summary!$C208=INDIRECT("'"&amp;H$146&amp;"'!B1:B300")),0))</f>
        <v>8.0429996607965029E-3</v>
      </c>
      <c r="I208" s="18">
        <f t="array" aca="1" ref="I208" ca="1">INDEX(OFFSET(INDIRECT("'"&amp;I$146&amp;"'!A1"),0,$C$145,200,1),MATCH(1,(_summary!$B208=INDIRECT("'"&amp;I$146&amp;"'!A1:A300"))*(_summary!$C208=INDIRECT("'"&amp;I$146&amp;"'!B1:B300")),0))</f>
        <v>0</v>
      </c>
      <c r="J208" s="18">
        <f t="array" aca="1" ref="J208" ca="1">INDEX(OFFSET(INDIRECT("'"&amp;J$146&amp;"'!A1"),0,$C$145,200,1),MATCH(1,(_summary!$B208=INDIRECT("'"&amp;J$146&amp;"'!A1:A300"))*(_summary!$C208=INDIRECT("'"&amp;J$146&amp;"'!B1:B300")),0))</f>
        <v>0</v>
      </c>
      <c r="K208" s="18">
        <f t="array" aca="1" ref="K208" ca="1">INDEX(OFFSET(INDIRECT("'"&amp;K$146&amp;"'!A1"),0,$C$145,200,1),MATCH(1,(_summary!$B208=INDIRECT("'"&amp;K$146&amp;"'!A1:A300"))*(_summary!$C208=INDIRECT("'"&amp;K$146&amp;"'!B1:B300")),0))</f>
        <v>0</v>
      </c>
      <c r="L208" s="18">
        <f t="array" aca="1" ref="L208" ca="1">INDEX(OFFSET(INDIRECT("'"&amp;L$146&amp;"'!A1"),0,$C$145,200,1),MATCH(1,(_summary!$B208=INDIRECT("'"&amp;L$146&amp;"'!A1:A300"))*(_summary!$C208=INDIRECT("'"&amp;L$146&amp;"'!B1:B300")),0))</f>
        <v>0.70681295287927104</v>
      </c>
      <c r="M208" s="18">
        <f t="array" aca="1" ref="M208" ca="1">INDEX(OFFSET(INDIRECT("'"&amp;M$146&amp;"'!A1"),0,$C$145,200,1),MATCH(1,(_summary!$B208=INDIRECT("'"&amp;M$146&amp;"'!A1:A300"))*(_summary!$C208=INDIRECT("'"&amp;M$146&amp;"'!B1:B300")),0))</f>
        <v>2.4128998982389512E-2</v>
      </c>
      <c r="N208" s="18">
        <f t="array" aca="1" ref="N208" ca="1">INDEX(OFFSET(INDIRECT("'"&amp;N$146&amp;"'!A1"),0,$C$145,200,1),MATCH(1,(_summary!$B208=INDIRECT("'"&amp;N$146&amp;"'!A1:A300"))*(_summary!$C208=INDIRECT("'"&amp;N$146&amp;"'!B1:B300")),0))</f>
        <v>5.7909597557734829E-3</v>
      </c>
      <c r="O208" s="18">
        <f t="array" aca="1" ref="O208" ca="1">INDEX(OFFSET(INDIRECT("'"&amp;O$146&amp;"'!A1"),0,$C$145,200,1),MATCH(1,(_summary!$B208=INDIRECT("'"&amp;O$146&amp;"'!A1:A300"))*(_summary!$C208=INDIRECT("'"&amp;O$146&amp;"'!B1:B300")),0))</f>
        <v>3.8606398371823221E-3</v>
      </c>
      <c r="P208" s="18">
        <f t="array" aca="1" ref="P208" ca="1">INDEX(OFFSET(INDIRECT("'"&amp;P$146&amp;"'!A1"),0,$C$145,200,1),MATCH(1,(_summary!$B208=INDIRECT("'"&amp;P$146&amp;"'!A1:A300"))*(_summary!$C208=INDIRECT("'"&amp;P$146&amp;"'!B1:B300")),0))</f>
        <v>0</v>
      </c>
      <c r="Q208" s="18"/>
      <c r="R208" s="16">
        <f t="shared" ca="1" si="8"/>
        <v>1</v>
      </c>
    </row>
    <row r="209" spans="2:18" ht="16.5" thickTop="1" thickBot="1" x14ac:dyDescent="0.3">
      <c r="B209" t="s">
        <v>28</v>
      </c>
      <c r="C209">
        <f t="shared" si="9"/>
        <v>3</v>
      </c>
      <c r="D209" s="18">
        <f t="array" aca="1" ref="D209" ca="1">INDEX(OFFSET(INDIRECT("'"&amp;D$146&amp;"'!A1"),0,$C$145,200,1),MATCH(1,(_summary!$B209=INDIRECT("'"&amp;D$146&amp;"'!A1:A300"))*(_summary!$C209=INDIRECT("'"&amp;D$146&amp;"'!B1:B300")),0))</f>
        <v>0.14689389023811067</v>
      </c>
      <c r="E209" s="18">
        <f t="array" aca="1" ref="E209" ca="1">INDEX(OFFSET(INDIRECT("'"&amp;E$146&amp;"'!A1"),0,$C$145,200,1),MATCH(1,(_summary!$B209=INDIRECT("'"&amp;E$146&amp;"'!A1:A300"))*(_summary!$C209=INDIRECT("'"&amp;E$146&amp;"'!B1:B300")),0))</f>
        <v>8.1594542128371139E-2</v>
      </c>
      <c r="F209" s="18">
        <f t="array" aca="1" ref="F209" ca="1">INDEX(OFFSET(INDIRECT("'"&amp;F$146&amp;"'!A1"),0,$C$145,200,1),MATCH(1,(_summary!$B209=INDIRECT("'"&amp;F$146&amp;"'!A1:A300"))*(_summary!$C209=INDIRECT("'"&amp;F$146&amp;"'!B1:B300")),0))</f>
        <v>0.52985414449840418</v>
      </c>
      <c r="G209" s="18">
        <f t="array" aca="1" ref="G209" ca="1">INDEX(OFFSET(INDIRECT("'"&amp;G$146&amp;"'!A1"),0,$C$145,200,1),MATCH(1,(_summary!$B209=INDIRECT("'"&amp;G$146&amp;"'!A1:A300"))*(_summary!$C209=INDIRECT("'"&amp;G$146&amp;"'!B1:B300")),0))</f>
        <v>0</v>
      </c>
      <c r="H209" s="18">
        <f t="array" aca="1" ref="H209" ca="1">INDEX(OFFSET(INDIRECT("'"&amp;H$146&amp;"'!A1"),0,$C$145,200,1),MATCH(1,(_summary!$B209=INDIRECT("'"&amp;H$146&amp;"'!A1:A300"))*(_summary!$C209=INDIRECT("'"&amp;H$146&amp;"'!B1:B300")),0))</f>
        <v>2.1140513101457654E-2</v>
      </c>
      <c r="I209" s="18">
        <f t="array" aca="1" ref="I209" ca="1">INDEX(OFFSET(INDIRECT("'"&amp;I$146&amp;"'!A1"),0,$C$145,200,1),MATCH(1,(_summary!$B209=INDIRECT("'"&amp;I$146&amp;"'!A1:A300"))*(_summary!$C209=INDIRECT("'"&amp;I$146&amp;"'!B1:B300")),0))</f>
        <v>0</v>
      </c>
      <c r="J209" s="18">
        <f t="array" aca="1" ref="J209" ca="1">INDEX(OFFSET(INDIRECT("'"&amp;J$146&amp;"'!A1"),0,$C$145,200,1),MATCH(1,(_summary!$B209=INDIRECT("'"&amp;J$146&amp;"'!A1:A300"))*(_summary!$C209=INDIRECT("'"&amp;J$146&amp;"'!B1:B300")),0))</f>
        <v>0</v>
      </c>
      <c r="K209" s="18">
        <f t="array" aca="1" ref="K209" ca="1">INDEX(OFFSET(INDIRECT("'"&amp;K$146&amp;"'!A1"),0,$C$145,200,1),MATCH(1,(_summary!$B209=INDIRECT("'"&amp;K$146&amp;"'!A1:A300"))*(_summary!$C209=INDIRECT("'"&amp;K$146&amp;"'!B1:B300")),0))</f>
        <v>0</v>
      </c>
      <c r="L209" s="18">
        <f t="array" aca="1" ref="L209" ca="1">INDEX(OFFSET(INDIRECT("'"&amp;L$146&amp;"'!A1"),0,$C$145,200,1),MATCH(1,(_summary!$B209=INDIRECT("'"&amp;L$146&amp;"'!A1:A300"))*(_summary!$C209=INDIRECT("'"&amp;L$146&amp;"'!B1:B300")),0))</f>
        <v>0.11851229809544783</v>
      </c>
      <c r="M209" s="18">
        <f t="array" aca="1" ref="M209" ca="1">INDEX(OFFSET(INDIRECT("'"&amp;M$146&amp;"'!A1"),0,$C$145,200,1),MATCH(1,(_summary!$B209=INDIRECT("'"&amp;M$146&amp;"'!A1:A300"))*(_summary!$C209=INDIRECT("'"&amp;M$146&amp;"'!B1:B300")),0))</f>
        <v>6.342153930437297E-2</v>
      </c>
      <c r="N209" s="18">
        <f t="array" aca="1" ref="N209" ca="1">INDEX(OFFSET(INDIRECT("'"&amp;N$146&amp;"'!A1"),0,$C$145,200,1),MATCH(1,(_summary!$B209=INDIRECT("'"&amp;N$146&amp;"'!A1:A300"))*(_summary!$C209=INDIRECT("'"&amp;N$146&amp;"'!B1:B300")),0))</f>
        <v>1.5221169433049516E-2</v>
      </c>
      <c r="O209" s="18">
        <f t="array" aca="1" ref="O209" ca="1">INDEX(OFFSET(INDIRECT("'"&amp;O$146&amp;"'!A1"),0,$C$145,200,1),MATCH(1,(_summary!$B209=INDIRECT("'"&amp;O$146&amp;"'!A1:A300"))*(_summary!$C209=INDIRECT("'"&amp;O$146&amp;"'!B1:B300")),0))</f>
        <v>2.336190320078611E-2</v>
      </c>
      <c r="P209" s="18">
        <f t="array" aca="1" ref="P209" ca="1">INDEX(OFFSET(INDIRECT("'"&amp;P$146&amp;"'!A1"),0,$C$145,200,1),MATCH(1,(_summary!$B209=INDIRECT("'"&amp;P$146&amp;"'!A1:A300"))*(_summary!$C209=INDIRECT("'"&amp;P$146&amp;"'!B1:B300")),0))</f>
        <v>0</v>
      </c>
      <c r="Q209" s="18"/>
      <c r="R209" s="16">
        <f t="shared" ca="1" si="8"/>
        <v>1</v>
      </c>
    </row>
    <row r="210" spans="2:18" ht="16.5" thickTop="1" thickBot="1" x14ac:dyDescent="0.3">
      <c r="B210" t="s">
        <v>13</v>
      </c>
      <c r="C210">
        <f t="shared" si="9"/>
        <v>3</v>
      </c>
      <c r="D210" s="18">
        <f t="array" aca="1" ref="D210" ca="1">INDEX(OFFSET(INDIRECT("'"&amp;D$146&amp;"'!A1"),0,$C$145,200,1),MATCH(1,(_summary!$B210=INDIRECT("'"&amp;D$146&amp;"'!A1:A300"))*(_summary!$C210=INDIRECT("'"&amp;D$146&amp;"'!B1:B300")),0))</f>
        <v>6.156422406444572E-2</v>
      </c>
      <c r="E210" s="18">
        <f t="array" aca="1" ref="E210" ca="1">INDEX(OFFSET(INDIRECT("'"&amp;E$146&amp;"'!A1"),0,$C$145,200,1),MATCH(1,(_summary!$B210=INDIRECT("'"&amp;E$146&amp;"'!A1:A300"))*(_summary!$C210=INDIRECT("'"&amp;E$146&amp;"'!B1:B300")),0))</f>
        <v>0.2825028293007828</v>
      </c>
      <c r="F210" s="18">
        <f t="array" aca="1" ref="F210" ca="1">INDEX(OFFSET(INDIRECT("'"&amp;F$146&amp;"'!A1"),0,$C$145,200,1),MATCH(1,(_summary!$B210=INDIRECT("'"&amp;F$146&amp;"'!A1:A300"))*(_summary!$C210=INDIRECT("'"&amp;F$146&amp;"'!B1:B300")),0))</f>
        <v>0</v>
      </c>
      <c r="G210" s="18">
        <f t="array" aca="1" ref="G210" ca="1">INDEX(OFFSET(INDIRECT("'"&amp;G$146&amp;"'!A1"),0,$C$145,200,1),MATCH(1,(_summary!$B210=INDIRECT("'"&amp;G$146&amp;"'!A1:A300"))*(_summary!$C210=INDIRECT("'"&amp;G$146&amp;"'!B1:B300")),0))</f>
        <v>0.1470753970491834</v>
      </c>
      <c r="H210" s="18">
        <f t="array" aca="1" ref="H210" ca="1">INDEX(OFFSET(INDIRECT("'"&amp;H$146&amp;"'!A1"),0,$C$145,200,1),MATCH(1,(_summary!$B210=INDIRECT("'"&amp;H$146&amp;"'!A1:A300"))*(_summary!$C210=INDIRECT("'"&amp;H$146&amp;"'!B1:B300")),0))</f>
        <v>1.7646424183246995E-2</v>
      </c>
      <c r="I210" s="18">
        <f t="array" aca="1" ref="I210" ca="1">INDEX(OFFSET(INDIRECT("'"&amp;I$146&amp;"'!A1"),0,$C$145,200,1),MATCH(1,(_summary!$B210=INDIRECT("'"&amp;I$146&amp;"'!A1:A300"))*(_summary!$C210=INDIRECT("'"&amp;I$146&amp;"'!B1:B300")),0))</f>
        <v>0</v>
      </c>
      <c r="J210" s="18">
        <f t="array" aca="1" ref="J210" ca="1">INDEX(OFFSET(INDIRECT("'"&amp;J$146&amp;"'!A1"),0,$C$145,200,1),MATCH(1,(_summary!$B210=INDIRECT("'"&amp;J$146&amp;"'!A1:A300"))*(_summary!$C210=INDIRECT("'"&amp;J$146&amp;"'!B1:B300")),0))</f>
        <v>0</v>
      </c>
      <c r="K210" s="18">
        <f t="array" aca="1" ref="K210" ca="1">INDEX(OFFSET(INDIRECT("'"&amp;K$146&amp;"'!A1"),0,$C$145,200,1),MATCH(1,(_summary!$B210=INDIRECT("'"&amp;K$146&amp;"'!A1:A300"))*(_summary!$C210=INDIRECT("'"&amp;K$146&amp;"'!B1:B300")),0))</f>
        <v>0</v>
      </c>
      <c r="L210" s="18">
        <f t="array" aca="1" ref="L210" ca="1">INDEX(OFFSET(INDIRECT("'"&amp;L$146&amp;"'!A1"),0,$C$145,200,1),MATCH(1,(_summary!$B210=INDIRECT("'"&amp;L$146&amp;"'!A1:A300"))*(_summary!$C210=INDIRECT("'"&amp;L$146&amp;"'!B1:B300")),0))</f>
        <v>0.41512004553947529</v>
      </c>
      <c r="M210" s="18">
        <f t="array" aca="1" ref="M210" ca="1">INDEX(OFFSET(INDIRECT("'"&amp;M$146&amp;"'!A1"),0,$C$145,200,1),MATCH(1,(_summary!$B210=INDIRECT("'"&amp;M$146&amp;"'!A1:A300"))*(_summary!$C210=INDIRECT("'"&amp;M$146&amp;"'!B1:B300")),0))</f>
        <v>5.4915370842969408E-2</v>
      </c>
      <c r="N210" s="18">
        <f t="array" aca="1" ref="N210" ca="1">INDEX(OFFSET(INDIRECT("'"&amp;N$146&amp;"'!A1"),0,$C$145,200,1),MATCH(1,(_summary!$B210=INDIRECT("'"&amp;N$146&amp;"'!A1:A300"))*(_summary!$C210=INDIRECT("'"&amp;N$146&amp;"'!B1:B300")),0))</f>
        <v>1.2705425411937837E-2</v>
      </c>
      <c r="O210" s="18">
        <f t="array" aca="1" ref="O210" ca="1">INDEX(OFFSET(INDIRECT("'"&amp;O$146&amp;"'!A1"),0,$C$145,200,1),MATCH(1,(_summary!$B210=INDIRECT("'"&amp;O$146&amp;"'!A1:A300"))*(_summary!$C210=INDIRECT("'"&amp;O$146&amp;"'!B1:B300")),0))</f>
        <v>8.4702836079585571E-3</v>
      </c>
      <c r="P210" s="18">
        <f t="array" aca="1" ref="P210" ca="1">INDEX(OFFSET(INDIRECT("'"&amp;P$146&amp;"'!A1"),0,$C$145,200,1),MATCH(1,(_summary!$B210=INDIRECT("'"&amp;P$146&amp;"'!A1:A300"))*(_summary!$C210=INDIRECT("'"&amp;P$146&amp;"'!B1:B300")),0))</f>
        <v>0</v>
      </c>
      <c r="Q210" s="18"/>
      <c r="R210" s="16">
        <f t="shared" ca="1" si="8"/>
        <v>1</v>
      </c>
    </row>
    <row r="211" spans="2:18" ht="16.5" thickTop="1" thickBot="1" x14ac:dyDescent="0.3">
      <c r="B211" t="s">
        <v>17</v>
      </c>
      <c r="C211">
        <f t="shared" si="9"/>
        <v>3</v>
      </c>
      <c r="D211" s="18">
        <f t="array" aca="1" ref="D211" ca="1">INDEX(OFFSET(INDIRECT("'"&amp;D$146&amp;"'!A1"),0,$C$145,200,1),MATCH(1,(_summary!$B211=INDIRECT("'"&amp;D$146&amp;"'!A1:A300"))*(_summary!$C211=INDIRECT("'"&amp;D$146&amp;"'!B1:B300")),0))</f>
        <v>6.1762015968994555E-2</v>
      </c>
      <c r="E211" s="18">
        <f t="array" aca="1" ref="E211" ca="1">INDEX(OFFSET(INDIRECT("'"&amp;E$146&amp;"'!A1"),0,$C$145,200,1),MATCH(1,(_summary!$B211=INDIRECT("'"&amp;E$146&amp;"'!A1:A300"))*(_summary!$C211=INDIRECT("'"&amp;E$146&amp;"'!B1:B300")),0))</f>
        <v>0.24766522171915553</v>
      </c>
      <c r="F211" s="18">
        <f t="array" aca="1" ref="F211" ca="1">INDEX(OFFSET(INDIRECT("'"&amp;F$146&amp;"'!A1"),0,$C$145,200,1),MATCH(1,(_summary!$B211=INDIRECT("'"&amp;F$146&amp;"'!A1:A300"))*(_summary!$C211=INDIRECT("'"&amp;F$146&amp;"'!B1:B300")),0))</f>
        <v>0.12401619532000974</v>
      </c>
      <c r="G211" s="18">
        <f t="array" aca="1" ref="G211" ca="1">INDEX(OFFSET(INDIRECT("'"&amp;G$146&amp;"'!A1"),0,$C$145,200,1),MATCH(1,(_summary!$B211=INDIRECT("'"&amp;G$146&amp;"'!A1:A300"))*(_summary!$C211=INDIRECT("'"&amp;G$146&amp;"'!B1:B300")),0))</f>
        <v>2.997524746906076E-5</v>
      </c>
      <c r="H211" s="18">
        <f t="array" aca="1" ref="H211" ca="1">INDEX(OFFSET(INDIRECT("'"&amp;H$146&amp;"'!A1"),0,$C$145,200,1),MATCH(1,(_summary!$B211=INDIRECT("'"&amp;H$146&amp;"'!A1:A300"))*(_summary!$C211=INDIRECT("'"&amp;H$146&amp;"'!B1:B300")),0))</f>
        <v>1.2852293108076434E-2</v>
      </c>
      <c r="I211" s="18">
        <f t="array" aca="1" ref="I211" ca="1">INDEX(OFFSET(INDIRECT("'"&amp;I$146&amp;"'!A1"),0,$C$145,200,1),MATCH(1,(_summary!$B211=INDIRECT("'"&amp;I$146&amp;"'!A1:A300"))*(_summary!$C211=INDIRECT("'"&amp;I$146&amp;"'!B1:B300")),0))</f>
        <v>0</v>
      </c>
      <c r="J211" s="18">
        <f t="array" aca="1" ref="J211" ca="1">INDEX(OFFSET(INDIRECT("'"&amp;J$146&amp;"'!A1"),0,$C$145,200,1),MATCH(1,(_summary!$B211=INDIRECT("'"&amp;J$146&amp;"'!A1:A300"))*(_summary!$C211=INDIRECT("'"&amp;J$146&amp;"'!B1:B300")),0))</f>
        <v>0</v>
      </c>
      <c r="K211" s="18">
        <f t="array" aca="1" ref="K211" ca="1">INDEX(OFFSET(INDIRECT("'"&amp;K$146&amp;"'!A1"),0,$C$145,200,1),MATCH(1,(_summary!$B211=INDIRECT("'"&amp;K$146&amp;"'!A1:A300"))*(_summary!$C211=INDIRECT("'"&amp;K$146&amp;"'!B1:B300")),0))</f>
        <v>3.4208102526539594E-4</v>
      </c>
      <c r="L211" s="18">
        <f t="array" aca="1" ref="L211" ca="1">INDEX(OFFSET(INDIRECT("'"&amp;L$146&amp;"'!A1"),0,$C$145,200,1),MATCH(1,(_summary!$B211=INDIRECT("'"&amp;L$146&amp;"'!A1:A300"))*(_summary!$C211=INDIRECT("'"&amp;L$146&amp;"'!B1:B300")),0))</f>
        <v>0.48773060573469135</v>
      </c>
      <c r="M211" s="18">
        <f t="array" aca="1" ref="M211" ca="1">INDEX(OFFSET(INDIRECT("'"&amp;M$146&amp;"'!A1"),0,$C$145,200,1),MATCH(1,(_summary!$B211=INDIRECT("'"&amp;M$146&amp;"'!A1:A300"))*(_summary!$C211=INDIRECT("'"&amp;M$146&amp;"'!B1:B300")),0))</f>
        <v>4.9494698096115446E-2</v>
      </c>
      <c r="N211" s="18">
        <f t="array" aca="1" ref="N211" ca="1">INDEX(OFFSET(INDIRECT("'"&amp;N$146&amp;"'!A1"),0,$C$145,200,1),MATCH(1,(_summary!$B211=INDIRECT("'"&amp;N$146&amp;"'!A1:A300"))*(_summary!$C211=INDIRECT("'"&amp;N$146&amp;"'!B1:B300")),0))</f>
        <v>9.253651037815034E-3</v>
      </c>
      <c r="O211" s="18">
        <f t="array" aca="1" ref="O211" ca="1">INDEX(OFFSET(INDIRECT("'"&amp;O$146&amp;"'!A1"),0,$C$145,200,1),MATCH(1,(_summary!$B211=INDIRECT("'"&amp;O$146&amp;"'!A1:A300"))*(_summary!$C211=INDIRECT("'"&amp;O$146&amp;"'!B1:B300")),0))</f>
        <v>6.1691006918766882E-3</v>
      </c>
      <c r="P211" s="18">
        <f t="array" aca="1" ref="P211" ca="1">INDEX(OFFSET(INDIRECT("'"&amp;P$146&amp;"'!A1"),0,$C$145,200,1),MATCH(1,(_summary!$B211=INDIRECT("'"&amp;P$146&amp;"'!A1:A300"))*(_summary!$C211=INDIRECT("'"&amp;P$146&amp;"'!B1:B300")),0))</f>
        <v>3.4208102526539594E-4</v>
      </c>
      <c r="Q211" s="18"/>
      <c r="R211" s="16">
        <f t="shared" ref="R211:R262" ca="1" si="10">SUM(D211:Q211)</f>
        <v>0.99965791897473466</v>
      </c>
    </row>
    <row r="212" spans="2:18" ht="16.5" thickTop="1" thickBot="1" x14ac:dyDescent="0.3">
      <c r="B212" t="s">
        <v>25</v>
      </c>
      <c r="C212">
        <f t="shared" si="9"/>
        <v>3</v>
      </c>
      <c r="D212" s="18">
        <f t="array" aca="1" ref="D212" ca="1">INDEX(OFFSET(INDIRECT("'"&amp;D$146&amp;"'!A1"),0,$C$145,200,1),MATCH(1,(_summary!$B212=INDIRECT("'"&amp;D$146&amp;"'!A1:A300"))*(_summary!$C212=INDIRECT("'"&amp;D$146&amp;"'!B1:B300")),0))</f>
        <v>3.435083280936839E-2</v>
      </c>
      <c r="E212" s="18">
        <f t="array" aca="1" ref="E212" ca="1">INDEX(OFFSET(INDIRECT("'"&amp;E$146&amp;"'!A1"),0,$C$145,200,1),MATCH(1,(_summary!$B212=INDIRECT("'"&amp;E$146&amp;"'!A1:A300"))*(_summary!$C212=INDIRECT("'"&amp;E$146&amp;"'!B1:B300")),0))</f>
        <v>8.0498518933975638E-2</v>
      </c>
      <c r="F212" s="18">
        <f t="array" aca="1" ref="F212" ca="1">INDEX(OFFSET(INDIRECT("'"&amp;F$146&amp;"'!A1"),0,$C$145,200,1),MATCH(1,(_summary!$B212=INDIRECT("'"&amp;F$146&amp;"'!A1:A300"))*(_summary!$C212=INDIRECT("'"&amp;F$146&amp;"'!B1:B300")),0))</f>
        <v>7.1288276560962311E-3</v>
      </c>
      <c r="G212" s="18">
        <f t="array" aca="1" ref="G212" ca="1">INDEX(OFFSET(INDIRECT("'"&amp;G$146&amp;"'!A1"),0,$C$145,200,1),MATCH(1,(_summary!$B212=INDIRECT("'"&amp;G$146&amp;"'!A1:A300"))*(_summary!$C212=INDIRECT("'"&amp;G$146&amp;"'!B1:B300")),0))</f>
        <v>1.5630566352461232E-2</v>
      </c>
      <c r="H212" s="18">
        <f t="array" aca="1" ref="H212" ca="1">INDEX(OFFSET(INDIRECT("'"&amp;H$146&amp;"'!A1"),0,$C$145,200,1),MATCH(1,(_summary!$B212=INDIRECT("'"&amp;H$146&amp;"'!A1:A300"))*(_summary!$C212=INDIRECT("'"&amp;H$146&amp;"'!B1:B300")),0))</f>
        <v>3.8670206669428474E-3</v>
      </c>
      <c r="I212" s="18">
        <f t="array" aca="1" ref="I212" ca="1">INDEX(OFFSET(INDIRECT("'"&amp;I$146&amp;"'!A1"),0,$C$145,200,1),MATCH(1,(_summary!$B212=INDIRECT("'"&amp;I$146&amp;"'!A1:A300"))*(_summary!$C212=INDIRECT("'"&amp;I$146&amp;"'!B1:B300")),0))</f>
        <v>0</v>
      </c>
      <c r="J212" s="18">
        <f t="array" aca="1" ref="J212" ca="1">INDEX(OFFSET(INDIRECT("'"&amp;J$146&amp;"'!A1"),0,$C$145,200,1),MATCH(1,(_summary!$B212=INDIRECT("'"&amp;J$146&amp;"'!A1:A300"))*(_summary!$C212=INDIRECT("'"&amp;J$146&amp;"'!B1:B300")),0))</f>
        <v>0</v>
      </c>
      <c r="K212" s="18">
        <f t="array" aca="1" ref="K212" ca="1">INDEX(OFFSET(INDIRECT("'"&amp;K$146&amp;"'!A1"),0,$C$145,200,1),MATCH(1,(_summary!$B212=INDIRECT("'"&amp;K$146&amp;"'!A1:A300"))*(_summary!$C212=INDIRECT("'"&amp;K$146&amp;"'!B1:B300")),0))</f>
        <v>0</v>
      </c>
      <c r="L212" s="18">
        <f t="array" aca="1" ref="L212" ca="1">INDEX(OFFSET(INDIRECT("'"&amp;L$146&amp;"'!A1"),0,$C$145,200,1),MATCH(1,(_summary!$B212=INDIRECT("'"&amp;L$146&amp;"'!A1:A300"))*(_summary!$C212=INDIRECT("'"&amp;L$146&amp;"'!B1:B300")),0))</f>
        <v>0.84228274677999571</v>
      </c>
      <c r="M212" s="18">
        <f t="array" aca="1" ref="M212" ca="1">INDEX(OFFSET(INDIRECT("'"&amp;M$146&amp;"'!A1"),0,$C$145,200,1),MATCH(1,(_summary!$B212=INDIRECT("'"&amp;M$146&amp;"'!A1:A300"))*(_summary!$C212=INDIRECT("'"&amp;M$146&amp;"'!B1:B300")),0))</f>
        <v>1.1601062000828544E-2</v>
      </c>
      <c r="N212" s="18">
        <f t="array" aca="1" ref="N212" ca="1">INDEX(OFFSET(INDIRECT("'"&amp;N$146&amp;"'!A1"),0,$C$145,200,1),MATCH(1,(_summary!$B212=INDIRECT("'"&amp;N$146&amp;"'!A1:A300"))*(_summary!$C212=INDIRECT("'"&amp;N$146&amp;"'!B1:B300")),0))</f>
        <v>2.7842548801988503E-3</v>
      </c>
      <c r="O212" s="18">
        <f t="array" aca="1" ref="O212" ca="1">INDEX(OFFSET(INDIRECT("'"&amp;O$146&amp;"'!A1"),0,$C$145,200,1),MATCH(1,(_summary!$B212=INDIRECT("'"&amp;O$146&amp;"'!A1:A300"))*(_summary!$C212=INDIRECT("'"&amp;O$146&amp;"'!B1:B300")),0))</f>
        <v>1.8561699201325665E-3</v>
      </c>
      <c r="P212" s="18">
        <f t="array" aca="1" ref="P212" ca="1">INDEX(OFFSET(INDIRECT("'"&amp;P$146&amp;"'!A1"),0,$C$145,200,1),MATCH(1,(_summary!$B212=INDIRECT("'"&amp;P$146&amp;"'!A1:A300"))*(_summary!$C212=INDIRECT("'"&amp;P$146&amp;"'!B1:B300")),0))</f>
        <v>0</v>
      </c>
      <c r="Q212" s="18"/>
      <c r="R212" s="16">
        <f t="shared" ca="1" si="10"/>
        <v>1</v>
      </c>
    </row>
    <row r="213" spans="2:18" ht="16.5" thickTop="1" thickBot="1" x14ac:dyDescent="0.3">
      <c r="B213" t="s">
        <v>11</v>
      </c>
      <c r="C213">
        <f t="shared" si="9"/>
        <v>3</v>
      </c>
      <c r="D213" s="18">
        <f t="array" aca="1" ref="D213" ca="1">INDEX(OFFSET(INDIRECT("'"&amp;D$146&amp;"'!A1"),0,$C$145,200,1),MATCH(1,(_summary!$B213=INDIRECT("'"&amp;D$146&amp;"'!A1:A300"))*(_summary!$C213=INDIRECT("'"&amp;D$146&amp;"'!B1:B300")),0))</f>
        <v>0.32452696388119684</v>
      </c>
      <c r="E213" s="18">
        <f t="array" aca="1" ref="E213" ca="1">INDEX(OFFSET(INDIRECT("'"&amp;E$146&amp;"'!A1"),0,$C$145,200,1),MATCH(1,(_summary!$B213=INDIRECT("'"&amp;E$146&amp;"'!A1:A300"))*(_summary!$C213=INDIRECT("'"&amp;E$146&amp;"'!B1:B300")),0))</f>
        <v>8.5393088490316564E-3</v>
      </c>
      <c r="F213" s="18">
        <f t="array" aca="1" ref="F213" ca="1">INDEX(OFFSET(INDIRECT("'"&amp;F$146&amp;"'!A1"),0,$C$145,200,1),MATCH(1,(_summary!$B213=INDIRECT("'"&amp;F$146&amp;"'!A1:A300"))*(_summary!$C213=INDIRECT("'"&amp;F$146&amp;"'!B1:B300")),0))</f>
        <v>0.13224576586610748</v>
      </c>
      <c r="G213" s="18">
        <f t="array" aca="1" ref="G213" ca="1">INDEX(OFFSET(INDIRECT("'"&amp;G$146&amp;"'!A1"),0,$C$145,200,1),MATCH(1,(_summary!$B213=INDIRECT("'"&amp;G$146&amp;"'!A1:A300"))*(_summary!$C213=INDIRECT("'"&amp;G$146&amp;"'!B1:B300")),0))</f>
        <v>1.5279142143999383E-3</v>
      </c>
      <c r="H213" s="18">
        <f t="array" aca="1" ref="H213" ca="1">INDEX(OFFSET(INDIRECT("'"&amp;H$146&amp;"'!A1"),0,$C$145,200,1),MATCH(1,(_summary!$B213=INDIRECT("'"&amp;H$146&amp;"'!A1:A300"))*(_summary!$C213=INDIRECT("'"&amp;H$146&amp;"'!B1:B300")),0))</f>
        <v>4.9494216197978926E-3</v>
      </c>
      <c r="I213" s="18">
        <f t="array" aca="1" ref="I213" ca="1">INDEX(OFFSET(INDIRECT("'"&amp;I$146&amp;"'!A1"),0,$C$145,200,1),MATCH(1,(_summary!$B213=INDIRECT("'"&amp;I$146&amp;"'!A1:A300"))*(_summary!$C213=INDIRECT("'"&amp;I$146&amp;"'!B1:B300")),0))</f>
        <v>0</v>
      </c>
      <c r="J213" s="18">
        <f t="array" aca="1" ref="J213" ca="1">INDEX(OFFSET(INDIRECT("'"&amp;J$146&amp;"'!A1"),0,$C$145,200,1),MATCH(1,(_summary!$B213=INDIRECT("'"&amp;J$146&amp;"'!A1:A300"))*(_summary!$C213=INDIRECT("'"&amp;J$146&amp;"'!B1:B300")),0))</f>
        <v>1.8600595684408716E-4</v>
      </c>
      <c r="K213" s="18">
        <f t="array" aca="1" ref="K213" ca="1">INDEX(OFFSET(INDIRECT("'"&amp;K$146&amp;"'!A1"),0,$C$145,200,1),MATCH(1,(_summary!$B213=INDIRECT("'"&amp;K$146&amp;"'!A1:A300"))*(_summary!$C213=INDIRECT("'"&amp;K$146&amp;"'!B1:B300")),0))</f>
        <v>0</v>
      </c>
      <c r="L213" s="18">
        <f t="array" aca="1" ref="L213" ca="1">INDEX(OFFSET(INDIRECT("'"&amp;L$146&amp;"'!A1"),0,$C$145,200,1),MATCH(1,(_summary!$B213=INDIRECT("'"&amp;L$146&amp;"'!A1:A300"))*(_summary!$C213=INDIRECT("'"&amp;L$146&amp;"'!B1:B300")),0))</f>
        <v>0.50723704880947107</v>
      </c>
      <c r="M213" s="18">
        <f t="array" aca="1" ref="M213" ca="1">INDEX(OFFSET(INDIRECT("'"&amp;M$146&amp;"'!A1"),0,$C$145,200,1),MATCH(1,(_summary!$B213=INDIRECT("'"&amp;M$146&amp;"'!A1:A300"))*(_summary!$C213=INDIRECT("'"&amp;M$146&amp;"'!B1:B300")),0))</f>
        <v>1.4848264859393678E-2</v>
      </c>
      <c r="N213" s="18">
        <f t="array" aca="1" ref="N213" ca="1">INDEX(OFFSET(INDIRECT("'"&amp;N$146&amp;"'!A1"),0,$C$145,200,1),MATCH(1,(_summary!$B213=INDIRECT("'"&amp;N$146&amp;"'!A1:A300"))*(_summary!$C213=INDIRECT("'"&amp;N$146&amp;"'!B1:B300")),0))</f>
        <v>3.5635835662544825E-3</v>
      </c>
      <c r="O213" s="18">
        <f t="array" aca="1" ref="O213" ca="1">INDEX(OFFSET(INDIRECT("'"&amp;O$146&amp;"'!A1"),0,$C$145,200,1),MATCH(1,(_summary!$B213=INDIRECT("'"&amp;O$146&amp;"'!A1:A300"))*(_summary!$C213=INDIRECT("'"&amp;O$146&amp;"'!B1:B300")),0))</f>
        <v>2.3757223775029883E-3</v>
      </c>
      <c r="P213" s="18">
        <f t="array" aca="1" ref="P213" ca="1">INDEX(OFFSET(INDIRECT("'"&amp;P$146&amp;"'!A1"),0,$C$145,200,1),MATCH(1,(_summary!$B213=INDIRECT("'"&amp;P$146&amp;"'!A1:A300"))*(_summary!$C213=INDIRECT("'"&amp;P$146&amp;"'!B1:B300")),0))</f>
        <v>0</v>
      </c>
      <c r="Q213" s="18"/>
      <c r="R213" s="16">
        <f t="shared" ca="1" si="10"/>
        <v>1.0000000000000002</v>
      </c>
    </row>
    <row r="214" spans="2:18" ht="16.5" thickTop="1" thickBot="1" x14ac:dyDescent="0.3">
      <c r="B214" t="s">
        <v>3</v>
      </c>
      <c r="C214">
        <f t="shared" si="9"/>
        <v>3</v>
      </c>
      <c r="D214" s="18">
        <f t="array" aca="1" ref="D214" ca="1">INDEX(OFFSET(INDIRECT("'"&amp;D$146&amp;"'!A1"),0,$C$145,200,1),MATCH(1,(_summary!$B214=INDIRECT("'"&amp;D$146&amp;"'!A1:A300"))*(_summary!$C214=INDIRECT("'"&amp;D$146&amp;"'!B1:B300")),0))</f>
        <v>0.14801511591808764</v>
      </c>
      <c r="E214" s="18">
        <f t="array" aca="1" ref="E214" ca="1">INDEX(OFFSET(INDIRECT("'"&amp;E$146&amp;"'!A1"),0,$C$145,200,1),MATCH(1,(_summary!$B214=INDIRECT("'"&amp;E$146&amp;"'!A1:A300"))*(_summary!$C214=INDIRECT("'"&amp;E$146&amp;"'!B1:B300")),0))</f>
        <v>0.30591719932916867</v>
      </c>
      <c r="F214" s="18">
        <f t="array" aca="1" ref="F214" ca="1">INDEX(OFFSET(INDIRECT("'"&amp;F$146&amp;"'!A1"),0,$C$145,200,1),MATCH(1,(_summary!$B214=INDIRECT("'"&amp;F$146&amp;"'!A1:A300"))*(_summary!$C214=INDIRECT("'"&amp;F$146&amp;"'!B1:B300")),0))</f>
        <v>0.14440762318306602</v>
      </c>
      <c r="G214" s="18">
        <f t="array" aca="1" ref="G214" ca="1">INDEX(OFFSET(INDIRECT("'"&amp;G$146&amp;"'!A1"),0,$C$145,200,1),MATCH(1,(_summary!$B214=INDIRECT("'"&amp;G$146&amp;"'!A1:A300"))*(_summary!$C214=INDIRECT("'"&amp;G$146&amp;"'!B1:B300")),0))</f>
        <v>1.1401612182431475E-3</v>
      </c>
      <c r="H214" s="18">
        <f t="array" aca="1" ref="H214" ca="1">INDEX(OFFSET(INDIRECT("'"&amp;H$146&amp;"'!A1"),0,$C$145,200,1),MATCH(1,(_summary!$B214=INDIRECT("'"&amp;H$146&amp;"'!A1:A300"))*(_summary!$C214=INDIRECT("'"&amp;H$146&amp;"'!B1:B300")),0))</f>
        <v>1.5630821269143481E-2</v>
      </c>
      <c r="I214" s="18">
        <f t="array" aca="1" ref="I214" ca="1">INDEX(OFFSET(INDIRECT("'"&amp;I$146&amp;"'!A1"),0,$C$145,200,1),MATCH(1,(_summary!$B214=INDIRECT("'"&amp;I$146&amp;"'!A1:A300"))*(_summary!$C214=INDIRECT("'"&amp;I$146&amp;"'!B1:B300")),0))</f>
        <v>0</v>
      </c>
      <c r="J214" s="18">
        <f t="array" aca="1" ref="J214" ca="1">INDEX(OFFSET(INDIRECT("'"&amp;J$146&amp;"'!A1"),0,$C$145,200,1),MATCH(1,(_summary!$B214=INDIRECT("'"&amp;J$146&amp;"'!A1:A300"))*(_summary!$C214=INDIRECT("'"&amp;J$146&amp;"'!B1:B300")),0))</f>
        <v>0</v>
      </c>
      <c r="K214" s="18">
        <f t="array" aca="1" ref="K214" ca="1">INDEX(OFFSET(INDIRECT("'"&amp;K$146&amp;"'!A1"),0,$C$145,200,1),MATCH(1,(_summary!$B214=INDIRECT("'"&amp;K$146&amp;"'!A1:A300"))*(_summary!$C214=INDIRECT("'"&amp;K$146&amp;"'!B1:B300")),0))</f>
        <v>0</v>
      </c>
      <c r="L214" s="18">
        <f t="array" aca="1" ref="L214" ca="1">INDEX(OFFSET(INDIRECT("'"&amp;L$146&amp;"'!A1"),0,$C$145,200,1),MATCH(1,(_summary!$B214=INDIRECT("'"&amp;L$146&amp;"'!A1:A300"))*(_summary!$C214=INDIRECT("'"&amp;L$146&amp;"'!B1:B300")),0))</f>
        <v>0.30964946993429598</v>
      </c>
      <c r="M214" s="18">
        <f t="array" aca="1" ref="M214" ca="1">INDEX(OFFSET(INDIRECT("'"&amp;M$146&amp;"'!A1"),0,$C$145,200,1),MATCH(1,(_summary!$B214=INDIRECT("'"&amp;M$146&amp;"'!A1:A300"))*(_summary!$C214=INDIRECT("'"&amp;M$146&amp;"'!B1:B300")),0))</f>
        <v>5.6482623625023001E-2</v>
      </c>
      <c r="N214" s="18">
        <f t="array" aca="1" ref="N214" ca="1">INDEX(OFFSET(INDIRECT("'"&amp;N$146&amp;"'!A1"),0,$C$145,200,1),MATCH(1,(_summary!$B214=INDIRECT("'"&amp;N$146&amp;"'!A1:A300"))*(_summary!$C214=INDIRECT("'"&amp;N$146&amp;"'!B1:B300")),0))</f>
        <v>1.1254191313783307E-2</v>
      </c>
      <c r="O214" s="18">
        <f t="array" aca="1" ref="O214" ca="1">INDEX(OFFSET(INDIRECT("'"&amp;O$146&amp;"'!A1"),0,$C$145,200,1),MATCH(1,(_summary!$B214=INDIRECT("'"&amp;O$146&amp;"'!A1:A300"))*(_summary!$C214=INDIRECT("'"&amp;O$146&amp;"'!B1:B300")),0))</f>
        <v>7.5027942091888712E-3</v>
      </c>
      <c r="P214" s="18">
        <f t="array" aca="1" ref="P214" ca="1">INDEX(OFFSET(INDIRECT("'"&amp;P$146&amp;"'!A1"),0,$C$145,200,1),MATCH(1,(_summary!$B214=INDIRECT("'"&amp;P$146&amp;"'!A1:A300"))*(_summary!$C214=INDIRECT("'"&amp;P$146&amp;"'!B1:B300")),0))</f>
        <v>0</v>
      </c>
      <c r="Q214" s="18"/>
      <c r="R214" s="16">
        <f t="shared" ca="1" si="10"/>
        <v>1.0000000000000002</v>
      </c>
    </row>
    <row r="215" spans="2:18" ht="16.5" thickTop="1" thickBot="1" x14ac:dyDescent="0.3">
      <c r="B215" t="s">
        <v>2</v>
      </c>
      <c r="C215">
        <f t="shared" si="9"/>
        <v>3</v>
      </c>
      <c r="D215" s="18">
        <f t="array" aca="1" ref="D215" ca="1">INDEX(OFFSET(INDIRECT("'"&amp;D$146&amp;"'!A1"),0,$C$145,200,1),MATCH(1,(_summary!$B215=INDIRECT("'"&amp;D$146&amp;"'!A1:A300"))*(_summary!$C215=INDIRECT("'"&amp;D$146&amp;"'!B1:B300")),0))</f>
        <v>6.9982176422740641E-2</v>
      </c>
      <c r="E215" s="18">
        <f t="array" aca="1" ref="E215" ca="1">INDEX(OFFSET(INDIRECT("'"&amp;E$146&amp;"'!A1"),0,$C$145,200,1),MATCH(1,(_summary!$B215=INDIRECT("'"&amp;E$146&amp;"'!A1:A300"))*(_summary!$C215=INDIRECT("'"&amp;E$146&amp;"'!B1:B300")),0))</f>
        <v>0.37144991888478107</v>
      </c>
      <c r="F215" s="18">
        <f t="array" aca="1" ref="F215" ca="1">INDEX(OFFSET(INDIRECT("'"&amp;F$146&amp;"'!A1"),0,$C$145,200,1),MATCH(1,(_summary!$B215=INDIRECT("'"&amp;F$146&amp;"'!A1:A300"))*(_summary!$C215=INDIRECT("'"&amp;F$146&amp;"'!B1:B300")),0))</f>
        <v>0.23986046512737616</v>
      </c>
      <c r="G215" s="18">
        <f t="array" aca="1" ref="G215" ca="1">INDEX(OFFSET(INDIRECT("'"&amp;G$146&amp;"'!A1"),0,$C$145,200,1),MATCH(1,(_summary!$B215=INDIRECT("'"&amp;G$146&amp;"'!A1:A300"))*(_summary!$C215=INDIRECT("'"&amp;G$146&amp;"'!B1:B300")),0))</f>
        <v>1.104624470225226E-2</v>
      </c>
      <c r="H215" s="18">
        <f t="array" aca="1" ref="H215" ca="1">INDEX(OFFSET(INDIRECT("'"&amp;H$146&amp;"'!A1"),0,$C$145,200,1),MATCH(1,(_summary!$B215=INDIRECT("'"&amp;H$146&amp;"'!A1:A300"))*(_summary!$C215=INDIRECT("'"&amp;H$146&amp;"'!B1:B300")),0))</f>
        <v>2.1727494471171685E-2</v>
      </c>
      <c r="I215" s="18">
        <f t="array" aca="1" ref="I215" ca="1">INDEX(OFFSET(INDIRECT("'"&amp;I$146&amp;"'!A1"),0,$C$145,200,1),MATCH(1,(_summary!$B215=INDIRECT("'"&amp;I$146&amp;"'!A1:A300"))*(_summary!$C215=INDIRECT("'"&amp;I$146&amp;"'!B1:B300")),0))</f>
        <v>0</v>
      </c>
      <c r="J215" s="18">
        <f t="array" aca="1" ref="J215" ca="1">INDEX(OFFSET(INDIRECT("'"&amp;J$146&amp;"'!A1"),0,$C$145,200,1),MATCH(1,(_summary!$B215=INDIRECT("'"&amp;J$146&amp;"'!A1:A300"))*(_summary!$C215=INDIRECT("'"&amp;J$146&amp;"'!B1:B300")),0))</f>
        <v>0</v>
      </c>
      <c r="K215" s="18">
        <f t="array" aca="1" ref="K215" ca="1">INDEX(OFFSET(INDIRECT("'"&amp;K$146&amp;"'!A1"),0,$C$145,200,1),MATCH(1,(_summary!$B215=INDIRECT("'"&amp;K$146&amp;"'!A1:A300"))*(_summary!$C215=INDIRECT("'"&amp;K$146&amp;"'!B1:B300")),0))</f>
        <v>0</v>
      </c>
      <c r="L215" s="18">
        <f t="array" aca="1" ref="L215" ca="1">INDEX(OFFSET(INDIRECT("'"&amp;L$146&amp;"'!A1"),0,$C$145,200,1),MATCH(1,(_summary!$B215=INDIRECT("'"&amp;L$146&amp;"'!A1:A300"))*(_summary!$C215=INDIRECT("'"&amp;L$146&amp;"'!B1:B300")),0))</f>
        <v>0.19410203719918134</v>
      </c>
      <c r="M215" s="18">
        <f t="array" aca="1" ref="M215" ca="1">INDEX(OFFSET(INDIRECT("'"&amp;M$146&amp;"'!A1"),0,$C$145,200,1),MATCH(1,(_summary!$B215=INDIRECT("'"&amp;M$146&amp;"'!A1:A300"))*(_summary!$C215=INDIRECT("'"&amp;M$146&amp;"'!B1:B300")),0))</f>
        <v>6.5182483413515055E-2</v>
      </c>
      <c r="N215" s="18">
        <f t="array" aca="1" ref="N215" ca="1">INDEX(OFFSET(INDIRECT("'"&amp;N$146&amp;"'!A1"),0,$C$145,200,1),MATCH(1,(_summary!$B215=INDIRECT("'"&amp;N$146&amp;"'!A1:A300"))*(_summary!$C215=INDIRECT("'"&amp;N$146&amp;"'!B1:B300")),0))</f>
        <v>1.5643796019243615E-2</v>
      </c>
      <c r="O215" s="18">
        <f t="array" aca="1" ref="O215" ca="1">INDEX(OFFSET(INDIRECT("'"&amp;O$146&amp;"'!A1"),0,$C$145,200,1),MATCH(1,(_summary!$B215=INDIRECT("'"&amp;O$146&amp;"'!A1:A300"))*(_summary!$C215=INDIRECT("'"&amp;O$146&amp;"'!B1:B300")),0))</f>
        <v>1.1005383759738325E-2</v>
      </c>
      <c r="P215" s="18">
        <f t="array" aca="1" ref="P215" ca="1">INDEX(OFFSET(INDIRECT("'"&amp;P$146&amp;"'!A1"),0,$C$145,200,1),MATCH(1,(_summary!$B215=INDIRECT("'"&amp;P$146&amp;"'!A1:A300"))*(_summary!$C215=INDIRECT("'"&amp;P$146&amp;"'!B1:B300")),0))</f>
        <v>0</v>
      </c>
      <c r="Q215" s="18"/>
      <c r="R215" s="16">
        <f t="shared" ca="1" si="10"/>
        <v>1</v>
      </c>
    </row>
    <row r="216" spans="2:18" ht="16.5" thickTop="1" thickBot="1" x14ac:dyDescent="0.3">
      <c r="B216" t="s">
        <v>16</v>
      </c>
      <c r="C216">
        <f t="shared" si="9"/>
        <v>3</v>
      </c>
      <c r="D216" s="18">
        <f t="array" aca="1" ref="D216" ca="1">INDEX(OFFSET(INDIRECT("'"&amp;D$146&amp;"'!A1"),0,$C$145,200,1),MATCH(1,(_summary!$B216=INDIRECT("'"&amp;D$146&amp;"'!A1:A300"))*(_summary!$C216=INDIRECT("'"&amp;D$146&amp;"'!B1:B300")),0))</f>
        <v>4.6068923436486282E-2</v>
      </c>
      <c r="E216" s="18">
        <f t="array" aca="1" ref="E216" ca="1">INDEX(OFFSET(INDIRECT("'"&amp;E$146&amp;"'!A1"),0,$C$145,200,1),MATCH(1,(_summary!$B216=INDIRECT("'"&amp;E$146&amp;"'!A1:A300"))*(_summary!$C216=INDIRECT("'"&amp;E$146&amp;"'!B1:B300")),0))</f>
        <v>5.9156174404471247E-2</v>
      </c>
      <c r="F216" s="18">
        <f t="array" aca="1" ref="F216" ca="1">INDEX(OFFSET(INDIRECT("'"&amp;F$146&amp;"'!A1"),0,$C$145,200,1),MATCH(1,(_summary!$B216=INDIRECT("'"&amp;F$146&amp;"'!A1:A300"))*(_summary!$C216=INDIRECT("'"&amp;F$146&amp;"'!B1:B300")),0))</f>
        <v>0.36808130916323911</v>
      </c>
      <c r="G216" s="18">
        <f t="array" aca="1" ref="G216" ca="1">INDEX(OFFSET(INDIRECT("'"&amp;G$146&amp;"'!A1"),0,$C$145,200,1),MATCH(1,(_summary!$B216=INDIRECT("'"&amp;G$146&amp;"'!A1:A300"))*(_summary!$C216=INDIRECT("'"&amp;G$146&amp;"'!B1:B300")),0))</f>
        <v>5.249157108960907E-5</v>
      </c>
      <c r="H216" s="18">
        <f t="array" aca="1" ref="H216" ca="1">INDEX(OFFSET(INDIRECT("'"&amp;H$146&amp;"'!A1"),0,$C$145,200,1),MATCH(1,(_summary!$B216=INDIRECT("'"&amp;H$146&amp;"'!A1:A300"))*(_summary!$C216=INDIRECT("'"&amp;H$146&amp;"'!B1:B300")),0))</f>
        <v>1.4774320788824194E-2</v>
      </c>
      <c r="I216" s="18">
        <f t="array" aca="1" ref="I216" ca="1">INDEX(OFFSET(INDIRECT("'"&amp;I$146&amp;"'!A1"),0,$C$145,200,1),MATCH(1,(_summary!$B216=INDIRECT("'"&amp;I$146&amp;"'!A1:A300"))*(_summary!$C216=INDIRECT("'"&amp;I$146&amp;"'!B1:B300")),0))</f>
        <v>0</v>
      </c>
      <c r="J216" s="18">
        <f t="array" aca="1" ref="J216" ca="1">INDEX(OFFSET(INDIRECT("'"&amp;J$146&amp;"'!A1"),0,$C$145,200,1),MATCH(1,(_summary!$B216=INDIRECT("'"&amp;J$146&amp;"'!A1:A300"))*(_summary!$C216=INDIRECT("'"&amp;J$146&amp;"'!B1:B300")),0))</f>
        <v>0</v>
      </c>
      <c r="K216" s="18">
        <f t="array" aca="1" ref="K216" ca="1">INDEX(OFFSET(INDIRECT("'"&amp;K$146&amp;"'!A1"),0,$C$145,200,1),MATCH(1,(_summary!$B216=INDIRECT("'"&amp;K$146&amp;"'!A1:A300"))*(_summary!$C216=INDIRECT("'"&amp;K$146&amp;"'!B1:B300")),0))</f>
        <v>0</v>
      </c>
      <c r="L216" s="18">
        <f t="array" aca="1" ref="L216" ca="1">INDEX(OFFSET(INDIRECT("'"&amp;L$146&amp;"'!A1"),0,$C$145,200,1),MATCH(1,(_summary!$B216=INDIRECT("'"&amp;L$146&amp;"'!A1:A300"))*(_summary!$C216=INDIRECT("'"&amp;L$146&amp;"'!B1:B300")),0))</f>
        <v>0.4497346439522345</v>
      </c>
      <c r="M216" s="18">
        <f t="array" aca="1" ref="M216" ca="1">INDEX(OFFSET(INDIRECT("'"&amp;M$146&amp;"'!A1"),0,$C$145,200,1),MATCH(1,(_summary!$B216=INDIRECT("'"&amp;M$146&amp;"'!A1:A300"))*(_summary!$C216=INDIRECT("'"&amp;M$146&amp;"'!B1:B300")),0))</f>
        <v>4.4322962366472582E-2</v>
      </c>
      <c r="N216" s="18">
        <f t="array" aca="1" ref="N216" ca="1">INDEX(OFFSET(INDIRECT("'"&amp;N$146&amp;"'!A1"),0,$C$145,200,1),MATCH(1,(_summary!$B216=INDIRECT("'"&amp;N$146&amp;"'!A1:A300"))*(_summary!$C216=INDIRECT("'"&amp;N$146&amp;"'!B1:B300")),0))</f>
        <v>1.0637510967953418E-2</v>
      </c>
      <c r="O216" s="18">
        <f t="array" aca="1" ref="O216" ca="1">INDEX(OFFSET(INDIRECT("'"&amp;O$146&amp;"'!A1"),0,$C$145,200,1),MATCH(1,(_summary!$B216=INDIRECT("'"&amp;O$146&amp;"'!A1:A300"))*(_summary!$C216=INDIRECT("'"&amp;O$146&amp;"'!B1:B300")),0))</f>
        <v>7.171663349229019E-3</v>
      </c>
      <c r="P216" s="18">
        <f t="array" aca="1" ref="P216" ca="1">INDEX(OFFSET(INDIRECT("'"&amp;P$146&amp;"'!A1"),0,$C$145,200,1),MATCH(1,(_summary!$B216=INDIRECT("'"&amp;P$146&amp;"'!A1:A300"))*(_summary!$C216=INDIRECT("'"&amp;P$146&amp;"'!B1:B300")),0))</f>
        <v>0</v>
      </c>
      <c r="Q216" s="18"/>
      <c r="R216" s="16">
        <f t="shared" ca="1" si="10"/>
        <v>0.99999999999999989</v>
      </c>
    </row>
    <row r="217" spans="2:18" ht="16.5" thickTop="1" thickBot="1" x14ac:dyDescent="0.3">
      <c r="B217" t="s">
        <v>15</v>
      </c>
      <c r="C217">
        <f t="shared" si="9"/>
        <v>3</v>
      </c>
      <c r="D217" s="18">
        <f t="array" aca="1" ref="D217" ca="1">INDEX(OFFSET(INDIRECT("'"&amp;D$146&amp;"'!A1"),0,$C$145,200,1),MATCH(1,(_summary!$B217=INDIRECT("'"&amp;D$146&amp;"'!A1:A300"))*(_summary!$C217=INDIRECT("'"&amp;D$146&amp;"'!B1:B300")),0))</f>
        <v>1.5313600444450917E-2</v>
      </c>
      <c r="E217" s="18">
        <f t="array" aca="1" ref="E217" ca="1">INDEX(OFFSET(INDIRECT("'"&amp;E$146&amp;"'!A1"),0,$C$145,200,1),MATCH(1,(_summary!$B217=INDIRECT("'"&amp;E$146&amp;"'!A1:A300"))*(_summary!$C217=INDIRECT("'"&amp;E$146&amp;"'!B1:B300")),0))</f>
        <v>0.37646968745307052</v>
      </c>
      <c r="F217" s="18">
        <f t="array" aca="1" ref="F217" ca="1">INDEX(OFFSET(INDIRECT("'"&amp;F$146&amp;"'!A1"),0,$C$145,200,1),MATCH(1,(_summary!$B217=INDIRECT("'"&amp;F$146&amp;"'!A1:A300"))*(_summary!$C217=INDIRECT("'"&amp;F$146&amp;"'!B1:B300")),0))</f>
        <v>2.8987773074143857E-5</v>
      </c>
      <c r="G217" s="18">
        <f t="array" aca="1" ref="G217" ca="1">INDEX(OFFSET(INDIRECT("'"&amp;G$146&amp;"'!A1"),0,$C$145,200,1),MATCH(1,(_summary!$B217=INDIRECT("'"&amp;G$146&amp;"'!A1:A300"))*(_summary!$C217=INDIRECT("'"&amp;G$146&amp;"'!B1:B300")),0))</f>
        <v>2.1373121678540948E-2</v>
      </c>
      <c r="H217" s="18">
        <f t="array" aca="1" ref="H217" ca="1">INDEX(OFFSET(INDIRECT("'"&amp;H$146&amp;"'!A1"),0,$C$145,200,1),MATCH(1,(_summary!$B217=INDIRECT("'"&amp;H$146&amp;"'!A1:A300"))*(_summary!$C217=INDIRECT("'"&amp;H$146&amp;"'!B1:B300")),0))</f>
        <v>1.4162230092041581E-2</v>
      </c>
      <c r="I217" s="18">
        <f t="array" aca="1" ref="I217" ca="1">INDEX(OFFSET(INDIRECT("'"&amp;I$146&amp;"'!A1"),0,$C$145,200,1),MATCH(1,(_summary!$B217=INDIRECT("'"&amp;I$146&amp;"'!A1:A300"))*(_summary!$C217=INDIRECT("'"&amp;I$146&amp;"'!B1:B300")),0))</f>
        <v>0</v>
      </c>
      <c r="J217" s="18">
        <f t="array" aca="1" ref="J217" ca="1">INDEX(OFFSET(INDIRECT("'"&amp;J$146&amp;"'!A1"),0,$C$145,200,1),MATCH(1,(_summary!$B217=INDIRECT("'"&amp;J$146&amp;"'!A1:A300"))*(_summary!$C217=INDIRECT("'"&amp;J$146&amp;"'!B1:B300")),0))</f>
        <v>0</v>
      </c>
      <c r="K217" s="18">
        <f t="array" aca="1" ref="K217" ca="1">INDEX(OFFSET(INDIRECT("'"&amp;K$146&amp;"'!A1"),0,$C$145,200,1),MATCH(1,(_summary!$B217=INDIRECT("'"&amp;K$146&amp;"'!A1:A300"))*(_summary!$C217=INDIRECT("'"&amp;K$146&amp;"'!B1:B300")),0))</f>
        <v>0</v>
      </c>
      <c r="L217" s="18">
        <f t="array" aca="1" ref="L217" ca="1">INDEX(OFFSET(INDIRECT("'"&amp;L$146&amp;"'!A1"),0,$C$145,200,1),MATCH(1,(_summary!$B217=INDIRECT("'"&amp;L$146&amp;"'!A1:A300"))*(_summary!$C217=INDIRECT("'"&amp;L$146&amp;"'!B1:B300")),0))</f>
        <v>0.51317100617224731</v>
      </c>
      <c r="M217" s="18">
        <f t="array" aca="1" ref="M217" ca="1">INDEX(OFFSET(INDIRECT("'"&amp;M$146&amp;"'!A1"),0,$C$145,200,1),MATCH(1,(_summary!$B217=INDIRECT("'"&amp;M$146&amp;"'!A1:A300"))*(_summary!$C217=INDIRECT("'"&amp;M$146&amp;"'!B1:B300")),0))</f>
        <v>4.2486690276124749E-2</v>
      </c>
      <c r="N217" s="18">
        <f t="array" aca="1" ref="N217" ca="1">INDEX(OFFSET(INDIRECT("'"&amp;N$146&amp;"'!A1"),0,$C$145,200,1),MATCH(1,(_summary!$B217=INDIRECT("'"&amp;N$146&amp;"'!A1:A300"))*(_summary!$C217=INDIRECT("'"&amp;N$146&amp;"'!B1:B300")),0))</f>
        <v>1.0196805666269938E-2</v>
      </c>
      <c r="O217" s="18">
        <f t="array" aca="1" ref="O217" ca="1">INDEX(OFFSET(INDIRECT("'"&amp;O$146&amp;"'!A1"),0,$C$145,200,1),MATCH(1,(_summary!$B217=INDIRECT("'"&amp;O$146&amp;"'!A1:A300"))*(_summary!$C217=INDIRECT("'"&amp;O$146&amp;"'!B1:B300")),0))</f>
        <v>6.7978704441799586E-3</v>
      </c>
      <c r="P217" s="18">
        <f t="array" aca="1" ref="P217" ca="1">INDEX(OFFSET(INDIRECT("'"&amp;P$146&amp;"'!A1"),0,$C$145,200,1),MATCH(1,(_summary!$B217=INDIRECT("'"&amp;P$146&amp;"'!A1:A300"))*(_summary!$C217=INDIRECT("'"&amp;P$146&amp;"'!B1:B300")),0))</f>
        <v>0</v>
      </c>
      <c r="Q217" s="18"/>
      <c r="R217" s="16">
        <f t="shared" ca="1" si="10"/>
        <v>1</v>
      </c>
    </row>
    <row r="218" spans="2:18" ht="16.5" thickTop="1" thickBot="1" x14ac:dyDescent="0.3">
      <c r="B218" t="s">
        <v>18</v>
      </c>
      <c r="C218">
        <f t="shared" si="9"/>
        <v>3</v>
      </c>
      <c r="D218" s="18">
        <f t="array" aca="1" ref="D218" ca="1">INDEX(OFFSET(INDIRECT("'"&amp;D$146&amp;"'!A1"),0,$C$145,200,1),MATCH(1,(_summary!$B218=INDIRECT("'"&amp;D$146&amp;"'!A1:A300"))*(_summary!$C218=INDIRECT("'"&amp;D$146&amp;"'!B1:B300")),0))</f>
        <v>7.3095515121314403E-2</v>
      </c>
      <c r="E218" s="18">
        <f t="array" aca="1" ref="E218" ca="1">INDEX(OFFSET(INDIRECT("'"&amp;E$146&amp;"'!A1"),0,$C$145,200,1),MATCH(1,(_summary!$B218=INDIRECT("'"&amp;E$146&amp;"'!A1:A300"))*(_summary!$C218=INDIRECT("'"&amp;E$146&amp;"'!B1:B300")),0))</f>
        <v>0.20382754867305131</v>
      </c>
      <c r="F218" s="18">
        <f t="array" aca="1" ref="F218" ca="1">INDEX(OFFSET(INDIRECT("'"&amp;F$146&amp;"'!A1"),0,$C$145,200,1),MATCH(1,(_summary!$B218=INDIRECT("'"&amp;F$146&amp;"'!A1:A300"))*(_summary!$C218=INDIRECT("'"&amp;F$146&amp;"'!B1:B300")),0))</f>
        <v>0.32588669161134953</v>
      </c>
      <c r="G218" s="18">
        <f t="array" aca="1" ref="G218" ca="1">INDEX(OFFSET(INDIRECT("'"&amp;G$146&amp;"'!A1"),0,$C$145,200,1),MATCH(1,(_summary!$B218=INDIRECT("'"&amp;G$146&amp;"'!A1:A300"))*(_summary!$C218=INDIRECT("'"&amp;G$146&amp;"'!B1:B300")),0))</f>
        <v>0.16591680522930785</v>
      </c>
      <c r="H218" s="18">
        <f t="array" aca="1" ref="H218" ca="1">INDEX(OFFSET(INDIRECT("'"&amp;H$146&amp;"'!A1"),0,$C$145,200,1),MATCH(1,(_summary!$B218=INDIRECT("'"&amp;H$146&amp;"'!A1:A300"))*(_summary!$C218=INDIRECT("'"&amp;H$146&amp;"'!B1:B300")),0))</f>
        <v>2.7202988375080884E-2</v>
      </c>
      <c r="I218" s="18">
        <f t="array" aca="1" ref="I218" ca="1">INDEX(OFFSET(INDIRECT("'"&amp;I$146&amp;"'!A1"),0,$C$145,200,1),MATCH(1,(_summary!$B218=INDIRECT("'"&amp;I$146&amp;"'!A1:A300"))*(_summary!$C218=INDIRECT("'"&amp;I$146&amp;"'!B1:B300")),0))</f>
        <v>0</v>
      </c>
      <c r="J218" s="18">
        <f t="array" aca="1" ref="J218" ca="1">INDEX(OFFSET(INDIRECT("'"&amp;J$146&amp;"'!A1"),0,$C$145,200,1),MATCH(1,(_summary!$B218=INDIRECT("'"&amp;J$146&amp;"'!A1:A300"))*(_summary!$C218=INDIRECT("'"&amp;J$146&amp;"'!B1:B300")),0))</f>
        <v>0</v>
      </c>
      <c r="K218" s="18">
        <f t="array" aca="1" ref="K218" ca="1">INDEX(OFFSET(INDIRECT("'"&amp;K$146&amp;"'!A1"),0,$C$145,200,1),MATCH(1,(_summary!$B218=INDIRECT("'"&amp;K$146&amp;"'!A1:A300"))*(_summary!$C218=INDIRECT("'"&amp;K$146&amp;"'!B1:B300")),0))</f>
        <v>0</v>
      </c>
      <c r="L218" s="18">
        <f t="array" aca="1" ref="L218" ca="1">INDEX(OFFSET(INDIRECT("'"&amp;L$146&amp;"'!A1"),0,$C$145,200,1),MATCH(1,(_summary!$B218=INDIRECT("'"&amp;L$146&amp;"'!A1:A300"))*(_summary!$C218=INDIRECT("'"&amp;L$146&amp;"'!B1:B300")),0))</f>
        <v>8.9817899814556151E-2</v>
      </c>
      <c r="M218" s="18">
        <f t="array" aca="1" ref="M218" ca="1">INDEX(OFFSET(INDIRECT("'"&amp;M$146&amp;"'!A1"),0,$C$145,200,1),MATCH(1,(_summary!$B218=INDIRECT("'"&amp;M$146&amp;"'!A1:A300"))*(_summary!$C218=INDIRECT("'"&amp;M$146&amp;"'!B1:B300")),0))</f>
        <v>8.1608965125242655E-2</v>
      </c>
      <c r="N218" s="18">
        <f t="array" aca="1" ref="N218" ca="1">INDEX(OFFSET(INDIRECT("'"&amp;N$146&amp;"'!A1"),0,$C$145,200,1),MATCH(1,(_summary!$B218=INDIRECT("'"&amp;N$146&amp;"'!A1:A300"))*(_summary!$C218=INDIRECT("'"&amp;N$146&amp;"'!B1:B300")),0))</f>
        <v>1.9586151630058234E-2</v>
      </c>
      <c r="O218" s="18">
        <f t="array" aca="1" ref="O218" ca="1">INDEX(OFFSET(INDIRECT("'"&amp;O$146&amp;"'!A1"),0,$C$145,200,1),MATCH(1,(_summary!$B218=INDIRECT("'"&amp;O$146&amp;"'!A1:A300"))*(_summary!$C218=INDIRECT("'"&amp;O$146&amp;"'!B1:B300")),0))</f>
        <v>1.3057434420038823E-2</v>
      </c>
      <c r="P218" s="18">
        <f t="array" aca="1" ref="P218" ca="1">INDEX(OFFSET(INDIRECT("'"&amp;P$146&amp;"'!A1"),0,$C$145,200,1),MATCH(1,(_summary!$B218=INDIRECT("'"&amp;P$146&amp;"'!A1:A300"))*(_summary!$C218=INDIRECT("'"&amp;P$146&amp;"'!B1:B300")),0))</f>
        <v>0</v>
      </c>
      <c r="Q218" s="18"/>
      <c r="R218" s="16">
        <f t="shared" ca="1" si="10"/>
        <v>0.99999999999999978</v>
      </c>
    </row>
    <row r="219" spans="2:18" ht="16.5" thickTop="1" thickBot="1" x14ac:dyDescent="0.3">
      <c r="B219" t="s">
        <v>5</v>
      </c>
      <c r="C219">
        <f t="shared" si="9"/>
        <v>3</v>
      </c>
      <c r="D219" s="18">
        <f t="array" aca="1" ref="D219" ca="1">INDEX(OFFSET(INDIRECT("'"&amp;D$146&amp;"'!A1"),0,$C$145,200,1),MATCH(1,(_summary!$B219=INDIRECT("'"&amp;D$146&amp;"'!A1:A300"))*(_summary!$C219=INDIRECT("'"&amp;D$146&amp;"'!B1:B300")),0))</f>
        <v>1.436535538656496E-2</v>
      </c>
      <c r="E219" s="18">
        <f t="array" aca="1" ref="E219" ca="1">INDEX(OFFSET(INDIRECT("'"&amp;E$146&amp;"'!A1"),0,$C$145,200,1),MATCH(1,(_summary!$B219=INDIRECT("'"&amp;E$146&amp;"'!A1:A300"))*(_summary!$C219=INDIRECT("'"&amp;E$146&amp;"'!B1:B300")),0))</f>
        <v>0.51040925877339094</v>
      </c>
      <c r="F219" s="18">
        <f t="array" aca="1" ref="F219" ca="1">INDEX(OFFSET(INDIRECT("'"&amp;F$146&amp;"'!A1"),0,$C$145,200,1),MATCH(1,(_summary!$B219=INDIRECT("'"&amp;F$146&amp;"'!A1:A300"))*(_summary!$C219=INDIRECT("'"&amp;F$146&amp;"'!B1:B300")),0))</f>
        <v>4.6544501698307011E-2</v>
      </c>
      <c r="G219" s="18">
        <f t="array" aca="1" ref="G219" ca="1">INDEX(OFFSET(INDIRECT("'"&amp;G$146&amp;"'!A1"),0,$C$145,200,1),MATCH(1,(_summary!$B219=INDIRECT("'"&amp;G$146&amp;"'!A1:A300"))*(_summary!$C219=INDIRECT("'"&amp;G$146&amp;"'!B1:B300")),0))</f>
        <v>0</v>
      </c>
      <c r="H219" s="18">
        <f t="array" aca="1" ref="H219" ca="1">INDEX(OFFSET(INDIRECT("'"&amp;H$146&amp;"'!A1"),0,$C$145,200,1),MATCH(1,(_summary!$B219=INDIRECT("'"&amp;H$146&amp;"'!A1:A300"))*(_summary!$C219=INDIRECT("'"&amp;H$146&amp;"'!B1:B300")),0))</f>
        <v>1.9256380016308704E-2</v>
      </c>
      <c r="I219" s="18">
        <f t="array" aca="1" ref="I219" ca="1">INDEX(OFFSET(INDIRECT("'"&amp;I$146&amp;"'!A1"),0,$C$145,200,1),MATCH(1,(_summary!$B219=INDIRECT("'"&amp;I$146&amp;"'!A1:A300"))*(_summary!$C219=INDIRECT("'"&amp;I$146&amp;"'!B1:B300")),0))</f>
        <v>0</v>
      </c>
      <c r="J219" s="18">
        <f t="array" aca="1" ref="J219" ca="1">INDEX(OFFSET(INDIRECT("'"&amp;J$146&amp;"'!A1"),0,$C$145,200,1),MATCH(1,(_summary!$B219=INDIRECT("'"&amp;J$146&amp;"'!A1:A300"))*(_summary!$C219=INDIRECT("'"&amp;J$146&amp;"'!B1:B300")),0))</f>
        <v>0</v>
      </c>
      <c r="K219" s="18">
        <f t="array" aca="1" ref="K219" ca="1">INDEX(OFFSET(INDIRECT("'"&amp;K$146&amp;"'!A1"),0,$C$145,200,1),MATCH(1,(_summary!$B219=INDIRECT("'"&amp;K$146&amp;"'!A1:A300"))*(_summary!$C219=INDIRECT("'"&amp;K$146&amp;"'!B1:B300")),0))</f>
        <v>0</v>
      </c>
      <c r="L219" s="18">
        <f t="array" aca="1" ref="L219" ca="1">INDEX(OFFSET(INDIRECT("'"&amp;L$146&amp;"'!A1"),0,$C$145,200,1),MATCH(1,(_summary!$B219=INDIRECT("'"&amp;L$146&amp;"'!A1:A300"))*(_summary!$C219=INDIRECT("'"&amp;L$146&amp;"'!B1:B300")),0))</f>
        <v>0.32847826225863291</v>
      </c>
      <c r="M219" s="18">
        <f t="array" aca="1" ref="M219" ca="1">INDEX(OFFSET(INDIRECT("'"&amp;M$146&amp;"'!A1"),0,$C$145,200,1),MATCH(1,(_summary!$B219=INDIRECT("'"&amp;M$146&amp;"'!A1:A300"))*(_summary!$C219=INDIRECT("'"&amp;M$146&amp;"'!B1:B300")),0))</f>
        <v>5.776914004892611E-2</v>
      </c>
      <c r="N219" s="18">
        <f t="array" aca="1" ref="N219" ca="1">INDEX(OFFSET(INDIRECT("'"&amp;N$146&amp;"'!A1"),0,$C$145,200,1),MATCH(1,(_summary!$B219=INDIRECT("'"&amp;N$146&amp;"'!A1:A300"))*(_summary!$C219=INDIRECT("'"&amp;N$146&amp;"'!B1:B300")),0))</f>
        <v>1.3864593611742266E-2</v>
      </c>
      <c r="O219" s="18">
        <f t="array" aca="1" ref="O219" ca="1">INDEX(OFFSET(INDIRECT("'"&amp;O$146&amp;"'!A1"),0,$C$145,200,1),MATCH(1,(_summary!$B219=INDIRECT("'"&amp;O$146&amp;"'!A1:A300"))*(_summary!$C219=INDIRECT("'"&amp;O$146&amp;"'!B1:B300")),0))</f>
        <v>9.3125082061270709E-3</v>
      </c>
      <c r="P219" s="18">
        <f t="array" aca="1" ref="P219" ca="1">INDEX(OFFSET(INDIRECT("'"&amp;P$146&amp;"'!A1"),0,$C$145,200,1),MATCH(1,(_summary!$B219=INDIRECT("'"&amp;P$146&amp;"'!A1:A300"))*(_summary!$C219=INDIRECT("'"&amp;P$146&amp;"'!B1:B300")),0))</f>
        <v>0</v>
      </c>
      <c r="Q219" s="18"/>
      <c r="R219" s="16">
        <f t="shared" ca="1" si="10"/>
        <v>1</v>
      </c>
    </row>
    <row r="220" spans="2:18" ht="16.5" thickTop="1" thickBot="1" x14ac:dyDescent="0.3">
      <c r="B220" t="s">
        <v>23</v>
      </c>
      <c r="C220">
        <f t="shared" si="9"/>
        <v>3</v>
      </c>
      <c r="D220" s="18">
        <f t="array" aca="1" ref="D220" ca="1">INDEX(OFFSET(INDIRECT("'"&amp;D$146&amp;"'!A1"),0,$C$145,200,1),MATCH(1,(_summary!$B220=INDIRECT("'"&amp;D$146&amp;"'!A1:A300"))*(_summary!$C220=INDIRECT("'"&amp;D$146&amp;"'!B1:B300")),0))</f>
        <v>1.3755507908992234E-2</v>
      </c>
      <c r="E220" s="18">
        <f t="array" aca="1" ref="E220" ca="1">INDEX(OFFSET(INDIRECT("'"&amp;E$146&amp;"'!A1"),0,$C$145,200,1),MATCH(1,(_summary!$B220=INDIRECT("'"&amp;E$146&amp;"'!A1:A300"))*(_summary!$C220=INDIRECT("'"&amp;E$146&amp;"'!B1:B300")),0))</f>
        <v>0.10209536490513557</v>
      </c>
      <c r="F220" s="18">
        <f t="array" aca="1" ref="F220" ca="1">INDEX(OFFSET(INDIRECT("'"&amp;F$146&amp;"'!A1"),0,$C$145,200,1),MATCH(1,(_summary!$B220=INDIRECT("'"&amp;F$146&amp;"'!A1:A300"))*(_summary!$C220=INDIRECT("'"&amp;F$146&amp;"'!B1:B300")),0))</f>
        <v>3.4085649603578953E-2</v>
      </c>
      <c r="G220" s="18">
        <f t="array" aca="1" ref="G220" ca="1">INDEX(OFFSET(INDIRECT("'"&amp;G$146&amp;"'!A1"),0,$C$145,200,1),MATCH(1,(_summary!$B220=INDIRECT("'"&amp;G$146&amp;"'!A1:A300"))*(_summary!$C220=INDIRECT("'"&amp;G$146&amp;"'!B1:B300")),0))</f>
        <v>1.2300865997135115E-2</v>
      </c>
      <c r="H220" s="18">
        <f t="array" aca="1" ref="H220" ca="1">INDEX(OFFSET(INDIRECT("'"&amp;H$146&amp;"'!A1"),0,$C$145,200,1),MATCH(1,(_summary!$B220=INDIRECT("'"&amp;H$146&amp;"'!A1:A300"))*(_summary!$C220=INDIRECT("'"&amp;H$146&amp;"'!B1:B300")),0))</f>
        <v>5.3673611040611982E-3</v>
      </c>
      <c r="I220" s="18">
        <f t="array" aca="1" ref="I220" ca="1">INDEX(OFFSET(INDIRECT("'"&amp;I$146&amp;"'!A1"),0,$C$145,200,1),MATCH(1,(_summary!$B220=INDIRECT("'"&amp;I$146&amp;"'!A1:A300"))*(_summary!$C220=INDIRECT("'"&amp;I$146&amp;"'!B1:B300")),0))</f>
        <v>0</v>
      </c>
      <c r="J220" s="18">
        <f t="array" aca="1" ref="J220" ca="1">INDEX(OFFSET(INDIRECT("'"&amp;J$146&amp;"'!A1"),0,$C$145,200,1),MATCH(1,(_summary!$B220=INDIRECT("'"&amp;J$146&amp;"'!A1:A300"))*(_summary!$C220=INDIRECT("'"&amp;J$146&amp;"'!B1:B300")),0))</f>
        <v>0</v>
      </c>
      <c r="K220" s="18">
        <f t="array" aca="1" ref="K220" ca="1">INDEX(OFFSET(INDIRECT("'"&amp;K$146&amp;"'!A1"),0,$C$145,200,1),MATCH(1,(_summary!$B220=INDIRECT("'"&amp;K$146&amp;"'!A1:A300"))*(_summary!$C220=INDIRECT("'"&amp;K$146&amp;"'!B1:B300")),0))</f>
        <v>0</v>
      </c>
      <c r="L220" s="18">
        <f t="array" aca="1" ref="L220" ca="1">INDEX(OFFSET(INDIRECT("'"&amp;L$146&amp;"'!A1"),0,$C$145,200,1),MATCH(1,(_summary!$B220=INDIRECT("'"&amp;L$146&amp;"'!A1:A300"))*(_summary!$C220=INDIRECT("'"&amp;L$146&amp;"'!B1:B300")),0))</f>
        <v>0.80985233384403987</v>
      </c>
      <c r="M220" s="18">
        <f t="array" aca="1" ref="M220" ca="1">INDEX(OFFSET(INDIRECT("'"&amp;M$146&amp;"'!A1"),0,$C$145,200,1),MATCH(1,(_summary!$B220=INDIRECT("'"&amp;M$146&amp;"'!A1:A300"))*(_summary!$C220=INDIRECT("'"&amp;M$146&amp;"'!B1:B300")),0))</f>
        <v>1.6102083312183595E-2</v>
      </c>
      <c r="N220" s="18">
        <f t="array" aca="1" ref="N220" ca="1">INDEX(OFFSET(INDIRECT("'"&amp;N$146&amp;"'!A1"),0,$C$145,200,1),MATCH(1,(_summary!$B220=INDIRECT("'"&amp;N$146&amp;"'!A1:A300"))*(_summary!$C220=INDIRECT("'"&amp;N$146&amp;"'!B1:B300")),0))</f>
        <v>3.8644999949240619E-3</v>
      </c>
      <c r="O220" s="18">
        <f t="array" aca="1" ref="O220" ca="1">INDEX(OFFSET(INDIRECT("'"&amp;O$146&amp;"'!A1"),0,$C$145,200,1),MATCH(1,(_summary!$B220=INDIRECT("'"&amp;O$146&amp;"'!A1:A300"))*(_summary!$C220=INDIRECT("'"&amp;O$146&amp;"'!B1:B300")),0))</f>
        <v>2.5763333299493752E-3</v>
      </c>
      <c r="P220" s="18">
        <f t="array" aca="1" ref="P220" ca="1">INDEX(OFFSET(INDIRECT("'"&amp;P$146&amp;"'!A1"),0,$C$145,200,1),MATCH(1,(_summary!$B220=INDIRECT("'"&amp;P$146&amp;"'!A1:A300"))*(_summary!$C220=INDIRECT("'"&amp;P$146&amp;"'!B1:B300")),0))</f>
        <v>0</v>
      </c>
      <c r="Q220" s="18"/>
      <c r="R220" s="16">
        <f t="shared" ca="1" si="10"/>
        <v>0.99999999999999989</v>
      </c>
    </row>
    <row r="221" spans="2:18" ht="16.5" thickTop="1" thickBot="1" x14ac:dyDescent="0.3">
      <c r="B221" t="s">
        <v>24</v>
      </c>
      <c r="C221">
        <f t="shared" si="9"/>
        <v>3</v>
      </c>
      <c r="D221" s="18">
        <f t="array" aca="1" ref="D221" ca="1">INDEX(OFFSET(INDIRECT("'"&amp;D$146&amp;"'!A1"),0,$C$145,200,1),MATCH(1,(_summary!$B221=INDIRECT("'"&amp;D$146&amp;"'!A1:A300"))*(_summary!$C221=INDIRECT("'"&amp;D$146&amp;"'!B1:B300")),0))</f>
        <v>2.010332657705893E-2</v>
      </c>
      <c r="E221" s="18">
        <f t="array" aca="1" ref="E221" ca="1">INDEX(OFFSET(INDIRECT("'"&amp;E$146&amp;"'!A1"),0,$C$145,200,1),MATCH(1,(_summary!$B221=INDIRECT("'"&amp;E$146&amp;"'!A1:A300"))*(_summary!$C221=INDIRECT("'"&amp;E$146&amp;"'!B1:B300")),0))</f>
        <v>0.11415555312170049</v>
      </c>
      <c r="F221" s="18">
        <f t="array" aca="1" ref="F221" ca="1">INDEX(OFFSET(INDIRECT("'"&amp;F$146&amp;"'!A1"),0,$C$145,200,1),MATCH(1,(_summary!$B221=INDIRECT("'"&amp;F$146&amp;"'!A1:A300"))*(_summary!$C221=INDIRECT("'"&amp;F$146&amp;"'!B1:B300")),0))</f>
        <v>1.070245966352493E-2</v>
      </c>
      <c r="G221" s="18">
        <f t="array" aca="1" ref="G221" ca="1">INDEX(OFFSET(INDIRECT("'"&amp;G$146&amp;"'!A1"),0,$C$145,200,1),MATCH(1,(_summary!$B221=INDIRECT("'"&amp;G$146&amp;"'!A1:A300"))*(_summary!$C221=INDIRECT("'"&amp;G$146&amp;"'!B1:B300")),0))</f>
        <v>6.5363557594202315E-2</v>
      </c>
      <c r="H221" s="18">
        <f t="array" aca="1" ref="H221" ca="1">INDEX(OFFSET(INDIRECT("'"&amp;H$146&amp;"'!A1"),0,$C$145,200,1),MATCH(1,(_summary!$B221=INDIRECT("'"&amp;H$146&amp;"'!A1:A300"))*(_summary!$C221=INDIRECT("'"&amp;H$146&amp;"'!B1:B300")),0))</f>
        <v>7.8185185350448487E-3</v>
      </c>
      <c r="I221" s="18">
        <f t="array" aca="1" ref="I221" ca="1">INDEX(OFFSET(INDIRECT("'"&amp;I$146&amp;"'!A1"),0,$C$145,200,1),MATCH(1,(_summary!$B221=INDIRECT("'"&amp;I$146&amp;"'!A1:A300"))*(_summary!$C221=INDIRECT("'"&amp;I$146&amp;"'!B1:B300")),0))</f>
        <v>0</v>
      </c>
      <c r="J221" s="18">
        <f t="array" aca="1" ref="J221" ca="1">INDEX(OFFSET(INDIRECT("'"&amp;J$146&amp;"'!A1"),0,$C$145,200,1),MATCH(1,(_summary!$B221=INDIRECT("'"&amp;J$146&amp;"'!A1:A300"))*(_summary!$C221=INDIRECT("'"&amp;J$146&amp;"'!B1:B300")),0))</f>
        <v>0</v>
      </c>
      <c r="K221" s="18">
        <f t="array" aca="1" ref="K221" ca="1">INDEX(OFFSET(INDIRECT("'"&amp;K$146&amp;"'!A1"),0,$C$145,200,1),MATCH(1,(_summary!$B221=INDIRECT("'"&amp;K$146&amp;"'!A1:A300"))*(_summary!$C221=INDIRECT("'"&amp;K$146&amp;"'!B1:B300")),0))</f>
        <v>0</v>
      </c>
      <c r="L221" s="18">
        <f t="array" aca="1" ref="L221" ca="1">INDEX(OFFSET(INDIRECT("'"&amp;L$146&amp;"'!A1"),0,$C$145,200,1),MATCH(1,(_summary!$B221=INDIRECT("'"&amp;L$146&amp;"'!A1:A300"))*(_summary!$C221=INDIRECT("'"&amp;L$146&amp;"'!B1:B300")),0))</f>
        <v>0.74901880666127996</v>
      </c>
      <c r="M221" s="18">
        <f t="array" aca="1" ref="M221" ca="1">INDEX(OFFSET(INDIRECT("'"&amp;M$146&amp;"'!A1"),0,$C$145,200,1),MATCH(1,(_summary!$B221=INDIRECT("'"&amp;M$146&amp;"'!A1:A300"))*(_summary!$C221=INDIRECT("'"&amp;M$146&amp;"'!B1:B300")),0))</f>
        <v>2.345555560513455E-2</v>
      </c>
      <c r="N221" s="18">
        <f t="array" aca="1" ref="N221" ca="1">INDEX(OFFSET(INDIRECT("'"&amp;N$146&amp;"'!A1"),0,$C$145,200,1),MATCH(1,(_summary!$B221=INDIRECT("'"&amp;N$146&amp;"'!A1:A300"))*(_summary!$C221=INDIRECT("'"&amp;N$146&amp;"'!B1:B300")),0))</f>
        <v>5.6293333452322909E-3</v>
      </c>
      <c r="O221" s="18">
        <f t="array" aca="1" ref="O221" ca="1">INDEX(OFFSET(INDIRECT("'"&amp;O$146&amp;"'!A1"),0,$C$145,200,1),MATCH(1,(_summary!$B221=INDIRECT("'"&amp;O$146&amp;"'!A1:A300"))*(_summary!$C221=INDIRECT("'"&amp;O$146&amp;"'!B1:B300")),0))</f>
        <v>3.7528888968215274E-3</v>
      </c>
      <c r="P221" s="18">
        <f t="array" aca="1" ref="P221" ca="1">INDEX(OFFSET(INDIRECT("'"&amp;P$146&amp;"'!A1"),0,$C$145,200,1),MATCH(1,(_summary!$B221=INDIRECT("'"&amp;P$146&amp;"'!A1:A300"))*(_summary!$C221=INDIRECT("'"&amp;P$146&amp;"'!B1:B300")),0))</f>
        <v>0</v>
      </c>
      <c r="Q221" s="18"/>
      <c r="R221" s="16">
        <f t="shared" ca="1" si="10"/>
        <v>0.99999999999999989</v>
      </c>
    </row>
    <row r="222" spans="2:18" ht="16.5" thickTop="1" thickBot="1" x14ac:dyDescent="0.3">
      <c r="B222" t="s">
        <v>27</v>
      </c>
      <c r="C222">
        <f t="shared" si="9"/>
        <v>3</v>
      </c>
      <c r="D222" s="18">
        <f t="array" aca="1" ref="D222" ca="1">INDEX(OFFSET(INDIRECT("'"&amp;D$146&amp;"'!A1"),0,$C$145,200,1),MATCH(1,(_summary!$B222=INDIRECT("'"&amp;D$146&amp;"'!A1:A300"))*(_summary!$C222=INDIRECT("'"&amp;D$146&amp;"'!B1:B300")),0))</f>
        <v>6.8613131999864935E-2</v>
      </c>
      <c r="E222" s="18">
        <f t="array" aca="1" ref="E222" ca="1">INDEX(OFFSET(INDIRECT("'"&amp;E$146&amp;"'!A1"),0,$C$145,200,1),MATCH(1,(_summary!$B222=INDIRECT("'"&amp;E$146&amp;"'!A1:A300"))*(_summary!$C222=INDIRECT("'"&amp;E$146&amp;"'!B1:B300")),0))</f>
        <v>0.36460768708607266</v>
      </c>
      <c r="F222" s="18">
        <f t="array" aca="1" ref="F222" ca="1">INDEX(OFFSET(INDIRECT("'"&amp;F$146&amp;"'!A1"),0,$C$145,200,1),MATCH(1,(_summary!$B222=INDIRECT("'"&amp;F$146&amp;"'!A1:A300"))*(_summary!$C222=INDIRECT("'"&amp;F$146&amp;"'!B1:B300")),0))</f>
        <v>0.32918702780289111</v>
      </c>
      <c r="G222" s="18">
        <f t="array" aca="1" ref="G222" ca="1">INDEX(OFFSET(INDIRECT("'"&amp;G$146&amp;"'!A1"),0,$C$145,200,1),MATCH(1,(_summary!$B222=INDIRECT("'"&amp;G$146&amp;"'!A1:A300"))*(_summary!$C222=INDIRECT("'"&amp;G$146&amp;"'!B1:B300")),0))</f>
        <v>1.7852886521691407E-4</v>
      </c>
      <c r="H222" s="18">
        <f t="array" aca="1" ref="H222" ca="1">INDEX(OFFSET(INDIRECT("'"&amp;H$146&amp;"'!A1"),0,$C$145,200,1),MATCH(1,(_summary!$B222=INDIRECT("'"&amp;H$146&amp;"'!A1:A300"))*(_summary!$C222=INDIRECT("'"&amp;H$146&amp;"'!B1:B300")),0))</f>
        <v>2.3997147273894869E-2</v>
      </c>
      <c r="I222" s="18">
        <f t="array" aca="1" ref="I222" ca="1">INDEX(OFFSET(INDIRECT("'"&amp;I$146&amp;"'!A1"),0,$C$145,200,1),MATCH(1,(_summary!$B222=INDIRECT("'"&amp;I$146&amp;"'!A1:A300"))*(_summary!$C222=INDIRECT("'"&amp;I$146&amp;"'!B1:B300")),0))</f>
        <v>0</v>
      </c>
      <c r="J222" s="18">
        <f t="array" aca="1" ref="J222" ca="1">INDEX(OFFSET(INDIRECT("'"&amp;J$146&amp;"'!A1"),0,$C$145,200,1),MATCH(1,(_summary!$B222=INDIRECT("'"&amp;J$146&amp;"'!A1:A300"))*(_summary!$C222=INDIRECT("'"&amp;J$146&amp;"'!B1:B300")),0))</f>
        <v>0</v>
      </c>
      <c r="K222" s="18">
        <f t="array" aca="1" ref="K222" ca="1">INDEX(OFFSET(INDIRECT("'"&amp;K$146&amp;"'!A1"),0,$C$145,200,1),MATCH(1,(_summary!$B222=INDIRECT("'"&amp;K$146&amp;"'!A1:A300"))*(_summary!$C222=INDIRECT("'"&amp;K$146&amp;"'!B1:B300")),0))</f>
        <v>0</v>
      </c>
      <c r="L222" s="18">
        <f t="array" aca="1" ref="L222" ca="1">INDEX(OFFSET(INDIRECT("'"&amp;L$146&amp;"'!A1"),0,$C$145,200,1),MATCH(1,(_summary!$B222=INDIRECT("'"&amp;L$146&amp;"'!A1:A300"))*(_summary!$C222=INDIRECT("'"&amp;L$146&amp;"'!B1:B300")),0))</f>
        <v>0.11186709903248113</v>
      </c>
      <c r="M222" s="18">
        <f t="array" aca="1" ref="M222" ca="1">INDEX(OFFSET(INDIRECT("'"&amp;M$146&amp;"'!A1"),0,$C$145,200,1),MATCH(1,(_summary!$B222=INDIRECT("'"&amp;M$146&amp;"'!A1:A300"))*(_summary!$C222=INDIRECT("'"&amp;M$146&amp;"'!B1:B300")),0))</f>
        <v>7.2752801210904494E-2</v>
      </c>
      <c r="N222" s="18">
        <f t="array" aca="1" ref="N222" ca="1">INDEX(OFFSET(INDIRECT("'"&amp;N$146&amp;"'!A1"),0,$C$145,200,1),MATCH(1,(_summary!$B222=INDIRECT("'"&amp;N$146&amp;"'!A1:A300"))*(_summary!$C222=INDIRECT("'"&amp;N$146&amp;"'!B1:B300")),0))</f>
        <v>1.7277946037204304E-2</v>
      </c>
      <c r="O222" s="18">
        <f t="array" aca="1" ref="O222" ca="1">INDEX(OFFSET(INDIRECT("'"&amp;O$146&amp;"'!A1"),0,$C$145,200,1),MATCH(1,(_summary!$B222=INDIRECT("'"&amp;O$146&amp;"'!A1:A300"))*(_summary!$C222=INDIRECT("'"&amp;O$146&amp;"'!B1:B300")),0))</f>
        <v>1.1518630691469533E-2</v>
      </c>
      <c r="P222" s="18">
        <f t="array" aca="1" ref="P222" ca="1">INDEX(OFFSET(INDIRECT("'"&amp;P$146&amp;"'!A1"),0,$C$145,200,1),MATCH(1,(_summary!$B222=INDIRECT("'"&amp;P$146&amp;"'!A1:A300"))*(_summary!$C222=INDIRECT("'"&amp;P$146&amp;"'!B1:B300")),0))</f>
        <v>0</v>
      </c>
      <c r="Q222" s="18"/>
      <c r="R222" s="16">
        <f t="shared" ca="1" si="10"/>
        <v>1.0000000000000002</v>
      </c>
    </row>
    <row r="223" spans="2:18" ht="16.5" thickTop="1" thickBot="1" x14ac:dyDescent="0.3">
      <c r="B223" t="s">
        <v>29</v>
      </c>
      <c r="C223">
        <f t="shared" si="9"/>
        <v>3</v>
      </c>
      <c r="D223" s="18">
        <f t="array" aca="1" ref="D223" ca="1">INDEX(OFFSET(INDIRECT("'"&amp;D$146&amp;"'!A1"),0,$C$145,200,1),MATCH(1,(_summary!$B223=INDIRECT("'"&amp;D$146&amp;"'!A1:A300"))*(_summary!$C223=INDIRECT("'"&amp;D$146&amp;"'!B1:B300")),0))</f>
        <v>0.28839766890324264</v>
      </c>
      <c r="E223" s="18">
        <f t="array" aca="1" ref="E223" ca="1">INDEX(OFFSET(INDIRECT("'"&amp;E$146&amp;"'!A1"),0,$C$145,200,1),MATCH(1,(_summary!$B223=INDIRECT("'"&amp;E$146&amp;"'!A1:A300"))*(_summary!$C223=INDIRECT("'"&amp;E$146&amp;"'!B1:B300")),0))</f>
        <v>0.43236692637869767</v>
      </c>
      <c r="F223" s="18">
        <f t="array" aca="1" ref="F223" ca="1">INDEX(OFFSET(INDIRECT("'"&amp;F$146&amp;"'!A1"),0,$C$145,200,1),MATCH(1,(_summary!$B223=INDIRECT("'"&amp;F$146&amp;"'!A1:A300"))*(_summary!$C223=INDIRECT("'"&amp;F$146&amp;"'!B1:B300")),0))</f>
        <v>6.8066702578605046E-2</v>
      </c>
      <c r="G223" s="18">
        <f t="array" aca="1" ref="G223" ca="1">INDEX(OFFSET(INDIRECT("'"&amp;G$146&amp;"'!A1"),0,$C$145,200,1),MATCH(1,(_summary!$B223=INDIRECT("'"&amp;G$146&amp;"'!A1:A300"))*(_summary!$C223=INDIRECT("'"&amp;G$146&amp;"'!B1:B300")),0))</f>
        <v>0</v>
      </c>
      <c r="H223" s="18">
        <f t="array" aca="1" ref="H223" ca="1">INDEX(OFFSET(INDIRECT("'"&amp;H$146&amp;"'!A1"),0,$C$145,200,1),MATCH(1,(_summary!$B223=INDIRECT("'"&amp;H$146&amp;"'!A1:A300"))*(_summary!$C223=INDIRECT("'"&amp;H$146&amp;"'!B1:B300")),0))</f>
        <v>1.7302226533098233E-2</v>
      </c>
      <c r="I223" s="18">
        <f t="array" aca="1" ref="I223" ca="1">INDEX(OFFSET(INDIRECT("'"&amp;I$146&amp;"'!A1"),0,$C$145,200,1),MATCH(1,(_summary!$B223=INDIRECT("'"&amp;I$146&amp;"'!A1:A300"))*(_summary!$C223=INDIRECT("'"&amp;I$146&amp;"'!B1:B300")),0))</f>
        <v>0</v>
      </c>
      <c r="J223" s="18">
        <f t="array" aca="1" ref="J223" ca="1">INDEX(OFFSET(INDIRECT("'"&amp;J$146&amp;"'!A1"),0,$C$145,200,1),MATCH(1,(_summary!$B223=INDIRECT("'"&amp;J$146&amp;"'!A1:A300"))*(_summary!$C223=INDIRECT("'"&amp;J$146&amp;"'!B1:B300")),0))</f>
        <v>0</v>
      </c>
      <c r="K223" s="18">
        <f t="array" aca="1" ref="K223" ca="1">INDEX(OFFSET(INDIRECT("'"&amp;K$146&amp;"'!A1"),0,$C$145,200,1),MATCH(1,(_summary!$B223=INDIRECT("'"&amp;K$146&amp;"'!A1:A300"))*(_summary!$C223=INDIRECT("'"&amp;K$146&amp;"'!B1:B300")),0))</f>
        <v>0</v>
      </c>
      <c r="L223" s="18">
        <f t="array" aca="1" ref="L223" ca="1">INDEX(OFFSET(INDIRECT("'"&amp;L$146&amp;"'!A1"),0,$C$145,200,1),MATCH(1,(_summary!$B223=INDIRECT("'"&amp;L$146&amp;"'!A1:A300"))*(_summary!$C223=INDIRECT("'"&amp;L$146&amp;"'!B1:B300")),0))</f>
        <v>0.12119712416734375</v>
      </c>
      <c r="M223" s="18">
        <f t="array" aca="1" ref="M223" ca="1">INDEX(OFFSET(INDIRECT("'"&amp;M$146&amp;"'!A1"),0,$C$145,200,1),MATCH(1,(_summary!$B223=INDIRECT("'"&amp;M$146&amp;"'!A1:A300"))*(_summary!$C223=INDIRECT("'"&amp;M$146&amp;"'!B1:B300")),0))</f>
        <v>5.1906679599294708E-2</v>
      </c>
      <c r="N223" s="18">
        <f t="array" aca="1" ref="N223" ca="1">INDEX(OFFSET(INDIRECT("'"&amp;N$146&amp;"'!A1"),0,$C$145,200,1),MATCH(1,(_summary!$B223=INDIRECT("'"&amp;N$146&amp;"'!A1:A300"))*(_summary!$C223=INDIRECT("'"&amp;N$146&amp;"'!B1:B300")),0))</f>
        <v>1.2457603103830726E-2</v>
      </c>
      <c r="O223" s="18">
        <f t="array" aca="1" ref="O223" ca="1">INDEX(OFFSET(INDIRECT("'"&amp;O$146&amp;"'!A1"),0,$C$145,200,1),MATCH(1,(_summary!$B223=INDIRECT("'"&amp;O$146&amp;"'!A1:A300"))*(_summary!$C223=INDIRECT("'"&amp;O$146&amp;"'!B1:B300")),0))</f>
        <v>8.3050687358871521E-3</v>
      </c>
      <c r="P223" s="18">
        <f t="array" aca="1" ref="P223" ca="1">INDEX(OFFSET(INDIRECT("'"&amp;P$146&amp;"'!A1"),0,$C$145,200,1),MATCH(1,(_summary!$B223=INDIRECT("'"&amp;P$146&amp;"'!A1:A300"))*(_summary!$C223=INDIRECT("'"&amp;P$146&amp;"'!B1:B300")),0))</f>
        <v>0</v>
      </c>
      <c r="Q223" s="18"/>
      <c r="R223" s="16">
        <f t="shared" ca="1" si="10"/>
        <v>0.99999999999999989</v>
      </c>
    </row>
    <row r="224" spans="2:18" ht="16.5" thickTop="1" thickBot="1" x14ac:dyDescent="0.3">
      <c r="B224" t="s">
        <v>8</v>
      </c>
      <c r="C224">
        <f t="shared" si="9"/>
        <v>3</v>
      </c>
      <c r="D224" s="18">
        <f t="array" aca="1" ref="D224" ca="1">INDEX(OFFSET(INDIRECT("'"&amp;D$146&amp;"'!A1"),0,$C$145,200,1),MATCH(1,(_summary!$B224=INDIRECT("'"&amp;D$146&amp;"'!A1:A300"))*(_summary!$C224=INDIRECT("'"&amp;D$146&amp;"'!B1:B300")),0))</f>
        <v>4.3578338299408728E-2</v>
      </c>
      <c r="E224" s="18">
        <f t="array" aca="1" ref="E224" ca="1">INDEX(OFFSET(INDIRECT("'"&amp;E$146&amp;"'!A1"),0,$C$145,200,1),MATCH(1,(_summary!$B224=INDIRECT("'"&amp;E$146&amp;"'!A1:A300"))*(_summary!$C224=INDIRECT("'"&amp;E$146&amp;"'!B1:B300")),0))</f>
        <v>0.70811375725342729</v>
      </c>
      <c r="F224" s="18">
        <f t="array" aca="1" ref="F224" ca="1">INDEX(OFFSET(INDIRECT("'"&amp;F$146&amp;"'!A1"),0,$C$145,200,1),MATCH(1,(_summary!$B224=INDIRECT("'"&amp;F$146&amp;"'!A1:A300"))*(_summary!$C224=INDIRECT("'"&amp;F$146&amp;"'!B1:B300")),0))</f>
        <v>1.2151239235013587E-3</v>
      </c>
      <c r="G224" s="18">
        <f t="array" aca="1" ref="G224" ca="1">INDEX(OFFSET(INDIRECT("'"&amp;G$146&amp;"'!A1"),0,$C$145,200,1),MATCH(1,(_summary!$B224=INDIRECT("'"&amp;G$146&amp;"'!A1:A300"))*(_summary!$C224=INDIRECT("'"&amp;G$146&amp;"'!B1:B300")),0))</f>
        <v>1.466227269226285E-5</v>
      </c>
      <c r="H224" s="18">
        <f t="array" aca="1" ref="H224" ca="1">INDEX(OFFSET(INDIRECT("'"&amp;H$146&amp;"'!A1"),0,$C$145,200,1),MATCH(1,(_summary!$B224=INDIRECT("'"&amp;H$146&amp;"'!A1:A300"))*(_summary!$C224=INDIRECT("'"&amp;H$146&amp;"'!B1:B300")),0))</f>
        <v>2.4525454242990165E-2</v>
      </c>
      <c r="I224" s="18">
        <f t="array" aca="1" ref="I224" ca="1">INDEX(OFFSET(INDIRECT("'"&amp;I$146&amp;"'!A1"),0,$C$145,200,1),MATCH(1,(_summary!$B224=INDIRECT("'"&amp;I$146&amp;"'!A1:A300"))*(_summary!$C224=INDIRECT("'"&amp;I$146&amp;"'!B1:B300")),0))</f>
        <v>0</v>
      </c>
      <c r="J224" s="18">
        <f t="array" aca="1" ref="J224" ca="1">INDEX(OFFSET(INDIRECT("'"&amp;J$146&amp;"'!A1"),0,$C$145,200,1),MATCH(1,(_summary!$B224=INDIRECT("'"&amp;J$146&amp;"'!A1:A300"))*(_summary!$C224=INDIRECT("'"&amp;J$146&amp;"'!B1:B300")),0))</f>
        <v>0</v>
      </c>
      <c r="K224" s="18">
        <f t="array" aca="1" ref="K224" ca="1">INDEX(OFFSET(INDIRECT("'"&amp;K$146&amp;"'!A1"),0,$C$145,200,1),MATCH(1,(_summary!$B224=INDIRECT("'"&amp;K$146&amp;"'!A1:A300"))*(_summary!$C224=INDIRECT("'"&amp;K$146&amp;"'!B1:B300")),0))</f>
        <v>0</v>
      </c>
      <c r="L224" s="18">
        <f t="array" aca="1" ref="L224" ca="1">INDEX(OFFSET(INDIRECT("'"&amp;L$146&amp;"'!A1"),0,$C$145,200,1),MATCH(1,(_summary!$B224=INDIRECT("'"&amp;L$146&amp;"'!A1:A300"))*(_summary!$C224=INDIRECT("'"&amp;L$146&amp;"'!B1:B300")),0))</f>
        <v>0.11882938473157335</v>
      </c>
      <c r="M224" s="18">
        <f t="array" aca="1" ref="M224" ca="1">INDEX(OFFSET(INDIRECT("'"&amp;M$146&amp;"'!A1"),0,$C$145,200,1),MATCH(1,(_summary!$B224=INDIRECT("'"&amp;M$146&amp;"'!A1:A300"))*(_summary!$C224=INDIRECT("'"&amp;M$146&amp;"'!B1:B300")),0))</f>
        <v>7.4292734184818701E-2</v>
      </c>
      <c r="N224" s="18">
        <f t="array" aca="1" ref="N224" ca="1">INDEX(OFFSET(INDIRECT("'"&amp;N$146&amp;"'!A1"),0,$C$145,200,1),MATCH(1,(_summary!$B224=INDIRECT("'"&amp;N$146&amp;"'!A1:A300"))*(_summary!$C224=INDIRECT("'"&amp;N$146&amp;"'!B1:B300")),0))</f>
        <v>1.7658327054952915E-2</v>
      </c>
      <c r="O224" s="18">
        <f t="array" aca="1" ref="O224" ca="1">INDEX(OFFSET(INDIRECT("'"&amp;O$146&amp;"'!A1"),0,$C$145,200,1),MATCH(1,(_summary!$B224=INDIRECT("'"&amp;O$146&amp;"'!A1:A300"))*(_summary!$C224=INDIRECT("'"&amp;O$146&amp;"'!B1:B300")),0))</f>
        <v>1.1772218036635279E-2</v>
      </c>
      <c r="P224" s="18">
        <f t="array" aca="1" ref="P224" ca="1">INDEX(OFFSET(INDIRECT("'"&amp;P$146&amp;"'!A1"),0,$C$145,200,1),MATCH(1,(_summary!$B224=INDIRECT("'"&amp;P$146&amp;"'!A1:A300"))*(_summary!$C224=INDIRECT("'"&amp;P$146&amp;"'!B1:B300")),0))</f>
        <v>0</v>
      </c>
      <c r="Q224" s="18"/>
      <c r="R224" s="16">
        <f t="shared" ca="1" si="10"/>
        <v>1</v>
      </c>
    </row>
    <row r="225" spans="2:18" ht="16.5" thickTop="1" thickBot="1" x14ac:dyDescent="0.3">
      <c r="B225" t="s">
        <v>6</v>
      </c>
      <c r="C225">
        <f t="shared" si="9"/>
        <v>3</v>
      </c>
      <c r="D225" s="18">
        <f t="array" aca="1" ref="D225" ca="1">INDEX(OFFSET(INDIRECT("'"&amp;D$146&amp;"'!A1"),0,$C$145,200,1),MATCH(1,(_summary!$B225=INDIRECT("'"&amp;D$146&amp;"'!A1:A300"))*(_summary!$C225=INDIRECT("'"&amp;D$146&amp;"'!B1:B300")),0))</f>
        <v>1.6839628355615432E-2</v>
      </c>
      <c r="E225" s="18">
        <f t="array" aca="1" ref="E225" ca="1">INDEX(OFFSET(INDIRECT("'"&amp;E$146&amp;"'!A1"),0,$C$145,200,1),MATCH(1,(_summary!$B225=INDIRECT("'"&amp;E$146&amp;"'!A1:A300"))*(_summary!$C225=INDIRECT("'"&amp;E$146&amp;"'!B1:B300")),0))</f>
        <v>0.18768165226547767</v>
      </c>
      <c r="F225" s="18">
        <f t="array" aca="1" ref="F225" ca="1">INDEX(OFFSET(INDIRECT("'"&amp;F$146&amp;"'!A1"),0,$C$145,200,1),MATCH(1,(_summary!$B225=INDIRECT("'"&amp;F$146&amp;"'!A1:A300"))*(_summary!$C225=INDIRECT("'"&amp;F$146&amp;"'!B1:B300")),0))</f>
        <v>5.0578288434755267E-3</v>
      </c>
      <c r="G225" s="18">
        <f t="array" aca="1" ref="G225" ca="1">INDEX(OFFSET(INDIRECT("'"&amp;G$146&amp;"'!A1"),0,$C$145,200,1),MATCH(1,(_summary!$B225=INDIRECT("'"&amp;G$146&amp;"'!A1:A300"))*(_summary!$C225=INDIRECT("'"&amp;G$146&amp;"'!B1:B300")),0))</f>
        <v>0.36165863182581093</v>
      </c>
      <c r="H225" s="18">
        <f t="array" aca="1" ref="H225" ca="1">INDEX(OFFSET(INDIRECT("'"&amp;H$146&amp;"'!A1"),0,$C$145,200,1),MATCH(1,(_summary!$B225=INDIRECT("'"&amp;H$146&amp;"'!A1:A300"))*(_summary!$C225=INDIRECT("'"&amp;H$146&amp;"'!B1:B300")),0))</f>
        <v>2.6038434600438486E-2</v>
      </c>
      <c r="I225" s="18">
        <f t="array" aca="1" ref="I225" ca="1">INDEX(OFFSET(INDIRECT("'"&amp;I$146&amp;"'!A1"),0,$C$145,200,1),MATCH(1,(_summary!$B225=INDIRECT("'"&amp;I$146&amp;"'!A1:A300"))*(_summary!$C225=INDIRECT("'"&amp;I$146&amp;"'!B1:B300")),0))</f>
        <v>0</v>
      </c>
      <c r="J225" s="18">
        <f t="array" aca="1" ref="J225" ca="1">INDEX(OFFSET(INDIRECT("'"&amp;J$146&amp;"'!A1"),0,$C$145,200,1),MATCH(1,(_summary!$B225=INDIRECT("'"&amp;J$146&amp;"'!A1:A300"))*(_summary!$C225=INDIRECT("'"&amp;J$146&amp;"'!B1:B300")),0))</f>
        <v>0</v>
      </c>
      <c r="K225" s="18">
        <f t="array" aca="1" ref="K225" ca="1">INDEX(OFFSET(INDIRECT("'"&amp;K$146&amp;"'!A1"),0,$C$145,200,1),MATCH(1,(_summary!$B225=INDIRECT("'"&amp;K$146&amp;"'!A1:A300"))*(_summary!$C225=INDIRECT("'"&amp;K$146&amp;"'!B1:B300")),0))</f>
        <v>0</v>
      </c>
      <c r="L225" s="18">
        <f t="array" aca="1" ref="L225" ca="1">INDEX(OFFSET(INDIRECT("'"&amp;L$146&amp;"'!A1"),0,$C$145,200,1),MATCH(1,(_summary!$B225=INDIRECT("'"&amp;L$146&amp;"'!A1:A300"))*(_summary!$C225=INDIRECT("'"&amp;L$146&amp;"'!B1:B300")),0))</f>
        <v>0.29164684769535626</v>
      </c>
      <c r="M225" s="18">
        <f t="array" aca="1" ref="M225" ca="1">INDEX(OFFSET(INDIRECT("'"&amp;M$146&amp;"'!A1"),0,$C$145,200,1),MATCH(1,(_summary!$B225=INDIRECT("'"&amp;M$146&amp;"'!A1:A300"))*(_summary!$C225=INDIRECT("'"&amp;M$146&amp;"'!B1:B300")),0))</f>
        <v>7.8552950468774252E-2</v>
      </c>
      <c r="N225" s="18">
        <f t="array" aca="1" ref="N225" ca="1">INDEX(OFFSET(INDIRECT("'"&amp;N$146&amp;"'!A1"),0,$C$145,200,1),MATCH(1,(_summary!$B225=INDIRECT("'"&amp;N$146&amp;"'!A1:A300"))*(_summary!$C225=INDIRECT("'"&amp;N$146&amp;"'!B1:B300")),0))</f>
        <v>1.8747672912315709E-2</v>
      </c>
      <c r="O225" s="18">
        <f t="array" aca="1" ref="O225" ca="1">INDEX(OFFSET(INDIRECT("'"&amp;O$146&amp;"'!A1"),0,$C$145,200,1),MATCH(1,(_summary!$B225=INDIRECT("'"&amp;O$146&amp;"'!A1:A300"))*(_summary!$C225=INDIRECT("'"&amp;O$146&amp;"'!B1:B300")),0))</f>
        <v>1.3776353032735712E-2</v>
      </c>
      <c r="P225" s="18">
        <f t="array" aca="1" ref="P225" ca="1">INDEX(OFFSET(INDIRECT("'"&amp;P$146&amp;"'!A1"),0,$C$145,200,1),MATCH(1,(_summary!$B225=INDIRECT("'"&amp;P$146&amp;"'!A1:A300"))*(_summary!$C225=INDIRECT("'"&amp;P$146&amp;"'!B1:B300")),0))</f>
        <v>0</v>
      </c>
      <c r="Q225" s="18"/>
      <c r="R225" s="16">
        <f t="shared" ca="1" si="10"/>
        <v>1</v>
      </c>
    </row>
    <row r="226" spans="2:18" ht="16.5" thickTop="1" thickBot="1" x14ac:dyDescent="0.3">
      <c r="B226" t="s">
        <v>21</v>
      </c>
      <c r="C226">
        <f t="shared" si="9"/>
        <v>3</v>
      </c>
      <c r="D226" s="18">
        <f t="array" aca="1" ref="D226" ca="1">INDEX(OFFSET(INDIRECT("'"&amp;D$146&amp;"'!A1"),0,$C$145,200,1),MATCH(1,(_summary!$B226=INDIRECT("'"&amp;D$146&amp;"'!A1:A300"))*(_summary!$C226=INDIRECT("'"&amp;D$146&amp;"'!B1:B300")),0))</f>
        <v>3.3534687046851502E-2</v>
      </c>
      <c r="E226" s="18">
        <f t="array" aca="1" ref="E226" ca="1">INDEX(OFFSET(INDIRECT("'"&amp;E$146&amp;"'!A1"),0,$C$145,200,1),MATCH(1,(_summary!$B226=INDIRECT("'"&amp;E$146&amp;"'!A1:A300"))*(_summary!$C226=INDIRECT("'"&amp;E$146&amp;"'!B1:B300")),0))</f>
        <v>0.13348889509514017</v>
      </c>
      <c r="F226" s="18">
        <f t="array" aca="1" ref="F226" ca="1">INDEX(OFFSET(INDIRECT("'"&amp;F$146&amp;"'!A1"),0,$C$145,200,1),MATCH(1,(_summary!$B226=INDIRECT("'"&amp;F$146&amp;"'!A1:A300"))*(_summary!$C226=INDIRECT("'"&amp;F$146&amp;"'!B1:B300")),0))</f>
        <v>4.4948669168941184E-2</v>
      </c>
      <c r="G226" s="18">
        <f t="array" aca="1" ref="G226" ca="1">INDEX(OFFSET(INDIRECT("'"&amp;G$146&amp;"'!A1"),0,$C$145,200,1),MATCH(1,(_summary!$B226=INDIRECT("'"&amp;G$146&amp;"'!A1:A300"))*(_summary!$C226=INDIRECT("'"&amp;G$146&amp;"'!B1:B300")),0))</f>
        <v>0</v>
      </c>
      <c r="H226" s="18">
        <f t="array" aca="1" ref="H226" ca="1">INDEX(OFFSET(INDIRECT("'"&amp;H$146&amp;"'!A1"),0,$C$145,200,1),MATCH(1,(_summary!$B226=INDIRECT("'"&amp;H$146&amp;"'!A1:A300"))*(_summary!$C226=INDIRECT("'"&amp;H$146&amp;"'!B1:B300")),0))</f>
        <v>6.169383870832601E-3</v>
      </c>
      <c r="I226" s="18">
        <f t="array" aca="1" ref="I226" ca="1">INDEX(OFFSET(INDIRECT("'"&amp;I$146&amp;"'!A1"),0,$C$145,200,1),MATCH(1,(_summary!$B226=INDIRECT("'"&amp;I$146&amp;"'!A1:A300"))*(_summary!$C226=INDIRECT("'"&amp;I$146&amp;"'!B1:B300")),0))</f>
        <v>0</v>
      </c>
      <c r="J226" s="18">
        <f t="array" aca="1" ref="J226" ca="1">INDEX(OFFSET(INDIRECT("'"&amp;J$146&amp;"'!A1"),0,$C$145,200,1),MATCH(1,(_summary!$B226=INDIRECT("'"&amp;J$146&amp;"'!A1:A300"))*(_summary!$C226=INDIRECT("'"&amp;J$146&amp;"'!B1:B300")),0))</f>
        <v>0</v>
      </c>
      <c r="K226" s="18">
        <f t="array" aca="1" ref="K226" ca="1">INDEX(OFFSET(INDIRECT("'"&amp;K$146&amp;"'!A1"),0,$C$145,200,1),MATCH(1,(_summary!$B226=INDIRECT("'"&amp;K$146&amp;"'!A1:A300"))*(_summary!$C226=INDIRECT("'"&amp;K$146&amp;"'!B1:B300")),0))</f>
        <v>0</v>
      </c>
      <c r="L226" s="18">
        <f t="array" aca="1" ref="L226" ca="1">INDEX(OFFSET(INDIRECT("'"&amp;L$146&amp;"'!A1"),0,$C$145,200,1),MATCH(1,(_summary!$B226=INDIRECT("'"&amp;L$146&amp;"'!A1:A300"))*(_summary!$C226=INDIRECT("'"&amp;L$146&amp;"'!B1:B300")),0))</f>
        <v>0.75594695256073763</v>
      </c>
      <c r="M226" s="18">
        <f t="array" aca="1" ref="M226" ca="1">INDEX(OFFSET(INDIRECT("'"&amp;M$146&amp;"'!A1"),0,$C$145,200,1),MATCH(1,(_summary!$B226=INDIRECT("'"&amp;M$146&amp;"'!A1:A300"))*(_summary!$C226=INDIRECT("'"&amp;M$146&amp;"'!B1:B300")),0))</f>
        <v>1.8508151612497803E-2</v>
      </c>
      <c r="N226" s="18">
        <f t="array" aca="1" ref="N226" ca="1">INDEX(OFFSET(INDIRECT("'"&amp;N$146&amp;"'!A1"),0,$C$145,200,1),MATCH(1,(_summary!$B226=INDIRECT("'"&amp;N$146&amp;"'!A1:A300"))*(_summary!$C226=INDIRECT("'"&amp;N$146&amp;"'!B1:B300")),0))</f>
        <v>4.4419563869994728E-3</v>
      </c>
      <c r="O226" s="18">
        <f t="array" aca="1" ref="O226" ca="1">INDEX(OFFSET(INDIRECT("'"&amp;O$146&amp;"'!A1"),0,$C$145,200,1),MATCH(1,(_summary!$B226=INDIRECT("'"&amp;O$146&amp;"'!A1:A300"))*(_summary!$C226=INDIRECT("'"&amp;O$146&amp;"'!B1:B300")),0))</f>
        <v>2.9613042579996478E-3</v>
      </c>
      <c r="P226" s="18">
        <f t="array" aca="1" ref="P226" ca="1">INDEX(OFFSET(INDIRECT("'"&amp;P$146&amp;"'!A1"),0,$C$145,200,1),MATCH(1,(_summary!$B226=INDIRECT("'"&amp;P$146&amp;"'!A1:A300"))*(_summary!$C226=INDIRECT("'"&amp;P$146&amp;"'!B1:B300")),0))</f>
        <v>0</v>
      </c>
      <c r="Q226" s="18"/>
      <c r="R226" s="16">
        <f t="shared" ca="1" si="10"/>
        <v>1</v>
      </c>
    </row>
    <row r="227" spans="2:18" ht="16.5" thickTop="1" thickBot="1" x14ac:dyDescent="0.3">
      <c r="B227" t="s">
        <v>10</v>
      </c>
      <c r="C227">
        <f t="shared" si="9"/>
        <v>3</v>
      </c>
      <c r="D227" s="18">
        <f t="array" aca="1" ref="D227" ca="1">INDEX(OFFSET(INDIRECT("'"&amp;D$146&amp;"'!A1"),0,$C$145,200,1),MATCH(1,(_summary!$B227=INDIRECT("'"&amp;D$146&amp;"'!A1:A300"))*(_summary!$C227=INDIRECT("'"&amp;D$146&amp;"'!B1:B300")),0))</f>
        <v>2.7850919121713613E-2</v>
      </c>
      <c r="E227" s="18">
        <f t="array" aca="1" ref="E227" ca="1">INDEX(OFFSET(INDIRECT("'"&amp;E$146&amp;"'!A1"),0,$C$145,200,1),MATCH(1,(_summary!$B227=INDIRECT("'"&amp;E$146&amp;"'!A1:A300"))*(_summary!$C227=INDIRECT("'"&amp;E$146&amp;"'!B1:B300")),0))</f>
        <v>0.32363071943922955</v>
      </c>
      <c r="F227" s="18">
        <f t="array" aca="1" ref="F227" ca="1">INDEX(OFFSET(INDIRECT("'"&amp;F$146&amp;"'!A1"),0,$C$145,200,1),MATCH(1,(_summary!$B227=INDIRECT("'"&amp;F$146&amp;"'!A1:A300"))*(_summary!$C227=INDIRECT("'"&amp;F$146&amp;"'!B1:B300")),0))</f>
        <v>0</v>
      </c>
      <c r="G227" s="18">
        <f t="array" aca="1" ref="G227" ca="1">INDEX(OFFSET(INDIRECT("'"&amp;G$146&amp;"'!A1"),0,$C$145,200,1),MATCH(1,(_summary!$B227=INDIRECT("'"&amp;G$146&amp;"'!A1:A300"))*(_summary!$C227=INDIRECT("'"&amp;G$146&amp;"'!B1:B300")),0))</f>
        <v>4.0612813610758636E-3</v>
      </c>
      <c r="H227" s="18">
        <f t="array" aca="1" ref="H227" ca="1">INDEX(OFFSET(INDIRECT("'"&amp;H$146&amp;"'!A1"),0,$C$145,200,1),MATCH(1,(_summary!$B227=INDIRECT("'"&amp;H$146&amp;"'!A1:A300"))*(_summary!$C227=INDIRECT("'"&amp;H$146&amp;"'!B1:B300")),0))</f>
        <v>1.140692862495501E-2</v>
      </c>
      <c r="I227" s="18">
        <f t="array" aca="1" ref="I227" ca="1">INDEX(OFFSET(INDIRECT("'"&amp;I$146&amp;"'!A1"),0,$C$145,200,1),MATCH(1,(_summary!$B227=INDIRECT("'"&amp;I$146&amp;"'!A1:A300"))*(_summary!$C227=INDIRECT("'"&amp;I$146&amp;"'!B1:B300")),0))</f>
        <v>0</v>
      </c>
      <c r="J227" s="18">
        <f t="array" aca="1" ref="J227" ca="1">INDEX(OFFSET(INDIRECT("'"&amp;J$146&amp;"'!A1"),0,$C$145,200,1),MATCH(1,(_summary!$B227=INDIRECT("'"&amp;J$146&amp;"'!A1:A300"))*(_summary!$C227=INDIRECT("'"&amp;J$146&amp;"'!B1:B300")),0))</f>
        <v>0</v>
      </c>
      <c r="K227" s="18">
        <f t="array" aca="1" ref="K227" ca="1">INDEX(OFFSET(INDIRECT("'"&amp;K$146&amp;"'!A1"),0,$C$145,200,1),MATCH(1,(_summary!$B227=INDIRECT("'"&amp;K$146&amp;"'!A1:A300"))*(_summary!$C227=INDIRECT("'"&amp;K$146&amp;"'!B1:B300")),0))</f>
        <v>0</v>
      </c>
      <c r="L227" s="18">
        <f t="array" aca="1" ref="L227" ca="1">INDEX(OFFSET(INDIRECT("'"&amp;L$146&amp;"'!A1"),0,$C$145,200,1),MATCH(1,(_summary!$B227=INDIRECT("'"&amp;L$146&amp;"'!A1:A300"))*(_summary!$C227=INDIRECT("'"&amp;L$146&amp;"'!B1:B300")),0))</f>
        <v>0.58277931935659455</v>
      </c>
      <c r="M227" s="18">
        <f t="array" aca="1" ref="M227" ca="1">INDEX(OFFSET(INDIRECT("'"&amp;M$146&amp;"'!A1"),0,$C$145,200,1),MATCH(1,(_summary!$B227=INDIRECT("'"&amp;M$146&amp;"'!A1:A300"))*(_summary!$C227=INDIRECT("'"&amp;M$146&amp;"'!B1:B300")),0))</f>
        <v>3.4220785874865031E-2</v>
      </c>
      <c r="N227" s="18">
        <f t="array" aca="1" ref="N227" ca="1">INDEX(OFFSET(INDIRECT("'"&amp;N$146&amp;"'!A1"),0,$C$145,200,1),MATCH(1,(_summary!$B227=INDIRECT("'"&amp;N$146&amp;"'!A1:A300"))*(_summary!$C227=INDIRECT("'"&amp;N$146&amp;"'!B1:B300")),0))</f>
        <v>8.2129886099676069E-3</v>
      </c>
      <c r="O227" s="18">
        <f t="array" aca="1" ref="O227" ca="1">INDEX(OFFSET(INDIRECT("'"&amp;O$146&amp;"'!A1"),0,$C$145,200,1),MATCH(1,(_summary!$B227=INDIRECT("'"&amp;O$146&amp;"'!A1:A300"))*(_summary!$C227=INDIRECT("'"&amp;O$146&amp;"'!B1:B300")),0))</f>
        <v>7.8370576115987991E-3</v>
      </c>
      <c r="P227" s="18">
        <f t="array" aca="1" ref="P227" ca="1">INDEX(OFFSET(INDIRECT("'"&amp;P$146&amp;"'!A1"),0,$C$145,200,1),MATCH(1,(_summary!$B227=INDIRECT("'"&amp;P$146&amp;"'!A1:A300"))*(_summary!$C227=INDIRECT("'"&amp;P$146&amp;"'!B1:B300")),0))</f>
        <v>0</v>
      </c>
      <c r="Q227" s="18"/>
      <c r="R227" s="16">
        <f t="shared" ca="1" si="10"/>
        <v>1</v>
      </c>
    </row>
    <row r="228" spans="2:18" ht="16.5" thickTop="1" thickBot="1" x14ac:dyDescent="0.3">
      <c r="B228" t="s">
        <v>20</v>
      </c>
      <c r="C228">
        <f t="shared" si="9"/>
        <v>3</v>
      </c>
      <c r="D228" s="18">
        <f t="array" aca="1" ref="D228" ca="1">INDEX(OFFSET(INDIRECT("'"&amp;D$146&amp;"'!A1"),0,$C$145,200,1),MATCH(1,(_summary!$B228=INDIRECT("'"&amp;D$146&amp;"'!A1:A300"))*(_summary!$C228=INDIRECT("'"&amp;D$146&amp;"'!B1:B300")),0))</f>
        <v>8.7590987111373905E-2</v>
      </c>
      <c r="E228" s="18">
        <f t="array" aca="1" ref="E228" ca="1">INDEX(OFFSET(INDIRECT("'"&amp;E$146&amp;"'!A1"),0,$C$145,200,1),MATCH(1,(_summary!$B228=INDIRECT("'"&amp;E$146&amp;"'!A1:A300"))*(_summary!$C228=INDIRECT("'"&amp;E$146&amp;"'!B1:B300")),0))</f>
        <v>0.66665037635851498</v>
      </c>
      <c r="F228" s="18">
        <f t="array" aca="1" ref="F228" ca="1">INDEX(OFFSET(INDIRECT("'"&amp;F$146&amp;"'!A1"),0,$C$145,200,1),MATCH(1,(_summary!$B228=INDIRECT("'"&amp;F$146&amp;"'!A1:A300"))*(_summary!$C228=INDIRECT("'"&amp;F$146&amp;"'!B1:B300")),0))</f>
        <v>0</v>
      </c>
      <c r="G228" s="18">
        <f t="array" aca="1" ref="G228" ca="1">INDEX(OFFSET(INDIRECT("'"&amp;G$146&amp;"'!A1"),0,$C$145,200,1),MATCH(1,(_summary!$B228=INDIRECT("'"&amp;G$146&amp;"'!A1:A300"))*(_summary!$C228=INDIRECT("'"&amp;G$146&amp;"'!B1:B300")),0))</f>
        <v>1.8755743272706731E-2</v>
      </c>
      <c r="H228" s="18">
        <f t="array" aca="1" ref="H228" ca="1">INDEX(OFFSET(INDIRECT("'"&amp;H$146&amp;"'!A1"),0,$C$145,200,1),MATCH(1,(_summary!$B228=INDIRECT("'"&amp;H$146&amp;"'!A1:A300"))*(_summary!$C228=INDIRECT("'"&amp;H$146&amp;"'!B1:B300")),0))</f>
        <v>2.4053854122369499E-2</v>
      </c>
      <c r="I228" s="18">
        <f t="array" aca="1" ref="I228" ca="1">INDEX(OFFSET(INDIRECT("'"&amp;I$146&amp;"'!A1"),0,$C$145,200,1),MATCH(1,(_summary!$B228=INDIRECT("'"&amp;I$146&amp;"'!A1:A300"))*(_summary!$C228=INDIRECT("'"&amp;I$146&amp;"'!B1:B300")),0))</f>
        <v>0</v>
      </c>
      <c r="J228" s="18">
        <f t="array" aca="1" ref="J228" ca="1">INDEX(OFFSET(INDIRECT("'"&amp;J$146&amp;"'!A1"),0,$C$145,200,1),MATCH(1,(_summary!$B228=INDIRECT("'"&amp;J$146&amp;"'!A1:A300"))*(_summary!$C228=INDIRECT("'"&amp;J$146&amp;"'!B1:B300")),0))</f>
        <v>0</v>
      </c>
      <c r="K228" s="18">
        <f t="array" aca="1" ref="K228" ca="1">INDEX(OFFSET(INDIRECT("'"&amp;K$146&amp;"'!A1"),0,$C$145,200,1),MATCH(1,(_summary!$B228=INDIRECT("'"&amp;K$146&amp;"'!A1:A300"))*(_summary!$C228=INDIRECT("'"&amp;K$146&amp;"'!B1:B300")),0))</f>
        <v>0</v>
      </c>
      <c r="L228" s="18">
        <f t="array" aca="1" ref="L228" ca="1">INDEX(OFFSET(INDIRECT("'"&amp;L$146&amp;"'!A1"),0,$C$145,200,1),MATCH(1,(_summary!$B228=INDIRECT("'"&amp;L$146&amp;"'!A1:A300"))*(_summary!$C228=INDIRECT("'"&amp;L$146&amp;"'!B1:B300")),0))</f>
        <v>0.101922851821083</v>
      </c>
      <c r="M228" s="18">
        <f t="array" aca="1" ref="M228" ca="1">INDEX(OFFSET(INDIRECT("'"&amp;M$146&amp;"'!A1"),0,$C$145,200,1),MATCH(1,(_summary!$B228=INDIRECT("'"&amp;M$146&amp;"'!A1:A300"))*(_summary!$C228=INDIRECT("'"&amp;M$146&amp;"'!B1:B300")),0))</f>
        <v>7.2161562367108495E-2</v>
      </c>
      <c r="N228" s="18">
        <f t="array" aca="1" ref="N228" ca="1">INDEX(OFFSET(INDIRECT("'"&amp;N$146&amp;"'!A1"),0,$C$145,200,1),MATCH(1,(_summary!$B228=INDIRECT("'"&amp;N$146&amp;"'!A1:A300"))*(_summary!$C228=INDIRECT("'"&amp;N$146&amp;"'!B1:B300")),0))</f>
        <v>1.7318774968106035E-2</v>
      </c>
      <c r="O228" s="18">
        <f t="array" aca="1" ref="O228" ca="1">INDEX(OFFSET(INDIRECT("'"&amp;O$146&amp;"'!A1"),0,$C$145,200,1),MATCH(1,(_summary!$B228=INDIRECT("'"&amp;O$146&amp;"'!A1:A300"))*(_summary!$C228=INDIRECT("'"&amp;O$146&amp;"'!B1:B300")),0))</f>
        <v>1.1545849978737359E-2</v>
      </c>
      <c r="P228" s="18">
        <f t="array" aca="1" ref="P228" ca="1">INDEX(OFFSET(INDIRECT("'"&amp;P$146&amp;"'!A1"),0,$C$145,200,1),MATCH(1,(_summary!$B228=INDIRECT("'"&amp;P$146&amp;"'!A1:A300"))*(_summary!$C228=INDIRECT("'"&amp;P$146&amp;"'!B1:B300")),0))</f>
        <v>0</v>
      </c>
      <c r="Q228" s="18"/>
      <c r="R228" s="16">
        <f t="shared" ca="1" si="10"/>
        <v>0.99999999999999989</v>
      </c>
    </row>
    <row r="229" spans="2:18" ht="16.5" thickTop="1" thickBot="1" x14ac:dyDescent="0.3">
      <c r="B229" t="s">
        <v>26</v>
      </c>
      <c r="C229">
        <f t="shared" si="9"/>
        <v>3</v>
      </c>
      <c r="D229" s="18">
        <f t="array" aca="1" ref="D229" ca="1">INDEX(OFFSET(INDIRECT("'"&amp;D$146&amp;"'!A1"),0,$C$145,200,1),MATCH(1,(_summary!$B229=INDIRECT("'"&amp;D$146&amp;"'!A1:A300"))*(_summary!$C229=INDIRECT("'"&amp;D$146&amp;"'!B1:B300")),0))</f>
        <v>5.0202352386795206E-2</v>
      </c>
      <c r="E229" s="18">
        <f t="array" aca="1" ref="E229" ca="1">INDEX(OFFSET(INDIRECT("'"&amp;E$146&amp;"'!A1"),0,$C$145,200,1),MATCH(1,(_summary!$B229=INDIRECT("'"&amp;E$146&amp;"'!A1:A300"))*(_summary!$C229=INDIRECT("'"&amp;E$146&amp;"'!B1:B300")),0))</f>
        <v>9.94219313654785E-2</v>
      </c>
      <c r="F229" s="18">
        <f t="array" aca="1" ref="F229" ca="1">INDEX(OFFSET(INDIRECT("'"&amp;F$146&amp;"'!A1"),0,$C$145,200,1),MATCH(1,(_summary!$B229=INDIRECT("'"&amp;F$146&amp;"'!A1:A300"))*(_summary!$C229=INDIRECT("'"&amp;F$146&amp;"'!B1:B300")),0))</f>
        <v>0.1367863913389793</v>
      </c>
      <c r="G229" s="18">
        <f t="array" aca="1" ref="G229" ca="1">INDEX(OFFSET(INDIRECT("'"&amp;G$146&amp;"'!A1"),0,$C$145,200,1),MATCH(1,(_summary!$B229=INDIRECT("'"&amp;G$146&amp;"'!A1:A300"))*(_summary!$C229=INDIRECT("'"&amp;G$146&amp;"'!B1:B300")),0))</f>
        <v>4.8395731222965947E-4</v>
      </c>
      <c r="H229" s="18">
        <f t="array" aca="1" ref="H229" ca="1">INDEX(OFFSET(INDIRECT("'"&amp;H$146&amp;"'!A1"),0,$C$145,200,1),MATCH(1,(_summary!$B229=INDIRECT("'"&amp;H$146&amp;"'!A1:A300"))*(_summary!$C229=INDIRECT("'"&amp;H$146&amp;"'!B1:B300")),0))</f>
        <v>8.1927033993655189E-3</v>
      </c>
      <c r="I229" s="18">
        <f t="array" aca="1" ref="I229" ca="1">INDEX(OFFSET(INDIRECT("'"&amp;I$146&amp;"'!A1"),0,$C$145,200,1),MATCH(1,(_summary!$B229=INDIRECT("'"&amp;I$146&amp;"'!A1:A300"))*(_summary!$C229=INDIRECT("'"&amp;I$146&amp;"'!B1:B300")),0))</f>
        <v>0</v>
      </c>
      <c r="J229" s="18">
        <f t="array" aca="1" ref="J229" ca="1">INDEX(OFFSET(INDIRECT("'"&amp;J$146&amp;"'!A1"),0,$C$145,200,1),MATCH(1,(_summary!$B229=INDIRECT("'"&amp;J$146&amp;"'!A1:A300"))*(_summary!$C229=INDIRECT("'"&amp;J$146&amp;"'!B1:B300")),0))</f>
        <v>0</v>
      </c>
      <c r="K229" s="18">
        <f t="array" aca="1" ref="K229" ca="1">INDEX(OFFSET(INDIRECT("'"&amp;K$146&amp;"'!A1"),0,$C$145,200,1),MATCH(1,(_summary!$B229=INDIRECT("'"&amp;K$146&amp;"'!A1:A300"))*(_summary!$C229=INDIRECT("'"&amp;K$146&amp;"'!B1:B300")),0))</f>
        <v>0</v>
      </c>
      <c r="L229" s="18">
        <f t="array" aca="1" ref="L229" ca="1">INDEX(OFFSET(INDIRECT("'"&amp;L$146&amp;"'!A1"),0,$C$145,200,1),MATCH(1,(_summary!$B229=INDIRECT("'"&amp;L$146&amp;"'!A1:A300"))*(_summary!$C229=INDIRECT("'"&amp;L$146&amp;"'!B1:B300")),0))</f>
        <v>0.6400577623207151</v>
      </c>
      <c r="M229" s="18">
        <f t="array" aca="1" ref="M229" ca="1">INDEX(OFFSET(INDIRECT("'"&amp;M$146&amp;"'!A1"),0,$C$145,200,1),MATCH(1,(_summary!$B229=INDIRECT("'"&amp;M$146&amp;"'!A1:A300"))*(_summary!$C229=INDIRECT("'"&amp;M$146&amp;"'!B1:B300")),0))</f>
        <v>2.4578110198096553E-2</v>
      </c>
      <c r="N229" s="18">
        <f t="array" aca="1" ref="N229" ca="1">INDEX(OFFSET(INDIRECT("'"&amp;N$146&amp;"'!A1"),0,$C$145,200,1),MATCH(1,(_summary!$B229=INDIRECT("'"&amp;N$146&amp;"'!A1:A300"))*(_summary!$C229=INDIRECT("'"&amp;N$146&amp;"'!B1:B300")),0))</f>
        <v>5.8987464475431708E-3</v>
      </c>
      <c r="O229" s="18">
        <f t="array" aca="1" ref="O229" ca="1">INDEX(OFFSET(INDIRECT("'"&amp;O$146&amp;"'!A1"),0,$C$145,200,1),MATCH(1,(_summary!$B229=INDIRECT("'"&amp;O$146&amp;"'!A1:A300"))*(_summary!$C229=INDIRECT("'"&amp;O$146&amp;"'!B1:B300")),0))</f>
        <v>3.437804523079703E-2</v>
      </c>
      <c r="P229" s="18">
        <f t="array" aca="1" ref="P229" ca="1">INDEX(OFFSET(INDIRECT("'"&amp;P$146&amp;"'!A1"),0,$C$145,200,1),MATCH(1,(_summary!$B229=INDIRECT("'"&amp;P$146&amp;"'!A1:A300"))*(_summary!$C229=INDIRECT("'"&amp;P$146&amp;"'!B1:B300")),0))</f>
        <v>0</v>
      </c>
      <c r="Q229" s="18"/>
      <c r="R229" s="16">
        <f t="shared" ca="1" si="10"/>
        <v>1</v>
      </c>
    </row>
    <row r="230" spans="2:18" ht="16.5" thickTop="1" thickBot="1" x14ac:dyDescent="0.3">
      <c r="B230" t="s">
        <v>7</v>
      </c>
      <c r="C230">
        <f t="shared" si="9"/>
        <v>3</v>
      </c>
      <c r="D230" s="18">
        <f t="array" aca="1" ref="D230" ca="1">INDEX(OFFSET(INDIRECT("'"&amp;D$146&amp;"'!A1"),0,$C$145,200,1),MATCH(1,(_summary!$B230=INDIRECT("'"&amp;D$146&amp;"'!A1:A300"))*(_summary!$C230=INDIRECT("'"&amp;D$146&amp;"'!B1:B300")),0))</f>
        <v>0.14993713062499983</v>
      </c>
      <c r="E230" s="18">
        <f t="array" aca="1" ref="E230" ca="1">INDEX(OFFSET(INDIRECT("'"&amp;E$146&amp;"'!A1"),0,$C$145,200,1),MATCH(1,(_summary!$B230=INDIRECT("'"&amp;E$146&amp;"'!A1:A300"))*(_summary!$C230=INDIRECT("'"&amp;E$146&amp;"'!B1:B300")),0))</f>
        <v>0.26122304489183162</v>
      </c>
      <c r="F230" s="18">
        <f t="array" aca="1" ref="F230" ca="1">INDEX(OFFSET(INDIRECT("'"&amp;F$146&amp;"'!A1"),0,$C$145,200,1),MATCH(1,(_summary!$B230=INDIRECT("'"&amp;F$146&amp;"'!A1:A300"))*(_summary!$C230=INDIRECT("'"&amp;F$146&amp;"'!B1:B300")),0))</f>
        <v>0.14717302403249902</v>
      </c>
      <c r="G230" s="18">
        <f t="array" aca="1" ref="G230" ca="1">INDEX(OFFSET(INDIRECT("'"&amp;G$146&amp;"'!A1"),0,$C$145,200,1),MATCH(1,(_summary!$B230=INDIRECT("'"&amp;G$146&amp;"'!A1:A300"))*(_summary!$C230=INDIRECT("'"&amp;G$146&amp;"'!B1:B300")),0))</f>
        <v>7.5076453528173728E-3</v>
      </c>
      <c r="H230" s="18">
        <f t="array" aca="1" ref="H230" ca="1">INDEX(OFFSET(INDIRECT("'"&amp;H$146&amp;"'!A1"),0,$C$145,200,1),MATCH(1,(_summary!$B230=INDIRECT("'"&amp;H$146&amp;"'!A1:A300"))*(_summary!$C230=INDIRECT("'"&amp;H$146&amp;"'!B1:B300")),0))</f>
        <v>1.452227213786525E-2</v>
      </c>
      <c r="I230" s="18">
        <f t="array" aca="1" ref="I230" ca="1">INDEX(OFFSET(INDIRECT("'"&amp;I$146&amp;"'!A1"),0,$C$145,200,1),MATCH(1,(_summary!$B230=INDIRECT("'"&amp;I$146&amp;"'!A1:A300"))*(_summary!$C230=INDIRECT("'"&amp;I$146&amp;"'!B1:B300")),0))</f>
        <v>0</v>
      </c>
      <c r="J230" s="18">
        <f t="array" aca="1" ref="J230" ca="1">INDEX(OFFSET(INDIRECT("'"&amp;J$146&amp;"'!A1"),0,$C$145,200,1),MATCH(1,(_summary!$B230=INDIRECT("'"&amp;J$146&amp;"'!A1:A300"))*(_summary!$C230=INDIRECT("'"&amp;J$146&amp;"'!B1:B300")),0))</f>
        <v>0</v>
      </c>
      <c r="K230" s="18">
        <f t="array" aca="1" ref="K230" ca="1">INDEX(OFFSET(INDIRECT("'"&amp;K$146&amp;"'!A1"),0,$C$145,200,1),MATCH(1,(_summary!$B230=INDIRECT("'"&amp;K$146&amp;"'!A1:A300"))*(_summary!$C230=INDIRECT("'"&amp;K$146&amp;"'!B1:B300")),0))</f>
        <v>2.4859731832539502E-5</v>
      </c>
      <c r="L230" s="18">
        <f t="array" aca="1" ref="L230" ca="1">INDEX(OFFSET(INDIRECT("'"&amp;L$146&amp;"'!A1"),0,$C$145,200,1),MATCH(1,(_summary!$B230=INDIRECT("'"&amp;L$146&amp;"'!A1:A300"))*(_summary!$C230=INDIRECT("'"&amp;L$146&amp;"'!B1:B300")),0))</f>
        <v>0.3568444526625727</v>
      </c>
      <c r="M230" s="18">
        <f t="array" aca="1" ref="M230" ca="1">INDEX(OFFSET(INDIRECT("'"&amp;M$146&amp;"'!A1"),0,$C$145,200,1),MATCH(1,(_summary!$B230=INDIRECT("'"&amp;M$146&amp;"'!A1:A300"))*(_summary!$C230=INDIRECT("'"&amp;M$146&amp;"'!B1:B300")),0))</f>
        <v>4.3566816413595749E-2</v>
      </c>
      <c r="N230" s="18">
        <f t="array" aca="1" ref="N230" ca="1">INDEX(OFFSET(INDIRECT("'"&amp;N$146&amp;"'!A1"),0,$C$145,200,1),MATCH(1,(_summary!$B230=INDIRECT("'"&amp;N$146&amp;"'!A1:A300"))*(_summary!$C230=INDIRECT("'"&amp;N$146&amp;"'!B1:B300")),0))</f>
        <v>1.0456035939262977E-2</v>
      </c>
      <c r="O230" s="18">
        <f t="array" aca="1" ref="O230" ca="1">INDEX(OFFSET(INDIRECT("'"&amp;O$146&amp;"'!A1"),0,$C$145,200,1),MATCH(1,(_summary!$B230=INDIRECT("'"&amp;O$146&amp;"'!A1:A300"))*(_summary!$C230=INDIRECT("'"&amp;O$146&amp;"'!B1:B300")),0))</f>
        <v>8.6949987490579691E-3</v>
      </c>
      <c r="P230" s="18">
        <f t="array" aca="1" ref="P230" ca="1">INDEX(OFFSET(INDIRECT("'"&amp;P$146&amp;"'!A1"),0,$C$145,200,1),MATCH(1,(_summary!$B230=INDIRECT("'"&amp;P$146&amp;"'!A1:A300"))*(_summary!$C230=INDIRECT("'"&amp;P$146&amp;"'!B1:B300")),0))</f>
        <v>2.4859731832539502E-5</v>
      </c>
      <c r="Q230" s="18"/>
      <c r="R230" s="16">
        <f t="shared" ca="1" si="10"/>
        <v>0.99997514026816758</v>
      </c>
    </row>
    <row r="231" spans="2:18" ht="16.5" thickTop="1" thickBot="1" x14ac:dyDescent="0.3">
      <c r="B231" t="s">
        <v>9</v>
      </c>
      <c r="C231">
        <f t="shared" si="9"/>
        <v>3</v>
      </c>
      <c r="D231" s="18">
        <f t="array" aca="1" ref="D231" ca="1">INDEX(OFFSET(INDIRECT("'"&amp;D$146&amp;"'!A1"),0,$C$145,200,1),MATCH(1,(_summary!$B231=INDIRECT("'"&amp;D$146&amp;"'!A1:A300"))*(_summary!$C231=INDIRECT("'"&amp;D$146&amp;"'!B1:B300")),0))</f>
        <v>0.64016959695478204</v>
      </c>
      <c r="E231" s="18">
        <f t="array" aca="1" ref="E231" ca="1">INDEX(OFFSET(INDIRECT("'"&amp;E$146&amp;"'!A1"),0,$C$145,200,1),MATCH(1,(_summary!$B231=INDIRECT("'"&amp;E$146&amp;"'!A1:A300"))*(_summary!$C231=INDIRECT("'"&amp;E$146&amp;"'!B1:B300")),0))</f>
        <v>8.9656992451032716E-3</v>
      </c>
      <c r="F231" s="18">
        <f t="array" aca="1" ref="F231" ca="1">INDEX(OFFSET(INDIRECT("'"&amp;F$146&amp;"'!A1"),0,$C$145,200,1),MATCH(1,(_summary!$B231=INDIRECT("'"&amp;F$146&amp;"'!A1:A300"))*(_summary!$C231=INDIRECT("'"&amp;F$146&amp;"'!B1:B300")),0))</f>
        <v>1.1241325493899255E-2</v>
      </c>
      <c r="G231" s="18">
        <f t="array" aca="1" ref="G231" ca="1">INDEX(OFFSET(INDIRECT("'"&amp;G$146&amp;"'!A1"),0,$C$145,200,1),MATCH(1,(_summary!$B231=INDIRECT("'"&amp;G$146&amp;"'!A1:A300"))*(_summary!$C231=INDIRECT("'"&amp;G$146&amp;"'!B1:B300")),0))</f>
        <v>0</v>
      </c>
      <c r="H231" s="18">
        <f t="array" aca="1" ref="H231" ca="1">INDEX(OFFSET(INDIRECT("'"&amp;H$146&amp;"'!A1"),0,$C$145,200,1),MATCH(1,(_summary!$B231=INDIRECT("'"&amp;H$146&amp;"'!A1:A300"))*(_summary!$C231=INDIRECT("'"&amp;H$146&amp;"'!B1:B300")),0))</f>
        <v>6.986471319335981E-4</v>
      </c>
      <c r="I231" s="18">
        <f t="array" aca="1" ref="I231" ca="1">INDEX(OFFSET(INDIRECT("'"&amp;I$146&amp;"'!A1"),0,$C$145,200,1),MATCH(1,(_summary!$B231=INDIRECT("'"&amp;I$146&amp;"'!A1:A300"))*(_summary!$C231=INDIRECT("'"&amp;I$146&amp;"'!B1:B300")),0))</f>
        <v>1.0910108077281322E-2</v>
      </c>
      <c r="J231" s="18">
        <f t="array" aca="1" ref="J231" ca="1">INDEX(OFFSET(INDIRECT("'"&amp;J$146&amp;"'!A1"),0,$C$145,200,1),MATCH(1,(_summary!$B231=INDIRECT("'"&amp;J$146&amp;"'!A1:A300"))*(_summary!$C231=INDIRECT("'"&amp;J$146&amp;"'!B1:B300")),0))</f>
        <v>0</v>
      </c>
      <c r="K231" s="18">
        <f t="array" aca="1" ref="K231" ca="1">INDEX(OFFSET(INDIRECT("'"&amp;K$146&amp;"'!A1"),0,$C$145,200,1),MATCH(1,(_summary!$B231=INDIRECT("'"&amp;K$146&amp;"'!A1:A300"))*(_summary!$C231=INDIRECT("'"&amp;K$146&amp;"'!B1:B300")),0))</f>
        <v>0</v>
      </c>
      <c r="L231" s="18">
        <f t="array" aca="1" ref="L231" ca="1">INDEX(OFFSET(INDIRECT("'"&amp;L$146&amp;"'!A1"),0,$C$145,200,1),MATCH(1,(_summary!$B231=INDIRECT("'"&amp;L$146&amp;"'!A1:A300"))*(_summary!$C231=INDIRECT("'"&amp;L$146&amp;"'!B1:B300")),0))</f>
        <v>0.32508030514287933</v>
      </c>
      <c r="M231" s="18">
        <f t="array" aca="1" ref="M231" ca="1">INDEX(OFFSET(INDIRECT("'"&amp;M$146&amp;"'!A1"),0,$C$145,200,1),MATCH(1,(_summary!$B231=INDIRECT("'"&amp;M$146&amp;"'!A1:A300"))*(_summary!$C231=INDIRECT("'"&amp;M$146&amp;"'!B1:B300")),0))</f>
        <v>2.0959413958007945E-3</v>
      </c>
      <c r="N231" s="18">
        <f t="array" aca="1" ref="N231" ca="1">INDEX(OFFSET(INDIRECT("'"&amp;N$146&amp;"'!A1"),0,$C$145,200,1),MATCH(1,(_summary!$B231=INDIRECT("'"&amp;N$146&amp;"'!A1:A300"))*(_summary!$C231=INDIRECT("'"&amp;N$146&amp;"'!B1:B300")),0))</f>
        <v>5.0302593499219059E-4</v>
      </c>
      <c r="O231" s="18">
        <f t="array" aca="1" ref="O231" ca="1">INDEX(OFFSET(INDIRECT("'"&amp;O$146&amp;"'!A1"),0,$C$145,200,1),MATCH(1,(_summary!$B231=INDIRECT("'"&amp;O$146&amp;"'!A1:A300"))*(_summary!$C231=INDIRECT("'"&amp;O$146&amp;"'!B1:B300")),0))</f>
        <v>3.3535062332812695E-4</v>
      </c>
      <c r="P231" s="18">
        <f t="array" aca="1" ref="P231" ca="1">INDEX(OFFSET(INDIRECT("'"&amp;P$146&amp;"'!A1"),0,$C$145,200,1),MATCH(1,(_summary!$B231=INDIRECT("'"&amp;P$146&amp;"'!A1:A300"))*(_summary!$C231=INDIRECT("'"&amp;P$146&amp;"'!B1:B300")),0))</f>
        <v>0</v>
      </c>
      <c r="Q231" s="18"/>
      <c r="R231" s="16">
        <f t="shared" ca="1" si="10"/>
        <v>0.99999999999999989</v>
      </c>
    </row>
    <row r="232" spans="2:18" ht="16.5" thickTop="1" thickBot="1" x14ac:dyDescent="0.3">
      <c r="B232" t="s">
        <v>14</v>
      </c>
      <c r="C232">
        <f t="shared" si="9"/>
        <v>3</v>
      </c>
      <c r="D232" s="18">
        <f t="array" aca="1" ref="D232" ca="1">INDEX(OFFSET(INDIRECT("'"&amp;D$146&amp;"'!A1"),0,$C$145,200,1),MATCH(1,(_summary!$B232=INDIRECT("'"&amp;D$146&amp;"'!A1:A300"))*(_summary!$C232=INDIRECT("'"&amp;D$146&amp;"'!B1:B300")),0))</f>
        <v>7.8219880983012163E-2</v>
      </c>
      <c r="E232" s="18">
        <f t="array" aca="1" ref="E232" ca="1">INDEX(OFFSET(INDIRECT("'"&amp;E$146&amp;"'!A1"),0,$C$145,200,1),MATCH(1,(_summary!$B232=INDIRECT("'"&amp;E$146&amp;"'!A1:A300"))*(_summary!$C232=INDIRECT("'"&amp;E$146&amp;"'!B1:B300")),0))</f>
        <v>0.19985026967103647</v>
      </c>
      <c r="F232" s="18">
        <f t="array" aca="1" ref="F232" ca="1">INDEX(OFFSET(INDIRECT("'"&amp;F$146&amp;"'!A1"),0,$C$145,200,1),MATCH(1,(_summary!$B232=INDIRECT("'"&amp;F$146&amp;"'!A1:A300"))*(_summary!$C232=INDIRECT("'"&amp;F$146&amp;"'!B1:B300")),0))</f>
        <v>0.39086135582553061</v>
      </c>
      <c r="G232" s="18">
        <f t="array" aca="1" ref="G232" ca="1">INDEX(OFFSET(INDIRECT("'"&amp;G$146&amp;"'!A1"),0,$C$145,200,1),MATCH(1,(_summary!$B232=INDIRECT("'"&amp;G$146&amp;"'!A1:A300"))*(_summary!$C232=INDIRECT("'"&amp;G$146&amp;"'!B1:B300")),0))</f>
        <v>1.0544554380127295E-3</v>
      </c>
      <c r="H232" s="18">
        <f t="array" aca="1" ref="H232" ca="1">INDEX(OFFSET(INDIRECT("'"&amp;H$146&amp;"'!A1"),0,$C$145,200,1),MATCH(1,(_summary!$B232=INDIRECT("'"&amp;H$146&amp;"'!A1:A300"))*(_summary!$C232=INDIRECT("'"&amp;H$146&amp;"'!B1:B300")),0))</f>
        <v>2.0480028927411627E-2</v>
      </c>
      <c r="I232" s="18">
        <f t="array" aca="1" ref="I232" ca="1">INDEX(OFFSET(INDIRECT("'"&amp;I$146&amp;"'!A1"),0,$C$145,200,1),MATCH(1,(_summary!$B232=INDIRECT("'"&amp;I$146&amp;"'!A1:A300"))*(_summary!$C232=INDIRECT("'"&amp;I$146&amp;"'!B1:B300")),0))</f>
        <v>0</v>
      </c>
      <c r="J232" s="18">
        <f t="array" aca="1" ref="J232" ca="1">INDEX(OFFSET(INDIRECT("'"&amp;J$146&amp;"'!A1"),0,$C$145,200,1),MATCH(1,(_summary!$B232=INDIRECT("'"&amp;J$146&amp;"'!A1:A300"))*(_summary!$C232=INDIRECT("'"&amp;J$146&amp;"'!B1:B300")),0))</f>
        <v>0</v>
      </c>
      <c r="K232" s="18">
        <f t="array" aca="1" ref="K232" ca="1">INDEX(OFFSET(INDIRECT("'"&amp;K$146&amp;"'!A1"),0,$C$145,200,1),MATCH(1,(_summary!$B232=INDIRECT("'"&amp;K$146&amp;"'!A1:A300"))*(_summary!$C232=INDIRECT("'"&amp;K$146&amp;"'!B1:B300")),0))</f>
        <v>0</v>
      </c>
      <c r="L232" s="18">
        <f t="array" aca="1" ref="L232" ca="1">INDEX(OFFSET(INDIRECT("'"&amp;L$146&amp;"'!A1"),0,$C$145,200,1),MATCH(1,(_summary!$B232=INDIRECT("'"&amp;L$146&amp;"'!A1:A300"))*(_summary!$C232=INDIRECT("'"&amp;L$146&amp;"'!B1:B300")),0))</f>
        <v>0.16017859228485115</v>
      </c>
      <c r="M232" s="18">
        <f t="array" aca="1" ref="M232" ca="1">INDEX(OFFSET(INDIRECT("'"&amp;M$146&amp;"'!A1"),0,$C$145,200,1),MATCH(1,(_summary!$B232=INDIRECT("'"&amp;M$146&amp;"'!A1:A300"))*(_summary!$C232=INDIRECT("'"&amp;M$146&amp;"'!B1:B300")),0))</f>
        <v>8.2553185240573659E-2</v>
      </c>
      <c r="N232" s="18">
        <f t="array" aca="1" ref="N232" ca="1">INDEX(OFFSET(INDIRECT("'"&amp;N$146&amp;"'!A1"),0,$C$145,200,1),MATCH(1,(_summary!$B232=INDIRECT("'"&amp;N$146&amp;"'!A1:A300"))*(_summary!$C232=INDIRECT("'"&amp;N$146&amp;"'!B1:B300")),0))</f>
        <v>3.5858719286075154E-2</v>
      </c>
      <c r="O232" s="18">
        <f t="array" aca="1" ref="O232" ca="1">INDEX(OFFSET(INDIRECT("'"&amp;O$146&amp;"'!A1"),0,$C$145,200,1),MATCH(1,(_summary!$B232=INDIRECT("'"&amp;O$146&amp;"'!A1:A300"))*(_summary!$C232=INDIRECT("'"&amp;O$146&amp;"'!B1:B300")),0))</f>
        <v>3.0943512343496363E-2</v>
      </c>
      <c r="P232" s="18">
        <f t="array" aca="1" ref="P232" ca="1">INDEX(OFFSET(INDIRECT("'"&amp;P$146&amp;"'!A1"),0,$C$145,200,1),MATCH(1,(_summary!$B232=INDIRECT("'"&amp;P$146&amp;"'!A1:A300"))*(_summary!$C232=INDIRECT("'"&amp;P$146&amp;"'!B1:B300")),0))</f>
        <v>0</v>
      </c>
      <c r="Q232" s="18"/>
      <c r="R232" s="16">
        <f t="shared" ca="1" si="10"/>
        <v>1</v>
      </c>
    </row>
    <row r="233" spans="2:18" ht="16.5" thickTop="1" thickBot="1" x14ac:dyDescent="0.3">
      <c r="B233" t="s">
        <v>4</v>
      </c>
      <c r="C233">
        <f t="shared" si="9"/>
        <v>3</v>
      </c>
      <c r="D233" s="18">
        <f t="array" aca="1" ref="D233" ca="1">INDEX(OFFSET(INDIRECT("'"&amp;D$146&amp;"'!A1"),0,$C$145,200,1),MATCH(1,(_summary!$B233=INDIRECT("'"&amp;D$146&amp;"'!A1:A300"))*(_summary!$C233=INDIRECT("'"&amp;D$146&amp;"'!B1:B300")),0))</f>
        <v>0.11401462932215546</v>
      </c>
      <c r="E233" s="18">
        <f t="array" aca="1" ref="E233" ca="1">INDEX(OFFSET(INDIRECT("'"&amp;E$146&amp;"'!A1"),0,$C$145,200,1),MATCH(1,(_summary!$B233=INDIRECT("'"&amp;E$146&amp;"'!A1:A300"))*(_summary!$C233=INDIRECT("'"&amp;E$146&amp;"'!B1:B300")),0))</f>
        <v>0.58266715768714661</v>
      </c>
      <c r="F233" s="18">
        <f t="array" aca="1" ref="F233" ca="1">INDEX(OFFSET(INDIRECT("'"&amp;F$146&amp;"'!A1"),0,$C$145,200,1),MATCH(1,(_summary!$B233=INDIRECT("'"&amp;F$146&amp;"'!A1:A300"))*(_summary!$C233=INDIRECT("'"&amp;F$146&amp;"'!B1:B300")),0))</f>
        <v>5.5282653473201458E-2</v>
      </c>
      <c r="G233" s="18">
        <f t="array" aca="1" ref="G233" ca="1">INDEX(OFFSET(INDIRECT("'"&amp;G$146&amp;"'!A1"),0,$C$145,200,1),MATCH(1,(_summary!$B233=INDIRECT("'"&amp;G$146&amp;"'!A1:A300"))*(_summary!$C233=INDIRECT("'"&amp;G$146&amp;"'!B1:B300")),0))</f>
        <v>1.5438042909979155E-2</v>
      </c>
      <c r="H233" s="18">
        <f t="array" aca="1" ref="H233" ca="1">INDEX(OFFSET(INDIRECT("'"&amp;H$146&amp;"'!A1"),0,$C$145,200,1),MATCH(1,(_summary!$B233=INDIRECT("'"&amp;H$146&amp;"'!A1:A300"))*(_summary!$C233=INDIRECT("'"&amp;H$146&amp;"'!B1:B300")),0))</f>
        <v>2.2883813398897702E-2</v>
      </c>
      <c r="I233" s="18">
        <f t="array" aca="1" ref="I233" ca="1">INDEX(OFFSET(INDIRECT("'"&amp;I$146&amp;"'!A1"),0,$C$145,200,1),MATCH(1,(_summary!$B233=INDIRECT("'"&amp;I$146&amp;"'!A1:A300"))*(_summary!$C233=INDIRECT("'"&amp;I$146&amp;"'!B1:B300")),0))</f>
        <v>0</v>
      </c>
      <c r="J233" s="18">
        <f t="array" aca="1" ref="J233" ca="1">INDEX(OFFSET(INDIRECT("'"&amp;J$146&amp;"'!A1"),0,$C$145,200,1),MATCH(1,(_summary!$B233=INDIRECT("'"&amp;J$146&amp;"'!A1:A300"))*(_summary!$C233=INDIRECT("'"&amp;J$146&amp;"'!B1:B300")),0))</f>
        <v>0</v>
      </c>
      <c r="K233" s="18">
        <f t="array" aca="1" ref="K233" ca="1">INDEX(OFFSET(INDIRECT("'"&amp;K$146&amp;"'!A1"),0,$C$145,200,1),MATCH(1,(_summary!$B233=INDIRECT("'"&amp;K$146&amp;"'!A1:A300"))*(_summary!$C233=INDIRECT("'"&amp;K$146&amp;"'!B1:B300")),0))</f>
        <v>0</v>
      </c>
      <c r="L233" s="18">
        <f t="array" aca="1" ref="L233" ca="1">INDEX(OFFSET(INDIRECT("'"&amp;L$146&amp;"'!A1"),0,$C$145,200,1),MATCH(1,(_summary!$B233=INDIRECT("'"&amp;L$146&amp;"'!A1:A300"))*(_summary!$C233=INDIRECT("'"&amp;L$146&amp;"'!B1:B300")),0))</f>
        <v>0.11298871168193279</v>
      </c>
      <c r="M233" s="18">
        <f t="array" aca="1" ref="M233" ca="1">INDEX(OFFSET(INDIRECT("'"&amp;M$146&amp;"'!A1"),0,$C$145,200,1),MATCH(1,(_summary!$B233=INDIRECT("'"&amp;M$146&amp;"'!A1:A300"))*(_summary!$C233=INDIRECT("'"&amp;M$146&amp;"'!B1:B300")),0))</f>
        <v>6.9024550049605005E-2</v>
      </c>
      <c r="N233" s="18">
        <f t="array" aca="1" ref="N233" ca="1">INDEX(OFFSET(INDIRECT("'"&amp;N$146&amp;"'!A1"),0,$C$145,200,1),MATCH(1,(_summary!$B233=INDIRECT("'"&amp;N$146&amp;"'!A1:A300"))*(_summary!$C233=INDIRECT("'"&amp;N$146&amp;"'!B1:B300")),0))</f>
        <v>1.647634564720634E-2</v>
      </c>
      <c r="O233" s="18">
        <f t="array" aca="1" ref="O233" ca="1">INDEX(OFFSET(INDIRECT("'"&amp;O$146&amp;"'!A1"),0,$C$145,200,1),MATCH(1,(_summary!$B233=INDIRECT("'"&amp;O$146&amp;"'!A1:A300"))*(_summary!$C233=INDIRECT("'"&amp;O$146&amp;"'!B1:B300")),0))</f>
        <v>1.0984230431470897E-2</v>
      </c>
      <c r="P233" s="18">
        <f t="array" aca="1" ref="P233" ca="1">INDEX(OFFSET(INDIRECT("'"&amp;P$146&amp;"'!A1"),0,$C$145,200,1),MATCH(1,(_summary!$B233=INDIRECT("'"&amp;P$146&amp;"'!A1:A300"))*(_summary!$C233=INDIRECT("'"&amp;P$146&amp;"'!B1:B300")),0))</f>
        <v>1.5991026560303626E-4</v>
      </c>
      <c r="Q233" s="18"/>
      <c r="R233" s="16">
        <f t="shared" ca="1" si="10"/>
        <v>0.99992004486719843</v>
      </c>
    </row>
    <row r="234" spans="2:18" ht="16.5" thickTop="1" thickBot="1" x14ac:dyDescent="0.3">
      <c r="B234" t="s">
        <v>12</v>
      </c>
      <c r="C234">
        <f t="shared" si="9"/>
        <v>4</v>
      </c>
      <c r="D234" s="18">
        <f t="array" aca="1" ref="D234" ca="1">INDEX(OFFSET(INDIRECT("'"&amp;D$146&amp;"'!A1"),0,$C$145,200,1),MATCH(1,(_summary!$B234=INDIRECT("'"&amp;D$146&amp;"'!A1:A300"))*(_summary!$C234=INDIRECT("'"&amp;D$146&amp;"'!B1:B300")),0))</f>
        <v>8.8541496858488944E-2</v>
      </c>
      <c r="E234" s="18">
        <f t="array" aca="1" ref="E234" ca="1">INDEX(OFFSET(INDIRECT("'"&amp;E$146&amp;"'!A1"),0,$C$145,200,1),MATCH(1,(_summary!$B234=INDIRECT("'"&amp;E$146&amp;"'!A1:A300"))*(_summary!$C234=INDIRECT("'"&amp;E$146&amp;"'!B1:B300")),0))</f>
        <v>0.20273182393525113</v>
      </c>
      <c r="F234" s="18">
        <f t="array" aca="1" ref="F234" ca="1">INDEX(OFFSET(INDIRECT("'"&amp;F$146&amp;"'!A1"),0,$C$145,200,1),MATCH(1,(_summary!$B234=INDIRECT("'"&amp;F$146&amp;"'!A1:A300"))*(_summary!$C234=INDIRECT("'"&amp;F$146&amp;"'!B1:B300")),0))</f>
        <v>0.15500204515893115</v>
      </c>
      <c r="G234" s="18">
        <f t="array" aca="1" ref="G234" ca="1">INDEX(OFFSET(INDIRECT("'"&amp;G$146&amp;"'!A1"),0,$C$145,200,1),MATCH(1,(_summary!$B234=INDIRECT("'"&amp;G$146&amp;"'!A1:A300"))*(_summary!$C234=INDIRECT("'"&amp;G$146&amp;"'!B1:B300")),0))</f>
        <v>4.2006963541941682E-3</v>
      </c>
      <c r="H234" s="18">
        <f t="array" aca="1" ref="H234" ca="1">INDEX(OFFSET(INDIRECT("'"&amp;H$146&amp;"'!A1"),0,$C$145,200,1),MATCH(1,(_summary!$B234=INDIRECT("'"&amp;H$146&amp;"'!A1:A300"))*(_summary!$C234=INDIRECT("'"&amp;H$146&amp;"'!B1:B300")),0))</f>
        <v>2.5158866134826163E-2</v>
      </c>
      <c r="I234" s="18">
        <f t="array" aca="1" ref="I234" ca="1">INDEX(OFFSET(INDIRECT("'"&amp;I$146&amp;"'!A1"),0,$C$145,200,1),MATCH(1,(_summary!$B234=INDIRECT("'"&amp;I$146&amp;"'!A1:A300"))*(_summary!$C234=INDIRECT("'"&amp;I$146&amp;"'!B1:B300")),0))</f>
        <v>2.191620348507012E-4</v>
      </c>
      <c r="J234" s="18">
        <f t="array" aca="1" ref="J234" ca="1">INDEX(OFFSET(INDIRECT("'"&amp;J$146&amp;"'!A1"),0,$C$145,200,1),MATCH(1,(_summary!$B234=INDIRECT("'"&amp;J$146&amp;"'!A1:A300"))*(_summary!$C234=INDIRECT("'"&amp;J$146&amp;"'!B1:B300")),0))</f>
        <v>0</v>
      </c>
      <c r="K234" s="18">
        <f t="array" aca="1" ref="K234" ca="1">INDEX(OFFSET(INDIRECT("'"&amp;K$146&amp;"'!A1"),0,$C$145,200,1),MATCH(1,(_summary!$B234=INDIRECT("'"&amp;K$146&amp;"'!A1:A300"))*(_summary!$C234=INDIRECT("'"&amp;K$146&amp;"'!B1:B300")),0))</f>
        <v>0</v>
      </c>
      <c r="L234" s="18">
        <f t="array" aca="1" ref="L234" ca="1">INDEX(OFFSET(INDIRECT("'"&amp;L$146&amp;"'!A1"),0,$C$145,200,1),MATCH(1,(_summary!$B234=INDIRECT("'"&amp;L$146&amp;"'!A1:A300"))*(_summary!$C234=INDIRECT("'"&amp;L$146&amp;"'!B1:B300")),0))</f>
        <v>0.41062396474379953</v>
      </c>
      <c r="M234" s="18">
        <f t="array" aca="1" ref="M234" ca="1">INDEX(OFFSET(INDIRECT("'"&amp;M$146&amp;"'!A1"),0,$C$145,200,1),MATCH(1,(_summary!$B234=INDIRECT("'"&amp;M$146&amp;"'!A1:A300"))*(_summary!$C234=INDIRECT("'"&amp;M$146&amp;"'!B1:B300")),0))</f>
        <v>7.9976789933223352E-2</v>
      </c>
      <c r="N234" s="18">
        <f t="array" aca="1" ref="N234" ca="1">INDEX(OFFSET(INDIRECT("'"&amp;N$146&amp;"'!A1"),0,$C$145,200,1),MATCH(1,(_summary!$B234=INDIRECT("'"&amp;N$146&amp;"'!A1:A300"))*(_summary!$C234=INDIRECT("'"&amp;N$146&amp;"'!B1:B300")),0))</f>
        <v>2.0127092907860931E-2</v>
      </c>
      <c r="O234" s="18">
        <f t="array" aca="1" ref="O234" ca="1">INDEX(OFFSET(INDIRECT("'"&amp;O$146&amp;"'!A1"),0,$C$145,200,1),MATCH(1,(_summary!$B234=INDIRECT("'"&amp;O$146&amp;"'!A1:A300"))*(_summary!$C234=INDIRECT("'"&amp;O$146&amp;"'!B1:B300")),0))</f>
        <v>1.3418061938573957E-2</v>
      </c>
      <c r="P234" s="18">
        <f t="array" aca="1" ref="P234" ca="1">INDEX(OFFSET(INDIRECT("'"&amp;P$146&amp;"'!A1"),0,$C$145,200,1),MATCH(1,(_summary!$B234=INDIRECT("'"&amp;P$146&amp;"'!A1:A300"))*(_summary!$C234=INDIRECT("'"&amp;P$146&amp;"'!B1:B300")),0))</f>
        <v>0</v>
      </c>
      <c r="Q234" s="18"/>
      <c r="R234" s="16">
        <f t="shared" ca="1" si="10"/>
        <v>1</v>
      </c>
    </row>
    <row r="235" spans="2:18" ht="16.5" thickTop="1" thickBot="1" x14ac:dyDescent="0.3">
      <c r="B235" t="s">
        <v>1</v>
      </c>
      <c r="C235">
        <f t="shared" si="9"/>
        <v>4</v>
      </c>
      <c r="D235" s="18">
        <f t="array" aca="1" ref="D235" ca="1">INDEX(OFFSET(INDIRECT("'"&amp;D$146&amp;"'!A1"),0,$C$145,200,1),MATCH(1,(_summary!$B235=INDIRECT("'"&amp;D$146&amp;"'!A1:A300"))*(_summary!$C235=INDIRECT("'"&amp;D$146&amp;"'!B1:B300")),0))</f>
        <v>4.9764667586416594E-2</v>
      </c>
      <c r="E235" s="18">
        <f t="array" aca="1" ref="E235" ca="1">INDEX(OFFSET(INDIRECT("'"&amp;E$146&amp;"'!A1"),0,$C$145,200,1),MATCH(1,(_summary!$B235=INDIRECT("'"&amp;E$146&amp;"'!A1:A300"))*(_summary!$C235=INDIRECT("'"&amp;E$146&amp;"'!B1:B300")),0))</f>
        <v>0.32318233250247791</v>
      </c>
      <c r="F235" s="18">
        <f t="array" aca="1" ref="F235" ca="1">INDEX(OFFSET(INDIRECT("'"&amp;F$146&amp;"'!A1"),0,$C$145,200,1),MATCH(1,(_summary!$B235=INDIRECT("'"&amp;F$146&amp;"'!A1:A300"))*(_summary!$C235=INDIRECT("'"&amp;F$146&amp;"'!B1:B300")),0))</f>
        <v>0.25249283004515743</v>
      </c>
      <c r="G235" s="18">
        <f t="array" aca="1" ref="G235" ca="1">INDEX(OFFSET(INDIRECT("'"&amp;G$146&amp;"'!A1"),0,$C$145,200,1),MATCH(1,(_summary!$B235=INDIRECT("'"&amp;G$146&amp;"'!A1:A300"))*(_summary!$C235=INDIRECT("'"&amp;G$146&amp;"'!B1:B300")),0))</f>
        <v>1.4175803346933583E-2</v>
      </c>
      <c r="H235" s="18">
        <f t="array" aca="1" ref="H235" ca="1">INDEX(OFFSET(INDIRECT("'"&amp;H$146&amp;"'!A1"),0,$C$145,200,1),MATCH(1,(_summary!$B235=INDIRECT("'"&amp;H$146&amp;"'!A1:A300"))*(_summary!$C235=INDIRECT("'"&amp;H$146&amp;"'!B1:B300")),0))</f>
        <v>4.1001835434134659E-2</v>
      </c>
      <c r="I235" s="18">
        <f t="array" aca="1" ref="I235" ca="1">INDEX(OFFSET(INDIRECT("'"&amp;I$146&amp;"'!A1"),0,$C$145,200,1),MATCH(1,(_summary!$B235=INDIRECT("'"&amp;I$146&amp;"'!A1:A300"))*(_summary!$C235=INDIRECT("'"&amp;I$146&amp;"'!B1:B300")),0))</f>
        <v>0</v>
      </c>
      <c r="J235" s="18">
        <f t="array" aca="1" ref="J235" ca="1">INDEX(OFFSET(INDIRECT("'"&amp;J$146&amp;"'!A1"),0,$C$145,200,1),MATCH(1,(_summary!$B235=INDIRECT("'"&amp;J$146&amp;"'!A1:A300"))*(_summary!$C235=INDIRECT("'"&amp;J$146&amp;"'!B1:B300")),0))</f>
        <v>0</v>
      </c>
      <c r="K235" s="18">
        <f t="array" aca="1" ref="K235" ca="1">INDEX(OFFSET(INDIRECT("'"&amp;K$146&amp;"'!A1"),0,$C$145,200,1),MATCH(1,(_summary!$B235=INDIRECT("'"&amp;K$146&amp;"'!A1:A300"))*(_summary!$C235=INDIRECT("'"&amp;K$146&amp;"'!B1:B300")),0))</f>
        <v>1.2149644004718726E-5</v>
      </c>
      <c r="L235" s="18">
        <f t="array" aca="1" ref="L235" ca="1">INDEX(OFFSET(INDIRECT("'"&amp;L$146&amp;"'!A1"),0,$C$145,200,1),MATCH(1,(_summary!$B235=INDIRECT("'"&amp;L$146&amp;"'!A1:A300"))*(_summary!$C235=INDIRECT("'"&amp;L$146&amp;"'!B1:B300")),0))</f>
        <v>0.14098159747724318</v>
      </c>
      <c r="M235" s="18">
        <f t="array" aca="1" ref="M235" ca="1">INDEX(OFFSET(INDIRECT("'"&amp;M$146&amp;"'!A1"),0,$C$145,200,1),MATCH(1,(_summary!$B235=INDIRECT("'"&amp;M$146&amp;"'!A1:A300"))*(_summary!$C235=INDIRECT("'"&amp;M$146&amp;"'!B1:B300")),0))</f>
        <v>0.12369537076344284</v>
      </c>
      <c r="N235" s="18">
        <f t="array" aca="1" ref="N235" ca="1">INDEX(OFFSET(INDIRECT("'"&amp;N$146&amp;"'!A1"),0,$C$145,200,1),MATCH(1,(_summary!$B235=INDIRECT("'"&amp;N$146&amp;"'!A1:A300"))*(_summary!$C235=INDIRECT("'"&amp;N$146&amp;"'!B1:B300")),0))</f>
        <v>3.2801468347307725E-2</v>
      </c>
      <c r="O235" s="18">
        <f t="array" aca="1" ref="O235" ca="1">INDEX(OFFSET(INDIRECT("'"&amp;O$146&amp;"'!A1"),0,$C$145,200,1),MATCH(1,(_summary!$B235=INDIRECT("'"&amp;O$146&amp;"'!A1:A300"))*(_summary!$C235=INDIRECT("'"&amp;O$146&amp;"'!B1:B300")),0))</f>
        <v>2.1867645564871821E-2</v>
      </c>
      <c r="P235" s="18">
        <f t="array" aca="1" ref="P235" ca="1">INDEX(OFFSET(INDIRECT("'"&amp;P$146&amp;"'!A1"),0,$C$145,200,1),MATCH(1,(_summary!$B235=INDIRECT("'"&amp;P$146&amp;"'!A1:A300"))*(_summary!$C235=INDIRECT("'"&amp;P$146&amp;"'!B1:B300")),0))</f>
        <v>1.2149644004718726E-5</v>
      </c>
      <c r="Q235" s="18"/>
      <c r="R235" s="16">
        <f t="shared" ca="1" si="10"/>
        <v>0.99998785035599513</v>
      </c>
    </row>
    <row r="236" spans="2:18" ht="16.5" thickTop="1" thickBot="1" x14ac:dyDescent="0.3">
      <c r="B236" t="s">
        <v>19</v>
      </c>
      <c r="C236">
        <f t="shared" si="9"/>
        <v>4</v>
      </c>
      <c r="D236" s="18">
        <f t="array" aca="1" ref="D236" ca="1">INDEX(OFFSET(INDIRECT("'"&amp;D$146&amp;"'!A1"),0,$C$145,200,1),MATCH(1,(_summary!$B236=INDIRECT("'"&amp;D$146&amp;"'!A1:A300"))*(_summary!$C236=INDIRECT("'"&amp;D$146&amp;"'!B1:B300")),0))</f>
        <v>0.10022565767354097</v>
      </c>
      <c r="E236" s="18">
        <f t="array" aca="1" ref="E236" ca="1">INDEX(OFFSET(INDIRECT("'"&amp;E$146&amp;"'!A1"),0,$C$145,200,1),MATCH(1,(_summary!$B236=INDIRECT("'"&amp;E$146&amp;"'!A1:A300"))*(_summary!$C236=INDIRECT("'"&amp;E$146&amp;"'!B1:B300")),0))</f>
        <v>2.1702283715182166E-2</v>
      </c>
      <c r="F236" s="18">
        <f t="array" aca="1" ref="F236" ca="1">INDEX(OFFSET(INDIRECT("'"&amp;F$146&amp;"'!A1"),0,$C$145,200,1),MATCH(1,(_summary!$B236=INDIRECT("'"&amp;F$146&amp;"'!A1:A300"))*(_summary!$C236=INDIRECT("'"&amp;F$146&amp;"'!B1:B300")),0))</f>
        <v>0</v>
      </c>
      <c r="G236" s="18">
        <f t="array" aca="1" ref="G236" ca="1">INDEX(OFFSET(INDIRECT("'"&amp;G$146&amp;"'!A1"),0,$C$145,200,1),MATCH(1,(_summary!$B236=INDIRECT("'"&amp;G$146&amp;"'!A1:A300"))*(_summary!$C236=INDIRECT("'"&amp;G$146&amp;"'!B1:B300")),0))</f>
        <v>0.11982732958867363</v>
      </c>
      <c r="H236" s="18">
        <f t="array" aca="1" ref="H236" ca="1">INDEX(OFFSET(INDIRECT("'"&amp;H$146&amp;"'!A1"),0,$C$145,200,1),MATCH(1,(_summary!$B236=INDIRECT("'"&amp;H$146&amp;"'!A1:A300"))*(_summary!$C236=INDIRECT("'"&amp;H$146&amp;"'!B1:B300")),0))</f>
        <v>9.8380340955119255E-3</v>
      </c>
      <c r="I236" s="18">
        <f t="array" aca="1" ref="I236" ca="1">INDEX(OFFSET(INDIRECT("'"&amp;I$146&amp;"'!A1"),0,$C$145,200,1),MATCH(1,(_summary!$B236=INDIRECT("'"&amp;I$146&amp;"'!A1:A300"))*(_summary!$C236=INDIRECT("'"&amp;I$146&amp;"'!B1:B300")),0))</f>
        <v>0</v>
      </c>
      <c r="J236" s="18">
        <f t="array" aca="1" ref="J236" ca="1">INDEX(OFFSET(INDIRECT("'"&amp;J$146&amp;"'!A1"),0,$C$145,200,1),MATCH(1,(_summary!$B236=INDIRECT("'"&amp;J$146&amp;"'!A1:A300"))*(_summary!$C236=INDIRECT("'"&amp;J$146&amp;"'!B1:B300")),0))</f>
        <v>0</v>
      </c>
      <c r="K236" s="18">
        <f t="array" aca="1" ref="K236" ca="1">INDEX(OFFSET(INDIRECT("'"&amp;K$146&amp;"'!A1"),0,$C$145,200,1),MATCH(1,(_summary!$B236=INDIRECT("'"&amp;K$146&amp;"'!A1:A300"))*(_summary!$C236=INDIRECT("'"&amp;K$146&amp;"'!B1:B300")),0))</f>
        <v>0</v>
      </c>
      <c r="L236" s="18">
        <f t="array" aca="1" ref="L236" ca="1">INDEX(OFFSET(INDIRECT("'"&amp;L$146&amp;"'!A1"),0,$C$145,200,1),MATCH(1,(_summary!$B236=INDIRECT("'"&amp;L$146&amp;"'!A1:A300"))*(_summary!$C236=INDIRECT("'"&amp;L$146&amp;"'!B1:B300")),0))</f>
        <v>0.70577521384653974</v>
      </c>
      <c r="M236" s="18">
        <f t="array" aca="1" ref="M236" ca="1">INDEX(OFFSET(INDIRECT("'"&amp;M$146&amp;"'!A1"),0,$C$145,200,1),MATCH(1,(_summary!$B236=INDIRECT("'"&amp;M$146&amp;"'!A1:A300"))*(_summary!$C236=INDIRECT("'"&amp;M$146&amp;"'!B1:B300")),0))</f>
        <v>2.9514102286535771E-2</v>
      </c>
      <c r="N236" s="18">
        <f t="array" aca="1" ref="N236" ca="1">INDEX(OFFSET(INDIRECT("'"&amp;N$146&amp;"'!A1"),0,$C$145,200,1),MATCH(1,(_summary!$B236=INDIRECT("'"&amp;N$146&amp;"'!A1:A300"))*(_summary!$C236=INDIRECT("'"&amp;N$146&amp;"'!B1:B300")),0))</f>
        <v>7.8704272764095404E-3</v>
      </c>
      <c r="O236" s="18">
        <f t="array" aca="1" ref="O236" ca="1">INDEX(OFFSET(INDIRECT("'"&amp;O$146&amp;"'!A1"),0,$C$145,200,1),MATCH(1,(_summary!$B236=INDIRECT("'"&amp;O$146&amp;"'!A1:A300"))*(_summary!$C236=INDIRECT("'"&amp;O$146&amp;"'!B1:B300")),0))</f>
        <v>5.2469515176063602E-3</v>
      </c>
      <c r="P236" s="18">
        <f t="array" aca="1" ref="P236" ca="1">INDEX(OFFSET(INDIRECT("'"&amp;P$146&amp;"'!A1"),0,$C$145,200,1),MATCH(1,(_summary!$B236=INDIRECT("'"&amp;P$146&amp;"'!A1:A300"))*(_summary!$C236=INDIRECT("'"&amp;P$146&amp;"'!B1:B300")),0))</f>
        <v>0</v>
      </c>
      <c r="Q236" s="18"/>
      <c r="R236" s="16">
        <f t="shared" ca="1" si="10"/>
        <v>1</v>
      </c>
    </row>
    <row r="237" spans="2:18" ht="16.5" thickTop="1" thickBot="1" x14ac:dyDescent="0.3">
      <c r="B237" t="s">
        <v>22</v>
      </c>
      <c r="C237">
        <f t="shared" si="9"/>
        <v>4</v>
      </c>
      <c r="D237" s="18">
        <f t="array" aca="1" ref="D237" ca="1">INDEX(OFFSET(INDIRECT("'"&amp;D$146&amp;"'!A1"),0,$C$145,200,1),MATCH(1,(_summary!$B237=INDIRECT("'"&amp;D$146&amp;"'!A1:A300"))*(_summary!$C237=INDIRECT("'"&amp;D$146&amp;"'!B1:B300")),0))</f>
        <v>1.9991022033951627E-2</v>
      </c>
      <c r="E237" s="18">
        <f t="array" aca="1" ref="E237" ca="1">INDEX(OFFSET(INDIRECT("'"&amp;E$146&amp;"'!A1"),0,$C$145,200,1),MATCH(1,(_summary!$B237=INDIRECT("'"&amp;E$146&amp;"'!A1:A300"))*(_summary!$C237=INDIRECT("'"&amp;E$146&amp;"'!B1:B300")),0))</f>
        <v>0.16434324816359203</v>
      </c>
      <c r="F237" s="18">
        <f t="array" aca="1" ref="F237" ca="1">INDEX(OFFSET(INDIRECT("'"&amp;F$146&amp;"'!A1"),0,$C$145,200,1),MATCH(1,(_summary!$B237=INDIRECT("'"&amp;F$146&amp;"'!A1:A300"))*(_summary!$C237=INDIRECT("'"&amp;F$146&amp;"'!B1:B300")),0))</f>
        <v>3.5498377465195838E-2</v>
      </c>
      <c r="G237" s="18">
        <f t="array" aca="1" ref="G237" ca="1">INDEX(OFFSET(INDIRECT("'"&amp;G$146&amp;"'!A1"),0,$C$145,200,1),MATCH(1,(_summary!$B237=INDIRECT("'"&amp;G$146&amp;"'!A1:A300"))*(_summary!$C237=INDIRECT("'"&amp;G$146&amp;"'!B1:B300")),0))</f>
        <v>2.2312641981672853E-3</v>
      </c>
      <c r="H237" s="18">
        <f t="array" aca="1" ref="H237" ca="1">INDEX(OFFSET(INDIRECT("'"&amp;H$146&amp;"'!A1"),0,$C$145,200,1),MATCH(1,(_summary!$B237=INDIRECT("'"&amp;H$146&amp;"'!A1:A300"))*(_summary!$C237=INDIRECT("'"&amp;H$146&amp;"'!B1:B300")),0))</f>
        <v>1.4046530146507856E-2</v>
      </c>
      <c r="I237" s="18">
        <f t="array" aca="1" ref="I237" ca="1">INDEX(OFFSET(INDIRECT("'"&amp;I$146&amp;"'!A1"),0,$C$145,200,1),MATCH(1,(_summary!$B237=INDIRECT("'"&amp;I$146&amp;"'!A1:A300"))*(_summary!$C237=INDIRECT("'"&amp;I$146&amp;"'!B1:B300")),0))</f>
        <v>0</v>
      </c>
      <c r="J237" s="18">
        <f t="array" aca="1" ref="J237" ca="1">INDEX(OFFSET(INDIRECT("'"&amp;J$146&amp;"'!A1"),0,$C$145,200,1),MATCH(1,(_summary!$B237=INDIRECT("'"&amp;J$146&amp;"'!A1:A300"))*(_summary!$C237=INDIRECT("'"&amp;J$146&amp;"'!B1:B300")),0))</f>
        <v>0</v>
      </c>
      <c r="K237" s="18">
        <f t="array" aca="1" ref="K237" ca="1">INDEX(OFFSET(INDIRECT("'"&amp;K$146&amp;"'!A1"),0,$C$145,200,1),MATCH(1,(_summary!$B237=INDIRECT("'"&amp;K$146&amp;"'!A1:A300"))*(_summary!$C237=INDIRECT("'"&amp;K$146&amp;"'!B1:B300")),0))</f>
        <v>0</v>
      </c>
      <c r="L237" s="18">
        <f t="array" aca="1" ref="L237" ca="1">INDEX(OFFSET(INDIRECT("'"&amp;L$146&amp;"'!A1"),0,$C$145,200,1),MATCH(1,(_summary!$B237=INDIRECT("'"&amp;L$146&amp;"'!A1:A300"))*(_summary!$C237=INDIRECT("'"&amp;L$146&amp;"'!B1:B300")),0))</f>
        <v>0.70302126069105131</v>
      </c>
      <c r="M237" s="18">
        <f t="array" aca="1" ref="M237" ca="1">INDEX(OFFSET(INDIRECT("'"&amp;M$146&amp;"'!A1"),0,$C$145,200,1),MATCH(1,(_summary!$B237=INDIRECT("'"&amp;M$146&amp;"'!A1:A300"))*(_summary!$C237=INDIRECT("'"&amp;M$146&amp;"'!B1:B300")),0))</f>
        <v>4.2139590439523575E-2</v>
      </c>
      <c r="N237" s="18">
        <f t="array" aca="1" ref="N237" ca="1">INDEX(OFFSET(INDIRECT("'"&amp;N$146&amp;"'!A1"),0,$C$145,200,1),MATCH(1,(_summary!$B237=INDIRECT("'"&amp;N$146&amp;"'!A1:A300"))*(_summary!$C237=INDIRECT("'"&amp;N$146&amp;"'!B1:B300")),0))</f>
        <v>1.1237224117206287E-2</v>
      </c>
      <c r="O237" s="18">
        <f t="array" aca="1" ref="O237" ca="1">INDEX(OFFSET(INDIRECT("'"&amp;O$146&amp;"'!A1"),0,$C$145,200,1),MATCH(1,(_summary!$B237=INDIRECT("'"&amp;O$146&amp;"'!A1:A300"))*(_summary!$C237=INDIRECT("'"&amp;O$146&amp;"'!B1:B300")),0))</f>
        <v>7.4914827448041895E-3</v>
      </c>
      <c r="P237" s="18">
        <f t="array" aca="1" ref="P237" ca="1">INDEX(OFFSET(INDIRECT("'"&amp;P$146&amp;"'!A1"),0,$C$145,200,1),MATCH(1,(_summary!$B237=INDIRECT("'"&amp;P$146&amp;"'!A1:A300"))*(_summary!$C237=INDIRECT("'"&amp;P$146&amp;"'!B1:B300")),0))</f>
        <v>0</v>
      </c>
      <c r="Q237" s="18"/>
      <c r="R237" s="16">
        <f t="shared" ca="1" si="10"/>
        <v>0.99999999999999989</v>
      </c>
    </row>
    <row r="238" spans="2:18" ht="16.5" thickTop="1" thickBot="1" x14ac:dyDescent="0.3">
      <c r="B238" t="s">
        <v>28</v>
      </c>
      <c r="C238">
        <f t="shared" si="9"/>
        <v>4</v>
      </c>
      <c r="D238" s="18">
        <f t="array" aca="1" ref="D238" ca="1">INDEX(OFFSET(INDIRECT("'"&amp;D$146&amp;"'!A1"),0,$C$145,200,1),MATCH(1,(_summary!$B238=INDIRECT("'"&amp;D$146&amp;"'!A1:A300"))*(_summary!$C238=INDIRECT("'"&amp;D$146&amp;"'!B1:B300")),0))</f>
        <v>0.14689389023811067</v>
      </c>
      <c r="E238" s="18">
        <f t="array" aca="1" ref="E238" ca="1">INDEX(OFFSET(INDIRECT("'"&amp;E$146&amp;"'!A1"),0,$C$145,200,1),MATCH(1,(_summary!$B238=INDIRECT("'"&amp;E$146&amp;"'!A1:A300"))*(_summary!$C238=INDIRECT("'"&amp;E$146&amp;"'!B1:B300")),0))</f>
        <v>7.1178217601345045E-2</v>
      </c>
      <c r="F238" s="18">
        <f t="array" aca="1" ref="F238" ca="1">INDEX(OFFSET(INDIRECT("'"&amp;F$146&amp;"'!A1"),0,$C$145,200,1),MATCH(1,(_summary!$B238=INDIRECT("'"&amp;F$146&amp;"'!A1:A300"))*(_summary!$C238=INDIRECT("'"&amp;F$146&amp;"'!B1:B300")),0))</f>
        <v>0.46221318988158666</v>
      </c>
      <c r="G238" s="18">
        <f t="array" aca="1" ref="G238" ca="1">INDEX(OFFSET(INDIRECT("'"&amp;G$146&amp;"'!A1"),0,$C$145,200,1),MATCH(1,(_summary!$B238=INDIRECT("'"&amp;G$146&amp;"'!A1:A300"))*(_summary!$C238=INDIRECT("'"&amp;G$146&amp;"'!B1:B300")),0))</f>
        <v>0</v>
      </c>
      <c r="H238" s="18">
        <f t="array" aca="1" ref="H238" ca="1">INDEX(OFFSET(INDIRECT("'"&amp;H$146&amp;"'!A1"),0,$C$145,200,1),MATCH(1,(_summary!$B238=INDIRECT("'"&amp;H$146&amp;"'!A1:A300"))*(_summary!$C238=INDIRECT("'"&amp;H$146&amp;"'!B1:B300")),0))</f>
        <v>3.7077207593325737E-2</v>
      </c>
      <c r="I238" s="18">
        <f t="array" aca="1" ref="I238" ca="1">INDEX(OFFSET(INDIRECT("'"&amp;I$146&amp;"'!A1"),0,$C$145,200,1),MATCH(1,(_summary!$B238=INDIRECT("'"&amp;I$146&amp;"'!A1:A300"))*(_summary!$C238=INDIRECT("'"&amp;I$146&amp;"'!B1:B300")),0))</f>
        <v>0</v>
      </c>
      <c r="J238" s="18">
        <f t="array" aca="1" ref="J238" ca="1">INDEX(OFFSET(INDIRECT("'"&amp;J$146&amp;"'!A1"),0,$C$145,200,1),MATCH(1,(_summary!$B238=INDIRECT("'"&amp;J$146&amp;"'!A1:A300"))*(_summary!$C238=INDIRECT("'"&amp;J$146&amp;"'!B1:B300")),0))</f>
        <v>0</v>
      </c>
      <c r="K238" s="18">
        <f t="array" aca="1" ref="K238" ca="1">INDEX(OFFSET(INDIRECT("'"&amp;K$146&amp;"'!A1"),0,$C$145,200,1),MATCH(1,(_summary!$B238=INDIRECT("'"&amp;K$146&amp;"'!A1:A300"))*(_summary!$C238=INDIRECT("'"&amp;K$146&amp;"'!B1:B300")),0))</f>
        <v>0</v>
      </c>
      <c r="L238" s="18">
        <f t="array" aca="1" ref="L238" ca="1">INDEX(OFFSET(INDIRECT("'"&amp;L$146&amp;"'!A1"),0,$C$145,200,1),MATCH(1,(_summary!$B238=INDIRECT("'"&amp;L$146&amp;"'!A1:A300"))*(_summary!$C238=INDIRECT("'"&amp;L$146&amp;"'!B1:B300")),0))</f>
        <v>0.10875513820246739</v>
      </c>
      <c r="M238" s="18">
        <f t="array" aca="1" ref="M238" ca="1">INDEX(OFFSET(INDIRECT("'"&amp;M$146&amp;"'!A1"),0,$C$145,200,1),MATCH(1,(_summary!$B238=INDIRECT("'"&amp;M$146&amp;"'!A1:A300"))*(_summary!$C238=INDIRECT("'"&amp;M$146&amp;"'!B1:B300")),0))</f>
        <v>0.1112316227799772</v>
      </c>
      <c r="N238" s="18">
        <f t="array" aca="1" ref="N238" ca="1">INDEX(OFFSET(INDIRECT("'"&amp;N$146&amp;"'!A1"),0,$C$145,200,1),MATCH(1,(_summary!$B238=INDIRECT("'"&amp;N$146&amp;"'!A1:A300"))*(_summary!$C238=INDIRECT("'"&amp;N$146&amp;"'!B1:B300")),0))</f>
        <v>2.9661766074660589E-2</v>
      </c>
      <c r="O238" s="18">
        <f t="array" aca="1" ref="O238" ca="1">INDEX(OFFSET(INDIRECT("'"&amp;O$146&amp;"'!A1"),0,$C$145,200,1),MATCH(1,(_summary!$B238=INDIRECT("'"&amp;O$146&amp;"'!A1:A300"))*(_summary!$C238=INDIRECT("'"&amp;O$146&amp;"'!B1:B300")),0))</f>
        <v>3.2988967628526822E-2</v>
      </c>
      <c r="P238" s="18">
        <f t="array" aca="1" ref="P238" ca="1">INDEX(OFFSET(INDIRECT("'"&amp;P$146&amp;"'!A1"),0,$C$145,200,1),MATCH(1,(_summary!$B238=INDIRECT("'"&amp;P$146&amp;"'!A1:A300"))*(_summary!$C238=INDIRECT("'"&amp;P$146&amp;"'!B1:B300")),0))</f>
        <v>0</v>
      </c>
      <c r="Q238" s="18"/>
      <c r="R238" s="16">
        <f t="shared" ca="1" si="10"/>
        <v>1.0000000000000002</v>
      </c>
    </row>
    <row r="239" spans="2:18" ht="16.5" thickTop="1" thickBot="1" x14ac:dyDescent="0.3">
      <c r="B239" t="s">
        <v>13</v>
      </c>
      <c r="C239">
        <f t="shared" si="9"/>
        <v>4</v>
      </c>
      <c r="D239" s="18">
        <f t="array" aca="1" ref="D239" ca="1">INDEX(OFFSET(INDIRECT("'"&amp;D$146&amp;"'!A1"),0,$C$145,200,1),MATCH(1,(_summary!$B239=INDIRECT("'"&amp;D$146&amp;"'!A1:A300"))*(_summary!$C239=INDIRECT("'"&amp;D$146&amp;"'!B1:B300")),0))</f>
        <v>6.156422406444572E-2</v>
      </c>
      <c r="E239" s="18">
        <f t="array" aca="1" ref="E239" ca="1">INDEX(OFFSET(INDIRECT("'"&amp;E$146&amp;"'!A1"),0,$C$145,200,1),MATCH(1,(_summary!$B239=INDIRECT("'"&amp;E$146&amp;"'!A1:A300"))*(_summary!$C239=INDIRECT("'"&amp;E$146&amp;"'!B1:B300")),0))</f>
        <v>0.24643863832621477</v>
      </c>
      <c r="F239" s="18">
        <f t="array" aca="1" ref="F239" ca="1">INDEX(OFFSET(INDIRECT("'"&amp;F$146&amp;"'!A1"),0,$C$145,200,1),MATCH(1,(_summary!$B239=INDIRECT("'"&amp;F$146&amp;"'!A1:A300"))*(_summary!$C239=INDIRECT("'"&amp;F$146&amp;"'!B1:B300")),0))</f>
        <v>0</v>
      </c>
      <c r="G239" s="18">
        <f t="array" aca="1" ref="G239" ca="1">INDEX(OFFSET(INDIRECT("'"&amp;G$146&amp;"'!A1"),0,$C$145,200,1),MATCH(1,(_summary!$B239=INDIRECT("'"&amp;G$146&amp;"'!A1:A300"))*(_summary!$C239=INDIRECT("'"&amp;G$146&amp;"'!B1:B300")),0))</f>
        <v>0.14357360188134569</v>
      </c>
      <c r="H239" s="18">
        <f t="array" aca="1" ref="H239" ca="1">INDEX(OFFSET(INDIRECT("'"&amp;H$146&amp;"'!A1"),0,$C$145,200,1),MATCH(1,(_summary!$B239=INDIRECT("'"&amp;H$146&amp;"'!A1:A300"))*(_summary!$C239=INDIRECT("'"&amp;H$146&amp;"'!B1:B300")),0))</f>
        <v>2.7110606941257248E-2</v>
      </c>
      <c r="I239" s="18">
        <f t="array" aca="1" ref="I239" ca="1">INDEX(OFFSET(INDIRECT("'"&amp;I$146&amp;"'!A1"),0,$C$145,200,1),MATCH(1,(_summary!$B239=INDIRECT("'"&amp;I$146&amp;"'!A1:A300"))*(_summary!$C239=INDIRECT("'"&amp;I$146&amp;"'!B1:B300")),0))</f>
        <v>0</v>
      </c>
      <c r="J239" s="18">
        <f t="array" aca="1" ref="J239" ca="1">INDEX(OFFSET(INDIRECT("'"&amp;J$146&amp;"'!A1"),0,$C$145,200,1),MATCH(1,(_summary!$B239=INDIRECT("'"&amp;J$146&amp;"'!A1:A300"))*(_summary!$C239=INDIRECT("'"&amp;J$146&amp;"'!B1:B300")),0))</f>
        <v>0</v>
      </c>
      <c r="K239" s="18">
        <f t="array" aca="1" ref="K239" ca="1">INDEX(OFFSET(INDIRECT("'"&amp;K$146&amp;"'!A1"),0,$C$145,200,1),MATCH(1,(_summary!$B239=INDIRECT("'"&amp;K$146&amp;"'!A1:A300"))*(_summary!$C239=INDIRECT("'"&amp;K$146&amp;"'!B1:B300")),0))</f>
        <v>0</v>
      </c>
      <c r="L239" s="18">
        <f t="array" aca="1" ref="L239" ca="1">INDEX(OFFSET(INDIRECT("'"&amp;L$146&amp;"'!A1"),0,$C$145,200,1),MATCH(1,(_summary!$B239=INDIRECT("'"&amp;L$146&amp;"'!A1:A300"))*(_summary!$C239=INDIRECT("'"&amp;L$146&amp;"'!B1:B300")),0))</f>
        <v>0.40185753374806005</v>
      </c>
      <c r="M239" s="18">
        <f t="array" aca="1" ref="M239" ca="1">INDEX(OFFSET(INDIRECT("'"&amp;M$146&amp;"'!A1"),0,$C$145,200,1),MATCH(1,(_summary!$B239=INDIRECT("'"&amp;M$146&amp;"'!A1:A300"))*(_summary!$C239=INDIRECT("'"&amp;M$146&amp;"'!B1:B300")),0))</f>
        <v>8.3307919117000168E-2</v>
      </c>
      <c r="N239" s="18">
        <f t="array" aca="1" ref="N239" ca="1">INDEX(OFFSET(INDIRECT("'"&amp;N$146&amp;"'!A1"),0,$C$145,200,1),MATCH(1,(_summary!$B239=INDIRECT("'"&amp;N$146&amp;"'!A1:A300"))*(_summary!$C239=INDIRECT("'"&amp;N$146&amp;"'!B1:B300")),0))</f>
        <v>2.1688485553005801E-2</v>
      </c>
      <c r="O239" s="18">
        <f t="array" aca="1" ref="O239" ca="1">INDEX(OFFSET(INDIRECT("'"&amp;O$146&amp;"'!A1"),0,$C$145,200,1),MATCH(1,(_summary!$B239=INDIRECT("'"&amp;O$146&amp;"'!A1:A300"))*(_summary!$C239=INDIRECT("'"&amp;O$146&amp;"'!B1:B300")),0))</f>
        <v>1.4458990368670535E-2</v>
      </c>
      <c r="P239" s="18">
        <f t="array" aca="1" ref="P239" ca="1">INDEX(OFFSET(INDIRECT("'"&amp;P$146&amp;"'!A1"),0,$C$145,200,1),MATCH(1,(_summary!$B239=INDIRECT("'"&amp;P$146&amp;"'!A1:A300"))*(_summary!$C239=INDIRECT("'"&amp;P$146&amp;"'!B1:B300")),0))</f>
        <v>0</v>
      </c>
      <c r="Q239" s="18"/>
      <c r="R239" s="16">
        <f t="shared" ca="1" si="10"/>
        <v>1</v>
      </c>
    </row>
    <row r="240" spans="2:18" ht="16.5" thickTop="1" thickBot="1" x14ac:dyDescent="0.3">
      <c r="B240" t="s">
        <v>17</v>
      </c>
      <c r="C240">
        <f t="shared" si="9"/>
        <v>4</v>
      </c>
      <c r="D240" s="18">
        <f t="array" aca="1" ref="D240" ca="1">INDEX(OFFSET(INDIRECT("'"&amp;D$146&amp;"'!A1"),0,$C$145,200,1),MATCH(1,(_summary!$B240=INDIRECT("'"&amp;D$146&amp;"'!A1:A300"))*(_summary!$C240=INDIRECT("'"&amp;D$146&amp;"'!B1:B300")),0))</f>
        <v>6.1762015968994555E-2</v>
      </c>
      <c r="E240" s="18">
        <f t="array" aca="1" ref="E240" ca="1">INDEX(OFFSET(INDIRECT("'"&amp;E$146&amp;"'!A1"),0,$C$145,200,1),MATCH(1,(_summary!$B240=INDIRECT("'"&amp;E$146&amp;"'!A1:A300"))*(_summary!$C240=INDIRECT("'"&amp;E$146&amp;"'!B1:B300")),0))</f>
        <v>0.21604838490394418</v>
      </c>
      <c r="F240" s="18">
        <f t="array" aca="1" ref="F240" ca="1">INDEX(OFFSET(INDIRECT("'"&amp;F$146&amp;"'!A1"),0,$C$145,200,1),MATCH(1,(_summary!$B240=INDIRECT("'"&amp;F$146&amp;"'!A1:A300"))*(_summary!$C240=INDIRECT("'"&amp;F$146&amp;"'!B1:B300")),0))</f>
        <v>0.10818434059830635</v>
      </c>
      <c r="G240" s="18">
        <f t="array" aca="1" ref="G240" ca="1">INDEX(OFFSET(INDIRECT("'"&amp;G$146&amp;"'!A1"),0,$C$145,200,1),MATCH(1,(_summary!$B240=INDIRECT("'"&amp;G$146&amp;"'!A1:A300"))*(_summary!$C240=INDIRECT("'"&amp;G$146&amp;"'!B1:B300")),0))</f>
        <v>2.9261551100749792E-5</v>
      </c>
      <c r="H240" s="18">
        <f t="array" aca="1" ref="H240" ca="1">INDEX(OFFSET(INDIRECT("'"&amp;H$146&amp;"'!A1"),0,$C$145,200,1),MATCH(1,(_summary!$B240=INDIRECT("'"&amp;H$146&amp;"'!A1:A300"))*(_summary!$C240=INDIRECT("'"&amp;H$146&amp;"'!B1:B300")),0))</f>
        <v>2.2540162514684176E-2</v>
      </c>
      <c r="I240" s="18">
        <f t="array" aca="1" ref="I240" ca="1">INDEX(OFFSET(INDIRECT("'"&amp;I$146&amp;"'!A1"),0,$C$145,200,1),MATCH(1,(_summary!$B240=INDIRECT("'"&amp;I$146&amp;"'!A1:A300"))*(_summary!$C240=INDIRECT("'"&amp;I$146&amp;"'!B1:B300")),0))</f>
        <v>0</v>
      </c>
      <c r="J240" s="18">
        <f t="array" aca="1" ref="J240" ca="1">INDEX(OFFSET(INDIRECT("'"&amp;J$146&amp;"'!A1"),0,$C$145,200,1),MATCH(1,(_summary!$B240=INDIRECT("'"&amp;J$146&amp;"'!A1:A300"))*(_summary!$C240=INDIRECT("'"&amp;J$146&amp;"'!B1:B300")),0))</f>
        <v>0</v>
      </c>
      <c r="K240" s="18">
        <f t="array" aca="1" ref="K240" ca="1">INDEX(OFFSET(INDIRECT("'"&amp;K$146&amp;"'!A1"),0,$C$145,200,1),MATCH(1,(_summary!$B240=INDIRECT("'"&amp;K$146&amp;"'!A1:A300"))*(_summary!$C240=INDIRECT("'"&amp;K$146&amp;"'!B1:B300")),0))</f>
        <v>3.4208102526539594E-4</v>
      </c>
      <c r="L240" s="18">
        <f t="array" aca="1" ref="L240" ca="1">INDEX(OFFSET(INDIRECT("'"&amp;L$146&amp;"'!A1"),0,$C$145,200,1),MATCH(1,(_summary!$B240=INDIRECT("'"&amp;L$146&amp;"'!A1:A300"))*(_summary!$C240=INDIRECT("'"&amp;L$146&amp;"'!B1:B300")),0))</f>
        <v>0.48179773505165618</v>
      </c>
      <c r="M240" s="18">
        <f t="array" aca="1" ref="M240" ca="1">INDEX(OFFSET(INDIRECT("'"&amp;M$146&amp;"'!A1"),0,$C$145,200,1),MATCH(1,(_summary!$B240=INDIRECT("'"&amp;M$146&amp;"'!A1:A300"))*(_summary!$C240=INDIRECT("'"&amp;M$146&amp;"'!B1:B300")),0))</f>
        <v>7.8558306315938686E-2</v>
      </c>
      <c r="N240" s="18">
        <f t="array" aca="1" ref="N240" ca="1">INDEX(OFFSET(INDIRECT("'"&amp;N$146&amp;"'!A1"),0,$C$145,200,1),MATCH(1,(_summary!$B240=INDIRECT("'"&amp;N$146&amp;"'!A1:A300"))*(_summary!$C240=INDIRECT("'"&amp;N$146&amp;"'!B1:B300")),0))</f>
        <v>1.803213001174734E-2</v>
      </c>
      <c r="O240" s="18">
        <f t="array" aca="1" ref="O240" ca="1">INDEX(OFFSET(INDIRECT("'"&amp;O$146&amp;"'!A1"),0,$C$145,200,1),MATCH(1,(_summary!$B240=INDIRECT("'"&amp;O$146&amp;"'!A1:A300"))*(_summary!$C240=INDIRECT("'"&amp;O$146&amp;"'!B1:B300")),0))</f>
        <v>1.202142000783156E-2</v>
      </c>
      <c r="P240" s="18">
        <f t="array" aca="1" ref="P240" ca="1">INDEX(OFFSET(INDIRECT("'"&amp;P$146&amp;"'!A1"),0,$C$145,200,1),MATCH(1,(_summary!$B240=INDIRECT("'"&amp;P$146&amp;"'!A1:A300"))*(_summary!$C240=INDIRECT("'"&amp;P$146&amp;"'!B1:B300")),0))</f>
        <v>3.4208102526539594E-4</v>
      </c>
      <c r="Q240" s="18"/>
      <c r="R240" s="16">
        <f t="shared" ca="1" si="10"/>
        <v>0.99965791897473455</v>
      </c>
    </row>
    <row r="241" spans="2:18" ht="16.5" thickTop="1" thickBot="1" x14ac:dyDescent="0.3">
      <c r="B241" t="s">
        <v>25</v>
      </c>
      <c r="C241">
        <f t="shared" ref="C241:C262" si="11">C212+1</f>
        <v>4</v>
      </c>
      <c r="D241" s="18">
        <f t="array" aca="1" ref="D241" ca="1">INDEX(OFFSET(INDIRECT("'"&amp;D$146&amp;"'!A1"),0,$C$145,200,1),MATCH(1,(_summary!$B241=INDIRECT("'"&amp;D$146&amp;"'!A1:A300"))*(_summary!$C241=INDIRECT("'"&amp;D$146&amp;"'!B1:B300")),0))</f>
        <v>3.435083280936839E-2</v>
      </c>
      <c r="E241" s="18">
        <f t="array" aca="1" ref="E241" ca="1">INDEX(OFFSET(INDIRECT("'"&amp;E$146&amp;"'!A1"),0,$C$145,200,1),MATCH(1,(_summary!$B241=INDIRECT("'"&amp;E$146&amp;"'!A1:A300"))*(_summary!$C241=INDIRECT("'"&amp;E$146&amp;"'!B1:B300")),0))</f>
        <v>7.0222112261553227E-2</v>
      </c>
      <c r="F241" s="18">
        <f t="array" aca="1" ref="F241" ca="1">INDEX(OFFSET(INDIRECT("'"&amp;F$146&amp;"'!A1"),0,$C$145,200,1),MATCH(1,(_summary!$B241=INDIRECT("'"&amp;F$146&amp;"'!A1:A300"))*(_summary!$C241=INDIRECT("'"&amp;F$146&amp;"'!B1:B300")),0))</f>
        <v>6.2187645510626711E-3</v>
      </c>
      <c r="G241" s="18">
        <f t="array" aca="1" ref="G241" ca="1">INDEX(OFFSET(INDIRECT("'"&amp;G$146&amp;"'!A1"),0,$C$145,200,1),MATCH(1,(_summary!$B241=INDIRECT("'"&amp;G$146&amp;"'!A1:A300"))*(_summary!$C241=INDIRECT("'"&amp;G$146&amp;"'!B1:B300")),0))</f>
        <v>1.5258410010735966E-2</v>
      </c>
      <c r="H241" s="18">
        <f t="array" aca="1" ref="H241" ca="1">INDEX(OFFSET(INDIRECT("'"&amp;H$146&amp;"'!A1"),0,$C$145,200,1),MATCH(1,(_summary!$B241=INDIRECT("'"&amp;H$146&amp;"'!A1:A300"))*(_summary!$C241=INDIRECT("'"&amp;H$146&amp;"'!B1:B300")),0))</f>
        <v>6.3742187182086046E-3</v>
      </c>
      <c r="I241" s="18">
        <f t="array" aca="1" ref="I241" ca="1">INDEX(OFFSET(INDIRECT("'"&amp;I$146&amp;"'!A1"),0,$C$145,200,1),MATCH(1,(_summary!$B241=INDIRECT("'"&amp;I$146&amp;"'!A1:A300"))*(_summary!$C241=INDIRECT("'"&amp;I$146&amp;"'!B1:B300")),0))</f>
        <v>0</v>
      </c>
      <c r="J241" s="18">
        <f t="array" aca="1" ref="J241" ca="1">INDEX(OFFSET(INDIRECT("'"&amp;J$146&amp;"'!A1"),0,$C$145,200,1),MATCH(1,(_summary!$B241=INDIRECT("'"&amp;J$146&amp;"'!A1:A300"))*(_summary!$C241=INDIRECT("'"&amp;J$146&amp;"'!B1:B300")),0))</f>
        <v>0</v>
      </c>
      <c r="K241" s="18">
        <f t="array" aca="1" ref="K241" ca="1">INDEX(OFFSET(INDIRECT("'"&amp;K$146&amp;"'!A1"),0,$C$145,200,1),MATCH(1,(_summary!$B241=INDIRECT("'"&amp;K$146&amp;"'!A1:A300"))*(_summary!$C241=INDIRECT("'"&amp;K$146&amp;"'!B1:B300")),0))</f>
        <v>0</v>
      </c>
      <c r="L241" s="18">
        <f t="array" aca="1" ref="L241" ca="1">INDEX(OFFSET(INDIRECT("'"&amp;L$146&amp;"'!A1"),0,$C$145,200,1),MATCH(1,(_summary!$B241=INDIRECT("'"&amp;L$146&amp;"'!A1:A300"))*(_summary!$C241=INDIRECT("'"&amp;L$146&amp;"'!B1:B300")),0))</f>
        <v>0.83995404720350053</v>
      </c>
      <c r="M241" s="18">
        <f t="array" aca="1" ref="M241" ca="1">INDEX(OFFSET(INDIRECT("'"&amp;M$146&amp;"'!A1"),0,$C$145,200,1),MATCH(1,(_summary!$B241=INDIRECT("'"&amp;M$146&amp;"'!A1:A300"))*(_summary!$C241=INDIRECT("'"&amp;M$146&amp;"'!B1:B300")),0))</f>
        <v>1.9122656154625814E-2</v>
      </c>
      <c r="N241" s="18">
        <f t="array" aca="1" ref="N241" ca="1">INDEX(OFFSET(INDIRECT("'"&amp;N$146&amp;"'!A1"),0,$C$145,200,1),MATCH(1,(_summary!$B241=INDIRECT("'"&amp;N$146&amp;"'!A1:A300"))*(_summary!$C241=INDIRECT("'"&amp;N$146&amp;"'!B1:B300")),0))</f>
        <v>5.0993749745668823E-3</v>
      </c>
      <c r="O241" s="18">
        <f t="array" aca="1" ref="O241" ca="1">INDEX(OFFSET(INDIRECT("'"&amp;O$146&amp;"'!A1"),0,$C$145,200,1),MATCH(1,(_summary!$B241=INDIRECT("'"&amp;O$146&amp;"'!A1:A300"))*(_summary!$C241=INDIRECT("'"&amp;O$146&amp;"'!B1:B300")),0))</f>
        <v>3.399583316377922E-3</v>
      </c>
      <c r="P241" s="18">
        <f t="array" aca="1" ref="P241" ca="1">INDEX(OFFSET(INDIRECT("'"&amp;P$146&amp;"'!A1"),0,$C$145,200,1),MATCH(1,(_summary!$B241=INDIRECT("'"&amp;P$146&amp;"'!A1:A300"))*(_summary!$C241=INDIRECT("'"&amp;P$146&amp;"'!B1:B300")),0))</f>
        <v>0</v>
      </c>
      <c r="Q241" s="18"/>
      <c r="R241" s="16">
        <f t="shared" ca="1" si="10"/>
        <v>1.0000000000000002</v>
      </c>
    </row>
    <row r="242" spans="2:18" ht="16.5" thickTop="1" thickBot="1" x14ac:dyDescent="0.3">
      <c r="B242" t="s">
        <v>11</v>
      </c>
      <c r="C242">
        <f t="shared" si="11"/>
        <v>4</v>
      </c>
      <c r="D242" s="18">
        <f t="array" aca="1" ref="D242" ca="1">INDEX(OFFSET(INDIRECT("'"&amp;D$146&amp;"'!A1"),0,$C$145,200,1),MATCH(1,(_summary!$B242=INDIRECT("'"&amp;D$146&amp;"'!A1:A300"))*(_summary!$C242=INDIRECT("'"&amp;D$146&amp;"'!B1:B300")),0))</f>
        <v>0.32452696388119684</v>
      </c>
      <c r="E242" s="18">
        <f t="array" aca="1" ref="E242" ca="1">INDEX(OFFSET(INDIRECT("'"&amp;E$146&amp;"'!A1"),0,$C$145,200,1),MATCH(1,(_summary!$B242=INDIRECT("'"&amp;E$146&amp;"'!A1:A300"))*(_summary!$C242=INDIRECT("'"&amp;E$146&amp;"'!B1:B300")),0))</f>
        <v>7.4491843151127208E-3</v>
      </c>
      <c r="F242" s="18">
        <f t="array" aca="1" ref="F242" ca="1">INDEX(OFFSET(INDIRECT("'"&amp;F$146&amp;"'!A1"),0,$C$145,200,1),MATCH(1,(_summary!$B242=INDIRECT("'"&amp;F$146&amp;"'!A1:A300"))*(_summary!$C242=INDIRECT("'"&amp;F$146&amp;"'!B1:B300")),0))</f>
        <v>0.1153633276704342</v>
      </c>
      <c r="G242" s="18">
        <f t="array" aca="1" ref="G242" ca="1">INDEX(OFFSET(INDIRECT("'"&amp;G$146&amp;"'!A1"),0,$C$145,200,1),MATCH(1,(_summary!$B242=INDIRECT("'"&amp;G$146&amp;"'!A1:A300"))*(_summary!$C242=INDIRECT("'"&amp;G$146&amp;"'!B1:B300")),0))</f>
        <v>1.4915353045332732E-3</v>
      </c>
      <c r="H242" s="18">
        <f t="array" aca="1" ref="H242" ca="1">INDEX(OFFSET(INDIRECT("'"&amp;H$146&amp;"'!A1"),0,$C$145,200,1),MATCH(1,(_summary!$B242=INDIRECT("'"&amp;H$146&amp;"'!A1:A300"))*(_summary!$C242=INDIRECT("'"&amp;H$146&amp;"'!B1:B300")),0))</f>
        <v>8.6406471896763055E-3</v>
      </c>
      <c r="I242" s="18">
        <f t="array" aca="1" ref="I242" ca="1">INDEX(OFFSET(INDIRECT("'"&amp;I$146&amp;"'!A1"),0,$C$145,200,1),MATCH(1,(_summary!$B242=INDIRECT("'"&amp;I$146&amp;"'!A1:A300"))*(_summary!$C242=INDIRECT("'"&amp;I$146&amp;"'!B1:B300")),0))</f>
        <v>0</v>
      </c>
      <c r="J242" s="18">
        <f t="array" aca="1" ref="J242" ca="1">INDEX(OFFSET(INDIRECT("'"&amp;J$146&amp;"'!A1"),0,$C$145,200,1),MATCH(1,(_summary!$B242=INDIRECT("'"&amp;J$146&amp;"'!A1:A300"))*(_summary!$C242=INDIRECT("'"&amp;J$146&amp;"'!B1:B300")),0))</f>
        <v>1.8600595684408716E-4</v>
      </c>
      <c r="K242" s="18">
        <f t="array" aca="1" ref="K242" ca="1">INDEX(OFFSET(INDIRECT("'"&amp;K$146&amp;"'!A1"),0,$C$145,200,1),MATCH(1,(_summary!$B242=INDIRECT("'"&amp;K$146&amp;"'!A1:A300"))*(_summary!$C242=INDIRECT("'"&amp;K$146&amp;"'!B1:B300")),0))</f>
        <v>0</v>
      </c>
      <c r="L242" s="18">
        <f t="array" aca="1" ref="L242" ca="1">INDEX(OFFSET(INDIRECT("'"&amp;L$146&amp;"'!A1"),0,$C$145,200,1),MATCH(1,(_summary!$B242=INDIRECT("'"&amp;L$146&amp;"'!A1:A300"))*(_summary!$C242=INDIRECT("'"&amp;L$146&amp;"'!B1:B300")),0))</f>
        <v>0.50489953119360531</v>
      </c>
      <c r="M242" s="18">
        <f t="array" aca="1" ref="M242" ca="1">INDEX(OFFSET(INDIRECT("'"&amp;M$146&amp;"'!A1"),0,$C$145,200,1),MATCH(1,(_summary!$B242=INDIRECT("'"&amp;M$146&amp;"'!A1:A300"))*(_summary!$C242=INDIRECT("'"&amp;M$146&amp;"'!B1:B300")),0))</f>
        <v>2.5921941569028918E-2</v>
      </c>
      <c r="N242" s="18">
        <f t="array" aca="1" ref="N242" ca="1">INDEX(OFFSET(INDIRECT("'"&amp;N$146&amp;"'!A1"),0,$C$145,200,1),MATCH(1,(_summary!$B242=INDIRECT("'"&amp;N$146&amp;"'!A1:A300"))*(_summary!$C242=INDIRECT("'"&amp;N$146&amp;"'!B1:B300")),0))</f>
        <v>6.9125177517410444E-3</v>
      </c>
      <c r="O242" s="18">
        <f t="array" aca="1" ref="O242" ca="1">INDEX(OFFSET(INDIRECT("'"&amp;O$146&amp;"'!A1"),0,$C$145,200,1),MATCH(1,(_summary!$B242=INDIRECT("'"&amp;O$146&amp;"'!A1:A300"))*(_summary!$C242=INDIRECT("'"&amp;O$146&amp;"'!B1:B300")),0))</f>
        <v>4.6083451678273629E-3</v>
      </c>
      <c r="P242" s="18">
        <f t="array" aca="1" ref="P242" ca="1">INDEX(OFFSET(INDIRECT("'"&amp;P$146&amp;"'!A1"),0,$C$145,200,1),MATCH(1,(_summary!$B242=INDIRECT("'"&amp;P$146&amp;"'!A1:A300"))*(_summary!$C242=INDIRECT("'"&amp;P$146&amp;"'!B1:B300")),0))</f>
        <v>0</v>
      </c>
      <c r="Q242" s="18"/>
      <c r="R242" s="16">
        <f t="shared" ca="1" si="10"/>
        <v>1</v>
      </c>
    </row>
    <row r="243" spans="2:18" ht="16.5" thickTop="1" thickBot="1" x14ac:dyDescent="0.3">
      <c r="B243" t="s">
        <v>3</v>
      </c>
      <c r="C243">
        <f t="shared" si="11"/>
        <v>4</v>
      </c>
      <c r="D243" s="18">
        <f t="array" aca="1" ref="D243" ca="1">INDEX(OFFSET(INDIRECT("'"&amp;D$146&amp;"'!A1"),0,$C$145,200,1),MATCH(1,(_summary!$B243=INDIRECT("'"&amp;D$146&amp;"'!A1:A300"))*(_summary!$C243=INDIRECT("'"&amp;D$146&amp;"'!B1:B300")),0))</f>
        <v>0.14801511591808764</v>
      </c>
      <c r="E243" s="18">
        <f t="array" aca="1" ref="E243" ca="1">INDEX(OFFSET(INDIRECT("'"&amp;E$146&amp;"'!A1"),0,$C$145,200,1),MATCH(1,(_summary!$B243=INDIRECT("'"&amp;E$146&amp;"'!A1:A300"))*(_summary!$C243=INDIRECT("'"&amp;E$146&amp;"'!B1:B300")),0))</f>
        <v>0.26686393984033868</v>
      </c>
      <c r="F243" s="18">
        <f t="array" aca="1" ref="F243" ca="1">INDEX(OFFSET(INDIRECT("'"&amp;F$146&amp;"'!A1"),0,$C$145,200,1),MATCH(1,(_summary!$B243=INDIRECT("'"&amp;F$146&amp;"'!A1:A300"))*(_summary!$C243=INDIRECT("'"&amp;F$146&amp;"'!B1:B300")),0))</f>
        <v>0.12597260745756825</v>
      </c>
      <c r="G243" s="18">
        <f t="array" aca="1" ref="G243" ca="1">INDEX(OFFSET(INDIRECT("'"&amp;G$146&amp;"'!A1"),0,$C$145,200,1),MATCH(1,(_summary!$B243=INDIRECT("'"&amp;G$146&amp;"'!A1:A300"))*(_summary!$C243=INDIRECT("'"&amp;G$146&amp;"'!B1:B300")),0))</f>
        <v>1.1130145225706916E-3</v>
      </c>
      <c r="H243" s="18">
        <f t="array" aca="1" ref="H243" ca="1">INDEX(OFFSET(INDIRECT("'"&amp;H$146&amp;"'!A1"),0,$C$145,200,1),MATCH(1,(_summary!$B243=INDIRECT("'"&amp;H$146&amp;"'!A1:A300"))*(_summary!$C243=INDIRECT("'"&amp;H$146&amp;"'!B1:B300")),0))</f>
        <v>2.738429880947222E-2</v>
      </c>
      <c r="I243" s="18">
        <f t="array" aca="1" ref="I243" ca="1">INDEX(OFFSET(INDIRECT("'"&amp;I$146&amp;"'!A1"),0,$C$145,200,1),MATCH(1,(_summary!$B243=INDIRECT("'"&amp;I$146&amp;"'!A1:A300"))*(_summary!$C243=INDIRECT("'"&amp;I$146&amp;"'!B1:B300")),0))</f>
        <v>0</v>
      </c>
      <c r="J243" s="18">
        <f t="array" aca="1" ref="J243" ca="1">INDEX(OFFSET(INDIRECT("'"&amp;J$146&amp;"'!A1"),0,$C$145,200,1),MATCH(1,(_summary!$B243=INDIRECT("'"&amp;J$146&amp;"'!A1:A300"))*(_summary!$C243=INDIRECT("'"&amp;J$146&amp;"'!B1:B300")),0))</f>
        <v>0</v>
      </c>
      <c r="K243" s="18">
        <f t="array" aca="1" ref="K243" ca="1">INDEX(OFFSET(INDIRECT("'"&amp;K$146&amp;"'!A1"),0,$C$145,200,1),MATCH(1,(_summary!$B243=INDIRECT("'"&amp;K$146&amp;"'!A1:A300"))*(_summary!$C243=INDIRECT("'"&amp;K$146&amp;"'!B1:B300")),0))</f>
        <v>0</v>
      </c>
      <c r="L243" s="18">
        <f t="array" aca="1" ref="L243" ca="1">INDEX(OFFSET(INDIRECT("'"&amp;L$146&amp;"'!A1"),0,$C$145,200,1),MATCH(1,(_summary!$B243=INDIRECT("'"&amp;L$146&amp;"'!A1:A300"))*(_summary!$C243=INDIRECT("'"&amp;L$146&amp;"'!B1:B300")),0))</f>
        <v>0.30239556879332385</v>
      </c>
      <c r="M243" s="18">
        <f t="array" aca="1" ref="M243" ca="1">INDEX(OFFSET(INDIRECT("'"&amp;M$146&amp;"'!A1"),0,$C$145,200,1),MATCH(1,(_summary!$B243=INDIRECT("'"&amp;M$146&amp;"'!A1:A300"))*(_summary!$C243=INDIRECT("'"&amp;M$146&amp;"'!B1:B300")),0))</f>
        <v>9.1743056246009203E-2</v>
      </c>
      <c r="N243" s="18">
        <f t="array" aca="1" ref="N243" ca="1">INDEX(OFFSET(INDIRECT("'"&amp;N$146&amp;"'!A1"),0,$C$145,200,1),MATCH(1,(_summary!$B243=INDIRECT("'"&amp;N$146&amp;"'!A1:A300"))*(_summary!$C243=INDIRECT("'"&amp;N$146&amp;"'!B1:B300")),0))</f>
        <v>2.1907439047577776E-2</v>
      </c>
      <c r="O243" s="18">
        <f t="array" aca="1" ref="O243" ca="1">INDEX(OFFSET(INDIRECT("'"&amp;O$146&amp;"'!A1"),0,$C$145,200,1),MATCH(1,(_summary!$B243=INDIRECT("'"&amp;O$146&amp;"'!A1:A300"))*(_summary!$C243=INDIRECT("'"&amp;O$146&amp;"'!B1:B300")),0))</f>
        <v>1.4604959365051851E-2</v>
      </c>
      <c r="P243" s="18">
        <f t="array" aca="1" ref="P243" ca="1">INDEX(OFFSET(INDIRECT("'"&amp;P$146&amp;"'!A1"),0,$C$145,200,1),MATCH(1,(_summary!$B243=INDIRECT("'"&amp;P$146&amp;"'!A1:A300"))*(_summary!$C243=INDIRECT("'"&amp;P$146&amp;"'!B1:B300")),0))</f>
        <v>0</v>
      </c>
      <c r="Q243" s="18"/>
      <c r="R243" s="16">
        <f t="shared" ca="1" si="10"/>
        <v>1.0000000000000002</v>
      </c>
    </row>
    <row r="244" spans="2:18" ht="16.5" thickTop="1" thickBot="1" x14ac:dyDescent="0.3">
      <c r="B244" t="s">
        <v>2</v>
      </c>
      <c r="C244">
        <f t="shared" si="11"/>
        <v>4</v>
      </c>
      <c r="D244" s="18">
        <f t="array" aca="1" ref="D244" ca="1">INDEX(OFFSET(INDIRECT("'"&amp;D$146&amp;"'!A1"),0,$C$145,200,1),MATCH(1,(_summary!$B244=INDIRECT("'"&amp;D$146&amp;"'!A1:A300"))*(_summary!$C244=INDIRECT("'"&amp;D$146&amp;"'!B1:B300")),0))</f>
        <v>6.9982176422740641E-2</v>
      </c>
      <c r="E244" s="18">
        <f t="array" aca="1" ref="E244" ca="1">INDEX(OFFSET(INDIRECT("'"&amp;E$146&amp;"'!A1"),0,$C$145,200,1),MATCH(1,(_summary!$B244=INDIRECT("'"&amp;E$146&amp;"'!A1:A300"))*(_summary!$C244=INDIRECT("'"&amp;E$146&amp;"'!B1:B300")),0))</f>
        <v>0.32403078030374521</v>
      </c>
      <c r="F244" s="18">
        <f t="array" aca="1" ref="F244" ca="1">INDEX(OFFSET(INDIRECT("'"&amp;F$146&amp;"'!A1"),0,$C$145,200,1),MATCH(1,(_summary!$B244=INDIRECT("'"&amp;F$146&amp;"'!A1:A300"))*(_summary!$C244=INDIRECT("'"&amp;F$146&amp;"'!B1:B300")),0))</f>
        <v>0.20923998021749832</v>
      </c>
      <c r="G244" s="18">
        <f t="array" aca="1" ref="G244" ca="1">INDEX(OFFSET(INDIRECT("'"&amp;G$146&amp;"'!A1"),0,$C$145,200,1),MATCH(1,(_summary!$B244=INDIRECT("'"&amp;G$146&amp;"'!A1:A300"))*(_summary!$C244=INDIRECT("'"&amp;G$146&amp;"'!B1:B300")),0))</f>
        <v>1.0783238876008159E-2</v>
      </c>
      <c r="H244" s="18">
        <f t="array" aca="1" ref="H244" ca="1">INDEX(OFFSET(INDIRECT("'"&amp;H$146&amp;"'!A1"),0,$C$145,200,1),MATCH(1,(_summary!$B244=INDIRECT("'"&amp;H$146&amp;"'!A1:A300"))*(_summary!$C244=INDIRECT("'"&amp;H$146&amp;"'!B1:B300")),0))</f>
        <v>3.7818387762979681E-2</v>
      </c>
      <c r="I244" s="18">
        <f t="array" aca="1" ref="I244" ca="1">INDEX(OFFSET(INDIRECT("'"&amp;I$146&amp;"'!A1"),0,$C$145,200,1),MATCH(1,(_summary!$B244=INDIRECT("'"&amp;I$146&amp;"'!A1:A300"))*(_summary!$C244=INDIRECT("'"&amp;I$146&amp;"'!B1:B300")),0))</f>
        <v>0</v>
      </c>
      <c r="J244" s="18">
        <f t="array" aca="1" ref="J244" ca="1">INDEX(OFFSET(INDIRECT("'"&amp;J$146&amp;"'!A1"),0,$C$145,200,1),MATCH(1,(_summary!$B244=INDIRECT("'"&amp;J$146&amp;"'!A1:A300"))*(_summary!$C244=INDIRECT("'"&amp;J$146&amp;"'!B1:B300")),0))</f>
        <v>0</v>
      </c>
      <c r="K244" s="18">
        <f t="array" aca="1" ref="K244" ca="1">INDEX(OFFSET(INDIRECT("'"&amp;K$146&amp;"'!A1"),0,$C$145,200,1),MATCH(1,(_summary!$B244=INDIRECT("'"&amp;K$146&amp;"'!A1:A300"))*(_summary!$C244=INDIRECT("'"&amp;K$146&amp;"'!B1:B300")),0))</f>
        <v>0</v>
      </c>
      <c r="L244" s="18">
        <f t="array" aca="1" ref="L244" ca="1">INDEX(OFFSET(INDIRECT("'"&amp;L$146&amp;"'!A1"),0,$C$145,200,1),MATCH(1,(_summary!$B244=INDIRECT("'"&amp;L$146&amp;"'!A1:A300"))*(_summary!$C244=INDIRECT("'"&amp;L$146&amp;"'!B1:B300")),0))</f>
        <v>0.1836895696972069</v>
      </c>
      <c r="M244" s="18">
        <f t="array" aca="1" ref="M244" ca="1">INDEX(OFFSET(INDIRECT("'"&amp;M$146&amp;"'!A1"),0,$C$145,200,1),MATCH(1,(_summary!$B244=INDIRECT("'"&amp;M$146&amp;"'!A1:A300"))*(_summary!$C244=INDIRECT("'"&amp;M$146&amp;"'!B1:B300")),0))</f>
        <v>0.11345516328893906</v>
      </c>
      <c r="N244" s="18">
        <f t="array" aca="1" ref="N244" ca="1">INDEX(OFFSET(INDIRECT("'"&amp;N$146&amp;"'!A1"),0,$C$145,200,1),MATCH(1,(_summary!$B244=INDIRECT("'"&amp;N$146&amp;"'!A1:A300"))*(_summary!$C244=INDIRECT("'"&amp;N$146&amp;"'!B1:B300")),0))</f>
        <v>3.0254710210383746E-2</v>
      </c>
      <c r="O244" s="18">
        <f t="array" aca="1" ref="O244" ca="1">INDEX(OFFSET(INDIRECT("'"&amp;O$146&amp;"'!A1"),0,$C$145,200,1),MATCH(1,(_summary!$B244=INDIRECT("'"&amp;O$146&amp;"'!A1:A300"))*(_summary!$C244=INDIRECT("'"&amp;O$146&amp;"'!B1:B300")),0))</f>
        <v>2.0745993220498415E-2</v>
      </c>
      <c r="P244" s="18">
        <f t="array" aca="1" ref="P244" ca="1">INDEX(OFFSET(INDIRECT("'"&amp;P$146&amp;"'!A1"),0,$C$145,200,1),MATCH(1,(_summary!$B244=INDIRECT("'"&amp;P$146&amp;"'!A1:A300"))*(_summary!$C244=INDIRECT("'"&amp;P$146&amp;"'!B1:B300")),0))</f>
        <v>0</v>
      </c>
      <c r="Q244" s="18"/>
      <c r="R244" s="16">
        <f t="shared" ca="1" si="10"/>
        <v>1.0000000000000002</v>
      </c>
    </row>
    <row r="245" spans="2:18" ht="16.5" thickTop="1" thickBot="1" x14ac:dyDescent="0.3">
      <c r="B245" t="s">
        <v>16</v>
      </c>
      <c r="C245">
        <f t="shared" si="11"/>
        <v>4</v>
      </c>
      <c r="D245" s="18">
        <f t="array" aca="1" ref="D245" ca="1">INDEX(OFFSET(INDIRECT("'"&amp;D$146&amp;"'!A1"),0,$C$145,200,1),MATCH(1,(_summary!$B245=INDIRECT("'"&amp;D$146&amp;"'!A1:A300"))*(_summary!$C245=INDIRECT("'"&amp;D$146&amp;"'!B1:B300")),0))</f>
        <v>4.6068923436486282E-2</v>
      </c>
      <c r="E245" s="18">
        <f t="array" aca="1" ref="E245" ca="1">INDEX(OFFSET(INDIRECT("'"&amp;E$146&amp;"'!A1"),0,$C$145,200,1),MATCH(1,(_summary!$B245=INDIRECT("'"&amp;E$146&amp;"'!A1:A300"))*(_summary!$C245=INDIRECT("'"&amp;E$146&amp;"'!B1:B300")),0))</f>
        <v>5.1604322352836629E-2</v>
      </c>
      <c r="F245" s="18">
        <f t="array" aca="1" ref="F245" ca="1">INDEX(OFFSET(INDIRECT("'"&amp;F$146&amp;"'!A1"),0,$C$145,200,1),MATCH(1,(_summary!$B245=INDIRECT("'"&amp;F$146&amp;"'!A1:A300"))*(_summary!$C245=INDIRECT("'"&amp;F$146&amp;"'!B1:B300")),0))</f>
        <v>0.32109220586580434</v>
      </c>
      <c r="G245" s="18">
        <f t="array" aca="1" ref="G245" ca="1">INDEX(OFFSET(INDIRECT("'"&amp;G$146&amp;"'!A1"),0,$C$145,200,1),MATCH(1,(_summary!$B245=INDIRECT("'"&amp;G$146&amp;"'!A1:A300"))*(_summary!$C245=INDIRECT("'"&amp;G$146&amp;"'!B1:B300")),0))</f>
        <v>5.124177177795172E-5</v>
      </c>
      <c r="H245" s="18">
        <f t="array" aca="1" ref="H245" ca="1">INDEX(OFFSET(INDIRECT("'"&amp;H$146&amp;"'!A1"),0,$C$145,200,1),MATCH(1,(_summary!$B245=INDIRECT("'"&amp;H$146&amp;"'!A1:A300"))*(_summary!$C245=INDIRECT("'"&amp;H$146&amp;"'!B1:B300")),0))</f>
        <v>2.5910515718846189E-2</v>
      </c>
      <c r="I245" s="18">
        <f t="array" aca="1" ref="I245" ca="1">INDEX(OFFSET(INDIRECT("'"&amp;I$146&amp;"'!A1"),0,$C$145,200,1),MATCH(1,(_summary!$B245=INDIRECT("'"&amp;I$146&amp;"'!A1:A300"))*(_summary!$C245=INDIRECT("'"&amp;I$146&amp;"'!B1:B300")),0))</f>
        <v>0</v>
      </c>
      <c r="J245" s="18">
        <f t="array" aca="1" ref="J245" ca="1">INDEX(OFFSET(INDIRECT("'"&amp;J$146&amp;"'!A1"),0,$C$145,200,1),MATCH(1,(_summary!$B245=INDIRECT("'"&amp;J$146&amp;"'!A1:A300"))*(_summary!$C245=INDIRECT("'"&amp;J$146&amp;"'!B1:B300")),0))</f>
        <v>0</v>
      </c>
      <c r="K245" s="18">
        <f t="array" aca="1" ref="K245" ca="1">INDEX(OFFSET(INDIRECT("'"&amp;K$146&amp;"'!A1"),0,$C$145,200,1),MATCH(1,(_summary!$B245=INDIRECT("'"&amp;K$146&amp;"'!A1:A300"))*(_summary!$C245=INDIRECT("'"&amp;K$146&amp;"'!B1:B300")),0))</f>
        <v>0</v>
      </c>
      <c r="L245" s="18">
        <f t="array" aca="1" ref="L245" ca="1">INDEX(OFFSET(INDIRECT("'"&amp;L$146&amp;"'!A1"),0,$C$145,200,1),MATCH(1,(_summary!$B245=INDIRECT("'"&amp;L$146&amp;"'!A1:A300"))*(_summary!$C245=INDIRECT("'"&amp;L$146&amp;"'!B1:B300")),0))</f>
        <v>0.44291390003532166</v>
      </c>
      <c r="M245" s="18">
        <f t="array" aca="1" ref="M245" ca="1">INDEX(OFFSET(INDIRECT("'"&amp;M$146&amp;"'!A1"),0,$C$145,200,1),MATCH(1,(_summary!$B245=INDIRECT("'"&amp;M$146&amp;"'!A1:A300"))*(_summary!$C245=INDIRECT("'"&amp;M$146&amp;"'!B1:B300")),0))</f>
        <v>7.7731547156538572E-2</v>
      </c>
      <c r="N245" s="18">
        <f t="array" aca="1" ref="N245" ca="1">INDEX(OFFSET(INDIRECT("'"&amp;N$146&amp;"'!A1"),0,$C$145,200,1),MATCH(1,(_summary!$B245=INDIRECT("'"&amp;N$146&amp;"'!A1:A300"))*(_summary!$C245=INDIRECT("'"&amp;N$146&amp;"'!B1:B300")),0))</f>
        <v>2.0728412575076953E-2</v>
      </c>
      <c r="O245" s="18">
        <f t="array" aca="1" ref="O245" ca="1">INDEX(OFFSET(INDIRECT("'"&amp;O$146&amp;"'!A1"),0,$C$145,200,1),MATCH(1,(_summary!$B245=INDIRECT("'"&amp;O$146&amp;"'!A1:A300"))*(_summary!$C245=INDIRECT("'"&amp;O$146&amp;"'!B1:B300")),0))</f>
        <v>1.3898931087311373E-2</v>
      </c>
      <c r="P245" s="18">
        <f t="array" aca="1" ref="P245" ca="1">INDEX(OFFSET(INDIRECT("'"&amp;P$146&amp;"'!A1"),0,$C$145,200,1),MATCH(1,(_summary!$B245=INDIRECT("'"&amp;P$146&amp;"'!A1:A300"))*(_summary!$C245=INDIRECT("'"&amp;P$146&amp;"'!B1:B300")),0))</f>
        <v>0</v>
      </c>
      <c r="Q245" s="18"/>
      <c r="R245" s="16">
        <f t="shared" ca="1" si="10"/>
        <v>0.99999999999999978</v>
      </c>
    </row>
    <row r="246" spans="2:18" ht="16.5" thickTop="1" thickBot="1" x14ac:dyDescent="0.3">
      <c r="B246" t="s">
        <v>15</v>
      </c>
      <c r="C246">
        <f t="shared" si="11"/>
        <v>4</v>
      </c>
      <c r="D246" s="18">
        <f t="array" aca="1" ref="D246" ca="1">INDEX(OFFSET(INDIRECT("'"&amp;D$146&amp;"'!A1"),0,$C$145,200,1),MATCH(1,(_summary!$B246=INDIRECT("'"&amp;D$146&amp;"'!A1:A300"))*(_summary!$C246=INDIRECT("'"&amp;D$146&amp;"'!B1:B300")),0))</f>
        <v>1.5313600444450917E-2</v>
      </c>
      <c r="E246" s="18">
        <f t="array" aca="1" ref="E246" ca="1">INDEX(OFFSET(INDIRECT("'"&amp;E$146&amp;"'!A1"),0,$C$145,200,1),MATCH(1,(_summary!$B246=INDIRECT("'"&amp;E$146&amp;"'!A1:A300"))*(_summary!$C246=INDIRECT("'"&amp;E$146&amp;"'!B1:B300")),0))</f>
        <v>0.32840972735267859</v>
      </c>
      <c r="F246" s="18">
        <f t="array" aca="1" ref="F246" ca="1">INDEX(OFFSET(INDIRECT("'"&amp;F$146&amp;"'!A1"),0,$C$145,200,1),MATCH(1,(_summary!$B246=INDIRECT("'"&amp;F$146&amp;"'!A1:A300"))*(_summary!$C246=INDIRECT("'"&amp;F$146&amp;"'!B1:B300")),0))</f>
        <v>2.5287206298721233E-5</v>
      </c>
      <c r="G246" s="18">
        <f t="array" aca="1" ref="G246" ca="1">INDEX(OFFSET(INDIRECT("'"&amp;G$146&amp;"'!A1"),0,$C$145,200,1),MATCH(1,(_summary!$B246=INDIRECT("'"&amp;G$146&amp;"'!A1:A300"))*(_summary!$C246=INDIRECT("'"&amp;G$146&amp;"'!B1:B300")),0))</f>
        <v>2.0864237829051877E-2</v>
      </c>
      <c r="H246" s="18">
        <f t="array" aca="1" ref="H246" ca="1">INDEX(OFFSET(INDIRECT("'"&amp;H$146&amp;"'!A1"),0,$C$145,200,1),MATCH(1,(_summary!$B246=INDIRECT("'"&amp;H$146&amp;"'!A1:A300"))*(_summary!$C246=INDIRECT("'"&amp;H$146&amp;"'!B1:B300")),0))</f>
        <v>2.4280557787948361E-2</v>
      </c>
      <c r="I246" s="18">
        <f t="array" aca="1" ref="I246" ca="1">INDEX(OFFSET(INDIRECT("'"&amp;I$146&amp;"'!A1"),0,$C$145,200,1),MATCH(1,(_summary!$B246=INDIRECT("'"&amp;I$146&amp;"'!A1:A300"))*(_summary!$C246=INDIRECT("'"&amp;I$146&amp;"'!B1:B300")),0))</f>
        <v>0</v>
      </c>
      <c r="J246" s="18">
        <f t="array" aca="1" ref="J246" ca="1">INDEX(OFFSET(INDIRECT("'"&amp;J$146&amp;"'!A1"),0,$C$145,200,1),MATCH(1,(_summary!$B246=INDIRECT("'"&amp;J$146&amp;"'!A1:A300"))*(_summary!$C246=INDIRECT("'"&amp;J$146&amp;"'!B1:B300")),0))</f>
        <v>0</v>
      </c>
      <c r="K246" s="18">
        <f t="array" aca="1" ref="K246" ca="1">INDEX(OFFSET(INDIRECT("'"&amp;K$146&amp;"'!A1"),0,$C$145,200,1),MATCH(1,(_summary!$B246=INDIRECT("'"&amp;K$146&amp;"'!A1:A300"))*(_summary!$C246=INDIRECT("'"&amp;K$146&amp;"'!B1:B300")),0))</f>
        <v>0</v>
      </c>
      <c r="L246" s="18">
        <f t="array" aca="1" ref="L246" ca="1">INDEX(OFFSET(INDIRECT("'"&amp;L$146&amp;"'!A1"),0,$C$145,200,1),MATCH(1,(_summary!$B246=INDIRECT("'"&amp;L$146&amp;"'!A1:A300"))*(_summary!$C246=INDIRECT("'"&amp;L$146&amp;"'!B1:B300")),0))</f>
        <v>0.50589083896512865</v>
      </c>
      <c r="M246" s="18">
        <f t="array" aca="1" ref="M246" ca="1">INDEX(OFFSET(INDIRECT("'"&amp;M$146&amp;"'!A1"),0,$C$145,200,1),MATCH(1,(_summary!$B246=INDIRECT("'"&amp;M$146&amp;"'!A1:A300"))*(_summary!$C246=INDIRECT("'"&amp;M$146&amp;"'!B1:B300")),0))</f>
        <v>7.2841673363845089E-2</v>
      </c>
      <c r="N246" s="18">
        <f t="array" aca="1" ref="N246" ca="1">INDEX(OFFSET(INDIRECT("'"&amp;N$146&amp;"'!A1"),0,$C$145,200,1),MATCH(1,(_summary!$B246=INDIRECT("'"&amp;N$146&amp;"'!A1:A300"))*(_summary!$C246=INDIRECT("'"&amp;N$146&amp;"'!B1:B300")),0))</f>
        <v>1.9424446230358695E-2</v>
      </c>
      <c r="O246" s="18">
        <f t="array" aca="1" ref="O246" ca="1">INDEX(OFFSET(INDIRECT("'"&amp;O$146&amp;"'!A1"),0,$C$145,200,1),MATCH(1,(_summary!$B246=INDIRECT("'"&amp;O$146&amp;"'!A1:A300"))*(_summary!$C246=INDIRECT("'"&amp;O$146&amp;"'!B1:B300")),0))</f>
        <v>1.294963082023913E-2</v>
      </c>
      <c r="P246" s="18">
        <f t="array" aca="1" ref="P246" ca="1">INDEX(OFFSET(INDIRECT("'"&amp;P$146&amp;"'!A1"),0,$C$145,200,1),MATCH(1,(_summary!$B246=INDIRECT("'"&amp;P$146&amp;"'!A1:A300"))*(_summary!$C246=INDIRECT("'"&amp;P$146&amp;"'!B1:B300")),0))</f>
        <v>0</v>
      </c>
      <c r="Q246" s="18"/>
      <c r="R246" s="16">
        <f t="shared" ca="1" si="10"/>
        <v>1</v>
      </c>
    </row>
    <row r="247" spans="2:18" ht="16.5" thickTop="1" thickBot="1" x14ac:dyDescent="0.3">
      <c r="B247" t="s">
        <v>18</v>
      </c>
      <c r="C247">
        <f t="shared" si="11"/>
        <v>4</v>
      </c>
      <c r="D247" s="18">
        <f t="array" aca="1" ref="D247" ca="1">INDEX(OFFSET(INDIRECT("'"&amp;D$146&amp;"'!A1"),0,$C$145,200,1),MATCH(1,(_summary!$B247=INDIRECT("'"&amp;D$146&amp;"'!A1:A300"))*(_summary!$C247=INDIRECT("'"&amp;D$146&amp;"'!B1:B300")),0))</f>
        <v>7.3095515121314403E-2</v>
      </c>
      <c r="E247" s="18">
        <f t="array" aca="1" ref="E247" ca="1">INDEX(OFFSET(INDIRECT("'"&amp;E$146&amp;"'!A1"),0,$C$145,200,1),MATCH(1,(_summary!$B247=INDIRECT("'"&amp;E$146&amp;"'!A1:A300"))*(_summary!$C247=INDIRECT("'"&amp;E$146&amp;"'!B1:B300")),0))</f>
        <v>0.17780701054457668</v>
      </c>
      <c r="F247" s="18">
        <f t="array" aca="1" ref="F247" ca="1">INDEX(OFFSET(INDIRECT("'"&amp;F$146&amp;"'!A1"),0,$C$145,200,1),MATCH(1,(_summary!$B247=INDIRECT("'"&amp;F$146&amp;"'!A1:A300"))*(_summary!$C247=INDIRECT("'"&amp;F$146&amp;"'!B1:B300")),0))</f>
        <v>0.28428413523543256</v>
      </c>
      <c r="G247" s="18">
        <f t="array" aca="1" ref="G247" ca="1">INDEX(OFFSET(INDIRECT("'"&amp;G$146&amp;"'!A1"),0,$C$145,200,1),MATCH(1,(_summary!$B247=INDIRECT("'"&amp;G$146&amp;"'!A1:A300"))*(_summary!$C247=INDIRECT("'"&amp;G$146&amp;"'!B1:B300")),0))</f>
        <v>0.16196640510480054</v>
      </c>
      <c r="H247" s="18">
        <f t="array" aca="1" ref="H247" ca="1">INDEX(OFFSET(INDIRECT("'"&amp;H$146&amp;"'!A1"),0,$C$145,200,1),MATCH(1,(_summary!$B247=INDIRECT("'"&amp;H$146&amp;"'!A1:A300"))*(_summary!$C247=INDIRECT("'"&amp;H$146&amp;"'!B1:B300")),0))</f>
        <v>4.3379610244431897E-2</v>
      </c>
      <c r="I247" s="18">
        <f t="array" aca="1" ref="I247" ca="1">INDEX(OFFSET(INDIRECT("'"&amp;I$146&amp;"'!A1"),0,$C$145,200,1),MATCH(1,(_summary!$B247=INDIRECT("'"&amp;I$146&amp;"'!A1:A300"))*(_summary!$C247=INDIRECT("'"&amp;I$146&amp;"'!B1:B300")),0))</f>
        <v>0</v>
      </c>
      <c r="J247" s="18">
        <f t="array" aca="1" ref="J247" ca="1">INDEX(OFFSET(INDIRECT("'"&amp;J$146&amp;"'!A1"),0,$C$145,200,1),MATCH(1,(_summary!$B247=INDIRECT("'"&amp;J$146&amp;"'!A1:A300"))*(_summary!$C247=INDIRECT("'"&amp;J$146&amp;"'!B1:B300")),0))</f>
        <v>0</v>
      </c>
      <c r="K247" s="18">
        <f t="array" aca="1" ref="K247" ca="1">INDEX(OFFSET(INDIRECT("'"&amp;K$146&amp;"'!A1"),0,$C$145,200,1),MATCH(1,(_summary!$B247=INDIRECT("'"&amp;K$146&amp;"'!A1:A300"))*(_summary!$C247=INDIRECT("'"&amp;K$146&amp;"'!B1:B300")),0))</f>
        <v>0</v>
      </c>
      <c r="L247" s="18">
        <f t="array" aca="1" ref="L247" ca="1">INDEX(OFFSET(INDIRECT("'"&amp;L$146&amp;"'!A1"),0,$C$145,200,1),MATCH(1,(_summary!$B247=INDIRECT("'"&amp;L$146&amp;"'!A1:A300"))*(_summary!$C247=INDIRECT("'"&amp;L$146&amp;"'!B1:B300")),0))</f>
        <v>7.1489012690238884E-2</v>
      </c>
      <c r="M247" s="18">
        <f t="array" aca="1" ref="M247" ca="1">INDEX(OFFSET(INDIRECT("'"&amp;M$146&amp;"'!A1"),0,$C$145,200,1),MATCH(1,(_summary!$B247=INDIRECT("'"&amp;M$146&amp;"'!A1:A300"))*(_summary!$C247=INDIRECT("'"&amp;M$146&amp;"'!B1:B300")),0))</f>
        <v>0.13013883073329569</v>
      </c>
      <c r="N247" s="18">
        <f t="array" aca="1" ref="N247" ca="1">INDEX(OFFSET(INDIRECT("'"&amp;N$146&amp;"'!A1"),0,$C$145,200,1),MATCH(1,(_summary!$B247=INDIRECT("'"&amp;N$146&amp;"'!A1:A300"))*(_summary!$C247=INDIRECT("'"&amp;N$146&amp;"'!B1:B300")),0))</f>
        <v>3.4703688195545521E-2</v>
      </c>
      <c r="O247" s="18">
        <f t="array" aca="1" ref="O247" ca="1">INDEX(OFFSET(INDIRECT("'"&amp;O$146&amp;"'!A1"),0,$C$145,200,1),MATCH(1,(_summary!$B247=INDIRECT("'"&amp;O$146&amp;"'!A1:A300"))*(_summary!$C247=INDIRECT("'"&amp;O$146&amp;"'!B1:B300")),0))</f>
        <v>2.313579213036368E-2</v>
      </c>
      <c r="P247" s="18">
        <f t="array" aca="1" ref="P247" ca="1">INDEX(OFFSET(INDIRECT("'"&amp;P$146&amp;"'!A1"),0,$C$145,200,1),MATCH(1,(_summary!$B247=INDIRECT("'"&amp;P$146&amp;"'!A1:A300"))*(_summary!$C247=INDIRECT("'"&amp;P$146&amp;"'!B1:B300")),0))</f>
        <v>0</v>
      </c>
      <c r="Q247" s="18"/>
      <c r="R247" s="16">
        <f t="shared" ca="1" si="10"/>
        <v>0.99999999999999978</v>
      </c>
    </row>
    <row r="248" spans="2:18" ht="16.5" thickTop="1" thickBot="1" x14ac:dyDescent="0.3">
      <c r="B248" t="s">
        <v>5</v>
      </c>
      <c r="C248">
        <f t="shared" si="11"/>
        <v>4</v>
      </c>
      <c r="D248" s="18">
        <f t="array" aca="1" ref="D248" ca="1">INDEX(OFFSET(INDIRECT("'"&amp;D$146&amp;"'!A1"),0,$C$145,200,1),MATCH(1,(_summary!$B248=INDIRECT("'"&amp;D$146&amp;"'!A1:A300"))*(_summary!$C248=INDIRECT("'"&amp;D$146&amp;"'!B1:B300")),0))</f>
        <v>1.436535538656496E-2</v>
      </c>
      <c r="E248" s="18">
        <f t="array" aca="1" ref="E248" ca="1">INDEX(OFFSET(INDIRECT("'"&amp;E$146&amp;"'!A1"),0,$C$145,200,1),MATCH(1,(_summary!$B248=INDIRECT("'"&amp;E$146&amp;"'!A1:A300"))*(_summary!$C248=INDIRECT("'"&amp;E$146&amp;"'!B1:B300")),0))</f>
        <v>0.4452506299938091</v>
      </c>
      <c r="F248" s="18">
        <f t="array" aca="1" ref="F248" ca="1">INDEX(OFFSET(INDIRECT("'"&amp;F$146&amp;"'!A1"),0,$C$145,200,1),MATCH(1,(_summary!$B248=INDIRECT("'"&amp;F$146&amp;"'!A1:A300"))*(_summary!$C248=INDIRECT("'"&amp;F$146&amp;"'!B1:B300")),0))</f>
        <v>4.0602650417672068E-2</v>
      </c>
      <c r="G248" s="18">
        <f t="array" aca="1" ref="G248" ca="1">INDEX(OFFSET(INDIRECT("'"&amp;G$146&amp;"'!A1"),0,$C$145,200,1),MATCH(1,(_summary!$B248=INDIRECT("'"&amp;G$146&amp;"'!A1:A300"))*(_summary!$C248=INDIRECT("'"&amp;G$146&amp;"'!B1:B300")),0))</f>
        <v>0</v>
      </c>
      <c r="H248" s="18">
        <f t="array" aca="1" ref="H248" ca="1">INDEX(OFFSET(INDIRECT("'"&amp;H$146&amp;"'!A1"),0,$C$145,200,1),MATCH(1,(_summary!$B248=INDIRECT("'"&amp;H$146&amp;"'!A1:A300"))*(_summary!$C248=INDIRECT("'"&amp;H$146&amp;"'!B1:B300")),0))</f>
        <v>3.3772728028602955E-2</v>
      </c>
      <c r="I248" s="18">
        <f t="array" aca="1" ref="I248" ca="1">INDEX(OFFSET(INDIRECT("'"&amp;I$146&amp;"'!A1"),0,$C$145,200,1),MATCH(1,(_summary!$B248=INDIRECT("'"&amp;I$146&amp;"'!A1:A300"))*(_summary!$C248=INDIRECT("'"&amp;I$146&amp;"'!B1:B300")),0))</f>
        <v>0</v>
      </c>
      <c r="J248" s="18">
        <f t="array" aca="1" ref="J248" ca="1">INDEX(OFFSET(INDIRECT("'"&amp;J$146&amp;"'!A1"),0,$C$145,200,1),MATCH(1,(_summary!$B248=INDIRECT("'"&amp;J$146&amp;"'!A1:A300"))*(_summary!$C248=INDIRECT("'"&amp;J$146&amp;"'!B1:B300")),0))</f>
        <v>0</v>
      </c>
      <c r="K248" s="18">
        <f t="array" aca="1" ref="K248" ca="1">INDEX(OFFSET(INDIRECT("'"&amp;K$146&amp;"'!A1"),0,$C$145,200,1),MATCH(1,(_summary!$B248=INDIRECT("'"&amp;K$146&amp;"'!A1:A300"))*(_summary!$C248=INDIRECT("'"&amp;K$146&amp;"'!B1:B300")),0))</f>
        <v>0</v>
      </c>
      <c r="L248" s="18">
        <f t="array" aca="1" ref="L248" ca="1">INDEX(OFFSET(INDIRECT("'"&amp;L$146&amp;"'!A1"),0,$C$145,200,1),MATCH(1,(_summary!$B248=INDIRECT("'"&amp;L$146&amp;"'!A1:A300"))*(_summary!$C248=INDIRECT("'"&amp;L$146&amp;"'!B1:B300")),0))</f>
        <v>0.31959070225110581</v>
      </c>
      <c r="M248" s="18">
        <f t="array" aca="1" ref="M248" ca="1">INDEX(OFFSET(INDIRECT("'"&amp;M$146&amp;"'!A1"),0,$C$145,200,1),MATCH(1,(_summary!$B248=INDIRECT("'"&amp;M$146&amp;"'!A1:A300"))*(_summary!$C248=INDIRECT("'"&amp;M$146&amp;"'!B1:B300")),0))</f>
        <v>0.10131818408580887</v>
      </c>
      <c r="N248" s="18">
        <f t="array" aca="1" ref="N248" ca="1">INDEX(OFFSET(INDIRECT("'"&amp;N$146&amp;"'!A1"),0,$C$145,200,1),MATCH(1,(_summary!$B248=INDIRECT("'"&amp;N$146&amp;"'!A1:A300"))*(_summary!$C248=INDIRECT("'"&amp;N$146&amp;"'!B1:B300")),0))</f>
        <v>2.7018182422882363E-2</v>
      </c>
      <c r="O248" s="18">
        <f t="array" aca="1" ref="O248" ca="1">INDEX(OFFSET(INDIRECT("'"&amp;O$146&amp;"'!A1"),0,$C$145,200,1),MATCH(1,(_summary!$B248=INDIRECT("'"&amp;O$146&amp;"'!A1:A300"))*(_summary!$C248=INDIRECT("'"&amp;O$146&amp;"'!B1:B300")),0))</f>
        <v>1.8081567413553802E-2</v>
      </c>
      <c r="P248" s="18">
        <f t="array" aca="1" ref="P248" ca="1">INDEX(OFFSET(INDIRECT("'"&amp;P$146&amp;"'!A1"),0,$C$145,200,1),MATCH(1,(_summary!$B248=INDIRECT("'"&amp;P$146&amp;"'!A1:A300"))*(_summary!$C248=INDIRECT("'"&amp;P$146&amp;"'!B1:B300")),0))</f>
        <v>0</v>
      </c>
      <c r="Q248" s="18"/>
      <c r="R248" s="16">
        <f t="shared" ca="1" si="10"/>
        <v>0.99999999999999989</v>
      </c>
    </row>
    <row r="249" spans="2:18" ht="16.5" thickTop="1" thickBot="1" x14ac:dyDescent="0.3">
      <c r="B249" t="s">
        <v>23</v>
      </c>
      <c r="C249">
        <f t="shared" si="11"/>
        <v>4</v>
      </c>
      <c r="D249" s="18">
        <f t="array" aca="1" ref="D249" ca="1">INDEX(OFFSET(INDIRECT("'"&amp;D$146&amp;"'!A1"),0,$C$145,200,1),MATCH(1,(_summary!$B249=INDIRECT("'"&amp;D$146&amp;"'!A1:A300"))*(_summary!$C249=INDIRECT("'"&amp;D$146&amp;"'!B1:B300")),0))</f>
        <v>1.3755507908992234E-2</v>
      </c>
      <c r="E249" s="18">
        <f t="array" aca="1" ref="E249" ca="1">INDEX(OFFSET(INDIRECT("'"&amp;E$146&amp;"'!A1"),0,$C$145,200,1),MATCH(1,(_summary!$B249=INDIRECT("'"&amp;E$146&amp;"'!A1:A300"))*(_summary!$C249=INDIRECT("'"&amp;E$146&amp;"'!B1:B300")),0))</f>
        <v>8.9061914066182107E-2</v>
      </c>
      <c r="F249" s="18">
        <f t="array" aca="1" ref="F249" ca="1">INDEX(OFFSET(INDIRECT("'"&amp;F$146&amp;"'!A1"),0,$C$145,200,1),MATCH(1,(_summary!$B249=INDIRECT("'"&amp;F$146&amp;"'!A1:A300"))*(_summary!$C249=INDIRECT("'"&amp;F$146&amp;"'!B1:B300")),0))</f>
        <v>2.9734290079717809E-2</v>
      </c>
      <c r="G249" s="18">
        <f t="array" aca="1" ref="G249" ca="1">INDEX(OFFSET(INDIRECT("'"&amp;G$146&amp;"'!A1"),0,$C$145,200,1),MATCH(1,(_summary!$B249=INDIRECT("'"&amp;G$146&amp;"'!A1:A300"))*(_summary!$C249=INDIRECT("'"&amp;G$146&amp;"'!B1:B300")),0))</f>
        <v>1.2007988235298564E-2</v>
      </c>
      <c r="H249" s="18">
        <f t="array" aca="1" ref="H249" ca="1">INDEX(OFFSET(INDIRECT("'"&amp;H$146&amp;"'!A1"),0,$C$145,200,1),MATCH(1,(_summary!$B249=INDIRECT("'"&amp;H$146&amp;"'!A1:A300"))*(_summary!$C249=INDIRECT("'"&amp;H$146&amp;"'!B1:B300")),0))</f>
        <v>9.0924865435711121E-3</v>
      </c>
      <c r="I249" s="18">
        <f t="array" aca="1" ref="I249" ca="1">INDEX(OFFSET(INDIRECT("'"&amp;I$146&amp;"'!A1"),0,$C$145,200,1),MATCH(1,(_summary!$B249=INDIRECT("'"&amp;I$146&amp;"'!A1:A300"))*(_summary!$C249=INDIRECT("'"&amp;I$146&amp;"'!B1:B300")),0))</f>
        <v>0</v>
      </c>
      <c r="J249" s="18">
        <f t="array" aca="1" ref="J249" ca="1">INDEX(OFFSET(INDIRECT("'"&amp;J$146&amp;"'!A1"),0,$C$145,200,1),MATCH(1,(_summary!$B249=INDIRECT("'"&amp;J$146&amp;"'!A1:A300"))*(_summary!$C249=INDIRECT("'"&amp;J$146&amp;"'!B1:B300")),0))</f>
        <v>0</v>
      </c>
      <c r="K249" s="18">
        <f t="array" aca="1" ref="K249" ca="1">INDEX(OFFSET(INDIRECT("'"&amp;K$146&amp;"'!A1"),0,$C$145,200,1),MATCH(1,(_summary!$B249=INDIRECT("'"&amp;K$146&amp;"'!A1:A300"))*(_summary!$C249=INDIRECT("'"&amp;K$146&amp;"'!B1:B300")),0))</f>
        <v>0</v>
      </c>
      <c r="L249" s="18">
        <f t="array" aca="1" ref="L249" ca="1">INDEX(OFFSET(INDIRECT("'"&amp;L$146&amp;"'!A1"),0,$C$145,200,1),MATCH(1,(_summary!$B249=INDIRECT("'"&amp;L$146&amp;"'!A1:A300"))*(_summary!$C249=INDIRECT("'"&amp;L$146&amp;"'!B1:B300")),0))</f>
        <v>0.80694703814409674</v>
      </c>
      <c r="M249" s="18">
        <f t="array" aca="1" ref="M249" ca="1">INDEX(OFFSET(INDIRECT("'"&amp;M$146&amp;"'!A1"),0,$C$145,200,1),MATCH(1,(_summary!$B249=INDIRECT("'"&amp;M$146&amp;"'!A1:A300"))*(_summary!$C249=INDIRECT("'"&amp;M$146&amp;"'!B1:B300")),0))</f>
        <v>2.7277459630713333E-2</v>
      </c>
      <c r="N249" s="18">
        <f t="array" aca="1" ref="N249" ca="1">INDEX(OFFSET(INDIRECT("'"&amp;N$146&amp;"'!A1"),0,$C$145,200,1),MATCH(1,(_summary!$B249=INDIRECT("'"&amp;N$146&amp;"'!A1:A300"))*(_summary!$C249=INDIRECT("'"&amp;N$146&amp;"'!B1:B300")),0))</f>
        <v>7.2739892348568907E-3</v>
      </c>
      <c r="O249" s="18">
        <f t="array" aca="1" ref="O249" ca="1">INDEX(OFFSET(INDIRECT("'"&amp;O$146&amp;"'!A1"),0,$C$145,200,1),MATCH(1,(_summary!$B249=INDIRECT("'"&amp;O$146&amp;"'!A1:A300"))*(_summary!$C249=INDIRECT("'"&amp;O$146&amp;"'!B1:B300")),0))</f>
        <v>4.8493261565712605E-3</v>
      </c>
      <c r="P249" s="18">
        <f t="array" aca="1" ref="P249" ca="1">INDEX(OFFSET(INDIRECT("'"&amp;P$146&amp;"'!A1"),0,$C$145,200,1),MATCH(1,(_summary!$B249=INDIRECT("'"&amp;P$146&amp;"'!A1:A300"))*(_summary!$C249=INDIRECT("'"&amp;P$146&amp;"'!B1:B300")),0))</f>
        <v>0</v>
      </c>
      <c r="Q249" s="18"/>
      <c r="R249" s="16">
        <f t="shared" ca="1" si="10"/>
        <v>1</v>
      </c>
    </row>
    <row r="250" spans="2:18" ht="16.5" thickTop="1" thickBot="1" x14ac:dyDescent="0.3">
      <c r="B250" t="s">
        <v>24</v>
      </c>
      <c r="C250">
        <f t="shared" si="11"/>
        <v>4</v>
      </c>
      <c r="D250" s="18">
        <f t="array" aca="1" ref="D250" ca="1">INDEX(OFFSET(INDIRECT("'"&amp;D$146&amp;"'!A1"),0,$C$145,200,1),MATCH(1,(_summary!$B250=INDIRECT("'"&amp;D$146&amp;"'!A1:A300"))*(_summary!$C250=INDIRECT("'"&amp;D$146&amp;"'!B1:B300")),0))</f>
        <v>2.010332657705893E-2</v>
      </c>
      <c r="E250" s="18">
        <f t="array" aca="1" ref="E250" ca="1">INDEX(OFFSET(INDIRECT("'"&amp;E$146&amp;"'!A1"),0,$C$145,200,1),MATCH(1,(_summary!$B250=INDIRECT("'"&amp;E$146&amp;"'!A1:A300"))*(_summary!$C250=INDIRECT("'"&amp;E$146&amp;"'!B1:B300")),0))</f>
        <v>9.9582503787015331E-2</v>
      </c>
      <c r="F250" s="18">
        <f t="array" aca="1" ref="F250" ca="1">INDEX(OFFSET(INDIRECT("'"&amp;F$146&amp;"'!A1"),0,$C$145,200,1),MATCH(1,(_summary!$B250=INDIRECT("'"&amp;F$146&amp;"'!A1:A300"))*(_summary!$C250=INDIRECT("'"&amp;F$146&amp;"'!B1:B300")),0))</f>
        <v>9.3361882171174929E-3</v>
      </c>
      <c r="G250" s="18">
        <f t="array" aca="1" ref="G250" ca="1">INDEX(OFFSET(INDIRECT("'"&amp;G$146&amp;"'!A1"),0,$C$145,200,1),MATCH(1,(_summary!$B250=INDIRECT("'"&amp;G$146&amp;"'!A1:A300"))*(_summary!$C250=INDIRECT("'"&amp;G$146&amp;"'!B1:B300")),0))</f>
        <v>6.3807282413387983E-2</v>
      </c>
      <c r="H250" s="18">
        <f t="array" aca="1" ref="H250" ca="1">INDEX(OFFSET(INDIRECT("'"&amp;H$146&amp;"'!A1"),0,$C$145,200,1),MATCH(1,(_summary!$B250=INDIRECT("'"&amp;H$146&amp;"'!A1:A300"))*(_summary!$C250=INDIRECT("'"&amp;H$146&amp;"'!B1:B300")),0))</f>
        <v>1.2006561636339858E-2</v>
      </c>
      <c r="I250" s="18">
        <f t="array" aca="1" ref="I250" ca="1">INDEX(OFFSET(INDIRECT("'"&amp;I$146&amp;"'!A1"),0,$C$145,200,1),MATCH(1,(_summary!$B250=INDIRECT("'"&amp;I$146&amp;"'!A1:A300"))*(_summary!$C250=INDIRECT("'"&amp;I$146&amp;"'!B1:B300")),0))</f>
        <v>0</v>
      </c>
      <c r="J250" s="18">
        <f t="array" aca="1" ref="J250" ca="1">INDEX(OFFSET(INDIRECT("'"&amp;J$146&amp;"'!A1"),0,$C$145,200,1),MATCH(1,(_summary!$B250=INDIRECT("'"&amp;J$146&amp;"'!A1:A300"))*(_summary!$C250=INDIRECT("'"&amp;J$146&amp;"'!B1:B300")),0))</f>
        <v>0</v>
      </c>
      <c r="K250" s="18">
        <f t="array" aca="1" ref="K250" ca="1">INDEX(OFFSET(INDIRECT("'"&amp;K$146&amp;"'!A1"),0,$C$145,200,1),MATCH(1,(_summary!$B250=INDIRECT("'"&amp;K$146&amp;"'!A1:A300"))*(_summary!$C250=INDIRECT("'"&amp;K$146&amp;"'!B1:B300")),0))</f>
        <v>0</v>
      </c>
      <c r="L250" s="18">
        <f t="array" aca="1" ref="L250" ca="1">INDEX(OFFSET(INDIRECT("'"&amp;L$146&amp;"'!A1"),0,$C$145,200,1),MATCH(1,(_summary!$B250=INDIRECT("'"&amp;L$146&amp;"'!A1:A300"))*(_summary!$C250=INDIRECT("'"&amp;L$146&amp;"'!B1:B300")),0))</f>
        <v>0.74313570361160763</v>
      </c>
      <c r="M250" s="18">
        <f t="array" aca="1" ref="M250" ca="1">INDEX(OFFSET(INDIRECT("'"&amp;M$146&amp;"'!A1"),0,$C$145,200,1),MATCH(1,(_summary!$B250=INDIRECT("'"&amp;M$146&amp;"'!A1:A300"))*(_summary!$C250=INDIRECT("'"&amp;M$146&amp;"'!B1:B300")),0))</f>
        <v>3.6019684909019578E-2</v>
      </c>
      <c r="N250" s="18">
        <f t="array" aca="1" ref="N250" ca="1">INDEX(OFFSET(INDIRECT("'"&amp;N$146&amp;"'!A1"),0,$C$145,200,1),MATCH(1,(_summary!$B250=INDIRECT("'"&amp;N$146&amp;"'!A1:A300"))*(_summary!$C250=INDIRECT("'"&amp;N$146&amp;"'!B1:B300")),0))</f>
        <v>9.6052493090718859E-3</v>
      </c>
      <c r="O250" s="18">
        <f t="array" aca="1" ref="O250" ca="1">INDEX(OFFSET(INDIRECT("'"&amp;O$146&amp;"'!A1"),0,$C$145,200,1),MATCH(1,(_summary!$B250=INDIRECT("'"&amp;O$146&amp;"'!A1:A300"))*(_summary!$C250=INDIRECT("'"&amp;O$146&amp;"'!B1:B300")),0))</f>
        <v>6.4034995393812584E-3</v>
      </c>
      <c r="P250" s="18">
        <f t="array" aca="1" ref="P250" ca="1">INDEX(OFFSET(INDIRECT("'"&amp;P$146&amp;"'!A1"),0,$C$145,200,1),MATCH(1,(_summary!$B250=INDIRECT("'"&amp;P$146&amp;"'!A1:A300"))*(_summary!$C250=INDIRECT("'"&amp;P$146&amp;"'!B1:B300")),0))</f>
        <v>0</v>
      </c>
      <c r="Q250" s="18"/>
      <c r="R250" s="16">
        <f t="shared" ca="1" si="10"/>
        <v>0.99999999999999989</v>
      </c>
    </row>
    <row r="251" spans="2:18" ht="16.5" thickTop="1" thickBot="1" x14ac:dyDescent="0.3">
      <c r="B251" t="s">
        <v>27</v>
      </c>
      <c r="C251">
        <f t="shared" si="11"/>
        <v>4</v>
      </c>
      <c r="D251" s="18">
        <f t="array" aca="1" ref="D251" ca="1">INDEX(OFFSET(INDIRECT("'"&amp;D$146&amp;"'!A1"),0,$C$145,200,1),MATCH(1,(_summary!$B251=INDIRECT("'"&amp;D$146&amp;"'!A1:A300"))*(_summary!$C251=INDIRECT("'"&amp;D$146&amp;"'!B1:B300")),0))</f>
        <v>6.8613131999864935E-2</v>
      </c>
      <c r="E251" s="18">
        <f t="array" aca="1" ref="E251" ca="1">INDEX(OFFSET(INDIRECT("'"&amp;E$146&amp;"'!A1"),0,$C$145,200,1),MATCH(1,(_summary!$B251=INDIRECT("'"&amp;E$146&amp;"'!A1:A300"))*(_summary!$C251=INDIRECT("'"&amp;E$146&amp;"'!B1:B300")),0))</f>
        <v>0.3180620249048719</v>
      </c>
      <c r="F251" s="18">
        <f t="array" aca="1" ref="F251" ca="1">INDEX(OFFSET(INDIRECT("'"&amp;F$146&amp;"'!A1"),0,$C$145,200,1),MATCH(1,(_summary!$B251=INDIRECT("'"&amp;F$146&amp;"'!A1:A300"))*(_summary!$C251=INDIRECT("'"&amp;F$146&amp;"'!B1:B300")),0))</f>
        <v>0.28716315191316033</v>
      </c>
      <c r="G251" s="18">
        <f t="array" aca="1" ref="G251" ca="1">INDEX(OFFSET(INDIRECT("'"&amp;G$146&amp;"'!A1"),0,$C$145,200,1),MATCH(1,(_summary!$B251=INDIRECT("'"&amp;G$146&amp;"'!A1:A300"))*(_summary!$C251=INDIRECT("'"&amp;G$146&amp;"'!B1:B300")),0))</f>
        <v>1.7427817794984468E-4</v>
      </c>
      <c r="H251" s="18">
        <f t="array" aca="1" ref="H251" ca="1">INDEX(OFFSET(INDIRECT("'"&amp;H$146&amp;"'!A1"),0,$C$145,200,1),MATCH(1,(_summary!$B251=INDIRECT("'"&amp;H$146&amp;"'!A1:A300"))*(_summary!$C251=INDIRECT("'"&amp;H$146&amp;"'!B1:B300")),0))</f>
        <v>4.2082645042403631E-2</v>
      </c>
      <c r="I251" s="18">
        <f t="array" aca="1" ref="I251" ca="1">INDEX(OFFSET(INDIRECT("'"&amp;I$146&amp;"'!A1"),0,$C$145,200,1),MATCH(1,(_summary!$B251=INDIRECT("'"&amp;I$146&amp;"'!A1:A300"))*(_summary!$C251=INDIRECT("'"&amp;I$146&amp;"'!B1:B300")),0))</f>
        <v>0</v>
      </c>
      <c r="J251" s="18">
        <f t="array" aca="1" ref="J251" ca="1">INDEX(OFFSET(INDIRECT("'"&amp;J$146&amp;"'!A1"),0,$C$145,200,1),MATCH(1,(_summary!$B251=INDIRECT("'"&amp;J$146&amp;"'!A1:A300"))*(_summary!$C251=INDIRECT("'"&amp;J$146&amp;"'!B1:B300")),0))</f>
        <v>0</v>
      </c>
      <c r="K251" s="18">
        <f t="array" aca="1" ref="K251" ca="1">INDEX(OFFSET(INDIRECT("'"&amp;K$146&amp;"'!A1"),0,$C$145,200,1),MATCH(1,(_summary!$B251=INDIRECT("'"&amp;K$146&amp;"'!A1:A300"))*(_summary!$C251=INDIRECT("'"&amp;K$146&amp;"'!B1:B300")),0))</f>
        <v>0</v>
      </c>
      <c r="L251" s="18">
        <f t="array" aca="1" ref="L251" ca="1">INDEX(OFFSET(INDIRECT("'"&amp;L$146&amp;"'!A1"),0,$C$145,200,1),MATCH(1,(_summary!$B251=INDIRECT("'"&amp;L$146&amp;"'!A1:A300"))*(_summary!$C251=INDIRECT("'"&amp;L$146&amp;"'!B1:B300")),0))</f>
        <v>0.10078528005544699</v>
      </c>
      <c r="M251" s="18">
        <f t="array" aca="1" ref="M251" ca="1">INDEX(OFFSET(INDIRECT("'"&amp;M$146&amp;"'!A1"),0,$C$145,200,1),MATCH(1,(_summary!$B251=INDIRECT("'"&amp;M$146&amp;"'!A1:A300"))*(_summary!$C251=INDIRECT("'"&amp;M$146&amp;"'!B1:B300")),0))</f>
        <v>0.12700929451643075</v>
      </c>
      <c r="N251" s="18">
        <f t="array" aca="1" ref="N251" ca="1">INDEX(OFFSET(INDIRECT("'"&amp;N$146&amp;"'!A1"),0,$C$145,200,1),MATCH(1,(_summary!$B251=INDIRECT("'"&amp;N$146&amp;"'!A1:A300"))*(_summary!$C251=INDIRECT("'"&amp;N$146&amp;"'!B1:B300")),0))</f>
        <v>3.3666116033922902E-2</v>
      </c>
      <c r="O251" s="18">
        <f t="array" aca="1" ref="O251" ca="1">INDEX(OFFSET(INDIRECT("'"&amp;O$146&amp;"'!A1"),0,$C$145,200,1),MATCH(1,(_summary!$B251=INDIRECT("'"&amp;O$146&amp;"'!A1:A300"))*(_summary!$C251=INDIRECT("'"&amp;O$146&amp;"'!B1:B300")),0))</f>
        <v>2.2444077355948604E-2</v>
      </c>
      <c r="P251" s="18">
        <f t="array" aca="1" ref="P251" ca="1">INDEX(OFFSET(INDIRECT("'"&amp;P$146&amp;"'!A1"),0,$C$145,200,1),MATCH(1,(_summary!$B251=INDIRECT("'"&amp;P$146&amp;"'!A1:A300"))*(_summary!$C251=INDIRECT("'"&amp;P$146&amp;"'!B1:B300")),0))</f>
        <v>0</v>
      </c>
      <c r="Q251" s="18"/>
      <c r="R251" s="16">
        <f t="shared" ca="1" si="10"/>
        <v>0.99999999999999978</v>
      </c>
    </row>
    <row r="252" spans="2:18" ht="16.5" thickTop="1" thickBot="1" x14ac:dyDescent="0.3">
      <c r="B252" t="s">
        <v>29</v>
      </c>
      <c r="C252">
        <f t="shared" si="11"/>
        <v>4</v>
      </c>
      <c r="D252" s="18">
        <f t="array" aca="1" ref="D252" ca="1">INDEX(OFFSET(INDIRECT("'"&amp;D$146&amp;"'!A1"),0,$C$145,200,1),MATCH(1,(_summary!$B252=INDIRECT("'"&amp;D$146&amp;"'!A1:A300"))*(_summary!$C252=INDIRECT("'"&amp;D$146&amp;"'!B1:B300")),0))</f>
        <v>0.28839766890324264</v>
      </c>
      <c r="E252" s="18">
        <f t="array" aca="1" ref="E252" ca="1">INDEX(OFFSET(INDIRECT("'"&amp;E$146&amp;"'!A1"),0,$C$145,200,1),MATCH(1,(_summary!$B252=INDIRECT("'"&amp;E$146&amp;"'!A1:A300"))*(_summary!$C252=INDIRECT("'"&amp;E$146&amp;"'!B1:B300")),0))</f>
        <v>0.37717114854311928</v>
      </c>
      <c r="F252" s="18">
        <f t="array" aca="1" ref="F252" ca="1">INDEX(OFFSET(INDIRECT("'"&amp;F$146&amp;"'!A1"),0,$C$145,200,1),MATCH(1,(_summary!$B252=INDIRECT("'"&amp;F$146&amp;"'!A1:A300"))*(_summary!$C252=INDIRECT("'"&amp;F$146&amp;"'!B1:B300")),0))</f>
        <v>5.9377336291974614E-2</v>
      </c>
      <c r="G252" s="18">
        <f t="array" aca="1" ref="G252" ca="1">INDEX(OFFSET(INDIRECT("'"&amp;G$146&amp;"'!A1"),0,$C$145,200,1),MATCH(1,(_summary!$B252=INDIRECT("'"&amp;G$146&amp;"'!A1:A300"))*(_summary!$C252=INDIRECT("'"&amp;G$146&amp;"'!B1:B300")),0))</f>
        <v>0</v>
      </c>
      <c r="H252" s="18">
        <f t="array" aca="1" ref="H252" ca="1">INDEX(OFFSET(INDIRECT("'"&amp;H$146&amp;"'!A1"),0,$C$145,200,1),MATCH(1,(_summary!$B252=INDIRECT("'"&amp;H$146&amp;"'!A1:A300"))*(_summary!$C252=INDIRECT("'"&amp;H$146&amp;"'!B1:B300")),0))</f>
        <v>3.0345443458049202E-2</v>
      </c>
      <c r="I252" s="18">
        <f t="array" aca="1" ref="I252" ca="1">INDEX(OFFSET(INDIRECT("'"&amp;I$146&amp;"'!A1"),0,$C$145,200,1),MATCH(1,(_summary!$B252=INDIRECT("'"&amp;I$146&amp;"'!A1:A300"))*(_summary!$C252=INDIRECT("'"&amp;I$146&amp;"'!B1:B300")),0))</f>
        <v>0</v>
      </c>
      <c r="J252" s="18">
        <f t="array" aca="1" ref="J252" ca="1">INDEX(OFFSET(INDIRECT("'"&amp;J$146&amp;"'!A1"),0,$C$145,200,1),MATCH(1,(_summary!$B252=INDIRECT("'"&amp;J$146&amp;"'!A1:A300"))*(_summary!$C252=INDIRECT("'"&amp;J$146&amp;"'!B1:B300")),0))</f>
        <v>0</v>
      </c>
      <c r="K252" s="18">
        <f t="array" aca="1" ref="K252" ca="1">INDEX(OFFSET(INDIRECT("'"&amp;K$146&amp;"'!A1"),0,$C$145,200,1),MATCH(1,(_summary!$B252=INDIRECT("'"&amp;K$146&amp;"'!A1:A300"))*(_summary!$C252=INDIRECT("'"&amp;K$146&amp;"'!B1:B300")),0))</f>
        <v>0</v>
      </c>
      <c r="L252" s="18">
        <f t="array" aca="1" ref="L252" ca="1">INDEX(OFFSET(INDIRECT("'"&amp;L$146&amp;"'!A1"),0,$C$145,200,1),MATCH(1,(_summary!$B252=INDIRECT("'"&amp;L$146&amp;"'!A1:A300"))*(_summary!$C252=INDIRECT("'"&amp;L$146&amp;"'!B1:B300")),0))</f>
        <v>0.11321148115206767</v>
      </c>
      <c r="M252" s="18">
        <f t="array" aca="1" ref="M252" ca="1">INDEX(OFFSET(INDIRECT("'"&amp;M$146&amp;"'!A1"),0,$C$145,200,1),MATCH(1,(_summary!$B252=INDIRECT("'"&amp;M$146&amp;"'!A1:A300"))*(_summary!$C252=INDIRECT("'"&amp;M$146&amp;"'!B1:B300")),0))</f>
        <v>9.1036330374147628E-2</v>
      </c>
      <c r="N252" s="18">
        <f t="array" aca="1" ref="N252" ca="1">INDEX(OFFSET(INDIRECT("'"&amp;N$146&amp;"'!A1"),0,$C$145,200,1),MATCH(1,(_summary!$B252=INDIRECT("'"&amp;N$146&amp;"'!A1:A300"))*(_summary!$C252=INDIRECT("'"&amp;N$146&amp;"'!B1:B300")),0))</f>
        <v>2.4276354766439363E-2</v>
      </c>
      <c r="O252" s="18">
        <f t="array" aca="1" ref="O252" ca="1">INDEX(OFFSET(INDIRECT("'"&amp;O$146&amp;"'!A1"),0,$C$145,200,1),MATCH(1,(_summary!$B252=INDIRECT("'"&amp;O$146&amp;"'!A1:A300"))*(_summary!$C252=INDIRECT("'"&amp;O$146&amp;"'!B1:B300")),0))</f>
        <v>1.6184236510959578E-2</v>
      </c>
      <c r="P252" s="18">
        <f t="array" aca="1" ref="P252" ca="1">INDEX(OFFSET(INDIRECT("'"&amp;P$146&amp;"'!A1"),0,$C$145,200,1),MATCH(1,(_summary!$B252=INDIRECT("'"&amp;P$146&amp;"'!A1:A300"))*(_summary!$C252=INDIRECT("'"&amp;P$146&amp;"'!B1:B300")),0))</f>
        <v>0</v>
      </c>
      <c r="Q252" s="18"/>
      <c r="R252" s="16">
        <f t="shared" ca="1" si="10"/>
        <v>1</v>
      </c>
    </row>
    <row r="253" spans="2:18" ht="16.5" thickTop="1" thickBot="1" x14ac:dyDescent="0.3">
      <c r="B253" t="s">
        <v>8</v>
      </c>
      <c r="C253">
        <f t="shared" si="11"/>
        <v>4</v>
      </c>
      <c r="D253" s="18">
        <f t="array" aca="1" ref="D253" ca="1">INDEX(OFFSET(INDIRECT("'"&amp;D$146&amp;"'!A1"),0,$C$145,200,1),MATCH(1,(_summary!$B253=INDIRECT("'"&amp;D$146&amp;"'!A1:A300"))*(_summary!$C253=INDIRECT("'"&amp;D$146&amp;"'!B1:B300")),0))</f>
        <v>4.3578338299408728E-2</v>
      </c>
      <c r="E253" s="18">
        <f t="array" aca="1" ref="E253" ca="1">INDEX(OFFSET(INDIRECT("'"&amp;E$146&amp;"'!A1"),0,$C$145,200,1),MATCH(1,(_summary!$B253=INDIRECT("'"&amp;E$146&amp;"'!A1:A300"))*(_summary!$C253=INDIRECT("'"&amp;E$146&amp;"'!B1:B300")),0))</f>
        <v>0.61771625632745786</v>
      </c>
      <c r="F253" s="18">
        <f t="array" aca="1" ref="F253" ca="1">INDEX(OFFSET(INDIRECT("'"&amp;F$146&amp;"'!A1"),0,$C$145,200,1),MATCH(1,(_summary!$B253=INDIRECT("'"&amp;F$146&amp;"'!A1:A300"))*(_summary!$C253=INDIRECT("'"&amp;F$146&amp;"'!B1:B300")),0))</f>
        <v>1.0600017205011853E-3</v>
      </c>
      <c r="G253" s="18">
        <f t="array" aca="1" ref="G253" ca="1">INDEX(OFFSET(INDIRECT("'"&amp;G$146&amp;"'!A1"),0,$C$145,200,1),MATCH(1,(_summary!$B253=INDIRECT("'"&amp;G$146&amp;"'!A1:A300"))*(_summary!$C253=INDIRECT("'"&amp;G$146&amp;"'!B1:B300")),0))</f>
        <v>1.4313170961494688E-5</v>
      </c>
      <c r="H253" s="18">
        <f t="array" aca="1" ref="H253" ca="1">INDEX(OFFSET(INDIRECT("'"&amp;H$146&amp;"'!A1"),0,$C$145,200,1),MATCH(1,(_summary!$B253=INDIRECT("'"&amp;H$146&amp;"'!A1:A300"))*(_summary!$C253=INDIRECT("'"&amp;H$146&amp;"'!B1:B300")),0))</f>
        <v>4.3013490926193255E-2</v>
      </c>
      <c r="I253" s="18">
        <f t="array" aca="1" ref="I253" ca="1">INDEX(OFFSET(INDIRECT("'"&amp;I$146&amp;"'!A1"),0,$C$145,200,1),MATCH(1,(_summary!$B253=INDIRECT("'"&amp;I$146&amp;"'!A1:A300"))*(_summary!$C253=INDIRECT("'"&amp;I$146&amp;"'!B1:B300")),0))</f>
        <v>0</v>
      </c>
      <c r="J253" s="18">
        <f t="array" aca="1" ref="J253" ca="1">INDEX(OFFSET(INDIRECT("'"&amp;J$146&amp;"'!A1"),0,$C$145,200,1),MATCH(1,(_summary!$B253=INDIRECT("'"&amp;J$146&amp;"'!A1:A300"))*(_summary!$C253=INDIRECT("'"&amp;J$146&amp;"'!B1:B300")),0))</f>
        <v>0</v>
      </c>
      <c r="K253" s="18">
        <f t="array" aca="1" ref="K253" ca="1">INDEX(OFFSET(INDIRECT("'"&amp;K$146&amp;"'!A1"),0,$C$145,200,1),MATCH(1,(_summary!$B253=INDIRECT("'"&amp;K$146&amp;"'!A1:A300"))*(_summary!$C253=INDIRECT("'"&amp;K$146&amp;"'!B1:B300")),0))</f>
        <v>0</v>
      </c>
      <c r="L253" s="18">
        <f t="array" aca="1" ref="L253" ca="1">INDEX(OFFSET(INDIRECT("'"&amp;L$146&amp;"'!A1"),0,$C$145,200,1),MATCH(1,(_summary!$B253=INDIRECT("'"&amp;L$146&amp;"'!A1:A300"))*(_summary!$C253=INDIRECT("'"&amp;L$146&amp;"'!B1:B300")),0))</f>
        <v>0.10750943408612525</v>
      </c>
      <c r="M253" s="18">
        <f t="array" aca="1" ref="M253" ca="1">INDEX(OFFSET(INDIRECT("'"&amp;M$146&amp;"'!A1"),0,$C$145,200,1),MATCH(1,(_summary!$B253=INDIRECT("'"&amp;M$146&amp;"'!A1:A300"))*(_summary!$C253=INDIRECT("'"&amp;M$146&amp;"'!B1:B300")),0))</f>
        <v>0.12975684423442801</v>
      </c>
      <c r="N253" s="18">
        <f t="array" aca="1" ref="N253" ca="1">INDEX(OFFSET(INDIRECT("'"&amp;N$146&amp;"'!A1"),0,$C$145,200,1),MATCH(1,(_summary!$B253=INDIRECT("'"&amp;N$146&amp;"'!A1:A300"))*(_summary!$C253=INDIRECT("'"&amp;N$146&amp;"'!B1:B300")),0))</f>
        <v>3.4410792740954592E-2</v>
      </c>
      <c r="O253" s="18">
        <f t="array" aca="1" ref="O253" ca="1">INDEX(OFFSET(INDIRECT("'"&amp;O$146&amp;"'!A1"),0,$C$145,200,1),MATCH(1,(_summary!$B253=INDIRECT("'"&amp;O$146&amp;"'!A1:A300"))*(_summary!$C253=INDIRECT("'"&amp;O$146&amp;"'!B1:B300")),0))</f>
        <v>2.2940528493969735E-2</v>
      </c>
      <c r="P253" s="18">
        <f t="array" aca="1" ref="P253" ca="1">INDEX(OFFSET(INDIRECT("'"&amp;P$146&amp;"'!A1"),0,$C$145,200,1),MATCH(1,(_summary!$B253=INDIRECT("'"&amp;P$146&amp;"'!A1:A300"))*(_summary!$C253=INDIRECT("'"&amp;P$146&amp;"'!B1:B300")),0))</f>
        <v>0</v>
      </c>
      <c r="Q253" s="18"/>
      <c r="R253" s="16">
        <f t="shared" ca="1" si="10"/>
        <v>1</v>
      </c>
    </row>
    <row r="254" spans="2:18" ht="16.5" thickTop="1" thickBot="1" x14ac:dyDescent="0.3">
      <c r="B254" t="s">
        <v>6</v>
      </c>
      <c r="C254">
        <f t="shared" si="11"/>
        <v>4</v>
      </c>
      <c r="D254" s="18">
        <f t="array" aca="1" ref="D254" ca="1">INDEX(OFFSET(INDIRECT("'"&amp;D$146&amp;"'!A1"),0,$C$145,200,1),MATCH(1,(_summary!$B254=INDIRECT("'"&amp;D$146&amp;"'!A1:A300"))*(_summary!$C254=INDIRECT("'"&amp;D$146&amp;"'!B1:B300")),0))</f>
        <v>1.6839628355615432E-2</v>
      </c>
      <c r="E254" s="18">
        <f t="array" aca="1" ref="E254" ca="1">INDEX(OFFSET(INDIRECT("'"&amp;E$146&amp;"'!A1"),0,$C$145,200,1),MATCH(1,(_summary!$B254=INDIRECT("'"&amp;E$146&amp;"'!A1:A300"))*(_summary!$C254=INDIRECT("'"&amp;E$146&amp;"'!B1:B300")),0))</f>
        <v>0.1637222924017997</v>
      </c>
      <c r="F254" s="18">
        <f t="array" aca="1" ref="F254" ca="1">INDEX(OFFSET(INDIRECT("'"&amp;F$146&amp;"'!A1"),0,$C$145,200,1),MATCH(1,(_summary!$B254=INDIRECT("'"&amp;F$146&amp;"'!A1:A300"))*(_summary!$C254=INDIRECT("'"&amp;F$146&amp;"'!B1:B300")),0))</f>
        <v>4.4121485655850348E-3</v>
      </c>
      <c r="G254" s="18">
        <f t="array" aca="1" ref="G254" ca="1">INDEX(OFFSET(INDIRECT("'"&amp;G$146&amp;"'!A1"),0,$C$145,200,1),MATCH(1,(_summary!$B254=INDIRECT("'"&amp;G$146&amp;"'!A1:A300"))*(_summary!$C254=INDIRECT("'"&amp;G$146&amp;"'!B1:B300")),0))</f>
        <v>0.3530477120204345</v>
      </c>
      <c r="H254" s="18">
        <f t="array" aca="1" ref="H254" ca="1">INDEX(OFFSET(INDIRECT("'"&amp;H$146&amp;"'!A1"),0,$C$145,200,1),MATCH(1,(_summary!$B254=INDIRECT("'"&amp;H$146&amp;"'!A1:A300"))*(_summary!$C254=INDIRECT("'"&amp;H$146&amp;"'!B1:B300")),0))</f>
        <v>3.6228515512567915E-2</v>
      </c>
      <c r="I254" s="18">
        <f t="array" aca="1" ref="I254" ca="1">INDEX(OFFSET(INDIRECT("'"&amp;I$146&amp;"'!A1"),0,$C$145,200,1),MATCH(1,(_summary!$B254=INDIRECT("'"&amp;I$146&amp;"'!A1:A300"))*(_summary!$C254=INDIRECT("'"&amp;I$146&amp;"'!B1:B300")),0))</f>
        <v>0</v>
      </c>
      <c r="J254" s="18">
        <f t="array" aca="1" ref="J254" ca="1">INDEX(OFFSET(INDIRECT("'"&amp;J$146&amp;"'!A1"),0,$C$145,200,1),MATCH(1,(_summary!$B254=INDIRECT("'"&amp;J$146&amp;"'!A1:A300"))*(_summary!$C254=INDIRECT("'"&amp;J$146&amp;"'!B1:B300")),0))</f>
        <v>0</v>
      </c>
      <c r="K254" s="18">
        <f t="array" aca="1" ref="K254" ca="1">INDEX(OFFSET(INDIRECT("'"&amp;K$146&amp;"'!A1"),0,$C$145,200,1),MATCH(1,(_summary!$B254=INDIRECT("'"&amp;K$146&amp;"'!A1:A300"))*(_summary!$C254=INDIRECT("'"&amp;K$146&amp;"'!B1:B300")),0))</f>
        <v>0</v>
      </c>
      <c r="L254" s="18">
        <f t="array" aca="1" ref="L254" ca="1">INDEX(OFFSET(INDIRECT("'"&amp;L$146&amp;"'!A1"),0,$C$145,200,1),MATCH(1,(_summary!$B254=INDIRECT("'"&amp;L$146&amp;"'!A1:A300"))*(_summary!$C254=INDIRECT("'"&amp;L$146&amp;"'!B1:B300")),0))</f>
        <v>0.26704391816421907</v>
      </c>
      <c r="M254" s="18">
        <f t="array" aca="1" ref="M254" ca="1">INDEX(OFFSET(INDIRECT("'"&amp;M$146&amp;"'!A1"),0,$C$145,200,1),MATCH(1,(_summary!$B254=INDIRECT("'"&amp;M$146&amp;"'!A1:A300"))*(_summary!$C254=INDIRECT("'"&amp;M$146&amp;"'!B1:B300")),0))</f>
        <v>0.10912319320516253</v>
      </c>
      <c r="N254" s="18">
        <f t="array" aca="1" ref="N254" ca="1">INDEX(OFFSET(INDIRECT("'"&amp;N$146&amp;"'!A1"),0,$C$145,200,1),MATCH(1,(_summary!$B254=INDIRECT("'"&amp;N$146&amp;"'!A1:A300"))*(_summary!$C254=INDIRECT("'"&amp;N$146&amp;"'!B1:B300")),0))</f>
        <v>2.8982812410054334E-2</v>
      </c>
      <c r="O254" s="18">
        <f t="array" aca="1" ref="O254" ca="1">INDEX(OFFSET(INDIRECT("'"&amp;O$146&amp;"'!A1"),0,$C$145,200,1),MATCH(1,(_summary!$B254=INDIRECT("'"&amp;O$146&amp;"'!A1:A300"))*(_summary!$C254=INDIRECT("'"&amp;O$146&amp;"'!B1:B300")),0))</f>
        <v>2.0599779364561463E-2</v>
      </c>
      <c r="P254" s="18">
        <f t="array" aca="1" ref="P254" ca="1">INDEX(OFFSET(INDIRECT("'"&amp;P$146&amp;"'!A1"),0,$C$145,200,1),MATCH(1,(_summary!$B254=INDIRECT("'"&amp;P$146&amp;"'!A1:A300"))*(_summary!$C254=INDIRECT("'"&amp;P$146&amp;"'!B1:B300")),0))</f>
        <v>0</v>
      </c>
      <c r="Q254" s="18"/>
      <c r="R254" s="16">
        <f t="shared" ca="1" si="10"/>
        <v>0.99999999999999989</v>
      </c>
    </row>
    <row r="255" spans="2:18" ht="16.5" thickTop="1" thickBot="1" x14ac:dyDescent="0.3">
      <c r="B255" t="s">
        <v>21</v>
      </c>
      <c r="C255">
        <f t="shared" si="11"/>
        <v>4</v>
      </c>
      <c r="D255" s="18">
        <f t="array" aca="1" ref="D255" ca="1">INDEX(OFFSET(INDIRECT("'"&amp;D$146&amp;"'!A1"),0,$C$145,200,1),MATCH(1,(_summary!$B255=INDIRECT("'"&amp;D$146&amp;"'!A1:A300"))*(_summary!$C255=INDIRECT("'"&amp;D$146&amp;"'!B1:B300")),0))</f>
        <v>3.3534687046851502E-2</v>
      </c>
      <c r="E255" s="18">
        <f t="array" aca="1" ref="E255" ca="1">INDEX(OFFSET(INDIRECT("'"&amp;E$146&amp;"'!A1"),0,$C$145,200,1),MATCH(1,(_summary!$B255=INDIRECT("'"&amp;E$146&amp;"'!A1:A300"))*(_summary!$C255=INDIRECT("'"&amp;E$146&amp;"'!B1:B300")),0))</f>
        <v>0.11644775955107972</v>
      </c>
      <c r="F255" s="18">
        <f t="array" aca="1" ref="F255" ca="1">INDEX(OFFSET(INDIRECT("'"&amp;F$146&amp;"'!A1"),0,$C$145,200,1),MATCH(1,(_summary!$B255=INDIRECT("'"&amp;F$146&amp;"'!A1:A300"))*(_summary!$C255=INDIRECT("'"&amp;F$146&amp;"'!B1:B300")),0))</f>
        <v>3.9210541189927416E-2</v>
      </c>
      <c r="G255" s="18">
        <f t="array" aca="1" ref="G255" ca="1">INDEX(OFFSET(INDIRECT("'"&amp;G$146&amp;"'!A1"),0,$C$145,200,1),MATCH(1,(_summary!$B255=INDIRECT("'"&amp;G$146&amp;"'!A1:A300"))*(_summary!$C255=INDIRECT("'"&amp;G$146&amp;"'!B1:B300")),0))</f>
        <v>0</v>
      </c>
      <c r="H255" s="18">
        <f t="array" aca="1" ref="H255" ca="1">INDEX(OFFSET(INDIRECT("'"&amp;H$146&amp;"'!A1"),0,$C$145,200,1),MATCH(1,(_summary!$B255=INDIRECT("'"&amp;H$146&amp;"'!A1:A300"))*(_summary!$C255=INDIRECT("'"&amp;H$146&amp;"'!B1:B300")),0))</f>
        <v>1.082015017346025E-2</v>
      </c>
      <c r="I255" s="18">
        <f t="array" aca="1" ref="I255" ca="1">INDEX(OFFSET(INDIRECT("'"&amp;I$146&amp;"'!A1"),0,$C$145,200,1),MATCH(1,(_summary!$B255=INDIRECT("'"&amp;I$146&amp;"'!A1:A300"))*(_summary!$C255=INDIRECT("'"&amp;I$146&amp;"'!B1:B300")),0))</f>
        <v>0</v>
      </c>
      <c r="J255" s="18">
        <f t="array" aca="1" ref="J255" ca="1">INDEX(OFFSET(INDIRECT("'"&amp;J$146&amp;"'!A1"),0,$C$145,200,1),MATCH(1,(_summary!$B255=INDIRECT("'"&amp;J$146&amp;"'!A1:A300"))*(_summary!$C255=INDIRECT("'"&amp;J$146&amp;"'!B1:B300")),0))</f>
        <v>0</v>
      </c>
      <c r="K255" s="18">
        <f t="array" aca="1" ref="K255" ca="1">INDEX(OFFSET(INDIRECT("'"&amp;K$146&amp;"'!A1"),0,$C$145,200,1),MATCH(1,(_summary!$B255=INDIRECT("'"&amp;K$146&amp;"'!A1:A300"))*(_summary!$C255=INDIRECT("'"&amp;K$146&amp;"'!B1:B300")),0))</f>
        <v>0</v>
      </c>
      <c r="L255" s="18">
        <f t="array" aca="1" ref="L255" ca="1">INDEX(OFFSET(INDIRECT("'"&amp;L$146&amp;"'!A1"),0,$C$145,200,1),MATCH(1,(_summary!$B255=INDIRECT("'"&amp;L$146&amp;"'!A1:A300"))*(_summary!$C255=INDIRECT("'"&amp;L$146&amp;"'!B1:B300")),0))</f>
        <v>0.75309954462035344</v>
      </c>
      <c r="M255" s="18">
        <f t="array" aca="1" ref="M255" ca="1">INDEX(OFFSET(INDIRECT("'"&amp;M$146&amp;"'!A1"),0,$C$145,200,1),MATCH(1,(_summary!$B255=INDIRECT("'"&amp;M$146&amp;"'!A1:A300"))*(_summary!$C255=INDIRECT("'"&amp;M$146&amp;"'!B1:B300")),0))</f>
        <v>3.2460450520380754E-2</v>
      </c>
      <c r="N255" s="18">
        <f t="array" aca="1" ref="N255" ca="1">INDEX(OFFSET(INDIRECT("'"&amp;N$146&amp;"'!A1"),0,$C$145,200,1),MATCH(1,(_summary!$B255=INDIRECT("'"&amp;N$146&amp;"'!A1:A300"))*(_summary!$C255=INDIRECT("'"&amp;N$146&amp;"'!B1:B300")),0))</f>
        <v>8.6561201387682016E-3</v>
      </c>
      <c r="O255" s="18">
        <f t="array" aca="1" ref="O255" ca="1">INDEX(OFFSET(INDIRECT("'"&amp;O$146&amp;"'!A1"),0,$C$145,200,1),MATCH(1,(_summary!$B255=INDIRECT("'"&amp;O$146&amp;"'!A1:A300"))*(_summary!$C255=INDIRECT("'"&amp;O$146&amp;"'!B1:B300")),0))</f>
        <v>5.7707467591788008E-3</v>
      </c>
      <c r="P255" s="18">
        <f t="array" aca="1" ref="P255" ca="1">INDEX(OFFSET(INDIRECT("'"&amp;P$146&amp;"'!A1"),0,$C$145,200,1),MATCH(1,(_summary!$B255=INDIRECT("'"&amp;P$146&amp;"'!A1:A300"))*(_summary!$C255=INDIRECT("'"&amp;P$146&amp;"'!B1:B300")),0))</f>
        <v>0</v>
      </c>
      <c r="Q255" s="18"/>
      <c r="R255" s="16">
        <f t="shared" ca="1" si="10"/>
        <v>1</v>
      </c>
    </row>
    <row r="256" spans="2:18" ht="16.5" thickTop="1" thickBot="1" x14ac:dyDescent="0.3">
      <c r="B256" t="s">
        <v>10</v>
      </c>
      <c r="C256">
        <f t="shared" si="11"/>
        <v>4</v>
      </c>
      <c r="D256" s="18">
        <f t="array" aca="1" ref="D256" ca="1">INDEX(OFFSET(INDIRECT("'"&amp;D$146&amp;"'!A1"),0,$C$145,200,1),MATCH(1,(_summary!$B256=INDIRECT("'"&amp;D$146&amp;"'!A1:A300"))*(_summary!$C256=INDIRECT("'"&amp;D$146&amp;"'!B1:B300")),0))</f>
        <v>2.7850919121713613E-2</v>
      </c>
      <c r="E256" s="18">
        <f t="array" aca="1" ref="E256" ca="1">INDEX(OFFSET(INDIRECT("'"&amp;E$146&amp;"'!A1"),0,$C$145,200,1),MATCH(1,(_summary!$B256=INDIRECT("'"&amp;E$146&amp;"'!A1:A300"))*(_summary!$C256=INDIRECT("'"&amp;E$146&amp;"'!B1:B300")),0))</f>
        <v>0.28231615951081729</v>
      </c>
      <c r="F256" s="18">
        <f t="array" aca="1" ref="F256" ca="1">INDEX(OFFSET(INDIRECT("'"&amp;F$146&amp;"'!A1"),0,$C$145,200,1),MATCH(1,(_summary!$B256=INDIRECT("'"&amp;F$146&amp;"'!A1:A300"))*(_summary!$C256=INDIRECT("'"&amp;F$146&amp;"'!B1:B300")),0))</f>
        <v>0</v>
      </c>
      <c r="G256" s="18">
        <f t="array" aca="1" ref="G256" ca="1">INDEX(OFFSET(INDIRECT("'"&amp;G$146&amp;"'!A1"),0,$C$145,200,1),MATCH(1,(_summary!$B256=INDIRECT("'"&amp;G$146&amp;"'!A1:A300"))*(_summary!$C256=INDIRECT("'"&amp;G$146&amp;"'!B1:B300")),0))</f>
        <v>3.9645841858121532E-3</v>
      </c>
      <c r="H256" s="18">
        <f t="array" aca="1" ref="H256" ca="1">INDEX(OFFSET(INDIRECT("'"&amp;H$146&amp;"'!A1"),0,$C$145,200,1),MATCH(1,(_summary!$B256=INDIRECT("'"&amp;H$146&amp;"'!A1:A300"))*(_summary!$C256=INDIRECT("'"&amp;H$146&amp;"'!B1:B300")),0))</f>
        <v>1.9900002915497407E-2</v>
      </c>
      <c r="I256" s="18">
        <f t="array" aca="1" ref="I256" ca="1">INDEX(OFFSET(INDIRECT("'"&amp;I$146&amp;"'!A1"),0,$C$145,200,1),MATCH(1,(_summary!$B256=INDIRECT("'"&amp;I$146&amp;"'!A1:A300"))*(_summary!$C256=INDIRECT("'"&amp;I$146&amp;"'!B1:B300")),0))</f>
        <v>0</v>
      </c>
      <c r="J256" s="18">
        <f t="array" aca="1" ref="J256" ca="1">INDEX(OFFSET(INDIRECT("'"&amp;J$146&amp;"'!A1"),0,$C$145,200,1),MATCH(1,(_summary!$B256=INDIRECT("'"&amp;J$146&amp;"'!A1:A300"))*(_summary!$C256=INDIRECT("'"&amp;J$146&amp;"'!B1:B300")),0))</f>
        <v>0</v>
      </c>
      <c r="K256" s="18">
        <f t="array" aca="1" ref="K256" ca="1">INDEX(OFFSET(INDIRECT("'"&amp;K$146&amp;"'!A1"),0,$C$145,200,1),MATCH(1,(_summary!$B256=INDIRECT("'"&amp;K$146&amp;"'!A1:A300"))*(_summary!$C256=INDIRECT("'"&amp;K$146&amp;"'!B1:B300")),0))</f>
        <v>0</v>
      </c>
      <c r="L256" s="18">
        <f t="array" aca="1" ref="L256" ca="1">INDEX(OFFSET(INDIRECT("'"&amp;L$146&amp;"'!A1"),0,$C$145,200,1),MATCH(1,(_summary!$B256=INDIRECT("'"&amp;L$146&amp;"'!A1:A300"))*(_summary!$C256=INDIRECT("'"&amp;L$146&amp;"'!B1:B300")),0))</f>
        <v>0.57737325642738369</v>
      </c>
      <c r="M256" s="18">
        <f t="array" aca="1" ref="M256" ca="1">INDEX(OFFSET(INDIRECT("'"&amp;M$146&amp;"'!A1"),0,$C$145,200,1),MATCH(1,(_summary!$B256=INDIRECT("'"&amp;M$146&amp;"'!A1:A300"))*(_summary!$C256=INDIRECT("'"&amp;M$146&amp;"'!B1:B300")),0))</f>
        <v>5.9700008746492214E-2</v>
      </c>
      <c r="N256" s="18">
        <f t="array" aca="1" ref="N256" ca="1">INDEX(OFFSET(INDIRECT("'"&amp;N$146&amp;"'!A1"),0,$C$145,200,1),MATCH(1,(_summary!$B256=INDIRECT("'"&amp;N$146&amp;"'!A1:A300"))*(_summary!$C256=INDIRECT("'"&amp;N$146&amp;"'!B1:B300")),0))</f>
        <v>1.5920002332397924E-2</v>
      </c>
      <c r="O256" s="18">
        <f t="array" aca="1" ref="O256" ca="1">INDEX(OFFSET(INDIRECT("'"&amp;O$146&amp;"'!A1"),0,$C$145,200,1),MATCH(1,(_summary!$B256=INDIRECT("'"&amp;O$146&amp;"'!A1:A300"))*(_summary!$C256=INDIRECT("'"&amp;O$146&amp;"'!B1:B300")),0))</f>
        <v>1.2975066759885681E-2</v>
      </c>
      <c r="P256" s="18">
        <f t="array" aca="1" ref="P256" ca="1">INDEX(OFFSET(INDIRECT("'"&amp;P$146&amp;"'!A1"),0,$C$145,200,1),MATCH(1,(_summary!$B256=INDIRECT("'"&amp;P$146&amp;"'!A1:A300"))*(_summary!$C256=INDIRECT("'"&amp;P$146&amp;"'!B1:B300")),0))</f>
        <v>0</v>
      </c>
      <c r="Q256" s="18"/>
      <c r="R256" s="16">
        <f t="shared" ca="1" si="10"/>
        <v>0.99999999999999989</v>
      </c>
    </row>
    <row r="257" spans="2:18" ht="16.5" thickTop="1" thickBot="1" x14ac:dyDescent="0.3">
      <c r="B257" t="s">
        <v>20</v>
      </c>
      <c r="C257">
        <f t="shared" si="11"/>
        <v>4</v>
      </c>
      <c r="D257" s="18">
        <f t="array" aca="1" ref="D257" ca="1">INDEX(OFFSET(INDIRECT("'"&amp;D$146&amp;"'!A1"),0,$C$145,200,1),MATCH(1,(_summary!$B257=INDIRECT("'"&amp;D$146&amp;"'!A1:A300"))*(_summary!$C257=INDIRECT("'"&amp;D$146&amp;"'!B1:B300")),0))</f>
        <v>8.7590987111373905E-2</v>
      </c>
      <c r="E257" s="18">
        <f t="array" aca="1" ref="E257" ca="1">INDEX(OFFSET(INDIRECT("'"&amp;E$146&amp;"'!A1"),0,$C$145,200,1),MATCH(1,(_summary!$B257=INDIRECT("'"&amp;E$146&amp;"'!A1:A300"))*(_summary!$C257=INDIRECT("'"&amp;E$146&amp;"'!B1:B300")),0))</f>
        <v>0.58154607299359817</v>
      </c>
      <c r="F257" s="18">
        <f t="array" aca="1" ref="F257" ca="1">INDEX(OFFSET(INDIRECT("'"&amp;F$146&amp;"'!A1"),0,$C$145,200,1),MATCH(1,(_summary!$B257=INDIRECT("'"&amp;F$146&amp;"'!A1:A300"))*(_summary!$C257=INDIRECT("'"&amp;F$146&amp;"'!B1:B300")),0))</f>
        <v>0</v>
      </c>
      <c r="G257" s="18">
        <f t="array" aca="1" ref="G257" ca="1">INDEX(OFFSET(INDIRECT("'"&amp;G$146&amp;"'!A1"),0,$C$145,200,1),MATCH(1,(_summary!$B257=INDIRECT("'"&amp;G$146&amp;"'!A1:A300"))*(_summary!$C257=INDIRECT("'"&amp;G$146&amp;"'!B1:B300")),0))</f>
        <v>1.8309177956689904E-2</v>
      </c>
      <c r="H257" s="18">
        <f t="array" aca="1" ref="H257" ca="1">INDEX(OFFSET(INDIRECT("'"&amp;H$146&amp;"'!A1"),0,$C$145,200,1),MATCH(1,(_summary!$B257=INDIRECT("'"&amp;H$146&amp;"'!A1:A300"))*(_summary!$C257=INDIRECT("'"&amp;H$146&amp;"'!B1:B300")),0))</f>
        <v>4.1697255248983434E-2</v>
      </c>
      <c r="I257" s="18">
        <f t="array" aca="1" ref="I257" ca="1">INDEX(OFFSET(INDIRECT("'"&amp;I$146&amp;"'!A1"),0,$C$145,200,1),MATCH(1,(_summary!$B257=INDIRECT("'"&amp;I$146&amp;"'!A1:A300"))*(_summary!$C257=INDIRECT("'"&amp;I$146&amp;"'!B1:B300")),0))</f>
        <v>0</v>
      </c>
      <c r="J257" s="18">
        <f t="array" aca="1" ref="J257" ca="1">INDEX(OFFSET(INDIRECT("'"&amp;J$146&amp;"'!A1"),0,$C$145,200,1),MATCH(1,(_summary!$B257=INDIRECT("'"&amp;J$146&amp;"'!A1:A300"))*(_summary!$C257=INDIRECT("'"&amp;J$146&amp;"'!B1:B300")),0))</f>
        <v>0</v>
      </c>
      <c r="K257" s="18">
        <f t="array" aca="1" ref="K257" ca="1">INDEX(OFFSET(INDIRECT("'"&amp;K$146&amp;"'!A1"),0,$C$145,200,1),MATCH(1,(_summary!$B257=INDIRECT("'"&amp;K$146&amp;"'!A1:A300"))*(_summary!$C257=INDIRECT("'"&amp;K$146&amp;"'!B1:B300")),0))</f>
        <v>0</v>
      </c>
      <c r="L257" s="18">
        <f t="array" aca="1" ref="L257" ca="1">INDEX(OFFSET(INDIRECT("'"&amp;L$146&amp;"'!A1"),0,$C$145,200,1),MATCH(1,(_summary!$B257=INDIRECT("'"&amp;L$146&amp;"'!A1:A300"))*(_summary!$C257=INDIRECT("'"&amp;L$146&amp;"'!B1:B300")),0))</f>
        <v>9.0168400610426344E-2</v>
      </c>
      <c r="M257" s="18">
        <f t="array" aca="1" ref="M257" ca="1">INDEX(OFFSET(INDIRECT("'"&amp;M$146&amp;"'!A1"),0,$C$145,200,1),MATCH(1,(_summary!$B257=INDIRECT("'"&amp;M$146&amp;"'!A1:A300"))*(_summary!$C257=INDIRECT("'"&amp;M$146&amp;"'!B1:B300")),0))</f>
        <v>0.1250917657469503</v>
      </c>
      <c r="N257" s="18">
        <f t="array" aca="1" ref="N257" ca="1">INDEX(OFFSET(INDIRECT("'"&amp;N$146&amp;"'!A1"),0,$C$145,200,1),MATCH(1,(_summary!$B257=INDIRECT("'"&amp;N$146&amp;"'!A1:A300"))*(_summary!$C257=INDIRECT("'"&amp;N$146&amp;"'!B1:B300")),0))</f>
        <v>3.3357804199186748E-2</v>
      </c>
      <c r="O257" s="18">
        <f t="array" aca="1" ref="O257" ca="1">INDEX(OFFSET(INDIRECT("'"&amp;O$146&amp;"'!A1"),0,$C$145,200,1),MATCH(1,(_summary!$B257=INDIRECT("'"&amp;O$146&amp;"'!A1:A300"))*(_summary!$C257=INDIRECT("'"&amp;O$146&amp;"'!B1:B300")),0))</f>
        <v>2.2238536132791163E-2</v>
      </c>
      <c r="P257" s="18">
        <f t="array" aca="1" ref="P257" ca="1">INDEX(OFFSET(INDIRECT("'"&amp;P$146&amp;"'!A1"),0,$C$145,200,1),MATCH(1,(_summary!$B257=INDIRECT("'"&amp;P$146&amp;"'!A1:A300"))*(_summary!$C257=INDIRECT("'"&amp;P$146&amp;"'!B1:B300")),0))</f>
        <v>0</v>
      </c>
      <c r="Q257" s="18"/>
      <c r="R257" s="16">
        <f t="shared" ca="1" si="10"/>
        <v>0.99999999999999978</v>
      </c>
    </row>
    <row r="258" spans="2:18" ht="16.5" thickTop="1" thickBot="1" x14ac:dyDescent="0.3">
      <c r="B258" t="s">
        <v>26</v>
      </c>
      <c r="C258">
        <f t="shared" si="11"/>
        <v>4</v>
      </c>
      <c r="D258" s="18">
        <f t="array" aca="1" ref="D258" ca="1">INDEX(OFFSET(INDIRECT("'"&amp;D$146&amp;"'!A1"),0,$C$145,200,1),MATCH(1,(_summary!$B258=INDIRECT("'"&amp;D$146&amp;"'!A1:A300"))*(_summary!$C258=INDIRECT("'"&amp;D$146&amp;"'!B1:B300")),0))</f>
        <v>5.0202352386795206E-2</v>
      </c>
      <c r="E258" s="18">
        <f t="array" aca="1" ref="E258" ca="1">INDEX(OFFSET(INDIRECT("'"&amp;E$146&amp;"'!A1"),0,$C$145,200,1),MATCH(1,(_summary!$B258=INDIRECT("'"&amp;E$146&amp;"'!A1:A300"))*(_summary!$C258=INDIRECT("'"&amp;E$146&amp;"'!B1:B300")),0))</f>
        <v>8.6729769914566351E-2</v>
      </c>
      <c r="F258" s="18">
        <f t="array" aca="1" ref="F258" ca="1">INDEX(OFFSET(INDIRECT("'"&amp;F$146&amp;"'!A1"),0,$C$145,200,1),MATCH(1,(_summary!$B258=INDIRECT("'"&amp;F$146&amp;"'!A1:A300"))*(_summary!$C258=INDIRECT("'"&amp;F$146&amp;"'!B1:B300")),0))</f>
        <v>0.11932429882762023</v>
      </c>
      <c r="G258" s="18">
        <f t="array" aca="1" ref="G258" ca="1">INDEX(OFFSET(INDIRECT("'"&amp;G$146&amp;"'!A1"),0,$C$145,200,1),MATCH(1,(_summary!$B258=INDIRECT("'"&amp;G$146&amp;"'!A1:A300"))*(_summary!$C258=INDIRECT("'"&amp;G$146&amp;"'!B1:B300")),0))</f>
        <v>4.7243451908133416E-4</v>
      </c>
      <c r="H258" s="18">
        <f t="array" aca="1" ref="H258" ca="1">INDEX(OFFSET(INDIRECT("'"&amp;H$146&amp;"'!A1"),0,$C$145,200,1),MATCH(1,(_summary!$B258=INDIRECT("'"&amp;H$146&amp;"'!A1:A300"))*(_summary!$C258=INDIRECT("'"&amp;H$146&amp;"'!B1:B300")),0))</f>
        <v>1.435611059255155E-2</v>
      </c>
      <c r="I258" s="18">
        <f t="array" aca="1" ref="I258" ca="1">INDEX(OFFSET(INDIRECT("'"&amp;I$146&amp;"'!A1"),0,$C$145,200,1),MATCH(1,(_summary!$B258=INDIRECT("'"&amp;I$146&amp;"'!A1:A300"))*(_summary!$C258=INDIRECT("'"&amp;I$146&amp;"'!B1:B300")),0))</f>
        <v>0</v>
      </c>
      <c r="J258" s="18">
        <f t="array" aca="1" ref="J258" ca="1">INDEX(OFFSET(INDIRECT("'"&amp;J$146&amp;"'!A1"),0,$C$145,200,1),MATCH(1,(_summary!$B258=INDIRECT("'"&amp;J$146&amp;"'!A1:A300"))*(_summary!$C258=INDIRECT("'"&amp;J$146&amp;"'!B1:B300")),0))</f>
        <v>0</v>
      </c>
      <c r="K258" s="18">
        <f t="array" aca="1" ref="K258" ca="1">INDEX(OFFSET(INDIRECT("'"&amp;K$146&amp;"'!A1"),0,$C$145,200,1),MATCH(1,(_summary!$B258=INDIRECT("'"&amp;K$146&amp;"'!A1:A300"))*(_summary!$C258=INDIRECT("'"&amp;K$146&amp;"'!B1:B300")),0))</f>
        <v>0</v>
      </c>
      <c r="L258" s="18">
        <f t="array" aca="1" ref="L258" ca="1">INDEX(OFFSET(INDIRECT("'"&amp;L$146&amp;"'!A1"),0,$C$145,200,1),MATCH(1,(_summary!$B258=INDIRECT("'"&amp;L$146&amp;"'!A1:A300"))*(_summary!$C258=INDIRECT("'"&amp;L$146&amp;"'!B1:B300")),0))</f>
        <v>0.6362596735925603</v>
      </c>
      <c r="M258" s="18">
        <f t="array" aca="1" ref="M258" ca="1">INDEX(OFFSET(INDIRECT("'"&amp;M$146&amp;"'!A1"),0,$C$145,200,1),MATCH(1,(_summary!$B258=INDIRECT("'"&amp;M$146&amp;"'!A1:A300"))*(_summary!$C258=INDIRECT("'"&amp;M$146&amp;"'!B1:B300")),0))</f>
        <v>4.306833177765465E-2</v>
      </c>
      <c r="N258" s="18">
        <f t="array" aca="1" ref="N258" ca="1">INDEX(OFFSET(INDIRECT("'"&amp;N$146&amp;"'!A1"),0,$C$145,200,1),MATCH(1,(_summary!$B258=INDIRECT("'"&amp;N$146&amp;"'!A1:A300"))*(_summary!$C258=INDIRECT("'"&amp;N$146&amp;"'!B1:B300")),0))</f>
        <v>1.1484888474041239E-2</v>
      </c>
      <c r="O258" s="18">
        <f t="array" aca="1" ref="O258" ca="1">INDEX(OFFSET(INDIRECT("'"&amp;O$146&amp;"'!A1"),0,$C$145,200,1),MATCH(1,(_summary!$B258=INDIRECT("'"&amp;O$146&amp;"'!A1:A300"))*(_summary!$C258=INDIRECT("'"&amp;O$146&amp;"'!B1:B300")),0))</f>
        <v>3.8102139915129077E-2</v>
      </c>
      <c r="P258" s="18">
        <f t="array" aca="1" ref="P258" ca="1">INDEX(OFFSET(INDIRECT("'"&amp;P$146&amp;"'!A1"),0,$C$145,200,1),MATCH(1,(_summary!$B258=INDIRECT("'"&amp;P$146&amp;"'!A1:A300"))*(_summary!$C258=INDIRECT("'"&amp;P$146&amp;"'!B1:B300")),0))</f>
        <v>0</v>
      </c>
      <c r="Q258" s="18"/>
      <c r="R258" s="16">
        <f t="shared" ca="1" si="10"/>
        <v>1</v>
      </c>
    </row>
    <row r="259" spans="2:18" ht="16.5" thickTop="1" thickBot="1" x14ac:dyDescent="0.3">
      <c r="B259" t="s">
        <v>7</v>
      </c>
      <c r="C259">
        <f t="shared" si="11"/>
        <v>4</v>
      </c>
      <c r="D259" s="18">
        <f t="array" aca="1" ref="D259" ca="1">INDEX(OFFSET(INDIRECT("'"&amp;D$146&amp;"'!A1"),0,$C$145,200,1),MATCH(1,(_summary!$B259=INDIRECT("'"&amp;D$146&amp;"'!A1:A300"))*(_summary!$C259=INDIRECT("'"&amp;D$146&amp;"'!B1:B300")),0))</f>
        <v>0.14993713062499983</v>
      </c>
      <c r="E259" s="18">
        <f t="array" aca="1" ref="E259" ca="1">INDEX(OFFSET(INDIRECT("'"&amp;E$146&amp;"'!A1"),0,$C$145,200,1),MATCH(1,(_summary!$B259=INDIRECT("'"&amp;E$146&amp;"'!A1:A300"))*(_summary!$C259=INDIRECT("'"&amp;E$146&amp;"'!B1:B300")),0))</f>
        <v>0.22787542213968287</v>
      </c>
      <c r="F259" s="18">
        <f t="array" aca="1" ref="F259" ca="1">INDEX(OFFSET(INDIRECT("'"&amp;F$146&amp;"'!A1"),0,$C$145,200,1),MATCH(1,(_summary!$B259=INDIRECT("'"&amp;F$146&amp;"'!A1:A300"))*(_summary!$C259=INDIRECT("'"&amp;F$146&amp;"'!B1:B300")),0))</f>
        <v>0.12838497841132893</v>
      </c>
      <c r="G259" s="18">
        <f t="array" aca="1" ref="G259" ca="1">INDEX(OFFSET(INDIRECT("'"&amp;G$146&amp;"'!A1"),0,$C$145,200,1),MATCH(1,(_summary!$B259=INDIRECT("'"&amp;G$146&amp;"'!A1:A300"))*(_summary!$C259=INDIRECT("'"&amp;G$146&amp;"'!B1:B300")),0))</f>
        <v>7.3288918920360081E-3</v>
      </c>
      <c r="H259" s="18">
        <f t="array" aca="1" ref="H259" ca="1">INDEX(OFFSET(INDIRECT("'"&amp;H$146&amp;"'!A1"),0,$C$145,200,1),MATCH(1,(_summary!$B259=INDIRECT("'"&amp;H$146&amp;"'!A1:A300"))*(_summary!$C259=INDIRECT("'"&amp;H$146&amp;"'!B1:B300")),0))</f>
        <v>2.5273889840553326E-2</v>
      </c>
      <c r="I259" s="18">
        <f t="array" aca="1" ref="I259" ca="1">INDEX(OFFSET(INDIRECT("'"&amp;I$146&amp;"'!A1"),0,$C$145,200,1),MATCH(1,(_summary!$B259=INDIRECT("'"&amp;I$146&amp;"'!A1:A300"))*(_summary!$C259=INDIRECT("'"&amp;I$146&amp;"'!B1:B300")),0))</f>
        <v>0</v>
      </c>
      <c r="J259" s="18">
        <f t="array" aca="1" ref="J259" ca="1">INDEX(OFFSET(INDIRECT("'"&amp;J$146&amp;"'!A1"),0,$C$145,200,1),MATCH(1,(_summary!$B259=INDIRECT("'"&amp;J$146&amp;"'!A1:A300"))*(_summary!$C259=INDIRECT("'"&amp;J$146&amp;"'!B1:B300")),0))</f>
        <v>0</v>
      </c>
      <c r="K259" s="18">
        <f t="array" aca="1" ref="K259" ca="1">INDEX(OFFSET(INDIRECT("'"&amp;K$146&amp;"'!A1"),0,$C$145,200,1),MATCH(1,(_summary!$B259=INDIRECT("'"&amp;K$146&amp;"'!A1:A300"))*(_summary!$C259=INDIRECT("'"&amp;K$146&amp;"'!B1:B300")),0))</f>
        <v>2.4859731832539502E-5</v>
      </c>
      <c r="L259" s="18">
        <f t="array" aca="1" ref="L259" ca="1">INDEX(OFFSET(INDIRECT("'"&amp;L$146&amp;"'!A1"),0,$C$145,200,1),MATCH(1,(_summary!$B259=INDIRECT("'"&amp;L$146&amp;"'!A1:A300"))*(_summary!$C259=INDIRECT("'"&amp;L$146&amp;"'!B1:B300")),0))</f>
        <v>0.34988061046395447</v>
      </c>
      <c r="M259" s="18">
        <f t="array" aca="1" ref="M259" ca="1">INDEX(OFFSET(INDIRECT("'"&amp;M$146&amp;"'!A1"),0,$C$145,200,1),MATCH(1,(_summary!$B259=INDIRECT("'"&amp;M$146&amp;"'!A1:A300"))*(_summary!$C259=INDIRECT("'"&amp;M$146&amp;"'!B1:B300")),0))</f>
        <v>7.5821669521659973E-2</v>
      </c>
      <c r="N259" s="18">
        <f t="array" aca="1" ref="N259" ca="1">INDEX(OFFSET(INDIRECT("'"&amp;N$146&amp;"'!A1"),0,$C$145,200,1),MATCH(1,(_summary!$B259=INDIRECT("'"&amp;N$146&amp;"'!A1:A300"))*(_summary!$C259=INDIRECT("'"&amp;N$146&amp;"'!B1:B300")),0))</f>
        <v>2.0219111872442658E-2</v>
      </c>
      <c r="O259" s="18">
        <f t="array" aca="1" ref="O259" ca="1">INDEX(OFFSET(INDIRECT("'"&amp;O$146&amp;"'!A1"),0,$C$145,200,1),MATCH(1,(_summary!$B259=INDIRECT("'"&amp;O$146&amp;"'!A1:A300"))*(_summary!$C259=INDIRECT("'"&amp;O$146&amp;"'!B1:B300")),0))</f>
        <v>1.5203716037844421E-2</v>
      </c>
      <c r="P259" s="18">
        <f t="array" aca="1" ref="P259" ca="1">INDEX(OFFSET(INDIRECT("'"&amp;P$146&amp;"'!A1"),0,$C$145,200,1),MATCH(1,(_summary!$B259=INDIRECT("'"&amp;P$146&amp;"'!A1:A300"))*(_summary!$C259=INDIRECT("'"&amp;P$146&amp;"'!B1:B300")),0))</f>
        <v>2.4859731832539502E-5</v>
      </c>
      <c r="Q259" s="18"/>
      <c r="R259" s="16">
        <f t="shared" ca="1" si="10"/>
        <v>0.99997514026816747</v>
      </c>
    </row>
    <row r="260" spans="2:18" ht="16.5" thickTop="1" thickBot="1" x14ac:dyDescent="0.3">
      <c r="B260" t="s">
        <v>9</v>
      </c>
      <c r="C260">
        <f t="shared" si="11"/>
        <v>4</v>
      </c>
      <c r="D260" s="18">
        <f t="array" aca="1" ref="D260" ca="1">INDEX(OFFSET(INDIRECT("'"&amp;D$146&amp;"'!A1"),0,$C$145,200,1),MATCH(1,(_summary!$B260=INDIRECT("'"&amp;D$146&amp;"'!A1:A300"))*(_summary!$C260=INDIRECT("'"&amp;D$146&amp;"'!B1:B300")),0))</f>
        <v>0.64016959695478204</v>
      </c>
      <c r="E260" s="18">
        <f t="array" aca="1" ref="E260" ca="1">INDEX(OFFSET(INDIRECT("'"&amp;E$146&amp;"'!A1"),0,$C$145,200,1),MATCH(1,(_summary!$B260=INDIRECT("'"&amp;E$146&amp;"'!A1:A300"))*(_summary!$C260=INDIRECT("'"&amp;E$146&amp;"'!B1:B300")),0))</f>
        <v>7.8211418946645562E-3</v>
      </c>
      <c r="F260" s="18">
        <f t="array" aca="1" ref="F260" ca="1">INDEX(OFFSET(INDIRECT("'"&amp;F$146&amp;"'!A1"),0,$C$145,200,1),MATCH(1,(_summary!$B260=INDIRECT("'"&amp;F$146&amp;"'!A1:A300"))*(_summary!$C260=INDIRECT("'"&amp;F$146&amp;"'!B1:B300")),0))</f>
        <v>9.8062626648908399E-3</v>
      </c>
      <c r="G260" s="18">
        <f t="array" aca="1" ref="G260" ca="1">INDEX(OFFSET(INDIRECT("'"&amp;G$146&amp;"'!A1"),0,$C$145,200,1),MATCH(1,(_summary!$B260=INDIRECT("'"&amp;G$146&amp;"'!A1:A300"))*(_summary!$C260=INDIRECT("'"&amp;G$146&amp;"'!B1:B300")),0))</f>
        <v>0</v>
      </c>
      <c r="H260" s="18">
        <f t="array" aca="1" ref="H260" ca="1">INDEX(OFFSET(INDIRECT("'"&amp;H$146&amp;"'!A1"),0,$C$145,200,1),MATCH(1,(_summary!$B260=INDIRECT("'"&amp;H$146&amp;"'!A1:A300"))*(_summary!$C260=INDIRECT("'"&amp;H$146&amp;"'!B1:B300")),0))</f>
        <v>1.2253195852373871E-3</v>
      </c>
      <c r="I260" s="18">
        <f t="array" aca="1" ref="I260" ca="1">INDEX(OFFSET(INDIRECT("'"&amp;I$146&amp;"'!A1"),0,$C$145,200,1),MATCH(1,(_summary!$B260=INDIRECT("'"&amp;I$146&amp;"'!A1:A300"))*(_summary!$C260=INDIRECT("'"&amp;I$146&amp;"'!B1:B300")),0))</f>
        <v>1.0910108077281322E-2</v>
      </c>
      <c r="J260" s="18">
        <f t="array" aca="1" ref="J260" ca="1">INDEX(OFFSET(INDIRECT("'"&amp;J$146&amp;"'!A1"),0,$C$145,200,1),MATCH(1,(_summary!$B260=INDIRECT("'"&amp;J$146&amp;"'!A1:A300"))*(_summary!$C260=INDIRECT("'"&amp;J$146&amp;"'!B1:B300")),0))</f>
        <v>0</v>
      </c>
      <c r="K260" s="18">
        <f t="array" aca="1" ref="K260" ca="1">INDEX(OFFSET(INDIRECT("'"&amp;K$146&amp;"'!A1"),0,$C$145,200,1),MATCH(1,(_summary!$B260=INDIRECT("'"&amp;K$146&amp;"'!A1:A300"))*(_summary!$C260=INDIRECT("'"&amp;K$146&amp;"'!B1:B300")),0))</f>
        <v>0</v>
      </c>
      <c r="L260" s="18">
        <f t="array" aca="1" ref="L260" ca="1">INDEX(OFFSET(INDIRECT("'"&amp;L$146&amp;"'!A1"),0,$C$145,200,1),MATCH(1,(_summary!$B260=INDIRECT("'"&amp;L$146&amp;"'!A1:A300"))*(_summary!$C260=INDIRECT("'"&amp;L$146&amp;"'!B1:B300")),0))</f>
        <v>0.32475785262044843</v>
      </c>
      <c r="M260" s="18">
        <f t="array" aca="1" ref="M260" ca="1">INDEX(OFFSET(INDIRECT("'"&amp;M$146&amp;"'!A1"),0,$C$145,200,1),MATCH(1,(_summary!$B260=INDIRECT("'"&amp;M$146&amp;"'!A1:A300"))*(_summary!$C260=INDIRECT("'"&amp;M$146&amp;"'!B1:B300")),0))</f>
        <v>3.6759587557121613E-3</v>
      </c>
      <c r="N260" s="18">
        <f t="array" aca="1" ref="N260" ca="1">INDEX(OFFSET(INDIRECT("'"&amp;N$146&amp;"'!A1"),0,$C$145,200,1),MATCH(1,(_summary!$B260=INDIRECT("'"&amp;N$146&amp;"'!A1:A300"))*(_summary!$C260=INDIRECT("'"&amp;N$146&amp;"'!B1:B300")),0))</f>
        <v>9.8025566818990962E-4</v>
      </c>
      <c r="O260" s="18">
        <f t="array" aca="1" ref="O260" ca="1">INDEX(OFFSET(INDIRECT("'"&amp;O$146&amp;"'!A1"),0,$C$145,200,1),MATCH(1,(_summary!$B260=INDIRECT("'"&amp;O$146&amp;"'!A1:A300"))*(_summary!$C260=INDIRECT("'"&amp;O$146&amp;"'!B1:B300")),0))</f>
        <v>6.5350377879327319E-4</v>
      </c>
      <c r="P260" s="18">
        <f t="array" aca="1" ref="P260" ca="1">INDEX(OFFSET(INDIRECT("'"&amp;P$146&amp;"'!A1"),0,$C$145,200,1),MATCH(1,(_summary!$B260=INDIRECT("'"&amp;P$146&amp;"'!A1:A300"))*(_summary!$C260=INDIRECT("'"&amp;P$146&amp;"'!B1:B300")),0))</f>
        <v>0</v>
      </c>
      <c r="Q260" s="18"/>
      <c r="R260" s="16">
        <f t="shared" ca="1" si="10"/>
        <v>0.99999999999999989</v>
      </c>
    </row>
    <row r="261" spans="2:18" ht="16.5" thickTop="1" thickBot="1" x14ac:dyDescent="0.3">
      <c r="B261" t="s">
        <v>14</v>
      </c>
      <c r="C261">
        <f t="shared" si="11"/>
        <v>4</v>
      </c>
      <c r="D261" s="18">
        <f t="array" aca="1" ref="D261" ca="1">INDEX(OFFSET(INDIRECT("'"&amp;D$146&amp;"'!A1"),0,$C$145,200,1),MATCH(1,(_summary!$B261=INDIRECT("'"&amp;D$146&amp;"'!A1:A300"))*(_summary!$C261=INDIRECT("'"&amp;D$146&amp;"'!B1:B300")),0))</f>
        <v>7.8219880983012163E-2</v>
      </c>
      <c r="E261" s="18">
        <f t="array" aca="1" ref="E261" ca="1">INDEX(OFFSET(INDIRECT("'"&amp;E$146&amp;"'!A1"),0,$C$145,200,1),MATCH(1,(_summary!$B261=INDIRECT("'"&amp;E$146&amp;"'!A1:A300"))*(_summary!$C261=INDIRECT("'"&amp;E$146&amp;"'!B1:B300")),0))</f>
        <v>0.17433746928749991</v>
      </c>
      <c r="F261" s="18">
        <f t="array" aca="1" ref="F261" ca="1">INDEX(OFFSET(INDIRECT("'"&amp;F$146&amp;"'!A1"),0,$C$145,200,1),MATCH(1,(_summary!$B261=INDIRECT("'"&amp;F$146&amp;"'!A1:A300"))*(_summary!$C261=INDIRECT("'"&amp;F$146&amp;"'!B1:B300")),0))</f>
        <v>0.34096416146482456</v>
      </c>
      <c r="G261" s="18">
        <f t="array" aca="1" ref="G261" ca="1">INDEX(OFFSET(INDIRECT("'"&amp;G$146&amp;"'!A1"),0,$C$145,200,1),MATCH(1,(_summary!$B261=INDIRECT("'"&amp;G$146&amp;"'!A1:A300"))*(_summary!$C261=INDIRECT("'"&amp;G$146&amp;"'!B1:B300")),0))</f>
        <v>1.0293493561552838E-3</v>
      </c>
      <c r="H261" s="18">
        <f t="array" aca="1" ref="H261" ca="1">INDEX(OFFSET(INDIRECT("'"&amp;H$146&amp;"'!A1"),0,$C$145,200,1),MATCH(1,(_summary!$B261=INDIRECT("'"&amp;H$146&amp;"'!A1:A300"))*(_summary!$C261=INDIRECT("'"&amp;H$146&amp;"'!B1:B300")),0))</f>
        <v>3.5891299836808957E-2</v>
      </c>
      <c r="I261" s="18">
        <f t="array" aca="1" ref="I261" ca="1">INDEX(OFFSET(INDIRECT("'"&amp;I$146&amp;"'!A1"),0,$C$145,200,1),MATCH(1,(_summary!$B261=INDIRECT("'"&amp;I$146&amp;"'!A1:A300"))*(_summary!$C261=INDIRECT("'"&amp;I$146&amp;"'!B1:B300")),0))</f>
        <v>0</v>
      </c>
      <c r="J261" s="18">
        <f t="array" aca="1" ref="J261" ca="1">INDEX(OFFSET(INDIRECT("'"&amp;J$146&amp;"'!A1"),0,$C$145,200,1),MATCH(1,(_summary!$B261=INDIRECT("'"&amp;J$146&amp;"'!A1:A300"))*(_summary!$C261=INDIRECT("'"&amp;J$146&amp;"'!B1:B300")),0))</f>
        <v>0</v>
      </c>
      <c r="K261" s="18">
        <f t="array" aca="1" ref="K261" ca="1">INDEX(OFFSET(INDIRECT("'"&amp;K$146&amp;"'!A1"),0,$C$145,200,1),MATCH(1,(_summary!$B261=INDIRECT("'"&amp;K$146&amp;"'!A1:A300"))*(_summary!$C261=INDIRECT("'"&amp;K$146&amp;"'!B1:B300")),0))</f>
        <v>0</v>
      </c>
      <c r="L261" s="18">
        <f t="array" aca="1" ref="L261" ca="1">INDEX(OFFSET(INDIRECT("'"&amp;L$146&amp;"'!A1"),0,$C$145,200,1),MATCH(1,(_summary!$B261=INDIRECT("'"&amp;L$146&amp;"'!A1:A300"))*(_summary!$C261=INDIRECT("'"&amp;L$146&amp;"'!B1:B300")),0))</f>
        <v>0.1506895777371772</v>
      </c>
      <c r="M261" s="18">
        <f t="array" aca="1" ref="M261" ca="1">INDEX(OFFSET(INDIRECT("'"&amp;M$146&amp;"'!A1"),0,$C$145,200,1),MATCH(1,(_summary!$B261=INDIRECT("'"&amp;M$146&amp;"'!A1:A300"))*(_summary!$C261=INDIRECT("'"&amp;M$146&amp;"'!B1:B300")),0))</f>
        <v>0.12878699796876564</v>
      </c>
      <c r="N261" s="18">
        <f t="array" aca="1" ref="N261" ca="1">INDEX(OFFSET(INDIRECT("'"&amp;N$146&amp;"'!A1"),0,$C$145,200,1),MATCH(1,(_summary!$B261=INDIRECT("'"&amp;N$146&amp;"'!A1:A300"))*(_summary!$C261=INDIRECT("'"&amp;N$146&amp;"'!B1:B300")),0))</f>
        <v>4.9826138327785943E-2</v>
      </c>
      <c r="O261" s="18">
        <f t="array" aca="1" ref="O261" ca="1">INDEX(OFFSET(INDIRECT("'"&amp;O$146&amp;"'!A1"),0,$C$145,200,1),MATCH(1,(_summary!$B261=INDIRECT("'"&amp;O$146&amp;"'!A1:A300"))*(_summary!$C261=INDIRECT("'"&amp;O$146&amp;"'!B1:B300")),0))</f>
        <v>4.0255125037970227E-2</v>
      </c>
      <c r="P261" s="18">
        <f t="array" aca="1" ref="P261" ca="1">INDEX(OFFSET(INDIRECT("'"&amp;P$146&amp;"'!A1"),0,$C$145,200,1),MATCH(1,(_summary!$B261=INDIRECT("'"&amp;P$146&amp;"'!A1:A300"))*(_summary!$C261=INDIRECT("'"&amp;P$146&amp;"'!B1:B300")),0))</f>
        <v>0</v>
      </c>
      <c r="Q261" s="18"/>
      <c r="R261" s="16">
        <f t="shared" ca="1" si="10"/>
        <v>0.99999999999999978</v>
      </c>
    </row>
    <row r="262" spans="2:18" ht="16.5" thickTop="1" thickBot="1" x14ac:dyDescent="0.3">
      <c r="B262" t="s">
        <v>4</v>
      </c>
      <c r="C262">
        <f t="shared" si="11"/>
        <v>4</v>
      </c>
      <c r="D262" s="18">
        <f t="array" aca="1" ref="D262" ca="1">INDEX(OFFSET(INDIRECT("'"&amp;D$146&amp;"'!A1"),0,$C$145,200,1),MATCH(1,(_summary!$B262=INDIRECT("'"&amp;D$146&amp;"'!A1:A300"))*(_summary!$C262=INDIRECT("'"&amp;D$146&amp;"'!B1:B300")),0))</f>
        <v>0.11401462932215546</v>
      </c>
      <c r="E262" s="18">
        <f t="array" aca="1" ref="E262" ca="1">INDEX(OFFSET(INDIRECT("'"&amp;E$146&amp;"'!A1"),0,$C$145,200,1),MATCH(1,(_summary!$B262=INDIRECT("'"&amp;E$146&amp;"'!A1:A300"))*(_summary!$C262=INDIRECT("'"&amp;E$146&amp;"'!B1:B300")),0))</f>
        <v>0.50828411628027681</v>
      </c>
      <c r="F262" s="18">
        <f t="array" aca="1" ref="F262" ca="1">INDEX(OFFSET(INDIRECT("'"&amp;F$146&amp;"'!A1"),0,$C$145,200,1),MATCH(1,(_summary!$B262=INDIRECT("'"&amp;F$146&amp;"'!A1:A300"))*(_summary!$C262=INDIRECT("'"&amp;F$146&amp;"'!B1:B300")),0))</f>
        <v>4.8225293455345958E-2</v>
      </c>
      <c r="G262" s="18">
        <f t="array" aca="1" ref="G262" ca="1">INDEX(OFFSET(INDIRECT("'"&amp;G$146&amp;"'!A1"),0,$C$145,200,1),MATCH(1,(_summary!$B262=INDIRECT("'"&amp;G$146&amp;"'!A1:A300"))*(_summary!$C262=INDIRECT("'"&amp;G$146&amp;"'!B1:B300")),0))</f>
        <v>1.5070470459741556E-2</v>
      </c>
      <c r="H262" s="18">
        <f t="array" aca="1" ref="H262" ca="1">INDEX(OFFSET(INDIRECT("'"&amp;H$146&amp;"'!A1"),0,$C$145,200,1),MATCH(1,(_summary!$B262=INDIRECT("'"&amp;H$146&amp;"'!A1:A300"))*(_summary!$C262=INDIRECT("'"&amp;H$146&amp;"'!B1:B300")),0))</f>
        <v>3.9731772159921672E-2</v>
      </c>
      <c r="I262" s="18">
        <f t="array" aca="1" ref="I262" ca="1">INDEX(OFFSET(INDIRECT("'"&amp;I$146&amp;"'!A1"),0,$C$145,200,1),MATCH(1,(_summary!$B262=INDIRECT("'"&amp;I$146&amp;"'!A1:A300"))*(_summary!$C262=INDIRECT("'"&amp;I$146&amp;"'!B1:B300")),0))</f>
        <v>0</v>
      </c>
      <c r="J262" s="18">
        <f t="array" aca="1" ref="J262" ca="1">INDEX(OFFSET(INDIRECT("'"&amp;J$146&amp;"'!A1"),0,$C$145,200,1),MATCH(1,(_summary!$B262=INDIRECT("'"&amp;J$146&amp;"'!A1:A300"))*(_summary!$C262=INDIRECT("'"&amp;J$146&amp;"'!B1:B300")),0))</f>
        <v>0</v>
      </c>
      <c r="K262" s="18">
        <f t="array" aca="1" ref="K262" ca="1">INDEX(OFFSET(INDIRECT("'"&amp;K$146&amp;"'!A1"),0,$C$145,200,1),MATCH(1,(_summary!$B262=INDIRECT("'"&amp;K$146&amp;"'!A1:A300"))*(_summary!$C262=INDIRECT("'"&amp;K$146&amp;"'!B1:B300")),0))</f>
        <v>0</v>
      </c>
      <c r="L262" s="18">
        <f t="array" aca="1" ref="L262" ca="1">INDEX(OFFSET(INDIRECT("'"&amp;L$146&amp;"'!A1"),0,$C$145,200,1),MATCH(1,(_summary!$B262=INDIRECT("'"&amp;L$146&amp;"'!A1:A300"))*(_summary!$C262=INDIRECT("'"&amp;L$146&amp;"'!B1:B300")),0))</f>
        <v>0.10188973037824817</v>
      </c>
      <c r="M262" s="18">
        <f t="array" aca="1" ref="M262" ca="1">INDEX(OFFSET(INDIRECT("'"&amp;M$146&amp;"'!A1"),0,$C$145,200,1),MATCH(1,(_summary!$B262=INDIRECT("'"&amp;M$146&amp;"'!A1:A300"))*(_summary!$C262=INDIRECT("'"&amp;M$146&amp;"'!B1:B300")),0))</f>
        <v>0.11956842633267692</v>
      </c>
      <c r="N262" s="18">
        <f t="array" aca="1" ref="N262" ca="1">INDEX(OFFSET(INDIRECT("'"&amp;N$146&amp;"'!A1"),0,$C$145,200,1),MATCH(1,(_summary!$B262=INDIRECT("'"&amp;N$146&amp;"'!A1:A300"))*(_summary!$C262=INDIRECT("'"&amp;N$146&amp;"'!B1:B300")),0))</f>
        <v>3.1785417727937339E-2</v>
      </c>
      <c r="O262" s="18">
        <f t="array" aca="1" ref="O262" ca="1">INDEX(OFFSET(INDIRECT("'"&amp;O$146&amp;"'!A1"),0,$C$145,200,1),MATCH(1,(_summary!$B262=INDIRECT("'"&amp;O$146&amp;"'!A1:A300"))*(_summary!$C262=INDIRECT("'"&amp;O$146&amp;"'!B1:B300")),0))</f>
        <v>2.1190278485291557E-2</v>
      </c>
      <c r="P262" s="18">
        <f t="array" aca="1" ref="P262" ca="1">INDEX(OFFSET(INDIRECT("'"&amp;P$146&amp;"'!A1"),0,$C$145,200,1),MATCH(1,(_summary!$B262=INDIRECT("'"&amp;P$146&amp;"'!A1:A300"))*(_summary!$C262=INDIRECT("'"&amp;P$146&amp;"'!B1:B300")),0))</f>
        <v>1.5991026560303626E-4</v>
      </c>
      <c r="Q262" s="18"/>
      <c r="R262" s="16">
        <f t="shared" ca="1" si="10"/>
        <v>0.99992004486719832</v>
      </c>
    </row>
    <row r="263" spans="2:18" ht="15.75" thickTop="1" x14ac:dyDescent="0.25"/>
  </sheetData>
  <conditionalFormatting sqref="P5:V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ECA35-FE3F-4551-8771-E518B3ABC0A6}">
  <sheetPr>
    <tabColor theme="4" tint="-0.249977111117893"/>
    <pageSetUpPr fitToPage="1"/>
  </sheetPr>
  <dimension ref="A1:BA91"/>
  <sheetViews>
    <sheetView topLeftCell="A16" zoomScaleNormal="100" workbookViewId="0">
      <selection activeCell="O25" sqref="O25"/>
    </sheetView>
  </sheetViews>
  <sheetFormatPr defaultRowHeight="15" outlineLevelRow="1" x14ac:dyDescent="0.25"/>
  <cols>
    <col min="1" max="1" width="13.5703125" customWidth="1" collapsed="1"/>
    <col min="2" max="2" width="6.28515625" bestFit="1" customWidth="1" collapsed="1"/>
    <col min="3" max="3" width="9" bestFit="1" customWidth="1" collapsed="1"/>
    <col min="4" max="4" width="8.85546875" bestFit="1" customWidth="1" collapsed="1"/>
    <col min="5" max="5" width="6.28515625" customWidth="1" collapsed="1"/>
    <col min="6" max="6" width="6.7109375" bestFit="1" customWidth="1" collapsed="1"/>
    <col min="7" max="7" width="17.28515625" customWidth="1" collapsed="1"/>
    <col min="8" max="8" width="12.140625" customWidth="1" collapsed="1"/>
    <col min="9" max="9" width="11.42578125" bestFit="1" customWidth="1" collapsed="1"/>
    <col min="10" max="11" width="11.42578125" customWidth="1" collapsed="1"/>
    <col min="12" max="12" width="13.5703125" bestFit="1" customWidth="1" collapsed="1"/>
    <col min="13" max="13" width="9.28515625" bestFit="1" customWidth="1" collapsed="1"/>
    <col min="14" max="14" width="8" customWidth="1" collapsed="1"/>
    <col min="15" max="15" width="10.140625" bestFit="1" customWidth="1" collapsed="1"/>
    <col min="16" max="16" width="19.28515625" bestFit="1" customWidth="1" collapsed="1"/>
    <col min="17" max="17" width="9" bestFit="1" customWidth="1" collapsed="1"/>
    <col min="18" max="19" width="9" customWidth="1" collapsed="1"/>
    <col min="20" max="20" width="8.85546875" bestFit="1" customWidth="1" collapsed="1"/>
    <col min="21" max="22" width="6.7109375" bestFit="1" customWidth="1" collapsed="1"/>
    <col min="23" max="23" width="10.140625" bestFit="1" customWidth="1" collapsed="1"/>
    <col min="24" max="25" width="9" bestFit="1" customWidth="1" collapsed="1"/>
    <col min="26" max="27" width="9" customWidth="1" collapsed="1"/>
    <col min="28" max="28" width="8.85546875" bestFit="1" customWidth="1" collapsed="1"/>
    <col min="29" max="30" width="6.7109375" bestFit="1" customWidth="1" collapsed="1"/>
    <col min="31" max="31" width="10.140625" bestFit="1" customWidth="1" collapsed="1"/>
    <col min="32" max="33" width="9" bestFit="1" customWidth="1" collapsed="1"/>
    <col min="34" max="35" width="9" customWidth="1" collapsed="1"/>
    <col min="36" max="36" width="8.85546875" bestFit="1" customWidth="1" collapsed="1"/>
    <col min="37" max="38" width="6.7109375" bestFit="1" customWidth="1" collapsed="1"/>
    <col min="39" max="39" width="10.140625" bestFit="1" customWidth="1" collapsed="1"/>
    <col min="40" max="40" width="9" bestFit="1" customWidth="1" collapsed="1"/>
  </cols>
  <sheetData>
    <row r="1" spans="7:12" x14ac:dyDescent="0.25">
      <c r="H1" s="51" t="s">
        <v>134</v>
      </c>
      <c r="I1" s="52">
        <v>0.25</v>
      </c>
      <c r="J1" s="52">
        <v>0.25</v>
      </c>
      <c r="K1" s="52">
        <v>0.25</v>
      </c>
      <c r="L1" s="52">
        <v>0.25</v>
      </c>
    </row>
    <row r="2" spans="7:12" x14ac:dyDescent="0.25">
      <c r="H2" s="51" t="s">
        <v>133</v>
      </c>
      <c r="I2" s="52">
        <v>0.3</v>
      </c>
      <c r="J2" s="52">
        <v>0.4</v>
      </c>
      <c r="K2" s="52">
        <v>0.5</v>
      </c>
      <c r="L2" s="52">
        <v>0.7</v>
      </c>
    </row>
    <row r="3" spans="7:12" x14ac:dyDescent="0.25">
      <c r="H3" s="51" t="s">
        <v>56</v>
      </c>
      <c r="I3" s="52">
        <f>1-I2</f>
        <v>0.7</v>
      </c>
      <c r="J3" s="52">
        <f t="shared" ref="J3:L3" si="0">1-J2</f>
        <v>0.6</v>
      </c>
      <c r="K3" s="52">
        <f t="shared" si="0"/>
        <v>0.5</v>
      </c>
      <c r="L3" s="52">
        <f t="shared" si="0"/>
        <v>0.30000000000000004</v>
      </c>
    </row>
    <row r="4" spans="7:12" x14ac:dyDescent="0.25">
      <c r="H4" t="s">
        <v>30</v>
      </c>
      <c r="I4">
        <v>1</v>
      </c>
      <c r="J4">
        <v>2</v>
      </c>
      <c r="K4">
        <v>3</v>
      </c>
      <c r="L4">
        <v>4</v>
      </c>
    </row>
    <row r="5" spans="7:12" x14ac:dyDescent="0.25">
      <c r="G5" s="80" t="s">
        <v>33</v>
      </c>
      <c r="H5" s="79"/>
      <c r="I5" s="28">
        <v>-0.05</v>
      </c>
      <c r="J5" s="28">
        <v>-0.5</v>
      </c>
      <c r="K5" s="28">
        <v>-0.65</v>
      </c>
      <c r="L5" s="28">
        <v>-0.95</v>
      </c>
    </row>
    <row r="6" spans="7:12" x14ac:dyDescent="0.25">
      <c r="G6" s="80" t="s">
        <v>34</v>
      </c>
      <c r="H6" s="79"/>
      <c r="I6" s="28">
        <v>-0.3</v>
      </c>
      <c r="J6" s="28">
        <v>-0.8</v>
      </c>
      <c r="K6" s="28">
        <v>-0.9</v>
      </c>
      <c r="L6" s="28">
        <v>-0.95</v>
      </c>
    </row>
    <row r="7" spans="7:12" x14ac:dyDescent="0.25">
      <c r="G7" s="80" t="s">
        <v>39</v>
      </c>
      <c r="H7" s="79"/>
      <c r="I7" s="28">
        <v>-0.1</v>
      </c>
      <c r="J7" s="28">
        <v>-0.5</v>
      </c>
      <c r="K7" s="28">
        <v>-0.65</v>
      </c>
      <c r="L7" s="28">
        <v>-0.95</v>
      </c>
    </row>
    <row r="8" spans="7:12" x14ac:dyDescent="0.25">
      <c r="G8" s="80" t="s">
        <v>35</v>
      </c>
      <c r="H8" s="79"/>
    </row>
    <row r="9" spans="7:12" x14ac:dyDescent="0.25">
      <c r="G9" s="80" t="s">
        <v>134</v>
      </c>
      <c r="H9" s="79"/>
    </row>
    <row r="10" spans="7:12" x14ac:dyDescent="0.25">
      <c r="G10" s="80" t="s">
        <v>37</v>
      </c>
      <c r="H10" s="79"/>
    </row>
    <row r="11" spans="7:12" x14ac:dyDescent="0.25">
      <c r="G11" s="80" t="s">
        <v>40</v>
      </c>
      <c r="H11" s="79"/>
    </row>
    <row r="12" spans="7:12" x14ac:dyDescent="0.25">
      <c r="G12" s="80" t="s">
        <v>73</v>
      </c>
      <c r="H12" s="79"/>
    </row>
    <row r="13" spans="7:12" x14ac:dyDescent="0.25">
      <c r="G13" s="80" t="s">
        <v>38</v>
      </c>
      <c r="H13" s="79"/>
    </row>
    <row r="14" spans="7:12" x14ac:dyDescent="0.25">
      <c r="G14" s="80" t="s">
        <v>60</v>
      </c>
      <c r="H14" s="79"/>
    </row>
    <row r="15" spans="7:12" x14ac:dyDescent="0.25">
      <c r="G15" s="80" t="s">
        <v>66</v>
      </c>
      <c r="H15" s="79"/>
    </row>
    <row r="16" spans="7:12" x14ac:dyDescent="0.25">
      <c r="G16" s="80" t="s">
        <v>74</v>
      </c>
      <c r="H16" s="79"/>
    </row>
    <row r="17" spans="1:53" x14ac:dyDescent="0.25">
      <c r="G17" s="80" t="s">
        <v>75</v>
      </c>
      <c r="H17" s="79"/>
    </row>
    <row r="18" spans="1:53" x14ac:dyDescent="0.25">
      <c r="G18" s="80" t="s">
        <v>76</v>
      </c>
      <c r="H18" s="79"/>
    </row>
    <row r="19" spans="1:53" x14ac:dyDescent="0.25">
      <c r="A19" s="19" t="s">
        <v>59</v>
      </c>
      <c r="B19" s="19"/>
      <c r="J19" s="52"/>
      <c r="K19" s="52">
        <v>0.3</v>
      </c>
      <c r="L19" s="51" t="s">
        <v>57</v>
      </c>
      <c r="M19" s="52">
        <f>M21*K19</f>
        <v>-1.4999999999999999E-2</v>
      </c>
      <c r="N19" s="52">
        <f>N21*K19</f>
        <v>-0.09</v>
      </c>
      <c r="O19" s="52">
        <f>O21*K19</f>
        <v>-0.03</v>
      </c>
      <c r="R19" s="52"/>
      <c r="S19" s="52">
        <v>0.4</v>
      </c>
      <c r="U19" s="52">
        <f>U21*S19</f>
        <v>-0.2</v>
      </c>
      <c r="V19" s="52">
        <f>V21*S19</f>
        <v>-0.32000000000000006</v>
      </c>
      <c r="W19" s="52">
        <f>W21*S19</f>
        <v>-0.2</v>
      </c>
      <c r="Z19" s="52"/>
      <c r="AA19" s="52">
        <v>0.5</v>
      </c>
      <c r="AC19" s="52">
        <f>AC21*AA19</f>
        <v>-0.32500000000000001</v>
      </c>
      <c r="AD19" s="52">
        <f>AD21*AA19</f>
        <v>-0.45</v>
      </c>
      <c r="AE19" s="52">
        <f>AE21*AA19</f>
        <v>-0.32500000000000001</v>
      </c>
      <c r="AG19" s="52">
        <v>0.7</v>
      </c>
      <c r="AH19" s="52"/>
      <c r="AI19" s="52"/>
      <c r="AK19" s="52">
        <f>AK21*AG19</f>
        <v>-0.66499999999999992</v>
      </c>
      <c r="AL19" s="52">
        <f>AL21*AG19</f>
        <v>-0.66499999999999992</v>
      </c>
      <c r="AM19" s="52">
        <f>AM21*AG19</f>
        <v>-0.66499999999999992</v>
      </c>
    </row>
    <row r="20" spans="1:53" x14ac:dyDescent="0.25">
      <c r="A20" s="19"/>
      <c r="B20" s="19"/>
      <c r="L20" s="51" t="s">
        <v>56</v>
      </c>
      <c r="M20" s="52">
        <f>M21-M19</f>
        <v>-3.5000000000000003E-2</v>
      </c>
      <c r="N20" s="52">
        <f>N21-N19</f>
        <v>-0.21</v>
      </c>
      <c r="O20" s="52">
        <f>O21-O19</f>
        <v>-7.0000000000000007E-2</v>
      </c>
      <c r="U20" s="52">
        <f>U21-U19</f>
        <v>-0.3</v>
      </c>
      <c r="V20" s="52">
        <f>V21-V19</f>
        <v>-0.48</v>
      </c>
      <c r="W20" s="52">
        <f>W21-W19</f>
        <v>-0.3</v>
      </c>
      <c r="AC20" s="52">
        <f>AC21-AC19</f>
        <v>-0.32500000000000001</v>
      </c>
      <c r="AD20" s="52">
        <f>AD21-AD19</f>
        <v>-0.45</v>
      </c>
      <c r="AE20" s="52">
        <f>AE21-AE19</f>
        <v>-0.32500000000000001</v>
      </c>
      <c r="AK20" s="52">
        <f>AK21-AK19</f>
        <v>-0.28500000000000003</v>
      </c>
      <c r="AL20" s="52">
        <f>AL21-AL19</f>
        <v>-0.28500000000000003</v>
      </c>
      <c r="AM20" s="52">
        <f>AM21-AM19</f>
        <v>-0.28500000000000003</v>
      </c>
    </row>
    <row r="21" spans="1:53" ht="35.25" customHeight="1" x14ac:dyDescent="0.25">
      <c r="A21" s="19"/>
      <c r="B21" s="19"/>
      <c r="I21" s="28"/>
      <c r="J21" s="28"/>
      <c r="K21" s="28"/>
      <c r="L21" s="28"/>
      <c r="M21" s="28">
        <v>-0.05</v>
      </c>
      <c r="N21" s="28">
        <v>-0.3</v>
      </c>
      <c r="O21" s="28">
        <v>-0.1</v>
      </c>
      <c r="Q21" s="28"/>
      <c r="R21" s="28"/>
      <c r="S21" s="28"/>
      <c r="T21" s="28"/>
      <c r="U21" s="28">
        <v>-0.5</v>
      </c>
      <c r="V21" s="28">
        <v>-0.8</v>
      </c>
      <c r="W21" s="28">
        <v>-0.5</v>
      </c>
      <c r="Y21" s="28"/>
      <c r="Z21" s="28"/>
      <c r="AA21" s="28"/>
      <c r="AB21" s="28"/>
      <c r="AC21" s="28">
        <v>-0.65</v>
      </c>
      <c r="AD21" s="28">
        <v>-0.9</v>
      </c>
      <c r="AE21" s="28">
        <v>-0.65</v>
      </c>
      <c r="AG21" s="28"/>
      <c r="AH21" s="28"/>
      <c r="AI21" s="28"/>
      <c r="AJ21" s="28"/>
      <c r="AK21" s="28">
        <v>-0.95</v>
      </c>
      <c r="AL21" s="28">
        <v>-0.95</v>
      </c>
      <c r="AM21" s="28">
        <v>-0.95</v>
      </c>
    </row>
    <row r="22" spans="1:53" ht="15.75" thickBot="1" x14ac:dyDescent="0.3">
      <c r="I22">
        <f>C22+1</f>
        <v>1</v>
      </c>
      <c r="L22">
        <f t="shared" ref="L22:Q22" si="1">D22+1</f>
        <v>1</v>
      </c>
      <c r="M22">
        <f t="shared" si="1"/>
        <v>1</v>
      </c>
      <c r="N22">
        <f t="shared" si="1"/>
        <v>1</v>
      </c>
      <c r="O22">
        <f t="shared" si="1"/>
        <v>1</v>
      </c>
      <c r="P22">
        <f t="shared" si="1"/>
        <v>1</v>
      </c>
      <c r="Q22">
        <f t="shared" si="1"/>
        <v>2</v>
      </c>
      <c r="T22">
        <f t="shared" ref="T22" si="2">L22+1</f>
        <v>2</v>
      </c>
      <c r="U22">
        <f t="shared" ref="U22" si="3">M22+1</f>
        <v>2</v>
      </c>
      <c r="V22">
        <f t="shared" ref="V22" si="4">N22+1</f>
        <v>2</v>
      </c>
      <c r="W22">
        <f t="shared" ref="W22" si="5">O22+1</f>
        <v>2</v>
      </c>
      <c r="X22">
        <f t="shared" ref="X22" si="6">P22+1</f>
        <v>2</v>
      </c>
      <c r="Y22">
        <f>Q22+1</f>
        <v>3</v>
      </c>
      <c r="AB22">
        <f t="shared" ref="AB22" si="7">T22+1</f>
        <v>3</v>
      </c>
      <c r="AC22">
        <f t="shared" ref="AC22" si="8">U22+1</f>
        <v>3</v>
      </c>
      <c r="AD22">
        <f t="shared" ref="AD22" si="9">V22+1</f>
        <v>3</v>
      </c>
      <c r="AE22">
        <f t="shared" ref="AE22" si="10">W22+1</f>
        <v>3</v>
      </c>
      <c r="AF22">
        <f t="shared" ref="AF22" si="11">X22+1</f>
        <v>3</v>
      </c>
      <c r="AG22">
        <f>Y22+1</f>
        <v>4</v>
      </c>
      <c r="AJ22">
        <f t="shared" ref="AJ22" si="12">AB22+1</f>
        <v>4</v>
      </c>
      <c r="AK22">
        <f t="shared" ref="AK22" si="13">AC22+1</f>
        <v>4</v>
      </c>
      <c r="AL22">
        <f t="shared" ref="AL22" si="14">AD22+1</f>
        <v>4</v>
      </c>
      <c r="AM22">
        <f t="shared" ref="AM22" si="15">AE22+1</f>
        <v>4</v>
      </c>
      <c r="AN22">
        <f t="shared" ref="AN22" si="16">AF22+1</f>
        <v>4</v>
      </c>
      <c r="AQ22">
        <v>1</v>
      </c>
      <c r="AR22">
        <v>2</v>
      </c>
      <c r="AS22">
        <v>3</v>
      </c>
      <c r="AT22">
        <v>4</v>
      </c>
    </row>
    <row r="23" spans="1:53" ht="48.75" thickBot="1" x14ac:dyDescent="0.3">
      <c r="A23" s="42"/>
      <c r="B23" s="44"/>
      <c r="C23" s="43" t="s">
        <v>44</v>
      </c>
      <c r="D23" s="8" t="s">
        <v>45</v>
      </c>
      <c r="E23" s="8" t="s">
        <v>46</v>
      </c>
      <c r="F23" s="8" t="s">
        <v>47</v>
      </c>
      <c r="G23" s="8" t="s">
        <v>48</v>
      </c>
      <c r="H23" s="9" t="s">
        <v>49</v>
      </c>
      <c r="I23" s="8" t="s">
        <v>44</v>
      </c>
      <c r="J23" s="8" t="s">
        <v>61</v>
      </c>
      <c r="K23" s="8" t="s">
        <v>37</v>
      </c>
      <c r="L23" s="8" t="s">
        <v>45</v>
      </c>
      <c r="M23" s="8" t="s">
        <v>46</v>
      </c>
      <c r="N23" s="8" t="s">
        <v>47</v>
      </c>
      <c r="O23" s="8" t="s">
        <v>48</v>
      </c>
      <c r="P23" s="9" t="s">
        <v>49</v>
      </c>
      <c r="Q23" s="8" t="s">
        <v>44</v>
      </c>
      <c r="R23" s="8" t="s">
        <v>61</v>
      </c>
      <c r="S23" s="8" t="s">
        <v>37</v>
      </c>
      <c r="T23" s="8" t="s">
        <v>45</v>
      </c>
      <c r="U23" s="8" t="s">
        <v>46</v>
      </c>
      <c r="V23" s="8" t="s">
        <v>47</v>
      </c>
      <c r="W23" s="8" t="s">
        <v>48</v>
      </c>
      <c r="X23" s="9" t="s">
        <v>49</v>
      </c>
      <c r="Y23" s="8" t="s">
        <v>44</v>
      </c>
      <c r="Z23" s="8" t="s">
        <v>61</v>
      </c>
      <c r="AA23" s="8" t="s">
        <v>37</v>
      </c>
      <c r="AB23" s="8" t="s">
        <v>45</v>
      </c>
      <c r="AC23" s="8" t="s">
        <v>46</v>
      </c>
      <c r="AD23" s="8" t="s">
        <v>47</v>
      </c>
      <c r="AE23" s="8" t="s">
        <v>48</v>
      </c>
      <c r="AF23" s="9" t="s">
        <v>49</v>
      </c>
      <c r="AG23" s="8" t="s">
        <v>44</v>
      </c>
      <c r="AH23" s="8" t="s">
        <v>61</v>
      </c>
      <c r="AI23" s="8" t="s">
        <v>37</v>
      </c>
      <c r="AJ23" s="8" t="s">
        <v>45</v>
      </c>
      <c r="AK23" s="8" t="s">
        <v>46</v>
      </c>
      <c r="AL23" s="8" t="s">
        <v>47</v>
      </c>
      <c r="AM23" s="8" t="s">
        <v>48</v>
      </c>
      <c r="AN23" s="9" t="s">
        <v>49</v>
      </c>
      <c r="AV23" s="43" t="s">
        <v>44</v>
      </c>
      <c r="AW23" s="8" t="s">
        <v>45</v>
      </c>
      <c r="AX23" s="8" t="s">
        <v>46</v>
      </c>
      <c r="AY23" s="8" t="s">
        <v>47</v>
      </c>
      <c r="AZ23" s="8" t="s">
        <v>48</v>
      </c>
      <c r="BA23" s="9" t="s">
        <v>49</v>
      </c>
    </row>
    <row r="24" spans="1:53" ht="15.75" thickBot="1" x14ac:dyDescent="0.3">
      <c r="A24" s="20" t="s">
        <v>54</v>
      </c>
      <c r="B24" s="49">
        <f>SUM(C24:H24)</f>
        <v>1</v>
      </c>
      <c r="C24" s="31">
        <f>AVERAGE(C25:C53)</f>
        <v>8.2113106706072927E-2</v>
      </c>
      <c r="D24" s="32">
        <f t="shared" ref="D24:AN24" si="17">AVERAGE(D25:D53)</f>
        <v>0.13564948780419919</v>
      </c>
      <c r="E24" s="32">
        <f t="shared" si="17"/>
        <v>0.25550737378746613</v>
      </c>
      <c r="F24" s="32">
        <f t="shared" si="17"/>
        <v>4.610173770357183E-2</v>
      </c>
      <c r="G24" s="32">
        <f t="shared" si="17"/>
        <v>0.16239325136306967</v>
      </c>
      <c r="H24" s="33">
        <f t="shared" si="17"/>
        <v>0.31823504263562019</v>
      </c>
      <c r="I24" s="21">
        <f t="shared" si="17"/>
        <v>8.2113106706072927E-2</v>
      </c>
      <c r="J24" s="22">
        <f t="shared" si="17"/>
        <v>3.2133911352563867E-3</v>
      </c>
      <c r="K24" s="22">
        <f t="shared" si="17"/>
        <v>9.6401734057691632E-3</v>
      </c>
      <c r="L24" s="22">
        <f t="shared" si="17"/>
        <v>0.13564948780419919</v>
      </c>
      <c r="M24" s="22">
        <f t="shared" si="17"/>
        <v>0.24273200509809287</v>
      </c>
      <c r="N24" s="22">
        <f t="shared" si="17"/>
        <v>3.2271216392500274E-2</v>
      </c>
      <c r="O24" s="22">
        <f t="shared" si="17"/>
        <v>0.14615392622676276</v>
      </c>
      <c r="P24" s="23">
        <f t="shared" si="17"/>
        <v>0.34822669323134631</v>
      </c>
      <c r="Q24" s="21">
        <f t="shared" si="17"/>
        <v>8.2113106706072927E-2</v>
      </c>
      <c r="R24" s="22">
        <f t="shared" ref="R24:S24" si="18">AVERAGE(R25:R53)</f>
        <v>2.458317027381254E-2</v>
      </c>
      <c r="S24" s="22">
        <f t="shared" si="18"/>
        <v>7.3749510821437617E-2</v>
      </c>
      <c r="T24" s="22">
        <f t="shared" si="17"/>
        <v>0.13564948780419919</v>
      </c>
      <c r="U24" s="22">
        <f t="shared" si="17"/>
        <v>0.12775368689373306</v>
      </c>
      <c r="V24" s="22">
        <f t="shared" si="17"/>
        <v>9.2203475407143624E-3</v>
      </c>
      <c r="W24" s="22">
        <f t="shared" si="17"/>
        <v>8.1196625681534837E-2</v>
      </c>
      <c r="X24" s="23">
        <f t="shared" si="17"/>
        <v>0.46573406427849529</v>
      </c>
      <c r="Y24" s="21">
        <f t="shared" si="17"/>
        <v>8.2113106706072927E-2</v>
      </c>
      <c r="Z24" s="21">
        <f t="shared" ref="Z24:AA24" si="19">AVERAGE(Z25:Z53)</f>
        <v>3.9140871285132869E-2</v>
      </c>
      <c r="AA24" s="21">
        <f t="shared" si="19"/>
        <v>0.11742261385539864</v>
      </c>
      <c r="AB24" s="22">
        <f t="shared" si="17"/>
        <v>0.13564948780419919</v>
      </c>
      <c r="AC24" s="22">
        <f t="shared" si="17"/>
        <v>8.9427580825613182E-2</v>
      </c>
      <c r="AD24" s="22">
        <f t="shared" si="17"/>
        <v>4.6101737703571812E-3</v>
      </c>
      <c r="AE24" s="22">
        <f t="shared" si="17"/>
        <v>5.6837637977074404E-2</v>
      </c>
      <c r="AF24" s="23">
        <f t="shared" si="17"/>
        <v>0.47479852777615161</v>
      </c>
      <c r="AG24" s="21">
        <f t="shared" si="17"/>
        <v>8.2113106706072927E-2</v>
      </c>
      <c r="AH24" s="21">
        <f t="shared" ref="AH24:AI24" si="20">AVERAGE(AH25:AH53)</f>
        <v>7.7140392824495405E-2</v>
      </c>
      <c r="AI24" s="21">
        <f t="shared" si="20"/>
        <v>0.2314211784734862</v>
      </c>
      <c r="AJ24" s="22">
        <f t="shared" si="17"/>
        <v>0.13564948780419919</v>
      </c>
      <c r="AK24" s="22">
        <f t="shared" si="17"/>
        <v>1.2775368689373319E-2</v>
      </c>
      <c r="AL24" s="22">
        <f t="shared" si="17"/>
        <v>2.3050868851785936E-3</v>
      </c>
      <c r="AM24" s="22">
        <f t="shared" si="17"/>
        <v>8.119662568153491E-3</v>
      </c>
      <c r="AN24" s="23">
        <f t="shared" si="17"/>
        <v>0.45047571604904085</v>
      </c>
      <c r="AV24" s="21">
        <f>SUM('[1]Space Heating_GWh'!B2,'[1]Water Heating_GWh'!B2)/SUM('[1]Space Heating_GWh'!$B2:$G2,'[1]Water Heating_GWh'!$B2:$G2)</f>
        <v>5.5594948578831085E-2</v>
      </c>
      <c r="AW24" s="22">
        <f>SUM('[1]Space Heating_GWh'!C2,'[1]Water Heating_GWh'!C2)/SUM('[1]Space Heating_GWh'!$B2:$G2,'[1]Water Heating_GWh'!$B2:$G2)</f>
        <v>9.2335868277240843E-2</v>
      </c>
      <c r="AX24" s="22">
        <f>SUM('[1]Space Heating_GWh'!D2,'[1]Water Heating_GWh'!D2)/SUM('[1]Space Heating_GWh'!$B2:$G2,'[1]Water Heating_GWh'!$B2:$G2)</f>
        <v>0.43447965171479669</v>
      </c>
      <c r="AY24" s="22">
        <f>SUM('[1]Space Heating_GWh'!E2,'[1]Water Heating_GWh'!E2)/SUM('[1]Space Heating_GWh'!$B2:$G2,'[1]Water Heating_GWh'!$B2:$G2)</f>
        <v>4.8096669887415053E-2</v>
      </c>
      <c r="AZ24" s="22">
        <f>SUM('[1]Space Heating_GWh'!F2,'[1]Water Heating_GWh'!F2)/SUM('[1]Space Heating_GWh'!$B2:$G2,'[1]Water Heating_GWh'!$B2:$G2)</f>
        <v>0.14788605774562674</v>
      </c>
      <c r="BA24" s="23">
        <f>SUM('[1]Space Heating_GWh'!G2,'[1]Water Heating_GWh'!G2)/SUM('[1]Space Heating_GWh'!$B2:$G2,'[1]Water Heating_GWh'!$B2:$G2)</f>
        <v>0.22160680379608955</v>
      </c>
    </row>
    <row r="25" spans="1:53" x14ac:dyDescent="0.25">
      <c r="A25" s="24" t="s">
        <v>12</v>
      </c>
      <c r="B25" s="50">
        <v>0</v>
      </c>
      <c r="C25" s="54">
        <v>6.7702120980136893E-2</v>
      </c>
      <c r="D25" s="34">
        <v>0.14888150812056661</v>
      </c>
      <c r="E25" s="34">
        <v>0.2247368545209798</v>
      </c>
      <c r="F25" s="34">
        <v>4.1350012201233017E-3</v>
      </c>
      <c r="G25" s="34">
        <v>0.20402223756277532</v>
      </c>
      <c r="H25" s="30">
        <v>0.35052227759541815</v>
      </c>
      <c r="I25" s="54">
        <f>$C25</f>
        <v>6.7702120980136893E-2</v>
      </c>
      <c r="J25" s="70">
        <f>1/4*($E25*(-M$19)+$F25*(-N$19)+$G25*(-O$19))</f>
        <v>2.4659675136272634E-3</v>
      </c>
      <c r="K25" s="25">
        <f>3/4*($E25*(-M$19)+$F25*(-N$19)+$G25*(-O$19))</f>
        <v>7.3979025408817903E-3</v>
      </c>
      <c r="L25" s="25">
        <f>$D25</f>
        <v>0.14888150812056661</v>
      </c>
      <c r="M25" s="34">
        <f>$E25*(1+M$21)</f>
        <v>0.21350001179493081</v>
      </c>
      <c r="N25" s="25">
        <f>$F25*(1+N$21)</f>
        <v>2.8945008540863112E-3</v>
      </c>
      <c r="O25" s="34">
        <f>$G25*(1+O$21)</f>
        <v>0.18362001380649778</v>
      </c>
      <c r="P25" s="55">
        <f>$H25+($E25*(-M$20)+$F25*(-N$20)+$G25*(-O$20))</f>
        <v>0.37353797438927261</v>
      </c>
      <c r="Q25" s="54">
        <f>$C25</f>
        <v>6.7702120980136893E-2</v>
      </c>
      <c r="R25" s="65">
        <f>0.25*($E25*(-U$19)+$F25*(-V$19)+$G25*(-W$19))</f>
        <v>2.1768754701797621E-2</v>
      </c>
      <c r="S25" s="65">
        <f>3/4*($E25*(-U$19)+$F25*(-V$19)+$G25*(-W$19))</f>
        <v>6.5306264105392864E-2</v>
      </c>
      <c r="T25" s="25">
        <f>$D25</f>
        <v>0.14888150812056661</v>
      </c>
      <c r="U25" s="34">
        <f>$E25*(1+U$21)</f>
        <v>0.1123684272604899</v>
      </c>
      <c r="V25" s="25">
        <f>$F25*(1+V$21)</f>
        <v>8.2700024402466011E-4</v>
      </c>
      <c r="W25" s="34">
        <f>$G25*(1+W$21)</f>
        <v>0.10201111878138766</v>
      </c>
      <c r="X25" s="55">
        <f>$H25+($E25*(-U$20)+$F25*(-V$20)+$G25*(-W$20))</f>
        <v>0.48113480580620382</v>
      </c>
      <c r="Y25" s="54">
        <f>$C25</f>
        <v>6.7702120980136893E-2</v>
      </c>
      <c r="Z25" s="65">
        <f>1/4*($E25*(-AC$19)+$F25*(-AD$19)+$G25*(-AE$19))</f>
        <v>3.5301863869068979E-2</v>
      </c>
      <c r="AA25" s="65">
        <f>3/4*($E25*(-AC$19)+$F25*(-AD$19)+$G25*(-AE$19))</f>
        <v>0.10590559160720694</v>
      </c>
      <c r="AB25" s="25">
        <f>$D25</f>
        <v>0.14888150812056661</v>
      </c>
      <c r="AC25" s="34">
        <f>$E25*(1+AC$21)</f>
        <v>7.8657899082342927E-2</v>
      </c>
      <c r="AD25" s="25">
        <f>$F25*(1+AD$21)</f>
        <v>4.1350012201233006E-4</v>
      </c>
      <c r="AE25" s="34">
        <f>$G25*(1+AE$21)</f>
        <v>7.1407783146971354E-2</v>
      </c>
      <c r="AF25" s="55">
        <f>$H25+($E25*(-AC$20)+$F25*(-AD$20)+$G25*(-AE$20))</f>
        <v>0.4917297330716941</v>
      </c>
      <c r="AG25" s="54">
        <f>$C25</f>
        <v>6.7702120980136893E-2</v>
      </c>
      <c r="AH25" s="65">
        <f>1/4*($E25*(-AK$19)+$F25*(-AL$19)+$G25*(-AM$19))</f>
        <v>7.1968643011769778E-2</v>
      </c>
      <c r="AI25" s="65">
        <f>3/4*($E25*(-AK$19)+$F25*(-AL$19)+$G25*(-AM$19))</f>
        <v>0.21590592903530934</v>
      </c>
      <c r="AJ25" s="25">
        <f>$D25</f>
        <v>0.14888150812056661</v>
      </c>
      <c r="AK25" s="34">
        <f>$E25*(1+AK$21)</f>
        <v>1.1236842726049001E-2</v>
      </c>
      <c r="AL25" s="25">
        <f>$F25*(1+AL$21)</f>
        <v>2.0675006100616527E-4</v>
      </c>
      <c r="AM25" s="34">
        <f>$G25*(1+AM$21)</f>
        <v>1.0201111878138776E-2</v>
      </c>
      <c r="AN25" s="55">
        <f>$H25+($E25*(-AK$20)+$F25*(-AL$20)+$G25*(-AM$20))</f>
        <v>0.47389709418702353</v>
      </c>
      <c r="AP25" s="53">
        <f>SUM(C25:H25)</f>
        <v>1</v>
      </c>
      <c r="AQ25" s="53">
        <f>SUM(I25:P25)</f>
        <v>1</v>
      </c>
      <c r="AR25" s="53">
        <f>SUM(Q25:X25)</f>
        <v>1</v>
      </c>
      <c r="AS25" s="53">
        <f>SUM(Y25:AF25)</f>
        <v>1</v>
      </c>
      <c r="AT25" s="53">
        <f>SUM(AG25:AN25)</f>
        <v>1</v>
      </c>
      <c r="AU25" t="str">
        <f>A25</f>
        <v>Austria</v>
      </c>
      <c r="AV25" s="54">
        <f>SUM('[1]Space Heating_GWh'!B22,'[1]Water Heating_GWh'!B22)/SUM('[1]Space Heating_GWh'!$B22:$G22,'[1]Water Heating_GWh'!$B22:$G22)</f>
        <v>6.7702120980136893E-2</v>
      </c>
      <c r="AW25" s="25">
        <f>SUM('[1]Space Heating_GWh'!C22,'[1]Water Heating_GWh'!C22)/SUM('[1]Space Heating_GWh'!$B22:$G22,'[1]Water Heating_GWh'!$B22:$G22)</f>
        <v>0.14888150812056661</v>
      </c>
      <c r="AX25" s="25">
        <f>SUM('[1]Space Heating_GWh'!D22,'[1]Water Heating_GWh'!D22)/SUM('[1]Space Heating_GWh'!$B22:$G22,'[1]Water Heating_GWh'!$B22:$G22)</f>
        <v>0.2247368545209798</v>
      </c>
      <c r="AY25" s="25">
        <f>SUM('[1]Space Heating_GWh'!E22,'[1]Water Heating_GWh'!E22)/SUM('[1]Space Heating_GWh'!$B22:$G22,'[1]Water Heating_GWh'!$B22:$G22)</f>
        <v>4.1350012201233017E-3</v>
      </c>
      <c r="AZ25" s="25">
        <f>SUM('[1]Space Heating_GWh'!F22,'[1]Water Heating_GWh'!F22)/SUM('[1]Space Heating_GWh'!$B22:$G22,'[1]Water Heating_GWh'!$B22:$G22)</f>
        <v>0.20402223756277532</v>
      </c>
      <c r="BA25" s="55">
        <f>SUM('[1]Space Heating_GWh'!G22,'[1]Water Heating_GWh'!G22)/SUM('[1]Space Heating_GWh'!$B22:$G22,'[1]Water Heating_GWh'!$B22:$G22)</f>
        <v>0.35052227759541815</v>
      </c>
    </row>
    <row r="26" spans="1:53" x14ac:dyDescent="0.25">
      <c r="A26" s="26" t="s">
        <v>1</v>
      </c>
      <c r="B26" s="50">
        <v>0</v>
      </c>
      <c r="C26" s="35">
        <v>3.2239192246105761E-2</v>
      </c>
      <c r="D26" s="36">
        <v>1.4068069626642005E-4</v>
      </c>
      <c r="E26" s="36">
        <v>0.4905154031205915</v>
      </c>
      <c r="F26" s="36">
        <v>1.2519152651837317E-2</v>
      </c>
      <c r="G26" s="36">
        <v>0.36201728536158467</v>
      </c>
      <c r="H26" s="37">
        <v>0.10256828592361447</v>
      </c>
      <c r="I26" s="29">
        <f t="shared" ref="I26:I53" si="21">$C26</f>
        <v>3.2239192246105761E-2</v>
      </c>
      <c r="J26" s="66">
        <f t="shared" ref="J26:J53" si="22">1/4*($E26*(-M$19)+$F26*(-N$19)+$G26*(-O$19))</f>
        <v>4.8362433365804428E-3</v>
      </c>
      <c r="K26" s="66">
        <f t="shared" ref="K26:K53" si="23">3/4*($E26*(-M$19)+$F26*(-N$19)+$G26*(-O$19))</f>
        <v>1.4508730009741328E-2</v>
      </c>
      <c r="L26" s="34">
        <f t="shared" ref="L26:L53" si="24">$D26</f>
        <v>1.4068069626642005E-4</v>
      </c>
      <c r="M26" s="34">
        <f t="shared" ref="M26:M53" si="25">$E26*(1+M$21)</f>
        <v>0.46598963296456192</v>
      </c>
      <c r="N26" s="34">
        <f t="shared" ref="N26:N53" si="26">$F26*(1+N$21)</f>
        <v>8.7634068562861215E-3</v>
      </c>
      <c r="O26" s="34">
        <f t="shared" ref="O26:O53" si="27">$G26*(1+O$21)</f>
        <v>0.32581555682542623</v>
      </c>
      <c r="P26" s="37">
        <f>$H26+($E26*(-M$20)+$F26*(-N$20)+$G26*(-O$20))</f>
        <v>0.14770655706503194</v>
      </c>
      <c r="Q26" s="54">
        <f t="shared" ref="Q26:Q53" si="28">$C26</f>
        <v>3.2239192246105761E-2</v>
      </c>
      <c r="R26" s="66">
        <f t="shared" ref="R26:R53" si="29">0.25*($E26*(-U$19)+$F26*(-V$19)+$G26*(-W$19))</f>
        <v>4.3628166636255794E-2</v>
      </c>
      <c r="S26" s="66">
        <f t="shared" ref="S26:S53" si="30">3/4*($E26*(-U$19)+$F26*(-V$19)+$G26*(-W$19))</f>
        <v>0.13088449990876738</v>
      </c>
      <c r="T26" s="34">
        <f t="shared" ref="T26:T53" si="31">$D26</f>
        <v>1.4068069626642005E-4</v>
      </c>
      <c r="U26" s="34">
        <f t="shared" ref="U26:U53" si="32">$E26*(1+U$21)</f>
        <v>0.24525770156029575</v>
      </c>
      <c r="V26" s="34">
        <f t="shared" ref="V26:V53" si="33">$F26*(1+V$21)</f>
        <v>2.5038305303674629E-3</v>
      </c>
      <c r="W26" s="34">
        <f t="shared" ref="W26:W53" si="34">$G26*(1+W$21)</f>
        <v>0.18100864268079234</v>
      </c>
      <c r="X26" s="37">
        <f t="shared" ref="X26:X53" si="35">$H26+($E26*(-U$20)+$F26*(-V$20)+$G26*(-W$20))</f>
        <v>0.36433728574114921</v>
      </c>
      <c r="Y26" s="29">
        <f t="shared" ref="Y26:Y53" si="36">$C26</f>
        <v>3.2239192246105761E-2</v>
      </c>
      <c r="Z26" s="65">
        <f t="shared" ref="Z26:Z53" si="37">1/4*($E26*(-AC$19)+$F26*(-AD$19)+$G26*(-AE$19))</f>
        <v>7.0676685612508519E-2</v>
      </c>
      <c r="AA26" s="66">
        <f t="shared" ref="AA26:AA53" si="38">3/4*($E26*(-AC$19)+$F26*(-AD$19)+$G26*(-AE$19))</f>
        <v>0.21203005683752557</v>
      </c>
      <c r="AB26" s="34">
        <f t="shared" ref="AB26:AB53" si="39">$D26</f>
        <v>1.4068069626642005E-4</v>
      </c>
      <c r="AC26" s="34">
        <f t="shared" ref="AC26:AC53" si="40">$E26*(1+AC$21)</f>
        <v>0.17168039109220701</v>
      </c>
      <c r="AD26" s="34">
        <f t="shared" ref="AD26:AD53" si="41">$F26*(1+AD$21)</f>
        <v>1.2519152651837315E-3</v>
      </c>
      <c r="AE26" s="34">
        <f t="shared" ref="AE26:AE53" si="42">$G26*(1+AE$21)</f>
        <v>0.12670604987655462</v>
      </c>
      <c r="AF26" s="37">
        <f t="shared" ref="AF26:AF53" si="43">$H26+($E26*(-AC$20)+$F26*(-AD$20)+$G26*(-AE$20))</f>
        <v>0.38527502837364858</v>
      </c>
      <c r="AG26" s="29">
        <f t="shared" ref="AG26:AG53" si="44">$C26</f>
        <v>3.2239192246105761E-2</v>
      </c>
      <c r="AH26" s="65">
        <f t="shared" ref="AH26:AH53" si="45">1/4*($E26*(-AK$19)+$F26*(-AL$19)+$G26*(-AM$19))</f>
        <v>0.14381486858852974</v>
      </c>
      <c r="AI26" s="66">
        <f t="shared" ref="AI26:AI53" si="46">3/4*($E26*(-AK$19)+$F26*(-AL$19)+$G26*(-AM$19))</f>
        <v>0.43144460576558918</v>
      </c>
      <c r="AJ26" s="34">
        <f t="shared" ref="AJ26:AJ53" si="47">$D26</f>
        <v>1.4068069626642005E-4</v>
      </c>
      <c r="AK26" s="34">
        <f t="shared" ref="AK26:AK53" si="48">$E26*(1+AK$21)</f>
        <v>2.4525770156029598E-2</v>
      </c>
      <c r="AL26" s="34">
        <f t="shared" ref="AL26:AL53" si="49">$F26*(1+AL$21)</f>
        <v>6.2595763259186638E-4</v>
      </c>
      <c r="AM26" s="34">
        <f t="shared" ref="AM26:AM53" si="50">$G26*(1+AM$21)</f>
        <v>1.8100864268079251E-2</v>
      </c>
      <c r="AN26" s="37">
        <f t="shared" ref="AN26:AN53" si="51">$H26+($E26*(-AK$20)+$F26*(-AL$20)+$G26*(-AM$20))</f>
        <v>0.34910806064680833</v>
      </c>
      <c r="AP26" s="53">
        <f t="shared" ref="AP26:AP53" si="52">SUM(C26:H26)</f>
        <v>1.0000000000000002</v>
      </c>
      <c r="AQ26" s="53">
        <f t="shared" ref="AQ26:AQ53" si="53">SUM(I26:P26)</f>
        <v>1.0000000000000002</v>
      </c>
      <c r="AR26" s="53">
        <f t="shared" ref="AR26:AR53" si="54">SUM(Q26:X26)</f>
        <v>1</v>
      </c>
      <c r="AS26" s="53">
        <f t="shared" ref="AS26:AS53" si="55">SUM(Y26:AF26)</f>
        <v>1.0000000000000002</v>
      </c>
      <c r="AT26" s="53">
        <f t="shared" ref="AT26:AT53" si="56">SUM(AG26:AN26)</f>
        <v>1</v>
      </c>
      <c r="AU26" t="str">
        <f t="shared" ref="AU26:AU53" si="57">A26</f>
        <v>Belgium</v>
      </c>
      <c r="AV26" s="56">
        <f>SUM('[1]Space Heating_GWh'!B3,'[1]Water Heating_GWh'!B3)/SUM('[1]Space Heating_GWh'!$B3:$G3,'[1]Water Heating_GWh'!$B3:$G3)</f>
        <v>3.2239192246105761E-2</v>
      </c>
      <c r="AW26" s="57">
        <f>SUM('[1]Space Heating_GWh'!C3,'[1]Water Heating_GWh'!C3)/SUM('[1]Space Heating_GWh'!$B3:$G3,'[1]Water Heating_GWh'!$B3:$G3)</f>
        <v>1.4068069626642005E-4</v>
      </c>
      <c r="AX26" s="57">
        <f>SUM('[1]Space Heating_GWh'!D3,'[1]Water Heating_GWh'!D3)/SUM('[1]Space Heating_GWh'!$B3:$G3,'[1]Water Heating_GWh'!$B3:$G3)</f>
        <v>0.4905154031205915</v>
      </c>
      <c r="AY26" s="57">
        <f>SUM('[1]Space Heating_GWh'!E3,'[1]Water Heating_GWh'!E3)/SUM('[1]Space Heating_GWh'!$B3:$G3,'[1]Water Heating_GWh'!$B3:$G3)</f>
        <v>1.2519152651837317E-2</v>
      </c>
      <c r="AZ26" s="57">
        <f>SUM('[1]Space Heating_GWh'!F3,'[1]Water Heating_GWh'!F3)/SUM('[1]Space Heating_GWh'!$B3:$G3,'[1]Water Heating_GWh'!$B3:$G3)</f>
        <v>0.36201728536158467</v>
      </c>
      <c r="BA26" s="58">
        <f>SUM('[1]Space Heating_GWh'!G3,'[1]Water Heating_GWh'!G3)/SUM('[1]Space Heating_GWh'!$B3:$G3,'[1]Water Heating_GWh'!$B3:$G3)</f>
        <v>0.10256828592361447</v>
      </c>
    </row>
    <row r="27" spans="1:53" x14ac:dyDescent="0.25">
      <c r="A27" s="26" t="s">
        <v>19</v>
      </c>
      <c r="B27" s="50">
        <v>0</v>
      </c>
      <c r="C27" s="35">
        <v>8.6247436994582871E-2</v>
      </c>
      <c r="D27" s="36">
        <v>0.15930644597248425</v>
      </c>
      <c r="E27" s="36">
        <v>3.825199257074266E-2</v>
      </c>
      <c r="F27" s="36">
        <v>0.12592834213538898</v>
      </c>
      <c r="G27" s="36">
        <v>9.2841073392843881E-4</v>
      </c>
      <c r="H27" s="37">
        <v>0.58933737159287269</v>
      </c>
      <c r="I27" s="29">
        <f t="shared" si="21"/>
        <v>8.6247436994582871E-2</v>
      </c>
      <c r="J27" s="66">
        <f t="shared" si="22"/>
        <v>2.9837957506910003E-3</v>
      </c>
      <c r="K27" s="66">
        <f t="shared" si="23"/>
        <v>8.9513872520730012E-3</v>
      </c>
      <c r="L27" s="34">
        <f t="shared" si="24"/>
        <v>0.15930644597248425</v>
      </c>
      <c r="M27" s="34">
        <f t="shared" si="25"/>
        <v>3.6339392942205527E-2</v>
      </c>
      <c r="N27" s="34">
        <f t="shared" si="26"/>
        <v>8.8149839494772272E-2</v>
      </c>
      <c r="O27" s="34">
        <f t="shared" si="27"/>
        <v>8.3556966053559495E-4</v>
      </c>
      <c r="P27" s="37">
        <f t="shared" ref="P27:P53" si="58">$H27+($E27*(-M$20)+$F27*(-N$20)+$G27*(-O$20))</f>
        <v>0.61718613193265537</v>
      </c>
      <c r="Q27" s="54">
        <f t="shared" si="28"/>
        <v>8.6247436994582871E-2</v>
      </c>
      <c r="R27" s="66">
        <f t="shared" si="29"/>
        <v>1.2033287536064675E-2</v>
      </c>
      <c r="S27" s="66">
        <f t="shared" si="30"/>
        <v>3.6099862608194026E-2</v>
      </c>
      <c r="T27" s="34">
        <f t="shared" si="31"/>
        <v>0.15930644597248425</v>
      </c>
      <c r="U27" s="34">
        <f t="shared" si="32"/>
        <v>1.912599628537133E-2</v>
      </c>
      <c r="V27" s="34">
        <f t="shared" si="33"/>
        <v>2.5185668427077791E-2</v>
      </c>
      <c r="W27" s="34">
        <f t="shared" si="34"/>
        <v>4.6420536696421941E-4</v>
      </c>
      <c r="X27" s="37">
        <f t="shared" si="35"/>
        <v>0.66153709680926076</v>
      </c>
      <c r="Y27" s="29">
        <f t="shared" si="36"/>
        <v>8.6247436994582871E-2</v>
      </c>
      <c r="Z27" s="65">
        <f t="shared" si="37"/>
        <v>1.7350346258735789E-2</v>
      </c>
      <c r="AA27" s="66">
        <f t="shared" si="38"/>
        <v>5.205103877620737E-2</v>
      </c>
      <c r="AB27" s="34">
        <f t="shared" si="39"/>
        <v>0.15930644597248425</v>
      </c>
      <c r="AC27" s="34">
        <f t="shared" si="40"/>
        <v>1.3388197399759931E-2</v>
      </c>
      <c r="AD27" s="34">
        <f t="shared" si="41"/>
        <v>1.2592834213538896E-2</v>
      </c>
      <c r="AE27" s="34">
        <f t="shared" si="42"/>
        <v>3.2494375687495356E-4</v>
      </c>
      <c r="AF27" s="37">
        <f t="shared" si="43"/>
        <v>0.65873875662781589</v>
      </c>
      <c r="AG27" s="29">
        <f t="shared" si="44"/>
        <v>8.6247436994582871E-2</v>
      </c>
      <c r="AH27" s="65">
        <f t="shared" si="45"/>
        <v>2.7449328929409988E-2</v>
      </c>
      <c r="AI27" s="66">
        <f t="shared" si="46"/>
        <v>8.2347986788229965E-2</v>
      </c>
      <c r="AJ27" s="34">
        <f t="shared" si="47"/>
        <v>0.15930644597248425</v>
      </c>
      <c r="AK27" s="34">
        <f t="shared" si="48"/>
        <v>1.9125996285371347E-3</v>
      </c>
      <c r="AL27" s="34">
        <f t="shared" si="49"/>
        <v>6.2964171067694547E-3</v>
      </c>
      <c r="AM27" s="34">
        <f t="shared" si="50"/>
        <v>4.6420536696421984E-5</v>
      </c>
      <c r="AN27" s="37">
        <f t="shared" si="51"/>
        <v>0.63639336404328983</v>
      </c>
      <c r="AP27" s="53">
        <f t="shared" si="52"/>
        <v>0.99999999999999989</v>
      </c>
      <c r="AQ27" s="53">
        <f t="shared" si="53"/>
        <v>0.99999999999999989</v>
      </c>
      <c r="AR27" s="53">
        <f t="shared" si="54"/>
        <v>1</v>
      </c>
      <c r="AS27" s="53">
        <f t="shared" si="55"/>
        <v>1</v>
      </c>
      <c r="AT27" s="53">
        <f t="shared" si="56"/>
        <v>1</v>
      </c>
      <c r="AU27" t="str">
        <f t="shared" si="57"/>
        <v>Bulgaria</v>
      </c>
      <c r="AV27" s="56">
        <f>SUM('[1]Space Heating_GWh'!B4,'[1]Water Heating_GWh'!B4)/SUM('[1]Space Heating_GWh'!$B4:$G4,'[1]Water Heating_GWh'!$B4:$G4)</f>
        <v>8.6247436994582871E-2</v>
      </c>
      <c r="AW27" s="57">
        <f>SUM('[1]Space Heating_GWh'!C4,'[1]Water Heating_GWh'!C4)/SUM('[1]Space Heating_GWh'!$B4:$G4,'[1]Water Heating_GWh'!$B4:$G4)</f>
        <v>0.15930644597248425</v>
      </c>
      <c r="AX27" s="57">
        <f>SUM('[1]Space Heating_GWh'!D4,'[1]Water Heating_GWh'!D4)/SUM('[1]Space Heating_GWh'!$B4:$G4,'[1]Water Heating_GWh'!$B4:$G4)</f>
        <v>3.825199257074266E-2</v>
      </c>
      <c r="AY27" s="57">
        <f>SUM('[1]Space Heating_GWh'!E4,'[1]Water Heating_GWh'!E4)/SUM('[1]Space Heating_GWh'!$B4:$G4,'[1]Water Heating_GWh'!$B4:$G4)</f>
        <v>0.12592834213538898</v>
      </c>
      <c r="AZ27" s="57">
        <f>SUM('[1]Space Heating_GWh'!F4,'[1]Water Heating_GWh'!F4)/SUM('[1]Space Heating_GWh'!$B4:$G4,'[1]Water Heating_GWh'!$B4:$G4)</f>
        <v>9.2841073392843881E-4</v>
      </c>
      <c r="BA27" s="58">
        <f>SUM('[1]Space Heating_GWh'!G4,'[1]Water Heating_GWh'!G4)/SUM('[1]Space Heating_GWh'!$B4:$G4,'[1]Water Heating_GWh'!$B4:$G4)</f>
        <v>0.58933737159287269</v>
      </c>
    </row>
    <row r="28" spans="1:53" outlineLevel="1" x14ac:dyDescent="0.25">
      <c r="A28" s="26" t="s">
        <v>22</v>
      </c>
      <c r="B28" s="50">
        <v>0</v>
      </c>
      <c r="C28" s="35">
        <v>1.6340034860123129E-2</v>
      </c>
      <c r="D28" s="36">
        <v>6.6261328629877547E-2</v>
      </c>
      <c r="E28" s="36">
        <v>0.20918982281246076</v>
      </c>
      <c r="F28" s="36">
        <v>1.3293061042640242E-3</v>
      </c>
      <c r="G28" s="36">
        <v>5.4843506607009283E-2</v>
      </c>
      <c r="H28" s="37">
        <v>0.65203600098626502</v>
      </c>
      <c r="I28" s="29">
        <f t="shared" si="21"/>
        <v>1.6340034860123129E-2</v>
      </c>
      <c r="J28" s="66">
        <f t="shared" si="22"/>
        <v>1.2256975224452379E-3</v>
      </c>
      <c r="K28" s="66">
        <f t="shared" si="23"/>
        <v>3.6770925673357139E-3</v>
      </c>
      <c r="L28" s="34">
        <f t="shared" si="24"/>
        <v>6.6261328629877547E-2</v>
      </c>
      <c r="M28" s="34">
        <f t="shared" si="25"/>
        <v>0.19873033167183771</v>
      </c>
      <c r="N28" s="34">
        <f t="shared" si="26"/>
        <v>9.3051427298481684E-4</v>
      </c>
      <c r="O28" s="34">
        <f t="shared" si="27"/>
        <v>4.9359155946308353E-2</v>
      </c>
      <c r="P28" s="37">
        <f t="shared" si="58"/>
        <v>0.66347584452908726</v>
      </c>
      <c r="Q28" s="54">
        <f t="shared" si="28"/>
        <v>1.6340034860123129E-2</v>
      </c>
      <c r="R28" s="66">
        <f t="shared" si="29"/>
        <v>1.3308010959314626E-2</v>
      </c>
      <c r="S28" s="66">
        <f t="shared" si="30"/>
        <v>3.9924032877943882E-2</v>
      </c>
      <c r="T28" s="34">
        <f t="shared" si="31"/>
        <v>6.6261328629877547E-2</v>
      </c>
      <c r="U28" s="34">
        <f t="shared" si="32"/>
        <v>0.10459491140623038</v>
      </c>
      <c r="V28" s="34">
        <f t="shared" si="33"/>
        <v>2.6586122085280479E-4</v>
      </c>
      <c r="W28" s="34">
        <f t="shared" si="34"/>
        <v>2.7421753303504642E-2</v>
      </c>
      <c r="X28" s="37">
        <f t="shared" si="35"/>
        <v>0.73188406674215278</v>
      </c>
      <c r="Y28" s="29">
        <f t="shared" si="36"/>
        <v>1.6340034860123129E-2</v>
      </c>
      <c r="Z28" s="65">
        <f t="shared" si="37"/>
        <v>2.1602254952061646E-2</v>
      </c>
      <c r="AA28" s="66">
        <f t="shared" si="38"/>
        <v>6.4806764856184945E-2</v>
      </c>
      <c r="AB28" s="34">
        <f t="shared" si="39"/>
        <v>6.6261328629877547E-2</v>
      </c>
      <c r="AC28" s="34">
        <f t="shared" si="40"/>
        <v>7.3216437984361268E-2</v>
      </c>
      <c r="AD28" s="34">
        <f t="shared" si="41"/>
        <v>1.3293061042640239E-4</v>
      </c>
      <c r="AE28" s="34">
        <f t="shared" si="42"/>
        <v>1.919522731245325E-2</v>
      </c>
      <c r="AF28" s="37">
        <f t="shared" si="43"/>
        <v>0.73844502079451158</v>
      </c>
      <c r="AG28" s="29">
        <f t="shared" si="44"/>
        <v>1.6340034860123129E-2</v>
      </c>
      <c r="AH28" s="65">
        <f t="shared" si="45"/>
        <v>4.4116538155820784E-2</v>
      </c>
      <c r="AI28" s="66">
        <f t="shared" si="46"/>
        <v>0.13234961446746235</v>
      </c>
      <c r="AJ28" s="34">
        <f t="shared" si="47"/>
        <v>6.6261328629877547E-2</v>
      </c>
      <c r="AK28" s="34">
        <f t="shared" si="48"/>
        <v>1.0459491140623048E-2</v>
      </c>
      <c r="AL28" s="34">
        <f t="shared" si="49"/>
        <v>6.6465305213201265E-5</v>
      </c>
      <c r="AM28" s="34">
        <f t="shared" si="50"/>
        <v>2.7421753303504665E-3</v>
      </c>
      <c r="AN28" s="37">
        <f t="shared" si="51"/>
        <v>0.72766435211052927</v>
      </c>
      <c r="AP28" s="53">
        <f t="shared" si="52"/>
        <v>0.99999999999999978</v>
      </c>
      <c r="AQ28" s="53">
        <f t="shared" si="53"/>
        <v>0.99999999999999978</v>
      </c>
      <c r="AR28" s="53">
        <f t="shared" si="54"/>
        <v>0.99999999999999978</v>
      </c>
      <c r="AS28" s="53">
        <f t="shared" si="55"/>
        <v>0.99999999999999978</v>
      </c>
      <c r="AT28" s="53">
        <f t="shared" si="56"/>
        <v>0.99999999999999978</v>
      </c>
      <c r="AU28" t="str">
        <f t="shared" si="57"/>
        <v>Croatia</v>
      </c>
      <c r="AV28" s="56">
        <f>SUM('[1]Space Heating_GWh'!B13,'[1]Water Heating_GWh'!B13)/SUM('[1]Space Heating_GWh'!$B13:$G13,'[1]Water Heating_GWh'!$B13:$G13)</f>
        <v>1.6340034860123129E-2</v>
      </c>
      <c r="AW28" s="57">
        <f>SUM('[1]Space Heating_GWh'!C13,'[1]Water Heating_GWh'!C13)/SUM('[1]Space Heating_GWh'!$B13:$G13,'[1]Water Heating_GWh'!$B13:$G13)</f>
        <v>6.6261328629877547E-2</v>
      </c>
      <c r="AX28" s="57">
        <f>SUM('[1]Space Heating_GWh'!D13,'[1]Water Heating_GWh'!D13)/SUM('[1]Space Heating_GWh'!$B13:$G13,'[1]Water Heating_GWh'!$B13:$G13)</f>
        <v>0.20918982281246076</v>
      </c>
      <c r="AY28" s="57">
        <f>SUM('[1]Space Heating_GWh'!E13,'[1]Water Heating_GWh'!E13)/SUM('[1]Space Heating_GWh'!$B13:$G13,'[1]Water Heating_GWh'!$B13:$G13)</f>
        <v>1.3293061042640242E-3</v>
      </c>
      <c r="AZ28" s="57">
        <f>SUM('[1]Space Heating_GWh'!F13,'[1]Water Heating_GWh'!F13)/SUM('[1]Space Heating_GWh'!$B13:$G13,'[1]Water Heating_GWh'!$B13:$G13)</f>
        <v>5.4843506607009283E-2</v>
      </c>
      <c r="BA28" s="58">
        <f>SUM('[1]Space Heating_GWh'!G13,'[1]Water Heating_GWh'!G13)/SUM('[1]Space Heating_GWh'!$B13:$G13,'[1]Water Heating_GWh'!$B13:$G13)</f>
        <v>0.65203600098626502</v>
      </c>
    </row>
    <row r="29" spans="1:53" outlineLevel="1" x14ac:dyDescent="0.25">
      <c r="A29" s="26" t="s">
        <v>28</v>
      </c>
      <c r="B29" s="50">
        <v>0</v>
      </c>
      <c r="C29" s="59">
        <f>C43</f>
        <v>0.34465438009261035</v>
      </c>
      <c r="D29" s="60">
        <f t="shared" ref="D29:H29" si="59">D43</f>
        <v>0</v>
      </c>
      <c r="E29" s="60">
        <f t="shared" si="59"/>
        <v>0</v>
      </c>
      <c r="F29" s="60">
        <f t="shared" si="59"/>
        <v>0</v>
      </c>
      <c r="G29" s="60">
        <f t="shared" si="59"/>
        <v>0.56864248792582839</v>
      </c>
      <c r="H29" s="61">
        <f t="shared" si="59"/>
        <v>8.6703131981561252E-2</v>
      </c>
      <c r="I29" s="29">
        <f t="shared" si="21"/>
        <v>0.34465438009261035</v>
      </c>
      <c r="J29" s="66">
        <f t="shared" si="22"/>
        <v>4.2648186594437124E-3</v>
      </c>
      <c r="K29" s="66">
        <f t="shared" si="23"/>
        <v>1.2794455978331138E-2</v>
      </c>
      <c r="L29" s="34">
        <f t="shared" si="24"/>
        <v>0</v>
      </c>
      <c r="M29" s="34">
        <f t="shared" si="25"/>
        <v>0</v>
      </c>
      <c r="N29" s="34">
        <f t="shared" si="26"/>
        <v>0</v>
      </c>
      <c r="O29" s="34">
        <f t="shared" si="27"/>
        <v>0.5117782391332456</v>
      </c>
      <c r="P29" s="38">
        <f t="shared" si="58"/>
        <v>0.12650810613636926</v>
      </c>
      <c r="Q29" s="54">
        <f t="shared" si="28"/>
        <v>0.34465438009261035</v>
      </c>
      <c r="R29" s="66">
        <f t="shared" si="29"/>
        <v>2.8432124396291419E-2</v>
      </c>
      <c r="S29" s="66">
        <f t="shared" si="30"/>
        <v>8.5296373188874258E-2</v>
      </c>
      <c r="T29" s="34">
        <f t="shared" si="31"/>
        <v>0</v>
      </c>
      <c r="U29" s="34">
        <f t="shared" si="32"/>
        <v>0</v>
      </c>
      <c r="V29" s="34">
        <f t="shared" si="33"/>
        <v>0</v>
      </c>
      <c r="W29" s="34">
        <f t="shared" si="34"/>
        <v>0.28432124396291419</v>
      </c>
      <c r="X29" s="38">
        <f t="shared" si="35"/>
        <v>0.25729587835930978</v>
      </c>
      <c r="Y29" s="29">
        <f t="shared" si="36"/>
        <v>0.34465438009261035</v>
      </c>
      <c r="Z29" s="65">
        <f t="shared" si="37"/>
        <v>4.620220214397356E-2</v>
      </c>
      <c r="AA29" s="66">
        <f t="shared" si="38"/>
        <v>0.13860660643192069</v>
      </c>
      <c r="AB29" s="34">
        <f t="shared" si="39"/>
        <v>0</v>
      </c>
      <c r="AC29" s="34">
        <f t="shared" si="40"/>
        <v>0</v>
      </c>
      <c r="AD29" s="34">
        <f t="shared" si="41"/>
        <v>0</v>
      </c>
      <c r="AE29" s="34">
        <f t="shared" si="42"/>
        <v>0.19902487077403994</v>
      </c>
      <c r="AF29" s="38">
        <f t="shared" si="43"/>
        <v>0.27151194055745548</v>
      </c>
      <c r="AG29" s="29">
        <f t="shared" si="44"/>
        <v>0.34465438009261035</v>
      </c>
      <c r="AH29" s="65">
        <f t="shared" si="45"/>
        <v>9.4536813617668955E-2</v>
      </c>
      <c r="AI29" s="66">
        <f t="shared" si="46"/>
        <v>0.28361044085300685</v>
      </c>
      <c r="AJ29" s="34">
        <f t="shared" si="47"/>
        <v>0</v>
      </c>
      <c r="AK29" s="34">
        <f t="shared" si="48"/>
        <v>0</v>
      </c>
      <c r="AL29" s="34">
        <f t="shared" si="49"/>
        <v>0</v>
      </c>
      <c r="AM29" s="34">
        <f t="shared" si="50"/>
        <v>2.8432124396291444E-2</v>
      </c>
      <c r="AN29" s="38">
        <f t="shared" si="51"/>
        <v>0.24876624104042239</v>
      </c>
      <c r="AP29" s="53">
        <f t="shared" si="52"/>
        <v>1</v>
      </c>
      <c r="AQ29" s="53">
        <f t="shared" si="53"/>
        <v>1</v>
      </c>
      <c r="AR29" s="53">
        <f t="shared" si="54"/>
        <v>1</v>
      </c>
      <c r="AS29" s="53">
        <f t="shared" si="55"/>
        <v>1</v>
      </c>
      <c r="AT29" s="53">
        <f t="shared" si="56"/>
        <v>1</v>
      </c>
      <c r="AU29" t="str">
        <f t="shared" si="57"/>
        <v>Cyprus</v>
      </c>
      <c r="AV29" s="59">
        <f>AV43</f>
        <v>0.34465438009261035</v>
      </c>
      <c r="AW29" s="60">
        <f t="shared" ref="AW29:BA29" si="60">AW43</f>
        <v>0</v>
      </c>
      <c r="AX29" s="60">
        <f t="shared" si="60"/>
        <v>0</v>
      </c>
      <c r="AY29" s="60">
        <f t="shared" si="60"/>
        <v>0</v>
      </c>
      <c r="AZ29" s="60">
        <f t="shared" si="60"/>
        <v>0.56864248792582839</v>
      </c>
      <c r="BA29" s="61">
        <f t="shared" si="60"/>
        <v>8.6703131981561252E-2</v>
      </c>
    </row>
    <row r="30" spans="1:53" outlineLevel="1" x14ac:dyDescent="0.25">
      <c r="A30" s="26" t="s">
        <v>13</v>
      </c>
      <c r="B30" s="50">
        <v>0</v>
      </c>
      <c r="C30" s="35">
        <v>4.441335245051152E-2</v>
      </c>
      <c r="D30" s="36">
        <v>0.14614726618174623</v>
      </c>
      <c r="E30" s="36">
        <v>0.26894938554242703</v>
      </c>
      <c r="F30" s="36">
        <v>0.18357710653542411</v>
      </c>
      <c r="G30" s="36">
        <v>7.3766407246813395E-3</v>
      </c>
      <c r="H30" s="37">
        <v>0.34953624856520965</v>
      </c>
      <c r="I30" s="29">
        <f t="shared" si="21"/>
        <v>4.441335245051152E-2</v>
      </c>
      <c r="J30" s="66">
        <f t="shared" si="22"/>
        <v>5.1943698982662538E-3</v>
      </c>
      <c r="K30" s="66">
        <f t="shared" si="23"/>
        <v>1.5583109694798761E-2</v>
      </c>
      <c r="L30" s="34">
        <f t="shared" si="24"/>
        <v>0.14614726618174623</v>
      </c>
      <c r="M30" s="34">
        <f t="shared" si="25"/>
        <v>0.25550191626530566</v>
      </c>
      <c r="N30" s="34">
        <f t="shared" si="26"/>
        <v>0.12850397457479687</v>
      </c>
      <c r="O30" s="34">
        <f t="shared" si="27"/>
        <v>6.6389766522132057E-3</v>
      </c>
      <c r="P30" s="37">
        <f t="shared" si="58"/>
        <v>0.39801703428236135</v>
      </c>
      <c r="Q30" s="54">
        <f t="shared" si="28"/>
        <v>4.441335245051152E-2</v>
      </c>
      <c r="R30" s="66">
        <f t="shared" si="29"/>
        <v>2.8502469836189353E-2</v>
      </c>
      <c r="S30" s="66">
        <f t="shared" si="30"/>
        <v>8.5507409508568055E-2</v>
      </c>
      <c r="T30" s="34">
        <f t="shared" si="31"/>
        <v>0.14614726618174623</v>
      </c>
      <c r="U30" s="34">
        <f t="shared" si="32"/>
        <v>0.13447469277121352</v>
      </c>
      <c r="V30" s="34">
        <f t="shared" si="33"/>
        <v>3.6715421307084814E-2</v>
      </c>
      <c r="W30" s="34">
        <f t="shared" si="34"/>
        <v>3.6883203623406698E-3</v>
      </c>
      <c r="X30" s="37">
        <f t="shared" si="35"/>
        <v>0.52055106758234571</v>
      </c>
      <c r="Y30" s="29">
        <f t="shared" si="36"/>
        <v>4.441335245051152E-2</v>
      </c>
      <c r="Z30" s="65">
        <f t="shared" si="37"/>
        <v>4.3103914119437765E-2</v>
      </c>
      <c r="AA30" s="66">
        <f t="shared" si="38"/>
        <v>0.1293117423583133</v>
      </c>
      <c r="AB30" s="34">
        <f t="shared" si="39"/>
        <v>0.14614726618174623</v>
      </c>
      <c r="AC30" s="34">
        <f t="shared" si="40"/>
        <v>9.4132284939849459E-2</v>
      </c>
      <c r="AD30" s="34">
        <f t="shared" si="41"/>
        <v>1.8357710653542407E-2</v>
      </c>
      <c r="AE30" s="34">
        <f t="shared" si="42"/>
        <v>2.5818242536384687E-3</v>
      </c>
      <c r="AF30" s="37">
        <f t="shared" si="43"/>
        <v>0.52195190504296074</v>
      </c>
      <c r="AG30" s="29">
        <f t="shared" si="44"/>
        <v>4.441335245051152E-2</v>
      </c>
      <c r="AH30" s="65">
        <f t="shared" si="45"/>
        <v>7.6458895828421025E-2</v>
      </c>
      <c r="AI30" s="66">
        <f t="shared" si="46"/>
        <v>0.22937668748526308</v>
      </c>
      <c r="AJ30" s="34">
        <f t="shared" si="47"/>
        <v>0.14614726618174623</v>
      </c>
      <c r="AK30" s="34">
        <f t="shared" si="48"/>
        <v>1.3447469277121364E-2</v>
      </c>
      <c r="AL30" s="34">
        <f t="shared" si="49"/>
        <v>9.1788553267712139E-3</v>
      </c>
      <c r="AM30" s="34">
        <f t="shared" si="50"/>
        <v>3.6883203623406732E-4</v>
      </c>
      <c r="AN30" s="37">
        <f t="shared" si="51"/>
        <v>0.48060864141393145</v>
      </c>
      <c r="AP30" s="53">
        <f t="shared" si="52"/>
        <v>1</v>
      </c>
      <c r="AQ30" s="53">
        <f t="shared" si="53"/>
        <v>0.99999999999999989</v>
      </c>
      <c r="AR30" s="53">
        <f t="shared" si="54"/>
        <v>0.99999999999999989</v>
      </c>
      <c r="AS30" s="53">
        <f t="shared" si="55"/>
        <v>1</v>
      </c>
      <c r="AT30" s="53">
        <f t="shared" si="56"/>
        <v>0.99999999999999989</v>
      </c>
      <c r="AU30" t="str">
        <f t="shared" si="57"/>
        <v>Czech Republic</v>
      </c>
      <c r="AV30" s="56">
        <f>SUM('[1]Space Heating_GWh'!B5,'[1]Water Heating_GWh'!B5)/SUM('[1]Space Heating_GWh'!$B5:$G5,'[1]Water Heating_GWh'!$B5:$G5)</f>
        <v>4.441335245051152E-2</v>
      </c>
      <c r="AW30" s="57">
        <f>SUM('[1]Space Heating_GWh'!C5,'[1]Water Heating_GWh'!C5)/SUM('[1]Space Heating_GWh'!$B5:$G5,'[1]Water Heating_GWh'!$B5:$G5)</f>
        <v>0.14614726618174623</v>
      </c>
      <c r="AX30" s="57">
        <f>SUM('[1]Space Heating_GWh'!D5,'[1]Water Heating_GWh'!D5)/SUM('[1]Space Heating_GWh'!$B5:$G5,'[1]Water Heating_GWh'!$B5:$G5)</f>
        <v>0.26894938554242703</v>
      </c>
      <c r="AY30" s="57">
        <f>SUM('[1]Space Heating_GWh'!E5,'[1]Water Heating_GWh'!E5)/SUM('[1]Space Heating_GWh'!$B5:$G5,'[1]Water Heating_GWh'!$B5:$G5)</f>
        <v>0.18357710653542411</v>
      </c>
      <c r="AZ30" s="57">
        <f>SUM('[1]Space Heating_GWh'!F5,'[1]Water Heating_GWh'!F5)/SUM('[1]Space Heating_GWh'!$B5:$G5,'[1]Water Heating_GWh'!$B5:$G5)</f>
        <v>7.3766407246813395E-3</v>
      </c>
      <c r="BA30" s="58">
        <f>SUM('[1]Space Heating_GWh'!G5,'[1]Water Heating_GWh'!G5)/SUM('[1]Space Heating_GWh'!$B5:$G5,'[1]Water Heating_GWh'!$B5:$G5)</f>
        <v>0.34953624856520965</v>
      </c>
    </row>
    <row r="31" spans="1:53" outlineLevel="1" x14ac:dyDescent="0.25">
      <c r="A31" s="26" t="s">
        <v>17</v>
      </c>
      <c r="B31" s="50">
        <v>0</v>
      </c>
      <c r="C31" s="35">
        <v>2.9985387340332931E-2</v>
      </c>
      <c r="D31" s="36">
        <v>0.37492841861569315</v>
      </c>
      <c r="E31" s="36">
        <v>0.15846339613347279</v>
      </c>
      <c r="F31" s="36">
        <v>0</v>
      </c>
      <c r="G31" s="36">
        <v>4.4082053581230567E-2</v>
      </c>
      <c r="H31" s="37">
        <v>0.39254074432927066</v>
      </c>
      <c r="I31" s="29">
        <f t="shared" si="21"/>
        <v>2.9985387340332931E-2</v>
      </c>
      <c r="J31" s="66">
        <f t="shared" si="22"/>
        <v>9.2485313735975226E-4</v>
      </c>
      <c r="K31" s="66">
        <f t="shared" si="23"/>
        <v>2.7745594120792568E-3</v>
      </c>
      <c r="L31" s="34">
        <f t="shared" si="24"/>
        <v>0.37492841861569315</v>
      </c>
      <c r="M31" s="34">
        <f t="shared" si="25"/>
        <v>0.15054022632679914</v>
      </c>
      <c r="N31" s="34">
        <f t="shared" si="26"/>
        <v>0</v>
      </c>
      <c r="O31" s="34">
        <f t="shared" si="27"/>
        <v>3.9673848223107509E-2</v>
      </c>
      <c r="P31" s="37">
        <f t="shared" si="58"/>
        <v>0.40117270694462837</v>
      </c>
      <c r="Q31" s="54">
        <f t="shared" si="28"/>
        <v>2.9985387340332931E-2</v>
      </c>
      <c r="R31" s="66">
        <f t="shared" si="29"/>
        <v>1.0127272485735169E-2</v>
      </c>
      <c r="S31" s="66">
        <f t="shared" si="30"/>
        <v>3.0381817457205508E-2</v>
      </c>
      <c r="T31" s="34">
        <f t="shared" si="31"/>
        <v>0.37492841861569315</v>
      </c>
      <c r="U31" s="34">
        <f t="shared" si="32"/>
        <v>7.9231698066736397E-2</v>
      </c>
      <c r="V31" s="34">
        <f t="shared" si="33"/>
        <v>0</v>
      </c>
      <c r="W31" s="34">
        <f t="shared" si="34"/>
        <v>2.2041026790615283E-2</v>
      </c>
      <c r="X31" s="37">
        <f t="shared" si="35"/>
        <v>0.45330437924368167</v>
      </c>
      <c r="Y31" s="29">
        <f t="shared" si="36"/>
        <v>2.9985387340332931E-2</v>
      </c>
      <c r="Z31" s="65">
        <f t="shared" si="37"/>
        <v>1.645681778931965E-2</v>
      </c>
      <c r="AA31" s="66">
        <f t="shared" si="38"/>
        <v>4.937045336795895E-2</v>
      </c>
      <c r="AB31" s="34">
        <f t="shared" si="39"/>
        <v>0.37492841861569315</v>
      </c>
      <c r="AC31" s="34">
        <f t="shared" si="40"/>
        <v>5.5462188646715475E-2</v>
      </c>
      <c r="AD31" s="34">
        <f t="shared" si="41"/>
        <v>0</v>
      </c>
      <c r="AE31" s="34">
        <f t="shared" si="42"/>
        <v>1.5428718753430697E-2</v>
      </c>
      <c r="AF31" s="37">
        <f t="shared" si="43"/>
        <v>0.45836801548654926</v>
      </c>
      <c r="AG31" s="29">
        <f t="shared" si="44"/>
        <v>2.9985387340332931E-2</v>
      </c>
      <c r="AH31" s="65">
        <f t="shared" si="45"/>
        <v>3.3673181015069428E-2</v>
      </c>
      <c r="AI31" s="66">
        <f t="shared" si="46"/>
        <v>0.10101954304520828</v>
      </c>
      <c r="AJ31" s="34">
        <f t="shared" si="47"/>
        <v>0.37492841861569315</v>
      </c>
      <c r="AK31" s="34">
        <f t="shared" si="48"/>
        <v>7.923169806673647E-3</v>
      </c>
      <c r="AL31" s="34">
        <f t="shared" si="49"/>
        <v>0</v>
      </c>
      <c r="AM31" s="34">
        <f t="shared" si="50"/>
        <v>2.2041026790615304E-3</v>
      </c>
      <c r="AN31" s="37">
        <f t="shared" si="51"/>
        <v>0.45026619749796115</v>
      </c>
      <c r="AP31" s="53">
        <f t="shared" si="52"/>
        <v>1</v>
      </c>
      <c r="AQ31" s="53">
        <f t="shared" si="53"/>
        <v>1</v>
      </c>
      <c r="AR31" s="53">
        <f t="shared" si="54"/>
        <v>1</v>
      </c>
      <c r="AS31" s="53">
        <f t="shared" si="55"/>
        <v>1</v>
      </c>
      <c r="AT31" s="53">
        <f t="shared" si="56"/>
        <v>1</v>
      </c>
      <c r="AU31" t="str">
        <f t="shared" si="57"/>
        <v>Denmark</v>
      </c>
      <c r="AV31" s="56">
        <f>SUM('[1]Space Heating_GWh'!B6,'[1]Water Heating_GWh'!B6)/SUM('[1]Space Heating_GWh'!$B6:$G6,'[1]Water Heating_GWh'!$B6:$G6)</f>
        <v>2.9985387340332931E-2</v>
      </c>
      <c r="AW31" s="57">
        <f>SUM('[1]Space Heating_GWh'!C6,'[1]Water Heating_GWh'!C6)/SUM('[1]Space Heating_GWh'!$B6:$G6,'[1]Water Heating_GWh'!$B6:$G6)</f>
        <v>0.37492841861569315</v>
      </c>
      <c r="AX31" s="57">
        <f>SUM('[1]Space Heating_GWh'!D6,'[1]Water Heating_GWh'!D6)/SUM('[1]Space Heating_GWh'!$B6:$G6,'[1]Water Heating_GWh'!$B6:$G6)</f>
        <v>0.15846339613347279</v>
      </c>
      <c r="AY31" s="57">
        <f>SUM('[1]Space Heating_GWh'!E6,'[1]Water Heating_GWh'!E6)/SUM('[1]Space Heating_GWh'!$B6:$G6,'[1]Water Heating_GWh'!$B6:$G6)</f>
        <v>0</v>
      </c>
      <c r="AZ31" s="57">
        <f>SUM('[1]Space Heating_GWh'!F6,'[1]Water Heating_GWh'!F6)/SUM('[1]Space Heating_GWh'!$B6:$G6,'[1]Water Heating_GWh'!$B6:$G6)</f>
        <v>4.4082053581230567E-2</v>
      </c>
      <c r="BA31" s="58">
        <f>SUM('[1]Space Heating_GWh'!G6,'[1]Water Heating_GWh'!G6)/SUM('[1]Space Heating_GWh'!$B6:$G6,'[1]Water Heating_GWh'!$B6:$G6)</f>
        <v>0.39254074432927066</v>
      </c>
    </row>
    <row r="32" spans="1:53" outlineLevel="1" x14ac:dyDescent="0.25">
      <c r="A32" s="26" t="s">
        <v>25</v>
      </c>
      <c r="B32" s="50">
        <v>0</v>
      </c>
      <c r="C32" s="59">
        <f t="shared" ref="C32:H32" si="61">C40</f>
        <v>8.639779559150464E-3</v>
      </c>
      <c r="D32" s="60">
        <f t="shared" si="61"/>
        <v>0.36662038328049462</v>
      </c>
      <c r="E32" s="60">
        <f t="shared" si="61"/>
        <v>7.5605954260066749E-2</v>
      </c>
      <c r="F32" s="60">
        <f t="shared" si="61"/>
        <v>1.4120224436896416E-2</v>
      </c>
      <c r="G32" s="60">
        <f t="shared" si="61"/>
        <v>2.8631104782587218E-2</v>
      </c>
      <c r="H32" s="61">
        <f t="shared" si="61"/>
        <v>0.50638255368080431</v>
      </c>
      <c r="I32" s="29">
        <f t="shared" si="21"/>
        <v>8.639779559150464E-3</v>
      </c>
      <c r="J32" s="66">
        <f t="shared" si="22"/>
        <v>8.1596066417482377E-4</v>
      </c>
      <c r="K32" s="66">
        <f t="shared" si="23"/>
        <v>2.4478819925244713E-3</v>
      </c>
      <c r="L32" s="34">
        <f t="shared" si="24"/>
        <v>0.36662038328049462</v>
      </c>
      <c r="M32" s="34">
        <f t="shared" si="25"/>
        <v>7.182565654706341E-2</v>
      </c>
      <c r="N32" s="34">
        <f t="shared" si="26"/>
        <v>9.8841571058274902E-3</v>
      </c>
      <c r="O32" s="34">
        <f t="shared" si="27"/>
        <v>2.5767994304328495E-2</v>
      </c>
      <c r="P32" s="38">
        <f t="shared" si="58"/>
        <v>0.51399818654643603</v>
      </c>
      <c r="Q32" s="54">
        <f t="shared" si="28"/>
        <v>8.639779559150464E-3</v>
      </c>
      <c r="R32" s="66">
        <f t="shared" si="29"/>
        <v>6.3414709070844129E-3</v>
      </c>
      <c r="S32" s="66">
        <f t="shared" si="30"/>
        <v>1.9024412721253239E-2</v>
      </c>
      <c r="T32" s="34">
        <f t="shared" si="31"/>
        <v>0.36662038328049462</v>
      </c>
      <c r="U32" s="34">
        <f t="shared" si="32"/>
        <v>3.7802977130033374E-2</v>
      </c>
      <c r="V32" s="34">
        <f t="shared" si="33"/>
        <v>2.8240448873792824E-3</v>
      </c>
      <c r="W32" s="34">
        <f t="shared" si="34"/>
        <v>1.4315552391293609E-2</v>
      </c>
      <c r="X32" s="38">
        <f t="shared" si="35"/>
        <v>0.54443137912331074</v>
      </c>
      <c r="Y32" s="29">
        <f t="shared" si="36"/>
        <v>8.639779559150464E-3</v>
      </c>
      <c r="Z32" s="65">
        <f t="shared" si="37"/>
        <v>1.0057786296366483E-2</v>
      </c>
      <c r="AA32" s="66">
        <f t="shared" si="38"/>
        <v>3.0173358889099448E-2</v>
      </c>
      <c r="AB32" s="34">
        <f t="shared" si="39"/>
        <v>0.36662038328049462</v>
      </c>
      <c r="AC32" s="34">
        <f t="shared" si="40"/>
        <v>2.6462083991023361E-2</v>
      </c>
      <c r="AD32" s="34">
        <f t="shared" si="41"/>
        <v>1.4120224436896412E-3</v>
      </c>
      <c r="AE32" s="34">
        <f t="shared" si="42"/>
        <v>1.0020886673905527E-2</v>
      </c>
      <c r="AF32" s="38">
        <f t="shared" si="43"/>
        <v>0.5466136988662702</v>
      </c>
      <c r="AG32" s="29">
        <f t="shared" si="44"/>
        <v>8.639779559150464E-3</v>
      </c>
      <c r="AH32" s="65">
        <f t="shared" si="45"/>
        <v>1.9676898378475249E-2</v>
      </c>
      <c r="AI32" s="66">
        <f t="shared" si="46"/>
        <v>5.9030695135425748E-2</v>
      </c>
      <c r="AJ32" s="34">
        <f t="shared" si="47"/>
        <v>0.36662038328049462</v>
      </c>
      <c r="AK32" s="34">
        <f t="shared" si="48"/>
        <v>3.780297713003341E-3</v>
      </c>
      <c r="AL32" s="34">
        <f t="shared" si="49"/>
        <v>7.0601122184482136E-4</v>
      </c>
      <c r="AM32" s="34">
        <f t="shared" si="50"/>
        <v>1.4315552391293621E-3</v>
      </c>
      <c r="AN32" s="38">
        <f t="shared" si="51"/>
        <v>0.5401143794724762</v>
      </c>
      <c r="AP32" s="53">
        <f t="shared" si="52"/>
        <v>0.99999999999999978</v>
      </c>
      <c r="AQ32" s="53">
        <f t="shared" si="53"/>
        <v>0.99999999999999989</v>
      </c>
      <c r="AR32" s="53">
        <f t="shared" si="54"/>
        <v>0.99999999999999978</v>
      </c>
      <c r="AS32" s="53">
        <f t="shared" si="55"/>
        <v>0.99999999999999978</v>
      </c>
      <c r="AT32" s="53">
        <f t="shared" si="56"/>
        <v>0.99999999999999978</v>
      </c>
      <c r="AU32" t="str">
        <f t="shared" si="57"/>
        <v>Estonia</v>
      </c>
      <c r="AV32" s="59">
        <f t="shared" ref="AV32:BA32" si="62">AV40</f>
        <v>8.639779559150464E-3</v>
      </c>
      <c r="AW32" s="60">
        <f t="shared" si="62"/>
        <v>0.36662038328049462</v>
      </c>
      <c r="AX32" s="60">
        <f t="shared" si="62"/>
        <v>7.5605954260066749E-2</v>
      </c>
      <c r="AY32" s="60">
        <f t="shared" si="62"/>
        <v>1.4120224436896416E-2</v>
      </c>
      <c r="AZ32" s="60">
        <f t="shared" si="62"/>
        <v>2.8631104782587218E-2</v>
      </c>
      <c r="BA32" s="61">
        <f t="shared" si="62"/>
        <v>0.50638255368080431</v>
      </c>
    </row>
    <row r="33" spans="1:53" outlineLevel="1" x14ac:dyDescent="0.25">
      <c r="A33" s="26" t="s">
        <v>11</v>
      </c>
      <c r="B33" s="50">
        <v>0</v>
      </c>
      <c r="C33" s="35">
        <v>0.25589835679175976</v>
      </c>
      <c r="D33" s="36">
        <v>0.3449186065348156</v>
      </c>
      <c r="E33" s="36">
        <v>5.9995308530125498E-3</v>
      </c>
      <c r="F33" s="36">
        <v>8.798631698834163E-4</v>
      </c>
      <c r="G33" s="36">
        <v>7.7498327596763797E-2</v>
      </c>
      <c r="H33" s="37">
        <v>0.31480531505376508</v>
      </c>
      <c r="I33" s="29">
        <f t="shared" si="21"/>
        <v>0.25589835679175976</v>
      </c>
      <c r="J33" s="66">
        <f t="shared" si="22"/>
        <v>6.2353261899690245E-4</v>
      </c>
      <c r="K33" s="66">
        <f t="shared" si="23"/>
        <v>1.8705978569907074E-3</v>
      </c>
      <c r="L33" s="34">
        <f t="shared" si="24"/>
        <v>0.3449186065348156</v>
      </c>
      <c r="M33" s="34">
        <f t="shared" si="25"/>
        <v>5.6995543103619218E-3</v>
      </c>
      <c r="N33" s="34">
        <f t="shared" si="26"/>
        <v>6.1590421891839135E-4</v>
      </c>
      <c r="O33" s="34">
        <f t="shared" si="27"/>
        <v>6.9748494837087421E-2</v>
      </c>
      <c r="P33" s="37">
        <f t="shared" si="58"/>
        <v>0.32062495283106951</v>
      </c>
      <c r="Q33" s="54">
        <f t="shared" si="28"/>
        <v>0.25589835679175976</v>
      </c>
      <c r="R33" s="66">
        <f t="shared" si="29"/>
        <v>4.2452819760794907E-3</v>
      </c>
      <c r="S33" s="66">
        <f t="shared" si="30"/>
        <v>1.2735845928238471E-2</v>
      </c>
      <c r="T33" s="34">
        <f t="shared" si="31"/>
        <v>0.3449186065348156</v>
      </c>
      <c r="U33" s="34">
        <f t="shared" si="32"/>
        <v>2.9997654265062749E-3</v>
      </c>
      <c r="V33" s="34">
        <f t="shared" si="33"/>
        <v>1.7597263397668323E-4</v>
      </c>
      <c r="W33" s="34">
        <f t="shared" si="34"/>
        <v>3.8749163798381898E-2</v>
      </c>
      <c r="X33" s="37">
        <f t="shared" si="35"/>
        <v>0.34027700691024204</v>
      </c>
      <c r="Y33" s="29">
        <f t="shared" si="36"/>
        <v>0.25589835679175976</v>
      </c>
      <c r="Z33" s="65">
        <f t="shared" si="37"/>
        <v>6.8831856056562127E-3</v>
      </c>
      <c r="AA33" s="66">
        <f t="shared" si="38"/>
        <v>2.0649556816968638E-2</v>
      </c>
      <c r="AB33" s="34">
        <f t="shared" si="39"/>
        <v>0.3449186065348156</v>
      </c>
      <c r="AC33" s="34">
        <f t="shared" si="40"/>
        <v>2.0998357985543923E-3</v>
      </c>
      <c r="AD33" s="34">
        <f t="shared" si="41"/>
        <v>8.7986316988341616E-5</v>
      </c>
      <c r="AE33" s="34">
        <f t="shared" si="42"/>
        <v>2.7124414658867328E-2</v>
      </c>
      <c r="AF33" s="37">
        <f t="shared" si="43"/>
        <v>0.3423380574763899</v>
      </c>
      <c r="AG33" s="29">
        <f t="shared" si="44"/>
        <v>0.25589835679175976</v>
      </c>
      <c r="AH33" s="65">
        <f t="shared" si="45"/>
        <v>1.4027796219268435E-2</v>
      </c>
      <c r="AI33" s="66">
        <f t="shared" si="46"/>
        <v>4.208338865780531E-2</v>
      </c>
      <c r="AJ33" s="34">
        <f t="shared" si="47"/>
        <v>0.3449186065348156</v>
      </c>
      <c r="AK33" s="34">
        <f t="shared" si="48"/>
        <v>2.9997654265062775E-4</v>
      </c>
      <c r="AL33" s="34">
        <f t="shared" si="49"/>
        <v>4.3993158494170855E-5</v>
      </c>
      <c r="AM33" s="34">
        <f t="shared" si="50"/>
        <v>3.8749163798381934E-3</v>
      </c>
      <c r="AN33" s="37">
        <f t="shared" si="51"/>
        <v>0.3388529657153681</v>
      </c>
      <c r="AP33" s="53">
        <f t="shared" si="52"/>
        <v>1.0000000000000002</v>
      </c>
      <c r="AQ33" s="53">
        <f t="shared" si="53"/>
        <v>1.0000000000000004</v>
      </c>
      <c r="AR33" s="53">
        <f t="shared" si="54"/>
        <v>1.0000000000000002</v>
      </c>
      <c r="AS33" s="53">
        <f t="shared" si="55"/>
        <v>1.0000000000000002</v>
      </c>
      <c r="AT33" s="53">
        <f t="shared" si="56"/>
        <v>1.0000000000000002</v>
      </c>
      <c r="AU33" t="str">
        <f t="shared" si="57"/>
        <v>Finland</v>
      </c>
      <c r="AV33" s="56">
        <f>SUM('[1]Space Heating_GWh'!B28,'[1]Water Heating_GWh'!B28)/SUM('[1]Space Heating_GWh'!$B28:$G28,'[1]Water Heating_GWh'!$B28:$G28)</f>
        <v>0.25589835679175976</v>
      </c>
      <c r="AW33" s="57">
        <f>SUM('[1]Space Heating_GWh'!C28,'[1]Water Heating_GWh'!C28)/SUM('[1]Space Heating_GWh'!$B28:$G28,'[1]Water Heating_GWh'!$B28:$G28)</f>
        <v>0.3449186065348156</v>
      </c>
      <c r="AX33" s="57">
        <f>SUM('[1]Space Heating_GWh'!D28,'[1]Water Heating_GWh'!D28)/SUM('[1]Space Heating_GWh'!$B28:$G28,'[1]Water Heating_GWh'!$B28:$G28)</f>
        <v>5.9995308530125498E-3</v>
      </c>
      <c r="AY33" s="57">
        <f>SUM('[1]Space Heating_GWh'!E28,'[1]Water Heating_GWh'!E28)/SUM('[1]Space Heating_GWh'!$B28:$G28,'[1]Water Heating_GWh'!$B28:$G28)</f>
        <v>8.798631698834163E-4</v>
      </c>
      <c r="AZ33" s="57">
        <f>SUM('[1]Space Heating_GWh'!F28,'[1]Water Heating_GWh'!F28)/SUM('[1]Space Heating_GWh'!$B28:$G28,'[1]Water Heating_GWh'!$B28:$G28)</f>
        <v>7.7498327596763797E-2</v>
      </c>
      <c r="BA33" s="58">
        <f>SUM('[1]Space Heating_GWh'!G28,'[1]Water Heating_GWh'!G28)/SUM('[1]Space Heating_GWh'!$B28:$G28,'[1]Water Heating_GWh'!$B28:$G28)</f>
        <v>0.31480531505376508</v>
      </c>
    </row>
    <row r="34" spans="1:53" outlineLevel="1" x14ac:dyDescent="0.25">
      <c r="A34" s="26" t="s">
        <v>3</v>
      </c>
      <c r="B34" s="50">
        <v>0</v>
      </c>
      <c r="C34" s="35">
        <v>0.12998728450920041</v>
      </c>
      <c r="D34" s="36">
        <v>3.6730591899016771E-2</v>
      </c>
      <c r="E34" s="36">
        <v>0.38497183697026177</v>
      </c>
      <c r="F34" s="36">
        <v>1.4158819935118341E-3</v>
      </c>
      <c r="G34" s="36">
        <v>0.18184008490284975</v>
      </c>
      <c r="H34" s="37">
        <v>0.26505431972515936</v>
      </c>
      <c r="I34" s="29">
        <f t="shared" si="21"/>
        <v>0.12998728450920041</v>
      </c>
      <c r="J34" s="66">
        <f t="shared" si="22"/>
        <v>2.8393023702638709E-3</v>
      </c>
      <c r="K34" s="66">
        <f t="shared" si="23"/>
        <v>8.5179071107916136E-3</v>
      </c>
      <c r="L34" s="34">
        <f t="shared" si="24"/>
        <v>3.6730591899016771E-2</v>
      </c>
      <c r="M34" s="34">
        <f t="shared" si="25"/>
        <v>0.36572324512174864</v>
      </c>
      <c r="N34" s="34">
        <f t="shared" si="26"/>
        <v>9.9111739545828387E-4</v>
      </c>
      <c r="O34" s="34">
        <f t="shared" si="27"/>
        <v>0.16365607641256477</v>
      </c>
      <c r="P34" s="37">
        <f t="shared" si="58"/>
        <v>0.29155447518095551</v>
      </c>
      <c r="Q34" s="54">
        <f t="shared" si="28"/>
        <v>0.12998728450920041</v>
      </c>
      <c r="R34" s="66">
        <f t="shared" si="29"/>
        <v>2.8453866653136525E-2</v>
      </c>
      <c r="S34" s="66">
        <f t="shared" si="30"/>
        <v>8.5361599959409576E-2</v>
      </c>
      <c r="T34" s="34">
        <f t="shared" si="31"/>
        <v>3.6730591899016771E-2</v>
      </c>
      <c r="U34" s="34">
        <f t="shared" si="32"/>
        <v>0.19248591848513089</v>
      </c>
      <c r="V34" s="34">
        <f t="shared" si="33"/>
        <v>2.8317639870236675E-4</v>
      </c>
      <c r="W34" s="34">
        <f t="shared" si="34"/>
        <v>9.0920042451424876E-2</v>
      </c>
      <c r="X34" s="37">
        <f t="shared" si="35"/>
        <v>0.43577751964397848</v>
      </c>
      <c r="Y34" s="29">
        <f t="shared" si="36"/>
        <v>0.12998728450920041</v>
      </c>
      <c r="Z34" s="65">
        <f t="shared" si="37"/>
        <v>4.6212755376460392E-2</v>
      </c>
      <c r="AA34" s="66">
        <f t="shared" si="38"/>
        <v>0.13863826612938118</v>
      </c>
      <c r="AB34" s="34">
        <f t="shared" si="39"/>
        <v>3.6730591899016771E-2</v>
      </c>
      <c r="AC34" s="34">
        <f t="shared" si="40"/>
        <v>0.13474014293959161</v>
      </c>
      <c r="AD34" s="34">
        <f t="shared" si="41"/>
        <v>1.4158819935118337E-4</v>
      </c>
      <c r="AE34" s="34">
        <f t="shared" si="42"/>
        <v>6.3644029715997405E-2</v>
      </c>
      <c r="AF34" s="37">
        <f t="shared" si="43"/>
        <v>0.4499053412310009</v>
      </c>
      <c r="AG34" s="29">
        <f t="shared" si="44"/>
        <v>0.12998728450920041</v>
      </c>
      <c r="AH34" s="65">
        <f t="shared" si="45"/>
        <v>9.4467872392826113E-2</v>
      </c>
      <c r="AI34" s="66">
        <f t="shared" si="46"/>
        <v>0.28340361717847834</v>
      </c>
      <c r="AJ34" s="34">
        <f t="shared" si="47"/>
        <v>3.6730591899016771E-2</v>
      </c>
      <c r="AK34" s="34">
        <f t="shared" si="48"/>
        <v>1.9248591848513106E-2</v>
      </c>
      <c r="AL34" s="34">
        <f t="shared" si="49"/>
        <v>7.0794099675591769E-5</v>
      </c>
      <c r="AM34" s="34">
        <f t="shared" si="50"/>
        <v>9.0920042451424956E-3</v>
      </c>
      <c r="AN34" s="37">
        <f t="shared" si="51"/>
        <v>0.42699924382714705</v>
      </c>
      <c r="AP34" s="53">
        <f t="shared" si="52"/>
        <v>0.99999999999999989</v>
      </c>
      <c r="AQ34" s="53">
        <f t="shared" si="53"/>
        <v>0.99999999999999978</v>
      </c>
      <c r="AR34" s="53">
        <f t="shared" si="54"/>
        <v>0.99999999999999989</v>
      </c>
      <c r="AS34" s="53">
        <f t="shared" si="55"/>
        <v>0.99999999999999978</v>
      </c>
      <c r="AT34" s="53">
        <f t="shared" si="56"/>
        <v>0.99999999999999978</v>
      </c>
      <c r="AU34" t="str">
        <f t="shared" si="57"/>
        <v>France</v>
      </c>
      <c r="AV34" s="56">
        <f>SUM('[1]Space Heating_GWh'!B12,'[1]Water Heating_GWh'!B12)/SUM('[1]Space Heating_GWh'!$B12:$G12,'[1]Water Heating_GWh'!$B12:$G12)</f>
        <v>0.12998728450920041</v>
      </c>
      <c r="AW34" s="57">
        <f>SUM('[1]Space Heating_GWh'!C12,'[1]Water Heating_GWh'!C12)/SUM('[1]Space Heating_GWh'!$B12:$G12,'[1]Water Heating_GWh'!$B12:$G12)</f>
        <v>3.6730591899016771E-2</v>
      </c>
      <c r="AX34" s="57">
        <f>SUM('[1]Space Heating_GWh'!D12,'[1]Water Heating_GWh'!D12)/SUM('[1]Space Heating_GWh'!$B12:$G12,'[1]Water Heating_GWh'!$B12:$G12)</f>
        <v>0.38497183697026177</v>
      </c>
      <c r="AY34" s="57">
        <f>SUM('[1]Space Heating_GWh'!E12,'[1]Water Heating_GWh'!E12)/SUM('[1]Space Heating_GWh'!$B12:$G12,'[1]Water Heating_GWh'!$B12:$G12)</f>
        <v>1.4158819935118341E-3</v>
      </c>
      <c r="AZ34" s="57">
        <f>SUM('[1]Space Heating_GWh'!F12,'[1]Water Heating_GWh'!F12)/SUM('[1]Space Heating_GWh'!$B12:$G12,'[1]Water Heating_GWh'!$B12:$G12)</f>
        <v>0.18184008490284975</v>
      </c>
      <c r="BA34" s="58">
        <f>SUM('[1]Space Heating_GWh'!G12,'[1]Water Heating_GWh'!G12)/SUM('[1]Space Heating_GWh'!$B12:$G12,'[1]Water Heating_GWh'!$B12:$G12)</f>
        <v>0.26505431972515936</v>
      </c>
    </row>
    <row r="35" spans="1:53" outlineLevel="1" x14ac:dyDescent="0.25">
      <c r="A35" s="26" t="s">
        <v>2</v>
      </c>
      <c r="B35" s="50">
        <v>0</v>
      </c>
      <c r="C35" s="35">
        <v>1.9385264612556692E-2</v>
      </c>
      <c r="D35" s="36">
        <v>0.10469017829943128</v>
      </c>
      <c r="E35" s="36">
        <v>0.4616426995889823</v>
      </c>
      <c r="F35" s="36">
        <v>1.3306771874312022E-2</v>
      </c>
      <c r="G35" s="36">
        <v>0.25830968258128734</v>
      </c>
      <c r="H35" s="37">
        <v>0.14266540304343012</v>
      </c>
      <c r="I35" s="29">
        <f t="shared" si="21"/>
        <v>1.9385264612556692E-2</v>
      </c>
      <c r="J35" s="66">
        <f t="shared" si="22"/>
        <v>3.9678851099903588E-3</v>
      </c>
      <c r="K35" s="66">
        <f t="shared" si="23"/>
        <v>1.1903655329971077E-2</v>
      </c>
      <c r="L35" s="34">
        <f t="shared" si="24"/>
        <v>0.10469017829943128</v>
      </c>
      <c r="M35" s="34">
        <f t="shared" si="25"/>
        <v>0.43856056460953319</v>
      </c>
      <c r="N35" s="34">
        <f t="shared" si="26"/>
        <v>9.3147403120184148E-3</v>
      </c>
      <c r="O35" s="34">
        <f t="shared" si="27"/>
        <v>0.23247871432315861</v>
      </c>
      <c r="P35" s="37">
        <f t="shared" si="58"/>
        <v>0.17969899740334014</v>
      </c>
      <c r="Q35" s="54">
        <f t="shared" si="28"/>
        <v>1.9385264612556692E-2</v>
      </c>
      <c r="R35" s="66">
        <f t="shared" si="29"/>
        <v>3.7062160858458447E-2</v>
      </c>
      <c r="S35" s="66">
        <f t="shared" si="30"/>
        <v>0.11118648257537533</v>
      </c>
      <c r="T35" s="34">
        <f t="shared" si="31"/>
        <v>0.10469017829943128</v>
      </c>
      <c r="U35" s="34">
        <f t="shared" si="32"/>
        <v>0.23082134979449115</v>
      </c>
      <c r="V35" s="34">
        <f t="shared" si="33"/>
        <v>2.661354374862404E-3</v>
      </c>
      <c r="W35" s="34">
        <f t="shared" si="34"/>
        <v>0.12915484129064367</v>
      </c>
      <c r="X35" s="37">
        <f t="shared" si="35"/>
        <v>0.36503836819418078</v>
      </c>
      <c r="Y35" s="29">
        <f t="shared" si="36"/>
        <v>1.9385264612556692E-2</v>
      </c>
      <c r="Z35" s="65">
        <f t="shared" si="37"/>
        <v>5.9993142887194512E-2</v>
      </c>
      <c r="AA35" s="66">
        <f t="shared" si="38"/>
        <v>0.17997942866158353</v>
      </c>
      <c r="AB35" s="34">
        <f t="shared" si="39"/>
        <v>0.10469017829943128</v>
      </c>
      <c r="AC35" s="34">
        <f t="shared" si="40"/>
        <v>0.16157494485614379</v>
      </c>
      <c r="AD35" s="34">
        <f t="shared" si="41"/>
        <v>1.330677187431202E-3</v>
      </c>
      <c r="AE35" s="34">
        <f t="shared" si="42"/>
        <v>9.0408388903450557E-2</v>
      </c>
      <c r="AF35" s="37">
        <f t="shared" si="43"/>
        <v>0.38263797459220816</v>
      </c>
      <c r="AG35" s="29">
        <f t="shared" si="44"/>
        <v>1.9385264612556692E-2</v>
      </c>
      <c r="AH35" s="65">
        <f t="shared" si="45"/>
        <v>0.12190433435991169</v>
      </c>
      <c r="AI35" s="66">
        <f t="shared" si="46"/>
        <v>0.36571300307973509</v>
      </c>
      <c r="AJ35" s="34">
        <f t="shared" si="47"/>
        <v>0.10469017829943128</v>
      </c>
      <c r="AK35" s="34">
        <f t="shared" si="48"/>
        <v>2.3082134979449137E-2</v>
      </c>
      <c r="AL35" s="34">
        <f t="shared" si="49"/>
        <v>6.6533859371560166E-4</v>
      </c>
      <c r="AM35" s="34">
        <f t="shared" si="50"/>
        <v>1.2915484129064379E-2</v>
      </c>
      <c r="AN35" s="37">
        <f t="shared" si="51"/>
        <v>0.35164426194613591</v>
      </c>
      <c r="AP35" s="53">
        <f t="shared" si="52"/>
        <v>0.99999999999999989</v>
      </c>
      <c r="AQ35" s="53">
        <f t="shared" si="53"/>
        <v>0.99999999999999978</v>
      </c>
      <c r="AR35" s="53">
        <f t="shared" si="54"/>
        <v>0.99999999999999978</v>
      </c>
      <c r="AS35" s="53">
        <f t="shared" si="55"/>
        <v>0.99999999999999978</v>
      </c>
      <c r="AT35" s="53">
        <f t="shared" si="56"/>
        <v>0.99999999999999978</v>
      </c>
      <c r="AU35" t="str">
        <f t="shared" si="57"/>
        <v>Germany</v>
      </c>
      <c r="AV35" s="56">
        <f>SUM('[1]Space Heating_GWh'!B7,'[1]Water Heating_GWh'!B7)/SUM('[1]Space Heating_GWh'!$B7:$G7,'[1]Water Heating_GWh'!$B7:$G7)</f>
        <v>1.9385264612556692E-2</v>
      </c>
      <c r="AW35" s="57">
        <f>SUM('[1]Space Heating_GWh'!C7,'[1]Water Heating_GWh'!C7)/SUM('[1]Space Heating_GWh'!$B7:$G7,'[1]Water Heating_GWh'!$B7:$G7)</f>
        <v>0.10469017829943128</v>
      </c>
      <c r="AX35" s="57">
        <f>SUM('[1]Space Heating_GWh'!D7,'[1]Water Heating_GWh'!D7)/SUM('[1]Space Heating_GWh'!$B7:$G7,'[1]Water Heating_GWh'!$B7:$G7)</f>
        <v>0.4616426995889823</v>
      </c>
      <c r="AY35" s="57">
        <f>SUM('[1]Space Heating_GWh'!E7,'[1]Water Heating_GWh'!E7)/SUM('[1]Space Heating_GWh'!$B7:$G7,'[1]Water Heating_GWh'!$B7:$G7)</f>
        <v>1.3306771874312022E-2</v>
      </c>
      <c r="AZ35" s="57">
        <f>SUM('[1]Space Heating_GWh'!F7,'[1]Water Heating_GWh'!F7)/SUM('[1]Space Heating_GWh'!$B7:$G7,'[1]Water Heating_GWh'!$B7:$G7)</f>
        <v>0.25830968258128734</v>
      </c>
      <c r="BA35" s="58">
        <f>SUM('[1]Space Heating_GWh'!G7,'[1]Water Heating_GWh'!G7)/SUM('[1]Space Heating_GWh'!$B7:$G7,'[1]Water Heating_GWh'!$B7:$G7)</f>
        <v>0.14266540304343012</v>
      </c>
    </row>
    <row r="36" spans="1:53" outlineLevel="1" x14ac:dyDescent="0.25">
      <c r="A36" s="26" t="s">
        <v>16</v>
      </c>
      <c r="B36" s="50">
        <v>0</v>
      </c>
      <c r="C36" s="35">
        <v>7.4646725040360296E-2</v>
      </c>
      <c r="D36" s="36">
        <v>1.9510124066579339E-2</v>
      </c>
      <c r="E36" s="36">
        <v>0.12722155759165288</v>
      </c>
      <c r="F36" s="36">
        <v>7.922893021961152E-7</v>
      </c>
      <c r="G36" s="36">
        <v>0.50284965395833103</v>
      </c>
      <c r="H36" s="37">
        <v>0.27577114705377409</v>
      </c>
      <c r="I36" s="29">
        <f t="shared" si="21"/>
        <v>7.4646725040360296E-2</v>
      </c>
      <c r="J36" s="66">
        <f t="shared" si="22"/>
        <v>4.2484710721654804E-3</v>
      </c>
      <c r="K36" s="66">
        <f t="shared" si="23"/>
        <v>1.2745413216496441E-2</v>
      </c>
      <c r="L36" s="34">
        <f t="shared" si="24"/>
        <v>1.9510124066579339E-2</v>
      </c>
      <c r="M36" s="34">
        <f t="shared" si="25"/>
        <v>0.12086047971207023</v>
      </c>
      <c r="N36" s="34">
        <f t="shared" si="26"/>
        <v>5.5460251153728057E-7</v>
      </c>
      <c r="O36" s="34">
        <f t="shared" si="27"/>
        <v>0.45256468856249793</v>
      </c>
      <c r="P36" s="37">
        <f t="shared" si="58"/>
        <v>0.31542354372731857</v>
      </c>
      <c r="Q36" s="54">
        <f t="shared" si="28"/>
        <v>7.4646725040360296E-2</v>
      </c>
      <c r="R36" s="66">
        <f t="shared" si="29"/>
        <v>3.1503623960643372E-2</v>
      </c>
      <c r="S36" s="66">
        <f t="shared" si="30"/>
        <v>9.4510871881930109E-2</v>
      </c>
      <c r="T36" s="34">
        <f t="shared" si="31"/>
        <v>1.9510124066579339E-2</v>
      </c>
      <c r="U36" s="34">
        <f t="shared" si="32"/>
        <v>6.3610778795826439E-2</v>
      </c>
      <c r="V36" s="34">
        <f t="shared" si="33"/>
        <v>1.58457860439223E-7</v>
      </c>
      <c r="W36" s="34">
        <f t="shared" si="34"/>
        <v>0.25142482697916552</v>
      </c>
      <c r="X36" s="37">
        <f t="shared" si="35"/>
        <v>0.46479289081763431</v>
      </c>
      <c r="Y36" s="29">
        <f t="shared" si="36"/>
        <v>7.4646725040360296E-2</v>
      </c>
      <c r="Z36" s="65">
        <f t="shared" si="37"/>
        <v>5.1193375070982691E-2</v>
      </c>
      <c r="AA36" s="66">
        <f t="shared" si="38"/>
        <v>0.15358012521294806</v>
      </c>
      <c r="AB36" s="34">
        <f t="shared" si="39"/>
        <v>1.9510124066579339E-2</v>
      </c>
      <c r="AC36" s="34">
        <f t="shared" si="40"/>
        <v>4.4527545157078505E-2</v>
      </c>
      <c r="AD36" s="34">
        <f t="shared" si="41"/>
        <v>7.9228930219611501E-8</v>
      </c>
      <c r="AE36" s="34">
        <f t="shared" si="42"/>
        <v>0.17599737888541586</v>
      </c>
      <c r="AF36" s="37">
        <f t="shared" si="43"/>
        <v>0.48054464733770486</v>
      </c>
      <c r="AG36" s="29">
        <f t="shared" si="44"/>
        <v>7.4646725040360296E-2</v>
      </c>
      <c r="AH36" s="65">
        <f t="shared" si="45"/>
        <v>0.1047494706382813</v>
      </c>
      <c r="AI36" s="66">
        <f t="shared" si="46"/>
        <v>0.31424841191484387</v>
      </c>
      <c r="AJ36" s="34">
        <f t="shared" si="47"/>
        <v>1.9510124066579339E-2</v>
      </c>
      <c r="AK36" s="34">
        <f t="shared" si="48"/>
        <v>6.3610778795826495E-3</v>
      </c>
      <c r="AL36" s="34">
        <f t="shared" si="49"/>
        <v>3.9614465109805797E-8</v>
      </c>
      <c r="AM36" s="34">
        <f t="shared" si="50"/>
        <v>2.5142482697916572E-2</v>
      </c>
      <c r="AN36" s="37">
        <f t="shared" si="51"/>
        <v>0.45534166814797067</v>
      </c>
      <c r="AP36" s="53">
        <f t="shared" si="52"/>
        <v>0.99999999999999978</v>
      </c>
      <c r="AQ36" s="53">
        <f t="shared" si="53"/>
        <v>0.99999999999999978</v>
      </c>
      <c r="AR36" s="53">
        <f t="shared" si="54"/>
        <v>0.99999999999999989</v>
      </c>
      <c r="AS36" s="53">
        <f t="shared" si="55"/>
        <v>0.99999999999999978</v>
      </c>
      <c r="AT36" s="53">
        <f t="shared" si="56"/>
        <v>0.99999999999999978</v>
      </c>
      <c r="AU36" t="str">
        <f t="shared" si="57"/>
        <v>Greece</v>
      </c>
      <c r="AV36" s="56">
        <f>SUM('[1]Space Heating_GWh'!B10,'[1]Water Heating_GWh'!B10)/SUM('[1]Space Heating_GWh'!$B10:$G10,'[1]Water Heating_GWh'!$B10:$G10)</f>
        <v>7.4646725040360296E-2</v>
      </c>
      <c r="AW36" s="57">
        <f>SUM('[1]Space Heating_GWh'!C10,'[1]Water Heating_GWh'!C10)/SUM('[1]Space Heating_GWh'!$B10:$G10,'[1]Water Heating_GWh'!$B10:$G10)</f>
        <v>1.9510124066579339E-2</v>
      </c>
      <c r="AX36" s="57">
        <f>SUM('[1]Space Heating_GWh'!D10,'[1]Water Heating_GWh'!D10)/SUM('[1]Space Heating_GWh'!$B10:$G10,'[1]Water Heating_GWh'!$B10:$G10)</f>
        <v>0.12722155759165288</v>
      </c>
      <c r="AY36" s="57">
        <f>SUM('[1]Space Heating_GWh'!E10,'[1]Water Heating_GWh'!E10)/SUM('[1]Space Heating_GWh'!$B10:$G10,'[1]Water Heating_GWh'!$B10:$G10)</f>
        <v>7.922893021961152E-7</v>
      </c>
      <c r="AZ36" s="57">
        <f>SUM('[1]Space Heating_GWh'!F10,'[1]Water Heating_GWh'!F10)/SUM('[1]Space Heating_GWh'!$B10:$G10,'[1]Water Heating_GWh'!$B10:$G10)</f>
        <v>0.50284965395833103</v>
      </c>
      <c r="BA36" s="58">
        <f>SUM('[1]Space Heating_GWh'!G10,'[1]Water Heating_GWh'!G10)/SUM('[1]Space Heating_GWh'!$B10:$G10,'[1]Water Heating_GWh'!$B10:$G10)</f>
        <v>0.27577114705377409</v>
      </c>
    </row>
    <row r="37" spans="1:53" outlineLevel="1" x14ac:dyDescent="0.25">
      <c r="A37" s="26" t="s">
        <v>15</v>
      </c>
      <c r="B37" s="50">
        <v>0</v>
      </c>
      <c r="C37" s="35">
        <v>7.8495274868323386E-3</v>
      </c>
      <c r="D37" s="36">
        <v>8.1519054893077009E-2</v>
      </c>
      <c r="E37" s="36">
        <v>0.5104864432232642</v>
      </c>
      <c r="F37" s="36">
        <v>2.5896814137742082E-2</v>
      </c>
      <c r="G37" s="36">
        <v>1.6663222938767851E-3</v>
      </c>
      <c r="H37" s="37">
        <v>0.37258183796520761</v>
      </c>
      <c r="I37" s="29">
        <f t="shared" si="21"/>
        <v>7.8495274868323386E-3</v>
      </c>
      <c r="J37" s="66">
        <f t="shared" si="22"/>
        <v>2.5094998973905131E-3</v>
      </c>
      <c r="K37" s="66">
        <f t="shared" si="23"/>
        <v>7.5284996921715398E-3</v>
      </c>
      <c r="L37" s="34">
        <f t="shared" si="24"/>
        <v>8.1519054893077009E-2</v>
      </c>
      <c r="M37" s="34">
        <f t="shared" si="25"/>
        <v>0.48496212106210096</v>
      </c>
      <c r="N37" s="34">
        <f t="shared" si="26"/>
        <v>1.8127769896419458E-2</v>
      </c>
      <c r="O37" s="34">
        <f t="shared" si="27"/>
        <v>1.4996900644891067E-3</v>
      </c>
      <c r="P37" s="37">
        <f t="shared" si="58"/>
        <v>0.39600383700751907</v>
      </c>
      <c r="Q37" s="54">
        <f t="shared" si="28"/>
        <v>7.8495274868323386E-3</v>
      </c>
      <c r="R37" s="66">
        <f t="shared" si="29"/>
        <v>2.7679383406876416E-2</v>
      </c>
      <c r="S37" s="66">
        <f t="shared" si="30"/>
        <v>8.3038150220629242E-2</v>
      </c>
      <c r="T37" s="34">
        <f t="shared" si="31"/>
        <v>8.1519054893077009E-2</v>
      </c>
      <c r="U37" s="34">
        <f t="shared" si="32"/>
        <v>0.2552432216116321</v>
      </c>
      <c r="V37" s="34">
        <f t="shared" si="33"/>
        <v>5.1793628275484151E-3</v>
      </c>
      <c r="W37" s="34">
        <f t="shared" si="34"/>
        <v>8.3316114693839257E-4</v>
      </c>
      <c r="X37" s="37">
        <f t="shared" si="35"/>
        <v>0.53865813840646615</v>
      </c>
      <c r="Y37" s="29">
        <f t="shared" si="36"/>
        <v>7.8495274868323386E-3</v>
      </c>
      <c r="Z37" s="65">
        <f t="shared" si="37"/>
        <v>4.4525803788763696E-2</v>
      </c>
      <c r="AA37" s="66">
        <f t="shared" si="38"/>
        <v>0.13357741136629109</v>
      </c>
      <c r="AB37" s="34">
        <f t="shared" si="39"/>
        <v>8.1519054893077009E-2</v>
      </c>
      <c r="AC37" s="34">
        <f t="shared" si="40"/>
        <v>0.17867025512814247</v>
      </c>
      <c r="AD37" s="34">
        <f t="shared" si="41"/>
        <v>2.5896814137742075E-3</v>
      </c>
      <c r="AE37" s="34">
        <f t="shared" si="42"/>
        <v>5.8321280285687479E-4</v>
      </c>
      <c r="AF37" s="37">
        <f t="shared" si="43"/>
        <v>0.55068505312026239</v>
      </c>
      <c r="AG37" s="29">
        <f t="shared" si="44"/>
        <v>7.8495274868323386E-3</v>
      </c>
      <c r="AH37" s="65">
        <f t="shared" si="45"/>
        <v>8.9450742617624299E-2</v>
      </c>
      <c r="AI37" s="66">
        <f t="shared" si="46"/>
        <v>0.26835222785287288</v>
      </c>
      <c r="AJ37" s="34">
        <f t="shared" si="47"/>
        <v>8.1519054893077009E-2</v>
      </c>
      <c r="AK37" s="34">
        <f t="shared" si="48"/>
        <v>2.5524322161163234E-2</v>
      </c>
      <c r="AL37" s="34">
        <f t="shared" si="49"/>
        <v>1.2948407068871053E-3</v>
      </c>
      <c r="AM37" s="34">
        <f t="shared" si="50"/>
        <v>8.3316114693839332E-5</v>
      </c>
      <c r="AN37" s="37">
        <f t="shared" si="51"/>
        <v>0.52592596816684933</v>
      </c>
      <c r="AP37" s="53">
        <f t="shared" si="52"/>
        <v>0.99999999999999989</v>
      </c>
      <c r="AQ37" s="53">
        <f t="shared" si="53"/>
        <v>1</v>
      </c>
      <c r="AR37" s="53">
        <f t="shared" si="54"/>
        <v>1</v>
      </c>
      <c r="AS37" s="53">
        <f t="shared" si="55"/>
        <v>1</v>
      </c>
      <c r="AT37" s="53">
        <f t="shared" si="56"/>
        <v>1</v>
      </c>
      <c r="AU37" t="str">
        <f t="shared" si="57"/>
        <v>Hungary</v>
      </c>
      <c r="AV37" s="56">
        <f>SUM('[1]Space Heating_GWh'!B19,'[1]Water Heating_GWh'!B19)/SUM('[1]Space Heating_GWh'!$B19:$G19,'[1]Water Heating_GWh'!$B19:$G19)</f>
        <v>7.8495274868323386E-3</v>
      </c>
      <c r="AW37" s="57">
        <f>SUM('[1]Space Heating_GWh'!C19,'[1]Water Heating_GWh'!C19)/SUM('[1]Space Heating_GWh'!$B19:$G19,'[1]Water Heating_GWh'!$B19:$G19)</f>
        <v>8.1519054893077009E-2</v>
      </c>
      <c r="AX37" s="57">
        <f>SUM('[1]Space Heating_GWh'!D19,'[1]Water Heating_GWh'!D19)/SUM('[1]Space Heating_GWh'!$B19:$G19,'[1]Water Heating_GWh'!$B19:$G19)</f>
        <v>0.5104864432232642</v>
      </c>
      <c r="AY37" s="57">
        <f>SUM('[1]Space Heating_GWh'!E19,'[1]Water Heating_GWh'!E19)/SUM('[1]Space Heating_GWh'!$B19:$G19,'[1]Water Heating_GWh'!$B19:$G19)</f>
        <v>2.5896814137742082E-2</v>
      </c>
      <c r="AZ37" s="57">
        <f>SUM('[1]Space Heating_GWh'!F19,'[1]Water Heating_GWh'!F19)/SUM('[1]Space Heating_GWh'!$B19:$G19,'[1]Water Heating_GWh'!$B19:$G19)</f>
        <v>1.6663222938767851E-3</v>
      </c>
      <c r="BA37" s="58">
        <f>SUM('[1]Space Heating_GWh'!G19,'[1]Water Heating_GWh'!G19)/SUM('[1]Space Heating_GWh'!$B19:$G19,'[1]Water Heating_GWh'!$B19:$G19)</f>
        <v>0.37258183796520761</v>
      </c>
    </row>
    <row r="38" spans="1:53" outlineLevel="1" x14ac:dyDescent="0.25">
      <c r="A38" s="26" t="s">
        <v>18</v>
      </c>
      <c r="B38" s="50">
        <v>0</v>
      </c>
      <c r="C38" s="35">
        <v>4.0452482042172729E-2</v>
      </c>
      <c r="D38" s="36">
        <v>0</v>
      </c>
      <c r="E38" s="36">
        <v>0.24484053644961712</v>
      </c>
      <c r="F38" s="36">
        <v>0.21043809742454533</v>
      </c>
      <c r="G38" s="36">
        <v>0.4723159903371496</v>
      </c>
      <c r="H38" s="37">
        <v>3.1952893746515464E-2</v>
      </c>
      <c r="I38" s="29">
        <f t="shared" si="21"/>
        <v>4.0452482042172729E-2</v>
      </c>
      <c r="J38" s="66">
        <f t="shared" si="22"/>
        <v>9.1953791312669557E-3</v>
      </c>
      <c r="K38" s="66">
        <f t="shared" si="23"/>
        <v>2.7586137393800867E-2</v>
      </c>
      <c r="L38" s="34">
        <f t="shared" si="24"/>
        <v>0</v>
      </c>
      <c r="M38" s="34">
        <f t="shared" si="25"/>
        <v>0.23259850962713624</v>
      </c>
      <c r="N38" s="34">
        <f t="shared" si="26"/>
        <v>0.14730666819718172</v>
      </c>
      <c r="O38" s="34">
        <f t="shared" si="27"/>
        <v>0.42508439130343467</v>
      </c>
      <c r="P38" s="37">
        <f t="shared" si="58"/>
        <v>0.11777643230500706</v>
      </c>
      <c r="Q38" s="54">
        <f t="shared" si="28"/>
        <v>4.0452482042172729E-2</v>
      </c>
      <c r="R38" s="66">
        <f t="shared" si="29"/>
        <v>5.2692874133301967E-2</v>
      </c>
      <c r="S38" s="66">
        <f t="shared" si="30"/>
        <v>0.15807862239990589</v>
      </c>
      <c r="T38" s="34">
        <f t="shared" si="31"/>
        <v>0</v>
      </c>
      <c r="U38" s="34">
        <f t="shared" si="32"/>
        <v>0.12242026822480856</v>
      </c>
      <c r="V38" s="34">
        <f t="shared" si="33"/>
        <v>4.2087619484909057E-2</v>
      </c>
      <c r="W38" s="34">
        <f t="shared" si="34"/>
        <v>0.2361579951685748</v>
      </c>
      <c r="X38" s="37">
        <f t="shared" si="35"/>
        <v>0.34811013854632722</v>
      </c>
      <c r="Y38" s="29">
        <f t="shared" si="36"/>
        <v>4.0452482042172729E-2</v>
      </c>
      <c r="Z38" s="65">
        <f t="shared" si="37"/>
        <v>8.1943253761686152E-2</v>
      </c>
      <c r="AA38" s="66">
        <f t="shared" si="38"/>
        <v>0.24582976128505846</v>
      </c>
      <c r="AB38" s="34">
        <f t="shared" si="39"/>
        <v>0</v>
      </c>
      <c r="AC38" s="34">
        <f t="shared" si="40"/>
        <v>8.569418775736598E-2</v>
      </c>
      <c r="AD38" s="34">
        <f t="shared" si="41"/>
        <v>2.1043809742454529E-2</v>
      </c>
      <c r="AE38" s="34">
        <f t="shared" si="42"/>
        <v>0.16531059661800235</v>
      </c>
      <c r="AF38" s="37">
        <f t="shared" si="43"/>
        <v>0.35972590879326005</v>
      </c>
      <c r="AG38" s="29">
        <f t="shared" si="44"/>
        <v>4.0452482042172729E-2</v>
      </c>
      <c r="AH38" s="65">
        <f t="shared" si="45"/>
        <v>0.15421260627513061</v>
      </c>
      <c r="AI38" s="66">
        <f t="shared" si="46"/>
        <v>0.46263781882539184</v>
      </c>
      <c r="AJ38" s="34">
        <f t="shared" si="47"/>
        <v>0</v>
      </c>
      <c r="AK38" s="34">
        <f t="shared" si="48"/>
        <v>1.2242026822480866E-2</v>
      </c>
      <c r="AL38" s="34">
        <f t="shared" si="49"/>
        <v>1.0521904871227276E-2</v>
      </c>
      <c r="AM38" s="34">
        <f t="shared" si="50"/>
        <v>2.3615799516857501E-2</v>
      </c>
      <c r="AN38" s="37">
        <f t="shared" si="51"/>
        <v>0.29631736164673939</v>
      </c>
      <c r="AP38" s="53">
        <f t="shared" si="52"/>
        <v>1.0000000000000002</v>
      </c>
      <c r="AQ38" s="53">
        <f t="shared" si="53"/>
        <v>1.0000000000000002</v>
      </c>
      <c r="AR38" s="53">
        <f t="shared" si="54"/>
        <v>1.0000000000000002</v>
      </c>
      <c r="AS38" s="53">
        <f t="shared" si="55"/>
        <v>1.0000000000000002</v>
      </c>
      <c r="AT38" s="53">
        <f t="shared" si="56"/>
        <v>1.0000000000000004</v>
      </c>
      <c r="AU38" t="str">
        <f t="shared" si="57"/>
        <v>Ireland</v>
      </c>
      <c r="AV38" s="56">
        <f>SUM('[1]Space Heating_GWh'!B9,'[1]Water Heating_GWh'!B9)/SUM('[1]Space Heating_GWh'!$B9:$G9,'[1]Water Heating_GWh'!$B9:$G9)</f>
        <v>4.0452482042172729E-2</v>
      </c>
      <c r="AW38" s="57">
        <f>SUM('[1]Space Heating_GWh'!C9,'[1]Water Heating_GWh'!C9)/SUM('[1]Space Heating_GWh'!$B9:$G9,'[1]Water Heating_GWh'!$B9:$G9)</f>
        <v>0</v>
      </c>
      <c r="AX38" s="57">
        <f>SUM('[1]Space Heating_GWh'!D9,'[1]Water Heating_GWh'!D9)/SUM('[1]Space Heating_GWh'!$B9:$G9,'[1]Water Heating_GWh'!$B9:$G9)</f>
        <v>0.24484053644961712</v>
      </c>
      <c r="AY38" s="57">
        <f>SUM('[1]Space Heating_GWh'!E9,'[1]Water Heating_GWh'!E9)/SUM('[1]Space Heating_GWh'!$B9:$G9,'[1]Water Heating_GWh'!$B9:$G9)</f>
        <v>0.21043809742454533</v>
      </c>
      <c r="AZ38" s="57">
        <f>SUM('[1]Space Heating_GWh'!F9,'[1]Water Heating_GWh'!F9)/SUM('[1]Space Heating_GWh'!$B9:$G9,'[1]Water Heating_GWh'!$B9:$G9)</f>
        <v>0.4723159903371496</v>
      </c>
      <c r="BA38" s="58">
        <f>SUM('[1]Space Heating_GWh'!G9,'[1]Water Heating_GWh'!G9)/SUM('[1]Space Heating_GWh'!$B9:$G9,'[1]Water Heating_GWh'!$B9:$G9)</f>
        <v>3.1952893746515464E-2</v>
      </c>
    </row>
    <row r="39" spans="1:53" outlineLevel="1" x14ac:dyDescent="0.25">
      <c r="A39" s="26" t="s">
        <v>5</v>
      </c>
      <c r="B39" s="50">
        <v>0</v>
      </c>
      <c r="C39" s="35">
        <v>4.4437390461176752E-3</v>
      </c>
      <c r="D39" s="36">
        <v>3.7830741502812938E-2</v>
      </c>
      <c r="E39" s="36">
        <v>0.60633357303423518</v>
      </c>
      <c r="F39" s="36">
        <v>0</v>
      </c>
      <c r="G39" s="36">
        <v>8.2041797893070256E-2</v>
      </c>
      <c r="H39" s="37">
        <v>0.26935014852376377</v>
      </c>
      <c r="I39" s="29">
        <f t="shared" si="21"/>
        <v>4.4437390461176752E-3</v>
      </c>
      <c r="J39" s="66">
        <f t="shared" si="22"/>
        <v>2.8890643830764089E-3</v>
      </c>
      <c r="K39" s="66">
        <f t="shared" si="23"/>
        <v>8.6671931492292263E-3</v>
      </c>
      <c r="L39" s="34">
        <f t="shared" si="24"/>
        <v>3.7830741502812938E-2</v>
      </c>
      <c r="M39" s="34">
        <f t="shared" si="25"/>
        <v>0.57601689438252335</v>
      </c>
      <c r="N39" s="34">
        <f t="shared" si="26"/>
        <v>0</v>
      </c>
      <c r="O39" s="34">
        <f t="shared" si="27"/>
        <v>7.3837618103763228E-2</v>
      </c>
      <c r="P39" s="37">
        <f t="shared" si="58"/>
        <v>0.29631474943247693</v>
      </c>
      <c r="Q39" s="54">
        <f t="shared" si="28"/>
        <v>4.4437390461176752E-3</v>
      </c>
      <c r="R39" s="66">
        <f t="shared" si="29"/>
        <v>3.4418768546365275E-2</v>
      </c>
      <c r="S39" s="66">
        <f t="shared" si="30"/>
        <v>0.10325630563909582</v>
      </c>
      <c r="T39" s="34">
        <f t="shared" si="31"/>
        <v>3.7830741502812938E-2</v>
      </c>
      <c r="U39" s="34">
        <f t="shared" si="32"/>
        <v>0.30316678651711759</v>
      </c>
      <c r="V39" s="34">
        <f t="shared" si="33"/>
        <v>0</v>
      </c>
      <c r="W39" s="34">
        <f t="shared" si="34"/>
        <v>4.1020898946535128E-2</v>
      </c>
      <c r="X39" s="37">
        <f t="shared" si="35"/>
        <v>0.47586275980195536</v>
      </c>
      <c r="Y39" s="29">
        <f t="shared" si="36"/>
        <v>4.4437390461176752E-3</v>
      </c>
      <c r="Z39" s="65">
        <f t="shared" si="37"/>
        <v>5.5930498887843572E-2</v>
      </c>
      <c r="AA39" s="66">
        <f t="shared" si="38"/>
        <v>0.16779149666353071</v>
      </c>
      <c r="AB39" s="34">
        <f t="shared" si="39"/>
        <v>3.7830741502812938E-2</v>
      </c>
      <c r="AC39" s="34">
        <f t="shared" si="40"/>
        <v>0.2122167505619823</v>
      </c>
      <c r="AD39" s="34">
        <f t="shared" si="41"/>
        <v>0</v>
      </c>
      <c r="AE39" s="34">
        <f t="shared" si="42"/>
        <v>2.8714629262574589E-2</v>
      </c>
      <c r="AF39" s="37">
        <f t="shared" si="43"/>
        <v>0.49307214407513805</v>
      </c>
      <c r="AG39" s="29">
        <f t="shared" si="44"/>
        <v>4.4437390461176752E-3</v>
      </c>
      <c r="AH39" s="65">
        <f t="shared" si="45"/>
        <v>0.11444240541666452</v>
      </c>
      <c r="AI39" s="66">
        <f t="shared" si="46"/>
        <v>0.34332721624999357</v>
      </c>
      <c r="AJ39" s="34">
        <f t="shared" si="47"/>
        <v>3.7830741502812938E-2</v>
      </c>
      <c r="AK39" s="34">
        <f t="shared" si="48"/>
        <v>3.0316678651711785E-2</v>
      </c>
      <c r="AL39" s="34">
        <f t="shared" si="49"/>
        <v>0</v>
      </c>
      <c r="AM39" s="34">
        <f t="shared" si="50"/>
        <v>4.1020898946535168E-3</v>
      </c>
      <c r="AN39" s="37">
        <f t="shared" si="51"/>
        <v>0.46553712923804585</v>
      </c>
      <c r="AP39" s="53">
        <f t="shared" si="52"/>
        <v>0.99999999999999978</v>
      </c>
      <c r="AQ39" s="53">
        <f t="shared" si="53"/>
        <v>0.99999999999999978</v>
      </c>
      <c r="AR39" s="53">
        <f t="shared" si="54"/>
        <v>0.99999999999999978</v>
      </c>
      <c r="AS39" s="53">
        <f t="shared" si="55"/>
        <v>0.99999999999999978</v>
      </c>
      <c r="AT39" s="53">
        <f t="shared" si="56"/>
        <v>1</v>
      </c>
      <c r="AU39" t="str">
        <f t="shared" si="57"/>
        <v>Italy</v>
      </c>
      <c r="AV39" s="56">
        <f>SUM('[1]Space Heating_GWh'!B14,'[1]Water Heating_GWh'!B14)/SUM('[1]Space Heating_GWh'!$B14:$G14,'[1]Water Heating_GWh'!$B14:$G14)</f>
        <v>4.4437390461176752E-3</v>
      </c>
      <c r="AW39" s="57">
        <f>SUM('[1]Space Heating_GWh'!C14,'[1]Water Heating_GWh'!C14)/SUM('[1]Space Heating_GWh'!$B14:$G14,'[1]Water Heating_GWh'!$B14:$G14)</f>
        <v>3.7830741502812938E-2</v>
      </c>
      <c r="AX39" s="57">
        <f>SUM('[1]Space Heating_GWh'!D14,'[1]Water Heating_GWh'!D14)/SUM('[1]Space Heating_GWh'!$B14:$G14,'[1]Water Heating_GWh'!$B14:$G14)</f>
        <v>0.60633357303423518</v>
      </c>
      <c r="AY39" s="57">
        <f>SUM('[1]Space Heating_GWh'!E14,'[1]Water Heating_GWh'!E14)/SUM('[1]Space Heating_GWh'!$B14:$G14,'[1]Water Heating_GWh'!$B14:$G14)</f>
        <v>0</v>
      </c>
      <c r="AZ39" s="57">
        <f>SUM('[1]Space Heating_GWh'!F14,'[1]Water Heating_GWh'!F14)/SUM('[1]Space Heating_GWh'!$B14:$G14,'[1]Water Heating_GWh'!$B14:$G14)</f>
        <v>8.2041797893070256E-2</v>
      </c>
      <c r="BA39" s="58">
        <f>SUM('[1]Space Heating_GWh'!G14,'[1]Water Heating_GWh'!G14)/SUM('[1]Space Heating_GWh'!$B14:$G14,'[1]Water Heating_GWh'!$B14:$G14)</f>
        <v>0.26935014852376377</v>
      </c>
    </row>
    <row r="40" spans="1:53" outlineLevel="1" x14ac:dyDescent="0.25">
      <c r="A40" s="26" t="s">
        <v>23</v>
      </c>
      <c r="B40" s="50">
        <v>0</v>
      </c>
      <c r="C40" s="35">
        <v>8.639779559150464E-3</v>
      </c>
      <c r="D40" s="36">
        <v>0.36662038328049462</v>
      </c>
      <c r="E40" s="36">
        <v>7.5605954260066749E-2</v>
      </c>
      <c r="F40" s="36">
        <v>1.4120224436896416E-2</v>
      </c>
      <c r="G40" s="36">
        <v>2.8631104782587218E-2</v>
      </c>
      <c r="H40" s="37">
        <v>0.50638255368080431</v>
      </c>
      <c r="I40" s="29">
        <f t="shared" si="21"/>
        <v>8.639779559150464E-3</v>
      </c>
      <c r="J40" s="66">
        <f t="shared" si="22"/>
        <v>8.1596066417482377E-4</v>
      </c>
      <c r="K40" s="66">
        <f t="shared" si="23"/>
        <v>2.4478819925244713E-3</v>
      </c>
      <c r="L40" s="34">
        <f t="shared" si="24"/>
        <v>0.36662038328049462</v>
      </c>
      <c r="M40" s="34">
        <f t="shared" si="25"/>
        <v>7.182565654706341E-2</v>
      </c>
      <c r="N40" s="34">
        <f t="shared" si="26"/>
        <v>9.8841571058274902E-3</v>
      </c>
      <c r="O40" s="34">
        <f t="shared" si="27"/>
        <v>2.5767994304328495E-2</v>
      </c>
      <c r="P40" s="37">
        <f t="shared" si="58"/>
        <v>0.51399818654643603</v>
      </c>
      <c r="Q40" s="54">
        <f t="shared" si="28"/>
        <v>8.639779559150464E-3</v>
      </c>
      <c r="R40" s="66">
        <f t="shared" si="29"/>
        <v>6.3414709070844129E-3</v>
      </c>
      <c r="S40" s="66">
        <f t="shared" si="30"/>
        <v>1.9024412721253239E-2</v>
      </c>
      <c r="T40" s="34">
        <f t="shared" si="31"/>
        <v>0.36662038328049462</v>
      </c>
      <c r="U40" s="34">
        <f t="shared" si="32"/>
        <v>3.7802977130033374E-2</v>
      </c>
      <c r="V40" s="34">
        <f t="shared" si="33"/>
        <v>2.8240448873792824E-3</v>
      </c>
      <c r="W40" s="34">
        <f t="shared" si="34"/>
        <v>1.4315552391293609E-2</v>
      </c>
      <c r="X40" s="37">
        <f t="shared" si="35"/>
        <v>0.54443137912331074</v>
      </c>
      <c r="Y40" s="29">
        <f t="shared" si="36"/>
        <v>8.639779559150464E-3</v>
      </c>
      <c r="Z40" s="65">
        <f t="shared" si="37"/>
        <v>1.0057786296366483E-2</v>
      </c>
      <c r="AA40" s="66">
        <f t="shared" si="38"/>
        <v>3.0173358889099448E-2</v>
      </c>
      <c r="AB40" s="34">
        <f t="shared" si="39"/>
        <v>0.36662038328049462</v>
      </c>
      <c r="AC40" s="34">
        <f t="shared" si="40"/>
        <v>2.6462083991023361E-2</v>
      </c>
      <c r="AD40" s="34">
        <f t="shared" si="41"/>
        <v>1.4120224436896412E-3</v>
      </c>
      <c r="AE40" s="34">
        <f t="shared" si="42"/>
        <v>1.0020886673905527E-2</v>
      </c>
      <c r="AF40" s="37">
        <f t="shared" si="43"/>
        <v>0.5466136988662702</v>
      </c>
      <c r="AG40" s="29">
        <f t="shared" si="44"/>
        <v>8.639779559150464E-3</v>
      </c>
      <c r="AH40" s="65">
        <f t="shared" si="45"/>
        <v>1.9676898378475249E-2</v>
      </c>
      <c r="AI40" s="66">
        <f t="shared" si="46"/>
        <v>5.9030695135425748E-2</v>
      </c>
      <c r="AJ40" s="34">
        <f t="shared" si="47"/>
        <v>0.36662038328049462</v>
      </c>
      <c r="AK40" s="34">
        <f t="shared" si="48"/>
        <v>3.780297713003341E-3</v>
      </c>
      <c r="AL40" s="34">
        <f t="shared" si="49"/>
        <v>7.0601122184482136E-4</v>
      </c>
      <c r="AM40" s="34">
        <f t="shared" si="50"/>
        <v>1.4315552391293621E-3</v>
      </c>
      <c r="AN40" s="37">
        <f t="shared" si="51"/>
        <v>0.5401143794724762</v>
      </c>
      <c r="AP40" s="53">
        <f t="shared" si="52"/>
        <v>0.99999999999999978</v>
      </c>
      <c r="AQ40" s="53">
        <f t="shared" si="53"/>
        <v>0.99999999999999989</v>
      </c>
      <c r="AR40" s="53">
        <f t="shared" si="54"/>
        <v>0.99999999999999978</v>
      </c>
      <c r="AS40" s="53">
        <f t="shared" si="55"/>
        <v>0.99999999999999978</v>
      </c>
      <c r="AT40" s="53">
        <f t="shared" si="56"/>
        <v>0.99999999999999978</v>
      </c>
      <c r="AU40" t="str">
        <f t="shared" si="57"/>
        <v>Latvia</v>
      </c>
      <c r="AV40" s="56">
        <f>SUM('[1]Space Heating_GWh'!B16,'[1]Water Heating_GWh'!B16)/SUM('[1]Space Heating_GWh'!$B16:$G16,'[1]Water Heating_GWh'!$B16:$G16)</f>
        <v>8.639779559150464E-3</v>
      </c>
      <c r="AW40" s="57">
        <f>SUM('[1]Space Heating_GWh'!C16,'[1]Water Heating_GWh'!C16)/SUM('[1]Space Heating_GWh'!$B16:$G16,'[1]Water Heating_GWh'!$B16:$G16)</f>
        <v>0.36662038328049462</v>
      </c>
      <c r="AX40" s="57">
        <f>SUM('[1]Space Heating_GWh'!D16,'[1]Water Heating_GWh'!D16)/SUM('[1]Space Heating_GWh'!$B16:$G16,'[1]Water Heating_GWh'!$B16:$G16)</f>
        <v>7.5605954260066749E-2</v>
      </c>
      <c r="AY40" s="57">
        <f>SUM('[1]Space Heating_GWh'!E16,'[1]Water Heating_GWh'!E16)/SUM('[1]Space Heating_GWh'!$B16:$G16,'[1]Water Heating_GWh'!$B16:$G16)</f>
        <v>1.4120224436896416E-2</v>
      </c>
      <c r="AZ40" s="57">
        <f>SUM('[1]Space Heating_GWh'!F16,'[1]Water Heating_GWh'!F16)/SUM('[1]Space Heating_GWh'!$B16:$G16,'[1]Water Heating_GWh'!$B16:$G16)</f>
        <v>2.8631104782587218E-2</v>
      </c>
      <c r="BA40" s="58">
        <f>SUM('[1]Space Heating_GWh'!G16,'[1]Water Heating_GWh'!G16)/SUM('[1]Space Heating_GWh'!$B16:$G16,'[1]Water Heating_GWh'!$B16:$G16)</f>
        <v>0.50638255368080431</v>
      </c>
    </row>
    <row r="41" spans="1:53" outlineLevel="1" x14ac:dyDescent="0.25">
      <c r="A41" s="26" t="s">
        <v>24</v>
      </c>
      <c r="B41" s="50">
        <v>0</v>
      </c>
      <c r="C41" s="35">
        <v>1.1947200380473319E-2</v>
      </c>
      <c r="D41" s="36">
        <v>0.38831919257851738</v>
      </c>
      <c r="E41" s="36">
        <v>9.2411383861682309E-2</v>
      </c>
      <c r="F41" s="36">
        <v>5.0427974204291987E-2</v>
      </c>
      <c r="G41" s="36">
        <v>1.2615064037253066E-2</v>
      </c>
      <c r="H41" s="37">
        <v>0.4442791849377819</v>
      </c>
      <c r="I41" s="29">
        <f t="shared" si="21"/>
        <v>1.1947200380473319E-2</v>
      </c>
      <c r="J41" s="66">
        <f t="shared" si="22"/>
        <v>1.5757850893572763E-3</v>
      </c>
      <c r="K41" s="66">
        <f t="shared" si="23"/>
        <v>4.7273552680718285E-3</v>
      </c>
      <c r="L41" s="34">
        <f t="shared" si="24"/>
        <v>0.38831919257851738</v>
      </c>
      <c r="M41" s="34">
        <f t="shared" si="25"/>
        <v>8.7790814668598185E-2</v>
      </c>
      <c r="N41" s="34">
        <f t="shared" si="26"/>
        <v>3.5299581943004386E-2</v>
      </c>
      <c r="O41" s="34">
        <f t="shared" si="27"/>
        <v>1.135355763352776E-2</v>
      </c>
      <c r="P41" s="37">
        <f t="shared" si="58"/>
        <v>0.45898651243844979</v>
      </c>
      <c r="Q41" s="54">
        <f t="shared" si="28"/>
        <v>1.1947200380473319E-2</v>
      </c>
      <c r="R41" s="66">
        <f t="shared" si="29"/>
        <v>9.285560331290129E-3</v>
      </c>
      <c r="S41" s="66">
        <f t="shared" si="30"/>
        <v>2.7856680993870387E-2</v>
      </c>
      <c r="T41" s="34">
        <f t="shared" si="31"/>
        <v>0.38831919257851738</v>
      </c>
      <c r="U41" s="34">
        <f t="shared" si="32"/>
        <v>4.6205691930841154E-2</v>
      </c>
      <c r="V41" s="34">
        <f t="shared" si="33"/>
        <v>1.0085594840858395E-2</v>
      </c>
      <c r="W41" s="34">
        <f t="shared" si="34"/>
        <v>6.3075320186265329E-3</v>
      </c>
      <c r="X41" s="37">
        <f t="shared" si="35"/>
        <v>0.49999254692552264</v>
      </c>
      <c r="Y41" s="29">
        <f t="shared" si="36"/>
        <v>1.1947200380473319E-2</v>
      </c>
      <c r="Z41" s="65">
        <f t="shared" si="37"/>
        <v>1.4206545989771349E-2</v>
      </c>
      <c r="AA41" s="66">
        <f t="shared" si="38"/>
        <v>4.2619637969314048E-2</v>
      </c>
      <c r="AB41" s="34">
        <f t="shared" si="39"/>
        <v>0.38831919257851738</v>
      </c>
      <c r="AC41" s="34">
        <f t="shared" si="40"/>
        <v>3.2343984351588806E-2</v>
      </c>
      <c r="AD41" s="34">
        <f t="shared" si="41"/>
        <v>5.0427974204291974E-3</v>
      </c>
      <c r="AE41" s="34">
        <f t="shared" si="42"/>
        <v>4.4152724130385726E-3</v>
      </c>
      <c r="AF41" s="37">
        <f t="shared" si="43"/>
        <v>0.5011053688968673</v>
      </c>
      <c r="AG41" s="29">
        <f t="shared" si="44"/>
        <v>1.1947200380473319E-2</v>
      </c>
      <c r="AH41" s="65">
        <f t="shared" si="45"/>
        <v>2.5844297674661544E-2</v>
      </c>
      <c r="AI41" s="66">
        <f t="shared" si="46"/>
        <v>7.7532893023984639E-2</v>
      </c>
      <c r="AJ41" s="34">
        <f t="shared" si="47"/>
        <v>0.38831919257851738</v>
      </c>
      <c r="AK41" s="34">
        <f t="shared" si="48"/>
        <v>4.6205691930841196E-3</v>
      </c>
      <c r="AL41" s="34">
        <f t="shared" si="49"/>
        <v>2.5213987102146018E-3</v>
      </c>
      <c r="AM41" s="34">
        <f t="shared" si="50"/>
        <v>6.3075320186265383E-4</v>
      </c>
      <c r="AN41" s="37">
        <f t="shared" si="51"/>
        <v>0.48858369523720169</v>
      </c>
      <c r="AP41" s="53">
        <f t="shared" si="52"/>
        <v>1</v>
      </c>
      <c r="AQ41" s="53">
        <f t="shared" si="53"/>
        <v>0.99999999999999989</v>
      </c>
      <c r="AR41" s="53">
        <f t="shared" si="54"/>
        <v>1</v>
      </c>
      <c r="AS41" s="53">
        <f t="shared" si="55"/>
        <v>1</v>
      </c>
      <c r="AT41" s="53">
        <f t="shared" si="56"/>
        <v>0.99999999999999989</v>
      </c>
      <c r="AU41" t="str">
        <f t="shared" si="57"/>
        <v>Lithuania</v>
      </c>
      <c r="AV41" s="56">
        <f>SUM('[1]Space Heating_GWh'!B17,'[1]Water Heating_GWh'!B17)/SUM('[1]Space Heating_GWh'!$B17:$G17,'[1]Water Heating_GWh'!$B17:$G17)</f>
        <v>1.1947200380473319E-2</v>
      </c>
      <c r="AW41" s="57">
        <f>SUM('[1]Space Heating_GWh'!C17,'[1]Water Heating_GWh'!C17)/SUM('[1]Space Heating_GWh'!$B17:$G17,'[1]Water Heating_GWh'!$B17:$G17)</f>
        <v>0.38831919257851738</v>
      </c>
      <c r="AX41" s="57">
        <f>SUM('[1]Space Heating_GWh'!D17,'[1]Water Heating_GWh'!D17)/SUM('[1]Space Heating_GWh'!$B17:$G17,'[1]Water Heating_GWh'!$B17:$G17)</f>
        <v>9.2411383861682309E-2</v>
      </c>
      <c r="AY41" s="57">
        <f>SUM('[1]Space Heating_GWh'!E17,'[1]Water Heating_GWh'!E17)/SUM('[1]Space Heating_GWh'!$B17:$G17,'[1]Water Heating_GWh'!$B17:$G17)</f>
        <v>5.0427974204291987E-2</v>
      </c>
      <c r="AZ41" s="57">
        <f>SUM('[1]Space Heating_GWh'!F17,'[1]Water Heating_GWh'!F17)/SUM('[1]Space Heating_GWh'!$B17:$G17,'[1]Water Heating_GWh'!$B17:$G17)</f>
        <v>1.2615064037253066E-2</v>
      </c>
      <c r="BA41" s="58">
        <f>SUM('[1]Space Heating_GWh'!G17,'[1]Water Heating_GWh'!G17)/SUM('[1]Space Heating_GWh'!$B17:$G17,'[1]Water Heating_GWh'!$B17:$G17)</f>
        <v>0.4442791849377819</v>
      </c>
    </row>
    <row r="42" spans="1:53" outlineLevel="1" x14ac:dyDescent="0.25">
      <c r="A42" s="26" t="s">
        <v>27</v>
      </c>
      <c r="B42" s="50">
        <v>0</v>
      </c>
      <c r="C42" s="35">
        <v>4.1616103700314148E-2</v>
      </c>
      <c r="D42" s="36">
        <v>0</v>
      </c>
      <c r="E42" s="36">
        <v>0.50099526558444829</v>
      </c>
      <c r="F42" s="36">
        <v>1.4303738760003855E-3</v>
      </c>
      <c r="G42" s="36">
        <v>0.39334394993624827</v>
      </c>
      <c r="H42" s="37">
        <v>6.2614306902988776E-2</v>
      </c>
      <c r="I42" s="29">
        <f t="shared" si="21"/>
        <v>4.1616103700314148E-2</v>
      </c>
      <c r="J42" s="66">
        <f t="shared" si="22"/>
        <v>4.8609952826735511E-3</v>
      </c>
      <c r="K42" s="66">
        <f t="shared" si="23"/>
        <v>1.4582985848020653E-2</v>
      </c>
      <c r="L42" s="34">
        <f t="shared" si="24"/>
        <v>0</v>
      </c>
      <c r="M42" s="34">
        <f t="shared" si="25"/>
        <v>0.47594550230522586</v>
      </c>
      <c r="N42" s="34">
        <f t="shared" si="26"/>
        <v>1.0012617132002697E-3</v>
      </c>
      <c r="O42" s="34">
        <f t="shared" si="27"/>
        <v>0.35400955494262343</v>
      </c>
      <c r="P42" s="37">
        <f t="shared" si="58"/>
        <v>0.10798359620794193</v>
      </c>
      <c r="Q42" s="54">
        <f t="shared" si="28"/>
        <v>4.1616103700314148E-2</v>
      </c>
      <c r="R42" s="66">
        <f t="shared" si="29"/>
        <v>4.4831390686114858E-2</v>
      </c>
      <c r="S42" s="66">
        <f t="shared" si="30"/>
        <v>0.13449417205834457</v>
      </c>
      <c r="T42" s="34">
        <f t="shared" si="31"/>
        <v>0</v>
      </c>
      <c r="U42" s="34">
        <f t="shared" si="32"/>
        <v>0.25049763279222415</v>
      </c>
      <c r="V42" s="34">
        <f t="shared" si="33"/>
        <v>2.8607477520007702E-4</v>
      </c>
      <c r="W42" s="34">
        <f t="shared" si="34"/>
        <v>0.19667197496812414</v>
      </c>
      <c r="X42" s="37">
        <f t="shared" si="35"/>
        <v>0.3316026510196779</v>
      </c>
      <c r="Y42" s="29">
        <f t="shared" si="36"/>
        <v>4.1616103700314148E-2</v>
      </c>
      <c r="Z42" s="65">
        <f t="shared" si="37"/>
        <v>7.2825978322106646E-2</v>
      </c>
      <c r="AA42" s="66">
        <f t="shared" si="38"/>
        <v>0.21847793496631995</v>
      </c>
      <c r="AB42" s="34">
        <f t="shared" si="39"/>
        <v>0</v>
      </c>
      <c r="AC42" s="34">
        <f t="shared" si="40"/>
        <v>0.1753483429545569</v>
      </c>
      <c r="AD42" s="34">
        <f t="shared" si="41"/>
        <v>1.4303738760003851E-4</v>
      </c>
      <c r="AE42" s="34">
        <f t="shared" si="42"/>
        <v>0.1376703824776869</v>
      </c>
      <c r="AF42" s="37">
        <f t="shared" si="43"/>
        <v>0.35391822019141539</v>
      </c>
      <c r="AG42" s="29">
        <f t="shared" si="44"/>
        <v>4.1616103700314148E-2</v>
      </c>
      <c r="AH42" s="65">
        <f t="shared" si="45"/>
        <v>0.14892169423720086</v>
      </c>
      <c r="AI42" s="66">
        <f t="shared" si="46"/>
        <v>0.44676508271160259</v>
      </c>
      <c r="AJ42" s="34">
        <f t="shared" si="47"/>
        <v>0</v>
      </c>
      <c r="AK42" s="34">
        <f t="shared" si="48"/>
        <v>2.5049763279222436E-2</v>
      </c>
      <c r="AL42" s="34">
        <f t="shared" si="49"/>
        <v>7.1518693800019337E-5</v>
      </c>
      <c r="AM42" s="34">
        <f t="shared" si="50"/>
        <v>1.9667197496812432E-2</v>
      </c>
      <c r="AN42" s="37">
        <f t="shared" si="51"/>
        <v>0.31790863988104745</v>
      </c>
      <c r="AP42" s="53">
        <f t="shared" si="52"/>
        <v>0.99999999999999978</v>
      </c>
      <c r="AQ42" s="53">
        <f t="shared" si="53"/>
        <v>0.99999999999999989</v>
      </c>
      <c r="AR42" s="53">
        <f t="shared" si="54"/>
        <v>0.99999999999999989</v>
      </c>
      <c r="AS42" s="53">
        <f t="shared" si="55"/>
        <v>1</v>
      </c>
      <c r="AT42" s="53">
        <f t="shared" si="56"/>
        <v>1</v>
      </c>
      <c r="AU42" t="str">
        <f t="shared" si="57"/>
        <v>Luxembourg</v>
      </c>
      <c r="AV42" s="56">
        <f>SUM('[1]Space Heating_GWh'!B18,'[1]Water Heating_GWh'!B18)/SUM('[1]Space Heating_GWh'!$B18:$G18,'[1]Water Heating_GWh'!$B18:$G18)</f>
        <v>4.1616103700314148E-2</v>
      </c>
      <c r="AW42" s="57">
        <f>SUM('[1]Space Heating_GWh'!C18,'[1]Water Heating_GWh'!C18)/SUM('[1]Space Heating_GWh'!$B18:$G18,'[1]Water Heating_GWh'!$B18:$G18)</f>
        <v>0</v>
      </c>
      <c r="AX42" s="57">
        <f>SUM('[1]Space Heating_GWh'!D18,'[1]Water Heating_GWh'!D18)/SUM('[1]Space Heating_GWh'!$B18:$G18,'[1]Water Heating_GWh'!$B18:$G18)</f>
        <v>0.50099526558444829</v>
      </c>
      <c r="AY42" s="57">
        <f>SUM('[1]Space Heating_GWh'!E18,'[1]Water Heating_GWh'!E18)/SUM('[1]Space Heating_GWh'!$B18:$G18,'[1]Water Heating_GWh'!$B18:$G18)</f>
        <v>1.4303738760003855E-3</v>
      </c>
      <c r="AZ42" s="57">
        <f>SUM('[1]Space Heating_GWh'!F18,'[1]Water Heating_GWh'!F18)/SUM('[1]Space Heating_GWh'!$B18:$G18,'[1]Water Heating_GWh'!$B18:$G18)</f>
        <v>0.39334394993624827</v>
      </c>
      <c r="BA42" s="58">
        <f>SUM('[1]Space Heating_GWh'!G18,'[1]Water Heating_GWh'!G18)/SUM('[1]Space Heating_GWh'!$B18:$G18,'[1]Water Heating_GWh'!$B18:$G18)</f>
        <v>6.2614306902988776E-2</v>
      </c>
    </row>
    <row r="43" spans="1:53" outlineLevel="1" x14ac:dyDescent="0.25">
      <c r="A43" s="26" t="s">
        <v>29</v>
      </c>
      <c r="B43" s="50">
        <v>0</v>
      </c>
      <c r="C43" s="35">
        <v>0.34465438009261035</v>
      </c>
      <c r="D43" s="36">
        <v>0</v>
      </c>
      <c r="E43" s="36">
        <v>0</v>
      </c>
      <c r="F43" s="36">
        <v>0</v>
      </c>
      <c r="G43" s="36">
        <v>0.56864248792582839</v>
      </c>
      <c r="H43" s="37">
        <v>8.6703131981561252E-2</v>
      </c>
      <c r="I43" s="29">
        <f t="shared" si="21"/>
        <v>0.34465438009261035</v>
      </c>
      <c r="J43" s="66">
        <f t="shared" si="22"/>
        <v>4.2648186594437124E-3</v>
      </c>
      <c r="K43" s="66">
        <f t="shared" si="23"/>
        <v>1.2794455978331138E-2</v>
      </c>
      <c r="L43" s="34">
        <f t="shared" si="24"/>
        <v>0</v>
      </c>
      <c r="M43" s="34">
        <f t="shared" si="25"/>
        <v>0</v>
      </c>
      <c r="N43" s="34">
        <f t="shared" si="26"/>
        <v>0</v>
      </c>
      <c r="O43" s="34">
        <f t="shared" si="27"/>
        <v>0.5117782391332456</v>
      </c>
      <c r="P43" s="37">
        <f t="shared" si="58"/>
        <v>0.12650810613636926</v>
      </c>
      <c r="Q43" s="54">
        <f t="shared" si="28"/>
        <v>0.34465438009261035</v>
      </c>
      <c r="R43" s="66">
        <f t="shared" si="29"/>
        <v>2.8432124396291419E-2</v>
      </c>
      <c r="S43" s="66">
        <f t="shared" si="30"/>
        <v>8.5296373188874258E-2</v>
      </c>
      <c r="T43" s="34">
        <f t="shared" si="31"/>
        <v>0</v>
      </c>
      <c r="U43" s="34">
        <f t="shared" si="32"/>
        <v>0</v>
      </c>
      <c r="V43" s="34">
        <f t="shared" si="33"/>
        <v>0</v>
      </c>
      <c r="W43" s="34">
        <f t="shared" si="34"/>
        <v>0.28432124396291419</v>
      </c>
      <c r="X43" s="37">
        <f t="shared" si="35"/>
        <v>0.25729587835930978</v>
      </c>
      <c r="Y43" s="29">
        <f t="shared" si="36"/>
        <v>0.34465438009261035</v>
      </c>
      <c r="Z43" s="65">
        <f t="shared" si="37"/>
        <v>4.620220214397356E-2</v>
      </c>
      <c r="AA43" s="66">
        <f t="shared" si="38"/>
        <v>0.13860660643192069</v>
      </c>
      <c r="AB43" s="34">
        <f t="shared" si="39"/>
        <v>0</v>
      </c>
      <c r="AC43" s="34">
        <f t="shared" si="40"/>
        <v>0</v>
      </c>
      <c r="AD43" s="34">
        <f t="shared" si="41"/>
        <v>0</v>
      </c>
      <c r="AE43" s="34">
        <f t="shared" si="42"/>
        <v>0.19902487077403994</v>
      </c>
      <c r="AF43" s="37">
        <f t="shared" si="43"/>
        <v>0.27151194055745548</v>
      </c>
      <c r="AG43" s="29">
        <f t="shared" si="44"/>
        <v>0.34465438009261035</v>
      </c>
      <c r="AH43" s="65">
        <f t="shared" si="45"/>
        <v>9.4536813617668955E-2</v>
      </c>
      <c r="AI43" s="66">
        <f t="shared" si="46"/>
        <v>0.28361044085300685</v>
      </c>
      <c r="AJ43" s="34">
        <f t="shared" si="47"/>
        <v>0</v>
      </c>
      <c r="AK43" s="34">
        <f t="shared" si="48"/>
        <v>0</v>
      </c>
      <c r="AL43" s="34">
        <f t="shared" si="49"/>
        <v>0</v>
      </c>
      <c r="AM43" s="34">
        <f t="shared" si="50"/>
        <v>2.8432124396291444E-2</v>
      </c>
      <c r="AN43" s="37">
        <f t="shared" si="51"/>
        <v>0.24876624104042239</v>
      </c>
      <c r="AP43" s="53">
        <f t="shared" si="52"/>
        <v>1</v>
      </c>
      <c r="AQ43" s="53">
        <f t="shared" si="53"/>
        <v>1</v>
      </c>
      <c r="AR43" s="53">
        <f t="shared" si="54"/>
        <v>1</v>
      </c>
      <c r="AS43" s="53">
        <f t="shared" si="55"/>
        <v>1</v>
      </c>
      <c r="AT43" s="53">
        <f t="shared" si="56"/>
        <v>1</v>
      </c>
      <c r="AU43" t="str">
        <f t="shared" si="57"/>
        <v>Malta</v>
      </c>
      <c r="AV43" s="56">
        <f>SUM('[1]Space Heating_GWh'!B20,'[1]Water Heating_GWh'!B20)/SUM('[1]Space Heating_GWh'!$B20:$G20,'[1]Water Heating_GWh'!$B20:$G20)</f>
        <v>0.34465438009261035</v>
      </c>
      <c r="AW43" s="57">
        <f>SUM('[1]Space Heating_GWh'!C20,'[1]Water Heating_GWh'!C20)/SUM('[1]Space Heating_GWh'!$B20:$G20,'[1]Water Heating_GWh'!$B20:$G20)</f>
        <v>0</v>
      </c>
      <c r="AX43" s="57">
        <f>SUM('[1]Space Heating_GWh'!D20,'[1]Water Heating_GWh'!D20)/SUM('[1]Space Heating_GWh'!$B20:$G20,'[1]Water Heating_GWh'!$B20:$G20)</f>
        <v>0</v>
      </c>
      <c r="AY43" s="57">
        <f>SUM('[1]Space Heating_GWh'!E20,'[1]Water Heating_GWh'!E20)/SUM('[1]Space Heating_GWh'!$B20:$G20,'[1]Water Heating_GWh'!$B20:$G20)</f>
        <v>0</v>
      </c>
      <c r="AZ43" s="57">
        <f>SUM('[1]Space Heating_GWh'!F20,'[1]Water Heating_GWh'!F20)/SUM('[1]Space Heating_GWh'!$B20:$G20,'[1]Water Heating_GWh'!$B20:$G20)</f>
        <v>0.56864248792582839</v>
      </c>
      <c r="BA43" s="58">
        <f>SUM('[1]Space Heating_GWh'!G20,'[1]Water Heating_GWh'!G20)/SUM('[1]Space Heating_GWh'!$B20:$G20,'[1]Water Heating_GWh'!$B20:$G20)</f>
        <v>8.6703131981561252E-2</v>
      </c>
    </row>
    <row r="44" spans="1:53" outlineLevel="1" x14ac:dyDescent="0.25">
      <c r="A44" s="26" t="s">
        <v>8</v>
      </c>
      <c r="B44" s="50">
        <v>0</v>
      </c>
      <c r="C44" s="35">
        <v>1.7604033487480315E-2</v>
      </c>
      <c r="D44" s="36">
        <v>3.3347870459878991E-2</v>
      </c>
      <c r="E44" s="36">
        <v>0.87225776973690294</v>
      </c>
      <c r="F44" s="36">
        <v>1.5086573324233954E-4</v>
      </c>
      <c r="G44" s="36">
        <v>5.8608018318517582E-3</v>
      </c>
      <c r="H44" s="37">
        <v>7.0778658750643611E-2</v>
      </c>
      <c r="I44" s="29">
        <f t="shared" si="21"/>
        <v>1.7604033487480315E-2</v>
      </c>
      <c r="J44" s="66">
        <f t="shared" si="22"/>
        <v>3.3183171292502267E-3</v>
      </c>
      <c r="K44" s="66">
        <f t="shared" si="23"/>
        <v>9.9549513877506806E-3</v>
      </c>
      <c r="L44" s="34">
        <f t="shared" si="24"/>
        <v>3.3347870459878991E-2</v>
      </c>
      <c r="M44" s="34">
        <f t="shared" si="25"/>
        <v>0.82864488125005775</v>
      </c>
      <c r="N44" s="34">
        <f t="shared" si="26"/>
        <v>1.0560601326963767E-4</v>
      </c>
      <c r="O44" s="34">
        <f t="shared" si="27"/>
        <v>5.2747216486665827E-3</v>
      </c>
      <c r="P44" s="37">
        <f t="shared" si="58"/>
        <v>0.10174961862364573</v>
      </c>
      <c r="Q44" s="54">
        <f t="shared" si="28"/>
        <v>1.7604033487480315E-2</v>
      </c>
      <c r="R44" s="66">
        <f t="shared" si="29"/>
        <v>4.3917997837097128E-2</v>
      </c>
      <c r="S44" s="66">
        <f t="shared" si="30"/>
        <v>0.13175399351129138</v>
      </c>
      <c r="T44" s="34">
        <f t="shared" si="31"/>
        <v>3.3347870459878991E-2</v>
      </c>
      <c r="U44" s="34">
        <f t="shared" si="32"/>
        <v>0.43612888486845147</v>
      </c>
      <c r="V44" s="34">
        <f t="shared" si="33"/>
        <v>3.0173146648467903E-5</v>
      </c>
      <c r="W44" s="34">
        <f t="shared" si="34"/>
        <v>2.9304009159258791E-3</v>
      </c>
      <c r="X44" s="37">
        <f t="shared" si="35"/>
        <v>0.33428664577322631</v>
      </c>
      <c r="Y44" s="29">
        <f t="shared" si="36"/>
        <v>1.7604033487480315E-2</v>
      </c>
      <c r="Z44" s="65">
        <f t="shared" si="37"/>
        <v>7.1364106334951091E-2</v>
      </c>
      <c r="AA44" s="66">
        <f t="shared" si="38"/>
        <v>0.21409231900485326</v>
      </c>
      <c r="AB44" s="34">
        <f t="shared" si="39"/>
        <v>3.3347870459878991E-2</v>
      </c>
      <c r="AC44" s="34">
        <f t="shared" si="40"/>
        <v>0.30529021940791601</v>
      </c>
      <c r="AD44" s="34">
        <f t="shared" si="41"/>
        <v>1.5086573324233951E-5</v>
      </c>
      <c r="AE44" s="34">
        <f t="shared" si="42"/>
        <v>2.0512806411481154E-3</v>
      </c>
      <c r="AF44" s="37">
        <f t="shared" si="43"/>
        <v>0.35623508409044796</v>
      </c>
      <c r="AG44" s="29">
        <f t="shared" si="44"/>
        <v>1.7604033487480315E-2</v>
      </c>
      <c r="AH44" s="65">
        <f t="shared" si="45"/>
        <v>0.14601229395145698</v>
      </c>
      <c r="AI44" s="66">
        <f t="shared" si="46"/>
        <v>0.43803688185437095</v>
      </c>
      <c r="AJ44" s="34">
        <f t="shared" si="47"/>
        <v>3.3347870459878991E-2</v>
      </c>
      <c r="AK44" s="34">
        <f t="shared" si="48"/>
        <v>4.3612888486845185E-2</v>
      </c>
      <c r="AL44" s="34">
        <f t="shared" si="49"/>
        <v>7.5432866621169841E-6</v>
      </c>
      <c r="AM44" s="34">
        <f t="shared" si="50"/>
        <v>2.9304009159258817E-4</v>
      </c>
      <c r="AN44" s="37">
        <f t="shared" si="51"/>
        <v>0.32108544838171277</v>
      </c>
      <c r="AP44" s="53">
        <f t="shared" si="52"/>
        <v>0.99999999999999989</v>
      </c>
      <c r="AQ44" s="53">
        <f t="shared" si="53"/>
        <v>0.99999999999999989</v>
      </c>
      <c r="AR44" s="53">
        <f t="shared" si="54"/>
        <v>0.99999999999999989</v>
      </c>
      <c r="AS44" s="53">
        <f t="shared" si="55"/>
        <v>1</v>
      </c>
      <c r="AT44" s="53">
        <f t="shared" si="56"/>
        <v>0.99999999999999978</v>
      </c>
      <c r="AU44" t="str">
        <f t="shared" si="57"/>
        <v>Netherlands</v>
      </c>
      <c r="AV44" s="56">
        <f>SUM('[1]Space Heating_GWh'!B21,'[1]Water Heating_GWh'!B21)/SUM('[1]Space Heating_GWh'!$B21:$G21,'[1]Water Heating_GWh'!$B21:$G21)</f>
        <v>1.7604033487480315E-2</v>
      </c>
      <c r="AW44" s="57">
        <f>SUM('[1]Space Heating_GWh'!C21,'[1]Water Heating_GWh'!C21)/SUM('[1]Space Heating_GWh'!$B21:$G21,'[1]Water Heating_GWh'!$B21:$G21)</f>
        <v>3.3347870459878991E-2</v>
      </c>
      <c r="AX44" s="57">
        <f>SUM('[1]Space Heating_GWh'!D21,'[1]Water Heating_GWh'!D21)/SUM('[1]Space Heating_GWh'!$B21:$G21,'[1]Water Heating_GWh'!$B21:$G21)</f>
        <v>0.87225776973690294</v>
      </c>
      <c r="AY44" s="57">
        <f>SUM('[1]Space Heating_GWh'!E21,'[1]Water Heating_GWh'!E21)/SUM('[1]Space Heating_GWh'!$B21:$G21,'[1]Water Heating_GWh'!$B21:$G21)</f>
        <v>1.5086573324233954E-4</v>
      </c>
      <c r="AZ44" s="57">
        <f>SUM('[1]Space Heating_GWh'!F21,'[1]Water Heating_GWh'!F21)/SUM('[1]Space Heating_GWh'!$B21:$G21,'[1]Water Heating_GWh'!$B21:$G21)</f>
        <v>5.8608018318517582E-3</v>
      </c>
      <c r="BA44" s="58">
        <f>SUM('[1]Space Heating_GWh'!G21,'[1]Water Heating_GWh'!G21)/SUM('[1]Space Heating_GWh'!$B21:$G21,'[1]Water Heating_GWh'!$B21:$G21)</f>
        <v>7.0778658750643611E-2</v>
      </c>
    </row>
    <row r="45" spans="1:53" outlineLevel="1" x14ac:dyDescent="0.25">
      <c r="A45" s="26" t="s">
        <v>6</v>
      </c>
      <c r="B45" s="50">
        <v>0</v>
      </c>
      <c r="C45" s="35">
        <v>8.5475475252193601E-3</v>
      </c>
      <c r="D45" s="36">
        <v>0.2078666038221183</v>
      </c>
      <c r="E45" s="36">
        <v>0.14302241207715705</v>
      </c>
      <c r="F45" s="36">
        <v>0.45188095351331303</v>
      </c>
      <c r="G45" s="36">
        <v>6.8005692688484611E-3</v>
      </c>
      <c r="H45" s="37">
        <v>0.18188191379334376</v>
      </c>
      <c r="I45" s="29">
        <f t="shared" si="21"/>
        <v>8.5475475252193601E-3</v>
      </c>
      <c r="J45" s="66">
        <f t="shared" si="22"/>
        <v>1.0754659768855245E-2</v>
      </c>
      <c r="K45" s="66">
        <f t="shared" si="23"/>
        <v>3.2263979306565736E-2</v>
      </c>
      <c r="L45" s="34">
        <f t="shared" si="24"/>
        <v>0.2078666038221183</v>
      </c>
      <c r="M45" s="34">
        <f t="shared" si="25"/>
        <v>0.13587129147329918</v>
      </c>
      <c r="N45" s="34">
        <f t="shared" si="26"/>
        <v>0.31631666745931908</v>
      </c>
      <c r="O45" s="34">
        <f t="shared" si="27"/>
        <v>6.1205123419636152E-3</v>
      </c>
      <c r="P45" s="37">
        <f t="shared" si="58"/>
        <v>0.28225873830265935</v>
      </c>
      <c r="Q45" s="54">
        <f t="shared" si="28"/>
        <v>8.5475475252193601E-3</v>
      </c>
      <c r="R45" s="66">
        <f t="shared" si="29"/>
        <v>4.3641625348365319E-2</v>
      </c>
      <c r="S45" s="66">
        <f t="shared" si="30"/>
        <v>0.13092487604509595</v>
      </c>
      <c r="T45" s="34">
        <f t="shared" si="31"/>
        <v>0.2078666038221183</v>
      </c>
      <c r="U45" s="34">
        <f t="shared" si="32"/>
        <v>7.1511206038578523E-2</v>
      </c>
      <c r="V45" s="34">
        <f t="shared" si="33"/>
        <v>9.037619070266259E-2</v>
      </c>
      <c r="W45" s="34">
        <f t="shared" si="34"/>
        <v>3.4002846344242305E-3</v>
      </c>
      <c r="X45" s="37">
        <f t="shared" si="35"/>
        <v>0.44373166588353563</v>
      </c>
      <c r="Y45" s="29">
        <f t="shared" si="36"/>
        <v>8.5475475252193601E-3</v>
      </c>
      <c r="Z45" s="65">
        <f t="shared" si="37"/>
        <v>6.3009724504610662E-2</v>
      </c>
      <c r="AA45" s="66">
        <f t="shared" si="38"/>
        <v>0.18902917351383197</v>
      </c>
      <c r="AB45" s="34">
        <f t="shared" si="39"/>
        <v>0.2078666038221183</v>
      </c>
      <c r="AC45" s="34">
        <f t="shared" si="40"/>
        <v>5.0057844227004961E-2</v>
      </c>
      <c r="AD45" s="34">
        <f t="shared" si="41"/>
        <v>4.5188095351331295E-2</v>
      </c>
      <c r="AE45" s="34">
        <f t="shared" si="42"/>
        <v>2.3801992440969613E-3</v>
      </c>
      <c r="AF45" s="37">
        <f t="shared" si="43"/>
        <v>0.43392081181178643</v>
      </c>
      <c r="AG45" s="29">
        <f t="shared" si="44"/>
        <v>8.5475475252193601E-3</v>
      </c>
      <c r="AH45" s="65">
        <f t="shared" si="45"/>
        <v>0.1000332791703617</v>
      </c>
      <c r="AI45" s="66">
        <f t="shared" si="46"/>
        <v>0.3000998375110851</v>
      </c>
      <c r="AJ45" s="34">
        <f t="shared" si="47"/>
        <v>0.2078666038221183</v>
      </c>
      <c r="AK45" s="34">
        <f t="shared" si="48"/>
        <v>7.1511206038578591E-3</v>
      </c>
      <c r="AL45" s="34">
        <f t="shared" si="49"/>
        <v>2.2594047675665672E-2</v>
      </c>
      <c r="AM45" s="34">
        <f t="shared" si="50"/>
        <v>3.4002846344242336E-4</v>
      </c>
      <c r="AN45" s="37">
        <f t="shared" si="51"/>
        <v>0.35336753522824954</v>
      </c>
      <c r="AP45" s="53">
        <f t="shared" si="52"/>
        <v>0.99999999999999989</v>
      </c>
      <c r="AQ45" s="53">
        <f t="shared" si="53"/>
        <v>0.99999999999999989</v>
      </c>
      <c r="AR45" s="53">
        <f t="shared" si="54"/>
        <v>0.99999999999999989</v>
      </c>
      <c r="AS45" s="53">
        <f t="shared" si="55"/>
        <v>0.99999999999999989</v>
      </c>
      <c r="AT45" s="53">
        <f t="shared" si="56"/>
        <v>0.99999999999999978</v>
      </c>
      <c r="AU45" t="str">
        <f t="shared" si="57"/>
        <v>Poland</v>
      </c>
      <c r="AV45" s="56">
        <f>SUM('[1]Space Heating_GWh'!B23,'[1]Water Heating_GWh'!B23)/SUM('[1]Space Heating_GWh'!$B23:$G23,'[1]Water Heating_GWh'!$B23:$G23)</f>
        <v>8.5475475252193601E-3</v>
      </c>
      <c r="AW45" s="57">
        <f>SUM('[1]Space Heating_GWh'!C23,'[1]Water Heating_GWh'!C23)/SUM('[1]Space Heating_GWh'!$B23:$G23,'[1]Water Heating_GWh'!$B23:$G23)</f>
        <v>0.2078666038221183</v>
      </c>
      <c r="AX45" s="57">
        <f>SUM('[1]Space Heating_GWh'!D23,'[1]Water Heating_GWh'!D23)/SUM('[1]Space Heating_GWh'!$B23:$G23,'[1]Water Heating_GWh'!$B23:$G23)</f>
        <v>0.14302241207715705</v>
      </c>
      <c r="AY45" s="57">
        <f>SUM('[1]Space Heating_GWh'!E23,'[1]Water Heating_GWh'!E23)/SUM('[1]Space Heating_GWh'!$B23:$G23,'[1]Water Heating_GWh'!$B23:$G23)</f>
        <v>0.45188095351331303</v>
      </c>
      <c r="AZ45" s="57">
        <f>SUM('[1]Space Heating_GWh'!F23,'[1]Water Heating_GWh'!F23)/SUM('[1]Space Heating_GWh'!$B23:$G23,'[1]Water Heating_GWh'!$B23:$G23)</f>
        <v>6.8005692688484611E-3</v>
      </c>
      <c r="BA45" s="58">
        <f>SUM('[1]Space Heating_GWh'!G23,'[1]Water Heating_GWh'!G23)/SUM('[1]Space Heating_GWh'!$B23:$G23,'[1]Water Heating_GWh'!$B23:$G23)</f>
        <v>0.18188191379334376</v>
      </c>
    </row>
    <row r="46" spans="1:53" outlineLevel="1" x14ac:dyDescent="0.25">
      <c r="A46" s="26" t="s">
        <v>21</v>
      </c>
      <c r="B46" s="50">
        <v>0</v>
      </c>
      <c r="C46" s="35">
        <v>0.18516379004759057</v>
      </c>
      <c r="D46" s="36">
        <v>0</v>
      </c>
      <c r="E46" s="36">
        <v>1.4264540689455736E-2</v>
      </c>
      <c r="F46" s="36">
        <v>0</v>
      </c>
      <c r="G46" s="36">
        <v>7.8463840169218077E-2</v>
      </c>
      <c r="H46" s="37">
        <v>0.72210782909373561</v>
      </c>
      <c r="I46" s="29">
        <f t="shared" si="21"/>
        <v>0.18516379004759057</v>
      </c>
      <c r="J46" s="66">
        <f t="shared" si="22"/>
        <v>6.4197082885459461E-4</v>
      </c>
      <c r="K46" s="66">
        <f t="shared" si="23"/>
        <v>1.9259124865637837E-3</v>
      </c>
      <c r="L46" s="34">
        <f t="shared" si="24"/>
        <v>0</v>
      </c>
      <c r="M46" s="34">
        <f t="shared" si="25"/>
        <v>1.3551313654982949E-2</v>
      </c>
      <c r="N46" s="34">
        <f t="shared" si="26"/>
        <v>0</v>
      </c>
      <c r="O46" s="34">
        <f t="shared" si="27"/>
        <v>7.0617456152296268E-2</v>
      </c>
      <c r="P46" s="37">
        <f t="shared" si="58"/>
        <v>0.72809955682971184</v>
      </c>
      <c r="Q46" s="54">
        <f t="shared" si="28"/>
        <v>0.18516379004759057</v>
      </c>
      <c r="R46" s="66">
        <f t="shared" si="29"/>
        <v>4.6364190429336906E-3</v>
      </c>
      <c r="S46" s="66">
        <f t="shared" si="30"/>
        <v>1.3909257128801072E-2</v>
      </c>
      <c r="T46" s="34">
        <f t="shared" si="31"/>
        <v>0</v>
      </c>
      <c r="U46" s="34">
        <f t="shared" si="32"/>
        <v>7.1322703447278682E-3</v>
      </c>
      <c r="V46" s="34">
        <f t="shared" si="33"/>
        <v>0</v>
      </c>
      <c r="W46" s="34">
        <f t="shared" si="34"/>
        <v>3.9231920084609039E-2</v>
      </c>
      <c r="X46" s="37">
        <f t="shared" si="35"/>
        <v>0.74992634335133779</v>
      </c>
      <c r="Y46" s="29">
        <f t="shared" si="36"/>
        <v>0.18516379004759057</v>
      </c>
      <c r="Z46" s="65">
        <f t="shared" si="37"/>
        <v>7.5341809447672476E-3</v>
      </c>
      <c r="AA46" s="66">
        <f t="shared" si="38"/>
        <v>2.2602542834301742E-2</v>
      </c>
      <c r="AB46" s="34">
        <f t="shared" si="39"/>
        <v>0</v>
      </c>
      <c r="AC46" s="34">
        <f t="shared" si="40"/>
        <v>4.9925892413095075E-3</v>
      </c>
      <c r="AD46" s="34">
        <f t="shared" si="41"/>
        <v>0</v>
      </c>
      <c r="AE46" s="34">
        <f t="shared" si="42"/>
        <v>2.7462344059226325E-2</v>
      </c>
      <c r="AF46" s="37">
        <f t="shared" si="43"/>
        <v>0.75224455287280456</v>
      </c>
      <c r="AG46" s="29">
        <f t="shared" si="44"/>
        <v>0.18516379004759057</v>
      </c>
      <c r="AH46" s="65">
        <f t="shared" si="45"/>
        <v>1.5416093317754519E-2</v>
      </c>
      <c r="AI46" s="66">
        <f t="shared" si="46"/>
        <v>4.6248279953263555E-2</v>
      </c>
      <c r="AJ46" s="34">
        <f t="shared" si="47"/>
        <v>0</v>
      </c>
      <c r="AK46" s="34">
        <f t="shared" si="48"/>
        <v>7.1322703447278745E-4</v>
      </c>
      <c r="AL46" s="34">
        <f t="shared" si="49"/>
        <v>0</v>
      </c>
      <c r="AM46" s="34">
        <f t="shared" si="50"/>
        <v>3.9231920084609071E-3</v>
      </c>
      <c r="AN46" s="37">
        <f t="shared" si="51"/>
        <v>0.74853541763845766</v>
      </c>
      <c r="AP46" s="53">
        <f t="shared" si="52"/>
        <v>1</v>
      </c>
      <c r="AQ46" s="53">
        <f t="shared" si="53"/>
        <v>1</v>
      </c>
      <c r="AR46" s="53">
        <f t="shared" si="54"/>
        <v>1</v>
      </c>
      <c r="AS46" s="53">
        <f t="shared" si="55"/>
        <v>1</v>
      </c>
      <c r="AT46" s="53">
        <f t="shared" si="56"/>
        <v>1</v>
      </c>
      <c r="AU46" t="str">
        <f t="shared" si="57"/>
        <v>Portugal</v>
      </c>
      <c r="AV46" s="56">
        <f>SUM('[1]Space Heating_GWh'!B24,'[1]Water Heating_GWh'!B24)/SUM('[1]Space Heating_GWh'!$B24:$G24,'[1]Water Heating_GWh'!$B24:$G24)</f>
        <v>0.18516379004759057</v>
      </c>
      <c r="AW46" s="57">
        <f>SUM('[1]Space Heating_GWh'!C24,'[1]Water Heating_GWh'!C24)/SUM('[1]Space Heating_GWh'!$B24:$G24,'[1]Water Heating_GWh'!$B24:$G24)</f>
        <v>0</v>
      </c>
      <c r="AX46" s="57">
        <f>SUM('[1]Space Heating_GWh'!D24,'[1]Water Heating_GWh'!D24)/SUM('[1]Space Heating_GWh'!$B24:$G24,'[1]Water Heating_GWh'!$B24:$G24)</f>
        <v>1.4264540689455736E-2</v>
      </c>
      <c r="AY46" s="57">
        <f>SUM('[1]Space Heating_GWh'!E24,'[1]Water Heating_GWh'!E24)/SUM('[1]Space Heating_GWh'!$B24:$G24,'[1]Water Heating_GWh'!$B24:$G24)</f>
        <v>0</v>
      </c>
      <c r="AZ46" s="57">
        <f>SUM('[1]Space Heating_GWh'!F24,'[1]Water Heating_GWh'!F24)/SUM('[1]Space Heating_GWh'!$B24:$G24,'[1]Water Heating_GWh'!$B24:$G24)</f>
        <v>7.8463840169218077E-2</v>
      </c>
      <c r="BA46" s="58">
        <f>SUM('[1]Space Heating_GWh'!G24,'[1]Water Heating_GWh'!G24)/SUM('[1]Space Heating_GWh'!$B24:$G24,'[1]Water Heating_GWh'!$B24:$G24)</f>
        <v>0.72210782909373561</v>
      </c>
    </row>
    <row r="47" spans="1:53" outlineLevel="1" x14ac:dyDescent="0.25">
      <c r="A47" s="26" t="s">
        <v>10</v>
      </c>
      <c r="B47" s="50">
        <v>0</v>
      </c>
      <c r="C47" s="35">
        <v>1.8875641684662312E-3</v>
      </c>
      <c r="D47" s="36">
        <v>0.17072251822532486</v>
      </c>
      <c r="E47" s="36">
        <v>0.28311486534196156</v>
      </c>
      <c r="F47" s="36">
        <v>5.6189241951538939E-3</v>
      </c>
      <c r="G47" s="36">
        <v>7.2809225457270881E-5</v>
      </c>
      <c r="H47" s="37">
        <v>0.53858331884363597</v>
      </c>
      <c r="I47" s="29">
        <f t="shared" si="21"/>
        <v>1.8875641684662312E-3</v>
      </c>
      <c r="J47" s="66">
        <f t="shared" si="22"/>
        <v>1.1886526086142481E-3</v>
      </c>
      <c r="K47" s="66">
        <f t="shared" si="23"/>
        <v>3.5659578258427443E-3</v>
      </c>
      <c r="L47" s="34">
        <f t="shared" si="24"/>
        <v>0.17072251822532486</v>
      </c>
      <c r="M47" s="34">
        <f t="shared" si="25"/>
        <v>0.2689591220748635</v>
      </c>
      <c r="N47" s="34">
        <f t="shared" si="26"/>
        <v>3.9332469366077259E-3</v>
      </c>
      <c r="O47" s="34">
        <f t="shared" si="27"/>
        <v>6.5528302911543789E-5</v>
      </c>
      <c r="P47" s="37">
        <f t="shared" si="58"/>
        <v>0.5496774098573689</v>
      </c>
      <c r="Q47" s="54">
        <f t="shared" si="28"/>
        <v>1.8875641684662312E-3</v>
      </c>
      <c r="R47" s="66">
        <f t="shared" si="29"/>
        <v>1.4608897663983253E-2</v>
      </c>
      <c r="S47" s="66">
        <f t="shared" si="30"/>
        <v>4.3826692991949759E-2</v>
      </c>
      <c r="T47" s="34">
        <f t="shared" si="31"/>
        <v>0.17072251822532486</v>
      </c>
      <c r="U47" s="34">
        <f t="shared" si="32"/>
        <v>0.14155743267098078</v>
      </c>
      <c r="V47" s="34">
        <f t="shared" si="33"/>
        <v>1.1237848390307785E-3</v>
      </c>
      <c r="W47" s="34">
        <f t="shared" si="34"/>
        <v>3.6404612728635441E-5</v>
      </c>
      <c r="X47" s="37">
        <f t="shared" si="35"/>
        <v>0.62623670482753546</v>
      </c>
      <c r="Y47" s="29">
        <f t="shared" si="36"/>
        <v>1.8875641684662312E-3</v>
      </c>
      <c r="Z47" s="65">
        <f t="shared" si="37"/>
        <v>2.3641127530557596E-2</v>
      </c>
      <c r="AA47" s="66">
        <f t="shared" si="38"/>
        <v>7.0923382591672787E-2</v>
      </c>
      <c r="AB47" s="34">
        <f t="shared" si="39"/>
        <v>0.17072251822532486</v>
      </c>
      <c r="AC47" s="34">
        <f t="shared" si="40"/>
        <v>9.9090202869686547E-2</v>
      </c>
      <c r="AD47" s="34">
        <f t="shared" si="41"/>
        <v>5.6189241951538926E-4</v>
      </c>
      <c r="AE47" s="34">
        <f t="shared" si="42"/>
        <v>2.5483228910044806E-5</v>
      </c>
      <c r="AF47" s="37">
        <f t="shared" si="43"/>
        <v>0.6331478289658663</v>
      </c>
      <c r="AG47" s="29">
        <f t="shared" si="44"/>
        <v>1.8875641684662312E-3</v>
      </c>
      <c r="AH47" s="65">
        <f t="shared" si="45"/>
        <v>4.8014097044277705E-2</v>
      </c>
      <c r="AI47" s="66">
        <f t="shared" si="46"/>
        <v>0.14404229113283312</v>
      </c>
      <c r="AJ47" s="34">
        <f t="shared" si="47"/>
        <v>0.17072251822532486</v>
      </c>
      <c r="AK47" s="34">
        <f t="shared" si="48"/>
        <v>1.415574326709809E-2</v>
      </c>
      <c r="AL47" s="34">
        <f t="shared" si="49"/>
        <v>2.8094620975769495E-4</v>
      </c>
      <c r="AM47" s="34">
        <f t="shared" si="50"/>
        <v>3.6404612728635474E-6</v>
      </c>
      <c r="AN47" s="37">
        <f t="shared" si="51"/>
        <v>0.62089319949096922</v>
      </c>
      <c r="AP47" s="53">
        <f t="shared" si="52"/>
        <v>0.99999999999999978</v>
      </c>
      <c r="AQ47" s="53">
        <f t="shared" si="53"/>
        <v>0.99999999999999978</v>
      </c>
      <c r="AR47" s="53">
        <f t="shared" si="54"/>
        <v>0.99999999999999978</v>
      </c>
      <c r="AS47" s="53">
        <f t="shared" si="55"/>
        <v>0.99999999999999978</v>
      </c>
      <c r="AT47" s="53">
        <f t="shared" si="56"/>
        <v>0.99999999999999978</v>
      </c>
      <c r="AU47" t="str">
        <f t="shared" si="57"/>
        <v>Romania</v>
      </c>
      <c r="AV47" s="56">
        <f>SUM('[1]Space Heating_GWh'!B25,'[1]Water Heating_GWh'!B25)/SUM('[1]Space Heating_GWh'!$B25:$G25,'[1]Water Heating_GWh'!$B25:$G25)</f>
        <v>1.8875641684662312E-3</v>
      </c>
      <c r="AW47" s="57">
        <f>SUM('[1]Space Heating_GWh'!C25,'[1]Water Heating_GWh'!C25)/SUM('[1]Space Heating_GWh'!$B25:$G25,'[1]Water Heating_GWh'!$B25:$G25)</f>
        <v>0.17072251822532486</v>
      </c>
      <c r="AX47" s="57">
        <f>SUM('[1]Space Heating_GWh'!D25,'[1]Water Heating_GWh'!D25)/SUM('[1]Space Heating_GWh'!$B25:$G25,'[1]Water Heating_GWh'!$B25:$G25)</f>
        <v>0.28311486534196156</v>
      </c>
      <c r="AY47" s="57">
        <f>SUM('[1]Space Heating_GWh'!E25,'[1]Water Heating_GWh'!E25)/SUM('[1]Space Heating_GWh'!$B25:$G25,'[1]Water Heating_GWh'!$B25:$G25)</f>
        <v>5.6189241951538939E-3</v>
      </c>
      <c r="AZ47" s="57">
        <f>SUM('[1]Space Heating_GWh'!F25,'[1]Water Heating_GWh'!F25)/SUM('[1]Space Heating_GWh'!$B25:$G25,'[1]Water Heating_GWh'!$B25:$G25)</f>
        <v>7.2809225457270881E-5</v>
      </c>
      <c r="BA47" s="58">
        <f>SUM('[1]Space Heating_GWh'!G25,'[1]Water Heating_GWh'!G25)/SUM('[1]Space Heating_GWh'!$B25:$G25,'[1]Water Heating_GWh'!$B25:$G25)</f>
        <v>0.53858331884363597</v>
      </c>
    </row>
    <row r="48" spans="1:53" outlineLevel="1" x14ac:dyDescent="0.25">
      <c r="A48" s="26" t="s">
        <v>20</v>
      </c>
      <c r="B48" s="50">
        <v>0</v>
      </c>
      <c r="C48" s="59">
        <f>C30</f>
        <v>4.441335245051152E-2</v>
      </c>
      <c r="D48" s="60">
        <f t="shared" ref="D48:H48" si="63">D30</f>
        <v>0.14614726618174623</v>
      </c>
      <c r="E48" s="60">
        <f t="shared" si="63"/>
        <v>0.26894938554242703</v>
      </c>
      <c r="F48" s="60">
        <f t="shared" si="63"/>
        <v>0.18357710653542411</v>
      </c>
      <c r="G48" s="60">
        <f t="shared" si="63"/>
        <v>7.3766407246813395E-3</v>
      </c>
      <c r="H48" s="61">
        <f t="shared" si="63"/>
        <v>0.34953624856520965</v>
      </c>
      <c r="I48" s="29">
        <f t="shared" si="21"/>
        <v>4.441335245051152E-2</v>
      </c>
      <c r="J48" s="66">
        <f t="shared" si="22"/>
        <v>5.1943698982662538E-3</v>
      </c>
      <c r="K48" s="66">
        <f t="shared" si="23"/>
        <v>1.5583109694798761E-2</v>
      </c>
      <c r="L48" s="34">
        <f t="shared" si="24"/>
        <v>0.14614726618174623</v>
      </c>
      <c r="M48" s="34">
        <f t="shared" si="25"/>
        <v>0.25550191626530566</v>
      </c>
      <c r="N48" s="34">
        <f t="shared" si="26"/>
        <v>0.12850397457479687</v>
      </c>
      <c r="O48" s="34">
        <f t="shared" si="27"/>
        <v>6.6389766522132057E-3</v>
      </c>
      <c r="P48" s="37">
        <f t="shared" si="58"/>
        <v>0.39801703428236135</v>
      </c>
      <c r="Q48" s="54">
        <f t="shared" si="28"/>
        <v>4.441335245051152E-2</v>
      </c>
      <c r="R48" s="66">
        <f t="shared" si="29"/>
        <v>2.8502469836189353E-2</v>
      </c>
      <c r="S48" s="66">
        <f t="shared" si="30"/>
        <v>8.5507409508568055E-2</v>
      </c>
      <c r="T48" s="34">
        <f t="shared" si="31"/>
        <v>0.14614726618174623</v>
      </c>
      <c r="U48" s="34">
        <f t="shared" si="32"/>
        <v>0.13447469277121352</v>
      </c>
      <c r="V48" s="34">
        <f t="shared" si="33"/>
        <v>3.6715421307084814E-2</v>
      </c>
      <c r="W48" s="34">
        <f t="shared" si="34"/>
        <v>3.6883203623406698E-3</v>
      </c>
      <c r="X48" s="37">
        <f t="shared" si="35"/>
        <v>0.52055106758234571</v>
      </c>
      <c r="Y48" s="29">
        <f t="shared" si="36"/>
        <v>4.441335245051152E-2</v>
      </c>
      <c r="Z48" s="65">
        <f t="shared" si="37"/>
        <v>4.3103914119437765E-2</v>
      </c>
      <c r="AA48" s="66">
        <f t="shared" si="38"/>
        <v>0.1293117423583133</v>
      </c>
      <c r="AB48" s="34">
        <f t="shared" si="39"/>
        <v>0.14614726618174623</v>
      </c>
      <c r="AC48" s="34">
        <f t="shared" si="40"/>
        <v>9.4132284939849459E-2</v>
      </c>
      <c r="AD48" s="34">
        <f t="shared" si="41"/>
        <v>1.8357710653542407E-2</v>
      </c>
      <c r="AE48" s="34">
        <f t="shared" si="42"/>
        <v>2.5818242536384687E-3</v>
      </c>
      <c r="AF48" s="37">
        <f t="shared" si="43"/>
        <v>0.52195190504296074</v>
      </c>
      <c r="AG48" s="29">
        <f t="shared" si="44"/>
        <v>4.441335245051152E-2</v>
      </c>
      <c r="AH48" s="65">
        <f t="shared" si="45"/>
        <v>7.6458895828421025E-2</v>
      </c>
      <c r="AI48" s="66">
        <f t="shared" si="46"/>
        <v>0.22937668748526308</v>
      </c>
      <c r="AJ48" s="34">
        <f t="shared" si="47"/>
        <v>0.14614726618174623</v>
      </c>
      <c r="AK48" s="34">
        <f t="shared" si="48"/>
        <v>1.3447469277121364E-2</v>
      </c>
      <c r="AL48" s="34">
        <f t="shared" si="49"/>
        <v>9.1788553267712139E-3</v>
      </c>
      <c r="AM48" s="34">
        <f t="shared" si="50"/>
        <v>3.6883203623406732E-4</v>
      </c>
      <c r="AN48" s="37">
        <f t="shared" si="51"/>
        <v>0.48060864141393145</v>
      </c>
      <c r="AP48" s="53">
        <f t="shared" si="52"/>
        <v>1</v>
      </c>
      <c r="AQ48" s="53">
        <f t="shared" si="53"/>
        <v>0.99999999999999989</v>
      </c>
      <c r="AR48" s="53">
        <f t="shared" si="54"/>
        <v>0.99999999999999989</v>
      </c>
      <c r="AS48" s="53">
        <f t="shared" si="55"/>
        <v>1</v>
      </c>
      <c r="AT48" s="53">
        <f t="shared" si="56"/>
        <v>0.99999999999999989</v>
      </c>
      <c r="AU48" t="str">
        <f t="shared" si="57"/>
        <v>Slovakia</v>
      </c>
      <c r="AV48" s="59">
        <f>AV30</f>
        <v>4.441335245051152E-2</v>
      </c>
      <c r="AW48" s="60">
        <f t="shared" ref="AW48:BA48" si="64">AW30</f>
        <v>0.14614726618174623</v>
      </c>
      <c r="AX48" s="60">
        <f t="shared" si="64"/>
        <v>0.26894938554242703</v>
      </c>
      <c r="AY48" s="60">
        <f t="shared" si="64"/>
        <v>0.18357710653542411</v>
      </c>
      <c r="AZ48" s="60">
        <f t="shared" si="64"/>
        <v>7.3766407246813395E-3</v>
      </c>
      <c r="BA48" s="61">
        <f t="shared" si="64"/>
        <v>0.34953624856520965</v>
      </c>
    </row>
    <row r="49" spans="1:53" outlineLevel="1" x14ac:dyDescent="0.25">
      <c r="A49" s="26" t="s">
        <v>26</v>
      </c>
      <c r="B49" s="50">
        <v>0</v>
      </c>
      <c r="C49" s="35">
        <v>3.9632272861154796E-2</v>
      </c>
      <c r="D49" s="36">
        <v>9.2113389094827927E-2</v>
      </c>
      <c r="E49" s="36">
        <v>0.11771752397095755</v>
      </c>
      <c r="F49" s="36">
        <v>1.3477053311959438E-4</v>
      </c>
      <c r="G49" s="36">
        <v>0.15193831386542836</v>
      </c>
      <c r="H49" s="37">
        <v>0.598463729674512</v>
      </c>
      <c r="I49" s="29">
        <f t="shared" si="21"/>
        <v>3.9632272861154796E-2</v>
      </c>
      <c r="J49" s="66">
        <f t="shared" si="22"/>
        <v>1.5840104058769944E-3</v>
      </c>
      <c r="K49" s="66">
        <f t="shared" si="23"/>
        <v>4.752031217630983E-3</v>
      </c>
      <c r="L49" s="34">
        <f t="shared" si="24"/>
        <v>9.2113389094827927E-2</v>
      </c>
      <c r="M49" s="34">
        <f t="shared" si="25"/>
        <v>0.11183164777240967</v>
      </c>
      <c r="N49" s="34">
        <f t="shared" si="26"/>
        <v>9.4339373183716059E-5</v>
      </c>
      <c r="O49" s="34">
        <f t="shared" si="27"/>
        <v>0.13674448247888552</v>
      </c>
      <c r="P49" s="37">
        <f t="shared" si="58"/>
        <v>0.61324782679603063</v>
      </c>
      <c r="Q49" s="54">
        <f t="shared" si="28"/>
        <v>3.9632272861154796E-2</v>
      </c>
      <c r="R49" s="66">
        <f t="shared" si="29"/>
        <v>1.3493573534468863E-2</v>
      </c>
      <c r="S49" s="66">
        <f t="shared" si="30"/>
        <v>4.0480720603406586E-2</v>
      </c>
      <c r="T49" s="34">
        <f t="shared" si="31"/>
        <v>9.2113389094827927E-2</v>
      </c>
      <c r="U49" s="34">
        <f t="shared" si="32"/>
        <v>5.8858761985478777E-2</v>
      </c>
      <c r="V49" s="34">
        <f t="shared" si="33"/>
        <v>2.6954106623918871E-5</v>
      </c>
      <c r="W49" s="34">
        <f t="shared" si="34"/>
        <v>7.596915693271418E-2</v>
      </c>
      <c r="X49" s="37">
        <f t="shared" si="35"/>
        <v>0.67942517088132515</v>
      </c>
      <c r="Y49" s="29">
        <f t="shared" si="36"/>
        <v>3.9632272861154796E-2</v>
      </c>
      <c r="Z49" s="65">
        <f t="shared" si="37"/>
        <v>2.192469850918231E-2</v>
      </c>
      <c r="AA49" s="66">
        <f t="shared" si="38"/>
        <v>6.5774095527546927E-2</v>
      </c>
      <c r="AB49" s="34">
        <f t="shared" si="39"/>
        <v>9.2113389094827927E-2</v>
      </c>
      <c r="AC49" s="34">
        <f t="shared" si="40"/>
        <v>4.1201133389835144E-2</v>
      </c>
      <c r="AD49" s="34">
        <f t="shared" si="41"/>
        <v>1.3477053311959436E-5</v>
      </c>
      <c r="AE49" s="34">
        <f t="shared" si="42"/>
        <v>5.317840985289992E-2</v>
      </c>
      <c r="AF49" s="37">
        <f t="shared" si="43"/>
        <v>0.6861625237112412</v>
      </c>
      <c r="AG49" s="29">
        <f t="shared" si="44"/>
        <v>3.9632272861154796E-2</v>
      </c>
      <c r="AH49" s="65">
        <f t="shared" si="45"/>
        <v>4.4852688641430286E-2</v>
      </c>
      <c r="AI49" s="66">
        <f t="shared" si="46"/>
        <v>0.13455806592429087</v>
      </c>
      <c r="AJ49" s="34">
        <f t="shared" si="47"/>
        <v>9.2113389094827927E-2</v>
      </c>
      <c r="AK49" s="34">
        <f t="shared" si="48"/>
        <v>5.885876198547883E-3</v>
      </c>
      <c r="AL49" s="34">
        <f t="shared" si="49"/>
        <v>6.7385266559797246E-6</v>
      </c>
      <c r="AM49" s="34">
        <f t="shared" si="50"/>
        <v>7.5969156932714247E-3</v>
      </c>
      <c r="AN49" s="37">
        <f t="shared" si="51"/>
        <v>0.6753540530598211</v>
      </c>
      <c r="AP49" s="53">
        <f t="shared" si="52"/>
        <v>1.0000000000000002</v>
      </c>
      <c r="AQ49" s="53">
        <f t="shared" si="53"/>
        <v>1.0000000000000002</v>
      </c>
      <c r="AR49" s="53">
        <f t="shared" si="54"/>
        <v>1.0000000000000002</v>
      </c>
      <c r="AS49" s="53">
        <f t="shared" si="55"/>
        <v>1.0000000000000002</v>
      </c>
      <c r="AT49" s="53">
        <f t="shared" si="56"/>
        <v>1.0000000000000002</v>
      </c>
      <c r="AU49" t="str">
        <f t="shared" si="57"/>
        <v>Slovenia</v>
      </c>
      <c r="AV49" s="56">
        <f>SUM('[1]Space Heating_GWh'!B26,'[1]Water Heating_GWh'!B26)/SUM('[1]Space Heating_GWh'!$B26:$G26,'[1]Water Heating_GWh'!$B26:$G26)</f>
        <v>3.9632272861154796E-2</v>
      </c>
      <c r="AW49" s="57">
        <f>SUM('[1]Space Heating_GWh'!C26,'[1]Water Heating_GWh'!C26)/SUM('[1]Space Heating_GWh'!$B26:$G26,'[1]Water Heating_GWh'!$B26:$G26)</f>
        <v>9.2113389094827927E-2</v>
      </c>
      <c r="AX49" s="57">
        <f>SUM('[1]Space Heating_GWh'!D26,'[1]Water Heating_GWh'!D26)/SUM('[1]Space Heating_GWh'!$B26:$G26,'[1]Water Heating_GWh'!$B26:$G26)</f>
        <v>0.11771752397095755</v>
      </c>
      <c r="AY49" s="57">
        <f>SUM('[1]Space Heating_GWh'!E26,'[1]Water Heating_GWh'!E26)/SUM('[1]Space Heating_GWh'!$B26:$G26,'[1]Water Heating_GWh'!$B26:$G26)</f>
        <v>1.3477053311959438E-4</v>
      </c>
      <c r="AZ49" s="57">
        <f>SUM('[1]Space Heating_GWh'!F26,'[1]Water Heating_GWh'!F26)/SUM('[1]Space Heating_GWh'!$B26:$G26,'[1]Water Heating_GWh'!$B26:$G26)</f>
        <v>0.15193831386542836</v>
      </c>
      <c r="BA49" s="58">
        <f>SUM('[1]Space Heating_GWh'!G26,'[1]Water Heating_GWh'!G26)/SUM('[1]Space Heating_GWh'!$B26:$G26,'[1]Water Heating_GWh'!$B26:$G26)</f>
        <v>0.598463729674512</v>
      </c>
    </row>
    <row r="50" spans="1:53" outlineLevel="1" x14ac:dyDescent="0.25">
      <c r="A50" s="26" t="s">
        <v>7</v>
      </c>
      <c r="B50" s="50">
        <v>0</v>
      </c>
      <c r="C50" s="35">
        <v>6.7002925526866833E-2</v>
      </c>
      <c r="D50" s="36">
        <v>0</v>
      </c>
      <c r="E50" s="36">
        <v>0.24432218666224911</v>
      </c>
      <c r="F50" s="36">
        <v>9.8048951036023482E-3</v>
      </c>
      <c r="G50" s="36">
        <v>0.30820024245054911</v>
      </c>
      <c r="H50" s="37">
        <v>0.37066975025673254</v>
      </c>
      <c r="I50" s="29">
        <f t="shared" si="21"/>
        <v>6.7002925526866833E-2</v>
      </c>
      <c r="J50" s="66">
        <f t="shared" si="22"/>
        <v>3.4483201581936053E-3</v>
      </c>
      <c r="K50" s="66">
        <f t="shared" si="23"/>
        <v>1.0344960474580816E-2</v>
      </c>
      <c r="L50" s="34">
        <f t="shared" si="24"/>
        <v>0</v>
      </c>
      <c r="M50" s="34">
        <f t="shared" si="25"/>
        <v>0.23210607732913666</v>
      </c>
      <c r="N50" s="34">
        <f t="shared" si="26"/>
        <v>6.8634265725216435E-3</v>
      </c>
      <c r="O50" s="34">
        <f t="shared" si="27"/>
        <v>0.27738021820549419</v>
      </c>
      <c r="P50" s="37">
        <f t="shared" si="58"/>
        <v>0.4028540717332062</v>
      </c>
      <c r="Q50" s="54">
        <f t="shared" si="28"/>
        <v>6.7002925526866833E-2</v>
      </c>
      <c r="R50" s="66">
        <f t="shared" si="29"/>
        <v>2.8410513063928101E-2</v>
      </c>
      <c r="S50" s="66">
        <f t="shared" si="30"/>
        <v>8.5231539191784306E-2</v>
      </c>
      <c r="T50" s="34">
        <f t="shared" si="31"/>
        <v>0</v>
      </c>
      <c r="U50" s="34">
        <f t="shared" si="32"/>
        <v>0.12216109333112456</v>
      </c>
      <c r="V50" s="34">
        <f t="shared" si="33"/>
        <v>1.960979020720469E-3</v>
      </c>
      <c r="W50" s="34">
        <f t="shared" si="34"/>
        <v>0.15410012122527456</v>
      </c>
      <c r="X50" s="37">
        <f t="shared" si="35"/>
        <v>0.5411328286403011</v>
      </c>
      <c r="Y50" s="29">
        <f t="shared" si="36"/>
        <v>6.7002925526866833E-2</v>
      </c>
      <c r="Z50" s="65">
        <f t="shared" si="37"/>
        <v>4.5995498064570123E-2</v>
      </c>
      <c r="AA50" s="66">
        <f t="shared" si="38"/>
        <v>0.13798649419371037</v>
      </c>
      <c r="AB50" s="34">
        <f t="shared" si="39"/>
        <v>0</v>
      </c>
      <c r="AC50" s="34">
        <f t="shared" si="40"/>
        <v>8.5512765331787186E-2</v>
      </c>
      <c r="AD50" s="34">
        <f t="shared" si="41"/>
        <v>9.8048951036023451E-4</v>
      </c>
      <c r="AE50" s="34">
        <f t="shared" si="42"/>
        <v>0.10787008485769219</v>
      </c>
      <c r="AF50" s="37">
        <f t="shared" si="43"/>
        <v>0.55465174251501304</v>
      </c>
      <c r="AG50" s="29">
        <f t="shared" si="44"/>
        <v>6.7002925526866833E-2</v>
      </c>
      <c r="AH50" s="65">
        <f t="shared" si="45"/>
        <v>9.3486917650976581E-2</v>
      </c>
      <c r="AI50" s="66">
        <f t="shared" si="46"/>
        <v>0.28046075295292971</v>
      </c>
      <c r="AJ50" s="34">
        <f t="shared" si="47"/>
        <v>0</v>
      </c>
      <c r="AK50" s="34">
        <f t="shared" si="48"/>
        <v>1.2216109333112466E-2</v>
      </c>
      <c r="AL50" s="34">
        <f t="shared" si="49"/>
        <v>4.902447551801178E-4</v>
      </c>
      <c r="AM50" s="34">
        <f t="shared" si="50"/>
        <v>1.541001212252747E-2</v>
      </c>
      <c r="AN50" s="37">
        <f t="shared" si="51"/>
        <v>0.53093303765840671</v>
      </c>
      <c r="AP50" s="53">
        <f t="shared" si="52"/>
        <v>0.99999999999999989</v>
      </c>
      <c r="AQ50" s="53">
        <f t="shared" si="53"/>
        <v>0.99999999999999989</v>
      </c>
      <c r="AR50" s="53">
        <f t="shared" si="54"/>
        <v>0.99999999999999989</v>
      </c>
      <c r="AS50" s="53">
        <f t="shared" si="55"/>
        <v>1</v>
      </c>
      <c r="AT50" s="53">
        <f t="shared" si="56"/>
        <v>0.99999999999999989</v>
      </c>
      <c r="AU50" t="str">
        <f t="shared" si="57"/>
        <v>Spain</v>
      </c>
      <c r="AV50" s="56">
        <f>SUM('[1]Space Heating_GWh'!B11,'[1]Water Heating_GWh'!B11)/SUM('[1]Space Heating_GWh'!$B11:$G11,'[1]Water Heating_GWh'!$B11:$G11)</f>
        <v>6.7002925526866833E-2</v>
      </c>
      <c r="AW50" s="57">
        <f>SUM('[1]Space Heating_GWh'!C11,'[1]Water Heating_GWh'!C11)/SUM('[1]Space Heating_GWh'!$B11:$G11,'[1]Water Heating_GWh'!$B11:$G11)</f>
        <v>0</v>
      </c>
      <c r="AX50" s="57">
        <f>SUM('[1]Space Heating_GWh'!D11,'[1]Water Heating_GWh'!D11)/SUM('[1]Space Heating_GWh'!$B11:$G11,'[1]Water Heating_GWh'!$B11:$G11)</f>
        <v>0.24432218666224911</v>
      </c>
      <c r="AY50" s="57">
        <f>SUM('[1]Space Heating_GWh'!E11,'[1]Water Heating_GWh'!E11)/SUM('[1]Space Heating_GWh'!$B11:$G11,'[1]Water Heating_GWh'!$B11:$G11)</f>
        <v>9.8048951036023482E-3</v>
      </c>
      <c r="AZ50" s="57">
        <f>SUM('[1]Space Heating_GWh'!F11,'[1]Water Heating_GWh'!F11)/SUM('[1]Space Heating_GWh'!$B11:$G11,'[1]Water Heating_GWh'!$B11:$G11)</f>
        <v>0.30820024245054911</v>
      </c>
      <c r="BA50" s="58">
        <f>SUM('[1]Space Heating_GWh'!G11,'[1]Water Heating_GWh'!G11)/SUM('[1]Space Heating_GWh'!$B11:$G11,'[1]Water Heating_GWh'!$B11:$G11)</f>
        <v>0.37066975025673254</v>
      </c>
    </row>
    <row r="51" spans="1:53" outlineLevel="1" x14ac:dyDescent="0.25">
      <c r="A51" s="26" t="s">
        <v>9</v>
      </c>
      <c r="B51" s="50">
        <v>0</v>
      </c>
      <c r="C51" s="35">
        <v>0.31126387538367445</v>
      </c>
      <c r="D51" s="36">
        <v>0.49012413216965661</v>
      </c>
      <c r="E51" s="36">
        <v>5.5121381252665981E-3</v>
      </c>
      <c r="F51" s="36">
        <v>0</v>
      </c>
      <c r="G51" s="36">
        <v>4.5398090007669869E-3</v>
      </c>
      <c r="H51" s="37">
        <v>0.18856004532063525</v>
      </c>
      <c r="I51" s="29">
        <f t="shared" si="21"/>
        <v>0.31126387538367445</v>
      </c>
      <c r="J51" s="66">
        <f t="shared" si="22"/>
        <v>5.4719085475502147E-5</v>
      </c>
      <c r="K51" s="66">
        <f t="shared" si="23"/>
        <v>1.6415725642650645E-4</v>
      </c>
      <c r="L51" s="34">
        <f t="shared" si="24"/>
        <v>0.49012413216965661</v>
      </c>
      <c r="M51" s="34">
        <f t="shared" si="25"/>
        <v>5.2365312190032678E-3</v>
      </c>
      <c r="N51" s="34">
        <f t="shared" si="26"/>
        <v>0</v>
      </c>
      <c r="O51" s="34">
        <f t="shared" si="27"/>
        <v>4.0858281006902883E-3</v>
      </c>
      <c r="P51" s="37">
        <f t="shared" si="58"/>
        <v>0.18907075678507326</v>
      </c>
      <c r="Q51" s="54">
        <f t="shared" si="28"/>
        <v>0.31126387538367445</v>
      </c>
      <c r="R51" s="66">
        <f t="shared" si="29"/>
        <v>5.0259735630167927E-4</v>
      </c>
      <c r="S51" s="66">
        <f t="shared" si="30"/>
        <v>1.5077920689050379E-3</v>
      </c>
      <c r="T51" s="34">
        <f t="shared" si="31"/>
        <v>0.49012413216965661</v>
      </c>
      <c r="U51" s="34">
        <f t="shared" si="32"/>
        <v>2.756069062633299E-3</v>
      </c>
      <c r="V51" s="34">
        <f t="shared" si="33"/>
        <v>0</v>
      </c>
      <c r="W51" s="34">
        <f t="shared" si="34"/>
        <v>2.2699045003834934E-3</v>
      </c>
      <c r="X51" s="37">
        <f t="shared" si="35"/>
        <v>0.19157562945844533</v>
      </c>
      <c r="Y51" s="29">
        <f t="shared" si="36"/>
        <v>0.31126387538367445</v>
      </c>
      <c r="Z51" s="65">
        <f t="shared" si="37"/>
        <v>8.1672070399022891E-4</v>
      </c>
      <c r="AA51" s="66">
        <f t="shared" si="38"/>
        <v>2.4501621119706867E-3</v>
      </c>
      <c r="AB51" s="34">
        <f t="shared" si="39"/>
        <v>0.49012413216965661</v>
      </c>
      <c r="AC51" s="34">
        <f t="shared" si="40"/>
        <v>1.9292483438433092E-3</v>
      </c>
      <c r="AD51" s="34">
        <f t="shared" si="41"/>
        <v>0</v>
      </c>
      <c r="AE51" s="34">
        <f t="shared" si="42"/>
        <v>1.5889331502684453E-3</v>
      </c>
      <c r="AF51" s="37">
        <f t="shared" si="43"/>
        <v>0.19182692813659616</v>
      </c>
      <c r="AG51" s="29">
        <f t="shared" si="44"/>
        <v>0.31126387538367445</v>
      </c>
      <c r="AH51" s="65">
        <f t="shared" si="45"/>
        <v>1.6711362097030832E-3</v>
      </c>
      <c r="AI51" s="66">
        <f t="shared" si="46"/>
        <v>5.0134086291092495E-3</v>
      </c>
      <c r="AJ51" s="34">
        <f t="shared" si="47"/>
        <v>0.49012413216965661</v>
      </c>
      <c r="AK51" s="34">
        <f t="shared" si="48"/>
        <v>2.7560690626333013E-4</v>
      </c>
      <c r="AL51" s="34">
        <f t="shared" si="49"/>
        <v>0</v>
      </c>
      <c r="AM51" s="34">
        <f t="shared" si="50"/>
        <v>2.2699045003834954E-4</v>
      </c>
      <c r="AN51" s="37">
        <f t="shared" si="51"/>
        <v>0.19142485025155481</v>
      </c>
      <c r="AP51" s="53">
        <f t="shared" si="52"/>
        <v>1</v>
      </c>
      <c r="AQ51" s="53">
        <f t="shared" si="53"/>
        <v>0.99999999999999978</v>
      </c>
      <c r="AR51" s="53">
        <f t="shared" si="54"/>
        <v>0.99999999999999989</v>
      </c>
      <c r="AS51" s="53">
        <f t="shared" si="55"/>
        <v>1</v>
      </c>
      <c r="AT51" s="53">
        <f t="shared" si="56"/>
        <v>1</v>
      </c>
      <c r="AU51" t="str">
        <f t="shared" si="57"/>
        <v>Sweden</v>
      </c>
      <c r="AV51" s="56">
        <f>SUM('[1]Space Heating_GWh'!B29,'[1]Water Heating_GWh'!B29)/SUM('[1]Space Heating_GWh'!$B29:$G29,'[1]Water Heating_GWh'!$B29:$G29)</f>
        <v>0.31126387538367445</v>
      </c>
      <c r="AW51" s="57">
        <f>SUM('[1]Space Heating_GWh'!C29,'[1]Water Heating_GWh'!C29)/SUM('[1]Space Heating_GWh'!$B29:$G29,'[1]Water Heating_GWh'!$B29:$G29)</f>
        <v>0.49012413216965661</v>
      </c>
      <c r="AX51" s="57">
        <f>SUM('[1]Space Heating_GWh'!D29,'[1]Water Heating_GWh'!D29)/SUM('[1]Space Heating_GWh'!$B29:$G29,'[1]Water Heating_GWh'!$B29:$G29)</f>
        <v>5.5121381252665981E-3</v>
      </c>
      <c r="AY51" s="57">
        <f>SUM('[1]Space Heating_GWh'!E29,'[1]Water Heating_GWh'!E29)/SUM('[1]Space Heating_GWh'!$B29:$G29,'[1]Water Heating_GWh'!$B29:$G29)</f>
        <v>0</v>
      </c>
      <c r="AZ51" s="57">
        <f>SUM('[1]Space Heating_GWh'!F29,'[1]Water Heating_GWh'!F29)/SUM('[1]Space Heating_GWh'!$B29:$G29,'[1]Water Heating_GWh'!$B29:$G29)</f>
        <v>4.5398090007669869E-3</v>
      </c>
      <c r="BA51" s="58">
        <f>SUM('[1]Space Heating_GWh'!G29,'[1]Water Heating_GWh'!G29)/SUM('[1]Space Heating_GWh'!$B29:$G29,'[1]Water Heating_GWh'!$B29:$G29)</f>
        <v>0.18856004532063525</v>
      </c>
    </row>
    <row r="52" spans="1:53" outlineLevel="1" x14ac:dyDescent="0.25">
      <c r="A52" s="26" t="s">
        <v>14</v>
      </c>
      <c r="B52" s="50">
        <v>0</v>
      </c>
      <c r="C52" s="59">
        <f>C25</f>
        <v>6.7702120980136893E-2</v>
      </c>
      <c r="D52" s="60">
        <f t="shared" ref="D52:H52" si="65">D25</f>
        <v>0.14888150812056661</v>
      </c>
      <c r="E52" s="60">
        <f t="shared" si="65"/>
        <v>0.2247368545209798</v>
      </c>
      <c r="F52" s="60">
        <f t="shared" si="65"/>
        <v>4.1350012201233017E-3</v>
      </c>
      <c r="G52" s="60">
        <f t="shared" si="65"/>
        <v>0.20402223756277532</v>
      </c>
      <c r="H52" s="61">
        <f t="shared" si="65"/>
        <v>0.35052227759541815</v>
      </c>
      <c r="I52" s="29">
        <f t="shared" si="21"/>
        <v>6.7702120980136893E-2</v>
      </c>
      <c r="J52" s="66">
        <f t="shared" si="22"/>
        <v>2.4659675136272634E-3</v>
      </c>
      <c r="K52" s="66">
        <f t="shared" si="23"/>
        <v>7.3979025408817903E-3</v>
      </c>
      <c r="L52" s="34">
        <f t="shared" si="24"/>
        <v>0.14888150812056661</v>
      </c>
      <c r="M52" s="34">
        <f t="shared" si="25"/>
        <v>0.21350001179493081</v>
      </c>
      <c r="N52" s="34">
        <f t="shared" si="26"/>
        <v>2.8945008540863112E-3</v>
      </c>
      <c r="O52" s="34">
        <f t="shared" si="27"/>
        <v>0.18362001380649778</v>
      </c>
      <c r="P52" s="37">
        <f t="shared" si="58"/>
        <v>0.37353797438927261</v>
      </c>
      <c r="Q52" s="54">
        <f t="shared" si="28"/>
        <v>6.7702120980136893E-2</v>
      </c>
      <c r="R52" s="66">
        <f t="shared" si="29"/>
        <v>2.1768754701797621E-2</v>
      </c>
      <c r="S52" s="66">
        <f t="shared" si="30"/>
        <v>6.5306264105392864E-2</v>
      </c>
      <c r="T52" s="34">
        <f t="shared" si="31"/>
        <v>0.14888150812056661</v>
      </c>
      <c r="U52" s="34">
        <f t="shared" si="32"/>
        <v>0.1123684272604899</v>
      </c>
      <c r="V52" s="34">
        <f t="shared" si="33"/>
        <v>8.2700024402466011E-4</v>
      </c>
      <c r="W52" s="34">
        <f t="shared" si="34"/>
        <v>0.10201111878138766</v>
      </c>
      <c r="X52" s="37">
        <f t="shared" si="35"/>
        <v>0.48113480580620382</v>
      </c>
      <c r="Y52" s="29">
        <f t="shared" si="36"/>
        <v>6.7702120980136893E-2</v>
      </c>
      <c r="Z52" s="65">
        <f t="shared" si="37"/>
        <v>3.5301863869068979E-2</v>
      </c>
      <c r="AA52" s="66">
        <f t="shared" si="38"/>
        <v>0.10590559160720694</v>
      </c>
      <c r="AB52" s="34">
        <f t="shared" si="39"/>
        <v>0.14888150812056661</v>
      </c>
      <c r="AC52" s="34">
        <f t="shared" si="40"/>
        <v>7.8657899082342927E-2</v>
      </c>
      <c r="AD52" s="34">
        <f t="shared" si="41"/>
        <v>4.1350012201233006E-4</v>
      </c>
      <c r="AE52" s="34">
        <f t="shared" si="42"/>
        <v>7.1407783146971354E-2</v>
      </c>
      <c r="AF52" s="37">
        <f t="shared" si="43"/>
        <v>0.4917297330716941</v>
      </c>
      <c r="AG52" s="29">
        <f t="shared" si="44"/>
        <v>6.7702120980136893E-2</v>
      </c>
      <c r="AH52" s="65">
        <f t="shared" si="45"/>
        <v>7.1968643011769778E-2</v>
      </c>
      <c r="AI52" s="66">
        <f t="shared" si="46"/>
        <v>0.21590592903530934</v>
      </c>
      <c r="AJ52" s="34">
        <f t="shared" si="47"/>
        <v>0.14888150812056661</v>
      </c>
      <c r="AK52" s="34">
        <f t="shared" si="48"/>
        <v>1.1236842726049001E-2</v>
      </c>
      <c r="AL52" s="34">
        <f t="shared" si="49"/>
        <v>2.0675006100616527E-4</v>
      </c>
      <c r="AM52" s="34">
        <f t="shared" si="50"/>
        <v>1.0201111878138776E-2</v>
      </c>
      <c r="AN52" s="37">
        <f t="shared" si="51"/>
        <v>0.47389709418702353</v>
      </c>
      <c r="AP52" s="53">
        <f t="shared" si="52"/>
        <v>1</v>
      </c>
      <c r="AQ52" s="53">
        <f t="shared" si="53"/>
        <v>1</v>
      </c>
      <c r="AR52" s="53">
        <f t="shared" si="54"/>
        <v>1</v>
      </c>
      <c r="AS52" s="53">
        <f t="shared" si="55"/>
        <v>1</v>
      </c>
      <c r="AT52" s="53">
        <f t="shared" si="56"/>
        <v>1</v>
      </c>
      <c r="AU52" t="str">
        <f t="shared" si="57"/>
        <v>Switzerland</v>
      </c>
      <c r="AV52" s="59">
        <f>AV25</f>
        <v>6.7702120980136893E-2</v>
      </c>
      <c r="AW52" s="60">
        <f t="shared" ref="AW52:BA52" si="66">AW25</f>
        <v>0.14888150812056661</v>
      </c>
      <c r="AX52" s="60">
        <f t="shared" si="66"/>
        <v>0.2247368545209798</v>
      </c>
      <c r="AY52" s="60">
        <f t="shared" si="66"/>
        <v>4.1350012201233017E-3</v>
      </c>
      <c r="AZ52" s="60">
        <f t="shared" si="66"/>
        <v>0.20402223756277532</v>
      </c>
      <c r="BA52" s="61">
        <f t="shared" si="66"/>
        <v>0.35052227759541815</v>
      </c>
    </row>
    <row r="53" spans="1:53" ht="15.75" outlineLevel="1" thickBot="1" x14ac:dyDescent="0.3">
      <c r="A53" s="27" t="s">
        <v>4</v>
      </c>
      <c r="B53" s="68">
        <v>0</v>
      </c>
      <c r="C53" s="39">
        <v>6.832008425991179E-2</v>
      </c>
      <c r="D53" s="40">
        <v>2.2069536957832793E-3</v>
      </c>
      <c r="E53" s="40">
        <v>0.75959457279119724</v>
      </c>
      <c r="F53" s="40">
        <v>2.2121950079184678E-2</v>
      </c>
      <c r="G53" s="40">
        <v>9.1830831904574708E-2</v>
      </c>
      <c r="H53" s="41">
        <v>5.5925607269348428E-2</v>
      </c>
      <c r="I53" s="39">
        <f t="shared" si="21"/>
        <v>6.832008425991179E-2</v>
      </c>
      <c r="J53" s="67">
        <f t="shared" si="22"/>
        <v>4.0349547640329553E-3</v>
      </c>
      <c r="K53" s="67">
        <f t="shared" si="23"/>
        <v>1.2104864292098866E-2</v>
      </c>
      <c r="L53" s="40">
        <f t="shared" si="24"/>
        <v>2.2069536957832793E-3</v>
      </c>
      <c r="M53" s="40">
        <f t="shared" si="25"/>
        <v>0.72161484415163735</v>
      </c>
      <c r="N53" s="40">
        <f t="shared" si="26"/>
        <v>1.5485365055429273E-2</v>
      </c>
      <c r="O53" s="40">
        <f t="shared" si="27"/>
        <v>8.2647748714117245E-2</v>
      </c>
      <c r="P53" s="41">
        <f t="shared" si="58"/>
        <v>9.3585185066989346E-2</v>
      </c>
      <c r="Q53" s="54">
        <f t="shared" si="28"/>
        <v>6.832008425991179E-2</v>
      </c>
      <c r="R53" s="67">
        <f t="shared" si="29"/>
        <v>4.4341026241123377E-2</v>
      </c>
      <c r="S53" s="67">
        <f t="shared" si="30"/>
        <v>0.13302307872337013</v>
      </c>
      <c r="T53" s="40">
        <f t="shared" si="31"/>
        <v>2.2069536957832793E-3</v>
      </c>
      <c r="U53" s="40">
        <f t="shared" si="32"/>
        <v>0.37979728639559862</v>
      </c>
      <c r="V53" s="40">
        <f t="shared" si="33"/>
        <v>4.4243900158369345E-3</v>
      </c>
      <c r="W53" s="40">
        <f t="shared" si="34"/>
        <v>4.5915415952287354E-2</v>
      </c>
      <c r="X53" s="41">
        <f t="shared" si="35"/>
        <v>0.32197176471608863</v>
      </c>
      <c r="Y53" s="39">
        <f t="shared" si="36"/>
        <v>6.832008425991179E-2</v>
      </c>
      <c r="Z53" s="69">
        <f t="shared" si="37"/>
        <v>7.1667033515439751E-2</v>
      </c>
      <c r="AA53" s="67">
        <f t="shared" si="38"/>
        <v>0.21500110054631927</v>
      </c>
      <c r="AB53" s="40">
        <f t="shared" si="39"/>
        <v>2.2069536957832793E-3</v>
      </c>
      <c r="AC53" s="40">
        <f t="shared" si="40"/>
        <v>0.26585810047691899</v>
      </c>
      <c r="AD53" s="40">
        <f t="shared" si="41"/>
        <v>2.2121950079184672E-3</v>
      </c>
      <c r="AE53" s="40">
        <f t="shared" si="42"/>
        <v>3.2140791166601144E-2</v>
      </c>
      <c r="AF53" s="41">
        <f t="shared" si="43"/>
        <v>0.34259374133110743</v>
      </c>
      <c r="AG53" s="39">
        <f t="shared" si="44"/>
        <v>6.832008425991179E-2</v>
      </c>
      <c r="AH53" s="69">
        <f t="shared" si="45"/>
        <v>0.14522724773133652</v>
      </c>
      <c r="AI53" s="67">
        <f t="shared" si="46"/>
        <v>0.43568174319400954</v>
      </c>
      <c r="AJ53" s="40">
        <f t="shared" si="47"/>
        <v>2.2069536957832793E-3</v>
      </c>
      <c r="AK53" s="40">
        <f t="shared" si="48"/>
        <v>3.7979728639559895E-2</v>
      </c>
      <c r="AL53" s="40">
        <f t="shared" si="49"/>
        <v>1.1060975039592349E-3</v>
      </c>
      <c r="AM53" s="40">
        <f t="shared" si="50"/>
        <v>4.5915415952287398E-3</v>
      </c>
      <c r="AN53" s="41">
        <f t="shared" si="51"/>
        <v>0.30488660338021112</v>
      </c>
      <c r="AP53" s="53">
        <f t="shared" si="52"/>
        <v>1.0000000000000002</v>
      </c>
      <c r="AQ53" s="53">
        <f t="shared" si="53"/>
        <v>1.0000000000000002</v>
      </c>
      <c r="AR53" s="53">
        <f t="shared" si="54"/>
        <v>1</v>
      </c>
      <c r="AS53" s="53">
        <f t="shared" si="55"/>
        <v>1.0000000000000002</v>
      </c>
      <c r="AT53" s="53">
        <f t="shared" si="56"/>
        <v>1</v>
      </c>
      <c r="AU53" t="str">
        <f t="shared" si="57"/>
        <v>United Kingdom</v>
      </c>
      <c r="AV53" s="62">
        <f>SUM('[1]Space Heating_GWh'!B30,'[1]Water Heating_GWh'!B30)/SUM('[1]Space Heating_GWh'!$B30:$G30,'[1]Water Heating_GWh'!$B30:$G30)</f>
        <v>6.832008425991179E-2</v>
      </c>
      <c r="AW53" s="63">
        <f>SUM('[1]Space Heating_GWh'!C30,'[1]Water Heating_GWh'!C30)/SUM('[1]Space Heating_GWh'!$B30:$G30,'[1]Water Heating_GWh'!$B30:$G30)</f>
        <v>2.2069536957832793E-3</v>
      </c>
      <c r="AX53" s="63">
        <f>SUM('[1]Space Heating_GWh'!D30,'[1]Water Heating_GWh'!D30)/SUM('[1]Space Heating_GWh'!$B30:$G30,'[1]Water Heating_GWh'!$B30:$G30)</f>
        <v>0.75959457279119724</v>
      </c>
      <c r="AY53" s="63">
        <f>SUM('[1]Space Heating_GWh'!E30,'[1]Water Heating_GWh'!E30)/SUM('[1]Space Heating_GWh'!$B30:$G30,'[1]Water Heating_GWh'!$B30:$G30)</f>
        <v>2.2121950079184678E-2</v>
      </c>
      <c r="AZ53" s="63">
        <f>SUM('[1]Space Heating_GWh'!F30,'[1]Water Heating_GWh'!F30)/SUM('[1]Space Heating_GWh'!$B30:$G30,'[1]Water Heating_GWh'!$B30:$G30)</f>
        <v>9.1830831904574708E-2</v>
      </c>
      <c r="BA53" s="64">
        <f>SUM('[1]Space Heating_GWh'!G30,'[1]Water Heating_GWh'!G30)/SUM('[1]Space Heating_GWh'!$B30:$G30,'[1]Water Heating_GWh'!$B30:$G30)</f>
        <v>5.5925607269348428E-2</v>
      </c>
    </row>
    <row r="54" spans="1:53" outlineLevel="1" x14ac:dyDescent="0.25"/>
    <row r="55" spans="1:53" outlineLevel="1" x14ac:dyDescent="0.25"/>
    <row r="56" spans="1:53" outlineLevel="1" x14ac:dyDescent="0.25"/>
    <row r="57" spans="1:53" ht="105" outlineLevel="1" x14ac:dyDescent="0.25">
      <c r="A57" t="str">
        <f t="shared" ref="A57:A85" si="67">A25</f>
        <v>Austria</v>
      </c>
      <c r="B57" s="48" t="str">
        <f>"electricity "&amp;TEXT(C25,"0% 
")&amp;"gas "&amp;TEXT(E25,"#%
")&amp;"coal "&amp;TEXT(F25,"#%
")&amp;"oil "&amp;TEXT(G25,"#%
")&amp;"renewables "&amp;TEXT(G25,"#%")</f>
        <v>electricity 7% 
gas 22%
coal %
oil 20%
renewables 20%</v>
      </c>
      <c r="C57" t="str">
        <f t="shared" ref="C57:C85" si="68">P57</f>
        <v>electricity 7% 
gas 21%
coal %
oil 18%
renewables 18%</v>
      </c>
      <c r="D57" t="str">
        <f t="shared" ref="D57:D85" si="69">X57</f>
        <v>electricity 7% 
gas 11%
coal %
oil 10%
renewables 10%</v>
      </c>
      <c r="E57" t="str">
        <f t="shared" ref="E57:E85" si="70">AF57</f>
        <v>electricity 7% 
gas 8%
coal %
oil 7%
renewables 7%</v>
      </c>
      <c r="F57" t="str">
        <f t="shared" ref="F57:F85" si="71">AN57</f>
        <v>electricity 7% 
gas 1%
coal %
oil 1%
renewables 1%</v>
      </c>
      <c r="O57" t="s">
        <v>58</v>
      </c>
      <c r="P57" s="10" t="str">
        <f>"electricity "&amp;TEXT(I25,"0% 
")&amp;"gas "&amp;TEXT(M25,"#%
")&amp;"coal "&amp;TEXT(N25,"#%
")&amp;"oil "&amp;TEXT(O25,"#%
")&amp;"renewables "&amp;TEXT(O25,"#%")</f>
        <v>electricity 7% 
gas 21%
coal %
oil 18%
renewables 18%</v>
      </c>
      <c r="X57" s="10" t="str">
        <f>"electricity "&amp;TEXT(Q25,"0% 
")&amp;"gas "&amp;TEXT(U25,"#%
")&amp;"coal "&amp;TEXT(V25,"#%
")&amp;"oil "&amp;TEXT(W25,"#%
")&amp;"renewables "&amp;TEXT(W25,"#%")</f>
        <v>electricity 7% 
gas 11%
coal %
oil 10%
renewables 10%</v>
      </c>
      <c r="AF57" s="10" t="str">
        <f>"electricity "&amp;TEXT(Y25,"0% 
")&amp;"gas "&amp;TEXT(AC25,"#%
")&amp;"coal "&amp;TEXT(AD25,"#%
")&amp;"oil "&amp;TEXT(AE25,"#%
")&amp;"renewables "&amp;TEXT(AE25,"#%")</f>
        <v>electricity 7% 
gas 8%
coal %
oil 7%
renewables 7%</v>
      </c>
      <c r="AN57" s="10" t="str">
        <f>"electricity "&amp;TEXT(AG25,"0% 
")&amp;"gas "&amp;TEXT(AK25,"#%
")&amp;"coal "&amp;TEXT(AL25,"#%
")&amp;"oil "&amp;TEXT(AM25,"#%
")&amp;"renewables "&amp;TEXT(AM25,"#%")</f>
        <v>electricity 7% 
gas 1%
coal %
oil 1%
renewables 1%</v>
      </c>
    </row>
    <row r="58" spans="1:53" ht="105" outlineLevel="1" x14ac:dyDescent="0.25">
      <c r="A58" t="str">
        <f t="shared" si="67"/>
        <v>Belgium</v>
      </c>
      <c r="B58" s="48" t="str">
        <f t="shared" ref="B58:B85" si="72">"electricity "&amp;TEXT(C26,"0% 
")&amp;"gas "&amp;TEXT(E26,"#%
")&amp;"coal "&amp;TEXT(F26,"#%
")&amp;"oil "&amp;TEXT(G26,"#%
")&amp;"renewables "&amp;TEXT(G26,"#%")</f>
        <v>electricity 3% 
gas 49%
coal 1%
oil 36%
renewables 36%</v>
      </c>
      <c r="C58" t="str">
        <f t="shared" si="68"/>
        <v>electricity 3% 
gas 47%
coal 1%
oil 33%
renewables 33%</v>
      </c>
      <c r="D58" t="str">
        <f t="shared" si="69"/>
        <v>electricity 3% 
gas 25%
coal %
oil 18%
renewables 18%</v>
      </c>
      <c r="E58" t="str">
        <f t="shared" si="70"/>
        <v>electricity 3% 
gas 17%
coal %
oil 13%
renewables 13%</v>
      </c>
      <c r="F58" t="str">
        <f t="shared" si="71"/>
        <v>electricity 3% 
gas 2%
coal %
oil 2%
renewables 2%</v>
      </c>
      <c r="O58" t="s">
        <v>58</v>
      </c>
      <c r="P58" s="10" t="str">
        <f t="shared" ref="P58:P85" si="73">"electricity "&amp;TEXT(I26,"0% 
")&amp;"gas "&amp;TEXT(M26,"#%
")&amp;"coal "&amp;TEXT(N26,"#%
")&amp;"oil "&amp;TEXT(O26,"#%
")&amp;"renewables "&amp;TEXT(O26,"#%")</f>
        <v>electricity 3% 
gas 47%
coal 1%
oil 33%
renewables 33%</v>
      </c>
      <c r="X58" s="10" t="str">
        <f t="shared" ref="X58:X85" si="74">"electricity "&amp;TEXT(Q26,"0% 
")&amp;"gas "&amp;TEXT(U26,"#%
")&amp;"coal "&amp;TEXT(V26,"#%
")&amp;"oil "&amp;TEXT(W26,"#%
")&amp;"renewables "&amp;TEXT(W26,"#%")</f>
        <v>electricity 3% 
gas 25%
coal %
oil 18%
renewables 18%</v>
      </c>
      <c r="AF58" s="10" t="str">
        <f t="shared" ref="AF58:AF85" si="75">"electricity "&amp;TEXT(Y26,"0% 
")&amp;"gas "&amp;TEXT(AC26,"#%
")&amp;"coal "&amp;TEXT(AD26,"#%
")&amp;"oil "&amp;TEXT(AE26,"#%
")&amp;"renewables "&amp;TEXT(AE26,"#%")</f>
        <v>electricity 3% 
gas 17%
coal %
oil 13%
renewables 13%</v>
      </c>
      <c r="AN58" s="10" t="str">
        <f t="shared" ref="AN58:AN85" si="76">"electricity "&amp;TEXT(AG26,"0% 
")&amp;"gas "&amp;TEXT(AK26,"#%
")&amp;"coal "&amp;TEXT(AL26,"#%
")&amp;"oil "&amp;TEXT(AM26,"#%
")&amp;"renewables "&amp;TEXT(AM26,"#%")</f>
        <v>electricity 3% 
gas 2%
coal %
oil 2%
renewables 2%</v>
      </c>
    </row>
    <row r="59" spans="1:53" ht="105" outlineLevel="1" x14ac:dyDescent="0.25">
      <c r="A59" t="str">
        <f t="shared" si="67"/>
        <v>Bulgaria</v>
      </c>
      <c r="B59" s="48" t="str">
        <f t="shared" si="72"/>
        <v>electricity 9% 
gas 4%
coal 13%
oil %
renewables %</v>
      </c>
      <c r="C59" t="str">
        <f t="shared" si="68"/>
        <v>electricity 9% 
gas 4%
coal 9%
oil %
renewables %</v>
      </c>
      <c r="D59" t="str">
        <f t="shared" si="69"/>
        <v>electricity 9% 
gas 2%
coal 3%
oil %
renewables %</v>
      </c>
      <c r="E59" t="str">
        <f t="shared" si="70"/>
        <v>electricity 9% 
gas 1%
coal 1%
oil %
renewables %</v>
      </c>
      <c r="F59" t="str">
        <f t="shared" si="71"/>
        <v>electricity 9% 
gas %
coal 1%
oil %
renewables %</v>
      </c>
      <c r="O59" t="s">
        <v>58</v>
      </c>
      <c r="P59" s="10" t="str">
        <f t="shared" si="73"/>
        <v>electricity 9% 
gas 4%
coal 9%
oil %
renewables %</v>
      </c>
      <c r="X59" s="10" t="str">
        <f t="shared" si="74"/>
        <v>electricity 9% 
gas 2%
coal 3%
oil %
renewables %</v>
      </c>
      <c r="AF59" s="10" t="str">
        <f t="shared" si="75"/>
        <v>electricity 9% 
gas 1%
coal 1%
oil %
renewables %</v>
      </c>
      <c r="AN59" s="10" t="str">
        <f t="shared" si="76"/>
        <v>electricity 9% 
gas %
coal 1%
oil %
renewables %</v>
      </c>
    </row>
    <row r="60" spans="1:53" ht="105" outlineLevel="1" x14ac:dyDescent="0.25">
      <c r="A60" t="str">
        <f t="shared" si="67"/>
        <v>Croatia</v>
      </c>
      <c r="B60" s="48" t="str">
        <f t="shared" si="72"/>
        <v>electricity 2% 
gas 21%
coal %
oil 5%
renewables 5%</v>
      </c>
      <c r="C60" t="str">
        <f t="shared" si="68"/>
        <v>electricity 2% 
gas 20%
coal %
oil 5%
renewables 5%</v>
      </c>
      <c r="D60" t="str">
        <f t="shared" si="69"/>
        <v>electricity 2% 
gas 10%
coal %
oil 3%
renewables 3%</v>
      </c>
      <c r="E60" t="str">
        <f t="shared" si="70"/>
        <v>electricity 2% 
gas 7%
coal %
oil 2%
renewables 2%</v>
      </c>
      <c r="F60" t="str">
        <f t="shared" si="71"/>
        <v>electricity 2% 
gas 1%
coal %
oil %
renewables %</v>
      </c>
      <c r="O60" t="s">
        <v>58</v>
      </c>
      <c r="P60" s="10" t="str">
        <f t="shared" si="73"/>
        <v>electricity 2% 
gas 20%
coal %
oil 5%
renewables 5%</v>
      </c>
      <c r="X60" s="10" t="str">
        <f t="shared" si="74"/>
        <v>electricity 2% 
gas 10%
coal %
oil 3%
renewables 3%</v>
      </c>
      <c r="AF60" s="10" t="str">
        <f t="shared" si="75"/>
        <v>electricity 2% 
gas 7%
coal %
oil 2%
renewables 2%</v>
      </c>
      <c r="AN60" s="10" t="str">
        <f t="shared" si="76"/>
        <v>electricity 2% 
gas 1%
coal %
oil %
renewables %</v>
      </c>
    </row>
    <row r="61" spans="1:53" ht="105" outlineLevel="1" x14ac:dyDescent="0.25">
      <c r="A61" t="str">
        <f t="shared" si="67"/>
        <v>Cyprus</v>
      </c>
      <c r="B61" s="48" t="str">
        <f t="shared" si="72"/>
        <v>electricity 34% 
gas %
coal %
oil 57%
renewables 57%</v>
      </c>
      <c r="C61" t="str">
        <f t="shared" si="68"/>
        <v>electricity 34% 
gas %
coal %
oil 51%
renewables 51%</v>
      </c>
      <c r="D61" t="str">
        <f t="shared" si="69"/>
        <v>electricity 34% 
gas %
coal %
oil 28%
renewables 28%</v>
      </c>
      <c r="E61" t="str">
        <f t="shared" si="70"/>
        <v>electricity 34% 
gas %
coal %
oil 20%
renewables 20%</v>
      </c>
      <c r="F61" t="str">
        <f t="shared" si="71"/>
        <v>electricity 34% 
gas %
coal %
oil 3%
renewables 3%</v>
      </c>
      <c r="O61" t="s">
        <v>58</v>
      </c>
      <c r="P61" s="10" t="str">
        <f t="shared" si="73"/>
        <v>electricity 34% 
gas %
coal %
oil 51%
renewables 51%</v>
      </c>
      <c r="X61" s="10" t="str">
        <f t="shared" si="74"/>
        <v>electricity 34% 
gas %
coal %
oil 28%
renewables 28%</v>
      </c>
      <c r="AF61" s="10" t="str">
        <f t="shared" si="75"/>
        <v>electricity 34% 
gas %
coal %
oil 20%
renewables 20%</v>
      </c>
      <c r="AN61" s="10" t="str">
        <f t="shared" si="76"/>
        <v>electricity 34% 
gas %
coal %
oil 3%
renewables 3%</v>
      </c>
    </row>
    <row r="62" spans="1:53" ht="105" outlineLevel="1" x14ac:dyDescent="0.25">
      <c r="A62" t="str">
        <f t="shared" si="67"/>
        <v>Czech Republic</v>
      </c>
      <c r="B62" s="48" t="str">
        <f t="shared" si="72"/>
        <v>electricity 4% 
gas 27%
coal 18%
oil 1%
renewables 1%</v>
      </c>
      <c r="C62" t="str">
        <f t="shared" si="68"/>
        <v>electricity 4% 
gas 26%
coal 13%
oil 1%
renewables 1%</v>
      </c>
      <c r="D62" t="str">
        <f t="shared" si="69"/>
        <v>electricity 4% 
gas 13%
coal 4%
oil %
renewables %</v>
      </c>
      <c r="E62" t="str">
        <f t="shared" si="70"/>
        <v>electricity 4% 
gas 9%
coal 2%
oil %
renewables %</v>
      </c>
      <c r="F62" t="str">
        <f t="shared" si="71"/>
        <v>electricity 4% 
gas 1%
coal 1%
oil %
renewables %</v>
      </c>
      <c r="O62" t="s">
        <v>58</v>
      </c>
      <c r="P62" s="10" t="str">
        <f t="shared" si="73"/>
        <v>electricity 4% 
gas 26%
coal 13%
oil 1%
renewables 1%</v>
      </c>
      <c r="X62" s="10" t="str">
        <f t="shared" si="74"/>
        <v>electricity 4% 
gas 13%
coal 4%
oil %
renewables %</v>
      </c>
      <c r="AF62" s="10" t="str">
        <f t="shared" si="75"/>
        <v>electricity 4% 
gas 9%
coal 2%
oil %
renewables %</v>
      </c>
      <c r="AN62" s="10" t="str">
        <f t="shared" si="76"/>
        <v>electricity 4% 
gas 1%
coal 1%
oil %
renewables %</v>
      </c>
    </row>
    <row r="63" spans="1:53" ht="105" outlineLevel="1" x14ac:dyDescent="0.25">
      <c r="A63" t="str">
        <f t="shared" si="67"/>
        <v>Denmark</v>
      </c>
      <c r="B63" s="48" t="str">
        <f t="shared" si="72"/>
        <v>electricity 3% 
gas 16%
coal %
oil 4%
renewables 4%</v>
      </c>
      <c r="C63" t="str">
        <f t="shared" si="68"/>
        <v>electricity 3% 
gas 15%
coal %
oil 4%
renewables 4%</v>
      </c>
      <c r="D63" t="str">
        <f t="shared" si="69"/>
        <v>electricity 3% 
gas 8%
coal %
oil 2%
renewables 2%</v>
      </c>
      <c r="E63" t="str">
        <f t="shared" si="70"/>
        <v>electricity 3% 
gas 6%
coal %
oil 2%
renewables 2%</v>
      </c>
      <c r="F63" t="str">
        <f t="shared" si="71"/>
        <v>electricity 3% 
gas 1%
coal %
oil %
renewables %</v>
      </c>
      <c r="O63" t="s">
        <v>58</v>
      </c>
      <c r="P63" s="10" t="str">
        <f t="shared" si="73"/>
        <v>electricity 3% 
gas 15%
coal %
oil 4%
renewables 4%</v>
      </c>
      <c r="X63" s="10" t="str">
        <f t="shared" si="74"/>
        <v>electricity 3% 
gas 8%
coal %
oil 2%
renewables 2%</v>
      </c>
      <c r="AF63" s="10" t="str">
        <f t="shared" si="75"/>
        <v>electricity 3% 
gas 6%
coal %
oil 2%
renewables 2%</v>
      </c>
      <c r="AN63" s="10" t="str">
        <f t="shared" si="76"/>
        <v>electricity 3% 
gas 1%
coal %
oil %
renewables %</v>
      </c>
    </row>
    <row r="64" spans="1:53" ht="105" outlineLevel="1" x14ac:dyDescent="0.25">
      <c r="A64" t="str">
        <f t="shared" si="67"/>
        <v>Estonia</v>
      </c>
      <c r="B64" s="48" t="str">
        <f t="shared" si="72"/>
        <v>electricity 1% 
gas 8%
coal 1%
oil 3%
renewables 3%</v>
      </c>
      <c r="C64" t="str">
        <f t="shared" si="68"/>
        <v>electricity 1% 
gas 7%
coal 1%
oil 3%
renewables 3%</v>
      </c>
      <c r="D64" t="str">
        <f t="shared" si="69"/>
        <v>electricity 1% 
gas 4%
coal %
oil 1%
renewables 1%</v>
      </c>
      <c r="E64" t="str">
        <f t="shared" si="70"/>
        <v>electricity 1% 
gas 3%
coal %
oil 1%
renewables 1%</v>
      </c>
      <c r="F64" t="str">
        <f t="shared" si="71"/>
        <v>electricity 1% 
gas %
coal %
oil %
renewables %</v>
      </c>
      <c r="O64" t="s">
        <v>58</v>
      </c>
      <c r="P64" s="10" t="str">
        <f t="shared" si="73"/>
        <v>electricity 1% 
gas 7%
coal 1%
oil 3%
renewables 3%</v>
      </c>
      <c r="X64" s="10" t="str">
        <f t="shared" si="74"/>
        <v>electricity 1% 
gas 4%
coal %
oil 1%
renewables 1%</v>
      </c>
      <c r="AF64" s="10" t="str">
        <f t="shared" si="75"/>
        <v>electricity 1% 
gas 3%
coal %
oil 1%
renewables 1%</v>
      </c>
      <c r="AN64" s="10" t="str">
        <f t="shared" si="76"/>
        <v>electricity 1% 
gas %
coal %
oil %
renewables %</v>
      </c>
    </row>
    <row r="65" spans="1:40" ht="105" outlineLevel="1" x14ac:dyDescent="0.25">
      <c r="A65" t="str">
        <f t="shared" si="67"/>
        <v>Finland</v>
      </c>
      <c r="B65" s="48" t="str">
        <f t="shared" si="72"/>
        <v>electricity 26% 
gas 1%
coal %
oil 8%
renewables 8%</v>
      </c>
      <c r="C65" t="str">
        <f t="shared" si="68"/>
        <v>electricity 26% 
gas 1%
coal %
oil 7%
renewables 7%</v>
      </c>
      <c r="D65" t="str">
        <f t="shared" si="69"/>
        <v>electricity 26% 
gas %
coal %
oil 4%
renewables 4%</v>
      </c>
      <c r="E65" t="str">
        <f t="shared" si="70"/>
        <v>electricity 26% 
gas %
coal %
oil 3%
renewables 3%</v>
      </c>
      <c r="F65" t="str">
        <f t="shared" si="71"/>
        <v>electricity 26% 
gas %
coal %
oil %
renewables %</v>
      </c>
      <c r="O65" t="s">
        <v>58</v>
      </c>
      <c r="P65" s="10" t="str">
        <f t="shared" si="73"/>
        <v>electricity 26% 
gas 1%
coal %
oil 7%
renewables 7%</v>
      </c>
      <c r="X65" s="10" t="str">
        <f t="shared" si="74"/>
        <v>electricity 26% 
gas %
coal %
oil 4%
renewables 4%</v>
      </c>
      <c r="AF65" s="10" t="str">
        <f t="shared" si="75"/>
        <v>electricity 26% 
gas %
coal %
oil 3%
renewables 3%</v>
      </c>
      <c r="AN65" s="10" t="str">
        <f t="shared" si="76"/>
        <v>electricity 26% 
gas %
coal %
oil %
renewables %</v>
      </c>
    </row>
    <row r="66" spans="1:40" ht="105" outlineLevel="1" x14ac:dyDescent="0.25">
      <c r="A66" t="str">
        <f t="shared" si="67"/>
        <v>France</v>
      </c>
      <c r="B66" s="48" t="str">
        <f t="shared" si="72"/>
        <v>electricity 13% 
gas 38%
coal %
oil 18%
renewables 18%</v>
      </c>
      <c r="C66" t="str">
        <f t="shared" si="68"/>
        <v>electricity 13% 
gas 37%
coal %
oil 16%
renewables 16%</v>
      </c>
      <c r="D66" t="str">
        <f t="shared" si="69"/>
        <v>electricity 13% 
gas 19%
coal %
oil 9%
renewables 9%</v>
      </c>
      <c r="E66" t="str">
        <f t="shared" si="70"/>
        <v>electricity 13% 
gas 13%
coal %
oil 6%
renewables 6%</v>
      </c>
      <c r="F66" t="str">
        <f t="shared" si="71"/>
        <v>electricity 13% 
gas 2%
coal %
oil 1%
renewables 1%</v>
      </c>
      <c r="O66" t="s">
        <v>58</v>
      </c>
      <c r="P66" s="10" t="str">
        <f t="shared" si="73"/>
        <v>electricity 13% 
gas 37%
coal %
oil 16%
renewables 16%</v>
      </c>
      <c r="X66" s="10" t="str">
        <f t="shared" si="74"/>
        <v>electricity 13% 
gas 19%
coal %
oil 9%
renewables 9%</v>
      </c>
      <c r="AF66" s="10" t="str">
        <f t="shared" si="75"/>
        <v>electricity 13% 
gas 13%
coal %
oil 6%
renewables 6%</v>
      </c>
      <c r="AN66" s="10" t="str">
        <f t="shared" si="76"/>
        <v>electricity 13% 
gas 2%
coal %
oil 1%
renewables 1%</v>
      </c>
    </row>
    <row r="67" spans="1:40" ht="105" outlineLevel="1" x14ac:dyDescent="0.25">
      <c r="A67" t="str">
        <f t="shared" si="67"/>
        <v>Germany</v>
      </c>
      <c r="B67" s="48" t="str">
        <f t="shared" si="72"/>
        <v>electricity 2% 
gas 46%
coal 1%
oil 26%
renewables 26%</v>
      </c>
      <c r="C67" t="str">
        <f t="shared" si="68"/>
        <v>electricity 2% 
gas 44%
coal 1%
oil 23%
renewables 23%</v>
      </c>
      <c r="D67" t="str">
        <f t="shared" si="69"/>
        <v>electricity 2% 
gas 23%
coal %
oil 13%
renewables 13%</v>
      </c>
      <c r="E67" t="str">
        <f t="shared" si="70"/>
        <v>electricity 2% 
gas 16%
coal %
oil 9%
renewables 9%</v>
      </c>
      <c r="F67" t="str">
        <f t="shared" si="71"/>
        <v>electricity 2% 
gas 2%
coal %
oil 1%
renewables 1%</v>
      </c>
      <c r="O67" t="s">
        <v>58</v>
      </c>
      <c r="P67" s="10" t="str">
        <f t="shared" si="73"/>
        <v>electricity 2% 
gas 44%
coal 1%
oil 23%
renewables 23%</v>
      </c>
      <c r="X67" s="10" t="str">
        <f t="shared" si="74"/>
        <v>electricity 2% 
gas 23%
coal %
oil 13%
renewables 13%</v>
      </c>
      <c r="AF67" s="10" t="str">
        <f t="shared" si="75"/>
        <v>electricity 2% 
gas 16%
coal %
oil 9%
renewables 9%</v>
      </c>
      <c r="AN67" s="10" t="str">
        <f t="shared" si="76"/>
        <v>electricity 2% 
gas 2%
coal %
oil 1%
renewables 1%</v>
      </c>
    </row>
    <row r="68" spans="1:40" ht="105" outlineLevel="1" x14ac:dyDescent="0.25">
      <c r="A68" t="str">
        <f t="shared" si="67"/>
        <v>Greece</v>
      </c>
      <c r="B68" s="48" t="str">
        <f t="shared" si="72"/>
        <v>electricity 7% 
gas 13%
coal %
oil 50%
renewables 50%</v>
      </c>
      <c r="C68" t="str">
        <f t="shared" si="68"/>
        <v>electricity 7% 
gas 12%
coal %
oil 45%
renewables 45%</v>
      </c>
      <c r="D68" t="str">
        <f t="shared" si="69"/>
        <v>electricity 7% 
gas 6%
coal %
oil 25%
renewables 25%</v>
      </c>
      <c r="E68" t="str">
        <f t="shared" si="70"/>
        <v>electricity 7% 
gas 4%
coal %
oil 18%
renewables 18%</v>
      </c>
      <c r="F68" t="str">
        <f t="shared" si="71"/>
        <v>electricity 7% 
gas 1%
coal %
oil 3%
renewables 3%</v>
      </c>
      <c r="O68" t="s">
        <v>58</v>
      </c>
      <c r="P68" s="10" t="str">
        <f t="shared" si="73"/>
        <v>electricity 7% 
gas 12%
coal %
oil 45%
renewables 45%</v>
      </c>
      <c r="X68" s="10" t="str">
        <f t="shared" si="74"/>
        <v>electricity 7% 
gas 6%
coal %
oil 25%
renewables 25%</v>
      </c>
      <c r="AF68" s="10" t="str">
        <f t="shared" si="75"/>
        <v>electricity 7% 
gas 4%
coal %
oil 18%
renewables 18%</v>
      </c>
      <c r="AN68" s="10" t="str">
        <f t="shared" si="76"/>
        <v>electricity 7% 
gas 1%
coal %
oil 3%
renewables 3%</v>
      </c>
    </row>
    <row r="69" spans="1:40" ht="105" outlineLevel="1" x14ac:dyDescent="0.25">
      <c r="A69" t="str">
        <f t="shared" si="67"/>
        <v>Hungary</v>
      </c>
      <c r="B69" s="48" t="str">
        <f t="shared" si="72"/>
        <v>electricity 1% 
gas 51%
coal 3%
oil %
renewables %</v>
      </c>
      <c r="C69" t="str">
        <f t="shared" si="68"/>
        <v>electricity 1% 
gas 48%
coal 2%
oil %
renewables %</v>
      </c>
      <c r="D69" t="str">
        <f t="shared" si="69"/>
        <v>electricity 1% 
gas 26%
coal 1%
oil %
renewables %</v>
      </c>
      <c r="E69" t="str">
        <f t="shared" si="70"/>
        <v>electricity 1% 
gas 18%
coal %
oil %
renewables %</v>
      </c>
      <c r="F69" t="str">
        <f t="shared" si="71"/>
        <v>electricity 1% 
gas 3%
coal %
oil %
renewables %</v>
      </c>
      <c r="O69" t="s">
        <v>58</v>
      </c>
      <c r="P69" s="10" t="str">
        <f t="shared" si="73"/>
        <v>electricity 1% 
gas 48%
coal 2%
oil %
renewables %</v>
      </c>
      <c r="X69" s="10" t="str">
        <f t="shared" si="74"/>
        <v>electricity 1% 
gas 26%
coal 1%
oil %
renewables %</v>
      </c>
      <c r="AF69" s="10" t="str">
        <f t="shared" si="75"/>
        <v>electricity 1% 
gas 18%
coal %
oil %
renewables %</v>
      </c>
      <c r="AN69" s="10" t="str">
        <f t="shared" si="76"/>
        <v>electricity 1% 
gas 3%
coal %
oil %
renewables %</v>
      </c>
    </row>
    <row r="70" spans="1:40" ht="105" outlineLevel="1" x14ac:dyDescent="0.25">
      <c r="A70" t="str">
        <f t="shared" si="67"/>
        <v>Ireland</v>
      </c>
      <c r="B70" s="48" t="str">
        <f t="shared" si="72"/>
        <v>electricity 4% 
gas 24%
coal 21%
oil 47%
renewables 47%</v>
      </c>
      <c r="C70" t="str">
        <f t="shared" si="68"/>
        <v>electricity 4% 
gas 23%
coal 15%
oil 43%
renewables 43%</v>
      </c>
      <c r="D70" t="str">
        <f t="shared" si="69"/>
        <v>electricity 4% 
gas 12%
coal 4%
oil 24%
renewables 24%</v>
      </c>
      <c r="E70" t="str">
        <f t="shared" si="70"/>
        <v>electricity 4% 
gas 9%
coal 2%
oil 17%
renewables 17%</v>
      </c>
      <c r="F70" t="str">
        <f t="shared" si="71"/>
        <v>electricity 4% 
gas 1%
coal 1%
oil 2%
renewables 2%</v>
      </c>
      <c r="O70" t="s">
        <v>58</v>
      </c>
      <c r="P70" s="10" t="str">
        <f t="shared" si="73"/>
        <v>electricity 4% 
gas 23%
coal 15%
oil 43%
renewables 43%</v>
      </c>
      <c r="X70" s="10" t="str">
        <f t="shared" si="74"/>
        <v>electricity 4% 
gas 12%
coal 4%
oil 24%
renewables 24%</v>
      </c>
      <c r="AF70" s="10" t="str">
        <f t="shared" si="75"/>
        <v>electricity 4% 
gas 9%
coal 2%
oil 17%
renewables 17%</v>
      </c>
      <c r="AN70" s="10" t="str">
        <f t="shared" si="76"/>
        <v>electricity 4% 
gas 1%
coal 1%
oil 2%
renewables 2%</v>
      </c>
    </row>
    <row r="71" spans="1:40" ht="105" outlineLevel="1" x14ac:dyDescent="0.25">
      <c r="A71" t="str">
        <f t="shared" si="67"/>
        <v>Italy</v>
      </c>
      <c r="B71" s="48" t="str">
        <f t="shared" si="72"/>
        <v>electricity 0% 
gas 61%
coal %
oil 8%
renewables 8%</v>
      </c>
      <c r="C71" t="str">
        <f t="shared" si="68"/>
        <v>electricity 0% 
gas 58%
coal %
oil 7%
renewables 7%</v>
      </c>
      <c r="D71" t="str">
        <f t="shared" si="69"/>
        <v>electricity 0% 
gas 30%
coal %
oil 4%
renewables 4%</v>
      </c>
      <c r="E71" t="str">
        <f t="shared" si="70"/>
        <v>electricity 0% 
gas 21%
coal %
oil 3%
renewables 3%</v>
      </c>
      <c r="F71" t="str">
        <f t="shared" si="71"/>
        <v>electricity 0% 
gas 3%
coal %
oil %
renewables %</v>
      </c>
      <c r="O71" t="s">
        <v>58</v>
      </c>
      <c r="P71" s="10" t="str">
        <f t="shared" si="73"/>
        <v>electricity 0% 
gas 58%
coal %
oil 7%
renewables 7%</v>
      </c>
      <c r="X71" s="10" t="str">
        <f t="shared" si="74"/>
        <v>electricity 0% 
gas 30%
coal %
oil 4%
renewables 4%</v>
      </c>
      <c r="AF71" s="10" t="str">
        <f t="shared" si="75"/>
        <v>electricity 0% 
gas 21%
coal %
oil 3%
renewables 3%</v>
      </c>
      <c r="AN71" s="10" t="str">
        <f t="shared" si="76"/>
        <v>electricity 0% 
gas 3%
coal %
oil %
renewables %</v>
      </c>
    </row>
    <row r="72" spans="1:40" ht="105" outlineLevel="1" x14ac:dyDescent="0.25">
      <c r="A72" t="str">
        <f t="shared" si="67"/>
        <v>Latvia</v>
      </c>
      <c r="B72" s="48" t="str">
        <f t="shared" si="72"/>
        <v>electricity 1% 
gas 8%
coal 1%
oil 3%
renewables 3%</v>
      </c>
      <c r="C72" t="str">
        <f t="shared" si="68"/>
        <v>electricity 1% 
gas 7%
coal 1%
oil 3%
renewables 3%</v>
      </c>
      <c r="D72" t="str">
        <f t="shared" si="69"/>
        <v>electricity 1% 
gas 4%
coal %
oil 1%
renewables 1%</v>
      </c>
      <c r="E72" t="str">
        <f t="shared" si="70"/>
        <v>electricity 1% 
gas 3%
coal %
oil 1%
renewables 1%</v>
      </c>
      <c r="F72" t="str">
        <f t="shared" si="71"/>
        <v>electricity 1% 
gas %
coal %
oil %
renewables %</v>
      </c>
      <c r="O72" t="s">
        <v>58</v>
      </c>
      <c r="P72" s="10" t="str">
        <f t="shared" si="73"/>
        <v>electricity 1% 
gas 7%
coal 1%
oil 3%
renewables 3%</v>
      </c>
      <c r="X72" s="10" t="str">
        <f t="shared" si="74"/>
        <v>electricity 1% 
gas 4%
coal %
oil 1%
renewables 1%</v>
      </c>
      <c r="AF72" s="10" t="str">
        <f t="shared" si="75"/>
        <v>electricity 1% 
gas 3%
coal %
oil 1%
renewables 1%</v>
      </c>
      <c r="AN72" s="10" t="str">
        <f t="shared" si="76"/>
        <v>electricity 1% 
gas %
coal %
oil %
renewables %</v>
      </c>
    </row>
    <row r="73" spans="1:40" ht="105" outlineLevel="1" x14ac:dyDescent="0.25">
      <c r="A73" t="str">
        <f t="shared" si="67"/>
        <v>Lithuania</v>
      </c>
      <c r="B73" s="48" t="str">
        <f t="shared" si="72"/>
        <v>electricity 1% 
gas 9%
coal 5%
oil 1%
renewables 1%</v>
      </c>
      <c r="C73" t="str">
        <f t="shared" si="68"/>
        <v>electricity 1% 
gas 9%
coal 4%
oil 1%
renewables 1%</v>
      </c>
      <c r="D73" t="str">
        <f t="shared" si="69"/>
        <v>electricity 1% 
gas 5%
coal 1%
oil 1%
renewables 1%</v>
      </c>
      <c r="E73" t="str">
        <f t="shared" si="70"/>
        <v>electricity 1% 
gas 3%
coal 1%
oil %
renewables %</v>
      </c>
      <c r="F73" t="str">
        <f t="shared" si="71"/>
        <v>electricity 1% 
gas %
coal %
oil %
renewables %</v>
      </c>
      <c r="O73" t="s">
        <v>58</v>
      </c>
      <c r="P73" s="10" t="str">
        <f t="shared" si="73"/>
        <v>electricity 1% 
gas 9%
coal 4%
oil 1%
renewables 1%</v>
      </c>
      <c r="X73" s="10" t="str">
        <f t="shared" si="74"/>
        <v>electricity 1% 
gas 5%
coal 1%
oil 1%
renewables 1%</v>
      </c>
      <c r="AF73" s="10" t="str">
        <f t="shared" si="75"/>
        <v>electricity 1% 
gas 3%
coal 1%
oil %
renewables %</v>
      </c>
      <c r="AN73" s="10" t="str">
        <f t="shared" si="76"/>
        <v>electricity 1% 
gas %
coal %
oil %
renewables %</v>
      </c>
    </row>
    <row r="74" spans="1:40" ht="105" outlineLevel="1" x14ac:dyDescent="0.25">
      <c r="A74" t="str">
        <f t="shared" si="67"/>
        <v>Luxembourg</v>
      </c>
      <c r="B74" s="48" t="str">
        <f t="shared" si="72"/>
        <v>electricity 4% 
gas 50%
coal %
oil 39%
renewables 39%</v>
      </c>
      <c r="C74" t="str">
        <f t="shared" si="68"/>
        <v>electricity 4% 
gas 48%
coal %
oil 35%
renewables 35%</v>
      </c>
      <c r="D74" t="str">
        <f t="shared" si="69"/>
        <v>electricity 4% 
gas 25%
coal %
oil 20%
renewables 20%</v>
      </c>
      <c r="E74" t="str">
        <f t="shared" si="70"/>
        <v>electricity 4% 
gas 18%
coal %
oil 14%
renewables 14%</v>
      </c>
      <c r="F74" t="str">
        <f t="shared" si="71"/>
        <v>electricity 4% 
gas 3%
coal %
oil 2%
renewables 2%</v>
      </c>
      <c r="O74" t="s">
        <v>58</v>
      </c>
      <c r="P74" s="10" t="str">
        <f t="shared" si="73"/>
        <v>electricity 4% 
gas 48%
coal %
oil 35%
renewables 35%</v>
      </c>
      <c r="X74" s="10" t="str">
        <f t="shared" si="74"/>
        <v>electricity 4% 
gas 25%
coal %
oil 20%
renewables 20%</v>
      </c>
      <c r="AF74" s="10" t="str">
        <f t="shared" si="75"/>
        <v>electricity 4% 
gas 18%
coal %
oil 14%
renewables 14%</v>
      </c>
      <c r="AN74" s="10" t="str">
        <f t="shared" si="76"/>
        <v>electricity 4% 
gas 3%
coal %
oil 2%
renewables 2%</v>
      </c>
    </row>
    <row r="75" spans="1:40" ht="105" outlineLevel="1" x14ac:dyDescent="0.25">
      <c r="A75" t="str">
        <f t="shared" si="67"/>
        <v>Malta</v>
      </c>
      <c r="B75" s="48" t="str">
        <f t="shared" si="72"/>
        <v>electricity 34% 
gas %
coal %
oil 57%
renewables 57%</v>
      </c>
      <c r="C75" t="str">
        <f t="shared" si="68"/>
        <v>electricity 34% 
gas %
coal %
oil 51%
renewables 51%</v>
      </c>
      <c r="D75" t="str">
        <f t="shared" si="69"/>
        <v>electricity 34% 
gas %
coal %
oil 28%
renewables 28%</v>
      </c>
      <c r="E75" t="str">
        <f t="shared" si="70"/>
        <v>electricity 34% 
gas %
coal %
oil 20%
renewables 20%</v>
      </c>
      <c r="F75" t="str">
        <f t="shared" si="71"/>
        <v>electricity 34% 
gas %
coal %
oil 3%
renewables 3%</v>
      </c>
      <c r="O75" t="s">
        <v>58</v>
      </c>
      <c r="P75" s="10" t="str">
        <f t="shared" si="73"/>
        <v>electricity 34% 
gas %
coal %
oil 51%
renewables 51%</v>
      </c>
      <c r="X75" s="10" t="str">
        <f t="shared" si="74"/>
        <v>electricity 34% 
gas %
coal %
oil 28%
renewables 28%</v>
      </c>
      <c r="AF75" s="10" t="str">
        <f t="shared" si="75"/>
        <v>electricity 34% 
gas %
coal %
oil 20%
renewables 20%</v>
      </c>
      <c r="AN75" s="10" t="str">
        <f t="shared" si="76"/>
        <v>electricity 34% 
gas %
coal %
oil 3%
renewables 3%</v>
      </c>
    </row>
    <row r="76" spans="1:40" ht="105" outlineLevel="1" x14ac:dyDescent="0.25">
      <c r="A76" t="str">
        <f t="shared" si="67"/>
        <v>Netherlands</v>
      </c>
      <c r="B76" s="48" t="str">
        <f t="shared" si="72"/>
        <v>electricity 2% 
gas 87%
coal %
oil 1%
renewables 1%</v>
      </c>
      <c r="C76" t="str">
        <f t="shared" si="68"/>
        <v>electricity 2% 
gas 83%
coal %
oil 1%
renewables 1%</v>
      </c>
      <c r="D76" t="str">
        <f t="shared" si="69"/>
        <v>electricity 2% 
gas 44%
coal %
oil %
renewables %</v>
      </c>
      <c r="E76" t="str">
        <f t="shared" si="70"/>
        <v>electricity 2% 
gas 31%
coal %
oil %
renewables %</v>
      </c>
      <c r="F76" t="str">
        <f t="shared" si="71"/>
        <v>electricity 2% 
gas 4%
coal %
oil %
renewables %</v>
      </c>
      <c r="O76" t="s">
        <v>58</v>
      </c>
      <c r="P76" s="10" t="str">
        <f t="shared" si="73"/>
        <v>electricity 2% 
gas 83%
coal %
oil 1%
renewables 1%</v>
      </c>
      <c r="X76" s="10" t="str">
        <f t="shared" si="74"/>
        <v>electricity 2% 
gas 44%
coal %
oil %
renewables %</v>
      </c>
      <c r="AF76" s="10" t="str">
        <f t="shared" si="75"/>
        <v>electricity 2% 
gas 31%
coal %
oil %
renewables %</v>
      </c>
      <c r="AN76" s="10" t="str">
        <f t="shared" si="76"/>
        <v>electricity 2% 
gas 4%
coal %
oil %
renewables %</v>
      </c>
    </row>
    <row r="77" spans="1:40" ht="105" outlineLevel="1" x14ac:dyDescent="0.25">
      <c r="A77" t="str">
        <f t="shared" si="67"/>
        <v>Poland</v>
      </c>
      <c r="B77" s="48" t="str">
        <f t="shared" si="72"/>
        <v>electricity 1% 
gas 14%
coal 45%
oil 1%
renewables 1%</v>
      </c>
      <c r="C77" t="str">
        <f t="shared" si="68"/>
        <v>electricity 1% 
gas 14%
coal 32%
oil 1%
renewables 1%</v>
      </c>
      <c r="D77" t="str">
        <f t="shared" si="69"/>
        <v>electricity 1% 
gas 7%
coal 9%
oil %
renewables %</v>
      </c>
      <c r="E77" t="str">
        <f t="shared" si="70"/>
        <v>electricity 1% 
gas 5%
coal 5%
oil %
renewables %</v>
      </c>
      <c r="F77" t="str">
        <f t="shared" si="71"/>
        <v>electricity 1% 
gas 1%
coal 2%
oil %
renewables %</v>
      </c>
      <c r="O77" t="s">
        <v>58</v>
      </c>
      <c r="P77" s="10" t="str">
        <f t="shared" si="73"/>
        <v>electricity 1% 
gas 14%
coal 32%
oil 1%
renewables 1%</v>
      </c>
      <c r="X77" s="10" t="str">
        <f t="shared" si="74"/>
        <v>electricity 1% 
gas 7%
coal 9%
oil %
renewables %</v>
      </c>
      <c r="AF77" s="10" t="str">
        <f t="shared" si="75"/>
        <v>electricity 1% 
gas 5%
coal 5%
oil %
renewables %</v>
      </c>
      <c r="AN77" s="10" t="str">
        <f t="shared" si="76"/>
        <v>electricity 1% 
gas 1%
coal 2%
oil %
renewables %</v>
      </c>
    </row>
    <row r="78" spans="1:40" ht="105" outlineLevel="1" x14ac:dyDescent="0.25">
      <c r="A78" t="str">
        <f t="shared" si="67"/>
        <v>Portugal</v>
      </c>
      <c r="B78" s="48" t="str">
        <f t="shared" si="72"/>
        <v>electricity 19% 
gas 1%
coal %
oil 8%
renewables 8%</v>
      </c>
      <c r="C78" t="str">
        <f t="shared" si="68"/>
        <v>electricity 19% 
gas 1%
coal %
oil 7%
renewables 7%</v>
      </c>
      <c r="D78" t="str">
        <f t="shared" si="69"/>
        <v>electricity 19% 
gas 1%
coal %
oil 4%
renewables 4%</v>
      </c>
      <c r="E78" t="str">
        <f t="shared" si="70"/>
        <v>electricity 19% 
gas %
coal %
oil 3%
renewables 3%</v>
      </c>
      <c r="F78" t="str">
        <f t="shared" si="71"/>
        <v>electricity 19% 
gas %
coal %
oil %
renewables %</v>
      </c>
      <c r="O78" t="s">
        <v>58</v>
      </c>
      <c r="P78" s="10" t="str">
        <f t="shared" si="73"/>
        <v>electricity 19% 
gas 1%
coal %
oil 7%
renewables 7%</v>
      </c>
      <c r="X78" s="10" t="str">
        <f t="shared" si="74"/>
        <v>electricity 19% 
gas 1%
coal %
oil 4%
renewables 4%</v>
      </c>
      <c r="AF78" s="10" t="str">
        <f t="shared" si="75"/>
        <v>electricity 19% 
gas %
coal %
oil 3%
renewables 3%</v>
      </c>
      <c r="AN78" s="10" t="str">
        <f t="shared" si="76"/>
        <v>electricity 19% 
gas %
coal %
oil %
renewables %</v>
      </c>
    </row>
    <row r="79" spans="1:40" ht="105" outlineLevel="1" x14ac:dyDescent="0.25">
      <c r="A79" t="str">
        <f t="shared" si="67"/>
        <v>Romania</v>
      </c>
      <c r="B79" s="48" t="str">
        <f t="shared" si="72"/>
        <v>electricity 0% 
gas 28%
coal 1%
oil %
renewables %</v>
      </c>
      <c r="C79" t="str">
        <f t="shared" si="68"/>
        <v>electricity 0% 
gas 27%
coal %
oil %
renewables %</v>
      </c>
      <c r="D79" t="str">
        <f t="shared" si="69"/>
        <v>electricity 0% 
gas 14%
coal %
oil %
renewables %</v>
      </c>
      <c r="E79" t="str">
        <f t="shared" si="70"/>
        <v>electricity 0% 
gas 10%
coal %
oil %
renewables %</v>
      </c>
      <c r="F79" t="str">
        <f t="shared" si="71"/>
        <v>electricity 0% 
gas 1%
coal %
oil %
renewables %</v>
      </c>
      <c r="O79" t="s">
        <v>58</v>
      </c>
      <c r="P79" s="10" t="str">
        <f t="shared" si="73"/>
        <v>electricity 0% 
gas 27%
coal %
oil %
renewables %</v>
      </c>
      <c r="X79" s="10" t="str">
        <f t="shared" si="74"/>
        <v>electricity 0% 
gas 14%
coal %
oil %
renewables %</v>
      </c>
      <c r="AF79" s="10" t="str">
        <f t="shared" si="75"/>
        <v>electricity 0% 
gas 10%
coal %
oil %
renewables %</v>
      </c>
      <c r="AN79" s="10" t="str">
        <f t="shared" si="76"/>
        <v>electricity 0% 
gas 1%
coal %
oil %
renewables %</v>
      </c>
    </row>
    <row r="80" spans="1:40" ht="105" outlineLevel="1" x14ac:dyDescent="0.25">
      <c r="A80" t="str">
        <f t="shared" si="67"/>
        <v>Slovakia</v>
      </c>
      <c r="B80" s="48" t="str">
        <f t="shared" si="72"/>
        <v>electricity 4% 
gas 27%
coal 18%
oil 1%
renewables 1%</v>
      </c>
      <c r="C80" t="str">
        <f t="shared" si="68"/>
        <v>electricity 4% 
gas 26%
coal 13%
oil 1%
renewables 1%</v>
      </c>
      <c r="D80" t="str">
        <f t="shared" si="69"/>
        <v>electricity 4% 
gas 13%
coal 4%
oil %
renewables %</v>
      </c>
      <c r="E80" t="str">
        <f t="shared" si="70"/>
        <v>electricity 4% 
gas 9%
coal 2%
oil %
renewables %</v>
      </c>
      <c r="F80" t="str">
        <f t="shared" si="71"/>
        <v>electricity 4% 
gas 1%
coal 1%
oil %
renewables %</v>
      </c>
      <c r="O80" t="s">
        <v>58</v>
      </c>
      <c r="P80" s="10" t="str">
        <f t="shared" si="73"/>
        <v>electricity 4% 
gas 26%
coal 13%
oil 1%
renewables 1%</v>
      </c>
      <c r="X80" s="10" t="str">
        <f t="shared" si="74"/>
        <v>electricity 4% 
gas 13%
coal 4%
oil %
renewables %</v>
      </c>
      <c r="AF80" s="10" t="str">
        <f t="shared" si="75"/>
        <v>electricity 4% 
gas 9%
coal 2%
oil %
renewables %</v>
      </c>
      <c r="AN80" s="10" t="str">
        <f t="shared" si="76"/>
        <v>electricity 4% 
gas 1%
coal 1%
oil %
renewables %</v>
      </c>
    </row>
    <row r="81" spans="1:40" ht="105" outlineLevel="1" x14ac:dyDescent="0.25">
      <c r="A81" t="str">
        <f t="shared" si="67"/>
        <v>Slovenia</v>
      </c>
      <c r="B81" s="48" t="str">
        <f t="shared" si="72"/>
        <v>electricity 4% 
gas 12%
coal %
oil 15%
renewables 15%</v>
      </c>
      <c r="C81" t="str">
        <f t="shared" si="68"/>
        <v>electricity 4% 
gas 11%
coal %
oil 14%
renewables 14%</v>
      </c>
      <c r="D81" t="str">
        <f t="shared" si="69"/>
        <v>electricity 4% 
gas 6%
coal %
oil 8%
renewables 8%</v>
      </c>
      <c r="E81" t="str">
        <f t="shared" si="70"/>
        <v>electricity 4% 
gas 4%
coal %
oil 5%
renewables 5%</v>
      </c>
      <c r="F81" t="str">
        <f t="shared" si="71"/>
        <v>electricity 4% 
gas 1%
coal %
oil 1%
renewables 1%</v>
      </c>
      <c r="O81" t="s">
        <v>58</v>
      </c>
      <c r="P81" s="10" t="str">
        <f t="shared" si="73"/>
        <v>electricity 4% 
gas 11%
coal %
oil 14%
renewables 14%</v>
      </c>
      <c r="X81" s="10" t="str">
        <f t="shared" si="74"/>
        <v>electricity 4% 
gas 6%
coal %
oil 8%
renewables 8%</v>
      </c>
      <c r="AF81" s="10" t="str">
        <f t="shared" si="75"/>
        <v>electricity 4% 
gas 4%
coal %
oil 5%
renewables 5%</v>
      </c>
      <c r="AN81" s="10" t="str">
        <f t="shared" si="76"/>
        <v>electricity 4% 
gas 1%
coal %
oil 1%
renewables 1%</v>
      </c>
    </row>
    <row r="82" spans="1:40" ht="105" outlineLevel="1" x14ac:dyDescent="0.25">
      <c r="A82" t="str">
        <f t="shared" si="67"/>
        <v>Spain</v>
      </c>
      <c r="B82" s="48" t="str">
        <f t="shared" si="72"/>
        <v>electricity 7% 
gas 24%
coal 1%
oil 31%
renewables 31%</v>
      </c>
      <c r="C82" t="str">
        <f t="shared" si="68"/>
        <v>electricity 7% 
gas 23%
coal 1%
oil 28%
renewables 28%</v>
      </c>
      <c r="D82" t="str">
        <f t="shared" si="69"/>
        <v>electricity 7% 
gas 12%
coal %
oil 15%
renewables 15%</v>
      </c>
      <c r="E82" t="str">
        <f t="shared" si="70"/>
        <v>electricity 7% 
gas 9%
coal %
oil 11%
renewables 11%</v>
      </c>
      <c r="F82" t="str">
        <f t="shared" si="71"/>
        <v>electricity 7% 
gas 1%
coal %
oil 2%
renewables 2%</v>
      </c>
      <c r="O82" t="s">
        <v>58</v>
      </c>
      <c r="P82" s="10" t="str">
        <f t="shared" si="73"/>
        <v>electricity 7% 
gas 23%
coal 1%
oil 28%
renewables 28%</v>
      </c>
      <c r="X82" s="10" t="str">
        <f t="shared" si="74"/>
        <v>electricity 7% 
gas 12%
coal %
oil 15%
renewables 15%</v>
      </c>
      <c r="AF82" s="10" t="str">
        <f t="shared" si="75"/>
        <v>electricity 7% 
gas 9%
coal %
oil 11%
renewables 11%</v>
      </c>
      <c r="AN82" s="10" t="str">
        <f t="shared" si="76"/>
        <v>electricity 7% 
gas 1%
coal %
oil 2%
renewables 2%</v>
      </c>
    </row>
    <row r="83" spans="1:40" ht="105" outlineLevel="1" x14ac:dyDescent="0.25">
      <c r="A83" t="str">
        <f t="shared" si="67"/>
        <v>Sweden</v>
      </c>
      <c r="B83" s="48" t="str">
        <f t="shared" si="72"/>
        <v>electricity 31% 
gas 1%
coal %
oil %
renewables %</v>
      </c>
      <c r="C83" t="str">
        <f t="shared" si="68"/>
        <v>electricity 31% 
gas 1%
coal %
oil %
renewables %</v>
      </c>
      <c r="D83" t="str">
        <f t="shared" si="69"/>
        <v>electricity 31% 
gas %
coal %
oil %
renewables %</v>
      </c>
      <c r="E83" t="str">
        <f t="shared" si="70"/>
        <v>electricity 31% 
gas %
coal %
oil %
renewables %</v>
      </c>
      <c r="F83" t="str">
        <f t="shared" si="71"/>
        <v>electricity 31% 
gas %
coal %
oil %
renewables %</v>
      </c>
      <c r="O83" t="s">
        <v>58</v>
      </c>
      <c r="P83" s="10" t="str">
        <f t="shared" si="73"/>
        <v>electricity 31% 
gas 1%
coal %
oil %
renewables %</v>
      </c>
      <c r="X83" s="10" t="str">
        <f t="shared" si="74"/>
        <v>electricity 31% 
gas %
coal %
oil %
renewables %</v>
      </c>
      <c r="AF83" s="10" t="str">
        <f t="shared" si="75"/>
        <v>electricity 31% 
gas %
coal %
oil %
renewables %</v>
      </c>
      <c r="AN83" s="10" t="str">
        <f t="shared" si="76"/>
        <v>electricity 31% 
gas %
coal %
oil %
renewables %</v>
      </c>
    </row>
    <row r="84" spans="1:40" ht="105" outlineLevel="1" x14ac:dyDescent="0.25">
      <c r="A84" t="str">
        <f t="shared" si="67"/>
        <v>Switzerland</v>
      </c>
      <c r="B84" s="48" t="str">
        <f t="shared" si="72"/>
        <v>electricity 7% 
gas 22%
coal %
oil 20%
renewables 20%</v>
      </c>
      <c r="C84" t="str">
        <f t="shared" si="68"/>
        <v>electricity 7% 
gas 21%
coal %
oil 18%
renewables 18%</v>
      </c>
      <c r="D84" t="str">
        <f t="shared" si="69"/>
        <v>electricity 7% 
gas 11%
coal %
oil 10%
renewables 10%</v>
      </c>
      <c r="E84" t="str">
        <f t="shared" si="70"/>
        <v>electricity 7% 
gas 8%
coal %
oil 7%
renewables 7%</v>
      </c>
      <c r="F84" t="str">
        <f t="shared" si="71"/>
        <v>electricity 7% 
gas 1%
coal %
oil 1%
renewables 1%</v>
      </c>
      <c r="O84" t="s">
        <v>58</v>
      </c>
      <c r="P84" s="10" t="str">
        <f t="shared" si="73"/>
        <v>electricity 7% 
gas 21%
coal %
oil 18%
renewables 18%</v>
      </c>
      <c r="X84" s="10" t="str">
        <f t="shared" si="74"/>
        <v>electricity 7% 
gas 11%
coal %
oil 10%
renewables 10%</v>
      </c>
      <c r="AF84" s="10" t="str">
        <f t="shared" si="75"/>
        <v>electricity 7% 
gas 8%
coal %
oil 7%
renewables 7%</v>
      </c>
      <c r="AN84" s="10" t="str">
        <f t="shared" si="76"/>
        <v>electricity 7% 
gas 1%
coal %
oil 1%
renewables 1%</v>
      </c>
    </row>
    <row r="85" spans="1:40" ht="21.75" customHeight="1" outlineLevel="1" x14ac:dyDescent="0.25">
      <c r="A85" t="str">
        <f t="shared" si="67"/>
        <v>United Kingdom</v>
      </c>
      <c r="B85" s="48" t="str">
        <f t="shared" si="72"/>
        <v>electricity 7% 
gas 76%
coal 2%
oil 9%
renewables 9%</v>
      </c>
      <c r="C85" t="str">
        <f t="shared" si="68"/>
        <v>electricity 7% 
gas 72%
coal 2%
oil 8%
renewables 8%</v>
      </c>
      <c r="D85" t="str">
        <f t="shared" si="69"/>
        <v>electricity 7% 
gas 38%
coal %
oil 5%
renewables 5%</v>
      </c>
      <c r="E85" t="str">
        <f t="shared" si="70"/>
        <v>electricity 7% 
gas 27%
coal %
oil 3%
renewables 3%</v>
      </c>
      <c r="F85" t="str">
        <f t="shared" si="71"/>
        <v>electricity 7% 
gas 4%
coal %
oil %
renewables %</v>
      </c>
      <c r="O85" t="s">
        <v>58</v>
      </c>
      <c r="P85" s="10" t="str">
        <f t="shared" si="73"/>
        <v>electricity 7% 
gas 72%
coal 2%
oil 8%
renewables 8%</v>
      </c>
      <c r="X85" s="10" t="str">
        <f t="shared" si="74"/>
        <v>electricity 7% 
gas 38%
coal %
oil 5%
renewables 5%</v>
      </c>
      <c r="AF85" s="10" t="str">
        <f t="shared" si="75"/>
        <v>electricity 7% 
gas 27%
coal %
oil 3%
renewables 3%</v>
      </c>
      <c r="AN85" s="10" t="str">
        <f t="shared" si="76"/>
        <v>electricity 7% 
gas 4%
coal %
oil %
renewables %</v>
      </c>
    </row>
    <row r="86" spans="1:40" x14ac:dyDescent="0.25">
      <c r="G86" s="10"/>
    </row>
    <row r="87" spans="1:40" x14ac:dyDescent="0.25">
      <c r="G87" s="10"/>
      <c r="J87" s="71">
        <f>$E26*(-M$19)+$F25*(-N$19)+$G25*(-O$19)</f>
        <v>1.3850548283503229E-2</v>
      </c>
      <c r="K87" s="73">
        <f>J87</f>
        <v>1.3850548283503229E-2</v>
      </c>
      <c r="M87" s="53">
        <f t="shared" ref="M87:O88" si="77">E$26*M19</f>
        <v>-7.357731046808872E-3</v>
      </c>
      <c r="N87" s="53">
        <f t="shared" si="77"/>
        <v>-1.1267237386653585E-3</v>
      </c>
      <c r="O87" s="53">
        <f t="shared" si="77"/>
        <v>-1.086051856084754E-2</v>
      </c>
    </row>
    <row r="88" spans="1:40" x14ac:dyDescent="0.25">
      <c r="G88" s="10"/>
      <c r="J88" s="72">
        <f>SUM(M87:O87)</f>
        <v>-1.9344973346321771E-2</v>
      </c>
      <c r="K88" s="72">
        <f>J88</f>
        <v>-1.9344973346321771E-2</v>
      </c>
      <c r="M88" s="53">
        <f t="shared" si="77"/>
        <v>-1.7168039109220705E-2</v>
      </c>
      <c r="N88" s="53">
        <f t="shared" si="77"/>
        <v>-2.6290220568858367E-3</v>
      </c>
      <c r="O88" s="53">
        <f t="shared" si="77"/>
        <v>-2.5341209975310929E-2</v>
      </c>
    </row>
    <row r="89" spans="1:40" x14ac:dyDescent="0.25">
      <c r="G89" s="10"/>
      <c r="J89" s="71">
        <f>J87/4</f>
        <v>3.4626370708758071E-3</v>
      </c>
      <c r="K89" s="71">
        <f>K87/4*3</f>
        <v>1.0387911212627422E-2</v>
      </c>
      <c r="M89" s="53">
        <f>SUM(M87:M88)</f>
        <v>-2.4525770156029577E-2</v>
      </c>
      <c r="N89" s="53">
        <f>SUM(N87:N88)</f>
        <v>-3.7557457955511952E-3</v>
      </c>
      <c r="O89" s="53">
        <f>SUM(O87:O88)</f>
        <v>-3.6201728536158467E-2</v>
      </c>
    </row>
    <row r="90" spans="1:40" x14ac:dyDescent="0.25">
      <c r="G90" s="10"/>
      <c r="K90" s="74">
        <f>K89+J89</f>
        <v>1.3850548283503229E-2</v>
      </c>
      <c r="M90" s="53">
        <f>E$26*M21</f>
        <v>-2.4525770156029577E-2</v>
      </c>
      <c r="N90" s="53">
        <f>F$26*N21</f>
        <v>-3.7557457955511948E-3</v>
      </c>
      <c r="O90" s="53">
        <f>G$26*O21</f>
        <v>-3.6201728536158467E-2</v>
      </c>
    </row>
    <row r="91" spans="1:40" x14ac:dyDescent="0.25">
      <c r="G91" s="10"/>
      <c r="M91" s="53">
        <f>E26-M26</f>
        <v>2.452577015602958E-2</v>
      </c>
      <c r="N91" s="53">
        <f t="shared" ref="N91:O91" si="78">F26-N26</f>
        <v>3.7557457955511957E-3</v>
      </c>
      <c r="O91" s="53">
        <f t="shared" si="78"/>
        <v>3.620172853615844E-2</v>
      </c>
    </row>
  </sheetData>
  <sortState xmlns:xlrd2="http://schemas.microsoft.com/office/spreadsheetml/2017/richdata2" ref="A25:AN53">
    <sortCondition ref="A25"/>
  </sortState>
  <pageMargins left="0.25" right="0.25" top="0.75" bottom="0.75" header="0.3" footer="0.3"/>
  <pageSetup paperSize="9" scale="51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47D52-51B1-4766-A9DE-8916935880C6}">
  <sheetPr>
    <tabColor theme="5" tint="0.39997558519241921"/>
    <pageSetUpPr fitToPage="1"/>
  </sheetPr>
  <dimension ref="A2:BT78"/>
  <sheetViews>
    <sheetView topLeftCell="AO1" zoomScale="70" zoomScaleNormal="70" workbookViewId="0">
      <selection activeCell="BO4" sqref="BO4"/>
    </sheetView>
  </sheetViews>
  <sheetFormatPr defaultRowHeight="15" outlineLevelRow="1" x14ac:dyDescent="0.25"/>
  <cols>
    <col min="1" max="1" width="13.5703125" customWidth="1" collapsed="1"/>
    <col min="2" max="2" width="6.28515625" bestFit="1" customWidth="1" collapsed="1"/>
    <col min="3" max="14" width="6.7109375" customWidth="1" collapsed="1"/>
    <col min="15" max="15" width="6.7109375" customWidth="1"/>
    <col min="16" max="16" width="15" customWidth="1" collapsed="1"/>
    <col min="17" max="27" width="7.7109375" customWidth="1" collapsed="1"/>
    <col min="28" max="28" width="7.7109375" customWidth="1"/>
    <col min="29" max="29" width="7.7109375" customWidth="1" collapsed="1"/>
    <col min="30" max="30" width="12.85546875" customWidth="1" collapsed="1"/>
    <col min="31" max="31" width="9" bestFit="1" customWidth="1" collapsed="1"/>
    <col min="32" max="34" width="7.42578125" customWidth="1" collapsed="1"/>
    <col min="35" max="40" width="9" customWidth="1" collapsed="1"/>
    <col min="41" max="41" width="8.85546875" bestFit="1" customWidth="1" collapsed="1"/>
    <col min="42" max="42" width="8.85546875" customWidth="1" collapsed="1"/>
    <col min="43" max="43" width="8.85546875" customWidth="1"/>
    <col min="44" max="45" width="9" bestFit="1" customWidth="1" collapsed="1"/>
    <col min="46" max="46" width="6.7109375" bestFit="1" customWidth="1" collapsed="1"/>
    <col min="47" max="47" width="10.140625" bestFit="1" customWidth="1" collapsed="1"/>
    <col min="48" max="48" width="6.7109375" bestFit="1" customWidth="1" collapsed="1"/>
    <col min="49" max="54" width="9" customWidth="1" collapsed="1"/>
    <col min="55" max="55" width="8.85546875" bestFit="1" customWidth="1" collapsed="1"/>
    <col min="56" max="56" width="8.85546875" customWidth="1"/>
    <col min="57" max="57" width="8.85546875" customWidth="1" collapsed="1"/>
    <col min="58" max="59" width="9" bestFit="1" customWidth="1" collapsed="1"/>
    <col min="60" max="60" width="6.7109375" bestFit="1" customWidth="1" collapsed="1"/>
    <col min="61" max="61" width="10.140625" bestFit="1" customWidth="1" collapsed="1"/>
    <col min="62" max="62" width="6.7109375" bestFit="1" customWidth="1" collapsed="1"/>
    <col min="63" max="68" width="9" customWidth="1" collapsed="1"/>
    <col min="69" max="69" width="8.85546875" bestFit="1" customWidth="1" collapsed="1"/>
    <col min="70" max="70" width="8.85546875" customWidth="1"/>
    <col min="71" max="71" width="8.85546875" customWidth="1" collapsed="1"/>
    <col min="72" max="72" width="9" bestFit="1" customWidth="1" collapsed="1"/>
  </cols>
  <sheetData>
    <row r="2" spans="1:72" x14ac:dyDescent="0.25">
      <c r="P2" s="51"/>
      <c r="Q2" s="52"/>
      <c r="R2" s="52"/>
      <c r="S2" s="52"/>
      <c r="T2" s="52"/>
      <c r="U2" s="52"/>
      <c r="V2" s="51"/>
      <c r="W2" s="51"/>
      <c r="X2" s="51"/>
      <c r="Y2" s="51"/>
      <c r="Z2" s="51"/>
      <c r="AA2" s="51"/>
      <c r="AB2" s="51"/>
      <c r="AD2" s="51"/>
      <c r="AE2" s="52"/>
      <c r="AF2" s="52"/>
      <c r="AG2" s="52"/>
      <c r="AH2" s="52"/>
      <c r="AK2" s="51"/>
      <c r="AL2" s="51"/>
      <c r="AM2" s="51"/>
      <c r="AN2" s="51"/>
      <c r="AO2" s="51"/>
      <c r="AR2" s="51"/>
      <c r="AS2" s="52"/>
      <c r="AT2" s="52"/>
      <c r="AU2" s="52"/>
      <c r="AV2" s="52"/>
      <c r="AW2" s="108"/>
      <c r="AX2" s="108"/>
      <c r="AY2" s="51"/>
      <c r="AZ2" s="51"/>
      <c r="BA2" s="51"/>
      <c r="BB2" s="51"/>
      <c r="BC2" s="51"/>
      <c r="BD2" s="51"/>
      <c r="BF2" s="51"/>
      <c r="BG2" s="52"/>
      <c r="BH2" s="52"/>
      <c r="BI2" s="52"/>
      <c r="BJ2" s="52"/>
      <c r="BK2" s="52"/>
      <c r="BL2" s="51"/>
      <c r="BM2" s="51"/>
      <c r="BN2" s="51"/>
      <c r="BO2" s="51"/>
      <c r="BP2" s="51"/>
      <c r="BQ2" s="51"/>
      <c r="BR2" s="51"/>
    </row>
    <row r="3" spans="1:72" x14ac:dyDescent="0.25">
      <c r="P3" s="51"/>
      <c r="Q3" s="52"/>
      <c r="R3" s="52"/>
      <c r="S3" s="52"/>
      <c r="T3" s="52">
        <f>SUM(U3:AB3)-U3</f>
        <v>1</v>
      </c>
      <c r="U3" s="107"/>
      <c r="V3" s="52">
        <v>0.3</v>
      </c>
      <c r="W3" s="52">
        <v>0.65</v>
      </c>
      <c r="X3" s="89">
        <v>0.02</v>
      </c>
      <c r="Y3" s="89">
        <v>0.03</v>
      </c>
      <c r="Z3" s="89">
        <v>0</v>
      </c>
      <c r="AA3" s="89">
        <v>0</v>
      </c>
      <c r="AB3" s="89">
        <v>0</v>
      </c>
      <c r="AD3" s="51"/>
      <c r="AE3" s="52"/>
      <c r="AF3" s="52"/>
      <c r="AG3" s="141">
        <f>SUM(AI3:AP3)-AI3</f>
        <v>1</v>
      </c>
      <c r="AH3" s="141"/>
      <c r="AI3" s="107"/>
      <c r="AJ3" s="52">
        <f>V3+0.1</f>
        <v>0.4</v>
      </c>
      <c r="AK3" s="52">
        <v>0.5</v>
      </c>
      <c r="AL3" s="89">
        <v>0.04</v>
      </c>
      <c r="AM3" s="89">
        <v>0.06</v>
      </c>
      <c r="AN3" s="89">
        <v>0</v>
      </c>
      <c r="AO3" s="52">
        <v>0</v>
      </c>
      <c r="AP3" s="89">
        <v>0</v>
      </c>
      <c r="AR3" s="51"/>
      <c r="AS3" s="52"/>
      <c r="AT3" s="52"/>
      <c r="AU3" s="141">
        <f>SUM(AW3:BD3)-AW3</f>
        <v>0.99999999999999989</v>
      </c>
      <c r="AV3" s="141"/>
      <c r="AW3" s="107"/>
      <c r="AX3" s="52">
        <f>AJ3+0.1</f>
        <v>0.5</v>
      </c>
      <c r="AY3" s="52">
        <v>0.35</v>
      </c>
      <c r="AZ3" s="89">
        <v>0.06</v>
      </c>
      <c r="BA3" s="89">
        <v>0.09</v>
      </c>
      <c r="BB3" s="89">
        <v>0</v>
      </c>
      <c r="BC3" s="52">
        <v>0</v>
      </c>
      <c r="BD3" s="89">
        <v>0</v>
      </c>
      <c r="BF3" s="51"/>
      <c r="BG3" s="52"/>
      <c r="BH3" s="52"/>
      <c r="BI3" s="141">
        <f>SUM(BK3:BR3)-BK3</f>
        <v>1</v>
      </c>
      <c r="BJ3" s="141"/>
      <c r="BK3" s="107"/>
      <c r="BL3" s="52">
        <f>AX3+0.1</f>
        <v>0.6</v>
      </c>
      <c r="BM3" s="52">
        <v>0.2</v>
      </c>
      <c r="BN3" s="89">
        <v>0.08</v>
      </c>
      <c r="BO3" s="89">
        <v>0.12</v>
      </c>
      <c r="BP3" s="89">
        <v>0</v>
      </c>
      <c r="BQ3" s="52">
        <v>0</v>
      </c>
      <c r="BR3" s="89">
        <v>0</v>
      </c>
    </row>
    <row r="4" spans="1:72" x14ac:dyDescent="0.25">
      <c r="A4" s="19"/>
      <c r="B4" s="19"/>
      <c r="P4" s="51"/>
      <c r="Q4" s="89"/>
      <c r="R4" s="94"/>
      <c r="S4" s="94"/>
      <c r="T4" s="97" t="s">
        <v>33</v>
      </c>
      <c r="U4" s="52">
        <f t="shared" ref="U4:U6" si="0">V4</f>
        <v>-1.4999999999999999E-2</v>
      </c>
      <c r="V4" s="52">
        <f>R$8*V$3</f>
        <v>-1.4999999999999999E-2</v>
      </c>
      <c r="W4" s="52">
        <f>R$8*W$3</f>
        <v>-3.2500000000000001E-2</v>
      </c>
      <c r="X4" s="53">
        <f>R$8*X$3</f>
        <v>-1E-3</v>
      </c>
      <c r="Y4" s="53">
        <f>R$8*Y$3</f>
        <v>-1.5E-3</v>
      </c>
      <c r="Z4" s="53">
        <f>R$8*Z$3</f>
        <v>0</v>
      </c>
      <c r="AA4" s="53">
        <f>R$8*AA$3</f>
        <v>0</v>
      </c>
      <c r="AB4" s="53">
        <f>R$8*AB$3</f>
        <v>0</v>
      </c>
      <c r="AD4" s="51"/>
      <c r="AE4" s="89"/>
      <c r="AF4" s="94"/>
      <c r="AG4" s="94"/>
      <c r="AH4" s="97" t="s">
        <v>33</v>
      </c>
      <c r="AI4" s="52">
        <f t="shared" ref="AI4:AI6" si="1">AJ4</f>
        <v>-0.2</v>
      </c>
      <c r="AJ4" s="52">
        <f>AF$8*AJ$3</f>
        <v>-0.2</v>
      </c>
      <c r="AK4" s="52">
        <f>AF$8*AK$3</f>
        <v>-0.25</v>
      </c>
      <c r="AL4" s="53">
        <f>AF$8*AL$3</f>
        <v>-0.02</v>
      </c>
      <c r="AM4" s="53">
        <f>AF$8*AM$3</f>
        <v>-0.03</v>
      </c>
      <c r="AN4" s="53">
        <f>AF$8*AN$3</f>
        <v>0</v>
      </c>
      <c r="AO4" s="53">
        <f>AF$8*AO$3</f>
        <v>0</v>
      </c>
      <c r="AP4" s="53">
        <f>AF$8*AP$3</f>
        <v>0</v>
      </c>
      <c r="AR4" s="51"/>
      <c r="AS4" s="89"/>
      <c r="AT4" s="94"/>
      <c r="AU4" s="94"/>
      <c r="AV4" s="97" t="s">
        <v>33</v>
      </c>
      <c r="AW4" s="52">
        <f t="shared" ref="AW4:AW6" si="2">AX4</f>
        <v>-0.32500000000000001</v>
      </c>
      <c r="AX4" s="52">
        <f>AT$8*AX$3</f>
        <v>-0.32500000000000001</v>
      </c>
      <c r="AY4" s="52">
        <f>AT$8*AY$3</f>
        <v>-0.22749999999999998</v>
      </c>
      <c r="AZ4" s="53">
        <f>AT$8*AZ$3</f>
        <v>-3.9E-2</v>
      </c>
      <c r="BA4" s="53">
        <f>AT$8*BA$3</f>
        <v>-5.8499999999999996E-2</v>
      </c>
      <c r="BB4" s="53">
        <f>AT$8*BB$3</f>
        <v>0</v>
      </c>
      <c r="BC4" s="53">
        <f>AT$8*BC$3</f>
        <v>0</v>
      </c>
      <c r="BD4" s="53">
        <f>AT$8*BD$3</f>
        <v>0</v>
      </c>
      <c r="BF4" s="51"/>
      <c r="BG4" s="89"/>
      <c r="BH4" s="94"/>
      <c r="BI4" s="94"/>
      <c r="BJ4" s="97" t="s">
        <v>33</v>
      </c>
      <c r="BK4" s="52">
        <f t="shared" ref="BK4:BK6" si="3">BL4</f>
        <v>-0.56999999999999995</v>
      </c>
      <c r="BL4" s="52">
        <f>BH$8*BL$3</f>
        <v>-0.56999999999999995</v>
      </c>
      <c r="BM4" s="52">
        <f>BH$8*BM$3</f>
        <v>-0.19</v>
      </c>
      <c r="BN4" s="53">
        <f>BH$8*BN$3</f>
        <v>-7.5999999999999998E-2</v>
      </c>
      <c r="BO4" s="53">
        <f>BH$8*BO$3</f>
        <v>-0.11399999999999999</v>
      </c>
      <c r="BP4" s="53">
        <f>BH$8*BP$3</f>
        <v>0</v>
      </c>
      <c r="BQ4" s="53">
        <f>BH$8*BQ$3</f>
        <v>0</v>
      </c>
      <c r="BR4" s="53">
        <f>BH$8*BR$3</f>
        <v>0</v>
      </c>
    </row>
    <row r="5" spans="1:72" x14ac:dyDescent="0.25">
      <c r="A5" s="19"/>
      <c r="B5" s="19"/>
      <c r="P5" s="51"/>
      <c r="Q5" s="89"/>
      <c r="R5" s="94"/>
      <c r="S5" s="98"/>
      <c r="T5" s="99" t="s">
        <v>34</v>
      </c>
      <c r="U5" s="52">
        <f t="shared" si="0"/>
        <v>-0.03</v>
      </c>
      <c r="V5" s="52">
        <f>S$8*V$3</f>
        <v>-0.03</v>
      </c>
      <c r="W5" s="52">
        <f>S$8*W$3</f>
        <v>-6.5000000000000002E-2</v>
      </c>
      <c r="X5" s="53">
        <f>S$8*X$3</f>
        <v>-2E-3</v>
      </c>
      <c r="Y5" s="53">
        <f>S$8*Y$3</f>
        <v>-3.0000000000000001E-3</v>
      </c>
      <c r="Z5" s="53">
        <f>S$8*Z$3</f>
        <v>0</v>
      </c>
      <c r="AA5" s="53">
        <f>S$8*AA$3</f>
        <v>0</v>
      </c>
      <c r="AB5" s="53">
        <f>S$8*AB$3</f>
        <v>0</v>
      </c>
      <c r="AD5" s="51"/>
      <c r="AE5" s="89"/>
      <c r="AF5" s="94"/>
      <c r="AG5" s="98"/>
      <c r="AH5" s="99" t="s">
        <v>34</v>
      </c>
      <c r="AI5" s="52">
        <f t="shared" si="1"/>
        <v>-0.2</v>
      </c>
      <c r="AJ5" s="52">
        <f>AG$8*AJ$3</f>
        <v>-0.2</v>
      </c>
      <c r="AK5" s="52">
        <f>AG$8*AK$3</f>
        <v>-0.25</v>
      </c>
      <c r="AL5" s="53">
        <f>AG$8*AL$3</f>
        <v>-0.02</v>
      </c>
      <c r="AM5" s="53">
        <f>AG$8*AM$3</f>
        <v>-0.03</v>
      </c>
      <c r="AN5" s="53">
        <f>AG$8*AN$3</f>
        <v>0</v>
      </c>
      <c r="AO5" s="53">
        <f>AG$8*AO$3</f>
        <v>0</v>
      </c>
      <c r="AP5" s="53">
        <f>AG$8*AP$3</f>
        <v>0</v>
      </c>
      <c r="AR5" s="51"/>
      <c r="AS5" s="89"/>
      <c r="AT5" s="94"/>
      <c r="AU5" s="98"/>
      <c r="AV5" s="99" t="s">
        <v>34</v>
      </c>
      <c r="AW5" s="52">
        <f t="shared" si="2"/>
        <v>-0.32500000000000001</v>
      </c>
      <c r="AX5" s="52">
        <f>AU$8*AX$3</f>
        <v>-0.32500000000000001</v>
      </c>
      <c r="AY5" s="52">
        <f>AU$8*AY$3</f>
        <v>-0.22749999999999998</v>
      </c>
      <c r="AZ5" s="53">
        <f>AU$8*AZ$3</f>
        <v>-3.9E-2</v>
      </c>
      <c r="BA5" s="53">
        <f>AU$8*BA$3</f>
        <v>-5.8499999999999996E-2</v>
      </c>
      <c r="BB5" s="53">
        <f>AU$8*BB$3</f>
        <v>0</v>
      </c>
      <c r="BC5" s="53">
        <f>AU$8*BC$3</f>
        <v>0</v>
      </c>
      <c r="BD5" s="53">
        <f>AU$8*BD$3</f>
        <v>0</v>
      </c>
      <c r="BF5" s="51"/>
      <c r="BG5" s="89"/>
      <c r="BH5" s="94"/>
      <c r="BI5" s="98"/>
      <c r="BJ5" s="99" t="s">
        <v>34</v>
      </c>
      <c r="BK5" s="52">
        <f t="shared" si="3"/>
        <v>-0.56999999999999995</v>
      </c>
      <c r="BL5" s="52">
        <f>BI$8*BL$3</f>
        <v>-0.56999999999999995</v>
      </c>
      <c r="BM5" s="52">
        <f>BI$8*BM$3</f>
        <v>-0.19</v>
      </c>
      <c r="BN5" s="53">
        <f>BI$8*BN$3</f>
        <v>-7.5999999999999998E-2</v>
      </c>
      <c r="BO5" s="53">
        <f>BI$8*BO$3</f>
        <v>-0.11399999999999999</v>
      </c>
      <c r="BP5" s="53">
        <f>BI$8*BP$3</f>
        <v>0</v>
      </c>
      <c r="BQ5" s="53">
        <f>BI$8*BQ$3</f>
        <v>0</v>
      </c>
      <c r="BR5" s="53">
        <f>BI$8*BR$3</f>
        <v>0</v>
      </c>
    </row>
    <row r="6" spans="1:72" x14ac:dyDescent="0.25">
      <c r="A6" s="19"/>
      <c r="C6" s="116" t="s">
        <v>35</v>
      </c>
      <c r="D6" s="116" t="s">
        <v>33</v>
      </c>
      <c r="E6" s="116" t="s">
        <v>34</v>
      </c>
      <c r="F6" s="116" t="s">
        <v>39</v>
      </c>
      <c r="G6" t="s">
        <v>36</v>
      </c>
      <c r="H6" s="116" t="s">
        <v>37</v>
      </c>
      <c r="I6" s="116" t="s">
        <v>75</v>
      </c>
      <c r="J6" s="116" t="s">
        <v>40</v>
      </c>
      <c r="K6" s="116" t="s">
        <v>38</v>
      </c>
      <c r="L6" s="116" t="s">
        <v>66</v>
      </c>
      <c r="M6" s="116" t="s">
        <v>140</v>
      </c>
      <c r="N6" s="116" t="s">
        <v>141</v>
      </c>
      <c r="O6" s="116" t="s">
        <v>76</v>
      </c>
      <c r="P6" s="51"/>
      <c r="Q6" s="89"/>
      <c r="R6" s="94"/>
      <c r="S6" s="98"/>
      <c r="T6" s="102" t="s">
        <v>39</v>
      </c>
      <c r="U6" s="52">
        <f t="shared" si="0"/>
        <v>-0.09</v>
      </c>
      <c r="V6" s="52">
        <f>T$8*V$3</f>
        <v>-0.09</v>
      </c>
      <c r="W6" s="52">
        <f>T$8*W$3</f>
        <v>-0.19500000000000001</v>
      </c>
      <c r="X6" s="53">
        <f>T$8*X$3</f>
        <v>-6.0000000000000001E-3</v>
      </c>
      <c r="Y6" s="53">
        <f>T$8*Y$3</f>
        <v>-8.9999999999999993E-3</v>
      </c>
      <c r="Z6" s="53">
        <f>T$8*Z$3</f>
        <v>0</v>
      </c>
      <c r="AA6" s="53">
        <f>T$8*AA$3</f>
        <v>0</v>
      </c>
      <c r="AB6" s="53">
        <f>T$8*AB$3</f>
        <v>0</v>
      </c>
      <c r="AD6" s="51"/>
      <c r="AE6" s="89"/>
      <c r="AF6" s="94"/>
      <c r="AG6" s="98"/>
      <c r="AH6" s="102" t="s">
        <v>39</v>
      </c>
      <c r="AI6" s="52">
        <f t="shared" si="1"/>
        <v>-0.32000000000000006</v>
      </c>
      <c r="AJ6" s="52">
        <f>AH$8*AJ$3</f>
        <v>-0.32000000000000006</v>
      </c>
      <c r="AK6" s="52">
        <f>AH$8*AK$3</f>
        <v>-0.4</v>
      </c>
      <c r="AL6" s="53">
        <f>AH$8*AL$3</f>
        <v>-3.2000000000000001E-2</v>
      </c>
      <c r="AM6" s="53">
        <f>AH$8*AM$3</f>
        <v>-4.8000000000000001E-2</v>
      </c>
      <c r="AN6" s="53">
        <f>AH$8*AN$3</f>
        <v>0</v>
      </c>
      <c r="AO6" s="53">
        <f>AH$8*AO$3</f>
        <v>0</v>
      </c>
      <c r="AP6" s="53">
        <f>AH$8*AP$3</f>
        <v>0</v>
      </c>
      <c r="AR6" s="51"/>
      <c r="AS6" s="89"/>
      <c r="AT6" s="94"/>
      <c r="AU6" s="98"/>
      <c r="AV6" s="102" t="s">
        <v>39</v>
      </c>
      <c r="AW6" s="52">
        <f t="shared" si="2"/>
        <v>-0.45</v>
      </c>
      <c r="AX6" s="52">
        <f>AV$8*AX$3</f>
        <v>-0.45</v>
      </c>
      <c r="AY6" s="52">
        <f>AV$8*AY$3</f>
        <v>-0.315</v>
      </c>
      <c r="AZ6" s="53">
        <f>AV$8*AZ$3</f>
        <v>-5.3999999999999999E-2</v>
      </c>
      <c r="BA6" s="53">
        <f>AV$8*BA$3</f>
        <v>-8.1000000000000003E-2</v>
      </c>
      <c r="BB6" s="53">
        <f>AV$8*BB$3</f>
        <v>0</v>
      </c>
      <c r="BC6" s="53">
        <f>AV$8*BC$3</f>
        <v>0</v>
      </c>
      <c r="BD6" s="53">
        <f>AV$8*BD$3</f>
        <v>0</v>
      </c>
      <c r="BF6" s="51"/>
      <c r="BG6" s="89"/>
      <c r="BH6" s="94"/>
      <c r="BI6" s="98"/>
      <c r="BJ6" s="102" t="s">
        <v>39</v>
      </c>
      <c r="BK6" s="52">
        <f t="shared" si="3"/>
        <v>-0.56999999999999995</v>
      </c>
      <c r="BL6" s="52">
        <f>BJ$8*BL$3</f>
        <v>-0.56999999999999995</v>
      </c>
      <c r="BM6" s="52">
        <f>BJ$8*BM$3</f>
        <v>-0.19</v>
      </c>
      <c r="BN6" s="53">
        <f>BJ$8*BN$3</f>
        <v>-7.5999999999999998E-2</v>
      </c>
      <c r="BO6" s="53">
        <f>BJ$8*BO$3</f>
        <v>-0.11399999999999999</v>
      </c>
      <c r="BP6" s="53">
        <f>BJ$8*BP$3</f>
        <v>0</v>
      </c>
      <c r="BQ6" s="53">
        <f>BJ$8*BQ$3</f>
        <v>0</v>
      </c>
      <c r="BR6" s="53">
        <f>BJ$8*BR$3</f>
        <v>0</v>
      </c>
    </row>
    <row r="7" spans="1:72" x14ac:dyDescent="0.25">
      <c r="A7" s="19"/>
      <c r="B7" s="19"/>
      <c r="P7" s="51"/>
      <c r="Q7" s="89"/>
      <c r="R7" s="94"/>
      <c r="S7" s="98"/>
      <c r="T7" s="103"/>
      <c r="U7" s="109">
        <v>0.25</v>
      </c>
      <c r="V7" s="109">
        <f>1-U7</f>
        <v>0.75</v>
      </c>
      <c r="W7" s="109">
        <v>1</v>
      </c>
      <c r="X7" s="109">
        <v>1</v>
      </c>
      <c r="Y7" s="109">
        <v>1</v>
      </c>
      <c r="Z7" s="109">
        <v>1</v>
      </c>
      <c r="AA7" s="109">
        <v>1</v>
      </c>
      <c r="AB7" s="109">
        <v>1</v>
      </c>
      <c r="AD7" s="51"/>
      <c r="AE7" s="89"/>
      <c r="AF7" s="94"/>
      <c r="AG7" s="98"/>
      <c r="AH7" s="103"/>
      <c r="AI7" s="109">
        <v>0.25</v>
      </c>
      <c r="AJ7" s="109">
        <f>1-AI7</f>
        <v>0.75</v>
      </c>
      <c r="AK7" s="109">
        <v>1</v>
      </c>
      <c r="AL7" s="109">
        <v>1</v>
      </c>
      <c r="AM7" s="109">
        <v>1</v>
      </c>
      <c r="AN7" s="109">
        <v>1</v>
      </c>
      <c r="AO7" s="109">
        <v>1</v>
      </c>
      <c r="AP7" s="109">
        <v>1</v>
      </c>
      <c r="AR7" s="51"/>
      <c r="AS7" s="89"/>
      <c r="AT7" s="94"/>
      <c r="AU7" s="98"/>
      <c r="AV7" s="103"/>
      <c r="AW7" s="109">
        <v>0.25</v>
      </c>
      <c r="AX7" s="109">
        <f>1-AW7</f>
        <v>0.75</v>
      </c>
      <c r="AY7" s="109">
        <v>1</v>
      </c>
      <c r="AZ7" s="109">
        <v>1</v>
      </c>
      <c r="BA7" s="109">
        <v>1</v>
      </c>
      <c r="BB7" s="109">
        <v>1</v>
      </c>
      <c r="BC7" s="109">
        <v>1</v>
      </c>
      <c r="BD7" s="109">
        <v>1</v>
      </c>
      <c r="BF7" s="51"/>
      <c r="BG7" s="89"/>
      <c r="BH7" s="94"/>
      <c r="BI7" s="98"/>
      <c r="BJ7" s="103"/>
      <c r="BK7" s="109">
        <v>0.25</v>
      </c>
      <c r="BL7" s="109">
        <f>1-BK7</f>
        <v>0.75</v>
      </c>
      <c r="BM7" s="109">
        <v>1</v>
      </c>
      <c r="BN7" s="109">
        <v>1</v>
      </c>
      <c r="BO7" s="109">
        <v>1</v>
      </c>
      <c r="BP7" s="109">
        <v>1</v>
      </c>
      <c r="BQ7" s="109">
        <v>1</v>
      </c>
      <c r="BR7" s="109">
        <v>1</v>
      </c>
    </row>
    <row r="8" spans="1:72" ht="35.25" customHeight="1" x14ac:dyDescent="0.25">
      <c r="A8" s="19"/>
      <c r="B8" s="19"/>
      <c r="Q8" s="28"/>
      <c r="R8" s="95">
        <v>-0.05</v>
      </c>
      <c r="S8" s="100">
        <v>-0.1</v>
      </c>
      <c r="T8" s="104">
        <v>-0.3</v>
      </c>
      <c r="U8" s="28"/>
      <c r="V8" s="28"/>
      <c r="W8" s="28"/>
      <c r="X8" s="28"/>
      <c r="Y8" s="28"/>
      <c r="Z8" s="28"/>
      <c r="AA8" s="28"/>
      <c r="AB8" s="28"/>
      <c r="AC8" s="28"/>
      <c r="AE8" s="28"/>
      <c r="AF8" s="95">
        <v>-0.5</v>
      </c>
      <c r="AG8" s="100">
        <v>-0.5</v>
      </c>
      <c r="AH8" s="104">
        <v>-0.8</v>
      </c>
      <c r="AI8" s="28"/>
      <c r="AJ8" s="28"/>
      <c r="AK8" s="28"/>
      <c r="AL8" s="28"/>
      <c r="AM8" s="28"/>
      <c r="AN8" s="28"/>
      <c r="AO8" s="28"/>
      <c r="AP8" s="28"/>
      <c r="AQ8" s="28"/>
      <c r="AS8" s="28"/>
      <c r="AT8" s="95">
        <v>-0.65</v>
      </c>
      <c r="AU8" s="100">
        <v>-0.65</v>
      </c>
      <c r="AV8" s="104">
        <v>-0.9</v>
      </c>
      <c r="AW8" s="28"/>
      <c r="AX8" s="28"/>
      <c r="AY8" s="28"/>
      <c r="AZ8" s="28"/>
      <c r="BA8" s="28"/>
      <c r="BB8" s="28"/>
      <c r="BC8" s="28"/>
      <c r="BD8" s="28"/>
      <c r="BE8" s="28"/>
      <c r="BG8" s="28"/>
      <c r="BH8" s="95">
        <v>-0.95</v>
      </c>
      <c r="BI8" s="100">
        <v>-0.95</v>
      </c>
      <c r="BJ8" s="104">
        <v>-0.95</v>
      </c>
      <c r="BK8" s="28"/>
      <c r="BL8" s="28"/>
      <c r="BM8" s="28"/>
      <c r="BN8" s="28"/>
      <c r="BO8" s="28"/>
      <c r="BP8" s="28"/>
      <c r="BQ8" s="28"/>
      <c r="BR8" s="28"/>
      <c r="BS8" s="28"/>
    </row>
    <row r="9" spans="1:72" ht="15.75" thickBot="1" x14ac:dyDescent="0.3">
      <c r="Q9">
        <f t="shared" ref="Q9:AA9" si="4">C9+1</f>
        <v>1</v>
      </c>
      <c r="R9" s="96">
        <f t="shared" si="4"/>
        <v>1</v>
      </c>
      <c r="S9" s="101">
        <f t="shared" si="4"/>
        <v>1</v>
      </c>
      <c r="T9" s="105">
        <f t="shared" si="4"/>
        <v>1</v>
      </c>
      <c r="U9">
        <f t="shared" si="4"/>
        <v>1</v>
      </c>
      <c r="V9">
        <f t="shared" si="4"/>
        <v>1</v>
      </c>
      <c r="W9">
        <f t="shared" si="4"/>
        <v>1</v>
      </c>
      <c r="X9">
        <f t="shared" si="4"/>
        <v>1</v>
      </c>
      <c r="Y9">
        <f t="shared" si="4"/>
        <v>1</v>
      </c>
      <c r="Z9">
        <f t="shared" si="4"/>
        <v>1</v>
      </c>
      <c r="AA9">
        <f t="shared" si="4"/>
        <v>1</v>
      </c>
      <c r="AC9">
        <f>N9+1</f>
        <v>1</v>
      </c>
      <c r="AD9">
        <f t="shared" ref="AD9" si="5">P9+1</f>
        <v>1</v>
      </c>
      <c r="AE9">
        <f t="shared" ref="AE9:AO9" si="6">Q9+1</f>
        <v>2</v>
      </c>
      <c r="AF9" s="96">
        <f t="shared" si="6"/>
        <v>2</v>
      </c>
      <c r="AG9" s="101">
        <f t="shared" si="6"/>
        <v>2</v>
      </c>
      <c r="AH9" s="105">
        <f t="shared" si="6"/>
        <v>2</v>
      </c>
      <c r="AI9">
        <f t="shared" si="6"/>
        <v>2</v>
      </c>
      <c r="AJ9">
        <f t="shared" si="6"/>
        <v>2</v>
      </c>
      <c r="AK9">
        <f t="shared" si="6"/>
        <v>2</v>
      </c>
      <c r="AL9">
        <f t="shared" si="6"/>
        <v>2</v>
      </c>
      <c r="AM9">
        <f t="shared" si="6"/>
        <v>2</v>
      </c>
      <c r="AN9">
        <f t="shared" si="6"/>
        <v>2</v>
      </c>
      <c r="AO9">
        <f t="shared" si="6"/>
        <v>2</v>
      </c>
      <c r="AP9">
        <f t="shared" ref="AP9" si="7">AC9+1</f>
        <v>2</v>
      </c>
      <c r="AR9">
        <f t="shared" ref="AR9:BC9" si="8">AD9+1</f>
        <v>2</v>
      </c>
      <c r="AS9">
        <f t="shared" si="8"/>
        <v>3</v>
      </c>
      <c r="AT9" s="96">
        <f t="shared" si="8"/>
        <v>3</v>
      </c>
      <c r="AU9" s="101">
        <f t="shared" si="8"/>
        <v>3</v>
      </c>
      <c r="AV9" s="105">
        <f t="shared" si="8"/>
        <v>3</v>
      </c>
      <c r="AW9">
        <f t="shared" si="8"/>
        <v>3</v>
      </c>
      <c r="AX9">
        <f t="shared" si="8"/>
        <v>3</v>
      </c>
      <c r="AY9">
        <f t="shared" si="8"/>
        <v>3</v>
      </c>
      <c r="AZ9">
        <f t="shared" si="8"/>
        <v>3</v>
      </c>
      <c r="BA9">
        <f t="shared" si="8"/>
        <v>3</v>
      </c>
      <c r="BB9">
        <f t="shared" si="8"/>
        <v>3</v>
      </c>
      <c r="BC9">
        <f t="shared" si="8"/>
        <v>3</v>
      </c>
      <c r="BE9">
        <f>AP9+1</f>
        <v>3</v>
      </c>
      <c r="BF9">
        <f t="shared" ref="BF9:BQ9" si="9">AR9+1</f>
        <v>3</v>
      </c>
      <c r="BG9">
        <f t="shared" si="9"/>
        <v>4</v>
      </c>
      <c r="BH9" s="96">
        <f t="shared" si="9"/>
        <v>4</v>
      </c>
      <c r="BI9" s="101">
        <f t="shared" si="9"/>
        <v>4</v>
      </c>
      <c r="BJ9" s="105">
        <f t="shared" si="9"/>
        <v>4</v>
      </c>
      <c r="BK9">
        <f t="shared" si="9"/>
        <v>4</v>
      </c>
      <c r="BL9">
        <f t="shared" si="9"/>
        <v>4</v>
      </c>
      <c r="BM9">
        <f t="shared" si="9"/>
        <v>4</v>
      </c>
      <c r="BN9">
        <f t="shared" si="9"/>
        <v>4</v>
      </c>
      <c r="BO9">
        <f t="shared" si="9"/>
        <v>4</v>
      </c>
      <c r="BP9">
        <f t="shared" si="9"/>
        <v>4</v>
      </c>
      <c r="BQ9">
        <f t="shared" si="9"/>
        <v>4</v>
      </c>
      <c r="BS9">
        <f>BE9+1</f>
        <v>4</v>
      </c>
      <c r="BT9">
        <f>BF9+1</f>
        <v>4</v>
      </c>
    </row>
    <row r="10" spans="1:72" ht="54.6" customHeight="1" thickBot="1" x14ac:dyDescent="0.3">
      <c r="A10" s="42"/>
      <c r="B10" s="44"/>
      <c r="C10" s="8" t="s">
        <v>35</v>
      </c>
      <c r="D10" s="8" t="s">
        <v>33</v>
      </c>
      <c r="E10" s="8" t="s">
        <v>34</v>
      </c>
      <c r="F10" s="8" t="s">
        <v>39</v>
      </c>
      <c r="G10" s="8" t="s">
        <v>36</v>
      </c>
      <c r="H10" s="8" t="s">
        <v>37</v>
      </c>
      <c r="I10" s="8" t="s">
        <v>75</v>
      </c>
      <c r="J10" s="8" t="s">
        <v>40</v>
      </c>
      <c r="K10" s="88" t="s">
        <v>38</v>
      </c>
      <c r="L10" s="8" t="s">
        <v>66</v>
      </c>
      <c r="M10" s="88" t="s">
        <v>141</v>
      </c>
      <c r="N10" s="88" t="s">
        <v>140</v>
      </c>
      <c r="O10" s="88" t="s">
        <v>76</v>
      </c>
      <c r="P10" s="9" t="s">
        <v>138</v>
      </c>
      <c r="Q10" s="8" t="s">
        <v>35</v>
      </c>
      <c r="R10" s="8" t="s">
        <v>33</v>
      </c>
      <c r="S10" s="8" t="s">
        <v>34</v>
      </c>
      <c r="T10" s="8" t="s">
        <v>39</v>
      </c>
      <c r="U10" s="8" t="s">
        <v>36</v>
      </c>
      <c r="V10" s="8" t="s">
        <v>37</v>
      </c>
      <c r="W10" s="8" t="s">
        <v>75</v>
      </c>
      <c r="X10" s="8" t="s">
        <v>40</v>
      </c>
      <c r="Y10" s="88" t="s">
        <v>38</v>
      </c>
      <c r="Z10" s="8" t="s">
        <v>66</v>
      </c>
      <c r="AA10" s="88" t="s">
        <v>141</v>
      </c>
      <c r="AB10" s="88" t="s">
        <v>140</v>
      </c>
      <c r="AC10" s="88" t="s">
        <v>76</v>
      </c>
      <c r="AD10" s="9" t="str">
        <f>P10</f>
        <v>SUM</v>
      </c>
      <c r="AE10" s="8" t="s">
        <v>35</v>
      </c>
      <c r="AF10" s="8" t="s">
        <v>33</v>
      </c>
      <c r="AG10" s="8" t="s">
        <v>34</v>
      </c>
      <c r="AH10" s="8" t="s">
        <v>39</v>
      </c>
      <c r="AI10" s="8" t="s">
        <v>36</v>
      </c>
      <c r="AJ10" s="8" t="s">
        <v>37</v>
      </c>
      <c r="AK10" s="8" t="s">
        <v>75</v>
      </c>
      <c r="AL10" s="8" t="s">
        <v>40</v>
      </c>
      <c r="AM10" s="88" t="s">
        <v>38</v>
      </c>
      <c r="AN10" s="8" t="s">
        <v>66</v>
      </c>
      <c r="AO10" s="88" t="s">
        <v>141</v>
      </c>
      <c r="AP10" s="88" t="s">
        <v>140</v>
      </c>
      <c r="AQ10" s="88" t="s">
        <v>76</v>
      </c>
      <c r="AR10" s="9" t="str">
        <f>AD10</f>
        <v>SUM</v>
      </c>
      <c r="AS10" s="8" t="s">
        <v>35</v>
      </c>
      <c r="AT10" s="8" t="s">
        <v>33</v>
      </c>
      <c r="AU10" s="8" t="s">
        <v>34</v>
      </c>
      <c r="AV10" s="8" t="s">
        <v>39</v>
      </c>
      <c r="AW10" s="8" t="s">
        <v>36</v>
      </c>
      <c r="AX10" s="8" t="s">
        <v>37</v>
      </c>
      <c r="AY10" s="8" t="s">
        <v>75</v>
      </c>
      <c r="AZ10" s="8" t="s">
        <v>40</v>
      </c>
      <c r="BA10" s="88" t="s">
        <v>38</v>
      </c>
      <c r="BB10" s="8" t="s">
        <v>66</v>
      </c>
      <c r="BC10" s="88" t="s">
        <v>141</v>
      </c>
      <c r="BD10" s="88" t="s">
        <v>140</v>
      </c>
      <c r="BE10" s="88" t="s">
        <v>76</v>
      </c>
      <c r="BF10" s="9" t="str">
        <f>AR10</f>
        <v>SUM</v>
      </c>
      <c r="BG10" s="8" t="s">
        <v>35</v>
      </c>
      <c r="BH10" s="8" t="s">
        <v>33</v>
      </c>
      <c r="BI10" s="8" t="s">
        <v>34</v>
      </c>
      <c r="BJ10" s="8" t="s">
        <v>39</v>
      </c>
      <c r="BK10" s="8" t="s">
        <v>36</v>
      </c>
      <c r="BL10" s="8" t="s">
        <v>37</v>
      </c>
      <c r="BM10" s="8" t="s">
        <v>75</v>
      </c>
      <c r="BN10" s="8" t="s">
        <v>40</v>
      </c>
      <c r="BO10" s="88" t="s">
        <v>38</v>
      </c>
      <c r="BP10" s="8" t="s">
        <v>66</v>
      </c>
      <c r="BQ10" s="88" t="s">
        <v>141</v>
      </c>
      <c r="BR10" s="88" t="s">
        <v>140</v>
      </c>
      <c r="BS10" s="88" t="s">
        <v>76</v>
      </c>
      <c r="BT10" s="9" t="str">
        <f>BF10</f>
        <v>SUM</v>
      </c>
    </row>
    <row r="11" spans="1:72" ht="15.75" thickBot="1" x14ac:dyDescent="0.3">
      <c r="A11" s="20" t="s">
        <v>54</v>
      </c>
      <c r="B11" s="49">
        <f>SUM(C11:P11)</f>
        <v>1.0000000000000004</v>
      </c>
      <c r="C11" s="90">
        <f t="shared" ref="C11:F11" si="10">AVERAGE(C12:C40)</f>
        <v>9.9561008394483647E-2</v>
      </c>
      <c r="D11" s="91">
        <f t="shared" si="10"/>
        <v>0.3314349884465243</v>
      </c>
      <c r="E11" s="91">
        <f>AVERAGE(E12:E40)</f>
        <v>0.16113650435187263</v>
      </c>
      <c r="F11" s="91">
        <f t="shared" si="10"/>
        <v>4.8988689119971861E-2</v>
      </c>
      <c r="G11" s="91">
        <f>AVERAGE(G12:G40)</f>
        <v>0</v>
      </c>
      <c r="H11" s="91">
        <f>AVERAGE(H12:H40)</f>
        <v>1.7619213343540833E-3</v>
      </c>
      <c r="I11" s="91">
        <f t="shared" ref="I11" si="11">AVERAGE(I12:I40)</f>
        <v>0.35350764076313662</v>
      </c>
      <c r="J11" s="91">
        <f t="shared" ref="J11" si="12">AVERAGE(J12:J40)</f>
        <v>2.4435403093456308E-3</v>
      </c>
      <c r="K11" s="91">
        <f t="shared" ref="K11" si="13">AVERAGE(K12:K40)</f>
        <v>7.2803787787375108E-4</v>
      </c>
      <c r="L11" s="91">
        <f t="shared" ref="L11" si="14">AVERAGE(L12:L40)</f>
        <v>3.8376793490110421E-4</v>
      </c>
      <c r="M11" s="91">
        <f t="shared" ref="M11" si="15">AVERAGE(M12:M40)</f>
        <v>6.4139985118650749E-6</v>
      </c>
      <c r="N11" s="91">
        <f t="shared" ref="N11:O11" si="16">AVERAGE(N12:N40)</f>
        <v>3.9216248389929744E-5</v>
      </c>
      <c r="O11" s="91">
        <f t="shared" si="16"/>
        <v>8.2712206346398061E-6</v>
      </c>
      <c r="P11" s="92"/>
      <c r="Q11" s="90">
        <f t="shared" ref="Q11:BQ11" si="17">AVERAGE(Q12:Q40)</f>
        <v>9.9561008394483647E-2</v>
      </c>
      <c r="R11" s="91">
        <f t="shared" si="17"/>
        <v>0.31486323902419805</v>
      </c>
      <c r="S11" s="91">
        <f>AVERAGE(S12:S40)</f>
        <v>0.1450228539166854</v>
      </c>
      <c r="T11" s="91">
        <f t="shared" si="17"/>
        <v>3.42920823839803E-2</v>
      </c>
      <c r="U11" s="91">
        <f>AVERAGE(U12:U40)</f>
        <v>3.553650494512877E-3</v>
      </c>
      <c r="V11" s="91">
        <f>AVERAGE(V12:V40)</f>
        <v>1.2422872817892715E-2</v>
      </c>
      <c r="W11" s="91">
        <f t="shared" ref="W11:AA11" si="18">AVERAGE(W12:W40)</f>
        <v>0.38430594504891491</v>
      </c>
      <c r="X11" s="91">
        <f t="shared" si="18"/>
        <v>3.3911804412157321E-3</v>
      </c>
      <c r="Y11" s="91">
        <f t="shared" si="18"/>
        <v>2.1494980756789021E-3</v>
      </c>
      <c r="Z11" s="91">
        <f t="shared" si="18"/>
        <v>3.8376793490110421E-4</v>
      </c>
      <c r="AA11" s="91">
        <f t="shared" si="18"/>
        <v>6.4139985118650749E-6</v>
      </c>
      <c r="AB11" s="91">
        <f t="shared" ref="AB11:AC11" si="19">AVERAGE(AB12:AB40)</f>
        <v>3.9216248389929744E-5</v>
      </c>
      <c r="AC11" s="91">
        <f t="shared" si="19"/>
        <v>8.2712206346398061E-6</v>
      </c>
      <c r="AD11" s="92"/>
      <c r="AE11" s="90">
        <f t="shared" si="17"/>
        <v>9.9561008394483647E-2</v>
      </c>
      <c r="AF11" s="91">
        <f>AVERAGE(AF12:AF40)</f>
        <v>0.16571749422326215</v>
      </c>
      <c r="AG11" s="91">
        <f>AVERAGE(AG12:AG40)</f>
        <v>8.0568252175936314E-2</v>
      </c>
      <c r="AH11" s="91">
        <f>AVERAGE(AH12:AH40)</f>
        <v>9.7977378239943666E-3</v>
      </c>
      <c r="AI11" s="91">
        <f t="shared" si="17"/>
        <v>2.85476697695176E-2</v>
      </c>
      <c r="AJ11" s="91">
        <f t="shared" si="17"/>
        <v>8.7404930642906872E-2</v>
      </c>
      <c r="AK11" s="91">
        <f t="shared" si="17"/>
        <v>0.49624598961072458</v>
      </c>
      <c r="AL11" s="91">
        <f t="shared" si="17"/>
        <v>1.3862608217152666E-2</v>
      </c>
      <c r="AM11" s="91">
        <f t="shared" si="17"/>
        <v>1.7856639739584311E-2</v>
      </c>
      <c r="AN11" s="91">
        <f t="shared" si="17"/>
        <v>3.8376793490110421E-4</v>
      </c>
      <c r="AO11" s="91">
        <f t="shared" si="17"/>
        <v>6.4139985118650749E-6</v>
      </c>
      <c r="AP11" s="106">
        <f t="shared" ref="AP11" si="20">AVERAGE(AP12:AP40)</f>
        <v>3.9216248389929744E-5</v>
      </c>
      <c r="AQ11" s="106"/>
      <c r="AR11" s="92"/>
      <c r="AS11" s="90">
        <f t="shared" si="17"/>
        <v>9.9561008394483647E-2</v>
      </c>
      <c r="AT11" s="91">
        <f>AVERAGE(AT12:AT40)</f>
        <v>0.11600224595628349</v>
      </c>
      <c r="AU11" s="91">
        <f>AVERAGE(AU12:AU40)</f>
        <v>5.6397776523155405E-2</v>
      </c>
      <c r="AV11" s="91">
        <f>AVERAGE(AV12:AV40)</f>
        <v>4.8988689119971833E-3</v>
      </c>
      <c r="AW11" s="93">
        <f t="shared" si="17"/>
        <v>4.5532661315866599E-2</v>
      </c>
      <c r="AX11" s="93">
        <f t="shared" si="17"/>
        <v>0.13835990528195383</v>
      </c>
      <c r="AY11" s="93"/>
      <c r="AZ11" s="93"/>
      <c r="BA11" s="93"/>
      <c r="BB11" s="93"/>
      <c r="BC11" s="91">
        <f t="shared" si="17"/>
        <v>6.4139985118650749E-6</v>
      </c>
      <c r="BD11" s="106"/>
      <c r="BE11" s="106">
        <f t="shared" ref="BE11" si="21">AVERAGE(BE12:BE40)</f>
        <v>3.9216248389929744E-5</v>
      </c>
      <c r="BF11" s="92"/>
      <c r="BG11" s="90">
        <f t="shared" si="17"/>
        <v>9.9561008394483647E-2</v>
      </c>
      <c r="BH11" s="91">
        <f>AVERAGE(BH12:BH40)</f>
        <v>1.657174942232623E-2</v>
      </c>
      <c r="BI11" s="91">
        <f>AVERAGE(BI12:BI40)</f>
        <v>8.0568252175936377E-3</v>
      </c>
      <c r="BJ11" s="91">
        <f>AVERAGE(BJ12:BJ40)</f>
        <v>2.4494344559985947E-3</v>
      </c>
      <c r="BK11" s="93">
        <f t="shared" si="17"/>
        <v>7.7172325923367535E-2</v>
      </c>
      <c r="BL11" s="93">
        <f t="shared" si="17"/>
        <v>0.23327889910445673</v>
      </c>
      <c r="BM11" s="93"/>
      <c r="BN11" s="93"/>
      <c r="BO11" s="93"/>
      <c r="BP11" s="93"/>
      <c r="BQ11" s="91">
        <f t="shared" si="17"/>
        <v>6.4139985118650749E-6</v>
      </c>
      <c r="BR11" s="106"/>
      <c r="BS11" s="106">
        <f t="shared" ref="BS11" si="22">AVERAGE(BS12:BS40)</f>
        <v>3.9216248389929744E-5</v>
      </c>
      <c r="BT11" s="92"/>
    </row>
    <row r="12" spans="1:72" x14ac:dyDescent="0.25">
      <c r="A12" s="24" t="s">
        <v>12</v>
      </c>
      <c r="B12" s="50">
        <v>0</v>
      </c>
      <c r="C12" s="122">
        <f t="array" ref="C12:O40">IFERROR(VLOOKUP(C$10:O$10&amp;$A12:$A40,_datainput!$A$1:$AE$365,27,FALSE),0)</f>
        <v>8.8541496858488944E-2</v>
      </c>
      <c r="D12" s="123">
        <v>0.29668071795402601</v>
      </c>
      <c r="E12" s="123">
        <v>0.22683226120819192</v>
      </c>
      <c r="F12" s="123">
        <v>6.1473605183329288E-3</v>
      </c>
      <c r="G12" s="123">
        <v>0</v>
      </c>
      <c r="H12" s="124">
        <v>4.5001915287448645E-3</v>
      </c>
      <c r="I12" s="124">
        <v>0.37707880989736464</v>
      </c>
      <c r="J12" s="124">
        <v>0</v>
      </c>
      <c r="K12" s="124">
        <v>0</v>
      </c>
      <c r="L12" s="124">
        <v>2.191620348507012E-4</v>
      </c>
      <c r="M12" s="124">
        <v>0</v>
      </c>
      <c r="N12" s="124">
        <v>0</v>
      </c>
      <c r="O12" s="124">
        <v>0</v>
      </c>
      <c r="P12" s="138">
        <f t="shared" ref="P12:P40" si="23">SUM(C12:O12)</f>
        <v>1</v>
      </c>
      <c r="Q12" s="122">
        <f t="array" ref="Q12:Q40">$C12:$C40</f>
        <v>8.8541496858488944E-2</v>
      </c>
      <c r="R12" s="123">
        <f t="array" ref="R12:T40">$D12:$F40*(1+R$8:T$8)</f>
        <v>0.28184668205632468</v>
      </c>
      <c r="S12" s="123">
        <v>0.20414903508737273</v>
      </c>
      <c r="T12" s="123">
        <v>4.3031523628330503E-3</v>
      </c>
      <c r="U12" s="123">
        <f t="array" ref="U12:AB40">$G12:$N40+U$7:AB$7*($D12:$D40*(-U$4:AB$4)+$E12:$E40*(-U$5:AB$5)+$F12:$F40*(-U$6:AB$6))</f>
        <v>2.952110263051528E-3</v>
      </c>
      <c r="V12" s="123">
        <v>1.3356522317899449E-2</v>
      </c>
      <c r="W12" s="125">
        <v>0.40266376551047789</v>
      </c>
      <c r="X12" s="125">
        <v>7.8722940348040747E-4</v>
      </c>
      <c r="Y12" s="125">
        <v>1.1808441052206112E-3</v>
      </c>
      <c r="Z12" s="125">
        <v>2.191620348507012E-4</v>
      </c>
      <c r="AA12" s="125">
        <v>0</v>
      </c>
      <c r="AB12" s="125">
        <v>0</v>
      </c>
      <c r="AC12" s="125">
        <f>O12</f>
        <v>0</v>
      </c>
      <c r="AD12" s="138">
        <f t="shared" ref="AD12:AD40" si="24">SUM(Q12:AC12)</f>
        <v>1</v>
      </c>
      <c r="AE12" s="122">
        <f t="array" ref="AE12:AE40">$C12:$C40</f>
        <v>8.8541496858488944E-2</v>
      </c>
      <c r="AF12" s="123">
        <f t="array" ref="AF12:AH40">$D12:$F40*(1+AF$8:AH$8)</f>
        <v>0.148340358977013</v>
      </c>
      <c r="AG12" s="123">
        <v>0.11341613060409596</v>
      </c>
      <c r="AH12" s="123">
        <v>1.2294721036665854E-3</v>
      </c>
      <c r="AI12" s="123">
        <f t="array" ref="AI12:AP40">$G12:$N40+AI$7:AP$7*($D12:$D40*(-AI$4:AP$4)+$E12:$E40*(-AI$5:AP$5)+$F12:$F40*(-AI$6:AP$6))</f>
        <v>2.6667437799577535E-2</v>
      </c>
      <c r="AJ12" s="123">
        <v>8.4502504927477476E-2</v>
      </c>
      <c r="AK12" s="125">
        <v>0.51041599889525235</v>
      </c>
      <c r="AL12" s="125">
        <v>1.0666975119831012E-2</v>
      </c>
      <c r="AM12" s="125">
        <v>1.600046267974652E-2</v>
      </c>
      <c r="AN12" s="125">
        <v>2.191620348507012E-4</v>
      </c>
      <c r="AO12" s="125">
        <v>0</v>
      </c>
      <c r="AP12" s="125">
        <v>0</v>
      </c>
      <c r="AQ12" s="125">
        <f>AC12</f>
        <v>0</v>
      </c>
      <c r="AR12" s="138">
        <f t="shared" ref="AR12:AR40" si="25">SUM(AE12:AQ12)</f>
        <v>1.0000000000000002</v>
      </c>
      <c r="AS12" s="122">
        <f t="array" ref="AS12:AS40">$C12:$C40</f>
        <v>8.8541496858488944E-2</v>
      </c>
      <c r="AT12" s="123">
        <f t="array" ref="AT12:AV40">$D12:$F40*(1+AT$8:AV$8)</f>
        <v>0.1038382512839091</v>
      </c>
      <c r="AU12" s="123">
        <v>7.9391291422867161E-2</v>
      </c>
      <c r="AV12" s="123">
        <v>6.1473605183329271E-4</v>
      </c>
      <c r="AW12" s="123">
        <f t="array" ref="AW12:BD40">$G12:$N40+AW$7:BD$7*($D12:$D40*(-AW$4:BD$4)+$E12:$E40*(-AW$5:BD$5)+$F12:$F40*(-AW$6:BD$6))</f>
        <v>4.3227007615242667E-2</v>
      </c>
      <c r="AX12" s="123">
        <v>0.13418121437447286</v>
      </c>
      <c r="AY12" s="125">
        <v>0.49811443122004406</v>
      </c>
      <c r="AZ12" s="125">
        <v>2.0748963655316477E-2</v>
      </c>
      <c r="BA12" s="125">
        <v>3.1123445482974715E-2</v>
      </c>
      <c r="BB12" s="125">
        <v>2.191620348507012E-4</v>
      </c>
      <c r="BC12" s="125">
        <v>0</v>
      </c>
      <c r="BD12" s="125">
        <v>0</v>
      </c>
      <c r="BE12" s="126">
        <f>AP12</f>
        <v>0</v>
      </c>
      <c r="BF12" s="138">
        <f t="shared" ref="BF12:BF40" si="26">SUM(AS12:BE12)</f>
        <v>1</v>
      </c>
      <c r="BG12" s="122">
        <f t="array" ref="BG12:BG40">$C12:$C40</f>
        <v>8.8541496858488944E-2</v>
      </c>
      <c r="BH12" s="123">
        <f t="array" ref="BH12:BJ40">$D12:$F40*(1+BH$8:BJ$8)</f>
        <v>1.4834035897701313E-2</v>
      </c>
      <c r="BI12" s="123">
        <v>1.1341613060409607E-2</v>
      </c>
      <c r="BJ12" s="123">
        <v>3.0736802591664673E-4</v>
      </c>
      <c r="BK12" s="123">
        <f t="array" ref="BK12:BR40">$G12:$N40+BK$7:BR$7*($D12:$D40*(-BK$4:BR$4)+$E12:$E40*(-BK$5:BR$5)+$F12:$F40*(-BK$6:BR$6))</f>
        <v>7.5476598404478484E-2</v>
      </c>
      <c r="BL12" s="123">
        <v>0.23092998674218032</v>
      </c>
      <c r="BM12" s="125">
        <v>0.47771427443666931</v>
      </c>
      <c r="BN12" s="125">
        <v>4.025418581572187E-2</v>
      </c>
      <c r="BO12" s="125">
        <v>6.0381278723582794E-2</v>
      </c>
      <c r="BP12" s="125">
        <v>2.191620348507012E-4</v>
      </c>
      <c r="BQ12" s="125">
        <v>0</v>
      </c>
      <c r="BR12" s="125">
        <v>0</v>
      </c>
      <c r="BS12" s="125">
        <f>BE12</f>
        <v>0</v>
      </c>
      <c r="BT12" s="138">
        <f t="shared" ref="BT12:BT40" si="27">SUM(BG12:BS12)</f>
        <v>0.99999999999999989</v>
      </c>
    </row>
    <row r="13" spans="1:72" x14ac:dyDescent="0.25">
      <c r="A13" s="26" t="s">
        <v>1</v>
      </c>
      <c r="B13" s="50">
        <v>0</v>
      </c>
      <c r="C13" s="127">
        <v>4.9764667586416594E-2</v>
      </c>
      <c r="D13" s="128">
        <v>0.47294975488167496</v>
      </c>
      <c r="E13" s="128">
        <v>0.36950170250510839</v>
      </c>
      <c r="F13" s="128">
        <v>2.0745078068683292E-2</v>
      </c>
      <c r="G13" s="128">
        <v>0</v>
      </c>
      <c r="H13" s="129">
        <v>6.8986446103886235E-4</v>
      </c>
      <c r="I13" s="129">
        <v>8.631248356506363E-2</v>
      </c>
      <c r="J13" s="129">
        <v>0</v>
      </c>
      <c r="K13" s="129">
        <v>0</v>
      </c>
      <c r="L13" s="129">
        <v>0</v>
      </c>
      <c r="M13" s="129">
        <v>0</v>
      </c>
      <c r="N13" s="129">
        <v>3.6448932014156174E-5</v>
      </c>
      <c r="O13" s="129">
        <v>0</v>
      </c>
      <c r="P13" s="139">
        <f t="shared" si="23"/>
        <v>0.99999999999999989</v>
      </c>
      <c r="Q13" s="122">
        <v>4.9764667586416594E-2</v>
      </c>
      <c r="R13" s="123">
        <v>0.44930226713759119</v>
      </c>
      <c r="S13" s="123">
        <v>0.33255153225459755</v>
      </c>
      <c r="T13" s="123">
        <v>1.4521554648078304E-2</v>
      </c>
      <c r="U13" s="125">
        <v>5.0115886061399681E-3</v>
      </c>
      <c r="V13" s="125">
        <v>1.5724630279458765E-2</v>
      </c>
      <c r="W13" s="125">
        <v>0.12974625148494334</v>
      </c>
      <c r="X13" s="125">
        <v>1.3364236283039915E-3</v>
      </c>
      <c r="Y13" s="125">
        <v>2.0046354424559875E-3</v>
      </c>
      <c r="Z13" s="125">
        <v>0</v>
      </c>
      <c r="AA13" s="125">
        <v>0</v>
      </c>
      <c r="AB13" s="125">
        <v>3.6448932014156174E-5</v>
      </c>
      <c r="AC13" s="125">
        <f t="shared" ref="AC13:AC40" si="28">O13</f>
        <v>0</v>
      </c>
      <c r="AD13" s="139">
        <f t="shared" si="24"/>
        <v>0.99999999999999978</v>
      </c>
      <c r="AE13" s="122">
        <v>4.9764667586416594E-2</v>
      </c>
      <c r="AF13" s="123">
        <v>0.23647487744083748</v>
      </c>
      <c r="AG13" s="123">
        <v>0.18475085125255419</v>
      </c>
      <c r="AH13" s="123">
        <v>4.1490156137366577E-3</v>
      </c>
      <c r="AI13" s="125">
        <v>4.3782179114833827E-2</v>
      </c>
      <c r="AJ13" s="125">
        <v>0.13203640180554033</v>
      </c>
      <c r="AK13" s="125">
        <v>0.30522337913923281</v>
      </c>
      <c r="AL13" s="125">
        <v>1.7512871645933535E-2</v>
      </c>
      <c r="AM13" s="125">
        <v>2.6269307468900299E-2</v>
      </c>
      <c r="AN13" s="125">
        <v>0</v>
      </c>
      <c r="AO13" s="125">
        <v>0</v>
      </c>
      <c r="AP13" s="125">
        <v>3.6448932014156174E-5</v>
      </c>
      <c r="AQ13" s="125">
        <f t="shared" ref="AQ13:AQ40" si="29">AC13</f>
        <v>0</v>
      </c>
      <c r="AR13" s="139">
        <f t="shared" si="25"/>
        <v>0.99999999999999989</v>
      </c>
      <c r="AS13" s="122">
        <v>4.9764667586416594E-2</v>
      </c>
      <c r="AT13" s="123">
        <v>0.16553241420858622</v>
      </c>
      <c r="AU13" s="123">
        <v>0.12932559587678794</v>
      </c>
      <c r="AV13" s="123">
        <v>2.0745078068683288E-3</v>
      </c>
      <c r="AW13" s="125">
        <v>7.0783002195403025E-2</v>
      </c>
      <c r="AX13" s="125">
        <v>0.21303887104724795</v>
      </c>
      <c r="AY13" s="125">
        <v>0.28450488971219207</v>
      </c>
      <c r="AZ13" s="125">
        <v>3.3975841053793455E-2</v>
      </c>
      <c r="BA13" s="125">
        <v>5.0963761580690166E-2</v>
      </c>
      <c r="BB13" s="125">
        <v>0</v>
      </c>
      <c r="BC13" s="125">
        <v>0</v>
      </c>
      <c r="BD13" s="125">
        <v>3.6448932014156174E-5</v>
      </c>
      <c r="BE13" s="126">
        <f t="shared" ref="BE13:BE40" si="30">AP13</f>
        <v>3.6448932014156174E-5</v>
      </c>
      <c r="BF13" s="139">
        <f t="shared" si="26"/>
        <v>1.0000364489320142</v>
      </c>
      <c r="BG13" s="122">
        <v>4.9764667586416594E-2</v>
      </c>
      <c r="BH13" s="123">
        <v>2.3647487744083769E-2</v>
      </c>
      <c r="BI13" s="123">
        <v>1.8475085125255437E-2</v>
      </c>
      <c r="BJ13" s="123">
        <v>1.0372539034341655E-3</v>
      </c>
      <c r="BK13" s="125">
        <v>0.12300550630240398</v>
      </c>
      <c r="BL13" s="125">
        <v>0.36970638336825079</v>
      </c>
      <c r="BM13" s="125">
        <v>0.25031982530160229</v>
      </c>
      <c r="BN13" s="125">
        <v>6.5602936694615463E-2</v>
      </c>
      <c r="BO13" s="125">
        <v>9.8404405041923187E-2</v>
      </c>
      <c r="BP13" s="125">
        <v>0</v>
      </c>
      <c r="BQ13" s="125">
        <v>0</v>
      </c>
      <c r="BR13" s="125">
        <v>3.6448932014156174E-5</v>
      </c>
      <c r="BS13" s="125">
        <f t="shared" ref="BS13:BS40" si="31">BE13</f>
        <v>3.6448932014156174E-5</v>
      </c>
      <c r="BT13" s="139">
        <f t="shared" si="27"/>
        <v>1.0000364489320139</v>
      </c>
    </row>
    <row r="14" spans="1:72" x14ac:dyDescent="0.25">
      <c r="A14" s="26" t="s">
        <v>19</v>
      </c>
      <c r="B14" s="50">
        <v>0</v>
      </c>
      <c r="C14" s="127">
        <v>0.10022565767354097</v>
      </c>
      <c r="D14" s="128">
        <v>3.1759439583193411E-2</v>
      </c>
      <c r="E14" s="128">
        <v>0</v>
      </c>
      <c r="F14" s="128">
        <v>0.17535706769074189</v>
      </c>
      <c r="G14" s="128">
        <v>0</v>
      </c>
      <c r="H14" s="129">
        <v>0</v>
      </c>
      <c r="I14" s="129">
        <v>0.69265783505252376</v>
      </c>
      <c r="J14" s="129">
        <v>0</v>
      </c>
      <c r="K14" s="129">
        <v>0</v>
      </c>
      <c r="L14" s="129">
        <v>0</v>
      </c>
      <c r="M14" s="129">
        <v>0</v>
      </c>
      <c r="N14" s="129">
        <v>0</v>
      </c>
      <c r="O14" s="129">
        <v>0</v>
      </c>
      <c r="P14" s="139">
        <f t="shared" si="23"/>
        <v>1</v>
      </c>
      <c r="Q14" s="122">
        <v>0.10022565767354097</v>
      </c>
      <c r="R14" s="123">
        <v>3.017146760403374E-2</v>
      </c>
      <c r="S14" s="123">
        <v>0</v>
      </c>
      <c r="T14" s="123">
        <v>0.12274994738351931</v>
      </c>
      <c r="U14" s="125">
        <v>4.0646319214786676E-3</v>
      </c>
      <c r="V14" s="125">
        <v>1.2193895764436004E-2</v>
      </c>
      <c r="W14" s="125">
        <v>0.72788464503867223</v>
      </c>
      <c r="X14" s="125">
        <v>1.0839018457276446E-3</v>
      </c>
      <c r="Y14" s="125">
        <v>1.6258527685914671E-3</v>
      </c>
      <c r="Z14" s="125">
        <v>0</v>
      </c>
      <c r="AA14" s="125">
        <v>0</v>
      </c>
      <c r="AB14" s="125">
        <v>0</v>
      </c>
      <c r="AC14" s="125">
        <f t="shared" si="28"/>
        <v>0</v>
      </c>
      <c r="AD14" s="139">
        <f t="shared" si="24"/>
        <v>1</v>
      </c>
      <c r="AE14" s="122">
        <v>0.10022565767354097</v>
      </c>
      <c r="AF14" s="123">
        <v>1.5879719791596705E-2</v>
      </c>
      <c r="AG14" s="123">
        <v>0</v>
      </c>
      <c r="AH14" s="123">
        <v>3.5071413538148369E-2</v>
      </c>
      <c r="AI14" s="125">
        <v>1.5616537394419023E-2</v>
      </c>
      <c r="AJ14" s="125">
        <v>4.6849612183257068E-2</v>
      </c>
      <c r="AK14" s="125">
        <v>0.77074052202461885</v>
      </c>
      <c r="AL14" s="125">
        <v>6.2466149577676084E-3</v>
      </c>
      <c r="AM14" s="125">
        <v>9.3699224366514122E-3</v>
      </c>
      <c r="AN14" s="125">
        <v>0</v>
      </c>
      <c r="AO14" s="125">
        <v>0</v>
      </c>
      <c r="AP14" s="125">
        <v>0</v>
      </c>
      <c r="AQ14" s="125">
        <f t="shared" si="29"/>
        <v>0</v>
      </c>
      <c r="AR14" s="139">
        <f t="shared" si="25"/>
        <v>1</v>
      </c>
      <c r="AS14" s="122">
        <v>0.10022565767354097</v>
      </c>
      <c r="AT14" s="123">
        <v>1.1115803854117694E-2</v>
      </c>
      <c r="AU14" s="123">
        <v>0</v>
      </c>
      <c r="AV14" s="123">
        <v>1.7535706769074184E-2</v>
      </c>
      <c r="AW14" s="125">
        <v>2.2308124581342927E-2</v>
      </c>
      <c r="AX14" s="125">
        <v>6.6924373744028778E-2</v>
      </c>
      <c r="AY14" s="125">
        <v>0.75512058388028391</v>
      </c>
      <c r="AZ14" s="125">
        <v>1.0707899799044605E-2</v>
      </c>
      <c r="BA14" s="125">
        <v>1.6061849698566909E-2</v>
      </c>
      <c r="BB14" s="125">
        <v>0</v>
      </c>
      <c r="BC14" s="125">
        <v>0</v>
      </c>
      <c r="BD14" s="125">
        <v>0</v>
      </c>
      <c r="BE14" s="126">
        <f t="shared" si="30"/>
        <v>0</v>
      </c>
      <c r="BF14" s="139">
        <f t="shared" si="26"/>
        <v>1</v>
      </c>
      <c r="BG14" s="122">
        <v>0.10022565767354097</v>
      </c>
      <c r="BH14" s="123">
        <v>1.5879719791596721E-3</v>
      </c>
      <c r="BI14" s="123">
        <v>0</v>
      </c>
      <c r="BJ14" s="123">
        <v>8.7678533845371026E-3</v>
      </c>
      <c r="BK14" s="125">
        <v>2.9514102286535775E-2</v>
      </c>
      <c r="BL14" s="125">
        <v>8.8542306859607317E-2</v>
      </c>
      <c r="BM14" s="125">
        <v>0.73200997143457147</v>
      </c>
      <c r="BN14" s="125">
        <v>1.5740854552819081E-2</v>
      </c>
      <c r="BO14" s="125">
        <v>2.3611281829228621E-2</v>
      </c>
      <c r="BP14" s="125">
        <v>0</v>
      </c>
      <c r="BQ14" s="125">
        <v>0</v>
      </c>
      <c r="BR14" s="125">
        <v>0</v>
      </c>
      <c r="BS14" s="125">
        <f t="shared" si="31"/>
        <v>0</v>
      </c>
      <c r="BT14" s="139">
        <f t="shared" si="27"/>
        <v>1</v>
      </c>
    </row>
    <row r="15" spans="1:72" outlineLevel="1" x14ac:dyDescent="0.25">
      <c r="A15" s="26" t="s">
        <v>22</v>
      </c>
      <c r="B15" s="50">
        <v>0</v>
      </c>
      <c r="C15" s="127">
        <v>1.9991022033951627E-2</v>
      </c>
      <c r="D15" s="128">
        <v>0.24050231438574443</v>
      </c>
      <c r="E15" s="128">
        <v>5.1948845071018296E-2</v>
      </c>
      <c r="F15" s="128">
        <v>3.2652646802448075E-3</v>
      </c>
      <c r="G15" s="128">
        <v>0</v>
      </c>
      <c r="H15" s="129">
        <v>0</v>
      </c>
      <c r="I15" s="129">
        <v>0.68429255382904075</v>
      </c>
      <c r="J15" s="129">
        <v>0</v>
      </c>
      <c r="K15" s="129">
        <v>0</v>
      </c>
      <c r="L15" s="129">
        <v>0</v>
      </c>
      <c r="M15" s="129">
        <v>0</v>
      </c>
      <c r="N15" s="129">
        <v>0</v>
      </c>
      <c r="O15" s="129">
        <v>0</v>
      </c>
      <c r="P15" s="139">
        <f t="shared" si="23"/>
        <v>0.99999999999999989</v>
      </c>
      <c r="Q15" s="122">
        <v>1.9991022033951627E-2</v>
      </c>
      <c r="R15" s="123">
        <v>0.22847719866645719</v>
      </c>
      <c r="S15" s="123">
        <v>4.6753960563916466E-2</v>
      </c>
      <c r="T15" s="123">
        <v>2.2856852761713653E-3</v>
      </c>
      <c r="U15" s="125">
        <v>1.3649684722846869E-3</v>
      </c>
      <c r="V15" s="125">
        <v>4.0949054168540611E-3</v>
      </c>
      <c r="W15" s="125">
        <v>0.6961222805888414</v>
      </c>
      <c r="X15" s="125">
        <v>3.6399159260924984E-4</v>
      </c>
      <c r="Y15" s="125">
        <v>5.459873889138749E-4</v>
      </c>
      <c r="Z15" s="125">
        <v>0</v>
      </c>
      <c r="AA15" s="125">
        <v>0</v>
      </c>
      <c r="AB15" s="125">
        <v>0</v>
      </c>
      <c r="AC15" s="125">
        <f t="shared" si="28"/>
        <v>0</v>
      </c>
      <c r="AD15" s="139">
        <f t="shared" si="24"/>
        <v>0.99999999999999989</v>
      </c>
      <c r="AE15" s="122">
        <v>1.9991022033951627E-2</v>
      </c>
      <c r="AF15" s="123">
        <v>0.12025115719287222</v>
      </c>
      <c r="AG15" s="123">
        <v>2.5974422535509148E-2</v>
      </c>
      <c r="AH15" s="123">
        <v>6.5305293604896132E-4</v>
      </c>
      <c r="AI15" s="125">
        <v>1.4883779147257723E-2</v>
      </c>
      <c r="AJ15" s="125">
        <v>4.4651337441773173E-2</v>
      </c>
      <c r="AK15" s="125">
        <v>0.75871144956532932</v>
      </c>
      <c r="AL15" s="125">
        <v>5.9535116589030882E-3</v>
      </c>
      <c r="AM15" s="125">
        <v>8.9302674883546332E-3</v>
      </c>
      <c r="AN15" s="125">
        <v>0</v>
      </c>
      <c r="AO15" s="125">
        <v>0</v>
      </c>
      <c r="AP15" s="125">
        <v>0</v>
      </c>
      <c r="AQ15" s="125">
        <f t="shared" si="29"/>
        <v>0</v>
      </c>
      <c r="AR15" s="139">
        <f t="shared" si="25"/>
        <v>1</v>
      </c>
      <c r="AS15" s="122">
        <v>1.9991022033951627E-2</v>
      </c>
      <c r="AT15" s="123">
        <v>8.417581003501054E-2</v>
      </c>
      <c r="AU15" s="123">
        <v>1.8182095774856404E-2</v>
      </c>
      <c r="AV15" s="123">
        <v>3.2652646802448066E-4</v>
      </c>
      <c r="AW15" s="125">
        <v>2.4128998982389512E-2</v>
      </c>
      <c r="AX15" s="125">
        <v>7.2386996947168533E-2</v>
      </c>
      <c r="AY15" s="125">
        <v>0.75185375097973139</v>
      </c>
      <c r="AZ15" s="125">
        <v>1.1581919511546966E-2</v>
      </c>
      <c r="BA15" s="125">
        <v>1.7372879267320448E-2</v>
      </c>
      <c r="BB15" s="125">
        <v>0</v>
      </c>
      <c r="BC15" s="125">
        <v>0</v>
      </c>
      <c r="BD15" s="125">
        <v>0</v>
      </c>
      <c r="BE15" s="126">
        <f t="shared" si="30"/>
        <v>0</v>
      </c>
      <c r="BF15" s="139">
        <f t="shared" si="26"/>
        <v>0.99999999999999989</v>
      </c>
      <c r="BG15" s="122">
        <v>1.9991022033951627E-2</v>
      </c>
      <c r="BH15" s="123">
        <v>1.2025115719287232E-2</v>
      </c>
      <c r="BI15" s="123">
        <v>2.597442253550917E-3</v>
      </c>
      <c r="BJ15" s="123">
        <v>1.6326323401224052E-4</v>
      </c>
      <c r="BK15" s="125">
        <v>4.2139590439523568E-2</v>
      </c>
      <c r="BL15" s="125">
        <v>0.12641877131857071</v>
      </c>
      <c r="BM15" s="125">
        <v>0.7404786744150722</v>
      </c>
      <c r="BN15" s="125">
        <v>2.247444823441257E-2</v>
      </c>
      <c r="BO15" s="125">
        <v>3.3711672351618857E-2</v>
      </c>
      <c r="BP15" s="125">
        <v>0</v>
      </c>
      <c r="BQ15" s="125">
        <v>0</v>
      </c>
      <c r="BR15" s="125">
        <v>0</v>
      </c>
      <c r="BS15" s="125">
        <f t="shared" si="31"/>
        <v>0</v>
      </c>
      <c r="BT15" s="139">
        <f t="shared" si="27"/>
        <v>1</v>
      </c>
    </row>
    <row r="16" spans="1:72" outlineLevel="1" x14ac:dyDescent="0.25">
      <c r="A16" s="26" t="s">
        <v>28</v>
      </c>
      <c r="B16" s="50">
        <v>0</v>
      </c>
      <c r="C16" s="127">
        <v>0.14689389023811067</v>
      </c>
      <c r="D16" s="128">
        <v>0.10416324527026102</v>
      </c>
      <c r="E16" s="128">
        <v>0.67640954616817561</v>
      </c>
      <c r="F16" s="128">
        <v>0</v>
      </c>
      <c r="G16" s="128">
        <v>0</v>
      </c>
      <c r="H16" s="129">
        <v>0</v>
      </c>
      <c r="I16" s="129">
        <v>5.9318861411366393E-2</v>
      </c>
      <c r="J16" s="129">
        <v>1.3214456912086432E-2</v>
      </c>
      <c r="K16" s="129">
        <v>0</v>
      </c>
      <c r="L16" s="129">
        <v>0</v>
      </c>
      <c r="M16" s="129">
        <v>0</v>
      </c>
      <c r="N16" s="129">
        <v>0</v>
      </c>
      <c r="O16" s="129">
        <v>0</v>
      </c>
      <c r="P16" s="139">
        <f t="shared" si="23"/>
        <v>1.0000000000000002</v>
      </c>
      <c r="Q16" s="122">
        <v>0.14689389023811067</v>
      </c>
      <c r="R16" s="123">
        <v>9.8955083006747963E-2</v>
      </c>
      <c r="S16" s="123">
        <v>0.6087685915513581</v>
      </c>
      <c r="T16" s="123">
        <v>0</v>
      </c>
      <c r="U16" s="125">
        <v>5.4636837660247952E-3</v>
      </c>
      <c r="V16" s="125">
        <v>1.6391051298074385E-2</v>
      </c>
      <c r="W16" s="125">
        <v>0.10667078738358129</v>
      </c>
      <c r="X16" s="125">
        <v>1.4671439249693044E-2</v>
      </c>
      <c r="Y16" s="125">
        <v>2.1854735064099182E-3</v>
      </c>
      <c r="Z16" s="125">
        <v>0</v>
      </c>
      <c r="AA16" s="125">
        <v>0</v>
      </c>
      <c r="AB16" s="125">
        <v>0</v>
      </c>
      <c r="AC16" s="125">
        <f t="shared" si="28"/>
        <v>0</v>
      </c>
      <c r="AD16" s="139">
        <f t="shared" si="24"/>
        <v>1.0000000000000002</v>
      </c>
      <c r="AE16" s="122">
        <v>0.14689389023811067</v>
      </c>
      <c r="AF16" s="123">
        <v>5.2081622635130512E-2</v>
      </c>
      <c r="AG16" s="123">
        <v>0.33820477308408781</v>
      </c>
      <c r="AH16" s="123">
        <v>0</v>
      </c>
      <c r="AI16" s="125">
        <v>3.9028639571921833E-2</v>
      </c>
      <c r="AJ16" s="125">
        <v>0.1170859187157655</v>
      </c>
      <c r="AK16" s="125">
        <v>0.25446205927097554</v>
      </c>
      <c r="AL16" s="125">
        <v>2.8825912740855164E-2</v>
      </c>
      <c r="AM16" s="125">
        <v>2.3417183743153096E-2</v>
      </c>
      <c r="AN16" s="125">
        <v>0</v>
      </c>
      <c r="AO16" s="125">
        <v>0</v>
      </c>
      <c r="AP16" s="125">
        <v>0</v>
      </c>
      <c r="AQ16" s="125">
        <f t="shared" si="29"/>
        <v>0</v>
      </c>
      <c r="AR16" s="139">
        <f t="shared" si="25"/>
        <v>0.99999999999999989</v>
      </c>
      <c r="AS16" s="122">
        <v>0.14689389023811067</v>
      </c>
      <c r="AT16" s="123">
        <v>3.6457135844591357E-2</v>
      </c>
      <c r="AU16" s="123">
        <v>0.23674334115886145</v>
      </c>
      <c r="AV16" s="123">
        <v>0</v>
      </c>
      <c r="AW16" s="125">
        <v>6.342153930437297E-2</v>
      </c>
      <c r="AX16" s="125">
        <v>0.19026461791311891</v>
      </c>
      <c r="AY16" s="125">
        <v>0.2368991714636107</v>
      </c>
      <c r="AZ16" s="125">
        <v>4.3656795778185466E-2</v>
      </c>
      <c r="BA16" s="125">
        <v>4.5663508299148545E-2</v>
      </c>
      <c r="BB16" s="125">
        <v>0</v>
      </c>
      <c r="BC16" s="125">
        <v>0</v>
      </c>
      <c r="BD16" s="125">
        <v>0</v>
      </c>
      <c r="BE16" s="126">
        <f t="shared" si="30"/>
        <v>0</v>
      </c>
      <c r="BF16" s="139">
        <f t="shared" si="26"/>
        <v>1</v>
      </c>
      <c r="BG16" s="122">
        <v>0.14689389023811067</v>
      </c>
      <c r="BH16" s="123">
        <v>5.2081622635130557E-3</v>
      </c>
      <c r="BI16" s="123">
        <v>3.3820477308408814E-2</v>
      </c>
      <c r="BJ16" s="123">
        <v>0</v>
      </c>
      <c r="BK16" s="125">
        <v>0.11123162277997721</v>
      </c>
      <c r="BL16" s="125">
        <v>0.33369486833993162</v>
      </c>
      <c r="BM16" s="125">
        <v>0.20762769178466936</v>
      </c>
      <c r="BN16" s="125">
        <v>7.2537989061407612E-2</v>
      </c>
      <c r="BO16" s="125">
        <v>8.8985298223981768E-2</v>
      </c>
      <c r="BP16" s="125">
        <v>0</v>
      </c>
      <c r="BQ16" s="125">
        <v>0</v>
      </c>
      <c r="BR16" s="125">
        <v>0</v>
      </c>
      <c r="BS16" s="125">
        <f t="shared" si="31"/>
        <v>0</v>
      </c>
      <c r="BT16" s="139">
        <f t="shared" si="27"/>
        <v>1</v>
      </c>
    </row>
    <row r="17" spans="1:72" outlineLevel="1" x14ac:dyDescent="0.25">
      <c r="A17" s="26" t="s">
        <v>13</v>
      </c>
      <c r="B17" s="50">
        <v>0</v>
      </c>
      <c r="C17" s="127">
        <v>6.156422406444572E-2</v>
      </c>
      <c r="D17" s="128">
        <v>0.36064190974568017</v>
      </c>
      <c r="E17" s="128">
        <v>0</v>
      </c>
      <c r="F17" s="128">
        <v>0.21010771007026199</v>
      </c>
      <c r="G17" s="128">
        <v>0</v>
      </c>
      <c r="H17" s="129">
        <v>1.9760982932284297E-3</v>
      </c>
      <c r="I17" s="129">
        <v>0.36571005782638372</v>
      </c>
      <c r="J17" s="129">
        <v>0</v>
      </c>
      <c r="K17" s="129">
        <v>0</v>
      </c>
      <c r="L17" s="129">
        <v>0</v>
      </c>
      <c r="M17" s="129">
        <v>0</v>
      </c>
      <c r="N17" s="129">
        <v>0</v>
      </c>
      <c r="O17" s="129">
        <v>0</v>
      </c>
      <c r="P17" s="139">
        <f t="shared" si="23"/>
        <v>1</v>
      </c>
      <c r="Q17" s="122">
        <v>6.156422406444572E-2</v>
      </c>
      <c r="R17" s="123">
        <v>0.34260981425839615</v>
      </c>
      <c r="S17" s="123">
        <v>0</v>
      </c>
      <c r="T17" s="123">
        <v>0.14707539704918338</v>
      </c>
      <c r="U17" s="125">
        <v>6.0798306381271957E-3</v>
      </c>
      <c r="V17" s="125">
        <v>2.0215590207610018E-2</v>
      </c>
      <c r="W17" s="125">
        <v>0.41840192335681942</v>
      </c>
      <c r="X17" s="125">
        <v>1.6212881701672521E-3</v>
      </c>
      <c r="Y17" s="125">
        <v>2.4319322552508781E-3</v>
      </c>
      <c r="Z17" s="125">
        <v>0</v>
      </c>
      <c r="AA17" s="125">
        <v>0</v>
      </c>
      <c r="AB17" s="125">
        <v>0</v>
      </c>
      <c r="AC17" s="125">
        <f t="shared" si="28"/>
        <v>0</v>
      </c>
      <c r="AD17" s="139">
        <f t="shared" si="24"/>
        <v>0.99999999999999989</v>
      </c>
      <c r="AE17" s="122">
        <v>6.156422406444572E-2</v>
      </c>
      <c r="AF17" s="123">
        <v>0.18032095487284008</v>
      </c>
      <c r="AG17" s="123">
        <v>0</v>
      </c>
      <c r="AH17" s="123">
        <v>4.2021542014052386E-2</v>
      </c>
      <c r="AI17" s="125">
        <v>3.4840712292904974E-2</v>
      </c>
      <c r="AJ17" s="125">
        <v>0.10649823517194335</v>
      </c>
      <c r="AK17" s="125">
        <v>0.53991361929090853</v>
      </c>
      <c r="AL17" s="125">
        <v>1.3936284917161987E-2</v>
      </c>
      <c r="AM17" s="125">
        <v>2.0904427375742982E-2</v>
      </c>
      <c r="AN17" s="125">
        <v>0</v>
      </c>
      <c r="AO17" s="125">
        <v>0</v>
      </c>
      <c r="AP17" s="125">
        <v>0</v>
      </c>
      <c r="AQ17" s="125">
        <f t="shared" si="29"/>
        <v>0</v>
      </c>
      <c r="AR17" s="139">
        <f t="shared" si="25"/>
        <v>1</v>
      </c>
      <c r="AS17" s="122">
        <v>6.156422406444572E-2</v>
      </c>
      <c r="AT17" s="123">
        <v>0.12622466841098806</v>
      </c>
      <c r="AU17" s="123">
        <v>0</v>
      </c>
      <c r="AV17" s="123">
        <v>2.1010771007026193E-2</v>
      </c>
      <c r="AW17" s="125">
        <v>5.2939272549740984E-2</v>
      </c>
      <c r="AX17" s="125">
        <v>0.16079391594245138</v>
      </c>
      <c r="AY17" s="125">
        <v>0.5139400209656585</v>
      </c>
      <c r="AZ17" s="125">
        <v>2.5410850823875675E-2</v>
      </c>
      <c r="BA17" s="125">
        <v>3.8116276235813512E-2</v>
      </c>
      <c r="BB17" s="125">
        <v>0</v>
      </c>
      <c r="BC17" s="125">
        <v>0</v>
      </c>
      <c r="BD17" s="125">
        <v>0</v>
      </c>
      <c r="BE17" s="126">
        <f t="shared" si="30"/>
        <v>0</v>
      </c>
      <c r="BF17" s="139">
        <f t="shared" si="26"/>
        <v>1.0000000000000002</v>
      </c>
      <c r="BG17" s="122">
        <v>6.156422406444572E-2</v>
      </c>
      <c r="BH17" s="123">
        <v>1.8032095487284024E-2</v>
      </c>
      <c r="BI17" s="123">
        <v>0</v>
      </c>
      <c r="BJ17" s="123">
        <v>1.0505385503513109E-2</v>
      </c>
      <c r="BK17" s="125">
        <v>8.1331820823771744E-2</v>
      </c>
      <c r="BL17" s="125">
        <v>0.24597156076454366</v>
      </c>
      <c r="BM17" s="125">
        <v>0.47415248559141276</v>
      </c>
      <c r="BN17" s="125">
        <v>4.3376971106011603E-2</v>
      </c>
      <c r="BO17" s="125">
        <v>6.5065456659017404E-2</v>
      </c>
      <c r="BP17" s="125">
        <v>0</v>
      </c>
      <c r="BQ17" s="125">
        <v>0</v>
      </c>
      <c r="BR17" s="125">
        <v>0</v>
      </c>
      <c r="BS17" s="125">
        <f t="shared" si="31"/>
        <v>0</v>
      </c>
      <c r="BT17" s="139">
        <f t="shared" si="27"/>
        <v>1</v>
      </c>
    </row>
    <row r="18" spans="1:72" outlineLevel="1" x14ac:dyDescent="0.25">
      <c r="A18" s="26" t="s">
        <v>17</v>
      </c>
      <c r="B18" s="50">
        <v>0</v>
      </c>
      <c r="C18" s="127">
        <v>6.1762015968994555E-2</v>
      </c>
      <c r="D18" s="128">
        <v>0.31616836815211347</v>
      </c>
      <c r="E18" s="128">
        <v>0.1583185472170337</v>
      </c>
      <c r="F18" s="128">
        <v>4.2821782098658232E-5</v>
      </c>
      <c r="G18" s="128">
        <v>0</v>
      </c>
      <c r="H18" s="129">
        <v>1.093781877188614E-2</v>
      </c>
      <c r="I18" s="129">
        <v>0.45174418503207731</v>
      </c>
      <c r="J18" s="129">
        <v>0</v>
      </c>
      <c r="K18" s="129">
        <v>0</v>
      </c>
      <c r="L18" s="129">
        <v>0</v>
      </c>
      <c r="M18" s="129">
        <v>0</v>
      </c>
      <c r="N18" s="129">
        <v>1.0262430757961879E-3</v>
      </c>
      <c r="O18" s="129">
        <v>0</v>
      </c>
      <c r="P18" s="139">
        <f t="shared" si="23"/>
        <v>1</v>
      </c>
      <c r="Q18" s="122">
        <v>6.1762015968994555E-2</v>
      </c>
      <c r="R18" s="123">
        <v>0.3003599497445078</v>
      </c>
      <c r="S18" s="123">
        <v>0.14248669249533033</v>
      </c>
      <c r="T18" s="123">
        <v>2.997524746906076E-5</v>
      </c>
      <c r="U18" s="125">
        <v>2.3739839747953981E-3</v>
      </c>
      <c r="V18" s="125">
        <v>1.8059770696272334E-2</v>
      </c>
      <c r="W18" s="125">
        <v>0.47231871281363741</v>
      </c>
      <c r="X18" s="125">
        <v>6.3306239327877282E-4</v>
      </c>
      <c r="Y18" s="125">
        <v>9.4959358991815923E-4</v>
      </c>
      <c r="Z18" s="125">
        <v>0</v>
      </c>
      <c r="AA18" s="125">
        <v>0</v>
      </c>
      <c r="AB18" s="125">
        <v>1.0262430757961879E-3</v>
      </c>
      <c r="AC18" s="125">
        <f t="shared" si="28"/>
        <v>0</v>
      </c>
      <c r="AD18" s="139">
        <f t="shared" si="24"/>
        <v>1</v>
      </c>
      <c r="AE18" s="122">
        <v>6.1762015968994555E-2</v>
      </c>
      <c r="AF18" s="123">
        <v>0.15808418407605673</v>
      </c>
      <c r="AG18" s="123">
        <v>7.915927360851685E-2</v>
      </c>
      <c r="AH18" s="123">
        <v>8.5643564197316443E-6</v>
      </c>
      <c r="AI18" s="125">
        <v>2.3727771511025252E-2</v>
      </c>
      <c r="AJ18" s="125">
        <v>8.2121133304961888E-2</v>
      </c>
      <c r="AK18" s="125">
        <v>0.57038304258720351</v>
      </c>
      <c r="AL18" s="125">
        <v>9.4911086044100999E-3</v>
      </c>
      <c r="AM18" s="125">
        <v>1.423666290661515E-2</v>
      </c>
      <c r="AN18" s="125">
        <v>0</v>
      </c>
      <c r="AO18" s="125">
        <v>0</v>
      </c>
      <c r="AP18" s="125">
        <v>1.0262430757961879E-3</v>
      </c>
      <c r="AQ18" s="125">
        <f t="shared" si="29"/>
        <v>0</v>
      </c>
      <c r="AR18" s="139">
        <f t="shared" si="25"/>
        <v>1</v>
      </c>
      <c r="AS18" s="122">
        <v>6.1762015968994555E-2</v>
      </c>
      <c r="AT18" s="123">
        <v>0.1106589288532397</v>
      </c>
      <c r="AU18" s="123">
        <v>5.5411491525961788E-2</v>
      </c>
      <c r="AV18" s="123">
        <v>4.2821782098658221E-6</v>
      </c>
      <c r="AW18" s="125">
        <v>3.8556879324229305E-2</v>
      </c>
      <c r="AX18" s="125">
        <v>0.12660845674457405</v>
      </c>
      <c r="AY18" s="125">
        <v>0.55970344713991937</v>
      </c>
      <c r="AZ18" s="125">
        <v>1.8507302075630064E-2</v>
      </c>
      <c r="BA18" s="125">
        <v>2.7760953113445098E-2</v>
      </c>
      <c r="BB18" s="125">
        <v>0</v>
      </c>
      <c r="BC18" s="125">
        <v>0</v>
      </c>
      <c r="BD18" s="125">
        <v>1.0262430757961879E-3</v>
      </c>
      <c r="BE18" s="126">
        <f t="shared" si="30"/>
        <v>1.0262430757961879E-3</v>
      </c>
      <c r="BF18" s="139">
        <f t="shared" si="26"/>
        <v>1.0010262430757961</v>
      </c>
      <c r="BG18" s="122">
        <v>6.1762015968994555E-2</v>
      </c>
      <c r="BH18" s="123">
        <v>1.5808418407605686E-2</v>
      </c>
      <c r="BI18" s="123">
        <v>7.915927360851692E-3</v>
      </c>
      <c r="BJ18" s="123">
        <v>2.1410891049329136E-6</v>
      </c>
      <c r="BK18" s="125">
        <v>6.7620487544052532E-2</v>
      </c>
      <c r="BL18" s="125">
        <v>0.21379928140404375</v>
      </c>
      <c r="BM18" s="125">
        <v>0.541904835090814</v>
      </c>
      <c r="BN18" s="125">
        <v>3.6064260023494679E-2</v>
      </c>
      <c r="BO18" s="125">
        <v>5.4096390035242026E-2</v>
      </c>
      <c r="BP18" s="125">
        <v>0</v>
      </c>
      <c r="BQ18" s="125">
        <v>0</v>
      </c>
      <c r="BR18" s="125">
        <v>1.0262430757961879E-3</v>
      </c>
      <c r="BS18" s="125">
        <f t="shared" si="31"/>
        <v>1.0262430757961879E-3</v>
      </c>
      <c r="BT18" s="139">
        <f t="shared" si="27"/>
        <v>1.0010262430757961</v>
      </c>
    </row>
    <row r="19" spans="1:72" outlineLevel="1" x14ac:dyDescent="0.25">
      <c r="A19" s="26" t="s">
        <v>25</v>
      </c>
      <c r="B19" s="50">
        <v>0</v>
      </c>
      <c r="C19" s="127">
        <v>3.435083280936839E-2</v>
      </c>
      <c r="D19" s="128">
        <v>0.10276406672422422</v>
      </c>
      <c r="E19" s="128">
        <v>9.1006310503356155E-3</v>
      </c>
      <c r="F19" s="128">
        <v>2.2329380503516044E-2</v>
      </c>
      <c r="G19" s="128">
        <v>0</v>
      </c>
      <c r="H19" s="129">
        <v>0</v>
      </c>
      <c r="I19" s="129">
        <v>0.83145508891255571</v>
      </c>
      <c r="J19" s="129">
        <v>0</v>
      </c>
      <c r="K19" s="129">
        <v>0</v>
      </c>
      <c r="L19" s="129">
        <v>0</v>
      </c>
      <c r="M19" s="129">
        <v>0</v>
      </c>
      <c r="N19" s="129">
        <v>0</v>
      </c>
      <c r="O19" s="129">
        <v>0</v>
      </c>
      <c r="P19" s="139">
        <f t="shared" si="23"/>
        <v>1</v>
      </c>
      <c r="Q19" s="122">
        <v>3.435083280936839E-2</v>
      </c>
      <c r="R19" s="123">
        <v>9.7625863388013004E-2</v>
      </c>
      <c r="S19" s="123">
        <v>8.1905679453020547E-3</v>
      </c>
      <c r="T19" s="123">
        <v>1.5630566352461229E-2</v>
      </c>
      <c r="U19" s="125">
        <v>9.5603104442246894E-4</v>
      </c>
      <c r="V19" s="125">
        <v>2.868093133267407E-3</v>
      </c>
      <c r="W19" s="125">
        <v>0.83974069129755047</v>
      </c>
      <c r="X19" s="125">
        <v>2.5494161184599169E-4</v>
      </c>
      <c r="Y19" s="125">
        <v>3.8241241776898759E-4</v>
      </c>
      <c r="Z19" s="125">
        <v>0</v>
      </c>
      <c r="AA19" s="125">
        <v>0</v>
      </c>
      <c r="AB19" s="125">
        <v>0</v>
      </c>
      <c r="AC19" s="125">
        <f t="shared" si="28"/>
        <v>0</v>
      </c>
      <c r="AD19" s="139">
        <f t="shared" si="24"/>
        <v>1</v>
      </c>
      <c r="AE19" s="122">
        <v>3.435083280936839E-2</v>
      </c>
      <c r="AF19" s="123">
        <v>5.1382033362112112E-2</v>
      </c>
      <c r="AG19" s="123">
        <v>4.5503155251678078E-3</v>
      </c>
      <c r="AH19" s="123">
        <v>4.4658761007032076E-3</v>
      </c>
      <c r="AI19" s="125">
        <v>7.3795853290092757E-3</v>
      </c>
      <c r="AJ19" s="125">
        <v>2.2138755987027827E-2</v>
      </c>
      <c r="AK19" s="125">
        <v>0.86835301555760214</v>
      </c>
      <c r="AL19" s="125">
        <v>2.9518341316037101E-3</v>
      </c>
      <c r="AM19" s="125">
        <v>4.4277511974055647E-3</v>
      </c>
      <c r="AN19" s="125">
        <v>0</v>
      </c>
      <c r="AO19" s="125">
        <v>0</v>
      </c>
      <c r="AP19" s="125">
        <v>0</v>
      </c>
      <c r="AQ19" s="125">
        <f t="shared" si="29"/>
        <v>0</v>
      </c>
      <c r="AR19" s="139">
        <f t="shared" si="25"/>
        <v>1</v>
      </c>
      <c r="AS19" s="122">
        <v>3.435083280936839E-2</v>
      </c>
      <c r="AT19" s="123">
        <v>3.5967423353478474E-2</v>
      </c>
      <c r="AU19" s="123">
        <v>3.1852208676174652E-3</v>
      </c>
      <c r="AV19" s="123">
        <v>2.2329380503516038E-3</v>
      </c>
      <c r="AW19" s="125">
        <v>1.1601062000828543E-2</v>
      </c>
      <c r="AX19" s="125">
        <v>3.480318600248563E-2</v>
      </c>
      <c r="AY19" s="125">
        <v>0.86393806251487559</v>
      </c>
      <c r="AZ19" s="125">
        <v>5.5685097603976998E-3</v>
      </c>
      <c r="BA19" s="125">
        <v>8.3527646405965501E-3</v>
      </c>
      <c r="BB19" s="125">
        <v>0</v>
      </c>
      <c r="BC19" s="125">
        <v>0</v>
      </c>
      <c r="BD19" s="125">
        <v>0</v>
      </c>
      <c r="BE19" s="126">
        <f t="shared" si="30"/>
        <v>0</v>
      </c>
      <c r="BF19" s="139">
        <f t="shared" si="26"/>
        <v>0.99999999999999989</v>
      </c>
      <c r="BG19" s="122">
        <v>3.435083280936839E-2</v>
      </c>
      <c r="BH19" s="123">
        <v>5.138203336211216E-3</v>
      </c>
      <c r="BI19" s="123">
        <v>4.5503155251678119E-4</v>
      </c>
      <c r="BJ19" s="123">
        <v>1.1164690251758032E-3</v>
      </c>
      <c r="BK19" s="125">
        <v>1.9122656154625814E-2</v>
      </c>
      <c r="BL19" s="125">
        <v>5.7367968463877442E-2</v>
      </c>
      <c r="BM19" s="125">
        <v>0.85695196378539018</v>
      </c>
      <c r="BN19" s="125">
        <v>1.0198749949133766E-2</v>
      </c>
      <c r="BO19" s="125">
        <v>1.5298124923700649E-2</v>
      </c>
      <c r="BP19" s="125">
        <v>0</v>
      </c>
      <c r="BQ19" s="125">
        <v>0</v>
      </c>
      <c r="BR19" s="125">
        <v>0</v>
      </c>
      <c r="BS19" s="125">
        <f t="shared" si="31"/>
        <v>0</v>
      </c>
      <c r="BT19" s="139">
        <f t="shared" si="27"/>
        <v>1</v>
      </c>
    </row>
    <row r="20" spans="1:72" outlineLevel="1" x14ac:dyDescent="0.25">
      <c r="A20" s="26" t="s">
        <v>11</v>
      </c>
      <c r="B20" s="50">
        <v>0</v>
      </c>
      <c r="C20" s="127">
        <v>0.32452696388119684</v>
      </c>
      <c r="D20" s="128">
        <v>1.0901245339189347E-2</v>
      </c>
      <c r="E20" s="128">
        <v>0.16882438195673297</v>
      </c>
      <c r="F20" s="128">
        <v>2.1827345919999117E-3</v>
      </c>
      <c r="G20" s="128">
        <v>0</v>
      </c>
      <c r="H20" s="129">
        <v>0</v>
      </c>
      <c r="I20" s="129">
        <v>0.49337866827403692</v>
      </c>
      <c r="J20" s="129">
        <v>0</v>
      </c>
      <c r="K20" s="129">
        <v>0</v>
      </c>
      <c r="L20" s="129">
        <v>0</v>
      </c>
      <c r="M20" s="129">
        <v>1.8600595684408716E-4</v>
      </c>
      <c r="N20" s="129">
        <v>0</v>
      </c>
      <c r="O20" s="129">
        <v>0</v>
      </c>
      <c r="P20" s="139">
        <f t="shared" si="23"/>
        <v>1.0000000000000002</v>
      </c>
      <c r="Q20" s="122">
        <v>0.32452696388119684</v>
      </c>
      <c r="R20" s="123">
        <v>1.035618307222988E-2</v>
      </c>
      <c r="S20" s="123">
        <v>0.15194194376105968</v>
      </c>
      <c r="T20" s="123">
        <v>1.5279142143999381E-3</v>
      </c>
      <c r="U20" s="125">
        <v>1.3561740630174553E-3</v>
      </c>
      <c r="V20" s="125">
        <v>4.0685221890523655E-3</v>
      </c>
      <c r="W20" s="125">
        <v>0.50513217682018818</v>
      </c>
      <c r="X20" s="125">
        <v>3.6164641680465473E-4</v>
      </c>
      <c r="Y20" s="125">
        <v>5.4246962520698206E-4</v>
      </c>
      <c r="Z20" s="125">
        <v>0</v>
      </c>
      <c r="AA20" s="125">
        <v>1.8600595684408716E-4</v>
      </c>
      <c r="AB20" s="125">
        <v>0</v>
      </c>
      <c r="AC20" s="125">
        <f t="shared" si="28"/>
        <v>0</v>
      </c>
      <c r="AD20" s="139">
        <f t="shared" si="24"/>
        <v>1</v>
      </c>
      <c r="AE20" s="122">
        <v>0.32452696388119684</v>
      </c>
      <c r="AF20" s="123">
        <v>5.4506226695946736E-3</v>
      </c>
      <c r="AG20" s="123">
        <v>8.4412190978366483E-2</v>
      </c>
      <c r="AH20" s="123">
        <v>4.3654691839998226E-4</v>
      </c>
      <c r="AI20" s="125">
        <v>9.1609001321561086E-3</v>
      </c>
      <c r="AJ20" s="125">
        <v>2.7482700396468326E-2</v>
      </c>
      <c r="AK20" s="125">
        <v>0.53918316893481744</v>
      </c>
      <c r="AL20" s="125">
        <v>3.6643600528624433E-3</v>
      </c>
      <c r="AM20" s="125">
        <v>5.4965400792936657E-3</v>
      </c>
      <c r="AN20" s="125">
        <v>0</v>
      </c>
      <c r="AO20" s="125">
        <v>1.8600595684408716E-4</v>
      </c>
      <c r="AP20" s="125">
        <v>0</v>
      </c>
      <c r="AQ20" s="125">
        <f t="shared" si="29"/>
        <v>0</v>
      </c>
      <c r="AR20" s="139">
        <f t="shared" si="25"/>
        <v>1</v>
      </c>
      <c r="AS20" s="122">
        <v>0.32452696388119684</v>
      </c>
      <c r="AT20" s="123">
        <v>3.8154358687162711E-3</v>
      </c>
      <c r="AU20" s="123">
        <v>5.9088533684856531E-2</v>
      </c>
      <c r="AV20" s="123">
        <v>2.1827345919999113E-4</v>
      </c>
      <c r="AW20" s="125">
        <v>1.4848264859393679E-2</v>
      </c>
      <c r="AX20" s="125">
        <v>4.4544794578181036E-2</v>
      </c>
      <c r="AY20" s="125">
        <v>0.53495380988033925</v>
      </c>
      <c r="AZ20" s="125">
        <v>7.127167132508965E-3</v>
      </c>
      <c r="BA20" s="125">
        <v>1.0690750698763447E-2</v>
      </c>
      <c r="BB20" s="125">
        <v>0</v>
      </c>
      <c r="BC20" s="125">
        <v>1.8600595684408716E-4</v>
      </c>
      <c r="BD20" s="125">
        <v>0</v>
      </c>
      <c r="BE20" s="126">
        <f t="shared" si="30"/>
        <v>0</v>
      </c>
      <c r="BF20" s="139">
        <f t="shared" si="26"/>
        <v>1</v>
      </c>
      <c r="BG20" s="122">
        <v>0.32452696388119684</v>
      </c>
      <c r="BH20" s="123">
        <v>5.4506226695946779E-4</v>
      </c>
      <c r="BI20" s="123">
        <v>8.4412190978366552E-3</v>
      </c>
      <c r="BJ20" s="123">
        <v>1.0913672959999569E-4</v>
      </c>
      <c r="BK20" s="125">
        <v>2.5921941569028915E-2</v>
      </c>
      <c r="BL20" s="125">
        <v>7.7765824707086748E-2</v>
      </c>
      <c r="BM20" s="125">
        <v>0.52794125703274219</v>
      </c>
      <c r="BN20" s="125">
        <v>1.3825035503482089E-2</v>
      </c>
      <c r="BO20" s="125">
        <v>2.0737553255223133E-2</v>
      </c>
      <c r="BP20" s="125">
        <v>0</v>
      </c>
      <c r="BQ20" s="125">
        <v>1.8600595684408716E-4</v>
      </c>
      <c r="BR20" s="125">
        <v>0</v>
      </c>
      <c r="BS20" s="125">
        <f t="shared" si="31"/>
        <v>0</v>
      </c>
      <c r="BT20" s="139">
        <f t="shared" si="27"/>
        <v>1.0000000000000002</v>
      </c>
    </row>
    <row r="21" spans="1:72" outlineLevel="1" x14ac:dyDescent="0.25">
      <c r="A21" s="26" t="s">
        <v>3</v>
      </c>
      <c r="B21" s="50">
        <v>0</v>
      </c>
      <c r="C21" s="127">
        <v>0.14801511591808764</v>
      </c>
      <c r="D21" s="128">
        <v>0.39053259488830044</v>
      </c>
      <c r="E21" s="128">
        <v>0.18435015725497791</v>
      </c>
      <c r="F21" s="128">
        <v>1.6288017403473536E-3</v>
      </c>
      <c r="G21" s="128">
        <v>0</v>
      </c>
      <c r="H21" s="129">
        <v>9.5901598175925622E-3</v>
      </c>
      <c r="I21" s="129">
        <v>0.2658831703806942</v>
      </c>
      <c r="J21" s="129">
        <v>0</v>
      </c>
      <c r="K21" s="129">
        <v>0</v>
      </c>
      <c r="L21" s="129">
        <v>0</v>
      </c>
      <c r="M21" s="129">
        <v>0</v>
      </c>
      <c r="N21" s="129">
        <v>0</v>
      </c>
      <c r="O21" s="129">
        <v>0</v>
      </c>
      <c r="P21" s="139">
        <f t="shared" si="23"/>
        <v>1.0000000000000002</v>
      </c>
      <c r="Q21" s="122">
        <v>0.14801511591808764</v>
      </c>
      <c r="R21" s="123">
        <v>0.3710059651438854</v>
      </c>
      <c r="S21" s="123">
        <v>0.16591514152948011</v>
      </c>
      <c r="T21" s="123">
        <v>1.1401612182431475E-3</v>
      </c>
      <c r="U21" s="125">
        <v>2.883771449401276E-3</v>
      </c>
      <c r="V21" s="125">
        <v>1.8241474165796391E-2</v>
      </c>
      <c r="W21" s="125">
        <v>0.29087585627550527</v>
      </c>
      <c r="X21" s="125">
        <v>7.6900571984034034E-4</v>
      </c>
      <c r="Y21" s="125">
        <v>1.1535085797605108E-3</v>
      </c>
      <c r="Z21" s="125">
        <v>0</v>
      </c>
      <c r="AA21" s="125">
        <v>0</v>
      </c>
      <c r="AB21" s="125">
        <v>0</v>
      </c>
      <c r="AC21" s="125">
        <f t="shared" si="28"/>
        <v>0</v>
      </c>
      <c r="AD21" s="139">
        <f t="shared" si="24"/>
        <v>1.0000000000000002</v>
      </c>
      <c r="AE21" s="122">
        <v>0.14801511591808764</v>
      </c>
      <c r="AF21" s="123">
        <v>0.19526629744415022</v>
      </c>
      <c r="AG21" s="123">
        <v>9.2175078627488957E-2</v>
      </c>
      <c r="AH21" s="123">
        <v>3.2576034806947062E-4</v>
      </c>
      <c r="AI21" s="125">
        <v>2.8874441746391706E-2</v>
      </c>
      <c r="AJ21" s="125">
        <v>9.6213485056767689E-2</v>
      </c>
      <c r="AK21" s="125">
        <v>0.41025537911265275</v>
      </c>
      <c r="AL21" s="125">
        <v>1.1549776698556682E-2</v>
      </c>
      <c r="AM21" s="125">
        <v>1.7324665047835024E-2</v>
      </c>
      <c r="AN21" s="125">
        <v>0</v>
      </c>
      <c r="AO21" s="125">
        <v>0</v>
      </c>
      <c r="AP21" s="125">
        <v>0</v>
      </c>
      <c r="AQ21" s="125">
        <f t="shared" si="29"/>
        <v>0</v>
      </c>
      <c r="AR21" s="139">
        <f t="shared" si="25"/>
        <v>1</v>
      </c>
      <c r="AS21" s="122">
        <v>0.14801511591808764</v>
      </c>
      <c r="AT21" s="123">
        <v>0.13668640821090514</v>
      </c>
      <c r="AU21" s="123">
        <v>6.4522555039242271E-2</v>
      </c>
      <c r="AV21" s="123">
        <v>1.6288017403473531E-4</v>
      </c>
      <c r="AW21" s="125">
        <v>4.6892463807430444E-2</v>
      </c>
      <c r="AX21" s="125">
        <v>0.15026755123988389</v>
      </c>
      <c r="AY21" s="125">
        <v>0.39718206904149944</v>
      </c>
      <c r="AZ21" s="125">
        <v>2.2508382627566614E-2</v>
      </c>
      <c r="BA21" s="125">
        <v>3.3762573941349919E-2</v>
      </c>
      <c r="BB21" s="125">
        <v>0</v>
      </c>
      <c r="BC21" s="125">
        <v>0</v>
      </c>
      <c r="BD21" s="125">
        <v>0</v>
      </c>
      <c r="BE21" s="126">
        <f t="shared" si="30"/>
        <v>0</v>
      </c>
      <c r="BF21" s="139">
        <f t="shared" si="26"/>
        <v>1</v>
      </c>
      <c r="BG21" s="122">
        <v>0.14801511591808764</v>
      </c>
      <c r="BH21" s="123">
        <v>1.952662974441504E-2</v>
      </c>
      <c r="BI21" s="123">
        <v>9.2175078627489034E-3</v>
      </c>
      <c r="BJ21" s="123">
        <v>8.1440087017367751E-5</v>
      </c>
      <c r="BK21" s="125">
        <v>8.2152896428416652E-2</v>
      </c>
      <c r="BL21" s="125">
        <v>0.25604884910284248</v>
      </c>
      <c r="BM21" s="125">
        <v>0.37542036561858311</v>
      </c>
      <c r="BN21" s="125">
        <v>4.3814878095155552E-2</v>
      </c>
      <c r="BO21" s="125">
        <v>6.5722317142733327E-2</v>
      </c>
      <c r="BP21" s="125">
        <v>0</v>
      </c>
      <c r="BQ21" s="125">
        <v>0</v>
      </c>
      <c r="BR21" s="125">
        <v>0</v>
      </c>
      <c r="BS21" s="125">
        <f t="shared" si="31"/>
        <v>0</v>
      </c>
      <c r="BT21" s="139">
        <f t="shared" si="27"/>
        <v>1</v>
      </c>
    </row>
    <row r="22" spans="1:72" outlineLevel="1" x14ac:dyDescent="0.25">
      <c r="A22" s="26" t="s">
        <v>2</v>
      </c>
      <c r="B22" s="50">
        <v>0</v>
      </c>
      <c r="C22" s="127">
        <v>6.9982176422740641E-2</v>
      </c>
      <c r="D22" s="128">
        <v>0.4741913858103588</v>
      </c>
      <c r="E22" s="128">
        <v>0.30620484909877804</v>
      </c>
      <c r="F22" s="128">
        <v>1.5780349574646087E-2</v>
      </c>
      <c r="G22" s="128">
        <v>0</v>
      </c>
      <c r="H22" s="129">
        <v>0</v>
      </c>
      <c r="I22" s="129">
        <v>0.13326505267990063</v>
      </c>
      <c r="J22" s="129">
        <v>5.7618641357591767E-4</v>
      </c>
      <c r="K22" s="129">
        <v>0</v>
      </c>
      <c r="L22" s="129">
        <v>0</v>
      </c>
      <c r="M22" s="129">
        <v>0</v>
      </c>
      <c r="N22" s="129">
        <v>0</v>
      </c>
      <c r="O22" s="129">
        <v>0</v>
      </c>
      <c r="P22" s="139">
        <f t="shared" si="23"/>
        <v>1.0000000000000002</v>
      </c>
      <c r="Q22" s="122">
        <v>6.9982176422740641E-2</v>
      </c>
      <c r="R22" s="123">
        <v>0.45048181651984082</v>
      </c>
      <c r="S22" s="123">
        <v>0.27558436418890025</v>
      </c>
      <c r="T22" s="123">
        <v>1.104624470225226E-2</v>
      </c>
      <c r="U22" s="125">
        <v>4.4298119304592171E-3</v>
      </c>
      <c r="V22" s="125">
        <v>1.3289435791377651E-2</v>
      </c>
      <c r="W22" s="125">
        <v>0.17165675607721387</v>
      </c>
      <c r="X22" s="125">
        <v>1.7574695950317092E-3</v>
      </c>
      <c r="Y22" s="125">
        <v>1.771924772183687E-3</v>
      </c>
      <c r="Z22" s="125">
        <v>0</v>
      </c>
      <c r="AA22" s="125">
        <v>0</v>
      </c>
      <c r="AB22" s="125">
        <v>0</v>
      </c>
      <c r="AC22" s="125">
        <f t="shared" si="28"/>
        <v>0</v>
      </c>
      <c r="AD22" s="139">
        <f t="shared" si="24"/>
        <v>1.0000000000000002</v>
      </c>
      <c r="AE22" s="122">
        <v>6.9982176422740641E-2</v>
      </c>
      <c r="AF22" s="123">
        <v>0.2370956929051794</v>
      </c>
      <c r="AG22" s="123">
        <v>0.15310242454938902</v>
      </c>
      <c r="AH22" s="123">
        <v>3.1560699149292167E-3</v>
      </c>
      <c r="AI22" s="125">
        <v>4.0282239711428532E-2</v>
      </c>
      <c r="AJ22" s="125">
        <v>0.1208467191342856</v>
      </c>
      <c r="AK22" s="125">
        <v>0.33467625123704325</v>
      </c>
      <c r="AL22" s="125">
        <v>1.6689082298147327E-2</v>
      </c>
      <c r="AM22" s="125">
        <v>2.4169343826857117E-2</v>
      </c>
      <c r="AN22" s="125">
        <v>0</v>
      </c>
      <c r="AO22" s="125">
        <v>0</v>
      </c>
      <c r="AP22" s="125">
        <v>0</v>
      </c>
      <c r="AQ22" s="125">
        <f t="shared" si="29"/>
        <v>0</v>
      </c>
      <c r="AR22" s="139">
        <f t="shared" si="25"/>
        <v>1.0000000000000002</v>
      </c>
      <c r="AS22" s="122">
        <v>6.9982176422740641E-2</v>
      </c>
      <c r="AT22" s="123">
        <v>0.16596698503362556</v>
      </c>
      <c r="AU22" s="123">
        <v>0.10717169718457231</v>
      </c>
      <c r="AV22" s="123">
        <v>1.5780349574646083E-3</v>
      </c>
      <c r="AW22" s="125">
        <v>6.5182483413515055E-2</v>
      </c>
      <c r="AX22" s="125">
        <v>0.19554745024054515</v>
      </c>
      <c r="AY22" s="125">
        <v>0.31577600623774277</v>
      </c>
      <c r="AZ22" s="125">
        <v>3.1863778452063139E-2</v>
      </c>
      <c r="BA22" s="125">
        <v>4.6931388057730838E-2</v>
      </c>
      <c r="BB22" s="125">
        <v>0</v>
      </c>
      <c r="BC22" s="125">
        <v>0</v>
      </c>
      <c r="BD22" s="125">
        <v>0</v>
      </c>
      <c r="BE22" s="126">
        <f t="shared" si="30"/>
        <v>0</v>
      </c>
      <c r="BF22" s="139">
        <f t="shared" si="26"/>
        <v>1</v>
      </c>
      <c r="BG22" s="122">
        <v>6.9982176422740641E-2</v>
      </c>
      <c r="BH22" s="123">
        <v>2.370956929051796E-2</v>
      </c>
      <c r="BI22" s="123">
        <v>1.5310242454938916E-2</v>
      </c>
      <c r="BJ22" s="123">
        <v>7.8901747873230503E-4</v>
      </c>
      <c r="BK22" s="125">
        <v>0.11345516328893905</v>
      </c>
      <c r="BL22" s="125">
        <v>0.34036548986681714</v>
      </c>
      <c r="BM22" s="125">
        <v>0.28453860373181938</v>
      </c>
      <c r="BN22" s="125">
        <v>6.1085606834343414E-2</v>
      </c>
      <c r="BO22" s="125">
        <v>9.0764130631151241E-2</v>
      </c>
      <c r="BP22" s="125">
        <v>0</v>
      </c>
      <c r="BQ22" s="125">
        <v>0</v>
      </c>
      <c r="BR22" s="125">
        <v>0</v>
      </c>
      <c r="BS22" s="125">
        <f t="shared" si="31"/>
        <v>0</v>
      </c>
      <c r="BT22" s="139">
        <f t="shared" si="27"/>
        <v>1</v>
      </c>
    </row>
    <row r="23" spans="1:72" outlineLevel="1" x14ac:dyDescent="0.25">
      <c r="A23" s="26" t="s">
        <v>16</v>
      </c>
      <c r="B23" s="50">
        <v>0</v>
      </c>
      <c r="C23" s="127">
        <v>4.6068923436486282E-2</v>
      </c>
      <c r="D23" s="128">
        <v>7.5518520516346277E-2</v>
      </c>
      <c r="E23" s="128">
        <v>0.46989103297434781</v>
      </c>
      <c r="F23" s="128">
        <v>7.4987958699441535E-5</v>
      </c>
      <c r="G23" s="128">
        <v>0</v>
      </c>
      <c r="H23" s="129">
        <v>0</v>
      </c>
      <c r="I23" s="129">
        <v>0.40836654574352677</v>
      </c>
      <c r="J23" s="129">
        <v>7.9989370593404105E-5</v>
      </c>
      <c r="K23" s="129">
        <v>0</v>
      </c>
      <c r="L23" s="129">
        <v>0</v>
      </c>
      <c r="M23" s="129">
        <v>0</v>
      </c>
      <c r="N23" s="129">
        <v>0</v>
      </c>
      <c r="O23" s="129">
        <v>0</v>
      </c>
      <c r="P23" s="139">
        <f t="shared" si="23"/>
        <v>1</v>
      </c>
      <c r="Q23" s="122">
        <v>4.6068923436486282E-2</v>
      </c>
      <c r="R23" s="123">
        <v>7.1742594490528958E-2</v>
      </c>
      <c r="S23" s="123">
        <v>0.42290192967691304</v>
      </c>
      <c r="T23" s="123">
        <v>5.249157108960907E-5</v>
      </c>
      <c r="U23" s="125">
        <v>3.8090644283146442E-3</v>
      </c>
      <c r="V23" s="125">
        <v>1.1427193284943932E-2</v>
      </c>
      <c r="W23" s="125">
        <v>0.44137843745558702</v>
      </c>
      <c r="X23" s="125">
        <v>1.0957398848106428E-3</v>
      </c>
      <c r="Y23" s="125">
        <v>1.523625771325858E-3</v>
      </c>
      <c r="Z23" s="125">
        <v>0</v>
      </c>
      <c r="AA23" s="125">
        <v>0</v>
      </c>
      <c r="AB23" s="125">
        <v>0</v>
      </c>
      <c r="AC23" s="125">
        <f t="shared" si="28"/>
        <v>0</v>
      </c>
      <c r="AD23" s="139">
        <f t="shared" si="24"/>
        <v>0.99999999999999989</v>
      </c>
      <c r="AE23" s="122">
        <v>4.6068923436486282E-2</v>
      </c>
      <c r="AF23" s="123">
        <v>3.7759260258173138E-2</v>
      </c>
      <c r="AG23" s="123">
        <v>0.23494551648717391</v>
      </c>
      <c r="AH23" s="123">
        <v>1.4997591739888303E-5</v>
      </c>
      <c r="AI23" s="125">
        <v>2.7276476711230662E-2</v>
      </c>
      <c r="AJ23" s="125">
        <v>8.1829430133691983E-2</v>
      </c>
      <c r="AK23" s="125">
        <v>0.54474892929968011</v>
      </c>
      <c r="AL23" s="125">
        <v>1.0990580055085667E-2</v>
      </c>
      <c r="AM23" s="125">
        <v>1.6365886026738396E-2</v>
      </c>
      <c r="AN23" s="125">
        <v>0</v>
      </c>
      <c r="AO23" s="125">
        <v>0</v>
      </c>
      <c r="AP23" s="125">
        <v>0</v>
      </c>
      <c r="AQ23" s="125">
        <f t="shared" si="29"/>
        <v>0</v>
      </c>
      <c r="AR23" s="139">
        <f t="shared" si="25"/>
        <v>1.0000000000000002</v>
      </c>
      <c r="AS23" s="122">
        <v>4.6068923436486282E-2</v>
      </c>
      <c r="AT23" s="123">
        <v>2.6431482180721194E-2</v>
      </c>
      <c r="AU23" s="123">
        <v>0.16446186154102171</v>
      </c>
      <c r="AV23" s="123">
        <v>7.4987958699441515E-6</v>
      </c>
      <c r="AW23" s="125">
        <v>4.4322962366472582E-2</v>
      </c>
      <c r="AX23" s="125">
        <v>0.13296888709941773</v>
      </c>
      <c r="AY23" s="125">
        <v>0.53247084036964998</v>
      </c>
      <c r="AZ23" s="125">
        <v>2.1355011306500249E-2</v>
      </c>
      <c r="BA23" s="125">
        <v>3.1912532903860258E-2</v>
      </c>
      <c r="BB23" s="125">
        <v>0</v>
      </c>
      <c r="BC23" s="125">
        <v>0</v>
      </c>
      <c r="BD23" s="125">
        <v>0</v>
      </c>
      <c r="BE23" s="126">
        <f t="shared" si="30"/>
        <v>0</v>
      </c>
      <c r="BF23" s="139">
        <f t="shared" si="26"/>
        <v>1</v>
      </c>
      <c r="BG23" s="122">
        <v>4.6068923436486282E-2</v>
      </c>
      <c r="BH23" s="123">
        <v>3.7759260258173172E-3</v>
      </c>
      <c r="BI23" s="123">
        <v>2.3494551648717412E-2</v>
      </c>
      <c r="BJ23" s="123">
        <v>3.74939793497208E-6</v>
      </c>
      <c r="BK23" s="125">
        <v>7.7731547156538572E-2</v>
      </c>
      <c r="BL23" s="125">
        <v>0.23319464146961572</v>
      </c>
      <c r="BM23" s="125">
        <v>0.51200860861891151</v>
      </c>
      <c r="BN23" s="125">
        <v>4.1536814520747312E-2</v>
      </c>
      <c r="BO23" s="125">
        <v>6.2185237725230859E-2</v>
      </c>
      <c r="BP23" s="125">
        <v>0</v>
      </c>
      <c r="BQ23" s="125">
        <v>0</v>
      </c>
      <c r="BR23" s="125">
        <v>0</v>
      </c>
      <c r="BS23" s="125">
        <f t="shared" si="31"/>
        <v>0</v>
      </c>
      <c r="BT23" s="139">
        <f t="shared" si="27"/>
        <v>1</v>
      </c>
    </row>
    <row r="24" spans="1:72" outlineLevel="1" x14ac:dyDescent="0.25">
      <c r="A24" s="26" t="s">
        <v>15</v>
      </c>
      <c r="B24" s="50">
        <v>0</v>
      </c>
      <c r="C24" s="127">
        <v>1.5313600444450917E-2</v>
      </c>
      <c r="D24" s="128">
        <v>0.48059960100391985</v>
      </c>
      <c r="E24" s="128">
        <v>3.7005667754226197E-5</v>
      </c>
      <c r="F24" s="128">
        <v>3.0533030969344212E-2</v>
      </c>
      <c r="G24" s="128">
        <v>0</v>
      </c>
      <c r="H24" s="129">
        <v>0</v>
      </c>
      <c r="I24" s="129">
        <v>0.47351676191453085</v>
      </c>
      <c r="J24" s="129">
        <v>0</v>
      </c>
      <c r="K24" s="129">
        <v>0</v>
      </c>
      <c r="L24" s="129">
        <v>0</v>
      </c>
      <c r="M24" s="129">
        <v>0</v>
      </c>
      <c r="N24" s="129">
        <v>0</v>
      </c>
      <c r="O24" s="129">
        <v>0</v>
      </c>
      <c r="P24" s="139">
        <f t="shared" si="23"/>
        <v>1</v>
      </c>
      <c r="Q24" s="122">
        <v>1.5313600444450917E-2</v>
      </c>
      <c r="R24" s="123">
        <v>0.45656962095372383</v>
      </c>
      <c r="S24" s="123">
        <v>3.330510097880358E-5</v>
      </c>
      <c r="T24" s="123">
        <v>2.1373121678540948E-2</v>
      </c>
      <c r="U24" s="125">
        <v>2.4895192430831009E-3</v>
      </c>
      <c r="V24" s="125">
        <v>7.4685577292493022E-3</v>
      </c>
      <c r="W24" s="125">
        <v>0.49509259535458439</v>
      </c>
      <c r="X24" s="125">
        <v>6.6387179815549364E-4</v>
      </c>
      <c r="Y24" s="125">
        <v>9.9580769723324036E-4</v>
      </c>
      <c r="Z24" s="125">
        <v>0</v>
      </c>
      <c r="AA24" s="125">
        <v>0</v>
      </c>
      <c r="AB24" s="125">
        <v>0</v>
      </c>
      <c r="AC24" s="125">
        <f t="shared" si="28"/>
        <v>0</v>
      </c>
      <c r="AD24" s="139">
        <f t="shared" si="24"/>
        <v>1</v>
      </c>
      <c r="AE24" s="122">
        <v>1.5313600444450917E-2</v>
      </c>
      <c r="AF24" s="123">
        <v>0.24029980050195993</v>
      </c>
      <c r="AG24" s="123">
        <v>1.8502833877113098E-5</v>
      </c>
      <c r="AH24" s="123">
        <v>6.1066061938688408E-3</v>
      </c>
      <c r="AI24" s="125">
        <v>2.6474472811131241E-2</v>
      </c>
      <c r="AJ24" s="125">
        <v>7.9423418433393719E-2</v>
      </c>
      <c r="AK24" s="125">
        <v>0.60588912597018707</v>
      </c>
      <c r="AL24" s="125">
        <v>1.0589789124452496E-2</v>
      </c>
      <c r="AM24" s="125">
        <v>1.5884683686678745E-2</v>
      </c>
      <c r="AN24" s="125">
        <v>0</v>
      </c>
      <c r="AO24" s="125">
        <v>0</v>
      </c>
      <c r="AP24" s="125">
        <v>0</v>
      </c>
      <c r="AQ24" s="125">
        <f t="shared" si="29"/>
        <v>0</v>
      </c>
      <c r="AR24" s="139">
        <f t="shared" si="25"/>
        <v>1</v>
      </c>
      <c r="AS24" s="122">
        <v>1.5313600444450917E-2</v>
      </c>
      <c r="AT24" s="123">
        <v>0.16820986035137195</v>
      </c>
      <c r="AU24" s="123">
        <v>1.2951983713979168E-5</v>
      </c>
      <c r="AV24" s="123">
        <v>3.0533030969344204E-3</v>
      </c>
      <c r="AW24" s="125">
        <v>4.2486690276124742E-2</v>
      </c>
      <c r="AX24" s="125">
        <v>0.12746007082837424</v>
      </c>
      <c r="AY24" s="125">
        <v>0.59247949468768013</v>
      </c>
      <c r="AZ24" s="125">
        <v>2.0393611332539877E-2</v>
      </c>
      <c r="BA24" s="125">
        <v>3.0590416998809815E-2</v>
      </c>
      <c r="BB24" s="125">
        <v>0</v>
      </c>
      <c r="BC24" s="125">
        <v>0</v>
      </c>
      <c r="BD24" s="125">
        <v>0</v>
      </c>
      <c r="BE24" s="126">
        <f t="shared" si="30"/>
        <v>0</v>
      </c>
      <c r="BF24" s="139">
        <f t="shared" si="26"/>
        <v>1</v>
      </c>
      <c r="BG24" s="122">
        <v>1.5313600444450917E-2</v>
      </c>
      <c r="BH24" s="123">
        <v>2.4029980050196013E-2</v>
      </c>
      <c r="BI24" s="123">
        <v>1.8502833877113115E-6</v>
      </c>
      <c r="BJ24" s="123">
        <v>1.5266515484672119E-3</v>
      </c>
      <c r="BK24" s="125">
        <v>7.2841673363845089E-2</v>
      </c>
      <c r="BL24" s="125">
        <v>0.21852502009153527</v>
      </c>
      <c r="BM24" s="125">
        <v>0.57063899306632426</v>
      </c>
      <c r="BN24" s="125">
        <v>3.8848892460717391E-2</v>
      </c>
      <c r="BO24" s="125">
        <v>5.8273338691076079E-2</v>
      </c>
      <c r="BP24" s="125">
        <v>0</v>
      </c>
      <c r="BQ24" s="125">
        <v>0</v>
      </c>
      <c r="BR24" s="125">
        <v>0</v>
      </c>
      <c r="BS24" s="125">
        <f t="shared" si="31"/>
        <v>0</v>
      </c>
      <c r="BT24" s="139">
        <f t="shared" si="27"/>
        <v>1</v>
      </c>
    </row>
    <row r="25" spans="1:72" outlineLevel="1" x14ac:dyDescent="0.25">
      <c r="A25" s="26" t="s">
        <v>18</v>
      </c>
      <c r="B25" s="50">
        <v>0</v>
      </c>
      <c r="C25" s="127">
        <v>7.3095515121314403E-2</v>
      </c>
      <c r="D25" s="128">
        <v>0.26020538128474635</v>
      </c>
      <c r="E25" s="128">
        <v>0.4160255637591696</v>
      </c>
      <c r="F25" s="128">
        <v>0.23702400747043981</v>
      </c>
      <c r="G25" s="128">
        <v>0</v>
      </c>
      <c r="H25" s="129">
        <v>0</v>
      </c>
      <c r="I25" s="129">
        <v>1.3649532364329685E-2</v>
      </c>
      <c r="J25" s="129">
        <v>0</v>
      </c>
      <c r="K25" s="129">
        <v>0</v>
      </c>
      <c r="L25" s="129">
        <v>0</v>
      </c>
      <c r="M25" s="129">
        <v>0</v>
      </c>
      <c r="N25" s="129">
        <v>0</v>
      </c>
      <c r="O25" s="129">
        <v>0</v>
      </c>
      <c r="P25" s="139">
        <f t="shared" si="23"/>
        <v>0.99999999999999978</v>
      </c>
      <c r="Q25" s="122">
        <v>7.3095515121314403E-2</v>
      </c>
      <c r="R25" s="123">
        <v>0.24719511222050902</v>
      </c>
      <c r="S25" s="123">
        <v>0.37442300738325263</v>
      </c>
      <c r="T25" s="123">
        <v>0.16591680522930785</v>
      </c>
      <c r="U25" s="125">
        <v>9.4290020760964665E-3</v>
      </c>
      <c r="V25" s="125">
        <v>2.8287006228289398E-2</v>
      </c>
      <c r="W25" s="125">
        <v>9.5367550357165723E-2</v>
      </c>
      <c r="X25" s="125">
        <v>2.5144005536257242E-3</v>
      </c>
      <c r="Y25" s="125">
        <v>3.7716008304385868E-3</v>
      </c>
      <c r="Z25" s="125">
        <v>0</v>
      </c>
      <c r="AA25" s="125">
        <v>0</v>
      </c>
      <c r="AB25" s="125">
        <v>0</v>
      </c>
      <c r="AC25" s="125">
        <f t="shared" si="28"/>
        <v>0</v>
      </c>
      <c r="AD25" s="139">
        <f t="shared" si="24"/>
        <v>0.99999999999999978</v>
      </c>
      <c r="AE25" s="122">
        <v>7.3095515121314403E-2</v>
      </c>
      <c r="AF25" s="123">
        <v>0.13010269064237318</v>
      </c>
      <c r="AG25" s="123">
        <v>0.2080127818795848</v>
      </c>
      <c r="AH25" s="123">
        <v>4.7404801494087948E-2</v>
      </c>
      <c r="AI25" s="125">
        <v>5.2773467849830988E-2</v>
      </c>
      <c r="AJ25" s="125">
        <v>0.15832040354949295</v>
      </c>
      <c r="AK25" s="125">
        <v>0.27751687161348459</v>
      </c>
      <c r="AL25" s="125">
        <v>2.1109387139932392E-2</v>
      </c>
      <c r="AM25" s="125">
        <v>3.1664080709898589E-2</v>
      </c>
      <c r="AN25" s="125">
        <v>0</v>
      </c>
      <c r="AO25" s="125">
        <v>0</v>
      </c>
      <c r="AP25" s="125">
        <v>0</v>
      </c>
      <c r="AQ25" s="125">
        <f t="shared" si="29"/>
        <v>0</v>
      </c>
      <c r="AR25" s="139">
        <f t="shared" si="25"/>
        <v>0.99999999999999978</v>
      </c>
      <c r="AS25" s="122">
        <v>7.3095515121314403E-2</v>
      </c>
      <c r="AT25" s="123">
        <v>9.1071883449661217E-2</v>
      </c>
      <c r="AU25" s="123">
        <v>0.14560894731570936</v>
      </c>
      <c r="AV25" s="123">
        <v>2.3702400747043974E-2</v>
      </c>
      <c r="AW25" s="125">
        <v>8.1608965125242655E-2</v>
      </c>
      <c r="AX25" s="125">
        <v>0.24482689537572797</v>
      </c>
      <c r="AY25" s="125">
        <v>0.24215463471500909</v>
      </c>
      <c r="AZ25" s="125">
        <v>3.9172303260116469E-2</v>
      </c>
      <c r="BA25" s="125">
        <v>5.8758454890174699E-2</v>
      </c>
      <c r="BB25" s="125">
        <v>0</v>
      </c>
      <c r="BC25" s="125">
        <v>0</v>
      </c>
      <c r="BD25" s="125">
        <v>0</v>
      </c>
      <c r="BE25" s="126">
        <f t="shared" si="30"/>
        <v>0</v>
      </c>
      <c r="BF25" s="139">
        <f t="shared" si="26"/>
        <v>0.99999999999999989</v>
      </c>
      <c r="BG25" s="122">
        <v>7.3095515121314403E-2</v>
      </c>
      <c r="BH25" s="123">
        <v>1.3010269064237329E-2</v>
      </c>
      <c r="BI25" s="123">
        <v>2.0801278187958499E-2</v>
      </c>
      <c r="BJ25" s="123">
        <v>1.1851200373522001E-2</v>
      </c>
      <c r="BK25" s="125">
        <v>0.13013883073329569</v>
      </c>
      <c r="BL25" s="125">
        <v>0.39041649219988706</v>
      </c>
      <c r="BM25" s="125">
        <v>0.18716797334205729</v>
      </c>
      <c r="BN25" s="125">
        <v>6.9407376391091041E-2</v>
      </c>
      <c r="BO25" s="125">
        <v>0.10411106458663655</v>
      </c>
      <c r="BP25" s="125">
        <v>0</v>
      </c>
      <c r="BQ25" s="125">
        <v>0</v>
      </c>
      <c r="BR25" s="125">
        <v>0</v>
      </c>
      <c r="BS25" s="125">
        <f t="shared" si="31"/>
        <v>0</v>
      </c>
      <c r="BT25" s="139">
        <f t="shared" si="27"/>
        <v>0.99999999999999989</v>
      </c>
    </row>
    <row r="26" spans="1:72" outlineLevel="1" x14ac:dyDescent="0.25">
      <c r="A26" s="26" t="s">
        <v>5</v>
      </c>
      <c r="B26" s="50">
        <v>0</v>
      </c>
      <c r="C26" s="127">
        <v>1.436535538656496E-2</v>
      </c>
      <c r="D26" s="128">
        <v>0.65158628779581818</v>
      </c>
      <c r="E26" s="128">
        <v>5.9418512806349369E-2</v>
      </c>
      <c r="F26" s="128">
        <v>0</v>
      </c>
      <c r="G26" s="128">
        <v>0</v>
      </c>
      <c r="H26" s="129">
        <v>0</v>
      </c>
      <c r="I26" s="129">
        <v>0.27456039821296857</v>
      </c>
      <c r="J26" s="129">
        <v>6.9445798298892726E-5</v>
      </c>
      <c r="K26" s="129">
        <v>0</v>
      </c>
      <c r="L26" s="129">
        <v>0</v>
      </c>
      <c r="M26" s="129">
        <v>0</v>
      </c>
      <c r="N26" s="129">
        <v>0</v>
      </c>
      <c r="O26" s="129">
        <v>0</v>
      </c>
      <c r="P26" s="139">
        <f t="shared" si="23"/>
        <v>0.99999999999999989</v>
      </c>
      <c r="Q26" s="122">
        <v>1.436535538656496E-2</v>
      </c>
      <c r="R26" s="123">
        <v>0.61900697340602728</v>
      </c>
      <c r="S26" s="123">
        <v>5.3476661525714432E-2</v>
      </c>
      <c r="T26" s="123">
        <v>0</v>
      </c>
      <c r="U26" s="125">
        <v>2.8890874252819384E-3</v>
      </c>
      <c r="V26" s="125">
        <v>8.6672622758458152E-3</v>
      </c>
      <c r="W26" s="125">
        <v>0.29959915589874536</v>
      </c>
      <c r="X26" s="125">
        <v>8.3986911170740963E-4</v>
      </c>
      <c r="Y26" s="125">
        <v>1.1556349701127753E-3</v>
      </c>
      <c r="Z26" s="125">
        <v>0</v>
      </c>
      <c r="AA26" s="125">
        <v>0</v>
      </c>
      <c r="AB26" s="125">
        <v>0</v>
      </c>
      <c r="AC26" s="125">
        <f t="shared" si="28"/>
        <v>0</v>
      </c>
      <c r="AD26" s="139">
        <f t="shared" si="24"/>
        <v>0.99999999999999989</v>
      </c>
      <c r="AE26" s="122">
        <v>1.436535538656496E-2</v>
      </c>
      <c r="AF26" s="123">
        <v>0.32579314389790909</v>
      </c>
      <c r="AG26" s="123">
        <v>2.9709256403174684E-2</v>
      </c>
      <c r="AH26" s="123">
        <v>0</v>
      </c>
      <c r="AI26" s="125">
        <v>3.5550240030108385E-2</v>
      </c>
      <c r="AJ26" s="125">
        <v>0.10665072009032515</v>
      </c>
      <c r="AK26" s="125">
        <v>0.45231159836351043</v>
      </c>
      <c r="AL26" s="125">
        <v>1.4289541810342244E-2</v>
      </c>
      <c r="AM26" s="125">
        <v>2.1330144018065024E-2</v>
      </c>
      <c r="AN26" s="125">
        <v>0</v>
      </c>
      <c r="AO26" s="125">
        <v>0</v>
      </c>
      <c r="AP26" s="125">
        <v>0</v>
      </c>
      <c r="AQ26" s="125">
        <f t="shared" si="29"/>
        <v>0</v>
      </c>
      <c r="AR26" s="139">
        <f t="shared" si="25"/>
        <v>0.99999999999999989</v>
      </c>
      <c r="AS26" s="122">
        <v>1.436535538656496E-2</v>
      </c>
      <c r="AT26" s="123">
        <v>0.22805520072853636</v>
      </c>
      <c r="AU26" s="123">
        <v>2.0796479482222279E-2</v>
      </c>
      <c r="AV26" s="123">
        <v>0</v>
      </c>
      <c r="AW26" s="125">
        <v>5.7769140048926117E-2</v>
      </c>
      <c r="AX26" s="125">
        <v>0.17330742014677836</v>
      </c>
      <c r="AY26" s="125">
        <v>0.43631399034996166</v>
      </c>
      <c r="AZ26" s="125">
        <v>2.7798633021783429E-2</v>
      </c>
      <c r="BA26" s="125">
        <v>4.1593780835226794E-2</v>
      </c>
      <c r="BB26" s="125">
        <v>0</v>
      </c>
      <c r="BC26" s="125">
        <v>0</v>
      </c>
      <c r="BD26" s="125">
        <v>0</v>
      </c>
      <c r="BE26" s="126">
        <f t="shared" si="30"/>
        <v>0</v>
      </c>
      <c r="BF26" s="139">
        <f t="shared" si="26"/>
        <v>1</v>
      </c>
      <c r="BG26" s="122">
        <v>1.436535538656496E-2</v>
      </c>
      <c r="BH26" s="123">
        <v>3.2579314389790941E-2</v>
      </c>
      <c r="BI26" s="123">
        <v>2.970925640317471E-3</v>
      </c>
      <c r="BJ26" s="123">
        <v>0</v>
      </c>
      <c r="BK26" s="125">
        <v>0.10131818408580887</v>
      </c>
      <c r="BL26" s="125">
        <v>0.30395455225742662</v>
      </c>
      <c r="BM26" s="125">
        <v>0.40965131032738039</v>
      </c>
      <c r="BN26" s="125">
        <v>5.4105810644063626E-2</v>
      </c>
      <c r="BO26" s="125">
        <v>8.1054547268647095E-2</v>
      </c>
      <c r="BP26" s="125">
        <v>0</v>
      </c>
      <c r="BQ26" s="125">
        <v>0</v>
      </c>
      <c r="BR26" s="125">
        <v>0</v>
      </c>
      <c r="BS26" s="125">
        <f t="shared" si="31"/>
        <v>0</v>
      </c>
      <c r="BT26" s="139">
        <f t="shared" si="27"/>
        <v>1</v>
      </c>
    </row>
    <row r="27" spans="1:72" outlineLevel="1" x14ac:dyDescent="0.25">
      <c r="A27" s="26" t="s">
        <v>23</v>
      </c>
      <c r="B27" s="50">
        <v>0</v>
      </c>
      <c r="C27" s="127">
        <v>1.3755507908992234E-2</v>
      </c>
      <c r="D27" s="128">
        <v>0.13033450838953478</v>
      </c>
      <c r="E27" s="128">
        <v>4.3513595238611431E-2</v>
      </c>
      <c r="F27" s="128">
        <v>1.757266571019302E-2</v>
      </c>
      <c r="G27" s="128">
        <v>0</v>
      </c>
      <c r="H27" s="129">
        <v>0</v>
      </c>
      <c r="I27" s="129">
        <v>0.79482372275266855</v>
      </c>
      <c r="J27" s="129">
        <v>0</v>
      </c>
      <c r="K27" s="129">
        <v>0</v>
      </c>
      <c r="L27" s="129">
        <v>0</v>
      </c>
      <c r="M27" s="129">
        <v>0</v>
      </c>
      <c r="N27" s="129">
        <v>0</v>
      </c>
      <c r="O27" s="129">
        <v>0</v>
      </c>
      <c r="P27" s="139">
        <f t="shared" si="23"/>
        <v>1</v>
      </c>
      <c r="Q27" s="122">
        <v>1.3755507908992234E-2</v>
      </c>
      <c r="R27" s="123">
        <v>0.12381778297005804</v>
      </c>
      <c r="S27" s="123">
        <v>3.916223571475029E-2</v>
      </c>
      <c r="T27" s="123">
        <v>1.2300865997135113E-2</v>
      </c>
      <c r="U27" s="125">
        <v>1.210491349229684E-3</v>
      </c>
      <c r="V27" s="125">
        <v>3.6314740476890519E-3</v>
      </c>
      <c r="W27" s="125">
        <v>0.80531464777932582</v>
      </c>
      <c r="X27" s="125">
        <v>3.2279769312791579E-4</v>
      </c>
      <c r="Y27" s="125">
        <v>4.8419653969187365E-4</v>
      </c>
      <c r="Z27" s="125">
        <v>0</v>
      </c>
      <c r="AA27" s="125">
        <v>0</v>
      </c>
      <c r="AB27" s="125">
        <v>0</v>
      </c>
      <c r="AC27" s="125">
        <f t="shared" si="28"/>
        <v>0</v>
      </c>
      <c r="AD27" s="139">
        <f t="shared" si="24"/>
        <v>1</v>
      </c>
      <c r="AE27" s="122">
        <v>1.3755507908992234E-2</v>
      </c>
      <c r="AF27" s="123">
        <v>6.5167254194767391E-2</v>
      </c>
      <c r="AG27" s="123">
        <v>2.1756797619305716E-2</v>
      </c>
      <c r="AH27" s="123">
        <v>3.5145331420386033E-3</v>
      </c>
      <c r="AI27" s="125">
        <v>1.0098218438222752E-2</v>
      </c>
      <c r="AJ27" s="125">
        <v>3.0294655314668257E-2</v>
      </c>
      <c r="AK27" s="125">
        <v>0.84531481494378236</v>
      </c>
      <c r="AL27" s="125">
        <v>4.0392873752891009E-3</v>
      </c>
      <c r="AM27" s="125">
        <v>6.0589310629336514E-3</v>
      </c>
      <c r="AN27" s="125">
        <v>0</v>
      </c>
      <c r="AO27" s="125">
        <v>0</v>
      </c>
      <c r="AP27" s="125">
        <v>0</v>
      </c>
      <c r="AQ27" s="125">
        <f t="shared" si="29"/>
        <v>0</v>
      </c>
      <c r="AR27" s="139">
        <f t="shared" si="25"/>
        <v>1.0000000000000002</v>
      </c>
      <c r="AS27" s="122">
        <v>1.3755507908992234E-2</v>
      </c>
      <c r="AT27" s="123">
        <v>4.5617077936337173E-2</v>
      </c>
      <c r="AU27" s="123">
        <v>1.5229758333514001E-2</v>
      </c>
      <c r="AV27" s="123">
        <v>1.7572665710193017E-3</v>
      </c>
      <c r="AW27" s="125">
        <v>1.6102083312183595E-2</v>
      </c>
      <c r="AX27" s="125">
        <v>4.8306249936550784E-2</v>
      </c>
      <c r="AY27" s="125">
        <v>0.83990955602678263</v>
      </c>
      <c r="AZ27" s="125">
        <v>7.7289999898481256E-3</v>
      </c>
      <c r="BA27" s="125">
        <v>1.1593499984772188E-2</v>
      </c>
      <c r="BB27" s="125">
        <v>0</v>
      </c>
      <c r="BC27" s="125">
        <v>0</v>
      </c>
      <c r="BD27" s="125">
        <v>0</v>
      </c>
      <c r="BE27" s="126">
        <f t="shared" si="30"/>
        <v>0</v>
      </c>
      <c r="BF27" s="139">
        <f t="shared" si="26"/>
        <v>1</v>
      </c>
      <c r="BG27" s="122">
        <v>1.3755507908992234E-2</v>
      </c>
      <c r="BH27" s="123">
        <v>6.5167254194767451E-3</v>
      </c>
      <c r="BI27" s="123">
        <v>2.1756797619305736E-3</v>
      </c>
      <c r="BJ27" s="123">
        <v>8.7863328550965181E-4</v>
      </c>
      <c r="BK27" s="125">
        <v>2.727745963071334E-2</v>
      </c>
      <c r="BL27" s="125">
        <v>8.1832378892140012E-2</v>
      </c>
      <c r="BM27" s="125">
        <v>0.83119366892695301</v>
      </c>
      <c r="BN27" s="125">
        <v>1.4547978469713781E-2</v>
      </c>
      <c r="BO27" s="125">
        <v>2.182196770457067E-2</v>
      </c>
      <c r="BP27" s="125">
        <v>0</v>
      </c>
      <c r="BQ27" s="125">
        <v>0</v>
      </c>
      <c r="BR27" s="125">
        <v>0</v>
      </c>
      <c r="BS27" s="125">
        <f t="shared" si="31"/>
        <v>0</v>
      </c>
      <c r="BT27" s="139">
        <f t="shared" si="27"/>
        <v>1</v>
      </c>
    </row>
    <row r="28" spans="1:72" outlineLevel="1" x14ac:dyDescent="0.25">
      <c r="A28" s="26" t="s">
        <v>24</v>
      </c>
      <c r="B28" s="50">
        <v>0</v>
      </c>
      <c r="C28" s="127">
        <v>2.010332657705893E-2</v>
      </c>
      <c r="D28" s="128">
        <v>0.1457304933468517</v>
      </c>
      <c r="E28" s="128">
        <v>1.3662714464074379E-2</v>
      </c>
      <c r="F28" s="128">
        <v>9.337651084886045E-2</v>
      </c>
      <c r="G28" s="128">
        <v>0</v>
      </c>
      <c r="H28" s="129">
        <v>0</v>
      </c>
      <c r="I28" s="129">
        <v>0.72712695476315448</v>
      </c>
      <c r="J28" s="129">
        <v>0</v>
      </c>
      <c r="K28" s="129">
        <v>0</v>
      </c>
      <c r="L28" s="129">
        <v>0</v>
      </c>
      <c r="M28" s="129">
        <v>0</v>
      </c>
      <c r="N28" s="129">
        <v>0</v>
      </c>
      <c r="O28" s="129">
        <v>0</v>
      </c>
      <c r="P28" s="139">
        <f t="shared" si="23"/>
        <v>1</v>
      </c>
      <c r="Q28" s="122">
        <v>2.010332657705893E-2</v>
      </c>
      <c r="R28" s="123">
        <v>0.13844396867950912</v>
      </c>
      <c r="S28" s="123">
        <v>1.2296443017666941E-2</v>
      </c>
      <c r="T28" s="123">
        <v>6.5363557594202315E-2</v>
      </c>
      <c r="U28" s="125">
        <v>2.7499312026306117E-3</v>
      </c>
      <c r="V28" s="125">
        <v>8.2497936078918359E-3</v>
      </c>
      <c r="W28" s="125">
        <v>0.75095969185261979</v>
      </c>
      <c r="X28" s="125">
        <v>7.3331498736816324E-4</v>
      </c>
      <c r="Y28" s="125">
        <v>1.0999724810522448E-3</v>
      </c>
      <c r="Z28" s="125">
        <v>0</v>
      </c>
      <c r="AA28" s="125">
        <v>0</v>
      </c>
      <c r="AB28" s="125">
        <v>0</v>
      </c>
      <c r="AC28" s="125">
        <f t="shared" si="28"/>
        <v>0</v>
      </c>
      <c r="AD28" s="139">
        <f t="shared" si="24"/>
        <v>0.99999999999999989</v>
      </c>
      <c r="AE28" s="122">
        <v>2.010332657705893E-2</v>
      </c>
      <c r="AF28" s="123">
        <v>7.2865246673425851E-2</v>
      </c>
      <c r="AG28" s="123">
        <v>6.8313572320371895E-3</v>
      </c>
      <c r="AH28" s="123">
        <v>1.8675302169772087E-2</v>
      </c>
      <c r="AI28" s="125">
        <v>1.5439781258455142E-2</v>
      </c>
      <c r="AJ28" s="125">
        <v>4.6319343775365424E-2</v>
      </c>
      <c r="AK28" s="125">
        <v>0.80432586105543014</v>
      </c>
      <c r="AL28" s="125">
        <v>6.1759125033820569E-3</v>
      </c>
      <c r="AM28" s="125">
        <v>9.2638687550730854E-3</v>
      </c>
      <c r="AN28" s="125">
        <v>0</v>
      </c>
      <c r="AO28" s="125">
        <v>0</v>
      </c>
      <c r="AP28" s="125">
        <v>0</v>
      </c>
      <c r="AQ28" s="125">
        <f t="shared" si="29"/>
        <v>0</v>
      </c>
      <c r="AR28" s="139">
        <f t="shared" si="25"/>
        <v>0.99999999999999989</v>
      </c>
      <c r="AS28" s="122">
        <v>2.010332657705893E-2</v>
      </c>
      <c r="AT28" s="123">
        <v>5.1005672671398092E-2</v>
      </c>
      <c r="AU28" s="123">
        <v>4.7819500624260323E-3</v>
      </c>
      <c r="AV28" s="123">
        <v>9.3376510848860433E-3</v>
      </c>
      <c r="AW28" s="125">
        <v>2.3455555605134546E-2</v>
      </c>
      <c r="AX28" s="125">
        <v>7.0366666815403642E-2</v>
      </c>
      <c r="AY28" s="125">
        <v>0.79280251045753114</v>
      </c>
      <c r="AZ28" s="125">
        <v>1.1258666690464582E-2</v>
      </c>
      <c r="BA28" s="125">
        <v>1.6888000035696873E-2</v>
      </c>
      <c r="BB28" s="125">
        <v>0</v>
      </c>
      <c r="BC28" s="125">
        <v>0</v>
      </c>
      <c r="BD28" s="125">
        <v>0</v>
      </c>
      <c r="BE28" s="126">
        <f t="shared" si="30"/>
        <v>0</v>
      </c>
      <c r="BF28" s="139">
        <f t="shared" si="26"/>
        <v>0.99999999999999989</v>
      </c>
      <c r="BG28" s="122">
        <v>2.010332657705893E-2</v>
      </c>
      <c r="BH28" s="123">
        <v>7.2865246673425917E-3</v>
      </c>
      <c r="BI28" s="123">
        <v>6.8313572320371954E-4</v>
      </c>
      <c r="BJ28" s="123">
        <v>4.6688255424430268E-3</v>
      </c>
      <c r="BK28" s="125">
        <v>3.6019684909019578E-2</v>
      </c>
      <c r="BL28" s="125">
        <v>0.10805905472705873</v>
      </c>
      <c r="BM28" s="125">
        <v>0.77515320130851395</v>
      </c>
      <c r="BN28" s="125">
        <v>1.9210498618143779E-2</v>
      </c>
      <c r="BO28" s="125">
        <v>2.8815747927215661E-2</v>
      </c>
      <c r="BP28" s="125">
        <v>0</v>
      </c>
      <c r="BQ28" s="125">
        <v>0</v>
      </c>
      <c r="BR28" s="125">
        <v>0</v>
      </c>
      <c r="BS28" s="125">
        <f t="shared" si="31"/>
        <v>0</v>
      </c>
      <c r="BT28" s="139">
        <f t="shared" si="27"/>
        <v>0.99999999999999989</v>
      </c>
    </row>
    <row r="29" spans="1:72" outlineLevel="1" x14ac:dyDescent="0.25">
      <c r="A29" s="26" t="s">
        <v>27</v>
      </c>
      <c r="B29" s="50">
        <v>0</v>
      </c>
      <c r="C29" s="127">
        <v>6.8613131999864935E-2</v>
      </c>
      <c r="D29" s="128">
        <v>0.46545662181200764</v>
      </c>
      <c r="E29" s="128">
        <v>0.42023875889730777</v>
      </c>
      <c r="F29" s="128">
        <v>2.5504123602416296E-4</v>
      </c>
      <c r="G29" s="128">
        <v>0</v>
      </c>
      <c r="H29" s="129">
        <v>7.613593892198641E-4</v>
      </c>
      <c r="I29" s="129">
        <v>4.4675086665575493E-2</v>
      </c>
      <c r="J29" s="129">
        <v>0</v>
      </c>
      <c r="K29" s="129">
        <v>0</v>
      </c>
      <c r="L29" s="129">
        <v>0</v>
      </c>
      <c r="M29" s="129">
        <v>0</v>
      </c>
      <c r="N29" s="129">
        <v>0</v>
      </c>
      <c r="O29" s="129">
        <v>0</v>
      </c>
      <c r="P29" s="139">
        <f t="shared" si="23"/>
        <v>0.99999999999999989</v>
      </c>
      <c r="Q29" s="122">
        <v>6.8613131999864935E-2</v>
      </c>
      <c r="R29" s="123">
        <v>0.44218379072140723</v>
      </c>
      <c r="S29" s="123">
        <v>0.378214883007577</v>
      </c>
      <c r="T29" s="123">
        <v>1.7852886521691405E-4</v>
      </c>
      <c r="U29" s="125">
        <v>4.9029914513353812E-3</v>
      </c>
      <c r="V29" s="125">
        <v>1.5470333743226008E-2</v>
      </c>
      <c r="W29" s="125">
        <v>8.7167679243815466E-2</v>
      </c>
      <c r="X29" s="125">
        <v>1.3074643870227679E-3</v>
      </c>
      <c r="Y29" s="125">
        <v>1.9611965805341521E-3</v>
      </c>
      <c r="Z29" s="125">
        <v>0</v>
      </c>
      <c r="AA29" s="125">
        <v>0</v>
      </c>
      <c r="AB29" s="125">
        <v>0</v>
      </c>
      <c r="AC29" s="125">
        <f t="shared" si="28"/>
        <v>0</v>
      </c>
      <c r="AD29" s="139">
        <f t="shared" si="24"/>
        <v>1</v>
      </c>
      <c r="AE29" s="122">
        <v>6.8613131999864935E-2</v>
      </c>
      <c r="AF29" s="123">
        <v>0.23272831090600382</v>
      </c>
      <c r="AG29" s="123">
        <v>0.21011937944865389</v>
      </c>
      <c r="AH29" s="123">
        <v>5.1008247204832583E-5</v>
      </c>
      <c r="AI29" s="125">
        <v>4.4305172334347706E-2</v>
      </c>
      <c r="AJ29" s="125">
        <v>0.13367687639226297</v>
      </c>
      <c r="AK29" s="125">
        <v>0.266200948337314</v>
      </c>
      <c r="AL29" s="125">
        <v>1.772206893373908E-2</v>
      </c>
      <c r="AM29" s="125">
        <v>2.6583103400608623E-2</v>
      </c>
      <c r="AN29" s="125">
        <v>0</v>
      </c>
      <c r="AO29" s="125">
        <v>0</v>
      </c>
      <c r="AP29" s="125">
        <v>0</v>
      </c>
      <c r="AQ29" s="125">
        <f t="shared" si="29"/>
        <v>0</v>
      </c>
      <c r="AR29" s="139">
        <f t="shared" si="25"/>
        <v>0.99999999999999989</v>
      </c>
      <c r="AS29" s="122">
        <v>6.8613131999864935E-2</v>
      </c>
      <c r="AT29" s="123">
        <v>0.16290981763420267</v>
      </c>
      <c r="AU29" s="123">
        <v>0.14708356561405772</v>
      </c>
      <c r="AV29" s="123">
        <v>2.5504123602416291E-5</v>
      </c>
      <c r="AW29" s="125">
        <v>7.1991441821684612E-2</v>
      </c>
      <c r="AX29" s="125">
        <v>0.21673568485427372</v>
      </c>
      <c r="AY29" s="125">
        <v>0.24625112376629235</v>
      </c>
      <c r="AZ29" s="125">
        <v>3.4555892074408602E-2</v>
      </c>
      <c r="BA29" s="125">
        <v>5.1833838111612907E-2</v>
      </c>
      <c r="BB29" s="125">
        <v>0</v>
      </c>
      <c r="BC29" s="125">
        <v>0</v>
      </c>
      <c r="BD29" s="125">
        <v>0</v>
      </c>
      <c r="BE29" s="126">
        <f t="shared" si="30"/>
        <v>0</v>
      </c>
      <c r="BF29" s="139">
        <f t="shared" si="26"/>
        <v>0.99999999999999989</v>
      </c>
      <c r="BG29" s="122">
        <v>6.8613131999864935E-2</v>
      </c>
      <c r="BH29" s="123">
        <v>2.3272831090600403E-2</v>
      </c>
      <c r="BI29" s="123">
        <v>2.1011937944865406E-2</v>
      </c>
      <c r="BJ29" s="123">
        <v>1.2752061801208159E-5</v>
      </c>
      <c r="BK29" s="125">
        <v>0.12624793512721089</v>
      </c>
      <c r="BL29" s="125">
        <v>0.3795051647708525</v>
      </c>
      <c r="BM29" s="125">
        <v>0.21300566683518998</v>
      </c>
      <c r="BN29" s="125">
        <v>6.7332232067845804E-2</v>
      </c>
      <c r="BO29" s="125">
        <v>0.10099834810176871</v>
      </c>
      <c r="BP29" s="125">
        <v>0</v>
      </c>
      <c r="BQ29" s="125">
        <v>0</v>
      </c>
      <c r="BR29" s="125">
        <v>0</v>
      </c>
      <c r="BS29" s="125">
        <f t="shared" si="31"/>
        <v>0</v>
      </c>
      <c r="BT29" s="139">
        <f t="shared" si="27"/>
        <v>0.99999999999999967</v>
      </c>
    </row>
    <row r="30" spans="1:72" outlineLevel="1" x14ac:dyDescent="0.25">
      <c r="A30" s="26" t="s">
        <v>29</v>
      </c>
      <c r="B30" s="50">
        <v>0</v>
      </c>
      <c r="C30" s="127">
        <v>0.28839766890324264</v>
      </c>
      <c r="D30" s="128">
        <v>0.5519577783557843</v>
      </c>
      <c r="E30" s="128">
        <v>8.6893662866304316E-2</v>
      </c>
      <c r="F30" s="128">
        <v>0</v>
      </c>
      <c r="G30" s="128">
        <v>0</v>
      </c>
      <c r="H30" s="129">
        <v>0</v>
      </c>
      <c r="I30" s="129">
        <v>7.2750889874668712E-2</v>
      </c>
      <c r="J30" s="129">
        <v>0</v>
      </c>
      <c r="K30" s="129">
        <v>0</v>
      </c>
      <c r="L30" s="129">
        <v>0</v>
      </c>
      <c r="M30" s="129">
        <v>0</v>
      </c>
      <c r="N30" s="129">
        <v>0</v>
      </c>
      <c r="O30" s="129">
        <v>0</v>
      </c>
      <c r="P30" s="139">
        <f t="shared" si="23"/>
        <v>0.99999999999999989</v>
      </c>
      <c r="Q30" s="122">
        <v>0.28839766890324264</v>
      </c>
      <c r="R30" s="123">
        <v>0.52435988943799505</v>
      </c>
      <c r="S30" s="123">
        <v>7.8204296579673885E-2</v>
      </c>
      <c r="T30" s="123">
        <v>0</v>
      </c>
      <c r="U30" s="125">
        <v>2.7215441403314732E-3</v>
      </c>
      <c r="V30" s="125">
        <v>8.1646324209944197E-3</v>
      </c>
      <c r="W30" s="125">
        <v>9.6337605757541481E-2</v>
      </c>
      <c r="X30" s="125">
        <v>7.2574510408839293E-4</v>
      </c>
      <c r="Y30" s="125">
        <v>1.0886176561325895E-3</v>
      </c>
      <c r="Z30" s="125">
        <v>0</v>
      </c>
      <c r="AA30" s="125">
        <v>0</v>
      </c>
      <c r="AB30" s="125">
        <v>0</v>
      </c>
      <c r="AC30" s="125">
        <f t="shared" si="28"/>
        <v>0</v>
      </c>
      <c r="AD30" s="139">
        <f t="shared" si="24"/>
        <v>0.99999999999999978</v>
      </c>
      <c r="AE30" s="122">
        <v>0.28839766890324264</v>
      </c>
      <c r="AF30" s="123">
        <v>0.27597888917789215</v>
      </c>
      <c r="AG30" s="123">
        <v>4.3446831433152158E-2</v>
      </c>
      <c r="AH30" s="123">
        <v>0</v>
      </c>
      <c r="AI30" s="125">
        <v>3.1942572061104429E-2</v>
      </c>
      <c r="AJ30" s="125">
        <v>9.5827716183313288E-2</v>
      </c>
      <c r="AK30" s="125">
        <v>0.23246375018019086</v>
      </c>
      <c r="AL30" s="125">
        <v>1.2777028824441773E-2</v>
      </c>
      <c r="AM30" s="125">
        <v>1.9165543236662658E-2</v>
      </c>
      <c r="AN30" s="125">
        <v>0</v>
      </c>
      <c r="AO30" s="125">
        <v>0</v>
      </c>
      <c r="AP30" s="125">
        <v>0</v>
      </c>
      <c r="AQ30" s="125">
        <f t="shared" si="29"/>
        <v>0</v>
      </c>
      <c r="AR30" s="139">
        <f t="shared" si="25"/>
        <v>1</v>
      </c>
      <c r="AS30" s="122">
        <v>0.28839766890324264</v>
      </c>
      <c r="AT30" s="123">
        <v>0.19318522242452449</v>
      </c>
      <c r="AU30" s="123">
        <v>3.0412782003206507E-2</v>
      </c>
      <c r="AV30" s="123">
        <v>0</v>
      </c>
      <c r="AW30" s="125">
        <v>5.1906679599294701E-2</v>
      </c>
      <c r="AX30" s="125">
        <v>0.1557200387978841</v>
      </c>
      <c r="AY30" s="125">
        <v>0.21808959275269385</v>
      </c>
      <c r="AZ30" s="125">
        <v>2.4915206207661456E-2</v>
      </c>
      <c r="BA30" s="125">
        <v>3.7372809311492179E-2</v>
      </c>
      <c r="BB30" s="125">
        <v>0</v>
      </c>
      <c r="BC30" s="125">
        <v>0</v>
      </c>
      <c r="BD30" s="125">
        <v>0</v>
      </c>
      <c r="BE30" s="126">
        <f t="shared" si="30"/>
        <v>0</v>
      </c>
      <c r="BF30" s="139">
        <f t="shared" si="26"/>
        <v>1</v>
      </c>
      <c r="BG30" s="122">
        <v>0.28839766890324264</v>
      </c>
      <c r="BH30" s="123">
        <v>2.7597888917789238E-2</v>
      </c>
      <c r="BI30" s="123">
        <v>4.3446831433152193E-3</v>
      </c>
      <c r="BJ30" s="123">
        <v>0</v>
      </c>
      <c r="BK30" s="125">
        <v>9.1036330374147614E-2</v>
      </c>
      <c r="BL30" s="125">
        <v>0.27310899112244286</v>
      </c>
      <c r="BM30" s="125">
        <v>0.19413266370686555</v>
      </c>
      <c r="BN30" s="125">
        <v>4.8552709532878734E-2</v>
      </c>
      <c r="BO30" s="125">
        <v>7.2829064299318097E-2</v>
      </c>
      <c r="BP30" s="125">
        <v>0</v>
      </c>
      <c r="BQ30" s="125">
        <v>0</v>
      </c>
      <c r="BR30" s="125">
        <v>0</v>
      </c>
      <c r="BS30" s="125">
        <f t="shared" si="31"/>
        <v>0</v>
      </c>
      <c r="BT30" s="139">
        <f t="shared" si="27"/>
        <v>1</v>
      </c>
    </row>
    <row r="31" spans="1:72" outlineLevel="1" x14ac:dyDescent="0.25">
      <c r="A31" s="26" t="s">
        <v>8</v>
      </c>
      <c r="B31" s="50">
        <v>0</v>
      </c>
      <c r="C31" s="127">
        <v>4.3578338299408728E-2</v>
      </c>
      <c r="D31" s="128">
        <v>0.90397500925969432</v>
      </c>
      <c r="E31" s="128">
        <v>1.5512220300017345E-3</v>
      </c>
      <c r="F31" s="128">
        <v>2.0946103846089787E-5</v>
      </c>
      <c r="G31" s="128">
        <v>0</v>
      </c>
      <c r="H31" s="129">
        <v>7.1637145584821382E-4</v>
      </c>
      <c r="I31" s="129">
        <v>5.0158112851200899E-2</v>
      </c>
      <c r="J31" s="129">
        <v>0</v>
      </c>
      <c r="K31" s="129">
        <v>0</v>
      </c>
      <c r="L31" s="129">
        <v>0</v>
      </c>
      <c r="M31" s="129">
        <v>0</v>
      </c>
      <c r="N31" s="129">
        <v>0</v>
      </c>
      <c r="O31" s="129">
        <v>0</v>
      </c>
      <c r="P31" s="139">
        <f t="shared" si="23"/>
        <v>0.99999999999999989</v>
      </c>
      <c r="Q31" s="122">
        <v>4.3578338299408728E-2</v>
      </c>
      <c r="R31" s="123">
        <v>0.8587762587967096</v>
      </c>
      <c r="S31" s="123">
        <v>1.396099827001561E-3</v>
      </c>
      <c r="T31" s="123">
        <v>1.466227269226285E-5</v>
      </c>
      <c r="U31" s="125">
        <v>3.4020117372854037E-3</v>
      </c>
      <c r="V31" s="125">
        <v>1.0922406667704426E-2</v>
      </c>
      <c r="W31" s="125">
        <v>7.9642214574341064E-2</v>
      </c>
      <c r="X31" s="125">
        <v>9.0720312994277429E-4</v>
      </c>
      <c r="Y31" s="125">
        <v>1.3608046949141616E-3</v>
      </c>
      <c r="Z31" s="125">
        <v>0</v>
      </c>
      <c r="AA31" s="125">
        <v>0</v>
      </c>
      <c r="AB31" s="125">
        <v>0</v>
      </c>
      <c r="AC31" s="125">
        <f t="shared" si="28"/>
        <v>0</v>
      </c>
      <c r="AD31" s="139">
        <f t="shared" si="24"/>
        <v>0.99999999999999989</v>
      </c>
      <c r="AE31" s="122">
        <v>4.3578338299408728E-2</v>
      </c>
      <c r="AF31" s="123">
        <v>0.45198750462984716</v>
      </c>
      <c r="AG31" s="123">
        <v>7.7561101500086725E-4</v>
      </c>
      <c r="AH31" s="123">
        <v>4.1892207692179567E-6</v>
      </c>
      <c r="AI31" s="125">
        <v>4.5277987252792494E-2</v>
      </c>
      <c r="AJ31" s="125">
        <v>0.13655033321422569</v>
      </c>
      <c r="AK31" s="125">
        <v>0.27654804911516334</v>
      </c>
      <c r="AL31" s="125">
        <v>1.8111194901116994E-2</v>
      </c>
      <c r="AM31" s="125">
        <v>2.7166792351675496E-2</v>
      </c>
      <c r="AN31" s="125">
        <v>0</v>
      </c>
      <c r="AO31" s="125">
        <v>0</v>
      </c>
      <c r="AP31" s="125">
        <v>0</v>
      </c>
      <c r="AQ31" s="125">
        <f t="shared" si="29"/>
        <v>0</v>
      </c>
      <c r="AR31" s="139">
        <f t="shared" si="25"/>
        <v>1</v>
      </c>
      <c r="AS31" s="122">
        <v>4.3578338299408728E-2</v>
      </c>
      <c r="AT31" s="123">
        <v>0.31639125324089301</v>
      </c>
      <c r="AU31" s="123">
        <v>5.4292771050060704E-4</v>
      </c>
      <c r="AV31" s="123">
        <v>2.0946103846089784E-6</v>
      </c>
      <c r="AW31" s="125">
        <v>7.3576362728970487E-2</v>
      </c>
      <c r="AX31" s="125">
        <v>0.22144545964275966</v>
      </c>
      <c r="AY31" s="125">
        <v>0.25617192849231823</v>
      </c>
      <c r="AZ31" s="125">
        <v>3.5316654109905837E-2</v>
      </c>
      <c r="BA31" s="125">
        <v>5.2974981164858749E-2</v>
      </c>
      <c r="BB31" s="125">
        <v>0</v>
      </c>
      <c r="BC31" s="125">
        <v>0</v>
      </c>
      <c r="BD31" s="125">
        <v>0</v>
      </c>
      <c r="BE31" s="126">
        <f t="shared" si="30"/>
        <v>0</v>
      </c>
      <c r="BF31" s="139">
        <f t="shared" si="26"/>
        <v>0.99999999999999989</v>
      </c>
      <c r="BG31" s="122">
        <v>4.3578338299408728E-2</v>
      </c>
      <c r="BH31" s="123">
        <v>4.5198750462984758E-2</v>
      </c>
      <c r="BI31" s="123">
        <v>7.756110150008679E-5</v>
      </c>
      <c r="BJ31" s="123">
        <v>1.0473051923044902E-6</v>
      </c>
      <c r="BK31" s="125">
        <v>0.12904047277857977</v>
      </c>
      <c r="BL31" s="125">
        <v>0.38783778979158756</v>
      </c>
      <c r="BM31" s="125">
        <v>0.22221207655597391</v>
      </c>
      <c r="BN31" s="125">
        <v>6.8821585481909198E-2</v>
      </c>
      <c r="BO31" s="125">
        <v>0.10323237822286378</v>
      </c>
      <c r="BP31" s="125">
        <v>0</v>
      </c>
      <c r="BQ31" s="125">
        <v>0</v>
      </c>
      <c r="BR31" s="125">
        <v>0</v>
      </c>
      <c r="BS31" s="125">
        <f t="shared" si="31"/>
        <v>0</v>
      </c>
      <c r="BT31" s="139">
        <f t="shared" si="27"/>
        <v>1</v>
      </c>
    </row>
    <row r="32" spans="1:72" outlineLevel="1" x14ac:dyDescent="0.25">
      <c r="A32" s="26" t="s">
        <v>6</v>
      </c>
      <c r="B32" s="50">
        <v>0</v>
      </c>
      <c r="C32" s="127">
        <v>1.6839628355615432E-2</v>
      </c>
      <c r="D32" s="128">
        <v>0.23959359863678004</v>
      </c>
      <c r="E32" s="128">
        <v>6.4568027789049286E-3</v>
      </c>
      <c r="F32" s="128">
        <v>0.51665518832258706</v>
      </c>
      <c r="G32" s="128">
        <v>0</v>
      </c>
      <c r="H32" s="129">
        <v>4.3764666745878657E-4</v>
      </c>
      <c r="I32" s="129">
        <v>0.21873923081412852</v>
      </c>
      <c r="J32" s="129">
        <v>1.2779044245252397E-3</v>
      </c>
      <c r="K32" s="129">
        <v>0</v>
      </c>
      <c r="L32" s="129">
        <v>0</v>
      </c>
      <c r="M32" s="129">
        <v>0</v>
      </c>
      <c r="N32" s="129">
        <v>0</v>
      </c>
      <c r="O32" s="129">
        <v>0</v>
      </c>
      <c r="P32" s="139">
        <f t="shared" si="23"/>
        <v>1</v>
      </c>
      <c r="Q32" s="122">
        <v>1.6839628355615432E-2</v>
      </c>
      <c r="R32" s="123">
        <v>0.22761391870494102</v>
      </c>
      <c r="S32" s="123">
        <v>5.8111225010144358E-3</v>
      </c>
      <c r="T32" s="123">
        <v>0.36165863182581093</v>
      </c>
      <c r="U32" s="125">
        <v>1.2571643752987921E-2</v>
      </c>
      <c r="V32" s="125">
        <v>3.815257792642255E-2</v>
      </c>
      <c r="W32" s="125">
        <v>0.32769347667335719</v>
      </c>
      <c r="X32" s="125">
        <v>4.630342758655352E-3</v>
      </c>
      <c r="Y32" s="125">
        <v>5.0286575011951676E-3</v>
      </c>
      <c r="Z32" s="125">
        <v>0</v>
      </c>
      <c r="AA32" s="125">
        <v>0</v>
      </c>
      <c r="AB32" s="125">
        <v>0</v>
      </c>
      <c r="AC32" s="125">
        <f t="shared" si="28"/>
        <v>0</v>
      </c>
      <c r="AD32" s="139">
        <f t="shared" si="24"/>
        <v>1</v>
      </c>
      <c r="AE32" s="122">
        <v>1.6839628355615432E-2</v>
      </c>
      <c r="AF32" s="123">
        <v>0.11979679931839002</v>
      </c>
      <c r="AG32" s="123">
        <v>3.2284013894524643E-3</v>
      </c>
      <c r="AH32" s="123">
        <v>0.10333103766451739</v>
      </c>
      <c r="AI32" s="125">
        <v>5.3634935136591226E-2</v>
      </c>
      <c r="AJ32" s="125">
        <v>0.16134245207723247</v>
      </c>
      <c r="AK32" s="125">
        <v>0.48691390649708455</v>
      </c>
      <c r="AL32" s="125">
        <v>2.2731878479161728E-2</v>
      </c>
      <c r="AM32" s="125">
        <v>3.2180961081954729E-2</v>
      </c>
      <c r="AN32" s="125">
        <v>0</v>
      </c>
      <c r="AO32" s="125">
        <v>0</v>
      </c>
      <c r="AP32" s="125">
        <v>0</v>
      </c>
      <c r="AQ32" s="125">
        <f t="shared" si="29"/>
        <v>0</v>
      </c>
      <c r="AR32" s="139">
        <f t="shared" si="25"/>
        <v>1</v>
      </c>
      <c r="AS32" s="122">
        <v>1.6839628355615432E-2</v>
      </c>
      <c r="AT32" s="123">
        <v>8.3857759522873013E-2</v>
      </c>
      <c r="AU32" s="123">
        <v>2.2598809726167247E-3</v>
      </c>
      <c r="AV32" s="123">
        <v>5.1665518832258693E-2</v>
      </c>
      <c r="AW32" s="125">
        <v>7.8115303801315455E-2</v>
      </c>
      <c r="AX32" s="125">
        <v>0.23478355807140516</v>
      </c>
      <c r="AY32" s="125">
        <v>0.43746208145781174</v>
      </c>
      <c r="AZ32" s="125">
        <v>3.8773250249156656E-2</v>
      </c>
      <c r="BA32" s="125">
        <v>5.624301873694712E-2</v>
      </c>
      <c r="BB32" s="125">
        <v>0</v>
      </c>
      <c r="BC32" s="125">
        <v>0</v>
      </c>
      <c r="BD32" s="125">
        <v>0</v>
      </c>
      <c r="BE32" s="126">
        <f t="shared" si="30"/>
        <v>0</v>
      </c>
      <c r="BF32" s="139">
        <f t="shared" si="26"/>
        <v>1</v>
      </c>
      <c r="BG32" s="122">
        <v>1.6839628355615432E-2</v>
      </c>
      <c r="BH32" s="123">
        <v>1.1979679931839012E-2</v>
      </c>
      <c r="BI32" s="123">
        <v>3.2284013894524671E-4</v>
      </c>
      <c r="BJ32" s="123">
        <v>2.5832759416129374E-2</v>
      </c>
      <c r="BK32" s="125">
        <v>0.10868554653770375</v>
      </c>
      <c r="BL32" s="125">
        <v>0.32649428628057003</v>
      </c>
      <c r="BM32" s="125">
        <v>0.36365329286440018</v>
      </c>
      <c r="BN32" s="125">
        <v>5.9243529244633907E-2</v>
      </c>
      <c r="BO32" s="125">
        <v>8.6948437230163003E-2</v>
      </c>
      <c r="BP32" s="125">
        <v>0</v>
      </c>
      <c r="BQ32" s="125">
        <v>0</v>
      </c>
      <c r="BR32" s="125">
        <v>0</v>
      </c>
      <c r="BS32" s="125">
        <f t="shared" si="31"/>
        <v>0</v>
      </c>
      <c r="BT32" s="139">
        <f t="shared" si="27"/>
        <v>0.99999999999999989</v>
      </c>
    </row>
    <row r="33" spans="1:72" outlineLevel="1" x14ac:dyDescent="0.25">
      <c r="A33" s="26" t="s">
        <v>21</v>
      </c>
      <c r="B33" s="50">
        <v>0</v>
      </c>
      <c r="C33" s="127">
        <v>3.3534687046851502E-2</v>
      </c>
      <c r="D33" s="128">
        <v>0.17041135544060448</v>
      </c>
      <c r="E33" s="128">
        <v>5.7381279790137678E-2</v>
      </c>
      <c r="F33" s="128">
        <v>0</v>
      </c>
      <c r="G33" s="128">
        <v>0</v>
      </c>
      <c r="H33" s="129">
        <v>0</v>
      </c>
      <c r="I33" s="129">
        <v>0.73867267772240641</v>
      </c>
      <c r="J33" s="129">
        <v>0</v>
      </c>
      <c r="K33" s="129">
        <v>0</v>
      </c>
      <c r="L33" s="129">
        <v>0</v>
      </c>
      <c r="M33" s="129">
        <v>0</v>
      </c>
      <c r="N33" s="129">
        <v>0</v>
      </c>
      <c r="O33" s="129">
        <v>0</v>
      </c>
      <c r="P33" s="139">
        <f t="shared" si="23"/>
        <v>1</v>
      </c>
      <c r="Q33" s="122">
        <v>3.3534687046851502E-2</v>
      </c>
      <c r="R33" s="123">
        <v>0.16189078766857426</v>
      </c>
      <c r="S33" s="123">
        <v>5.1643151811123909E-2</v>
      </c>
      <c r="T33" s="123">
        <v>0</v>
      </c>
      <c r="U33" s="125">
        <v>1.0694021813282993E-3</v>
      </c>
      <c r="V33" s="125">
        <v>3.2082065439848978E-3</v>
      </c>
      <c r="W33" s="125">
        <v>0.74794082996058497</v>
      </c>
      <c r="X33" s="125">
        <v>2.8517391502087987E-4</v>
      </c>
      <c r="Y33" s="125">
        <v>4.2776087253131978E-4</v>
      </c>
      <c r="Z33" s="125">
        <v>0</v>
      </c>
      <c r="AA33" s="125">
        <v>0</v>
      </c>
      <c r="AB33" s="125">
        <v>0</v>
      </c>
      <c r="AC33" s="125">
        <f t="shared" si="28"/>
        <v>0</v>
      </c>
      <c r="AD33" s="139">
        <f t="shared" si="24"/>
        <v>1.0000000000000002</v>
      </c>
      <c r="AE33" s="122">
        <v>3.3534687046851502E-2</v>
      </c>
      <c r="AF33" s="123">
        <v>8.5205677720302242E-2</v>
      </c>
      <c r="AG33" s="123">
        <v>2.8690639895068839E-2</v>
      </c>
      <c r="AH33" s="123">
        <v>0</v>
      </c>
      <c r="AI33" s="125">
        <v>1.1389631761537108E-2</v>
      </c>
      <c r="AJ33" s="125">
        <v>3.4168895284611325E-2</v>
      </c>
      <c r="AK33" s="125">
        <v>0.79562083653009197</v>
      </c>
      <c r="AL33" s="125">
        <v>4.555852704614843E-3</v>
      </c>
      <c r="AM33" s="125">
        <v>6.8337790569222645E-3</v>
      </c>
      <c r="AN33" s="125">
        <v>0</v>
      </c>
      <c r="AO33" s="125">
        <v>0</v>
      </c>
      <c r="AP33" s="125">
        <v>0</v>
      </c>
      <c r="AQ33" s="125">
        <f t="shared" si="29"/>
        <v>0</v>
      </c>
      <c r="AR33" s="139">
        <f t="shared" si="25"/>
        <v>1.0000000000000002</v>
      </c>
      <c r="AS33" s="122">
        <v>3.3534687046851502E-2</v>
      </c>
      <c r="AT33" s="123">
        <v>5.9643974404211562E-2</v>
      </c>
      <c r="AU33" s="123">
        <v>2.0083447926548186E-2</v>
      </c>
      <c r="AV33" s="123">
        <v>0</v>
      </c>
      <c r="AW33" s="125">
        <v>1.8508151612497803E-2</v>
      </c>
      <c r="AX33" s="125">
        <v>5.5524454837493409E-2</v>
      </c>
      <c r="AY33" s="125">
        <v>0.79049550223740028</v>
      </c>
      <c r="AZ33" s="125">
        <v>8.8839127739989438E-3</v>
      </c>
      <c r="BA33" s="125">
        <v>1.3325869160998417E-2</v>
      </c>
      <c r="BB33" s="125">
        <v>0</v>
      </c>
      <c r="BC33" s="125">
        <v>0</v>
      </c>
      <c r="BD33" s="125">
        <v>0</v>
      </c>
      <c r="BE33" s="126">
        <f t="shared" si="30"/>
        <v>0</v>
      </c>
      <c r="BF33" s="139">
        <f t="shared" si="26"/>
        <v>1</v>
      </c>
      <c r="BG33" s="122">
        <v>3.3534687046851502E-2</v>
      </c>
      <c r="BH33" s="123">
        <v>8.5205677720302311E-3</v>
      </c>
      <c r="BI33" s="123">
        <v>2.8690639895068864E-3</v>
      </c>
      <c r="BJ33" s="123">
        <v>0</v>
      </c>
      <c r="BK33" s="125">
        <v>3.2460450520380754E-2</v>
      </c>
      <c r="BL33" s="125">
        <v>9.7381351561142263E-2</v>
      </c>
      <c r="BM33" s="125">
        <v>0.7819532784162474</v>
      </c>
      <c r="BN33" s="125">
        <v>1.7312240277536403E-2</v>
      </c>
      <c r="BO33" s="125">
        <v>2.5968360416304605E-2</v>
      </c>
      <c r="BP33" s="125">
        <v>0</v>
      </c>
      <c r="BQ33" s="125">
        <v>0</v>
      </c>
      <c r="BR33" s="125">
        <v>0</v>
      </c>
      <c r="BS33" s="125">
        <f t="shared" si="31"/>
        <v>0</v>
      </c>
      <c r="BT33" s="139">
        <f t="shared" si="27"/>
        <v>1</v>
      </c>
    </row>
    <row r="34" spans="1:72" outlineLevel="1" x14ac:dyDescent="0.25">
      <c r="A34" s="26" t="s">
        <v>10</v>
      </c>
      <c r="B34" s="50">
        <v>0</v>
      </c>
      <c r="C34" s="127">
        <v>2.7850919121713613E-2</v>
      </c>
      <c r="D34" s="128">
        <v>0.41314559928412281</v>
      </c>
      <c r="E34" s="128">
        <v>0</v>
      </c>
      <c r="F34" s="128">
        <v>5.8018305158226624E-3</v>
      </c>
      <c r="G34" s="128">
        <v>0</v>
      </c>
      <c r="H34" s="129">
        <v>0</v>
      </c>
      <c r="I34" s="129">
        <v>0.55083991920672049</v>
      </c>
      <c r="J34" s="129">
        <v>2.3617318716203954E-3</v>
      </c>
      <c r="K34" s="129">
        <v>0</v>
      </c>
      <c r="L34" s="129">
        <v>0</v>
      </c>
      <c r="M34" s="129">
        <v>0</v>
      </c>
      <c r="N34" s="129">
        <v>0</v>
      </c>
      <c r="O34" s="129">
        <v>0</v>
      </c>
      <c r="P34" s="139">
        <f t="shared" si="23"/>
        <v>0.99999999999999989</v>
      </c>
      <c r="Q34" s="122">
        <v>2.7850919121713613E-2</v>
      </c>
      <c r="R34" s="123">
        <v>0.39248831931991668</v>
      </c>
      <c r="S34" s="123">
        <v>0</v>
      </c>
      <c r="T34" s="123">
        <v>4.0612813610758636E-3</v>
      </c>
      <c r="U34" s="125">
        <v>1.6798371839214705E-3</v>
      </c>
      <c r="V34" s="125">
        <v>5.0395115517644119E-3</v>
      </c>
      <c r="W34" s="125">
        <v>0.56539850813403991</v>
      </c>
      <c r="X34" s="125">
        <v>2.8096884539994542E-3</v>
      </c>
      <c r="Y34" s="125">
        <v>6.7193487356858813E-4</v>
      </c>
      <c r="Z34" s="125">
        <v>0</v>
      </c>
      <c r="AA34" s="125">
        <v>0</v>
      </c>
      <c r="AB34" s="125">
        <v>0</v>
      </c>
      <c r="AC34" s="125">
        <f t="shared" si="28"/>
        <v>0</v>
      </c>
      <c r="AD34" s="139">
        <f t="shared" si="24"/>
        <v>0.99999999999999989</v>
      </c>
      <c r="AE34" s="122">
        <v>2.7850919121713613E-2</v>
      </c>
      <c r="AF34" s="123">
        <v>0.20657279964206141</v>
      </c>
      <c r="AG34" s="123">
        <v>0</v>
      </c>
      <c r="AH34" s="123">
        <v>1.1603661031645322E-3</v>
      </c>
      <c r="AI34" s="125">
        <v>2.1121426405471957E-2</v>
      </c>
      <c r="AJ34" s="125">
        <v>6.3364279216415867E-2</v>
      </c>
      <c r="AK34" s="125">
        <v>0.65644705123408031</v>
      </c>
      <c r="AL34" s="125">
        <v>1.0810302433809177E-2</v>
      </c>
      <c r="AM34" s="125">
        <v>1.2672855843283171E-2</v>
      </c>
      <c r="AN34" s="125">
        <v>0</v>
      </c>
      <c r="AO34" s="125">
        <v>0</v>
      </c>
      <c r="AP34" s="125">
        <v>0</v>
      </c>
      <c r="AQ34" s="125">
        <f t="shared" si="29"/>
        <v>0</v>
      </c>
      <c r="AR34" s="139">
        <f t="shared" si="25"/>
        <v>1</v>
      </c>
      <c r="AS34" s="122">
        <v>2.7850919121713613E-2</v>
      </c>
      <c r="AT34" s="123">
        <v>0.14460095974944298</v>
      </c>
      <c r="AU34" s="123">
        <v>0</v>
      </c>
      <c r="AV34" s="123">
        <v>5.8018305158226609E-4</v>
      </c>
      <c r="AW34" s="125">
        <v>3.4220785874865031E-2</v>
      </c>
      <c r="AX34" s="125">
        <v>0.10266235762459509</v>
      </c>
      <c r="AY34" s="125">
        <v>0.64665811965634257</v>
      </c>
      <c r="AZ34" s="125">
        <v>1.8787709091555607E-2</v>
      </c>
      <c r="BA34" s="125">
        <v>2.4638965829902819E-2</v>
      </c>
      <c r="BB34" s="125">
        <v>0</v>
      </c>
      <c r="BC34" s="125">
        <v>0</v>
      </c>
      <c r="BD34" s="125">
        <v>0</v>
      </c>
      <c r="BE34" s="126">
        <f t="shared" si="30"/>
        <v>0</v>
      </c>
      <c r="BF34" s="139">
        <f t="shared" si="26"/>
        <v>0.99999999999999989</v>
      </c>
      <c r="BG34" s="122">
        <v>2.7850919121713613E-2</v>
      </c>
      <c r="BH34" s="123">
        <v>2.065727996420616E-2</v>
      </c>
      <c r="BI34" s="123">
        <v>0</v>
      </c>
      <c r="BJ34" s="123">
        <v>2.9009152579113337E-4</v>
      </c>
      <c r="BK34" s="125">
        <v>5.9700008746492221E-2</v>
      </c>
      <c r="BL34" s="125">
        <v>0.17910002623947666</v>
      </c>
      <c r="BM34" s="125">
        <v>0.63043993086871009</v>
      </c>
      <c r="BN34" s="125">
        <v>3.4201736536416248E-2</v>
      </c>
      <c r="BO34" s="125">
        <v>4.776000699719378E-2</v>
      </c>
      <c r="BP34" s="125">
        <v>0</v>
      </c>
      <c r="BQ34" s="125">
        <v>0</v>
      </c>
      <c r="BR34" s="125">
        <v>0</v>
      </c>
      <c r="BS34" s="125">
        <f t="shared" si="31"/>
        <v>0</v>
      </c>
      <c r="BT34" s="139">
        <f t="shared" si="27"/>
        <v>0.99999999999999978</v>
      </c>
    </row>
    <row r="35" spans="1:72" outlineLevel="1" x14ac:dyDescent="0.25">
      <c r="A35" s="26" t="s">
        <v>20</v>
      </c>
      <c r="B35" s="50">
        <v>0</v>
      </c>
      <c r="C35" s="127">
        <v>8.7590987111373905E-2</v>
      </c>
      <c r="D35" s="128">
        <v>0.85104303364916811</v>
      </c>
      <c r="E35" s="128">
        <v>0</v>
      </c>
      <c r="F35" s="128">
        <v>2.6793918961009612E-2</v>
      </c>
      <c r="G35" s="128">
        <v>0</v>
      </c>
      <c r="H35" s="129">
        <v>0</v>
      </c>
      <c r="I35" s="129">
        <v>3.4572060278448426E-2</v>
      </c>
      <c r="J35" s="129">
        <v>0</v>
      </c>
      <c r="K35" s="129">
        <v>0</v>
      </c>
      <c r="L35" s="129">
        <v>0</v>
      </c>
      <c r="M35" s="129">
        <v>0</v>
      </c>
      <c r="N35" s="129">
        <v>0</v>
      </c>
      <c r="O35" s="129">
        <v>0</v>
      </c>
      <c r="P35" s="139">
        <f t="shared" si="23"/>
        <v>1</v>
      </c>
      <c r="Q35" s="122">
        <v>8.7590987111373905E-2</v>
      </c>
      <c r="R35" s="123">
        <v>0.80849088196670971</v>
      </c>
      <c r="S35" s="123">
        <v>0</v>
      </c>
      <c r="T35" s="123">
        <v>1.8755743272706727E-2</v>
      </c>
      <c r="U35" s="125">
        <v>3.7942745528070968E-3</v>
      </c>
      <c r="V35" s="125">
        <v>1.138282365842129E-2</v>
      </c>
      <c r="W35" s="125">
        <v>6.7455773069443253E-2</v>
      </c>
      <c r="X35" s="125">
        <v>1.0118065474152259E-3</v>
      </c>
      <c r="Y35" s="125">
        <v>1.5177098211228389E-3</v>
      </c>
      <c r="Z35" s="125">
        <v>0</v>
      </c>
      <c r="AA35" s="125">
        <v>0</v>
      </c>
      <c r="AB35" s="125">
        <v>0</v>
      </c>
      <c r="AC35" s="125">
        <f t="shared" si="28"/>
        <v>0</v>
      </c>
      <c r="AD35" s="139">
        <f t="shared" si="24"/>
        <v>1</v>
      </c>
      <c r="AE35" s="122">
        <v>8.7590987111373905E-2</v>
      </c>
      <c r="AF35" s="123">
        <v>0.42552151682458406</v>
      </c>
      <c r="AG35" s="123">
        <v>0</v>
      </c>
      <c r="AH35" s="123">
        <v>5.358783792201921E-3</v>
      </c>
      <c r="AI35" s="125">
        <v>4.4695665199339173E-2</v>
      </c>
      <c r="AJ35" s="125">
        <v>0.13408699559801751</v>
      </c>
      <c r="AK35" s="125">
        <v>0.25805038627514432</v>
      </c>
      <c r="AL35" s="125">
        <v>1.787826607973567E-2</v>
      </c>
      <c r="AM35" s="125">
        <v>2.6817399119603506E-2</v>
      </c>
      <c r="AN35" s="125">
        <v>0</v>
      </c>
      <c r="AO35" s="125">
        <v>0</v>
      </c>
      <c r="AP35" s="125">
        <v>0</v>
      </c>
      <c r="AQ35" s="125">
        <f t="shared" si="29"/>
        <v>0</v>
      </c>
      <c r="AR35" s="139">
        <f t="shared" si="25"/>
        <v>1</v>
      </c>
      <c r="AS35" s="122">
        <v>8.7590987111373905E-2</v>
      </c>
      <c r="AT35" s="123">
        <v>0.29786506177720884</v>
      </c>
      <c r="AU35" s="123">
        <v>0</v>
      </c>
      <c r="AV35" s="123">
        <v>2.6793918961009605E-3</v>
      </c>
      <c r="AW35" s="125">
        <v>7.2161562367108495E-2</v>
      </c>
      <c r="AX35" s="125">
        <v>0.21648468710132548</v>
      </c>
      <c r="AY35" s="125">
        <v>0.23662443490635215</v>
      </c>
      <c r="AZ35" s="125">
        <v>3.4637549936212077E-2</v>
      </c>
      <c r="BA35" s="125">
        <v>5.1956324904318105E-2</v>
      </c>
      <c r="BB35" s="125">
        <v>0</v>
      </c>
      <c r="BC35" s="125">
        <v>0</v>
      </c>
      <c r="BD35" s="125">
        <v>0</v>
      </c>
      <c r="BE35" s="126">
        <f t="shared" si="30"/>
        <v>0</v>
      </c>
      <c r="BF35" s="139">
        <f t="shared" si="26"/>
        <v>1</v>
      </c>
      <c r="BG35" s="122">
        <v>8.7590987111373905E-2</v>
      </c>
      <c r="BH35" s="123">
        <v>4.255215168245844E-2</v>
      </c>
      <c r="BI35" s="123">
        <v>0</v>
      </c>
      <c r="BJ35" s="123">
        <v>1.3396959480504818E-3</v>
      </c>
      <c r="BK35" s="125">
        <v>0.1250917657469503</v>
      </c>
      <c r="BL35" s="125">
        <v>0.3752752972408509</v>
      </c>
      <c r="BM35" s="125">
        <v>0.20136108127438218</v>
      </c>
      <c r="BN35" s="125">
        <v>6.6715608398373497E-2</v>
      </c>
      <c r="BO35" s="125">
        <v>0.10007341259756025</v>
      </c>
      <c r="BP35" s="125">
        <v>0</v>
      </c>
      <c r="BQ35" s="125">
        <v>0</v>
      </c>
      <c r="BR35" s="125">
        <v>0</v>
      </c>
      <c r="BS35" s="125">
        <f t="shared" si="31"/>
        <v>0</v>
      </c>
      <c r="BT35" s="139">
        <f t="shared" si="27"/>
        <v>1</v>
      </c>
    </row>
    <row r="36" spans="1:72" outlineLevel="1" x14ac:dyDescent="0.25">
      <c r="A36" s="26" t="s">
        <v>26</v>
      </c>
      <c r="B36" s="50">
        <v>0</v>
      </c>
      <c r="C36" s="127">
        <v>5.0202352386795206E-2</v>
      </c>
      <c r="D36" s="128">
        <v>0.12692161450912148</v>
      </c>
      <c r="E36" s="128">
        <v>0.17462092511359059</v>
      </c>
      <c r="F36" s="128">
        <v>6.9136758889951349E-4</v>
      </c>
      <c r="G36" s="128">
        <v>0</v>
      </c>
      <c r="H36" s="129">
        <v>0</v>
      </c>
      <c r="I36" s="129">
        <v>0.61711819280249158</v>
      </c>
      <c r="J36" s="129">
        <v>3.0445547599101581E-2</v>
      </c>
      <c r="K36" s="129">
        <v>0</v>
      </c>
      <c r="L36" s="129">
        <v>0</v>
      </c>
      <c r="M36" s="129">
        <v>0</v>
      </c>
      <c r="N36" s="129">
        <v>0</v>
      </c>
      <c r="O36" s="129">
        <v>0</v>
      </c>
      <c r="P36" s="139">
        <f t="shared" si="23"/>
        <v>1</v>
      </c>
      <c r="Q36" s="122">
        <v>5.0202352386795206E-2</v>
      </c>
      <c r="R36" s="123">
        <v>0.12057553378366541</v>
      </c>
      <c r="S36" s="123">
        <v>0.15715883260223154</v>
      </c>
      <c r="T36" s="123">
        <v>4.8395731222965942E-4</v>
      </c>
      <c r="U36" s="125">
        <v>1.8011687635113738E-3</v>
      </c>
      <c r="V36" s="125">
        <v>5.4035062905341217E-3</v>
      </c>
      <c r="W36" s="125">
        <v>0.63272832208625684</v>
      </c>
      <c r="X36" s="125">
        <v>3.0925859269371282E-2</v>
      </c>
      <c r="Y36" s="125">
        <v>7.2046750540454962E-4</v>
      </c>
      <c r="Z36" s="125">
        <v>0</v>
      </c>
      <c r="AA36" s="125">
        <v>0</v>
      </c>
      <c r="AB36" s="125">
        <v>0</v>
      </c>
      <c r="AC36" s="125">
        <f t="shared" si="28"/>
        <v>0</v>
      </c>
      <c r="AD36" s="139">
        <f t="shared" si="24"/>
        <v>1</v>
      </c>
      <c r="AE36" s="122">
        <v>5.0202352386795206E-2</v>
      </c>
      <c r="AF36" s="123">
        <v>6.3460807254560742E-2</v>
      </c>
      <c r="AG36" s="123">
        <v>8.7310462556795296E-2</v>
      </c>
      <c r="AH36" s="123">
        <v>1.3827351777990268E-4</v>
      </c>
      <c r="AI36" s="125">
        <v>1.5132436388247565E-2</v>
      </c>
      <c r="AJ36" s="125">
        <v>4.5397309164742695E-2</v>
      </c>
      <c r="AK36" s="125">
        <v>0.69278037474372944</v>
      </c>
      <c r="AL36" s="125">
        <v>3.6498522154400609E-2</v>
      </c>
      <c r="AM36" s="125">
        <v>9.079461832948537E-3</v>
      </c>
      <c r="AN36" s="125">
        <v>0</v>
      </c>
      <c r="AO36" s="125">
        <v>0</v>
      </c>
      <c r="AP36" s="125">
        <v>0</v>
      </c>
      <c r="AQ36" s="125">
        <f t="shared" si="29"/>
        <v>0</v>
      </c>
      <c r="AR36" s="139">
        <f t="shared" si="25"/>
        <v>1</v>
      </c>
      <c r="AS36" s="122">
        <v>5.0202352386795206E-2</v>
      </c>
      <c r="AT36" s="123">
        <v>4.4422565078192519E-2</v>
      </c>
      <c r="AU36" s="123">
        <v>6.1117323789756706E-2</v>
      </c>
      <c r="AV36" s="123">
        <v>6.9136758889951338E-5</v>
      </c>
      <c r="AW36" s="125">
        <v>2.4578110198096553E-2</v>
      </c>
      <c r="AX36" s="125">
        <v>7.373433059428966E-2</v>
      </c>
      <c r="AY36" s="125">
        <v>0.6859369013571619</v>
      </c>
      <c r="AZ36" s="125">
        <v>4.2243040494187922E-2</v>
      </c>
      <c r="BA36" s="125">
        <v>1.7696239342629514E-2</v>
      </c>
      <c r="BB36" s="125">
        <v>0</v>
      </c>
      <c r="BC36" s="125">
        <v>0</v>
      </c>
      <c r="BD36" s="125">
        <v>0</v>
      </c>
      <c r="BE36" s="126">
        <f t="shared" si="30"/>
        <v>0</v>
      </c>
      <c r="BF36" s="139">
        <f t="shared" si="26"/>
        <v>1</v>
      </c>
      <c r="BG36" s="122">
        <v>5.0202352386795206E-2</v>
      </c>
      <c r="BH36" s="123">
        <v>6.3460807254560794E-3</v>
      </c>
      <c r="BI36" s="123">
        <v>8.7310462556795376E-3</v>
      </c>
      <c r="BJ36" s="123">
        <v>3.4568379444975703E-5</v>
      </c>
      <c r="BK36" s="125">
        <v>4.306833177765465E-2</v>
      </c>
      <c r="BL36" s="125">
        <v>0.12920499533296395</v>
      </c>
      <c r="BM36" s="125">
        <v>0.67454263517269775</v>
      </c>
      <c r="BN36" s="125">
        <v>5.3415324547184062E-2</v>
      </c>
      <c r="BO36" s="125">
        <v>3.445466542212372E-2</v>
      </c>
      <c r="BP36" s="125">
        <v>0</v>
      </c>
      <c r="BQ36" s="125">
        <v>0</v>
      </c>
      <c r="BR36" s="125">
        <v>0</v>
      </c>
      <c r="BS36" s="125">
        <f t="shared" si="31"/>
        <v>0</v>
      </c>
      <c r="BT36" s="139">
        <f t="shared" si="27"/>
        <v>0.99999999999999989</v>
      </c>
    </row>
    <row r="37" spans="1:72" outlineLevel="1" x14ac:dyDescent="0.25">
      <c r="A37" s="26" t="s">
        <v>7</v>
      </c>
      <c r="B37" s="50">
        <v>0</v>
      </c>
      <c r="C37" s="127">
        <v>0.14993713062499983</v>
      </c>
      <c r="D37" s="128">
        <v>0.33347622752148715</v>
      </c>
      <c r="E37" s="128">
        <v>0.18788045621170088</v>
      </c>
      <c r="F37" s="128">
        <v>1.0725207646881962E-2</v>
      </c>
      <c r="G37" s="128">
        <v>0</v>
      </c>
      <c r="H37" s="129">
        <v>0</v>
      </c>
      <c r="I37" s="129">
        <v>0.31618209067655001</v>
      </c>
      <c r="J37" s="129">
        <v>1.7243081228826502E-3</v>
      </c>
      <c r="K37" s="129">
        <v>0</v>
      </c>
      <c r="L37" s="129">
        <v>0</v>
      </c>
      <c r="M37" s="129">
        <v>0</v>
      </c>
      <c r="N37" s="135">
        <v>7.4579195497618506E-5</v>
      </c>
      <c r="O37" s="129">
        <v>0</v>
      </c>
      <c r="P37" s="139">
        <f t="shared" si="23"/>
        <v>1.0000000000000002</v>
      </c>
      <c r="Q37" s="122">
        <v>0.14993713062499983</v>
      </c>
      <c r="R37" s="123">
        <v>0.31680241614541277</v>
      </c>
      <c r="S37" s="123">
        <v>0.16909241059053079</v>
      </c>
      <c r="T37" s="123">
        <v>7.5076453528173728E-3</v>
      </c>
      <c r="U37" s="125">
        <v>2.9009564468481771E-3</v>
      </c>
      <c r="V37" s="125">
        <v>8.702869340544532E-3</v>
      </c>
      <c r="W37" s="125">
        <v>0.34132371321590088</v>
      </c>
      <c r="X37" s="125">
        <v>2.497896508708831E-3</v>
      </c>
      <c r="Y37" s="125">
        <v>1.1603825787392709E-3</v>
      </c>
      <c r="Z37" s="125">
        <v>0</v>
      </c>
      <c r="AA37" s="125">
        <v>0</v>
      </c>
      <c r="AB37" s="125">
        <v>7.4579195497618506E-5</v>
      </c>
      <c r="AC37" s="125">
        <f t="shared" si="28"/>
        <v>0</v>
      </c>
      <c r="AD37" s="139">
        <f t="shared" si="24"/>
        <v>1</v>
      </c>
      <c r="AE37" s="122">
        <v>0.14993713062499983</v>
      </c>
      <c r="AF37" s="123">
        <v>0.16673811376074357</v>
      </c>
      <c r="AG37" s="123">
        <v>9.394022810585044E-2</v>
      </c>
      <c r="AH37" s="123">
        <v>2.145041529376392E-3</v>
      </c>
      <c r="AI37" s="125">
        <v>2.6925850798409961E-2</v>
      </c>
      <c r="AJ37" s="125">
        <v>8.0777552395229879E-2</v>
      </c>
      <c r="AK37" s="125">
        <v>0.45081134466859979</v>
      </c>
      <c r="AL37" s="125">
        <v>1.2494648442246632E-2</v>
      </c>
      <c r="AM37" s="125">
        <v>1.6155510479045974E-2</v>
      </c>
      <c r="AN37" s="125">
        <v>0</v>
      </c>
      <c r="AO37" s="125">
        <v>0</v>
      </c>
      <c r="AP37" s="125">
        <v>7.4579195497618506E-5</v>
      </c>
      <c r="AQ37" s="125">
        <f t="shared" si="29"/>
        <v>0</v>
      </c>
      <c r="AR37" s="139">
        <f t="shared" si="25"/>
        <v>1.0000000000000002</v>
      </c>
      <c r="AS37" s="122">
        <v>0.14993713062499983</v>
      </c>
      <c r="AT37" s="123">
        <v>0.1167166796325205</v>
      </c>
      <c r="AU37" s="123">
        <v>6.5758159674095304E-2</v>
      </c>
      <c r="AV37" s="123">
        <v>1.072520764688196E-3</v>
      </c>
      <c r="AW37" s="125">
        <v>4.3566816413595749E-2</v>
      </c>
      <c r="AX37" s="125">
        <v>0.13070044924078725</v>
      </c>
      <c r="AY37" s="125">
        <v>0.43816917663461807</v>
      </c>
      <c r="AZ37" s="125">
        <v>2.2636380001408607E-2</v>
      </c>
      <c r="BA37" s="125">
        <v>3.1368107817788933E-2</v>
      </c>
      <c r="BB37" s="125">
        <v>0</v>
      </c>
      <c r="BC37" s="125">
        <v>0</v>
      </c>
      <c r="BD37" s="125">
        <v>7.4579195497618506E-5</v>
      </c>
      <c r="BE37" s="126">
        <f t="shared" si="30"/>
        <v>7.4579195497618506E-5</v>
      </c>
      <c r="BF37" s="139">
        <f t="shared" si="26"/>
        <v>1.0000745791954979</v>
      </c>
      <c r="BG37" s="122">
        <v>0.14993713062499983</v>
      </c>
      <c r="BH37" s="123">
        <v>1.6673811376074373E-2</v>
      </c>
      <c r="BI37" s="123">
        <v>9.3940228105850523E-3</v>
      </c>
      <c r="BJ37" s="123">
        <v>5.3626038234409854E-4</v>
      </c>
      <c r="BK37" s="125">
        <v>7.5821669521659973E-2</v>
      </c>
      <c r="BL37" s="125">
        <v>0.22746500856497992</v>
      </c>
      <c r="BM37" s="125">
        <v>0.41727765003876327</v>
      </c>
      <c r="BN37" s="125">
        <v>4.2162531867767965E-2</v>
      </c>
      <c r="BO37" s="125">
        <v>6.0657335617327973E-2</v>
      </c>
      <c r="BP37" s="125">
        <v>0</v>
      </c>
      <c r="BQ37" s="125">
        <v>0</v>
      </c>
      <c r="BR37" s="125">
        <v>7.4579195497618506E-5</v>
      </c>
      <c r="BS37" s="125">
        <f t="shared" si="31"/>
        <v>7.4579195497618506E-5</v>
      </c>
      <c r="BT37" s="139">
        <f t="shared" si="27"/>
        <v>1.0000745791954979</v>
      </c>
    </row>
    <row r="38" spans="1:72" outlineLevel="1" x14ac:dyDescent="0.25">
      <c r="A38" s="26" t="s">
        <v>9</v>
      </c>
      <c r="B38" s="50">
        <v>0</v>
      </c>
      <c r="C38" s="127">
        <v>0.64016959695478204</v>
      </c>
      <c r="D38" s="128">
        <v>1.1445573504387156E-2</v>
      </c>
      <c r="E38" s="128">
        <v>1.4350628290084155E-2</v>
      </c>
      <c r="F38" s="128">
        <v>0</v>
      </c>
      <c r="G38" s="128">
        <v>0</v>
      </c>
      <c r="H38" s="129">
        <v>0</v>
      </c>
      <c r="I38" s="129">
        <v>0.32312409317346524</v>
      </c>
      <c r="J38" s="129">
        <v>0</v>
      </c>
      <c r="K38" s="129">
        <v>0</v>
      </c>
      <c r="L38" s="129">
        <v>1.0910108077281322E-2</v>
      </c>
      <c r="M38" s="129">
        <v>0</v>
      </c>
      <c r="N38" s="129">
        <v>0</v>
      </c>
      <c r="O38" s="129">
        <v>0</v>
      </c>
      <c r="P38" s="139">
        <f t="shared" si="23"/>
        <v>0.99999999999999989</v>
      </c>
      <c r="Q38" s="122">
        <v>0.64016959695478204</v>
      </c>
      <c r="R38" s="123">
        <v>1.0873294829167797E-2</v>
      </c>
      <c r="S38" s="123">
        <v>1.291556546107574E-2</v>
      </c>
      <c r="T38" s="123">
        <v>0</v>
      </c>
      <c r="U38" s="125">
        <v>1.5055061281708299E-4</v>
      </c>
      <c r="V38" s="125">
        <v>4.5165183845124898E-4</v>
      </c>
      <c r="W38" s="125">
        <v>0.32442886515121327</v>
      </c>
      <c r="X38" s="125">
        <v>4.0146830084555466E-5</v>
      </c>
      <c r="Y38" s="125">
        <v>6.0220245126833202E-5</v>
      </c>
      <c r="Z38" s="125">
        <v>1.0910108077281322E-2</v>
      </c>
      <c r="AA38" s="125">
        <v>0</v>
      </c>
      <c r="AB38" s="125">
        <v>0</v>
      </c>
      <c r="AC38" s="125">
        <f t="shared" si="28"/>
        <v>0</v>
      </c>
      <c r="AD38" s="139">
        <f t="shared" si="24"/>
        <v>0.99999999999999989</v>
      </c>
      <c r="AE38" s="122">
        <v>0.64016959695478204</v>
      </c>
      <c r="AF38" s="123">
        <v>5.7227867521935779E-3</v>
      </c>
      <c r="AG38" s="123">
        <v>7.1753141450420777E-3</v>
      </c>
      <c r="AH38" s="123">
        <v>0</v>
      </c>
      <c r="AI38" s="125">
        <v>1.2898100897235656E-3</v>
      </c>
      <c r="AJ38" s="125">
        <v>3.8694302691706967E-3</v>
      </c>
      <c r="AK38" s="125">
        <v>0.32957314362208306</v>
      </c>
      <c r="AL38" s="125">
        <v>5.1592403588942627E-4</v>
      </c>
      <c r="AM38" s="125">
        <v>7.7388605383413929E-4</v>
      </c>
      <c r="AN38" s="125">
        <v>1.0910108077281322E-2</v>
      </c>
      <c r="AO38" s="125">
        <v>0</v>
      </c>
      <c r="AP38" s="125">
        <v>0</v>
      </c>
      <c r="AQ38" s="125">
        <f t="shared" si="29"/>
        <v>0</v>
      </c>
      <c r="AR38" s="139">
        <f t="shared" si="25"/>
        <v>1</v>
      </c>
      <c r="AS38" s="122">
        <v>0.64016959695478204</v>
      </c>
      <c r="AT38" s="123">
        <v>4.0059507265355039E-3</v>
      </c>
      <c r="AU38" s="123">
        <v>5.0227199015294537E-3</v>
      </c>
      <c r="AV38" s="123">
        <v>0</v>
      </c>
      <c r="AW38" s="125">
        <v>2.0959413958007941E-3</v>
      </c>
      <c r="AX38" s="125">
        <v>6.2878241874023827E-3</v>
      </c>
      <c r="AY38" s="125">
        <v>0.32899272908170746</v>
      </c>
      <c r="AZ38" s="125">
        <v>1.006051869984381E-3</v>
      </c>
      <c r="BA38" s="125">
        <v>1.5090778049765717E-3</v>
      </c>
      <c r="BB38" s="125">
        <v>1.0910108077281322E-2</v>
      </c>
      <c r="BC38" s="125">
        <v>0</v>
      </c>
      <c r="BD38" s="125">
        <v>0</v>
      </c>
      <c r="BE38" s="126">
        <f t="shared" si="30"/>
        <v>0</v>
      </c>
      <c r="BF38" s="139">
        <f t="shared" si="26"/>
        <v>0.99999999999999989</v>
      </c>
      <c r="BG38" s="122">
        <v>0.64016959695478204</v>
      </c>
      <c r="BH38" s="123">
        <v>5.7227867521935825E-4</v>
      </c>
      <c r="BI38" s="123">
        <v>7.1753141450420839E-4</v>
      </c>
      <c r="BJ38" s="123">
        <v>0</v>
      </c>
      <c r="BK38" s="125">
        <v>3.6759587557121613E-3</v>
      </c>
      <c r="BL38" s="125">
        <v>1.1027876267136484E-2</v>
      </c>
      <c r="BM38" s="125">
        <v>0.3280253715144148</v>
      </c>
      <c r="BN38" s="125">
        <v>1.9605113363798197E-3</v>
      </c>
      <c r="BO38" s="125">
        <v>2.9407670045697291E-3</v>
      </c>
      <c r="BP38" s="125">
        <v>1.0910108077281322E-2</v>
      </c>
      <c r="BQ38" s="125">
        <v>0</v>
      </c>
      <c r="BR38" s="125">
        <v>0</v>
      </c>
      <c r="BS38" s="125">
        <f t="shared" si="31"/>
        <v>0</v>
      </c>
      <c r="BT38" s="139">
        <f t="shared" si="27"/>
        <v>1</v>
      </c>
    </row>
    <row r="39" spans="1:72" outlineLevel="1" x14ac:dyDescent="0.25">
      <c r="A39" s="26" t="s">
        <v>14</v>
      </c>
      <c r="B39" s="50">
        <v>0</v>
      </c>
      <c r="C39" s="127">
        <v>7.8219880983012163E-2</v>
      </c>
      <c r="D39" s="128">
        <v>0.25512800383536571</v>
      </c>
      <c r="E39" s="128">
        <v>0.49897194360706032</v>
      </c>
      <c r="F39" s="128">
        <v>1.5063649114467567E-3</v>
      </c>
      <c r="G39" s="128">
        <v>0</v>
      </c>
      <c r="H39" s="129">
        <v>2.111309845833878E-2</v>
      </c>
      <c r="I39" s="129">
        <v>0.1028345112880986</v>
      </c>
      <c r="J39" s="129">
        <v>2.111309845833878E-2</v>
      </c>
      <c r="K39" s="129">
        <v>2.111309845833878E-2</v>
      </c>
      <c r="L39" s="129">
        <v>0</v>
      </c>
      <c r="M39" s="129">
        <v>0</v>
      </c>
      <c r="N39" s="129">
        <v>0</v>
      </c>
      <c r="O39" s="129">
        <v>0</v>
      </c>
      <c r="P39" s="139">
        <f t="shared" si="23"/>
        <v>0.99999999999999978</v>
      </c>
      <c r="Q39" s="122">
        <v>7.8219880983012163E-2</v>
      </c>
      <c r="R39" s="123">
        <v>0.24237160364359742</v>
      </c>
      <c r="S39" s="123">
        <v>0.44907474924635432</v>
      </c>
      <c r="T39" s="123">
        <v>1.0544554380127295E-3</v>
      </c>
      <c r="U39" s="125">
        <v>4.7329128019431253E-3</v>
      </c>
      <c r="V39" s="125">
        <v>3.5311836864168153E-2</v>
      </c>
      <c r="W39" s="125">
        <v>0.14385308890493903</v>
      </c>
      <c r="X39" s="125">
        <v>2.2375208538856946E-2</v>
      </c>
      <c r="Y39" s="125">
        <v>2.3006263579116032E-2</v>
      </c>
      <c r="Z39" s="125">
        <v>0</v>
      </c>
      <c r="AA39" s="125">
        <v>0</v>
      </c>
      <c r="AB39" s="125">
        <v>0</v>
      </c>
      <c r="AC39" s="125">
        <f t="shared" si="28"/>
        <v>0</v>
      </c>
      <c r="AD39" s="139">
        <f t="shared" si="24"/>
        <v>1</v>
      </c>
      <c r="AE39" s="122">
        <v>7.8219880983012163E-2</v>
      </c>
      <c r="AF39" s="123">
        <v>0.12756400191768286</v>
      </c>
      <c r="AG39" s="123">
        <v>0.24948597180353016</v>
      </c>
      <c r="AH39" s="123">
        <v>3.0127298228935126E-4</v>
      </c>
      <c r="AI39" s="125">
        <v>3.7825506565037047E-2</v>
      </c>
      <c r="AJ39" s="125">
        <v>0.13458961815344991</v>
      </c>
      <c r="AK39" s="125">
        <v>0.2919620441132838</v>
      </c>
      <c r="AL39" s="125">
        <v>3.6243301084353599E-2</v>
      </c>
      <c r="AM39" s="125">
        <v>4.3808402397361002E-2</v>
      </c>
      <c r="AN39" s="125">
        <v>0</v>
      </c>
      <c r="AO39" s="125">
        <v>0</v>
      </c>
      <c r="AP39" s="125">
        <v>0</v>
      </c>
      <c r="AQ39" s="125">
        <f t="shared" si="29"/>
        <v>0</v>
      </c>
      <c r="AR39" s="139">
        <f t="shared" si="25"/>
        <v>0.99999999999999978</v>
      </c>
      <c r="AS39" s="122">
        <v>7.8219880983012163E-2</v>
      </c>
      <c r="AT39" s="123">
        <v>8.9294801342377994E-2</v>
      </c>
      <c r="AU39" s="123">
        <v>0.17464018026247111</v>
      </c>
      <c r="AV39" s="123">
        <v>1.5063649114467563E-4</v>
      </c>
      <c r="AW39" s="125">
        <v>6.1440086782234879E-2</v>
      </c>
      <c r="AX39" s="125">
        <v>0.2054333588050434</v>
      </c>
      <c r="AY39" s="125">
        <v>0.27486675427835627</v>
      </c>
      <c r="AZ39" s="125">
        <v>5.060434011381152E-2</v>
      </c>
      <c r="BA39" s="125">
        <v>6.5349960941547894E-2</v>
      </c>
      <c r="BB39" s="125">
        <v>0</v>
      </c>
      <c r="BC39" s="125">
        <v>0</v>
      </c>
      <c r="BD39" s="125">
        <v>0</v>
      </c>
      <c r="BE39" s="126">
        <f t="shared" si="30"/>
        <v>0</v>
      </c>
      <c r="BF39" s="139">
        <f t="shared" si="26"/>
        <v>0.99999999999999989</v>
      </c>
      <c r="BG39" s="122">
        <v>7.8219880983012163E-2</v>
      </c>
      <c r="BH39" s="123">
        <v>1.2756400191768297E-2</v>
      </c>
      <c r="BI39" s="123">
        <v>2.4948597180353038E-2</v>
      </c>
      <c r="BJ39" s="123">
        <v>7.5318245572337896E-5</v>
      </c>
      <c r="BK39" s="125">
        <v>0.10767389951042686</v>
      </c>
      <c r="BL39" s="125">
        <v>0.34413479698961935</v>
      </c>
      <c r="BM39" s="125">
        <v>0.24639971063533445</v>
      </c>
      <c r="BN39" s="125">
        <v>7.8539178197233106E-2</v>
      </c>
      <c r="BO39" s="125">
        <v>0.10725221806668027</v>
      </c>
      <c r="BP39" s="125">
        <v>0</v>
      </c>
      <c r="BQ39" s="125">
        <v>0</v>
      </c>
      <c r="BR39" s="125">
        <v>0</v>
      </c>
      <c r="BS39" s="125">
        <f t="shared" si="31"/>
        <v>0</v>
      </c>
      <c r="BT39" s="139">
        <f t="shared" si="27"/>
        <v>0.99999999999999989</v>
      </c>
    </row>
    <row r="40" spans="1:72" ht="15.75" outlineLevel="1" thickBot="1" x14ac:dyDescent="0.3">
      <c r="A40" s="27" t="s">
        <v>4</v>
      </c>
      <c r="B40" s="68">
        <v>0</v>
      </c>
      <c r="C40" s="130">
        <v>0.11401462932215546</v>
      </c>
      <c r="D40" s="131">
        <v>0.74383041406869788</v>
      </c>
      <c r="E40" s="131">
        <v>7.057360017855506E-2</v>
      </c>
      <c r="F40" s="131">
        <v>2.2054347014255935E-2</v>
      </c>
      <c r="G40" s="131">
        <v>0</v>
      </c>
      <c r="H40" s="132">
        <v>3.7310985291191297E-4</v>
      </c>
      <c r="I40" s="132">
        <v>4.8914034165019257E-2</v>
      </c>
      <c r="J40" s="132">
        <v>0</v>
      </c>
      <c r="K40" s="132">
        <v>0</v>
      </c>
      <c r="L40" s="132">
        <v>0</v>
      </c>
      <c r="M40" s="132">
        <v>0</v>
      </c>
      <c r="N40" s="132">
        <v>0</v>
      </c>
      <c r="O40" s="132">
        <v>2.3986539840455438E-4</v>
      </c>
      <c r="P40" s="140">
        <f t="shared" si="23"/>
        <v>1</v>
      </c>
      <c r="Q40" s="130">
        <v>0.11401462932215546</v>
      </c>
      <c r="R40" s="131">
        <v>0.70663889336526298</v>
      </c>
      <c r="S40" s="131">
        <v>6.3516240160699552E-2</v>
      </c>
      <c r="T40" s="131">
        <v>1.5438042909979154E-2</v>
      </c>
      <c r="U40" s="133">
        <v>3.814888861917538E-3</v>
      </c>
      <c r="V40" s="133">
        <v>1.1817776438664527E-2</v>
      </c>
      <c r="W40" s="133">
        <v>8.1976404301637926E-2</v>
      </c>
      <c r="X40" s="133">
        <v>1.0173036965113436E-3</v>
      </c>
      <c r="Y40" s="133">
        <v>1.5259555447670154E-3</v>
      </c>
      <c r="Z40" s="133">
        <v>0</v>
      </c>
      <c r="AA40" s="133">
        <v>0</v>
      </c>
      <c r="AB40" s="133">
        <v>0</v>
      </c>
      <c r="AC40" s="133">
        <f t="shared" si="28"/>
        <v>2.3986539840455438E-4</v>
      </c>
      <c r="AD40" s="140">
        <f t="shared" si="24"/>
        <v>1</v>
      </c>
      <c r="AE40" s="130">
        <v>0.11401462932215546</v>
      </c>
      <c r="AF40" s="131">
        <v>0.37191520703434894</v>
      </c>
      <c r="AG40" s="131">
        <v>3.528680008927753E-2</v>
      </c>
      <c r="AH40" s="131">
        <v>4.410869402851186E-3</v>
      </c>
      <c r="AI40" s="133">
        <v>4.2484548473503123E-2</v>
      </c>
      <c r="AJ40" s="133">
        <v>0.12782675527342127</v>
      </c>
      <c r="AK40" s="133">
        <v>0.26133677653253484</v>
      </c>
      <c r="AL40" s="133">
        <v>1.6993819389401251E-2</v>
      </c>
      <c r="AM40" s="133">
        <v>2.5490729084101871E-2</v>
      </c>
      <c r="AN40" s="133">
        <v>0</v>
      </c>
      <c r="AO40" s="133">
        <v>0</v>
      </c>
      <c r="AP40" s="133">
        <v>0</v>
      </c>
      <c r="AQ40" s="133">
        <f t="shared" si="29"/>
        <v>2.3986539840455438E-4</v>
      </c>
      <c r="AR40" s="140">
        <f t="shared" si="25"/>
        <v>1</v>
      </c>
      <c r="AS40" s="130">
        <v>0.11401462932215546</v>
      </c>
      <c r="AT40" s="131">
        <v>0.26034064492404424</v>
      </c>
      <c r="AU40" s="131">
        <v>2.4700760062494269E-2</v>
      </c>
      <c r="AV40" s="131">
        <v>2.205434701425593E-3</v>
      </c>
      <c r="AW40" s="133">
        <v>6.86514401966931E-2</v>
      </c>
      <c r="AX40" s="133">
        <v>0.20632743044299121</v>
      </c>
      <c r="AY40" s="133">
        <v>0.24113806671575988</v>
      </c>
      <c r="AZ40" s="133">
        <v>3.2952691294412688E-2</v>
      </c>
      <c r="BA40" s="133">
        <v>4.9429036941619021E-2</v>
      </c>
      <c r="BB40" s="133">
        <v>0</v>
      </c>
      <c r="BC40" s="133">
        <v>0</v>
      </c>
      <c r="BD40" s="133">
        <v>0</v>
      </c>
      <c r="BE40" s="134">
        <f t="shared" si="30"/>
        <v>0</v>
      </c>
      <c r="BF40" s="140">
        <f t="shared" si="26"/>
        <v>0.99976013460159552</v>
      </c>
      <c r="BG40" s="130">
        <v>0.11401462932215546</v>
      </c>
      <c r="BH40" s="131">
        <v>3.7191520703434927E-2</v>
      </c>
      <c r="BI40" s="131">
        <v>3.5286800089277563E-3</v>
      </c>
      <c r="BJ40" s="131">
        <v>1.1027173507127978E-3</v>
      </c>
      <c r="BK40" s="133">
        <v>0.11919531647976501</v>
      </c>
      <c r="BL40" s="133">
        <v>0.35795905929220695</v>
      </c>
      <c r="BM40" s="133">
        <v>0.20784112280470596</v>
      </c>
      <c r="BN40" s="133">
        <v>6.3570835455874677E-2</v>
      </c>
      <c r="BO40" s="133">
        <v>9.5356253183812009E-2</v>
      </c>
      <c r="BP40" s="133">
        <v>0</v>
      </c>
      <c r="BQ40" s="133">
        <v>0</v>
      </c>
      <c r="BR40" s="133">
        <v>0</v>
      </c>
      <c r="BS40" s="133">
        <f t="shared" si="31"/>
        <v>0</v>
      </c>
      <c r="BT40" s="140">
        <f t="shared" si="27"/>
        <v>0.99976013460159563</v>
      </c>
    </row>
    <row r="41" spans="1:72" outlineLevel="1" x14ac:dyDescent="0.25"/>
    <row r="42" spans="1:72" outlineLevel="1" x14ac:dyDescent="0.25"/>
    <row r="43" spans="1:72" outlineLevel="1" x14ac:dyDescent="0.25"/>
    <row r="44" spans="1:72" s="48" customFormat="1" outlineLevel="1" x14ac:dyDescent="0.25">
      <c r="A44" s="48" t="str">
        <f t="shared" ref="A44:A72" si="32">A12</f>
        <v>Austria</v>
      </c>
      <c r="B44" s="48" t="str">
        <f>P44</f>
        <v>electricity 9% 
gas 30%
coal 1%
oil 23%
renewables 38%</v>
      </c>
      <c r="C44" s="48" t="str">
        <f t="shared" ref="C44:C72" si="33">AD44</f>
        <v>electricity 9% 
gas 28%
coal %
oil 20%
renewables 42%</v>
      </c>
      <c r="D44" s="48" t="str">
        <f t="shared" ref="D44:D72" si="34">AR44</f>
        <v>electricity 12% 
gas 15%
coal %
oil 11%
renewables 62%</v>
      </c>
      <c r="E44" s="48" t="str">
        <f t="shared" ref="E44:E72" si="35">BF44</f>
        <v>electricity 13% 
gas 10%
coal %
oil 8%
renewables 68%</v>
      </c>
      <c r="F44" s="48" t="str">
        <f t="shared" ref="F44:F72" si="36">BT44</f>
        <v>electricity 16% 
gas 1%
coal %
oil 1%
renewables 81%</v>
      </c>
      <c r="P44" s="48" t="str">
        <f t="shared" ref="P44:P72" si="37">"electricity "&amp;TEXT(C12+G12,"0% 
")&amp;"gas "&amp;TEXT(D12,"#%
")&amp;"coal "&amp;TEXT(F12,"#%
")&amp;"oil "&amp;TEXT(E12,"#%
")&amp;"renewables "&amp;TEXT(SUM(H12:N12),"#%")</f>
        <v>electricity 9% 
gas 30%
coal 1%
oil 23%
renewables 38%</v>
      </c>
      <c r="AD44" s="48" t="str">
        <f>"electricity "&amp;TEXT(Q12+U12,"0% 
")&amp;"gas "&amp;TEXT(R12,"#%
")&amp;"coal "&amp;TEXT(T12,"#%
")&amp;"oil "&amp;TEXT(S12,"#%
")&amp;"renewables "&amp;TEXT(SUM(V12:AC12),"#%")</f>
        <v>electricity 9% 
gas 28%
coal %
oil 20%
renewables 42%</v>
      </c>
      <c r="AR44" s="48" t="str">
        <f>"electricity "&amp;TEXT(AE12+AI12,"0% 
")&amp;"gas "&amp;TEXT(AF12,"#%
")&amp;"coal "&amp;TEXT(AH12,"#%
")&amp;"oil "&amp;TEXT(AG12,"#%
")&amp;"renewables "&amp;TEXT(SUM(AJ12:AP12),"#%")</f>
        <v>electricity 12% 
gas 15%
coal %
oil 11%
renewables 62%</v>
      </c>
      <c r="BF44" s="48" t="str">
        <f>"electricity "&amp;TEXT(AS12+AW12,"0% 
")&amp;"gas "&amp;TEXT(AT12,"#%
")&amp;"coal "&amp;TEXT(AV12,"#%
")&amp;"oil "&amp;TEXT(AU12,"#%
")&amp;"renewables "&amp;TEXT(SUM(AX12:BE12),"#%")</f>
        <v>electricity 13% 
gas 10%
coal %
oil 8%
renewables 68%</v>
      </c>
      <c r="BT44" s="48" t="str">
        <f>"electricity "&amp;TEXT(BG12+BK12,"0% 
")&amp;"gas "&amp;TEXT(BH12,"#%
")&amp;"coal "&amp;TEXT(BJ12,"#%
")&amp;"oil "&amp;TEXT(BI12,"#%
")&amp;"renewables "&amp;TEXT(SUM(BL12:BS12),"#%")</f>
        <v>electricity 16% 
gas 1%
coal %
oil 1%
renewables 81%</v>
      </c>
    </row>
    <row r="45" spans="1:72" s="48" customFormat="1" outlineLevel="1" x14ac:dyDescent="0.25">
      <c r="A45" s="48" t="str">
        <f t="shared" si="32"/>
        <v>Belgium</v>
      </c>
      <c r="B45" s="48" t="str">
        <f t="shared" ref="B45:B72" si="38">P45</f>
        <v>electricity 5% 
gas 47%
coal 2%
oil 37%
renewables 9%</v>
      </c>
      <c r="C45" s="48" t="str">
        <f t="shared" si="33"/>
        <v>electricity 5% 
gas 45%
coal 1%
oil 33%
renewables 15%</v>
      </c>
      <c r="D45" s="48" t="str">
        <f t="shared" si="34"/>
        <v>electricity 9% 
gas 24%
coal %
oil 18%
renewables 48%</v>
      </c>
      <c r="E45" s="48" t="str">
        <f t="shared" si="35"/>
        <v>electricity 12% 
gas 17%
coal %
oil 13%
renewables 58%</v>
      </c>
      <c r="F45" s="48" t="str">
        <f t="shared" si="36"/>
        <v>electricity 17% 
gas 2%
coal %
oil 2%
renewables 78%</v>
      </c>
      <c r="P45" s="48" t="str">
        <f t="shared" si="37"/>
        <v>electricity 5% 
gas 47%
coal 2%
oil 37%
renewables 9%</v>
      </c>
      <c r="AD45" s="48" t="str">
        <f t="shared" ref="AD45:AD72" si="39">"electricity "&amp;TEXT(Q13+U13,"0% 
")&amp;"gas "&amp;TEXT(R13,"#%
")&amp;"coal "&amp;TEXT(T13,"#%
")&amp;"oil "&amp;TEXT(S13,"#%
")&amp;"renewables "&amp;TEXT(SUM(V13:AC13),"#%")</f>
        <v>electricity 5% 
gas 45%
coal 1%
oil 33%
renewables 15%</v>
      </c>
      <c r="AR45" s="48" t="str">
        <f t="shared" ref="AR45:AR72" si="40">"electricity "&amp;TEXT(AE13+AI13,"0% 
")&amp;"gas "&amp;TEXT(AF13,"#%
")&amp;"coal "&amp;TEXT(AH13,"#%
")&amp;"oil "&amp;TEXT(AG13,"#%
")&amp;"renewables "&amp;TEXT(SUM(AJ13:AP13),"#%")</f>
        <v>electricity 9% 
gas 24%
coal %
oil 18%
renewables 48%</v>
      </c>
      <c r="BF45" s="48" t="str">
        <f t="shared" ref="BF45:BF72" si="41">"electricity "&amp;TEXT(AS13+AW13,"0% 
")&amp;"gas "&amp;TEXT(AT13,"#%
")&amp;"coal "&amp;TEXT(AV13,"#%
")&amp;"oil "&amp;TEXT(AU13,"#%
")&amp;"renewables "&amp;TEXT(SUM(AX13:BE13),"#%")</f>
        <v>electricity 12% 
gas 17%
coal %
oil 13%
renewables 58%</v>
      </c>
      <c r="BT45" s="48" t="str">
        <f t="shared" ref="BT45:BT72" si="42">"electricity "&amp;TEXT(BG13+BK13,"0% 
")&amp;"gas "&amp;TEXT(BH13,"#%
")&amp;"coal "&amp;TEXT(BJ13,"#%
")&amp;"oil "&amp;TEXT(BI13,"#%
")&amp;"renewables "&amp;TEXT(SUM(BL13:BS13),"#%")</f>
        <v>electricity 17% 
gas 2%
coal %
oil 2%
renewables 78%</v>
      </c>
    </row>
    <row r="46" spans="1:72" s="48" customFormat="1" outlineLevel="1" x14ac:dyDescent="0.25">
      <c r="A46" s="48" t="str">
        <f t="shared" si="32"/>
        <v>Bulgaria</v>
      </c>
      <c r="B46" s="48" t="str">
        <f t="shared" si="38"/>
        <v>electricity 10% 
gas 3%
coal 18%
oil %
renewables 69%</v>
      </c>
      <c r="C46" s="48" t="str">
        <f t="shared" si="33"/>
        <v>electricity 10% 
gas 3%
coal 12%
oil %
renewables 74%</v>
      </c>
      <c r="D46" s="48" t="str">
        <f t="shared" si="34"/>
        <v>electricity 12% 
gas 2%
coal 4%
oil %
renewables 83%</v>
      </c>
      <c r="E46" s="48" t="str">
        <f t="shared" si="35"/>
        <v>electricity 12% 
gas 1%
coal 2%
oil %
renewables 85%</v>
      </c>
      <c r="F46" s="48" t="str">
        <f t="shared" si="36"/>
        <v>electricity 13% 
gas %
coal 1%
oil %
renewables 86%</v>
      </c>
      <c r="P46" s="48" t="str">
        <f t="shared" si="37"/>
        <v>electricity 10% 
gas 3%
coal 18%
oil %
renewables 69%</v>
      </c>
      <c r="AD46" s="48" t="str">
        <f t="shared" si="39"/>
        <v>electricity 10% 
gas 3%
coal 12%
oil %
renewables 74%</v>
      </c>
      <c r="AR46" s="48" t="str">
        <f t="shared" si="40"/>
        <v>electricity 12% 
gas 2%
coal 4%
oil %
renewables 83%</v>
      </c>
      <c r="BF46" s="48" t="str">
        <f t="shared" si="41"/>
        <v>electricity 12% 
gas 1%
coal 2%
oil %
renewables 85%</v>
      </c>
      <c r="BT46" s="48" t="str">
        <f t="shared" si="42"/>
        <v>electricity 13% 
gas %
coal 1%
oil %
renewables 86%</v>
      </c>
    </row>
    <row r="47" spans="1:72" s="48" customFormat="1" outlineLevel="1" x14ac:dyDescent="0.25">
      <c r="A47" s="48" t="str">
        <f t="shared" si="32"/>
        <v>Croatia</v>
      </c>
      <c r="B47" s="48" t="str">
        <f t="shared" si="38"/>
        <v>electricity 2% 
gas 24%
coal %
oil 5%
renewables 68%</v>
      </c>
      <c r="C47" s="48" t="str">
        <f t="shared" si="33"/>
        <v>electricity 2% 
gas 23%
coal %
oil 5%
renewables 70%</v>
      </c>
      <c r="D47" s="48" t="str">
        <f t="shared" si="34"/>
        <v>electricity 3% 
gas 12%
coal %
oil 3%
renewables 82%</v>
      </c>
      <c r="E47" s="48" t="str">
        <f t="shared" si="35"/>
        <v>electricity 4% 
gas 8%
coal %
oil 2%
renewables 85%</v>
      </c>
      <c r="F47" s="48" t="str">
        <f t="shared" si="36"/>
        <v>electricity 6% 
gas 1%
coal %
oil %
renewables 92%</v>
      </c>
      <c r="P47" s="48" t="str">
        <f t="shared" si="37"/>
        <v>electricity 2% 
gas 24%
coal %
oil 5%
renewables 68%</v>
      </c>
      <c r="AD47" s="48" t="str">
        <f t="shared" si="39"/>
        <v>electricity 2% 
gas 23%
coal %
oil 5%
renewables 70%</v>
      </c>
      <c r="AR47" s="48" t="str">
        <f t="shared" si="40"/>
        <v>electricity 3% 
gas 12%
coal %
oil 3%
renewables 82%</v>
      </c>
      <c r="BF47" s="48" t="str">
        <f t="shared" si="41"/>
        <v>electricity 4% 
gas 8%
coal %
oil 2%
renewables 85%</v>
      </c>
      <c r="BT47" s="48" t="str">
        <f t="shared" si="42"/>
        <v>electricity 6% 
gas 1%
coal %
oil %
renewables 92%</v>
      </c>
    </row>
    <row r="48" spans="1:72" s="48" customFormat="1" outlineLevel="1" x14ac:dyDescent="0.25">
      <c r="A48" s="48" t="str">
        <f t="shared" si="32"/>
        <v>Cyprus</v>
      </c>
      <c r="B48" s="48" t="str">
        <f t="shared" si="38"/>
        <v>electricity 15% 
gas 10%
coal %
oil 68%
renewables 7%</v>
      </c>
      <c r="C48" s="48" t="str">
        <f t="shared" si="33"/>
        <v>electricity 15% 
gas 10%
coal %
oil 61%
renewables 14%</v>
      </c>
      <c r="D48" s="48" t="str">
        <f t="shared" si="34"/>
        <v>electricity 19% 
gas 5%
coal %
oil 34%
renewables 42%</v>
      </c>
      <c r="E48" s="48" t="str">
        <f t="shared" si="35"/>
        <v>electricity 21% 
gas 4%
coal %
oil 24%
renewables 52%</v>
      </c>
      <c r="F48" s="48" t="str">
        <f t="shared" si="36"/>
        <v>electricity 26% 
gas 1%
coal %
oil 3%
renewables 70%</v>
      </c>
      <c r="P48" s="48" t="str">
        <f t="shared" si="37"/>
        <v>electricity 15% 
gas 10%
coal %
oil 68%
renewables 7%</v>
      </c>
      <c r="AD48" s="48" t="str">
        <f t="shared" si="39"/>
        <v>electricity 15% 
gas 10%
coal %
oil 61%
renewables 14%</v>
      </c>
      <c r="AR48" s="48" t="str">
        <f t="shared" si="40"/>
        <v>electricity 19% 
gas 5%
coal %
oil 34%
renewables 42%</v>
      </c>
      <c r="BF48" s="48" t="str">
        <f t="shared" si="41"/>
        <v>electricity 21% 
gas 4%
coal %
oil 24%
renewables 52%</v>
      </c>
      <c r="BT48" s="48" t="str">
        <f t="shared" si="42"/>
        <v>electricity 26% 
gas 1%
coal %
oil 3%
renewables 70%</v>
      </c>
    </row>
    <row r="49" spans="1:72" s="48" customFormat="1" outlineLevel="1" x14ac:dyDescent="0.25">
      <c r="A49" s="48" t="str">
        <f t="shared" si="32"/>
        <v>Czech Republic</v>
      </c>
      <c r="B49" s="48" t="str">
        <f t="shared" si="38"/>
        <v>electricity 6% 
gas 36%
coal 21%
oil %
renewables 37%</v>
      </c>
      <c r="C49" s="48" t="str">
        <f t="shared" si="33"/>
        <v>electricity 7% 
gas 34%
coal 15%
oil %
renewables 44%</v>
      </c>
      <c r="D49" s="48" t="str">
        <f t="shared" si="34"/>
        <v>electricity 10% 
gas 18%
coal 4%
oil %
renewables 68%</v>
      </c>
      <c r="E49" s="48" t="str">
        <f t="shared" si="35"/>
        <v>electricity 11% 
gas 13%
coal 2%
oil %
renewables 74%</v>
      </c>
      <c r="F49" s="48" t="str">
        <f t="shared" si="36"/>
        <v>electricity 14% 
gas 2%
coal 1%
oil %
renewables 83%</v>
      </c>
      <c r="P49" s="48" t="str">
        <f t="shared" si="37"/>
        <v>electricity 6% 
gas 36%
coal 21%
oil %
renewables 37%</v>
      </c>
      <c r="AD49" s="48" t="str">
        <f t="shared" si="39"/>
        <v>electricity 7% 
gas 34%
coal 15%
oil %
renewables 44%</v>
      </c>
      <c r="AR49" s="48" t="str">
        <f t="shared" si="40"/>
        <v>electricity 10% 
gas 18%
coal 4%
oil %
renewables 68%</v>
      </c>
      <c r="BF49" s="48" t="str">
        <f t="shared" si="41"/>
        <v>electricity 11% 
gas 13%
coal 2%
oil %
renewables 74%</v>
      </c>
      <c r="BT49" s="48" t="str">
        <f t="shared" si="42"/>
        <v>electricity 14% 
gas 2%
coal 1%
oil %
renewables 83%</v>
      </c>
    </row>
    <row r="50" spans="1:72" s="48" customFormat="1" outlineLevel="1" x14ac:dyDescent="0.25">
      <c r="A50" s="48" t="str">
        <f t="shared" si="32"/>
        <v>Denmark</v>
      </c>
      <c r="B50" s="48" t="str">
        <f t="shared" si="38"/>
        <v>electricity 6% 
gas 32%
coal %
oil 16%
renewables 46%</v>
      </c>
      <c r="C50" s="48" t="str">
        <f t="shared" si="33"/>
        <v>electricity 6% 
gas 30%
coal %
oil 14%
renewables 49%</v>
      </c>
      <c r="D50" s="48" t="str">
        <f t="shared" si="34"/>
        <v>electricity 9% 
gas 16%
coal %
oil 8%
renewables 68%</v>
      </c>
      <c r="E50" s="48" t="str">
        <f t="shared" si="35"/>
        <v>electricity 10% 
gas 11%
coal %
oil 6%
renewables 73%</v>
      </c>
      <c r="F50" s="48" t="str">
        <f t="shared" si="36"/>
        <v>electricity 13% 
gas 2%
coal %
oil 1%
renewables 85%</v>
      </c>
      <c r="P50" s="48" t="str">
        <f t="shared" si="37"/>
        <v>electricity 6% 
gas 32%
coal %
oil 16%
renewables 46%</v>
      </c>
      <c r="AD50" s="48" t="str">
        <f t="shared" si="39"/>
        <v>electricity 6% 
gas 30%
coal %
oil 14%
renewables 49%</v>
      </c>
      <c r="AR50" s="48" t="str">
        <f t="shared" si="40"/>
        <v>electricity 9% 
gas 16%
coal %
oil 8%
renewables 68%</v>
      </c>
      <c r="BF50" s="48" t="str">
        <f t="shared" si="41"/>
        <v>electricity 10% 
gas 11%
coal %
oil 6%
renewables 73%</v>
      </c>
      <c r="BT50" s="48" t="str">
        <f t="shared" si="42"/>
        <v>electricity 13% 
gas 2%
coal %
oil 1%
renewables 85%</v>
      </c>
    </row>
    <row r="51" spans="1:72" s="48" customFormat="1" outlineLevel="1" x14ac:dyDescent="0.25">
      <c r="A51" s="48" t="str">
        <f t="shared" si="32"/>
        <v>Estonia</v>
      </c>
      <c r="B51" s="48" t="str">
        <f t="shared" si="38"/>
        <v>electricity 3% 
gas 10%
coal 2%
oil 1%
renewables 83%</v>
      </c>
      <c r="C51" s="48" t="str">
        <f t="shared" si="33"/>
        <v>electricity 4% 
gas 10%
coal 2%
oil 1%
renewables 84%</v>
      </c>
      <c r="D51" s="48" t="str">
        <f t="shared" si="34"/>
        <v>electricity 4% 
gas 5%
coal %
oil %
renewables 90%</v>
      </c>
      <c r="E51" s="48" t="str">
        <f t="shared" si="35"/>
        <v>electricity 5% 
gas 4%
coal %
oil %
renewables 91%</v>
      </c>
      <c r="F51" s="48" t="str">
        <f t="shared" si="36"/>
        <v>electricity 5% 
gas 1%
coal %
oil %
renewables 94%</v>
      </c>
      <c r="P51" s="48" t="str">
        <f t="shared" si="37"/>
        <v>electricity 3% 
gas 10%
coal 2%
oil 1%
renewables 83%</v>
      </c>
      <c r="AD51" s="48" t="str">
        <f t="shared" si="39"/>
        <v>electricity 4% 
gas 10%
coal 2%
oil 1%
renewables 84%</v>
      </c>
      <c r="AR51" s="48" t="str">
        <f t="shared" si="40"/>
        <v>electricity 4% 
gas 5%
coal %
oil %
renewables 90%</v>
      </c>
      <c r="BF51" s="48" t="str">
        <f t="shared" si="41"/>
        <v>electricity 5% 
gas 4%
coal %
oil %
renewables 91%</v>
      </c>
      <c r="BT51" s="48" t="str">
        <f t="shared" si="42"/>
        <v>electricity 5% 
gas 1%
coal %
oil %
renewables 94%</v>
      </c>
    </row>
    <row r="52" spans="1:72" s="48" customFormat="1" outlineLevel="1" x14ac:dyDescent="0.25">
      <c r="A52" s="48" t="str">
        <f t="shared" si="32"/>
        <v>Finland</v>
      </c>
      <c r="B52" s="48" t="str">
        <f t="shared" si="38"/>
        <v>electricity 32% 
gas 1%
coal %
oil 17%
renewables 49%</v>
      </c>
      <c r="C52" s="48" t="str">
        <f t="shared" si="33"/>
        <v>electricity 33% 
gas 1%
coal %
oil 15%
renewables 51%</v>
      </c>
      <c r="D52" s="48" t="str">
        <f t="shared" si="34"/>
        <v>electricity 33% 
gas 1%
coal %
oil 8%
renewables 58%</v>
      </c>
      <c r="E52" s="48" t="str">
        <f t="shared" si="35"/>
        <v>electricity 34% 
gas %
coal %
oil 6%
renewables 60%</v>
      </c>
      <c r="F52" s="48" t="str">
        <f t="shared" si="36"/>
        <v>electricity 35% 
gas %
coal %
oil 1%
renewables 64%</v>
      </c>
      <c r="P52" s="48" t="str">
        <f t="shared" si="37"/>
        <v>electricity 32% 
gas 1%
coal %
oil 17%
renewables 49%</v>
      </c>
      <c r="AD52" s="48" t="str">
        <f t="shared" si="39"/>
        <v>electricity 33% 
gas 1%
coal %
oil 15%
renewables 51%</v>
      </c>
      <c r="AR52" s="48" t="str">
        <f t="shared" si="40"/>
        <v>electricity 33% 
gas 1%
coal %
oil 8%
renewables 58%</v>
      </c>
      <c r="BF52" s="48" t="str">
        <f t="shared" si="41"/>
        <v>electricity 34% 
gas %
coal %
oil 6%
renewables 60%</v>
      </c>
      <c r="BT52" s="48" t="str">
        <f t="shared" si="42"/>
        <v>electricity 35% 
gas %
coal %
oil 1%
renewables 64%</v>
      </c>
    </row>
    <row r="53" spans="1:72" s="48" customFormat="1" outlineLevel="1" x14ac:dyDescent="0.25">
      <c r="A53" s="48" t="str">
        <f t="shared" si="32"/>
        <v>France</v>
      </c>
      <c r="B53" s="48" t="str">
        <f t="shared" si="38"/>
        <v>electricity 15% 
gas 39%
coal %
oil 18%
renewables 28%</v>
      </c>
      <c r="C53" s="48" t="str">
        <f t="shared" si="33"/>
        <v>electricity 15% 
gas 37%
coal %
oil 17%
renewables 31%</v>
      </c>
      <c r="D53" s="48" t="str">
        <f t="shared" si="34"/>
        <v>electricity 18% 
gas 20%
coal %
oil 9%
renewables 54%</v>
      </c>
      <c r="E53" s="48" t="str">
        <f t="shared" si="35"/>
        <v>electricity 19% 
gas 14%
coal %
oil 6%
renewables 60%</v>
      </c>
      <c r="F53" s="48" t="str">
        <f t="shared" si="36"/>
        <v>electricity 23% 
gas 2%
coal %
oil 1%
renewables 74%</v>
      </c>
      <c r="P53" s="48" t="str">
        <f t="shared" si="37"/>
        <v>electricity 15% 
gas 39%
coal %
oil 18%
renewables 28%</v>
      </c>
      <c r="AD53" s="48" t="str">
        <f t="shared" si="39"/>
        <v>electricity 15% 
gas 37%
coal %
oil 17%
renewables 31%</v>
      </c>
      <c r="AR53" s="48" t="str">
        <f t="shared" si="40"/>
        <v>electricity 18% 
gas 20%
coal %
oil 9%
renewables 54%</v>
      </c>
      <c r="BF53" s="48" t="str">
        <f t="shared" si="41"/>
        <v>electricity 19% 
gas 14%
coal %
oil 6%
renewables 60%</v>
      </c>
      <c r="BT53" s="48" t="str">
        <f t="shared" si="42"/>
        <v>electricity 23% 
gas 2%
coal %
oil 1%
renewables 74%</v>
      </c>
    </row>
    <row r="54" spans="1:72" s="48" customFormat="1" outlineLevel="1" x14ac:dyDescent="0.25">
      <c r="A54" s="48" t="str">
        <f t="shared" si="32"/>
        <v>Germany</v>
      </c>
      <c r="B54" s="48" t="str">
        <f t="shared" si="38"/>
        <v>electricity 7% 
gas 47%
coal 2%
oil 31%
renewables 13%</v>
      </c>
      <c r="C54" s="48" t="str">
        <f t="shared" si="33"/>
        <v>electricity 7% 
gas 45%
coal 1%
oil 28%
renewables 19%</v>
      </c>
      <c r="D54" s="48" t="str">
        <f t="shared" si="34"/>
        <v>electricity 11% 
gas 24%
coal %
oil 15%
renewables 50%</v>
      </c>
      <c r="E54" s="48" t="str">
        <f t="shared" si="35"/>
        <v>electricity 14% 
gas 17%
coal %
oil 11%
renewables 59%</v>
      </c>
      <c r="F54" s="48" t="str">
        <f t="shared" si="36"/>
        <v>electricity 18% 
gas 2%
coal %
oil 2%
renewables 78%</v>
      </c>
      <c r="P54" s="48" t="str">
        <f t="shared" si="37"/>
        <v>electricity 7% 
gas 47%
coal 2%
oil 31%
renewables 13%</v>
      </c>
      <c r="AD54" s="48" t="str">
        <f t="shared" si="39"/>
        <v>electricity 7% 
gas 45%
coal 1%
oil 28%
renewables 19%</v>
      </c>
      <c r="AR54" s="48" t="str">
        <f t="shared" si="40"/>
        <v>electricity 11% 
gas 24%
coal %
oil 15%
renewables 50%</v>
      </c>
      <c r="BF54" s="48" t="str">
        <f t="shared" si="41"/>
        <v>electricity 14% 
gas 17%
coal %
oil 11%
renewables 59%</v>
      </c>
      <c r="BT54" s="48" t="str">
        <f t="shared" si="42"/>
        <v>electricity 18% 
gas 2%
coal %
oil 2%
renewables 78%</v>
      </c>
    </row>
    <row r="55" spans="1:72" s="48" customFormat="1" outlineLevel="1" x14ac:dyDescent="0.25">
      <c r="A55" s="48" t="str">
        <f t="shared" si="32"/>
        <v>Greece</v>
      </c>
      <c r="B55" s="48" t="str">
        <f t="shared" si="38"/>
        <v>electricity 5% 
gas 8%
coal %
oil 47%
renewables 41%</v>
      </c>
      <c r="C55" s="48" t="str">
        <f t="shared" si="33"/>
        <v>electricity 5% 
gas 7%
coal %
oil 42%
renewables 46%</v>
      </c>
      <c r="D55" s="48" t="str">
        <f t="shared" si="34"/>
        <v>electricity 7% 
gas 4%
coal %
oil 23%
renewables 65%</v>
      </c>
      <c r="E55" s="48" t="str">
        <f t="shared" si="35"/>
        <v>electricity 9% 
gas 3%
coal %
oil 16%
renewables 72%</v>
      </c>
      <c r="F55" s="48" t="str">
        <f t="shared" si="36"/>
        <v>electricity 12% 
gas %
coal %
oil 2%
renewables 85%</v>
      </c>
      <c r="P55" s="48" t="str">
        <f t="shared" si="37"/>
        <v>electricity 5% 
gas 8%
coal %
oil 47%
renewables 41%</v>
      </c>
      <c r="AD55" s="48" t="str">
        <f t="shared" si="39"/>
        <v>electricity 5% 
gas 7%
coal %
oil 42%
renewables 46%</v>
      </c>
      <c r="AR55" s="48" t="str">
        <f t="shared" si="40"/>
        <v>electricity 7% 
gas 4%
coal %
oil 23%
renewables 65%</v>
      </c>
      <c r="BF55" s="48" t="str">
        <f t="shared" si="41"/>
        <v>electricity 9% 
gas 3%
coal %
oil 16%
renewables 72%</v>
      </c>
      <c r="BT55" s="48" t="str">
        <f t="shared" si="42"/>
        <v>electricity 12% 
gas %
coal %
oil 2%
renewables 85%</v>
      </c>
    </row>
    <row r="56" spans="1:72" s="48" customFormat="1" outlineLevel="1" x14ac:dyDescent="0.25">
      <c r="A56" s="48" t="str">
        <f t="shared" si="32"/>
        <v>Hungary</v>
      </c>
      <c r="B56" s="48" t="str">
        <f t="shared" si="38"/>
        <v>electricity 2% 
gas 48%
coal 3%
oil %
renewables 47%</v>
      </c>
      <c r="C56" s="48" t="str">
        <f t="shared" si="33"/>
        <v>electricity 2% 
gas 46%
coal 2%
oil %
renewables 50%</v>
      </c>
      <c r="D56" s="48" t="str">
        <f t="shared" si="34"/>
        <v>electricity 4% 
gas 24%
coal 1%
oil %
renewables 71%</v>
      </c>
      <c r="E56" s="48" t="str">
        <f t="shared" si="35"/>
        <v>electricity 6% 
gas 17%
coal %
oil %
renewables 77%</v>
      </c>
      <c r="F56" s="48" t="str">
        <f t="shared" si="36"/>
        <v>electricity 9% 
gas 2%
coal %
oil %
renewables 89%</v>
      </c>
      <c r="P56" s="48" t="str">
        <f t="shared" si="37"/>
        <v>electricity 2% 
gas 48%
coal 3%
oil %
renewables 47%</v>
      </c>
      <c r="AD56" s="48" t="str">
        <f t="shared" si="39"/>
        <v>electricity 2% 
gas 46%
coal 2%
oil %
renewables 50%</v>
      </c>
      <c r="AR56" s="48" t="str">
        <f t="shared" si="40"/>
        <v>electricity 4% 
gas 24%
coal 1%
oil %
renewables 71%</v>
      </c>
      <c r="BF56" s="48" t="str">
        <f t="shared" si="41"/>
        <v>electricity 6% 
gas 17%
coal %
oil %
renewables 77%</v>
      </c>
      <c r="BT56" s="48" t="str">
        <f t="shared" si="42"/>
        <v>electricity 9% 
gas 2%
coal %
oil %
renewables 89%</v>
      </c>
    </row>
    <row r="57" spans="1:72" s="48" customFormat="1" outlineLevel="1" x14ac:dyDescent="0.25">
      <c r="A57" s="48" t="str">
        <f t="shared" si="32"/>
        <v>Ireland</v>
      </c>
      <c r="B57" s="48" t="str">
        <f t="shared" si="38"/>
        <v>electricity 7% 
gas 26%
coal 24%
oil 42%
renewables 1%</v>
      </c>
      <c r="C57" s="48" t="str">
        <f t="shared" si="33"/>
        <v>electricity 8% 
gas 25%
coal 17%
oil 37%
renewables 13%</v>
      </c>
      <c r="D57" s="48" t="str">
        <f t="shared" si="34"/>
        <v>electricity 13% 
gas 13%
coal 5%
oil 21%
renewables 49%</v>
      </c>
      <c r="E57" s="48" t="str">
        <f t="shared" si="35"/>
        <v>electricity 15% 
gas 9%
coal 2%
oil 15%
renewables 58%</v>
      </c>
      <c r="F57" s="48" t="str">
        <f t="shared" si="36"/>
        <v>electricity 20% 
gas 1%
coal 1%
oil 2%
renewables 75%</v>
      </c>
      <c r="P57" s="48" t="str">
        <f t="shared" si="37"/>
        <v>electricity 7% 
gas 26%
coal 24%
oil 42%
renewables 1%</v>
      </c>
      <c r="AD57" s="48" t="str">
        <f t="shared" si="39"/>
        <v>electricity 8% 
gas 25%
coal 17%
oil 37%
renewables 13%</v>
      </c>
      <c r="AR57" s="48" t="str">
        <f t="shared" si="40"/>
        <v>electricity 13% 
gas 13%
coal 5%
oil 21%
renewables 49%</v>
      </c>
      <c r="BF57" s="48" t="str">
        <f t="shared" si="41"/>
        <v>electricity 15% 
gas 9%
coal 2%
oil 15%
renewables 58%</v>
      </c>
      <c r="BT57" s="48" t="str">
        <f t="shared" si="42"/>
        <v>electricity 20% 
gas 1%
coal 1%
oil 2%
renewables 75%</v>
      </c>
    </row>
    <row r="58" spans="1:72" s="48" customFormat="1" outlineLevel="1" x14ac:dyDescent="0.25">
      <c r="A58" s="48" t="str">
        <f t="shared" si="32"/>
        <v>Italy</v>
      </c>
      <c r="B58" s="48" t="str">
        <f t="shared" si="38"/>
        <v>electricity 1% 
gas 65%
coal %
oil 6%
renewables 27%</v>
      </c>
      <c r="C58" s="48" t="str">
        <f t="shared" si="33"/>
        <v>electricity 2% 
gas 62%
coal %
oil 5%
renewables 31%</v>
      </c>
      <c r="D58" s="48" t="str">
        <f t="shared" si="34"/>
        <v>electricity 5% 
gas 33%
coal %
oil 3%
renewables 59%</v>
      </c>
      <c r="E58" s="48" t="str">
        <f t="shared" si="35"/>
        <v>electricity 7% 
gas 23%
coal %
oil 2%
renewables 68%</v>
      </c>
      <c r="F58" s="48" t="str">
        <f t="shared" si="36"/>
        <v>electricity 12% 
gas 3%
coal %
oil %
renewables 85%</v>
      </c>
      <c r="P58" s="48" t="str">
        <f t="shared" si="37"/>
        <v>electricity 1% 
gas 65%
coal %
oil 6%
renewables 27%</v>
      </c>
      <c r="AD58" s="48" t="str">
        <f t="shared" si="39"/>
        <v>electricity 2% 
gas 62%
coal %
oil 5%
renewables 31%</v>
      </c>
      <c r="AR58" s="48" t="str">
        <f t="shared" si="40"/>
        <v>electricity 5% 
gas 33%
coal %
oil 3%
renewables 59%</v>
      </c>
      <c r="BF58" s="48" t="str">
        <f t="shared" si="41"/>
        <v>electricity 7% 
gas 23%
coal %
oil 2%
renewables 68%</v>
      </c>
      <c r="BT58" s="48" t="str">
        <f t="shared" si="42"/>
        <v>electricity 12% 
gas 3%
coal %
oil %
renewables 85%</v>
      </c>
    </row>
    <row r="59" spans="1:72" s="48" customFormat="1" outlineLevel="1" x14ac:dyDescent="0.25">
      <c r="A59" s="48" t="str">
        <f t="shared" si="32"/>
        <v>Latvia</v>
      </c>
      <c r="B59" s="48" t="str">
        <f t="shared" si="38"/>
        <v>electricity 1% 
gas 13%
coal 2%
oil 4%
renewables 79%</v>
      </c>
      <c r="C59" s="48" t="str">
        <f t="shared" si="33"/>
        <v>electricity 1% 
gas 12%
coal 1%
oil 4%
renewables 81%</v>
      </c>
      <c r="D59" s="48" t="str">
        <f t="shared" si="34"/>
        <v>electricity 2% 
gas 7%
coal %
oil 2%
renewables 89%</v>
      </c>
      <c r="E59" s="48" t="str">
        <f t="shared" si="35"/>
        <v>electricity 3% 
gas 5%
coal %
oil 2%
renewables 91%</v>
      </c>
      <c r="F59" s="48" t="str">
        <f t="shared" si="36"/>
        <v>electricity 4% 
gas 1%
coal %
oil %
renewables 95%</v>
      </c>
      <c r="P59" s="48" t="str">
        <f t="shared" si="37"/>
        <v>electricity 1% 
gas 13%
coal 2%
oil 4%
renewables 79%</v>
      </c>
      <c r="AD59" s="48" t="str">
        <f t="shared" si="39"/>
        <v>electricity 1% 
gas 12%
coal 1%
oil 4%
renewables 81%</v>
      </c>
      <c r="AR59" s="48" t="str">
        <f t="shared" si="40"/>
        <v>electricity 2% 
gas 7%
coal %
oil 2%
renewables 89%</v>
      </c>
      <c r="BF59" s="48" t="str">
        <f t="shared" si="41"/>
        <v>electricity 3% 
gas 5%
coal %
oil 2%
renewables 91%</v>
      </c>
      <c r="BT59" s="48" t="str">
        <f t="shared" si="42"/>
        <v>electricity 4% 
gas 1%
coal %
oil %
renewables 95%</v>
      </c>
    </row>
    <row r="60" spans="1:72" s="48" customFormat="1" outlineLevel="1" x14ac:dyDescent="0.25">
      <c r="A60" s="48" t="str">
        <f t="shared" si="32"/>
        <v>Lithuania</v>
      </c>
      <c r="B60" s="48" t="str">
        <f t="shared" si="38"/>
        <v>electricity 2% 
gas 15%
coal 9%
oil 1%
renewables 73%</v>
      </c>
      <c r="C60" s="48" t="str">
        <f t="shared" si="33"/>
        <v>electricity 2% 
gas 14%
coal 7%
oil 1%
renewables 76%</v>
      </c>
      <c r="D60" s="48" t="str">
        <f t="shared" si="34"/>
        <v>electricity 4% 
gas 7%
coal 2%
oil 1%
renewables 87%</v>
      </c>
      <c r="E60" s="48" t="str">
        <f t="shared" si="35"/>
        <v>electricity 4% 
gas 5%
coal 1%
oil %
renewables 89%</v>
      </c>
      <c r="F60" s="48" t="str">
        <f t="shared" si="36"/>
        <v>electricity 6% 
gas 1%
coal %
oil %
renewables 93%</v>
      </c>
      <c r="P60" s="48" t="str">
        <f t="shared" si="37"/>
        <v>electricity 2% 
gas 15%
coal 9%
oil 1%
renewables 73%</v>
      </c>
      <c r="AD60" s="48" t="str">
        <f t="shared" si="39"/>
        <v>electricity 2% 
gas 14%
coal 7%
oil 1%
renewables 76%</v>
      </c>
      <c r="AR60" s="48" t="str">
        <f t="shared" si="40"/>
        <v>electricity 4% 
gas 7%
coal 2%
oil 1%
renewables 87%</v>
      </c>
      <c r="BF60" s="48" t="str">
        <f t="shared" si="41"/>
        <v>electricity 4% 
gas 5%
coal 1%
oil %
renewables 89%</v>
      </c>
      <c r="BT60" s="48" t="str">
        <f t="shared" si="42"/>
        <v>electricity 6% 
gas 1%
coal %
oil %
renewables 93%</v>
      </c>
    </row>
    <row r="61" spans="1:72" s="48" customFormat="1" outlineLevel="1" x14ac:dyDescent="0.25">
      <c r="A61" s="48" t="str">
        <f t="shared" si="32"/>
        <v>Luxembourg</v>
      </c>
      <c r="B61" s="48" t="str">
        <f t="shared" si="38"/>
        <v>electricity 7% 
gas 47%
coal %
oil 42%
renewables 5%</v>
      </c>
      <c r="C61" s="48" t="str">
        <f t="shared" si="33"/>
        <v>electricity 7% 
gas 44%
coal %
oil 38%
renewables 11%</v>
      </c>
      <c r="D61" s="48" t="str">
        <f t="shared" si="34"/>
        <v>electricity 11% 
gas 23%
coal %
oil 21%
renewables 44%</v>
      </c>
      <c r="E61" s="48" t="str">
        <f t="shared" si="35"/>
        <v>electricity 14% 
gas 16%
coal %
oil 15%
renewables 55%</v>
      </c>
      <c r="F61" s="48" t="str">
        <f t="shared" si="36"/>
        <v>electricity 19% 
gas 2%
coal %
oil 2%
renewables 76%</v>
      </c>
      <c r="P61" s="48" t="str">
        <f t="shared" si="37"/>
        <v>electricity 7% 
gas 47%
coal %
oil 42%
renewables 5%</v>
      </c>
      <c r="AD61" s="48" t="str">
        <f t="shared" si="39"/>
        <v>electricity 7% 
gas 44%
coal %
oil 38%
renewables 11%</v>
      </c>
      <c r="AR61" s="48" t="str">
        <f t="shared" si="40"/>
        <v>electricity 11% 
gas 23%
coal %
oil 21%
renewables 44%</v>
      </c>
      <c r="BF61" s="48" t="str">
        <f t="shared" si="41"/>
        <v>electricity 14% 
gas 16%
coal %
oil 15%
renewables 55%</v>
      </c>
      <c r="BT61" s="48" t="str">
        <f t="shared" si="42"/>
        <v>electricity 19% 
gas 2%
coal %
oil 2%
renewables 76%</v>
      </c>
    </row>
    <row r="62" spans="1:72" s="48" customFormat="1" outlineLevel="1" x14ac:dyDescent="0.25">
      <c r="A62" s="48" t="str">
        <f t="shared" si="32"/>
        <v>Malta</v>
      </c>
      <c r="B62" s="48" t="str">
        <f t="shared" si="38"/>
        <v>electricity 29% 
gas 55%
coal %
oil 9%
renewables 7%</v>
      </c>
      <c r="C62" s="48" t="str">
        <f t="shared" si="33"/>
        <v>electricity 29% 
gas 52%
coal %
oil 8%
renewables 11%</v>
      </c>
      <c r="D62" s="48" t="str">
        <f t="shared" si="34"/>
        <v>electricity 32% 
gas 28%
coal %
oil 4%
renewables 36%</v>
      </c>
      <c r="E62" s="48" t="str">
        <f t="shared" si="35"/>
        <v>electricity 34% 
gas 19%
coal %
oil 3%
renewables 44%</v>
      </c>
      <c r="F62" s="48" t="str">
        <f t="shared" si="36"/>
        <v>electricity 38% 
gas 3%
coal %
oil %
renewables 59%</v>
      </c>
      <c r="P62" s="48" t="str">
        <f t="shared" si="37"/>
        <v>electricity 29% 
gas 55%
coal %
oil 9%
renewables 7%</v>
      </c>
      <c r="AD62" s="48" t="str">
        <f t="shared" si="39"/>
        <v>electricity 29% 
gas 52%
coal %
oil 8%
renewables 11%</v>
      </c>
      <c r="AR62" s="48" t="str">
        <f t="shared" si="40"/>
        <v>electricity 32% 
gas 28%
coal %
oil 4%
renewables 36%</v>
      </c>
      <c r="BF62" s="48" t="str">
        <f t="shared" si="41"/>
        <v>electricity 34% 
gas 19%
coal %
oil 3%
renewables 44%</v>
      </c>
      <c r="BT62" s="48" t="str">
        <f t="shared" si="42"/>
        <v>electricity 38% 
gas 3%
coal %
oil %
renewables 59%</v>
      </c>
    </row>
    <row r="63" spans="1:72" s="48" customFormat="1" outlineLevel="1" x14ac:dyDescent="0.25">
      <c r="A63" s="48" t="str">
        <f t="shared" si="32"/>
        <v>Netherlands</v>
      </c>
      <c r="B63" s="48" t="str">
        <f t="shared" si="38"/>
        <v>electricity 4% 
gas 90%
coal %
oil %
renewables 5%</v>
      </c>
      <c r="C63" s="48" t="str">
        <f t="shared" si="33"/>
        <v>electricity 5% 
gas 86%
coal %
oil %
renewables 9%</v>
      </c>
      <c r="D63" s="48" t="str">
        <f t="shared" si="34"/>
        <v>electricity 9% 
gas 45%
coal %
oil %
renewables 46%</v>
      </c>
      <c r="E63" s="48" t="str">
        <f t="shared" si="35"/>
        <v>electricity 12% 
gas 32%
coal %
oil %
renewables 57%</v>
      </c>
      <c r="F63" s="48" t="str">
        <f t="shared" si="36"/>
        <v>electricity 17% 
gas 5%
coal %
oil %
renewables 78%</v>
      </c>
      <c r="P63" s="48" t="str">
        <f t="shared" si="37"/>
        <v>electricity 4% 
gas 90%
coal %
oil %
renewables 5%</v>
      </c>
      <c r="AD63" s="48" t="str">
        <f t="shared" si="39"/>
        <v>electricity 5% 
gas 86%
coal %
oil %
renewables 9%</v>
      </c>
      <c r="AR63" s="48" t="str">
        <f t="shared" si="40"/>
        <v>electricity 9% 
gas 45%
coal %
oil %
renewables 46%</v>
      </c>
      <c r="BF63" s="48" t="str">
        <f t="shared" si="41"/>
        <v>electricity 12% 
gas 32%
coal %
oil %
renewables 57%</v>
      </c>
      <c r="BT63" s="48" t="str">
        <f t="shared" si="42"/>
        <v>electricity 17% 
gas 5%
coal %
oil %
renewables 78%</v>
      </c>
    </row>
    <row r="64" spans="1:72" s="48" customFormat="1" outlineLevel="1" x14ac:dyDescent="0.25">
      <c r="A64" s="48" t="str">
        <f t="shared" si="32"/>
        <v>Poland</v>
      </c>
      <c r="B64" s="48" t="str">
        <f t="shared" si="38"/>
        <v>electricity 2% 
gas 24%
coal 52%
oil 1%
renewables 22%</v>
      </c>
      <c r="C64" s="48" t="str">
        <f t="shared" si="33"/>
        <v>electricity 3% 
gas 23%
coal 36%
oil 1%
renewables 38%</v>
      </c>
      <c r="D64" s="48" t="str">
        <f t="shared" si="34"/>
        <v>electricity 7% 
gas 12%
coal 10%
oil %
renewables 70%</v>
      </c>
      <c r="E64" s="48" t="str">
        <f t="shared" si="35"/>
        <v>electricity 9% 
gas 8%
coal 5%
oil %
renewables 77%</v>
      </c>
      <c r="F64" s="48" t="str">
        <f t="shared" si="36"/>
        <v>electricity 13% 
gas 1%
coal 3%
oil %
renewables 84%</v>
      </c>
      <c r="P64" s="48" t="str">
        <f t="shared" si="37"/>
        <v>electricity 2% 
gas 24%
coal 52%
oil 1%
renewables 22%</v>
      </c>
      <c r="AD64" s="48" t="str">
        <f t="shared" si="39"/>
        <v>electricity 3% 
gas 23%
coal 36%
oil 1%
renewables 38%</v>
      </c>
      <c r="AR64" s="48" t="str">
        <f t="shared" si="40"/>
        <v>electricity 7% 
gas 12%
coal 10%
oil %
renewables 70%</v>
      </c>
      <c r="BF64" s="48" t="str">
        <f t="shared" si="41"/>
        <v>electricity 9% 
gas 8%
coal 5%
oil %
renewables 77%</v>
      </c>
      <c r="BT64" s="48" t="str">
        <f t="shared" si="42"/>
        <v>electricity 13% 
gas 1%
coal 3%
oil %
renewables 84%</v>
      </c>
    </row>
    <row r="65" spans="1:72" s="48" customFormat="1" outlineLevel="1" x14ac:dyDescent="0.25">
      <c r="A65" s="48" t="str">
        <f t="shared" si="32"/>
        <v>Portugal</v>
      </c>
      <c r="B65" s="48" t="str">
        <f t="shared" si="38"/>
        <v>electricity 3% 
gas 17%
coal %
oil 6%
renewables 74%</v>
      </c>
      <c r="C65" s="48" t="str">
        <f t="shared" si="33"/>
        <v>electricity 3% 
gas 16%
coal %
oil 5%
renewables 75%</v>
      </c>
      <c r="D65" s="48" t="str">
        <f t="shared" si="34"/>
        <v>electricity 4% 
gas 9%
coal %
oil 3%
renewables 84%</v>
      </c>
      <c r="E65" s="48" t="str">
        <f t="shared" si="35"/>
        <v>electricity 5% 
gas 6%
coal %
oil 2%
renewables 87%</v>
      </c>
      <c r="F65" s="48" t="str">
        <f t="shared" si="36"/>
        <v>electricity 7% 
gas 1%
coal %
oil %
renewables 92%</v>
      </c>
      <c r="P65" s="48" t="str">
        <f t="shared" si="37"/>
        <v>electricity 3% 
gas 17%
coal %
oil 6%
renewables 74%</v>
      </c>
      <c r="AD65" s="48" t="str">
        <f t="shared" si="39"/>
        <v>electricity 3% 
gas 16%
coal %
oil 5%
renewables 75%</v>
      </c>
      <c r="AR65" s="48" t="str">
        <f t="shared" si="40"/>
        <v>electricity 4% 
gas 9%
coal %
oil 3%
renewables 84%</v>
      </c>
      <c r="BF65" s="48" t="str">
        <f t="shared" si="41"/>
        <v>electricity 5% 
gas 6%
coal %
oil 2%
renewables 87%</v>
      </c>
      <c r="BT65" s="48" t="str">
        <f t="shared" si="42"/>
        <v>electricity 7% 
gas 1%
coal %
oil %
renewables 92%</v>
      </c>
    </row>
    <row r="66" spans="1:72" s="48" customFormat="1" outlineLevel="1" x14ac:dyDescent="0.25">
      <c r="A66" s="48" t="str">
        <f t="shared" si="32"/>
        <v>Romania</v>
      </c>
      <c r="B66" s="48" t="str">
        <f t="shared" si="38"/>
        <v>electricity 3% 
gas 41%
coal 1%
oil %
renewables 55%</v>
      </c>
      <c r="C66" s="48" t="str">
        <f t="shared" si="33"/>
        <v>electricity 3% 
gas 39%
coal %
oil %
renewables 57%</v>
      </c>
      <c r="D66" s="48" t="str">
        <f t="shared" si="34"/>
        <v>electricity 5% 
gas 21%
coal %
oil %
renewables 74%</v>
      </c>
      <c r="E66" s="48" t="str">
        <f t="shared" si="35"/>
        <v>electricity 6% 
gas 14%
coal %
oil %
renewables 79%</v>
      </c>
      <c r="F66" s="48" t="str">
        <f t="shared" si="36"/>
        <v>electricity 9% 
gas 2%
coal %
oil %
renewables 89%</v>
      </c>
      <c r="P66" s="48" t="str">
        <f t="shared" si="37"/>
        <v>electricity 3% 
gas 41%
coal 1%
oil %
renewables 55%</v>
      </c>
      <c r="AD66" s="48" t="str">
        <f t="shared" si="39"/>
        <v>electricity 3% 
gas 39%
coal %
oil %
renewables 57%</v>
      </c>
      <c r="AR66" s="48" t="str">
        <f t="shared" si="40"/>
        <v>electricity 5% 
gas 21%
coal %
oil %
renewables 74%</v>
      </c>
      <c r="BF66" s="48" t="str">
        <f t="shared" si="41"/>
        <v>electricity 6% 
gas 14%
coal %
oil %
renewables 79%</v>
      </c>
      <c r="BT66" s="48" t="str">
        <f t="shared" si="42"/>
        <v>electricity 9% 
gas 2%
coal %
oil %
renewables 89%</v>
      </c>
    </row>
    <row r="67" spans="1:72" s="48" customFormat="1" outlineLevel="1" x14ac:dyDescent="0.25">
      <c r="A67" s="48" t="str">
        <f t="shared" si="32"/>
        <v>Slovakia</v>
      </c>
      <c r="B67" s="48" t="str">
        <f t="shared" si="38"/>
        <v>electricity 9% 
gas 85%
coal 3%
oil %
renewables 3%</v>
      </c>
      <c r="C67" s="48" t="str">
        <f t="shared" si="33"/>
        <v>electricity 9% 
gas 81%
coal 2%
oil %
renewables 8%</v>
      </c>
      <c r="D67" s="48" t="str">
        <f t="shared" si="34"/>
        <v>electricity 13% 
gas 43%
coal 1%
oil %
renewables 44%</v>
      </c>
      <c r="E67" s="48" t="str">
        <f t="shared" si="35"/>
        <v>electricity 16% 
gas 30%
coal %
oil %
renewables 54%</v>
      </c>
      <c r="F67" s="48" t="str">
        <f t="shared" si="36"/>
        <v>electricity 21% 
gas 4%
coal %
oil %
renewables 74%</v>
      </c>
      <c r="P67" s="48" t="str">
        <f t="shared" si="37"/>
        <v>electricity 9% 
gas 85%
coal 3%
oil %
renewables 3%</v>
      </c>
      <c r="AD67" s="48" t="str">
        <f t="shared" si="39"/>
        <v>electricity 9% 
gas 81%
coal 2%
oil %
renewables 8%</v>
      </c>
      <c r="AR67" s="48" t="str">
        <f t="shared" si="40"/>
        <v>electricity 13% 
gas 43%
coal 1%
oil %
renewables 44%</v>
      </c>
      <c r="BF67" s="48" t="str">
        <f t="shared" si="41"/>
        <v>electricity 16% 
gas 30%
coal %
oil %
renewables 54%</v>
      </c>
      <c r="BT67" s="48" t="str">
        <f t="shared" si="42"/>
        <v>electricity 21% 
gas 4%
coal %
oil %
renewables 74%</v>
      </c>
    </row>
    <row r="68" spans="1:72" s="48" customFormat="1" outlineLevel="1" x14ac:dyDescent="0.25">
      <c r="A68" s="48" t="str">
        <f t="shared" si="32"/>
        <v>Slovenia</v>
      </c>
      <c r="B68" s="48" t="str">
        <f t="shared" si="38"/>
        <v>electricity 5% 
gas 13%
coal %
oil 17%
renewables 65%</v>
      </c>
      <c r="C68" s="48" t="str">
        <f t="shared" si="33"/>
        <v>electricity 5% 
gas 12%
coal %
oil 16%
renewables 67%</v>
      </c>
      <c r="D68" s="48" t="str">
        <f t="shared" si="34"/>
        <v>electricity 7% 
gas 6%
coal %
oil 9%
renewables 78%</v>
      </c>
      <c r="E68" s="48" t="str">
        <f t="shared" si="35"/>
        <v>electricity 7% 
gas 4%
coal %
oil 6%
renewables 82%</v>
      </c>
      <c r="F68" s="48" t="str">
        <f t="shared" si="36"/>
        <v>electricity 9% 
gas 1%
coal %
oil 1%
renewables 89%</v>
      </c>
      <c r="P68" s="48" t="str">
        <f t="shared" si="37"/>
        <v>electricity 5% 
gas 13%
coal %
oil 17%
renewables 65%</v>
      </c>
      <c r="AD68" s="48" t="str">
        <f t="shared" si="39"/>
        <v>electricity 5% 
gas 12%
coal %
oil 16%
renewables 67%</v>
      </c>
      <c r="AR68" s="48" t="str">
        <f t="shared" si="40"/>
        <v>electricity 7% 
gas 6%
coal %
oil 9%
renewables 78%</v>
      </c>
      <c r="BF68" s="48" t="str">
        <f t="shared" si="41"/>
        <v>electricity 7% 
gas 4%
coal %
oil 6%
renewables 82%</v>
      </c>
      <c r="BT68" s="48" t="str">
        <f t="shared" si="42"/>
        <v>electricity 9% 
gas 1%
coal %
oil 1%
renewables 89%</v>
      </c>
    </row>
    <row r="69" spans="1:72" s="48" customFormat="1" outlineLevel="1" x14ac:dyDescent="0.25">
      <c r="A69" s="48" t="str">
        <f t="shared" si="32"/>
        <v>Spain</v>
      </c>
      <c r="B69" s="48" t="str">
        <f t="shared" si="38"/>
        <v>electricity 15% 
gas 33%
coal 1%
oil 19%
renewables 32%</v>
      </c>
      <c r="C69" s="48" t="str">
        <f t="shared" si="33"/>
        <v>electricity 15% 
gas 32%
coal 1%
oil 17%
renewables 35%</v>
      </c>
      <c r="D69" s="48" t="str">
        <f t="shared" si="34"/>
        <v>electricity 18% 
gas 17%
coal %
oil 9%
renewables 56%</v>
      </c>
      <c r="E69" s="48" t="str">
        <f t="shared" si="35"/>
        <v>electricity 19% 
gas 12%
coal %
oil 7%
renewables 62%</v>
      </c>
      <c r="F69" s="48" t="str">
        <f t="shared" si="36"/>
        <v>electricity 23% 
gas 2%
coal %
oil 1%
renewables 75%</v>
      </c>
      <c r="P69" s="48" t="str">
        <f t="shared" si="37"/>
        <v>electricity 15% 
gas 33%
coal 1%
oil 19%
renewables 32%</v>
      </c>
      <c r="AD69" s="48" t="str">
        <f t="shared" si="39"/>
        <v>electricity 15% 
gas 32%
coal 1%
oil 17%
renewables 35%</v>
      </c>
      <c r="AR69" s="48" t="str">
        <f t="shared" si="40"/>
        <v>electricity 18% 
gas 17%
coal %
oil 9%
renewables 56%</v>
      </c>
      <c r="BF69" s="48" t="str">
        <f t="shared" si="41"/>
        <v>electricity 19% 
gas 12%
coal %
oil 7%
renewables 62%</v>
      </c>
      <c r="BT69" s="48" t="str">
        <f t="shared" si="42"/>
        <v>electricity 23% 
gas 2%
coal %
oil 1%
renewables 75%</v>
      </c>
    </row>
    <row r="70" spans="1:72" s="48" customFormat="1" outlineLevel="1" x14ac:dyDescent="0.25">
      <c r="A70" s="48" t="str">
        <f t="shared" si="32"/>
        <v>Sweden</v>
      </c>
      <c r="B70" s="48" t="str">
        <f t="shared" si="38"/>
        <v>electricity 64% 
gas 1%
coal %
oil 1%
renewables 33%</v>
      </c>
      <c r="C70" s="48" t="str">
        <f t="shared" si="33"/>
        <v>electricity 64% 
gas 1%
coal %
oil 1%
renewables 34%</v>
      </c>
      <c r="D70" s="48" t="str">
        <f t="shared" si="34"/>
        <v>electricity 64% 
gas 1%
coal %
oil 1%
renewables 35%</v>
      </c>
      <c r="E70" s="48" t="str">
        <f t="shared" si="35"/>
        <v>electricity 64% 
gas %
coal %
oil 1%
renewables 35%</v>
      </c>
      <c r="F70" s="48" t="str">
        <f t="shared" si="36"/>
        <v>electricity 64% 
gas %
coal %
oil %
renewables 35%</v>
      </c>
      <c r="P70" s="48" t="str">
        <f t="shared" si="37"/>
        <v>electricity 64% 
gas 1%
coal %
oil 1%
renewables 33%</v>
      </c>
      <c r="AD70" s="48" t="str">
        <f t="shared" si="39"/>
        <v>electricity 64% 
gas 1%
coal %
oil 1%
renewables 34%</v>
      </c>
      <c r="AR70" s="48" t="str">
        <f t="shared" si="40"/>
        <v>electricity 64% 
gas 1%
coal %
oil 1%
renewables 35%</v>
      </c>
      <c r="BF70" s="48" t="str">
        <f t="shared" si="41"/>
        <v>electricity 64% 
gas %
coal %
oil 1%
renewables 35%</v>
      </c>
      <c r="BT70" s="48" t="str">
        <f t="shared" si="42"/>
        <v>electricity 64% 
gas %
coal %
oil %
renewables 35%</v>
      </c>
    </row>
    <row r="71" spans="1:72" s="48" customFormat="1" outlineLevel="1" x14ac:dyDescent="0.25">
      <c r="A71" s="48" t="str">
        <f t="shared" si="32"/>
        <v>Switzerland</v>
      </c>
      <c r="B71" s="48" t="str">
        <f t="shared" si="38"/>
        <v>electricity 8% 
gas 26%
coal %
oil 50%
renewables 17%</v>
      </c>
      <c r="C71" s="48" t="str">
        <f t="shared" si="33"/>
        <v>electricity 8% 
gas 24%
coal %
oil 45%
renewables 22%</v>
      </c>
      <c r="D71" s="48" t="str">
        <f t="shared" si="34"/>
        <v>electricity 12% 
gas 13%
coal %
oil 25%
renewables 51%</v>
      </c>
      <c r="E71" s="48" t="str">
        <f t="shared" si="35"/>
        <v>electricity 14% 
gas 9%
coal %
oil 17%
renewables 60%</v>
      </c>
      <c r="F71" s="48" t="str">
        <f t="shared" si="36"/>
        <v>electricity 19% 
gas 1%
coal %
oil 2%
renewables 78%</v>
      </c>
      <c r="P71" s="48" t="str">
        <f t="shared" si="37"/>
        <v>electricity 8% 
gas 26%
coal %
oil 50%
renewables 17%</v>
      </c>
      <c r="AD71" s="48" t="str">
        <f t="shared" si="39"/>
        <v>electricity 8% 
gas 24%
coal %
oil 45%
renewables 22%</v>
      </c>
      <c r="AR71" s="48" t="str">
        <f t="shared" si="40"/>
        <v>electricity 12% 
gas 13%
coal %
oil 25%
renewables 51%</v>
      </c>
      <c r="BF71" s="48" t="str">
        <f t="shared" si="41"/>
        <v>electricity 14% 
gas 9%
coal %
oil 17%
renewables 60%</v>
      </c>
      <c r="BT71" s="48" t="str">
        <f t="shared" si="42"/>
        <v>electricity 19% 
gas 1%
coal %
oil 2%
renewables 78%</v>
      </c>
    </row>
    <row r="72" spans="1:72" s="48" customFormat="1" ht="21.75" customHeight="1" outlineLevel="1" x14ac:dyDescent="0.25">
      <c r="A72" s="48" t="str">
        <f t="shared" si="32"/>
        <v>United Kingdom</v>
      </c>
      <c r="B72" s="48" t="str">
        <f t="shared" si="38"/>
        <v>electricity 11% 
gas 74%
coal 2%
oil 7%
renewables 5%</v>
      </c>
      <c r="C72" s="48" t="str">
        <f t="shared" si="33"/>
        <v>electricity 12% 
gas 71%
coal 2%
oil 6%
renewables 10%</v>
      </c>
      <c r="D72" s="48" t="str">
        <f t="shared" si="34"/>
        <v>electricity 16% 
gas 37%
coal %
oil 4%
renewables 43%</v>
      </c>
      <c r="E72" s="48" t="str">
        <f t="shared" si="35"/>
        <v>electricity 18% 
gas 26%
coal %
oil 2%
renewables 53%</v>
      </c>
      <c r="F72" s="48" t="str">
        <f t="shared" si="36"/>
        <v>electricity 23% 
gas 4%
coal %
oil %
renewables 72%</v>
      </c>
      <c r="P72" s="48" t="str">
        <f t="shared" si="37"/>
        <v>electricity 11% 
gas 74%
coal 2%
oil 7%
renewables 5%</v>
      </c>
      <c r="AD72" s="48" t="str">
        <f t="shared" si="39"/>
        <v>electricity 12% 
gas 71%
coal 2%
oil 6%
renewables 10%</v>
      </c>
      <c r="AR72" s="48" t="str">
        <f t="shared" si="40"/>
        <v>electricity 16% 
gas 37%
coal %
oil 4%
renewables 43%</v>
      </c>
      <c r="BF72" s="48" t="str">
        <f t="shared" si="41"/>
        <v>electricity 18% 
gas 26%
coal %
oil 2%
renewables 53%</v>
      </c>
      <c r="BT72" s="48" t="str">
        <f t="shared" si="42"/>
        <v>electricity 23% 
gas 4%
coal %
oil %
renewables 72%</v>
      </c>
    </row>
    <row r="73" spans="1:72" x14ac:dyDescent="0.25">
      <c r="G73" s="10"/>
      <c r="H73" s="10"/>
      <c r="I73" s="10"/>
      <c r="J73" s="10"/>
      <c r="K73" s="10"/>
      <c r="L73" s="10"/>
      <c r="M73" s="10"/>
      <c r="N73" s="10"/>
      <c r="O73" s="10"/>
    </row>
    <row r="74" spans="1:72" x14ac:dyDescent="0.25">
      <c r="G74" s="10"/>
      <c r="H74" s="10"/>
      <c r="I74" s="10"/>
      <c r="J74" s="10"/>
      <c r="K74" s="10"/>
      <c r="L74" s="10"/>
      <c r="M74" s="10"/>
      <c r="N74" s="10"/>
      <c r="O74" s="10"/>
      <c r="R74" s="53"/>
      <c r="S74" s="53"/>
      <c r="T74" s="53"/>
      <c r="U74" s="71"/>
      <c r="V74" s="73"/>
      <c r="W74" s="73"/>
      <c r="X74" s="73"/>
      <c r="Y74" s="73"/>
      <c r="Z74" s="73"/>
    </row>
    <row r="75" spans="1:72" x14ac:dyDescent="0.25">
      <c r="G75" s="10"/>
      <c r="H75" s="10"/>
      <c r="I75" s="10"/>
      <c r="J75" s="10"/>
      <c r="K75" s="10"/>
      <c r="L75" s="10"/>
      <c r="M75" s="10"/>
      <c r="N75" s="10"/>
      <c r="O75" s="10"/>
      <c r="R75" s="53"/>
      <c r="S75" s="53"/>
      <c r="T75" s="53"/>
      <c r="U75" s="72"/>
      <c r="V75" s="72"/>
      <c r="W75" s="72"/>
      <c r="X75" s="72"/>
      <c r="Y75" s="72"/>
      <c r="Z75" s="72"/>
    </row>
    <row r="76" spans="1:72" x14ac:dyDescent="0.25">
      <c r="G76" s="10"/>
      <c r="H76" s="10"/>
      <c r="I76" s="10"/>
      <c r="J76" s="10"/>
      <c r="K76" s="10"/>
      <c r="L76" s="10"/>
      <c r="M76" s="10"/>
      <c r="N76" s="10"/>
      <c r="O76" s="10"/>
      <c r="R76" s="53"/>
      <c r="S76" s="53"/>
      <c r="T76" s="53"/>
      <c r="U76" s="71"/>
      <c r="V76" s="71"/>
      <c r="W76" s="71"/>
      <c r="X76" s="71"/>
      <c r="Y76" s="71"/>
      <c r="Z76" s="71"/>
    </row>
    <row r="77" spans="1:72" x14ac:dyDescent="0.25">
      <c r="G77" s="10"/>
      <c r="H77" s="10"/>
      <c r="I77" s="10"/>
      <c r="J77" s="10"/>
      <c r="K77" s="10"/>
      <c r="L77" s="10"/>
      <c r="M77" s="10"/>
      <c r="N77" s="10"/>
      <c r="O77" s="10"/>
      <c r="R77" s="53"/>
      <c r="S77" s="53"/>
      <c r="T77" s="53"/>
      <c r="V77" s="74"/>
      <c r="W77" s="74"/>
      <c r="X77" s="74"/>
      <c r="Y77" s="74"/>
      <c r="Z77" s="74"/>
    </row>
    <row r="78" spans="1:72" x14ac:dyDescent="0.25">
      <c r="G78" s="10"/>
      <c r="H78" s="10"/>
      <c r="I78" s="10"/>
      <c r="J78" s="10"/>
      <c r="K78" s="10"/>
      <c r="L78" s="10"/>
      <c r="M78" s="10"/>
      <c r="N78" s="10"/>
      <c r="O78" s="10"/>
      <c r="R78" s="53"/>
      <c r="S78" s="53"/>
      <c r="T78" s="53"/>
    </row>
  </sheetData>
  <mergeCells count="3">
    <mergeCell ref="AG3:AH3"/>
    <mergeCell ref="AU3:AV3"/>
    <mergeCell ref="BI3:BJ3"/>
  </mergeCells>
  <conditionalFormatting sqref="V3:AA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:AK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:AN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:BB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:BP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25" right="0.25" top="0.75" bottom="0.75" header="0.3" footer="0.3"/>
  <pageSetup paperSize="9" scale="5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86FD3-72A1-4CA5-A274-BFFFF141D0DE}">
  <sheetPr>
    <tabColor theme="4" tint="-0.249977111117893"/>
  </sheetPr>
  <dimension ref="A1:BI432"/>
  <sheetViews>
    <sheetView zoomScale="85" zoomScaleNormal="85" workbookViewId="0">
      <selection activeCell="A33" sqref="A33"/>
    </sheetView>
  </sheetViews>
  <sheetFormatPr defaultRowHeight="15" x14ac:dyDescent="0.25"/>
  <cols>
    <col min="2" max="2" width="21.85546875" customWidth="1" collapsed="1"/>
    <col min="3" max="3" width="16.5703125" customWidth="1" collapsed="1"/>
    <col min="23" max="23" width="12" customWidth="1" collapsed="1"/>
    <col min="34" max="34" width="12.42578125" bestFit="1" customWidth="1" collapsed="1"/>
    <col min="35" max="35" width="9.85546875" bestFit="1" customWidth="1" collapsed="1"/>
    <col min="36" max="36" width="12.28515625" customWidth="1" collapsed="1"/>
  </cols>
  <sheetData>
    <row r="1" spans="15:61" x14ac:dyDescent="0.25">
      <c r="X1" t="s">
        <v>30</v>
      </c>
      <c r="Y1">
        <v>1</v>
      </c>
      <c r="Z1">
        <v>2</v>
      </c>
      <c r="AA1">
        <v>3</v>
      </c>
      <c r="AB1">
        <v>4</v>
      </c>
      <c r="AH1" s="77">
        <v>2020</v>
      </c>
      <c r="AI1" s="77">
        <f>AH1+5</f>
        <v>2025</v>
      </c>
      <c r="AJ1" s="77">
        <f t="shared" ref="AJ1:AN1" si="0">AI1+5</f>
        <v>2030</v>
      </c>
      <c r="AK1" s="77">
        <f t="shared" si="0"/>
        <v>2035</v>
      </c>
      <c r="AL1" s="77">
        <f t="shared" si="0"/>
        <v>2040</v>
      </c>
      <c r="AM1" s="77">
        <f t="shared" si="0"/>
        <v>2045</v>
      </c>
      <c r="AN1" s="77">
        <f t="shared" si="0"/>
        <v>2050</v>
      </c>
      <c r="AO1" s="77">
        <v>2020</v>
      </c>
      <c r="AP1" s="77">
        <f>AO1+5</f>
        <v>2025</v>
      </c>
      <c r="AQ1" s="77">
        <f t="shared" ref="AQ1" si="1">AP1+5</f>
        <v>2030</v>
      </c>
      <c r="AR1" s="77">
        <f t="shared" ref="AR1" si="2">AQ1+5</f>
        <v>2035</v>
      </c>
      <c r="AS1" s="77">
        <f t="shared" ref="AS1" si="3">AR1+5</f>
        <v>2040</v>
      </c>
      <c r="AT1" s="77">
        <f t="shared" ref="AT1" si="4">AS1+5</f>
        <v>2045</v>
      </c>
      <c r="AU1" s="77">
        <f t="shared" ref="AU1" si="5">AT1+5</f>
        <v>2050</v>
      </c>
      <c r="AV1" s="77">
        <v>2020</v>
      </c>
      <c r="AW1" s="77">
        <f>AV1+5</f>
        <v>2025</v>
      </c>
      <c r="AX1" s="77">
        <f t="shared" ref="AX1" si="6">AW1+5</f>
        <v>2030</v>
      </c>
      <c r="AY1" s="77">
        <f t="shared" ref="AY1" si="7">AX1+5</f>
        <v>2035</v>
      </c>
      <c r="AZ1" s="77">
        <f t="shared" ref="AZ1" si="8">AY1+5</f>
        <v>2040</v>
      </c>
      <c r="BA1" s="77">
        <f t="shared" ref="BA1" si="9">AZ1+5</f>
        <v>2045</v>
      </c>
      <c r="BB1" s="77">
        <f t="shared" ref="BB1" si="10">BA1+5</f>
        <v>2050</v>
      </c>
      <c r="BC1" s="77">
        <v>2020</v>
      </c>
      <c r="BD1" s="77">
        <f>BC1+5</f>
        <v>2025</v>
      </c>
      <c r="BE1" s="77">
        <f t="shared" ref="BE1" si="11">BD1+5</f>
        <v>2030</v>
      </c>
      <c r="BF1" s="77">
        <f t="shared" ref="BF1" si="12">BE1+5</f>
        <v>2035</v>
      </c>
      <c r="BG1" s="77">
        <f t="shared" ref="BG1" si="13">BF1+5</f>
        <v>2040</v>
      </c>
      <c r="BH1" s="77">
        <f t="shared" ref="BH1" si="14">BG1+5</f>
        <v>2045</v>
      </c>
      <c r="BI1" s="77">
        <f t="shared" ref="BI1" si="15">BH1+5</f>
        <v>2050</v>
      </c>
    </row>
    <row r="2" spans="15:61" x14ac:dyDescent="0.25">
      <c r="W2" s="80"/>
      <c r="X2" s="79"/>
      <c r="Y2" s="28"/>
      <c r="Z2" s="28"/>
      <c r="AA2" s="28"/>
      <c r="AB2" s="28"/>
      <c r="AE2" s="80" t="s">
        <v>33</v>
      </c>
      <c r="AH2" s="28"/>
      <c r="AI2" s="83">
        <f ca="1">-(SUMIF(eurostat_totals[energy carrier EUCalc],$AE2,AI$30:AI$432)-SUMIF(eurostat_totals[energy carrier EUCalc],$AE2,eurostat_totals[2020 1]))</f>
        <v>8409.2921493513277</v>
      </c>
      <c r="AJ2" s="83">
        <f ca="1">-(SUMIF(eurostat_totals[energy carrier EUCalc],$AE2,AJ$30:AJ$432)-SUMIF(eurostat_totals[energy carrier EUCalc],$AE2,eurostat_totals[2020 1]))</f>
        <v>16818.584298703237</v>
      </c>
      <c r="AK2" s="83">
        <f ca="1">-(SUMIF(eurostat_totals[energy carrier EUCalc],$AE2,AK$30:AK$432)-SUMIF(eurostat_totals[energy carrier EUCalc],$AE2,eurostat_totals[2020 1]))</f>
        <v>25227.876448054565</v>
      </c>
      <c r="AL2" s="83">
        <f ca="1">-(SUMIF(eurostat_totals[energy carrier EUCalc],$AE2,AL$30:AL$432)-SUMIF(eurostat_totals[energy carrier EUCalc],$AE2,eurostat_totals[2020 1]))</f>
        <v>33637.168597406242</v>
      </c>
      <c r="AM2" s="83">
        <f ca="1">-(SUMIF(eurostat_totals[energy carrier EUCalc],$AE2,AM$30:AM$432)-SUMIF(eurostat_totals[energy carrier EUCalc],$AE2,eurostat_totals[2020 1]))</f>
        <v>42046.46074675757</v>
      </c>
      <c r="AN2" s="83">
        <f ca="1">-(SUMIF(eurostat_totals[energy carrier EUCalc],$AE2,AN$30:AN$432)-SUMIF(eurostat_totals[energy carrier EUCalc],$AE2,eurostat_totals[2020 1]))</f>
        <v>50455.75289610913</v>
      </c>
      <c r="AO2" s="28"/>
      <c r="AP2" s="83">
        <f ca="1">-(SUMIF(eurostat_totals[energy carrier EUCalc],$AE2,AP$30:AP$432)-SUMIF(eurostat_totals[energy carrier EUCalc],$AE2,eurostat_totals[2020 1]))</f>
        <v>8409.2921493513277</v>
      </c>
      <c r="AQ2" s="83">
        <f ca="1">-(SUMIF(eurostat_totals[energy carrier EUCalc],$AE2,AQ$30:AQ$432)-SUMIF(eurostat_totals[energy carrier EUCalc],$AE2,eurostat_totals[2020 1]))</f>
        <v>16818.584298703237</v>
      </c>
      <c r="AR2" s="83">
        <f ca="1">-(SUMIF(eurostat_totals[energy carrier EUCalc],$AE2,AR$30:AR$432)-SUMIF(eurostat_totals[energy carrier EUCalc],$AE2,eurostat_totals[2020 1]))</f>
        <v>25227.876448054565</v>
      </c>
      <c r="AS2" s="83">
        <f ca="1">-(SUMIF(eurostat_totals[energy carrier EUCalc],$AE2,AS$30:AS$432)-SUMIF(eurostat_totals[energy carrier EUCalc],$AE2,eurostat_totals[2020 1]))</f>
        <v>33637.168597406242</v>
      </c>
      <c r="AT2" s="83">
        <f ca="1">-(SUMIF(eurostat_totals[energy carrier EUCalc],$AE2,AT$30:AT$432)-SUMIF(eurostat_totals[energy carrier EUCalc],$AE2,eurostat_totals[2020 1]))</f>
        <v>42046.46074675757</v>
      </c>
      <c r="AU2" s="83">
        <f ca="1">-(SUMIF(eurostat_totals[energy carrier EUCalc],$AE2,AU$30:AU$432)-SUMIF(eurostat_totals[energy carrier EUCalc],$AE2,eurostat_totals[2020 1]))</f>
        <v>504557.52896109206</v>
      </c>
      <c r="AV2" s="28"/>
      <c r="AW2" s="83">
        <f ca="1">-(SUMIF(eurostat_totals[energy carrier EUCalc],$AE2,AW$30:AW$432)-SUMIF(eurostat_totals[energy carrier EUCalc],$AE2,eurostat_totals[2020 1]))</f>
        <v>8409.2921493513277</v>
      </c>
      <c r="AX2" s="83">
        <f ca="1">-(SUMIF(eurostat_totals[energy carrier EUCalc],$AE2,AX$30:AX$432)-SUMIF(eurostat_totals[energy carrier EUCalc],$AE2,eurostat_totals[2020 1]))</f>
        <v>16818.584298703237</v>
      </c>
      <c r="AY2" s="83">
        <f ca="1">-(SUMIF(eurostat_totals[energy carrier EUCalc],$AE2,AY$30:AY$432)-SUMIF(eurostat_totals[energy carrier EUCalc],$AE2,eurostat_totals[2020 1]))</f>
        <v>25227.876448054565</v>
      </c>
      <c r="AZ2" s="83">
        <f ca="1">-(SUMIF(eurostat_totals[energy carrier EUCalc],$AE2,AZ$30:AZ$432)-SUMIF(eurostat_totals[energy carrier EUCalc],$AE2,eurostat_totals[2020 1]))</f>
        <v>33637.168597406242</v>
      </c>
      <c r="BA2" s="83">
        <f ca="1">-(SUMIF(eurostat_totals[energy carrier EUCalc],$AE2,BA$30:BA$432)-SUMIF(eurostat_totals[energy carrier EUCalc],$AE2,eurostat_totals[2020 1]))</f>
        <v>42046.46074675757</v>
      </c>
      <c r="BB2" s="83">
        <f ca="1">-(SUMIF(eurostat_totals[energy carrier EUCalc],$AE2,BB$30:BB$432)-SUMIF(eurostat_totals[energy carrier EUCalc],$AE2,eurostat_totals[2020 1]))</f>
        <v>655924.78764941974</v>
      </c>
      <c r="BC2" s="28"/>
      <c r="BD2" s="83">
        <f ca="1">-(SUMIF(eurostat_totals[energy carrier EUCalc],$AE2,BD$30:BD$432)-SUMIF(eurostat_totals[energy carrier EUCalc],$AE2,eurostat_totals[2020 1]))</f>
        <v>8409.2921493513277</v>
      </c>
      <c r="BE2" s="83">
        <f ca="1">-(SUMIF(eurostat_totals[energy carrier EUCalc],$AE2,BE$30:BE$432)-SUMIF(eurostat_totals[energy carrier EUCalc],$AE2,eurostat_totals[2020 1]))</f>
        <v>16818.584298703237</v>
      </c>
      <c r="BF2" s="83">
        <f ca="1">-(SUMIF(eurostat_totals[energy carrier EUCalc],$AE2,BF$30:BF$432)-SUMIF(eurostat_totals[energy carrier EUCalc],$AE2,eurostat_totals[2020 1]))</f>
        <v>25227.876448054565</v>
      </c>
      <c r="BG2" s="83">
        <f ca="1">-(SUMIF(eurostat_totals[energy carrier EUCalc],$AE2,BG$30:BG$432)-SUMIF(eurostat_totals[energy carrier EUCalc],$AE2,eurostat_totals[2020 1]))</f>
        <v>33637.168597406242</v>
      </c>
      <c r="BH2" s="83">
        <f ca="1">-(SUMIF(eurostat_totals[energy carrier EUCalc],$AE2,BH$30:BH$432)-SUMIF(eurostat_totals[energy carrier EUCalc],$AE2,eurostat_totals[2020 1]))</f>
        <v>42046.46074675757</v>
      </c>
      <c r="BI2" s="83">
        <f ca="1">-(SUMIF(eurostat_totals[energy carrier EUCalc],$AE2,BI$30:BI$432)-SUMIF(eurostat_totals[energy carrier EUCalc],$AE2,eurostat_totals[2020 1]))</f>
        <v>958659.30502607487</v>
      </c>
    </row>
    <row r="3" spans="15:61" x14ac:dyDescent="0.25">
      <c r="W3" s="80"/>
      <c r="X3" s="79"/>
      <c r="Y3" s="28"/>
      <c r="Z3" s="28"/>
      <c r="AA3" s="28"/>
      <c r="AB3" s="28"/>
      <c r="AE3" s="80" t="s">
        <v>34</v>
      </c>
      <c r="AH3" s="28"/>
      <c r="AI3" s="83">
        <f ca="1">-(SUMIF(eurostat_totals[energy carrier EUCalc],$AE3,AI$30:AI$432)-SUMIF(eurostat_totals[energy carrier EUCalc],$AE3,eurostat_totals[2020 1]))</f>
        <v>15076.337254878017</v>
      </c>
      <c r="AJ3" s="83">
        <f ca="1">-(SUMIF(eurostat_totals[energy carrier EUCalc],$AE3,AJ$30:AJ$432)-SUMIF(eurostat_totals[energy carrier EUCalc],$AE3,eurostat_totals[2020 1]))</f>
        <v>30152.674509756151</v>
      </c>
      <c r="AK3" s="83">
        <f ca="1">-(SUMIF(eurostat_totals[energy carrier EUCalc],$AE3,AK$30:AK$432)-SUMIF(eurostat_totals[energy carrier EUCalc],$AE3,eurostat_totals[2020 1]))</f>
        <v>45229.011764634226</v>
      </c>
      <c r="AL3" s="83">
        <f ca="1">-(SUMIF(eurostat_totals[energy carrier EUCalc],$AE3,AL$30:AL$432)-SUMIF(eurostat_totals[energy carrier EUCalc],$AE3,eurostat_totals[2020 1]))</f>
        <v>60305.349019512389</v>
      </c>
      <c r="AM3" s="83">
        <f ca="1">-(SUMIF(eurostat_totals[energy carrier EUCalc],$AE3,AM$30:AM$432)-SUMIF(eurostat_totals[energy carrier EUCalc],$AE3,eurostat_totals[2020 1]))</f>
        <v>75381.686274390377</v>
      </c>
      <c r="AN3" s="83">
        <f ca="1">-(SUMIF(eurostat_totals[energy carrier EUCalc],$AE3,AN$30:AN$432)-SUMIF(eurostat_totals[energy carrier EUCalc],$AE3,eurostat_totals[2020 1]))</f>
        <v>90458.02352926851</v>
      </c>
      <c r="AO3" s="28"/>
      <c r="AP3" s="83">
        <f ca="1">-(SUMIF(eurostat_totals[energy carrier EUCalc],$AE3,AP$30:AP$432)-SUMIF(eurostat_totals[energy carrier EUCalc],$AE3,eurostat_totals[2020 1]))</f>
        <v>15076.337254878017</v>
      </c>
      <c r="AQ3" s="83">
        <f ca="1">-(SUMIF(eurostat_totals[energy carrier EUCalc],$AE3,AQ$30:AQ$432)-SUMIF(eurostat_totals[energy carrier EUCalc],$AE3,eurostat_totals[2020 1]))</f>
        <v>30152.674509756151</v>
      </c>
      <c r="AR3" s="83">
        <f ca="1">-(SUMIF(eurostat_totals[energy carrier EUCalc],$AE3,AR$30:AR$432)-SUMIF(eurostat_totals[energy carrier EUCalc],$AE3,eurostat_totals[2020 1]))</f>
        <v>45229.011764634226</v>
      </c>
      <c r="AS3" s="83">
        <f ca="1">-(SUMIF(eurostat_totals[energy carrier EUCalc],$AE3,AS$30:AS$432)-SUMIF(eurostat_totals[energy carrier EUCalc],$AE3,eurostat_totals[2020 1]))</f>
        <v>60305.349019512389</v>
      </c>
      <c r="AT3" s="83">
        <f ca="1">-(SUMIF(eurostat_totals[energy carrier EUCalc],$AE3,AT$30:AT$432)-SUMIF(eurostat_totals[energy carrier EUCalc],$AE3,eurostat_totals[2020 1]))</f>
        <v>75381.686274390377</v>
      </c>
      <c r="AU3" s="83">
        <f ca="1">-(SUMIF(eurostat_totals[energy carrier EUCalc],$AE3,AU$30:AU$432)-SUMIF(eurostat_totals[energy carrier EUCalc],$AE3,eurostat_totals[2020 1]))</f>
        <v>241221.39607804932</v>
      </c>
      <c r="AV3" s="28"/>
      <c r="AW3" s="83">
        <f ca="1">-(SUMIF(eurostat_totals[energy carrier EUCalc],$AE3,AW$30:AW$432)-SUMIF(eurostat_totals[energy carrier EUCalc],$AE3,eurostat_totals[2020 1]))</f>
        <v>15076.337254878017</v>
      </c>
      <c r="AX3" s="83">
        <f ca="1">-(SUMIF(eurostat_totals[energy carrier EUCalc],$AE3,AX$30:AX$432)-SUMIF(eurostat_totals[energy carrier EUCalc],$AE3,eurostat_totals[2020 1]))</f>
        <v>30152.674509756151</v>
      </c>
      <c r="AY3" s="83">
        <f ca="1">-(SUMIF(eurostat_totals[energy carrier EUCalc],$AE3,AY$30:AY$432)-SUMIF(eurostat_totals[energy carrier EUCalc],$AE3,eurostat_totals[2020 1]))</f>
        <v>45229.011764634226</v>
      </c>
      <c r="AZ3" s="83">
        <f ca="1">-(SUMIF(eurostat_totals[energy carrier EUCalc],$AE3,AZ$30:AZ$432)-SUMIF(eurostat_totals[energy carrier EUCalc],$AE3,eurostat_totals[2020 1]))</f>
        <v>60305.349019512389</v>
      </c>
      <c r="BA3" s="83">
        <f ca="1">-(SUMIF(eurostat_totals[energy carrier EUCalc],$AE3,BA$30:BA$432)-SUMIF(eurostat_totals[energy carrier EUCalc],$AE3,eurostat_totals[2020 1]))</f>
        <v>75381.686274390377</v>
      </c>
      <c r="BB3" s="83">
        <f ca="1">-(SUMIF(eurostat_totals[energy carrier EUCalc],$AE3,BB$30:BB$432)-SUMIF(eurostat_totals[energy carrier EUCalc],$AE3,eurostat_totals[2020 1]))</f>
        <v>271374.07058780547</v>
      </c>
      <c r="BC3" s="28"/>
      <c r="BD3" s="83">
        <f ca="1">-(SUMIF(eurostat_totals[energy carrier EUCalc],$AE3,BD$30:BD$432)-SUMIF(eurostat_totals[energy carrier EUCalc],$AE3,eurostat_totals[2020 1]))</f>
        <v>15076.337254878017</v>
      </c>
      <c r="BE3" s="83">
        <f ca="1">-(SUMIF(eurostat_totals[energy carrier EUCalc],$AE3,BE$30:BE$432)-SUMIF(eurostat_totals[energy carrier EUCalc],$AE3,eurostat_totals[2020 1]))</f>
        <v>30152.674509756151</v>
      </c>
      <c r="BF3" s="83">
        <f ca="1">-(SUMIF(eurostat_totals[energy carrier EUCalc],$AE3,BF$30:BF$432)-SUMIF(eurostat_totals[energy carrier EUCalc],$AE3,eurostat_totals[2020 1]))</f>
        <v>45229.011764634226</v>
      </c>
      <c r="BG3" s="83">
        <f ca="1">-(SUMIF(eurostat_totals[energy carrier EUCalc],$AE3,BG$30:BG$432)-SUMIF(eurostat_totals[energy carrier EUCalc],$AE3,eurostat_totals[2020 1]))</f>
        <v>60305.349019512389</v>
      </c>
      <c r="BH3" s="83">
        <f ca="1">-(SUMIF(eurostat_totals[energy carrier EUCalc],$AE3,BH$30:BH$432)-SUMIF(eurostat_totals[energy carrier EUCalc],$AE3,eurostat_totals[2020 1]))</f>
        <v>75381.686274390377</v>
      </c>
      <c r="BI3" s="83">
        <f ca="1">-(SUMIF(eurostat_totals[energy carrier EUCalc],$AE3,BI$30:BI$432)-SUMIF(eurostat_totals[energy carrier EUCalc],$AE3,eurostat_totals[2020 1]))</f>
        <v>286450.40784268355</v>
      </c>
    </row>
    <row r="4" spans="15:61" x14ac:dyDescent="0.25">
      <c r="AE4" s="80" t="s">
        <v>39</v>
      </c>
      <c r="AH4" s="28"/>
      <c r="AI4" s="83">
        <f ca="1">-(SUMIF(eurostat_totals[energy carrier EUCalc],$AE4,AI$30:AI$432)-SUMIF(eurostat_totals[energy carrier EUCalc],$AE4,eurostat_totals[2020 1]))</f>
        <v>2738.0230380136927</v>
      </c>
      <c r="AJ4" s="83">
        <f ca="1">-(SUMIF(eurostat_totals[energy carrier EUCalc],$AE4,AJ$30:AJ$432)-SUMIF(eurostat_totals[energy carrier EUCalc],$AE4,eurostat_totals[2020 1]))</f>
        <v>5476.0460760274145</v>
      </c>
      <c r="AK4" s="83">
        <f ca="1">-(SUMIF(eurostat_totals[energy carrier EUCalc],$AE4,AK$30:AK$432)-SUMIF(eurostat_totals[energy carrier EUCalc],$AE4,eurostat_totals[2020 1]))</f>
        <v>8214.0691140411363</v>
      </c>
      <c r="AL4" s="83">
        <f ca="1">-(SUMIF(eurostat_totals[energy carrier EUCalc],$AE4,AL$30:AL$432)-SUMIF(eurostat_totals[energy carrier EUCalc],$AE4,eurostat_totals[2020 1]))</f>
        <v>10952.092152054858</v>
      </c>
      <c r="AM4" s="83">
        <f ca="1">-(SUMIF(eurostat_totals[energy carrier EUCalc],$AE4,AM$30:AM$432)-SUMIF(eurostat_totals[energy carrier EUCalc],$AE4,eurostat_totals[2020 1]))</f>
        <v>13690.115190068522</v>
      </c>
      <c r="AN4" s="83">
        <f ca="1">-(SUMIF(eurostat_totals[energy carrier EUCalc],$AE4,AN$30:AN$432)-SUMIF(eurostat_totals[energy carrier EUCalc],$AE4,eurostat_totals[2020 1]))</f>
        <v>16428.138228082244</v>
      </c>
      <c r="AO4" s="28"/>
      <c r="AP4" s="83">
        <f ca="1">-(SUMIF(eurostat_totals[energy carrier EUCalc],$AE4,AP$30:AP$432)-SUMIF(eurostat_totals[energy carrier EUCalc],$AE4,eurostat_totals[2020 1]))</f>
        <v>2738.0230380136927</v>
      </c>
      <c r="AQ4" s="83">
        <f ca="1">-(SUMIF(eurostat_totals[energy carrier EUCalc],$AE4,AQ$30:AQ$432)-SUMIF(eurostat_totals[energy carrier EUCalc],$AE4,eurostat_totals[2020 1]))</f>
        <v>5476.0460760274145</v>
      </c>
      <c r="AR4" s="83">
        <f ca="1">-(SUMIF(eurostat_totals[energy carrier EUCalc],$AE4,AR$30:AR$432)-SUMIF(eurostat_totals[energy carrier EUCalc],$AE4,eurostat_totals[2020 1]))</f>
        <v>8214.0691140411363</v>
      </c>
      <c r="AS4" s="83">
        <f ca="1">-(SUMIF(eurostat_totals[energy carrier EUCalc],$AE4,AS$30:AS$432)-SUMIF(eurostat_totals[energy carrier EUCalc],$AE4,eurostat_totals[2020 1]))</f>
        <v>10952.092152054858</v>
      </c>
      <c r="AT4" s="83">
        <f ca="1">-(SUMIF(eurostat_totals[energy carrier EUCalc],$AE4,AT$30:AT$432)-SUMIF(eurostat_totals[energy carrier EUCalc],$AE4,eurostat_totals[2020 1]))</f>
        <v>13690.115190068522</v>
      </c>
      <c r="AU4" s="83">
        <f ca="1">-(SUMIF(eurostat_totals[energy carrier EUCalc],$AE4,AU$30:AU$432)-SUMIF(eurostat_totals[energy carrier EUCalc],$AE4,eurostat_totals[2020 1]))</f>
        <v>82140.691140411262</v>
      </c>
      <c r="AV4" s="28"/>
      <c r="AW4" s="83">
        <f ca="1">-(SUMIF(eurostat_totals[energy carrier EUCalc],$AE4,AW$30:AW$432)-SUMIF(eurostat_totals[energy carrier EUCalc],$AE4,eurostat_totals[2020 1]))</f>
        <v>2738.0230380136927</v>
      </c>
      <c r="AX4" s="83">
        <f ca="1">-(SUMIF(eurostat_totals[energy carrier EUCalc],$AE4,AX$30:AX$432)-SUMIF(eurostat_totals[energy carrier EUCalc],$AE4,eurostat_totals[2020 1]))</f>
        <v>5476.0460760274145</v>
      </c>
      <c r="AY4" s="83">
        <f ca="1">-(SUMIF(eurostat_totals[energy carrier EUCalc],$AE4,AY$30:AY$432)-SUMIF(eurostat_totals[energy carrier EUCalc],$AE4,eurostat_totals[2020 1]))</f>
        <v>8214.0691140411363</v>
      </c>
      <c r="AZ4" s="83">
        <f ca="1">-(SUMIF(eurostat_totals[energy carrier EUCalc],$AE4,AZ$30:AZ$432)-SUMIF(eurostat_totals[energy carrier EUCalc],$AE4,eurostat_totals[2020 1]))</f>
        <v>10952.092152054858</v>
      </c>
      <c r="BA4" s="83">
        <f ca="1">-(SUMIF(eurostat_totals[energy carrier EUCalc],$AE4,BA$30:BA$432)-SUMIF(eurostat_totals[energy carrier EUCalc],$AE4,eurostat_totals[2020 1]))</f>
        <v>13690.115190068522</v>
      </c>
      <c r="BB4" s="83">
        <f ca="1">-(SUMIF(eurostat_totals[energy carrier EUCalc],$AE4,BB$30:BB$432)-SUMIF(eurostat_totals[energy carrier EUCalc],$AE4,eurostat_totals[2020 1]))</f>
        <v>106782.89848253464</v>
      </c>
      <c r="BC4" s="28"/>
      <c r="BD4" s="83">
        <f ca="1">-(SUMIF(eurostat_totals[energy carrier EUCalc],$AE4,BD$30:BD$432)-SUMIF(eurostat_totals[energy carrier EUCalc],$AE4,eurostat_totals[2020 1]))</f>
        <v>2738.0230380136927</v>
      </c>
      <c r="BE4" s="83">
        <f ca="1">-(SUMIF(eurostat_totals[energy carrier EUCalc],$AE4,BE$30:BE$432)-SUMIF(eurostat_totals[energy carrier EUCalc],$AE4,eurostat_totals[2020 1]))</f>
        <v>5476.0460760274145</v>
      </c>
      <c r="BF4" s="83">
        <f ca="1">-(SUMIF(eurostat_totals[energy carrier EUCalc],$AE4,BF$30:BF$432)-SUMIF(eurostat_totals[energy carrier EUCalc],$AE4,eurostat_totals[2020 1]))</f>
        <v>8214.0691140411363</v>
      </c>
      <c r="BG4" s="83">
        <f ca="1">-(SUMIF(eurostat_totals[energy carrier EUCalc],$AE4,BG$30:BG$432)-SUMIF(eurostat_totals[energy carrier EUCalc],$AE4,eurostat_totals[2020 1]))</f>
        <v>10952.092152054858</v>
      </c>
      <c r="BH4" s="83">
        <f ca="1">-(SUMIF(eurostat_totals[energy carrier EUCalc],$AE4,BH$30:BH$432)-SUMIF(eurostat_totals[energy carrier EUCalc],$AE4,eurostat_totals[2020 1]))</f>
        <v>13690.115190068522</v>
      </c>
      <c r="BI4" s="83">
        <f ca="1">-(SUMIF(eurostat_totals[energy carrier EUCalc],$AE4,BI$30:BI$432)-SUMIF(eurostat_totals[energy carrier EUCalc],$AE4,eurostat_totals[2020 1]))</f>
        <v>156067.31316678139</v>
      </c>
    </row>
    <row r="5" spans="15:61" x14ac:dyDescent="0.25">
      <c r="W5" s="80" t="s">
        <v>137</v>
      </c>
      <c r="Y5" s="82">
        <v>0.33333333333333331</v>
      </c>
      <c r="Z5" s="82">
        <f>Y5-($Y$5-$AB5)/3</f>
        <v>0.30555555555555552</v>
      </c>
      <c r="AA5" s="82">
        <f>Z5-($Y$5-$AB5)/3</f>
        <v>0.27777777777777773</v>
      </c>
      <c r="AB5" s="82">
        <v>0.25</v>
      </c>
      <c r="AH5" s="28"/>
      <c r="AI5" s="85">
        <f ca="1">SUM(AI2:AI4)</f>
        <v>26223.652442243038</v>
      </c>
      <c r="AJ5" s="85">
        <f t="shared" ref="AJ5:BI5" ca="1" si="16">SUM(AJ2:AJ4)</f>
        <v>52447.304884486803</v>
      </c>
      <c r="AK5" s="85">
        <f t="shared" ca="1" si="16"/>
        <v>78670.957326729927</v>
      </c>
      <c r="AL5" s="85">
        <f t="shared" ca="1" si="16"/>
        <v>104894.60976897349</v>
      </c>
      <c r="AM5" s="85">
        <f t="shared" ca="1" si="16"/>
        <v>131118.26221121647</v>
      </c>
      <c r="AN5" s="85">
        <f t="shared" ca="1" si="16"/>
        <v>157341.91465345988</v>
      </c>
      <c r="AO5" s="85">
        <f t="shared" si="16"/>
        <v>0</v>
      </c>
      <c r="AP5" s="85">
        <f t="shared" ca="1" si="16"/>
        <v>26223.652442243038</v>
      </c>
      <c r="AQ5" s="85">
        <f t="shared" ca="1" si="16"/>
        <v>52447.304884486803</v>
      </c>
      <c r="AR5" s="85">
        <f t="shared" ca="1" si="16"/>
        <v>78670.957326729927</v>
      </c>
      <c r="AS5" s="85">
        <f t="shared" ca="1" si="16"/>
        <v>104894.60976897349</v>
      </c>
      <c r="AT5" s="85">
        <f t="shared" ca="1" si="16"/>
        <v>131118.26221121647</v>
      </c>
      <c r="AU5" s="85">
        <f t="shared" ca="1" si="16"/>
        <v>827919.61617955274</v>
      </c>
      <c r="AV5" s="85">
        <f t="shared" si="16"/>
        <v>0</v>
      </c>
      <c r="AW5" s="85">
        <f t="shared" ca="1" si="16"/>
        <v>26223.652442243038</v>
      </c>
      <c r="AX5" s="85">
        <f t="shared" ca="1" si="16"/>
        <v>52447.304884486803</v>
      </c>
      <c r="AY5" s="85">
        <f t="shared" ca="1" si="16"/>
        <v>78670.957326729927</v>
      </c>
      <c r="AZ5" s="85">
        <f t="shared" ca="1" si="16"/>
        <v>104894.60976897349</v>
      </c>
      <c r="BA5" s="85">
        <f t="shared" ca="1" si="16"/>
        <v>131118.26221121647</v>
      </c>
      <c r="BB5" s="85">
        <f t="shared" ca="1" si="16"/>
        <v>1034081.7567197599</v>
      </c>
      <c r="BC5" s="85">
        <f t="shared" si="16"/>
        <v>0</v>
      </c>
      <c r="BD5" s="85">
        <f t="shared" ca="1" si="16"/>
        <v>26223.652442243038</v>
      </c>
      <c r="BE5" s="85">
        <f t="shared" ca="1" si="16"/>
        <v>52447.304884486803</v>
      </c>
      <c r="BF5" s="85">
        <f t="shared" ca="1" si="16"/>
        <v>78670.957326729927</v>
      </c>
      <c r="BG5" s="85">
        <f t="shared" ca="1" si="16"/>
        <v>104894.60976897349</v>
      </c>
      <c r="BH5" s="85">
        <f t="shared" ca="1" si="16"/>
        <v>131118.26221121647</v>
      </c>
      <c r="BI5" s="85">
        <f t="shared" ca="1" si="16"/>
        <v>1401177.0260355398</v>
      </c>
    </row>
    <row r="6" spans="15:61" x14ac:dyDescent="0.25">
      <c r="O6" s="80" t="s">
        <v>134</v>
      </c>
      <c r="P6" s="79"/>
      <c r="Q6" s="52">
        <v>0.3</v>
      </c>
      <c r="R6" s="52">
        <v>0.4</v>
      </c>
      <c r="S6" s="52">
        <v>0.5</v>
      </c>
      <c r="T6" s="52">
        <v>0.7</v>
      </c>
      <c r="V6" s="82"/>
      <c r="W6" s="80" t="s">
        <v>134</v>
      </c>
      <c r="X6" s="79"/>
      <c r="Y6" s="52">
        <f>Y$5*Q6</f>
        <v>9.9999999999999992E-2</v>
      </c>
      <c r="Z6" s="52">
        <f>Z$5*R6</f>
        <v>0.12222222222222222</v>
      </c>
      <c r="AA6" s="52">
        <f>AA$5*S6</f>
        <v>0.13888888888888887</v>
      </c>
      <c r="AB6" s="52">
        <f>AB$5*T6</f>
        <v>0.17499999999999999</v>
      </c>
      <c r="AE6" s="80" t="s">
        <v>134</v>
      </c>
      <c r="AG6" s="83">
        <f>SUMIF(eurostat_totals[energy carrier EUCalc],$AE6,eurostat_totals[2020 1])</f>
        <v>0</v>
      </c>
      <c r="AH6" s="28"/>
      <c r="AI6" s="86">
        <f t="shared" ref="AI6:AR8" ca="1" si="17">OFFSET($X6,0,MATCH(AI$26,$Y$1:$AB$1,0),1,1)*AI$5</f>
        <v>2622.3652442243038</v>
      </c>
      <c r="AJ6" s="86">
        <f t="shared" ca="1" si="17"/>
        <v>5244.7304884486803</v>
      </c>
      <c r="AK6" s="86">
        <f t="shared" ca="1" si="17"/>
        <v>7867.0957326729922</v>
      </c>
      <c r="AL6" s="86">
        <f t="shared" ca="1" si="17"/>
        <v>10489.460976897348</v>
      </c>
      <c r="AM6" s="86">
        <f t="shared" ca="1" si="17"/>
        <v>13111.826221121646</v>
      </c>
      <c r="AN6" s="86">
        <f t="shared" ca="1" si="17"/>
        <v>15734.191465345986</v>
      </c>
      <c r="AO6" s="86">
        <f t="shared" ca="1" si="17"/>
        <v>0</v>
      </c>
      <c r="AP6" s="86">
        <f t="shared" ca="1" si="17"/>
        <v>3205.1130762741491</v>
      </c>
      <c r="AQ6" s="86">
        <f t="shared" ca="1" si="17"/>
        <v>6410.2261525483864</v>
      </c>
      <c r="AR6" s="86">
        <f t="shared" ca="1" si="17"/>
        <v>9615.3392288225459</v>
      </c>
      <c r="AS6" s="86">
        <f t="shared" ref="AS6:BB8" ca="1" si="18">OFFSET($X6,0,MATCH(AS$26,$Y$1:$AB$1,0),1,1)*AS$5</f>
        <v>12820.45230509676</v>
      </c>
      <c r="AT6" s="86">
        <f t="shared" ca="1" si="18"/>
        <v>16025.565381370901</v>
      </c>
      <c r="AU6" s="86">
        <f t="shared" ca="1" si="18"/>
        <v>101190.17531083422</v>
      </c>
      <c r="AV6" s="86">
        <f t="shared" ca="1" si="18"/>
        <v>0</v>
      </c>
      <c r="AW6" s="86">
        <f t="shared" ca="1" si="18"/>
        <v>3642.1739503115323</v>
      </c>
      <c r="AX6" s="86">
        <f t="shared" ca="1" si="18"/>
        <v>7284.3479006231655</v>
      </c>
      <c r="AY6" s="86">
        <f t="shared" ca="1" si="18"/>
        <v>10926.521850934711</v>
      </c>
      <c r="AZ6" s="86">
        <f t="shared" ca="1" si="18"/>
        <v>14568.695801246316</v>
      </c>
      <c r="BA6" s="86">
        <f t="shared" ca="1" si="18"/>
        <v>18210.869751557839</v>
      </c>
      <c r="BB6" s="86">
        <f t="shared" ca="1" si="18"/>
        <v>143622.46621107773</v>
      </c>
      <c r="BC6" s="86">
        <f t="shared" ref="BC6:BI8" ca="1" si="19">OFFSET($X6,0,MATCH(BC$26,$Y$1:$AB$1,0),1,1)*BC$5</f>
        <v>0</v>
      </c>
      <c r="BD6" s="86">
        <f t="shared" ca="1" si="19"/>
        <v>4589.1391773925316</v>
      </c>
      <c r="BE6" s="86">
        <f t="shared" ca="1" si="19"/>
        <v>9178.2783547851905</v>
      </c>
      <c r="BF6" s="86">
        <f t="shared" ca="1" si="19"/>
        <v>13767.417532177737</v>
      </c>
      <c r="BG6" s="86">
        <f t="shared" ca="1" si="19"/>
        <v>18356.556709570359</v>
      </c>
      <c r="BH6" s="86">
        <f t="shared" ca="1" si="19"/>
        <v>22945.69588696288</v>
      </c>
      <c r="BI6" s="86">
        <f t="shared" ca="1" si="19"/>
        <v>245205.97955621945</v>
      </c>
    </row>
    <row r="7" spans="15:61" x14ac:dyDescent="0.25">
      <c r="O7" s="80" t="s">
        <v>37</v>
      </c>
      <c r="P7" s="79"/>
      <c r="Q7" s="52">
        <v>0.3</v>
      </c>
      <c r="R7" s="52">
        <v>0.4</v>
      </c>
      <c r="S7" s="52">
        <v>0.5</v>
      </c>
      <c r="T7" s="52">
        <v>0.7</v>
      </c>
      <c r="V7" s="82"/>
      <c r="W7" s="80" t="s">
        <v>37</v>
      </c>
      <c r="X7" s="79"/>
      <c r="Y7" s="52">
        <f>(1-Y$5)*Q7</f>
        <v>0.2</v>
      </c>
      <c r="Z7" s="52">
        <f>(1-Z$5)*R7</f>
        <v>0.27777777777777779</v>
      </c>
      <c r="AA7" s="52">
        <f>(1-AA$5)*S7</f>
        <v>0.36111111111111116</v>
      </c>
      <c r="AB7" s="52">
        <f>(1-AB$5)*T7</f>
        <v>0.52499999999999991</v>
      </c>
      <c r="AE7" s="80" t="s">
        <v>37</v>
      </c>
      <c r="AG7" s="83">
        <f>SUMIF(eurostat_totals[energy carrier EUCalc],$AE7,eurostat_totals[2020 1])</f>
        <v>74646.064292080002</v>
      </c>
      <c r="AH7" s="28"/>
      <c r="AI7" s="86">
        <f t="shared" ca="1" si="17"/>
        <v>5244.7304884486075</v>
      </c>
      <c r="AJ7" s="86">
        <f t="shared" ca="1" si="17"/>
        <v>10489.460976897361</v>
      </c>
      <c r="AK7" s="86">
        <f t="shared" ca="1" si="17"/>
        <v>15734.191465345986</v>
      </c>
      <c r="AL7" s="86">
        <f t="shared" ca="1" si="17"/>
        <v>20978.921953794699</v>
      </c>
      <c r="AM7" s="86">
        <f t="shared" ca="1" si="17"/>
        <v>26223.652442243296</v>
      </c>
      <c r="AN7" s="86">
        <f t="shared" ca="1" si="17"/>
        <v>31468.38293069198</v>
      </c>
      <c r="AO7" s="86">
        <f t="shared" ca="1" si="17"/>
        <v>0</v>
      </c>
      <c r="AP7" s="86">
        <f t="shared" ca="1" si="17"/>
        <v>7284.3479006230664</v>
      </c>
      <c r="AQ7" s="86">
        <f t="shared" ca="1" si="17"/>
        <v>14568.695801246335</v>
      </c>
      <c r="AR7" s="86">
        <f t="shared" ca="1" si="17"/>
        <v>21853.043701869425</v>
      </c>
      <c r="AS7" s="86">
        <f t="shared" ca="1" si="18"/>
        <v>29137.391602492637</v>
      </c>
      <c r="AT7" s="86">
        <f t="shared" ca="1" si="18"/>
        <v>36421.739503115685</v>
      </c>
      <c r="AU7" s="86">
        <f t="shared" ca="1" si="18"/>
        <v>229977.67116098688</v>
      </c>
      <c r="AV7" s="86">
        <f t="shared" ca="1" si="18"/>
        <v>0</v>
      </c>
      <c r="AW7" s="86">
        <f t="shared" ca="1" si="18"/>
        <v>9469.6522708099874</v>
      </c>
      <c r="AX7" s="86">
        <f t="shared" ca="1" si="18"/>
        <v>18939.304541620237</v>
      </c>
      <c r="AY7" s="86">
        <f t="shared" ca="1" si="18"/>
        <v>28408.956812430257</v>
      </c>
      <c r="AZ7" s="86">
        <f t="shared" ca="1" si="18"/>
        <v>37878.60908324043</v>
      </c>
      <c r="BA7" s="86">
        <f t="shared" ca="1" si="18"/>
        <v>47348.261354050395</v>
      </c>
      <c r="BB7" s="86">
        <f t="shared" ca="1" si="18"/>
        <v>373418.41214880225</v>
      </c>
      <c r="BC7" s="86">
        <f t="shared" ca="1" si="19"/>
        <v>0</v>
      </c>
      <c r="BD7" s="86">
        <f t="shared" ca="1" si="19"/>
        <v>13767.417532177593</v>
      </c>
      <c r="BE7" s="86">
        <f t="shared" ca="1" si="19"/>
        <v>27534.835064355568</v>
      </c>
      <c r="BF7" s="86">
        <f t="shared" ca="1" si="19"/>
        <v>41302.252596533202</v>
      </c>
      <c r="BG7" s="86">
        <f t="shared" ca="1" si="19"/>
        <v>55069.67012871107</v>
      </c>
      <c r="BH7" s="86">
        <f t="shared" ca="1" si="19"/>
        <v>68837.087660888632</v>
      </c>
      <c r="BI7" s="86">
        <f t="shared" ca="1" si="19"/>
        <v>735617.93866865826</v>
      </c>
    </row>
    <row r="8" spans="15:61" x14ac:dyDescent="0.25">
      <c r="O8" s="80" t="s">
        <v>75</v>
      </c>
      <c r="P8" s="79"/>
      <c r="Q8" s="52">
        <f>1-Q7</f>
        <v>0.7</v>
      </c>
      <c r="R8" s="52">
        <f>1-R7</f>
        <v>0.6</v>
      </c>
      <c r="S8" s="52">
        <f>1-S7</f>
        <v>0.5</v>
      </c>
      <c r="T8" s="52">
        <f>1-T7</f>
        <v>0.30000000000000004</v>
      </c>
      <c r="W8" s="80" t="s">
        <v>75</v>
      </c>
      <c r="X8" s="79"/>
      <c r="Y8" s="52">
        <f>1-Y7-Y6</f>
        <v>0.70000000000000007</v>
      </c>
      <c r="Z8" s="52">
        <f>1-Z7</f>
        <v>0.72222222222222221</v>
      </c>
      <c r="AA8" s="52">
        <f>1-AA7</f>
        <v>0.63888888888888884</v>
      </c>
      <c r="AB8" s="52">
        <f>1-AB7</f>
        <v>0.47500000000000009</v>
      </c>
      <c r="AE8" s="80" t="s">
        <v>75</v>
      </c>
      <c r="AG8" s="83">
        <f>SUMIF(eurostat_totals[energy carrier EUCalc],$AE8,eurostat_totals[2020 1])</f>
        <v>437545.27657972579</v>
      </c>
      <c r="AH8" s="28"/>
      <c r="AI8" s="86">
        <f t="shared" ca="1" si="17"/>
        <v>18356.556709570126</v>
      </c>
      <c r="AJ8" s="86">
        <f t="shared" ca="1" si="17"/>
        <v>36713.113419140762</v>
      </c>
      <c r="AK8" s="86">
        <f t="shared" ca="1" si="17"/>
        <v>55069.670128710954</v>
      </c>
      <c r="AL8" s="86">
        <f t="shared" ca="1" si="17"/>
        <v>73426.226838281451</v>
      </c>
      <c r="AM8" s="86">
        <f t="shared" ca="1" si="17"/>
        <v>91782.783547851534</v>
      </c>
      <c r="AN8" s="86">
        <f t="shared" ca="1" si="17"/>
        <v>110139.34025742194</v>
      </c>
      <c r="AO8" s="86">
        <f t="shared" ca="1" si="17"/>
        <v>0</v>
      </c>
      <c r="AP8" s="86">
        <f t="shared" ca="1" si="17"/>
        <v>18939.304541619971</v>
      </c>
      <c r="AQ8" s="86">
        <f t="shared" ca="1" si="17"/>
        <v>37878.609083240466</v>
      </c>
      <c r="AR8" s="86">
        <f t="shared" ca="1" si="17"/>
        <v>56817.913624860499</v>
      </c>
      <c r="AS8" s="86">
        <f t="shared" ca="1" si="18"/>
        <v>75757.218166480845</v>
      </c>
      <c r="AT8" s="86">
        <f t="shared" ca="1" si="18"/>
        <v>94696.522708100776</v>
      </c>
      <c r="AU8" s="86">
        <f t="shared" ca="1" si="18"/>
        <v>597941.94501856586</v>
      </c>
      <c r="AV8" s="86">
        <f t="shared" ca="1" si="18"/>
        <v>0</v>
      </c>
      <c r="AW8" s="86">
        <f t="shared" ca="1" si="18"/>
        <v>16754.00017143305</v>
      </c>
      <c r="AX8" s="86">
        <f t="shared" ca="1" si="18"/>
        <v>33508.000342866566</v>
      </c>
      <c r="AY8" s="86">
        <f t="shared" ca="1" si="18"/>
        <v>50262.000514299674</v>
      </c>
      <c r="AZ8" s="86">
        <f t="shared" ca="1" si="18"/>
        <v>67016.000685733059</v>
      </c>
      <c r="BA8" s="86">
        <f t="shared" ca="1" si="18"/>
        <v>83770.000857166073</v>
      </c>
      <c r="BB8" s="86">
        <f t="shared" ca="1" si="18"/>
        <v>660663.34457095771</v>
      </c>
      <c r="BC8" s="86">
        <f t="shared" ca="1" si="19"/>
        <v>0</v>
      </c>
      <c r="BD8" s="86">
        <f t="shared" ca="1" si="19"/>
        <v>12456.234910065445</v>
      </c>
      <c r="BE8" s="86">
        <f t="shared" ca="1" si="19"/>
        <v>24912.469820131235</v>
      </c>
      <c r="BF8" s="86">
        <f t="shared" ca="1" si="19"/>
        <v>37368.704730196725</v>
      </c>
      <c r="BG8" s="86">
        <f t="shared" ca="1" si="19"/>
        <v>49824.939640262419</v>
      </c>
      <c r="BH8" s="86">
        <f t="shared" ca="1" si="19"/>
        <v>62281.174550327836</v>
      </c>
      <c r="BI8" s="86">
        <f t="shared" ca="1" si="19"/>
        <v>665559.08736688155</v>
      </c>
    </row>
    <row r="9" spans="15:61" x14ac:dyDescent="0.25">
      <c r="AH9" s="28"/>
      <c r="AI9" s="85">
        <f ca="1">SUM(AI6:AI8)</f>
        <v>26223.652442243038</v>
      </c>
      <c r="AJ9" s="85">
        <f t="shared" ref="AJ9" ca="1" si="20">SUM(AJ6:AJ8)</f>
        <v>52447.304884486803</v>
      </c>
      <c r="AK9" s="85">
        <f t="shared" ref="AK9" ca="1" si="21">SUM(AK6:AK8)</f>
        <v>78670.957326729927</v>
      </c>
      <c r="AL9" s="85">
        <f t="shared" ref="AL9" ca="1" si="22">SUM(AL6:AL8)</f>
        <v>104894.60976897349</v>
      </c>
      <c r="AM9" s="85">
        <f t="shared" ref="AM9" ca="1" si="23">SUM(AM6:AM8)</f>
        <v>131118.26221121647</v>
      </c>
      <c r="AN9" s="85">
        <f t="shared" ref="AN9" ca="1" si="24">SUM(AN6:AN8)</f>
        <v>157341.91465345991</v>
      </c>
      <c r="AO9" s="85">
        <f t="shared" ref="AO9" ca="1" si="25">SUM(AO6:AO8)</f>
        <v>0</v>
      </c>
      <c r="AP9" s="85">
        <f t="shared" ref="AP9" ca="1" si="26">SUM(AP6:AP8)</f>
        <v>29428.765518517186</v>
      </c>
      <c r="AQ9" s="85">
        <f t="shared" ref="AQ9" ca="1" si="27">SUM(AQ6:AQ8)</f>
        <v>58857.531037035187</v>
      </c>
      <c r="AR9" s="85">
        <f t="shared" ref="AR9" ca="1" si="28">SUM(AR6:AR8)</f>
        <v>88286.296555552472</v>
      </c>
      <c r="AS9" s="85">
        <f t="shared" ref="AS9" ca="1" si="29">SUM(AS6:AS8)</f>
        <v>117715.06207407024</v>
      </c>
      <c r="AT9" s="85">
        <f t="shared" ref="AT9" ca="1" si="30">SUM(AT6:AT8)</f>
        <v>147143.82759258736</v>
      </c>
      <c r="AU9" s="85">
        <f t="shared" ref="AU9" ca="1" si="31">SUM(AU6:AU8)</f>
        <v>929109.79149038694</v>
      </c>
      <c r="AV9" s="85">
        <f t="shared" ref="AV9" ca="1" si="32">SUM(AV6:AV8)</f>
        <v>0</v>
      </c>
      <c r="AW9" s="85">
        <f t="shared" ref="AW9" ca="1" si="33">SUM(AW6:AW8)</f>
        <v>29865.826392554569</v>
      </c>
      <c r="AX9" s="85">
        <f t="shared" ref="AX9" ca="1" si="34">SUM(AX6:AX8)</f>
        <v>59731.652785109967</v>
      </c>
      <c r="AY9" s="85">
        <f t="shared" ref="AY9" ca="1" si="35">SUM(AY6:AY8)</f>
        <v>89597.479177664645</v>
      </c>
      <c r="AZ9" s="85">
        <f t="shared" ref="AZ9" ca="1" si="36">SUM(AZ6:AZ8)</f>
        <v>119463.3055702198</v>
      </c>
      <c r="BA9" s="85">
        <f t="shared" ref="BA9" ca="1" si="37">SUM(BA6:BA8)</f>
        <v>149329.13196277432</v>
      </c>
      <c r="BB9" s="85">
        <f t="shared" ref="BB9" ca="1" si="38">SUM(BB6:BB8)</f>
        <v>1177704.2229308377</v>
      </c>
      <c r="BC9" s="85">
        <f t="shared" ref="BC9" ca="1" si="39">SUM(BC6:BC8)</f>
        <v>0</v>
      </c>
      <c r="BD9" s="85">
        <f t="shared" ref="BD9" ca="1" si="40">SUM(BD6:BD8)</f>
        <v>30812.791619635573</v>
      </c>
      <c r="BE9" s="85">
        <f t="shared" ref="BE9" ca="1" si="41">SUM(BE6:BE8)</f>
        <v>61625.583239271997</v>
      </c>
      <c r="BF9" s="85">
        <f t="shared" ref="BF9" ca="1" si="42">SUM(BF6:BF8)</f>
        <v>92438.374858907657</v>
      </c>
      <c r="BG9" s="85">
        <f t="shared" ref="BG9" ca="1" si="43">SUM(BG6:BG8)</f>
        <v>123251.16647854386</v>
      </c>
      <c r="BH9" s="85">
        <f t="shared" ref="BH9" ca="1" si="44">SUM(BH6:BH8)</f>
        <v>154063.95809817937</v>
      </c>
      <c r="BI9" s="85">
        <f t="shared" ref="BI9" ca="1" si="45">SUM(BI6:BI8)</f>
        <v>1646383.0055917592</v>
      </c>
    </row>
    <row r="10" spans="15:61" x14ac:dyDescent="0.25">
      <c r="AH10" s="28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5"/>
      <c r="BI10" s="85"/>
    </row>
    <row r="11" spans="15:61" x14ac:dyDescent="0.25">
      <c r="W11" s="80" t="s">
        <v>33</v>
      </c>
      <c r="X11" s="79"/>
      <c r="Y11" s="28">
        <v>-0.05</v>
      </c>
      <c r="Z11" s="28">
        <v>-0.5</v>
      </c>
      <c r="AA11" s="28">
        <v>-0.65</v>
      </c>
      <c r="AB11" s="28">
        <v>-0.95</v>
      </c>
      <c r="AE11" s="80" t="s">
        <v>33</v>
      </c>
      <c r="AF11" s="52"/>
      <c r="AG11" s="52"/>
      <c r="AH11" s="28">
        <v>1</v>
      </c>
      <c r="AI11" s="28">
        <f ca="1">AH11-5*(AH11-$AN11)/($AN$1-AH$1)</f>
        <v>0.9916666666666667</v>
      </c>
      <c r="AJ11" s="28">
        <f ca="1">AI11-5*(AI11-$AN11)/($AN$1-AI$1)</f>
        <v>0.98333333333333339</v>
      </c>
      <c r="AK11" s="28">
        <f t="shared" ref="AJ11:AM12" ca="1" si="46">AJ11-5*(AJ11-$AN11)/($AN$1-AJ$1)</f>
        <v>0.97500000000000009</v>
      </c>
      <c r="AL11" s="28">
        <f t="shared" ca="1" si="46"/>
        <v>0.96666666666666667</v>
      </c>
      <c r="AM11" s="28">
        <f t="shared" ca="1" si="46"/>
        <v>0.95833333333333326</v>
      </c>
      <c r="AN11" s="87">
        <f ca="1">AH11+OFFSET($X11,0,MATCH(AN$26,$Y$1:$AB$1,0),1,1)</f>
        <v>0.95</v>
      </c>
      <c r="AO11" s="28">
        <v>1</v>
      </c>
      <c r="AP11" s="28">
        <f ca="1">1-5*(1-$AN11)/($AN$1-AO$1)</f>
        <v>0.9916666666666667</v>
      </c>
      <c r="AQ11" s="28">
        <f t="shared" ref="AQ11:AQ13" ca="1" si="47">AP11-5*(AP11-$AN11)/($AN$1-AP$1)</f>
        <v>0.98333333333333339</v>
      </c>
      <c r="AR11" s="28">
        <f t="shared" ref="AR11:AR13" ca="1" si="48">AQ11-5*(AQ11-$AN11)/($AN$1-AQ$1)</f>
        <v>0.97500000000000009</v>
      </c>
      <c r="AS11" s="28">
        <f t="shared" ref="AS11:AS13" ca="1" si="49">AR11-5*(AR11-$AN11)/($AN$1-AR$1)</f>
        <v>0.96666666666666667</v>
      </c>
      <c r="AT11" s="28">
        <f t="shared" ref="AT11:AT13" ca="1" si="50">AS11-5*(AS11-$AN11)/($AN$1-AS$1)</f>
        <v>0.95833333333333326</v>
      </c>
      <c r="AU11" s="52">
        <f ca="1">1+OFFSET($X11,0,MATCH(AS$26,$Y$1:$AB$1,0),1,1)</f>
        <v>0.5</v>
      </c>
      <c r="AV11" s="28">
        <v>1</v>
      </c>
      <c r="AW11" s="28">
        <f ca="1">1-5*(1-$AN11)/($AN$1-AV$1)</f>
        <v>0.9916666666666667</v>
      </c>
      <c r="AX11" s="28">
        <f t="shared" ref="AX11:AX13" ca="1" si="51">AW11-5*(AW11-$AN11)/($AN$1-AW$1)</f>
        <v>0.98333333333333339</v>
      </c>
      <c r="AY11" s="28">
        <f t="shared" ref="AY11:AY13" ca="1" si="52">AX11-5*(AX11-$AN11)/($AN$1-AX$1)</f>
        <v>0.97500000000000009</v>
      </c>
      <c r="AZ11" s="28">
        <f t="shared" ref="AZ11:AZ13" ca="1" si="53">AY11-5*(AY11-$AN11)/($AN$1-AY$1)</f>
        <v>0.96666666666666667</v>
      </c>
      <c r="BA11" s="28">
        <f t="shared" ref="BA11:BA13" ca="1" si="54">AZ11-5*(AZ11-$AN11)/($AN$1-AZ$1)</f>
        <v>0.95833333333333326</v>
      </c>
      <c r="BB11" s="52">
        <f ca="1">1+OFFSET($X11,0,MATCH(AZ$26,$Y$1:$AB$1,0),1,1)</f>
        <v>0.35</v>
      </c>
      <c r="BC11" s="28">
        <v>1</v>
      </c>
      <c r="BD11" s="28">
        <f ca="1">1-5*(1-$AN11)/($AN$1-BC$1)</f>
        <v>0.9916666666666667</v>
      </c>
      <c r="BE11" s="28">
        <f t="shared" ref="BE11:BE13" ca="1" si="55">BD11-5*(BD11-$AN11)/($AN$1-BD$1)</f>
        <v>0.98333333333333339</v>
      </c>
      <c r="BF11" s="28">
        <f t="shared" ref="BF11:BF13" ca="1" si="56">BE11-5*(BE11-$AN11)/($AN$1-BE$1)</f>
        <v>0.97500000000000009</v>
      </c>
      <c r="BG11" s="28">
        <f t="shared" ref="BG11:BG13" ca="1" si="57">BF11-5*(BF11-$AN11)/($AN$1-BF$1)</f>
        <v>0.96666666666666667</v>
      </c>
      <c r="BH11" s="28">
        <f t="shared" ref="BH11:BH13" ca="1" si="58">BG11-5*(BG11-$AN11)/($AN$1-BG$1)</f>
        <v>0.95833333333333326</v>
      </c>
      <c r="BI11" s="52">
        <f ca="1">1+OFFSET($X11,0,MATCH(BG$26,$Y$1:$AB$1,0),1,1)</f>
        <v>5.0000000000000044E-2</v>
      </c>
    </row>
    <row r="12" spans="15:61" x14ac:dyDescent="0.25">
      <c r="W12" s="80" t="s">
        <v>34</v>
      </c>
      <c r="X12" s="79"/>
      <c r="Y12" s="28">
        <v>-0.3</v>
      </c>
      <c r="Z12" s="28">
        <v>-0.8</v>
      </c>
      <c r="AA12" s="28">
        <v>-0.9</v>
      </c>
      <c r="AB12" s="28">
        <v>-0.95</v>
      </c>
      <c r="AE12" s="80" t="s">
        <v>34</v>
      </c>
      <c r="AH12" s="28">
        <v>1</v>
      </c>
      <c r="AI12" s="28">
        <f ca="1">AH12-5*(AH12-$AN12)/($AN$1-AH$1)</f>
        <v>0.95</v>
      </c>
      <c r="AJ12" s="28">
        <f t="shared" ca="1" si="46"/>
        <v>0.89999999999999991</v>
      </c>
      <c r="AK12" s="28">
        <f t="shared" ca="1" si="46"/>
        <v>0.84999999999999987</v>
      </c>
      <c r="AL12" s="28">
        <f t="shared" ca="1" si="46"/>
        <v>0.79999999999999993</v>
      </c>
      <c r="AM12" s="28">
        <f t="shared" ca="1" si="46"/>
        <v>0.75</v>
      </c>
      <c r="AN12" s="87">
        <f ca="1">AH12+OFFSET($X12,0,MATCH(AN$26,$Y$1:$AB$1,0),1,1)</f>
        <v>0.7</v>
      </c>
      <c r="AO12" s="28">
        <v>1</v>
      </c>
      <c r="AP12" s="28">
        <f ca="1">1-5*(1-$AN12)/($AN$1-AO$1)</f>
        <v>0.95</v>
      </c>
      <c r="AQ12" s="28">
        <f t="shared" ca="1" si="47"/>
        <v>0.89999999999999991</v>
      </c>
      <c r="AR12" s="28">
        <f t="shared" ca="1" si="48"/>
        <v>0.84999999999999987</v>
      </c>
      <c r="AS12" s="28">
        <f t="shared" ca="1" si="49"/>
        <v>0.79999999999999993</v>
      </c>
      <c r="AT12" s="28">
        <f t="shared" ca="1" si="50"/>
        <v>0.75</v>
      </c>
      <c r="AU12" s="52">
        <f ca="1">1+OFFSET($X12,0,MATCH(AS$26,$Y$1:$AB$1,0),1,1)</f>
        <v>0.19999999999999996</v>
      </c>
      <c r="AV12" s="28">
        <v>1</v>
      </c>
      <c r="AW12" s="28">
        <f ca="1">1-5*(1-$AN12)/($AN$1-AV$1)</f>
        <v>0.95</v>
      </c>
      <c r="AX12" s="28">
        <f t="shared" ca="1" si="51"/>
        <v>0.89999999999999991</v>
      </c>
      <c r="AY12" s="28">
        <f t="shared" ca="1" si="52"/>
        <v>0.84999999999999987</v>
      </c>
      <c r="AZ12" s="28">
        <f t="shared" ca="1" si="53"/>
        <v>0.79999999999999993</v>
      </c>
      <c r="BA12" s="28">
        <f t="shared" ca="1" si="54"/>
        <v>0.75</v>
      </c>
      <c r="BB12" s="52">
        <f ca="1">1+OFFSET($X12,0,MATCH(AZ$26,$Y$1:$AB$1,0),1,1)</f>
        <v>9.9999999999999978E-2</v>
      </c>
      <c r="BC12" s="28">
        <v>1</v>
      </c>
      <c r="BD12" s="28">
        <f ca="1">1-5*(1-$AN12)/($AN$1-BC$1)</f>
        <v>0.95</v>
      </c>
      <c r="BE12" s="28">
        <f t="shared" ca="1" si="55"/>
        <v>0.89999999999999991</v>
      </c>
      <c r="BF12" s="28">
        <f t="shared" ca="1" si="56"/>
        <v>0.84999999999999987</v>
      </c>
      <c r="BG12" s="28">
        <f t="shared" ca="1" si="57"/>
        <v>0.79999999999999993</v>
      </c>
      <c r="BH12" s="28">
        <f t="shared" ca="1" si="58"/>
        <v>0.75</v>
      </c>
      <c r="BI12" s="52">
        <f ca="1">1+OFFSET($X12,0,MATCH(BG$26,$Y$1:$AB$1,0),1,1)</f>
        <v>5.0000000000000044E-2</v>
      </c>
    </row>
    <row r="13" spans="15:61" x14ac:dyDescent="0.25">
      <c r="W13" s="80" t="s">
        <v>39</v>
      </c>
      <c r="X13" s="79"/>
      <c r="Y13" s="28">
        <v>-0.1</v>
      </c>
      <c r="Z13" s="28">
        <v>-0.5</v>
      </c>
      <c r="AA13" s="28">
        <v>-0.65</v>
      </c>
      <c r="AB13" s="28">
        <v>-0.95</v>
      </c>
      <c r="AE13" s="80" t="s">
        <v>39</v>
      </c>
      <c r="AH13" s="28">
        <v>1</v>
      </c>
      <c r="AI13" s="28">
        <f ca="1">1-5*(1-$AN13)/($AN$1-AH$1)</f>
        <v>0.98333333333333339</v>
      </c>
      <c r="AJ13" s="28">
        <f t="shared" ref="AI13:AM14" ca="1" si="59">AI13-5*(AI13-$AN13)/($AN$1-AI$1)</f>
        <v>0.96666666666666667</v>
      </c>
      <c r="AK13" s="28">
        <f t="shared" ca="1" si="59"/>
        <v>0.95</v>
      </c>
      <c r="AL13" s="28">
        <f t="shared" ca="1" si="59"/>
        <v>0.93333333333333335</v>
      </c>
      <c r="AM13" s="28">
        <f t="shared" ca="1" si="59"/>
        <v>0.91666666666666674</v>
      </c>
      <c r="AN13" s="87">
        <f ca="1">AH13+OFFSET($X13,0,MATCH(AN$26,$Y$1:$AB$1,0),1,1)</f>
        <v>0.9</v>
      </c>
      <c r="AO13" s="28">
        <v>1</v>
      </c>
      <c r="AP13" s="28">
        <f ca="1">1-5*(1-$AN13)/($AN$1-AO$1)</f>
        <v>0.98333333333333339</v>
      </c>
      <c r="AQ13" s="28">
        <f t="shared" ca="1" si="47"/>
        <v>0.96666666666666667</v>
      </c>
      <c r="AR13" s="28">
        <f t="shared" ca="1" si="48"/>
        <v>0.95</v>
      </c>
      <c r="AS13" s="28">
        <f t="shared" ca="1" si="49"/>
        <v>0.93333333333333335</v>
      </c>
      <c r="AT13" s="28">
        <f t="shared" ca="1" si="50"/>
        <v>0.91666666666666674</v>
      </c>
      <c r="AU13" s="52">
        <f ca="1">1+OFFSET($X13,0,MATCH(AS$26,$Y$1:$AB$1,0),1,1)</f>
        <v>0.5</v>
      </c>
      <c r="AV13" s="28">
        <v>1</v>
      </c>
      <c r="AW13" s="28">
        <f ca="1">1-5*(1-$AN13)/($AN$1-AV$1)</f>
        <v>0.98333333333333339</v>
      </c>
      <c r="AX13" s="28">
        <f t="shared" ca="1" si="51"/>
        <v>0.96666666666666667</v>
      </c>
      <c r="AY13" s="28">
        <f t="shared" ca="1" si="52"/>
        <v>0.95</v>
      </c>
      <c r="AZ13" s="28">
        <f t="shared" ca="1" si="53"/>
        <v>0.93333333333333335</v>
      </c>
      <c r="BA13" s="28">
        <f t="shared" ca="1" si="54"/>
        <v>0.91666666666666674</v>
      </c>
      <c r="BB13" s="52">
        <f ca="1">1+OFFSET($X13,0,MATCH(AZ$26,$Y$1:$AB$1,0),1,1)</f>
        <v>0.35</v>
      </c>
      <c r="BC13" s="28">
        <v>1</v>
      </c>
      <c r="BD13" s="28">
        <f ca="1">1-5*(1-$AN13)/($AN$1-BC$1)</f>
        <v>0.98333333333333339</v>
      </c>
      <c r="BE13" s="28">
        <f t="shared" ca="1" si="55"/>
        <v>0.96666666666666667</v>
      </c>
      <c r="BF13" s="28">
        <f t="shared" ca="1" si="56"/>
        <v>0.95</v>
      </c>
      <c r="BG13" s="28">
        <f t="shared" ca="1" si="57"/>
        <v>0.93333333333333335</v>
      </c>
      <c r="BH13" s="28">
        <f t="shared" ca="1" si="58"/>
        <v>0.91666666666666674</v>
      </c>
      <c r="BI13" s="52">
        <f ca="1">1+OFFSET($X13,0,MATCH(BG$26,$Y$1:$AB$1,0),1,1)</f>
        <v>5.0000000000000044E-2</v>
      </c>
    </row>
    <row r="14" spans="15:61" x14ac:dyDescent="0.25">
      <c r="W14" s="80" t="s">
        <v>137</v>
      </c>
      <c r="Y14" s="82">
        <v>0.33333333333333331</v>
      </c>
      <c r="Z14" s="82">
        <f>Y14-($Y$5-$AB14)/3</f>
        <v>0.30555555555555552</v>
      </c>
      <c r="AA14" s="82">
        <f>Z14-($Y$5-$AB14)/3</f>
        <v>0.27777777777777773</v>
      </c>
      <c r="AB14" s="82">
        <v>0.25</v>
      </c>
      <c r="AE14" s="80" t="s">
        <v>35</v>
      </c>
      <c r="AH14" s="28">
        <v>1</v>
      </c>
      <c r="AI14" s="28">
        <f t="shared" si="59"/>
        <v>1</v>
      </c>
      <c r="AJ14" s="28">
        <f t="shared" si="59"/>
        <v>1</v>
      </c>
      <c r="AK14" s="28">
        <f t="shared" si="59"/>
        <v>1</v>
      </c>
      <c r="AL14" s="28">
        <f t="shared" si="59"/>
        <v>1</v>
      </c>
      <c r="AM14" s="28">
        <f t="shared" si="59"/>
        <v>1</v>
      </c>
      <c r="AN14" s="87">
        <f>AH14</f>
        <v>1</v>
      </c>
      <c r="AO14" s="28">
        <v>1</v>
      </c>
      <c r="AP14" s="28">
        <f t="shared" ref="AP14:AP24" si="60">AO14-5*(AO14-$AN14)/($AN$1-AO$1)</f>
        <v>1</v>
      </c>
      <c r="AQ14" s="28">
        <f t="shared" ref="AQ14:AQ24" si="61">AP14-5*(AP14-$AN14)/($AN$1-AP$1)</f>
        <v>1</v>
      </c>
      <c r="AR14" s="28">
        <f t="shared" ref="AR14:AR24" si="62">AQ14-5*(AQ14-$AN14)/($AN$1-AQ$1)</f>
        <v>1</v>
      </c>
      <c r="AS14" s="28">
        <f t="shared" ref="AS14:AS24" si="63">AR14-5*(AR14-$AN14)/($AN$1-AR$1)</f>
        <v>1</v>
      </c>
      <c r="AT14" s="28">
        <f t="shared" ref="AT14:AT24" si="64">AS14-5*(AS14-$AN14)/($AN$1-AS$1)</f>
        <v>1</v>
      </c>
      <c r="AU14" s="52">
        <f ca="1">AO14+OFFSET($X5,0,MATCH(AS$26,$Y$1:$AB$1,0),1,1)</f>
        <v>1.3055555555555556</v>
      </c>
      <c r="AV14" s="28">
        <v>1</v>
      </c>
      <c r="AW14" s="28">
        <f t="shared" ref="AW14:AW24" si="65">AV14-5*(AV14-$AN14)/($AN$1-AV$1)</f>
        <v>1</v>
      </c>
      <c r="AX14" s="28">
        <f t="shared" ref="AX14:AX24" si="66">AW14-5*(AW14-$AN14)/($AN$1-AW$1)</f>
        <v>1</v>
      </c>
      <c r="AY14" s="28">
        <f t="shared" ref="AY14:AY24" si="67">AX14-5*(AX14-$AN14)/($AN$1-AX$1)</f>
        <v>1</v>
      </c>
      <c r="AZ14" s="28">
        <f t="shared" ref="AZ14:AZ24" si="68">AY14-5*(AY14-$AN14)/($AN$1-AY$1)</f>
        <v>1</v>
      </c>
      <c r="BA14" s="28">
        <f t="shared" ref="BA14:BA24" si="69">AZ14-5*(AZ14-$AN14)/($AN$1-AZ$1)</f>
        <v>1</v>
      </c>
      <c r="BB14" s="52">
        <f ca="1">AV14+OFFSET($X5,0,MATCH(AZ$26,$Y$1:$AB$1,0),1,1)</f>
        <v>1.2777777777777777</v>
      </c>
      <c r="BC14" s="28">
        <v>1</v>
      </c>
      <c r="BD14" s="28">
        <f t="shared" ref="BD14:BD24" si="70">BC14-5*(BC14-$AN14)/($AN$1-BC$1)</f>
        <v>1</v>
      </c>
      <c r="BE14" s="28">
        <f t="shared" ref="BE14:BE24" si="71">BD14-5*(BD14-$AN14)/($AN$1-BD$1)</f>
        <v>1</v>
      </c>
      <c r="BF14" s="28">
        <f t="shared" ref="BF14:BF24" si="72">BE14-5*(BE14-$AN14)/($AN$1-BE$1)</f>
        <v>1</v>
      </c>
      <c r="BG14" s="28">
        <f t="shared" ref="BG14:BG24" si="73">BF14-5*(BF14-$AN14)/($AN$1-BF$1)</f>
        <v>1</v>
      </c>
      <c r="BH14" s="28">
        <f t="shared" ref="BH14:BH24" si="74">BG14-5*(BG14-$AN14)/($AN$1-BG$1)</f>
        <v>1</v>
      </c>
      <c r="BI14" s="52">
        <f ca="1">BC14+OFFSET($X5,0,MATCH(BG$26,$Y$1:$AB$1,0),1,1)</f>
        <v>1.25</v>
      </c>
    </row>
    <row r="15" spans="15:61" x14ac:dyDescent="0.25">
      <c r="O15" s="80" t="s">
        <v>134</v>
      </c>
      <c r="P15" s="79"/>
      <c r="Q15" s="52">
        <v>0.3</v>
      </c>
      <c r="R15" s="52">
        <v>0.4</v>
      </c>
      <c r="S15" s="52">
        <v>0.5</v>
      </c>
      <c r="T15" s="52">
        <v>0.7</v>
      </c>
      <c r="W15" s="80" t="s">
        <v>134</v>
      </c>
      <c r="X15" s="79"/>
      <c r="Y15" s="52">
        <f>Y$14*Q15</f>
        <v>9.9999999999999992E-2</v>
      </c>
      <c r="Z15" s="52">
        <f>Z$14*R15</f>
        <v>0.12222222222222222</v>
      </c>
      <c r="AA15" s="52">
        <f>AA$14*S15</f>
        <v>0.13888888888888887</v>
      </c>
      <c r="AB15" s="52">
        <f>AB$14*T15</f>
        <v>0.17499999999999999</v>
      </c>
      <c r="AE15" s="80" t="s">
        <v>134</v>
      </c>
      <c r="AH15" s="87">
        <f ca="1">OFFSET($X15,0,MATCH(AH$26,$Y$1:$AB$1,0),1,1)</f>
        <v>9.9999999999999992E-2</v>
      </c>
      <c r="AI15" s="87">
        <f t="shared" ref="AI15:AM17" ca="1" si="75">OFFSET($X15,0,MATCH(AI$26,$Y$1:$AB$1,0),1,1)</f>
        <v>9.9999999999999992E-2</v>
      </c>
      <c r="AJ15" s="87">
        <f t="shared" ca="1" si="75"/>
        <v>9.9999999999999992E-2</v>
      </c>
      <c r="AK15" s="87">
        <f t="shared" ca="1" si="75"/>
        <v>9.9999999999999992E-2</v>
      </c>
      <c r="AL15" s="87">
        <f t="shared" ca="1" si="75"/>
        <v>9.9999999999999992E-2</v>
      </c>
      <c r="AM15" s="87">
        <f t="shared" ca="1" si="75"/>
        <v>9.9999999999999992E-2</v>
      </c>
      <c r="AN15" s="87">
        <f ca="1">OFFSET($X15,0,MATCH(AN$26,$Y$1:$AB$1,0),1,1)</f>
        <v>9.9999999999999992E-2</v>
      </c>
      <c r="AO15" s="87">
        <f t="shared" ref="AO15:BI17" ca="1" si="76">OFFSET($X15,0,MATCH(AO$26,$Y$1:$AB$1,0),1,1)</f>
        <v>0.12222222222222222</v>
      </c>
      <c r="AP15" s="87">
        <f t="shared" ca="1" si="76"/>
        <v>0.12222222222222222</v>
      </c>
      <c r="AQ15" s="87">
        <f t="shared" ca="1" si="76"/>
        <v>0.12222222222222222</v>
      </c>
      <c r="AR15" s="87">
        <f t="shared" ca="1" si="76"/>
        <v>0.12222222222222222</v>
      </c>
      <c r="AS15" s="87">
        <f t="shared" ca="1" si="76"/>
        <v>0.12222222222222222</v>
      </c>
      <c r="AT15" s="87">
        <f t="shared" ca="1" si="76"/>
        <v>0.12222222222222222</v>
      </c>
      <c r="AU15" s="87">
        <f t="shared" ca="1" si="76"/>
        <v>0.12222222222222222</v>
      </c>
      <c r="AV15" s="87">
        <f t="shared" ca="1" si="76"/>
        <v>0.13888888888888887</v>
      </c>
      <c r="AW15" s="87">
        <f t="shared" ca="1" si="76"/>
        <v>0.13888888888888887</v>
      </c>
      <c r="AX15" s="87">
        <f t="shared" ca="1" si="76"/>
        <v>0.13888888888888887</v>
      </c>
      <c r="AY15" s="87">
        <f t="shared" ca="1" si="76"/>
        <v>0.13888888888888887</v>
      </c>
      <c r="AZ15" s="87">
        <f t="shared" ca="1" si="76"/>
        <v>0.13888888888888887</v>
      </c>
      <c r="BA15" s="87">
        <f t="shared" ca="1" si="76"/>
        <v>0.13888888888888887</v>
      </c>
      <c r="BB15" s="87">
        <f t="shared" ca="1" si="76"/>
        <v>0.13888888888888887</v>
      </c>
      <c r="BC15" s="87">
        <f t="shared" ca="1" si="76"/>
        <v>0.17499999999999999</v>
      </c>
      <c r="BD15" s="87">
        <f t="shared" ca="1" si="76"/>
        <v>0.17499999999999999</v>
      </c>
      <c r="BE15" s="87">
        <f t="shared" ca="1" si="76"/>
        <v>0.17499999999999999</v>
      </c>
      <c r="BF15" s="87">
        <f t="shared" ca="1" si="76"/>
        <v>0.17499999999999999</v>
      </c>
      <c r="BG15" s="87">
        <f t="shared" ca="1" si="76"/>
        <v>0.17499999999999999</v>
      </c>
      <c r="BH15" s="87">
        <f t="shared" ca="1" si="76"/>
        <v>0.17499999999999999</v>
      </c>
      <c r="BI15" s="87">
        <f t="shared" ca="1" si="76"/>
        <v>0.17499999999999999</v>
      </c>
    </row>
    <row r="16" spans="15:61" ht="15.75" customHeight="1" x14ac:dyDescent="0.25">
      <c r="O16" s="80" t="s">
        <v>37</v>
      </c>
      <c r="P16" s="79"/>
      <c r="Q16" s="52">
        <v>0.3</v>
      </c>
      <c r="R16" s="52">
        <v>0.4</v>
      </c>
      <c r="S16" s="52">
        <v>0.5</v>
      </c>
      <c r="T16" s="52">
        <v>0.7</v>
      </c>
      <c r="W16" s="80" t="s">
        <v>37</v>
      </c>
      <c r="X16" s="79"/>
      <c r="Y16" s="52">
        <f>(1-Y$5)*Q16</f>
        <v>0.2</v>
      </c>
      <c r="Z16" s="52">
        <f>(1-Z$5)*R16</f>
        <v>0.27777777777777779</v>
      </c>
      <c r="AA16" s="52">
        <f>(1-AA$5)*S16</f>
        <v>0.36111111111111116</v>
      </c>
      <c r="AB16" s="52">
        <f>(1-AB$5)*T16</f>
        <v>0.52499999999999991</v>
      </c>
      <c r="AE16" s="80" t="s">
        <v>37</v>
      </c>
      <c r="AH16" s="87">
        <f ca="1">OFFSET($X16,0,MATCH(AH$26,$Y$1:$AB$1,0),1,1)</f>
        <v>0.2</v>
      </c>
      <c r="AI16" s="87">
        <f t="shared" ca="1" si="75"/>
        <v>0.2</v>
      </c>
      <c r="AJ16" s="87">
        <f t="shared" ca="1" si="75"/>
        <v>0.2</v>
      </c>
      <c r="AK16" s="87">
        <f t="shared" ca="1" si="75"/>
        <v>0.2</v>
      </c>
      <c r="AL16" s="87">
        <f t="shared" ca="1" si="75"/>
        <v>0.2</v>
      </c>
      <c r="AM16" s="87">
        <f t="shared" ca="1" si="75"/>
        <v>0.2</v>
      </c>
      <c r="AN16" s="87">
        <f ca="1">OFFSET($X16,0,MATCH(AN$26,$Y$1:$AB$1,0),1,1)</f>
        <v>0.2</v>
      </c>
      <c r="AO16" s="87">
        <f t="shared" ca="1" si="76"/>
        <v>0.27777777777777779</v>
      </c>
      <c r="AP16" s="87">
        <f t="shared" ca="1" si="76"/>
        <v>0.27777777777777779</v>
      </c>
      <c r="AQ16" s="87">
        <f t="shared" ca="1" si="76"/>
        <v>0.27777777777777779</v>
      </c>
      <c r="AR16" s="87">
        <f t="shared" ca="1" si="76"/>
        <v>0.27777777777777779</v>
      </c>
      <c r="AS16" s="87">
        <f t="shared" ca="1" si="76"/>
        <v>0.27777777777777779</v>
      </c>
      <c r="AT16" s="87">
        <f t="shared" ca="1" si="76"/>
        <v>0.27777777777777779</v>
      </c>
      <c r="AU16" s="87">
        <f t="shared" ca="1" si="76"/>
        <v>0.27777777777777779</v>
      </c>
      <c r="AV16" s="87">
        <f t="shared" ca="1" si="76"/>
        <v>0.36111111111111116</v>
      </c>
      <c r="AW16" s="87">
        <f t="shared" ca="1" si="76"/>
        <v>0.36111111111111116</v>
      </c>
      <c r="AX16" s="87">
        <f t="shared" ca="1" si="76"/>
        <v>0.36111111111111116</v>
      </c>
      <c r="AY16" s="87">
        <f t="shared" ca="1" si="76"/>
        <v>0.36111111111111116</v>
      </c>
      <c r="AZ16" s="87">
        <f t="shared" ca="1" si="76"/>
        <v>0.36111111111111116</v>
      </c>
      <c r="BA16" s="87">
        <f t="shared" ca="1" si="76"/>
        <v>0.36111111111111116</v>
      </c>
      <c r="BB16" s="87">
        <f t="shared" ca="1" si="76"/>
        <v>0.36111111111111116</v>
      </c>
      <c r="BC16" s="87">
        <f t="shared" ca="1" si="76"/>
        <v>0.52499999999999991</v>
      </c>
      <c r="BD16" s="87">
        <f t="shared" ca="1" si="76"/>
        <v>0.52499999999999991</v>
      </c>
      <c r="BE16" s="87">
        <f t="shared" ca="1" si="76"/>
        <v>0.52499999999999991</v>
      </c>
      <c r="BF16" s="87">
        <f t="shared" ca="1" si="76"/>
        <v>0.52499999999999991</v>
      </c>
      <c r="BG16" s="87">
        <f t="shared" ca="1" si="76"/>
        <v>0.52499999999999991</v>
      </c>
      <c r="BH16" s="87">
        <f t="shared" ca="1" si="76"/>
        <v>0.52499999999999991</v>
      </c>
      <c r="BI16" s="87">
        <f t="shared" ca="1" si="76"/>
        <v>0.52499999999999991</v>
      </c>
    </row>
    <row r="17" spans="1:61" x14ac:dyDescent="0.25">
      <c r="O17" s="80" t="s">
        <v>75</v>
      </c>
      <c r="P17" s="79"/>
      <c r="Q17" s="52">
        <f>1-Q16</f>
        <v>0.7</v>
      </c>
      <c r="R17" s="52">
        <f>1-R16</f>
        <v>0.6</v>
      </c>
      <c r="S17" s="52">
        <f>1-S16</f>
        <v>0.5</v>
      </c>
      <c r="T17" s="52">
        <f>1-T16</f>
        <v>0.30000000000000004</v>
      </c>
      <c r="W17" s="80" t="s">
        <v>75</v>
      </c>
      <c r="X17" s="79"/>
      <c r="Y17" s="52">
        <f>1-Y16-Y15</f>
        <v>0.70000000000000007</v>
      </c>
      <c r="Z17" s="52">
        <f>1-Z16</f>
        <v>0.72222222222222221</v>
      </c>
      <c r="AA17" s="52">
        <f>1-AA16</f>
        <v>0.63888888888888884</v>
      </c>
      <c r="AB17" s="52">
        <f>1-AB16</f>
        <v>0.47500000000000009</v>
      </c>
      <c r="AE17" s="80" t="s">
        <v>75</v>
      </c>
      <c r="AH17" s="87">
        <f ca="1">OFFSET($X17,0,MATCH(AH$26,$Y$1:$AB$1,0),1,1)</f>
        <v>0.70000000000000007</v>
      </c>
      <c r="AI17" s="87">
        <f t="shared" ca="1" si="75"/>
        <v>0.70000000000000007</v>
      </c>
      <c r="AJ17" s="87">
        <f t="shared" ca="1" si="75"/>
        <v>0.70000000000000007</v>
      </c>
      <c r="AK17" s="87">
        <f t="shared" ca="1" si="75"/>
        <v>0.70000000000000007</v>
      </c>
      <c r="AL17" s="87">
        <f t="shared" ca="1" si="75"/>
        <v>0.70000000000000007</v>
      </c>
      <c r="AM17" s="87">
        <f t="shared" ca="1" si="75"/>
        <v>0.70000000000000007</v>
      </c>
      <c r="AN17" s="87">
        <f ca="1">OFFSET($X17,0,MATCH(AN$26,$Y$1:$AB$1,0),1,1)</f>
        <v>0.70000000000000007</v>
      </c>
      <c r="AO17" s="87">
        <f t="shared" ca="1" si="76"/>
        <v>0.72222222222222221</v>
      </c>
      <c r="AP17" s="87">
        <f t="shared" ca="1" si="76"/>
        <v>0.72222222222222221</v>
      </c>
      <c r="AQ17" s="87">
        <f t="shared" ca="1" si="76"/>
        <v>0.72222222222222221</v>
      </c>
      <c r="AR17" s="87">
        <f t="shared" ca="1" si="76"/>
        <v>0.72222222222222221</v>
      </c>
      <c r="AS17" s="87">
        <f t="shared" ca="1" si="76"/>
        <v>0.72222222222222221</v>
      </c>
      <c r="AT17" s="87">
        <f t="shared" ca="1" si="76"/>
        <v>0.72222222222222221</v>
      </c>
      <c r="AU17" s="87">
        <f t="shared" ca="1" si="76"/>
        <v>0.72222222222222221</v>
      </c>
      <c r="AV17" s="87">
        <f t="shared" ca="1" si="76"/>
        <v>0.63888888888888884</v>
      </c>
      <c r="AW17" s="87">
        <f t="shared" ca="1" si="76"/>
        <v>0.63888888888888884</v>
      </c>
      <c r="AX17" s="87">
        <f t="shared" ca="1" si="76"/>
        <v>0.63888888888888884</v>
      </c>
      <c r="AY17" s="87">
        <f t="shared" ca="1" si="76"/>
        <v>0.63888888888888884</v>
      </c>
      <c r="AZ17" s="87">
        <f t="shared" ca="1" si="76"/>
        <v>0.63888888888888884</v>
      </c>
      <c r="BA17" s="87">
        <f t="shared" ca="1" si="76"/>
        <v>0.63888888888888884</v>
      </c>
      <c r="BB17" s="87">
        <f t="shared" ca="1" si="76"/>
        <v>0.63888888888888884</v>
      </c>
      <c r="BC17" s="87">
        <f t="shared" ca="1" si="76"/>
        <v>0.47500000000000009</v>
      </c>
      <c r="BD17" s="87">
        <f t="shared" ca="1" si="76"/>
        <v>0.47500000000000009</v>
      </c>
      <c r="BE17" s="87">
        <f t="shared" ca="1" si="76"/>
        <v>0.47500000000000009</v>
      </c>
      <c r="BF17" s="87">
        <f t="shared" ca="1" si="76"/>
        <v>0.47500000000000009</v>
      </c>
      <c r="BG17" s="87">
        <f t="shared" ca="1" si="76"/>
        <v>0.47500000000000009</v>
      </c>
      <c r="BH17" s="87">
        <f t="shared" ca="1" si="76"/>
        <v>0.47500000000000009</v>
      </c>
      <c r="BI17" s="87">
        <f t="shared" ca="1" si="76"/>
        <v>0.47500000000000009</v>
      </c>
    </row>
    <row r="18" spans="1:61" x14ac:dyDescent="0.25">
      <c r="AE18" s="80" t="s">
        <v>40</v>
      </c>
      <c r="AH18" s="28">
        <v>1</v>
      </c>
      <c r="AI18" s="28">
        <f ca="1">AH18-5*(AH18-$AN18)/($AN$1-AH$1)</f>
        <v>1</v>
      </c>
      <c r="AJ18" s="28">
        <f t="shared" ref="AJ18:AM18" ca="1" si="77">AI18-5*(AI18-$AN18)/($AN$1-AI$1)</f>
        <v>1</v>
      </c>
      <c r="AK18" s="28">
        <f t="shared" ca="1" si="77"/>
        <v>1</v>
      </c>
      <c r="AL18" s="28">
        <f t="shared" ca="1" si="77"/>
        <v>1</v>
      </c>
      <c r="AM18" s="28">
        <f t="shared" ca="1" si="77"/>
        <v>1</v>
      </c>
      <c r="AN18" s="87">
        <f t="shared" ref="AN18:AN23" ca="1" si="78">AH18+OFFSET($X18,0,MATCH(AN$26,$Y$1:$AB$1,0),1,1)</f>
        <v>1</v>
      </c>
      <c r="AO18" s="28">
        <v>1</v>
      </c>
      <c r="AP18" s="28">
        <f ca="1">AO18-5*(AO18-$AN18)/($AN$1-AO$1)</f>
        <v>1</v>
      </c>
      <c r="AQ18" s="28">
        <f t="shared" ref="AQ18:AT18" ca="1" si="79">AP18-5*(AP18-$AN18)/($AN$1-AP$1)</f>
        <v>1</v>
      </c>
      <c r="AR18" s="28">
        <f t="shared" ca="1" si="79"/>
        <v>1</v>
      </c>
      <c r="AS18" s="28">
        <f t="shared" ca="1" si="79"/>
        <v>1</v>
      </c>
      <c r="AT18" s="28">
        <f t="shared" ca="1" si="79"/>
        <v>1</v>
      </c>
      <c r="AU18" s="52">
        <f t="shared" ref="AU18:AU23" ca="1" si="80">AO18+OFFSET($X18,0,MATCH(AU$26,$Y$1:$AB$1,0),1,1)</f>
        <v>1</v>
      </c>
      <c r="AV18" s="28">
        <v>1</v>
      </c>
      <c r="AW18" s="28">
        <f ca="1">AV18-5*(AV18-$AN18)/($AN$1-AV$1)</f>
        <v>1</v>
      </c>
      <c r="AX18" s="28">
        <f t="shared" ref="AX18:BA18" ca="1" si="81">AW18-5*(AW18-$AN18)/($AN$1-AW$1)</f>
        <v>1</v>
      </c>
      <c r="AY18" s="28">
        <f t="shared" ca="1" si="81"/>
        <v>1</v>
      </c>
      <c r="AZ18" s="28">
        <f t="shared" ca="1" si="81"/>
        <v>1</v>
      </c>
      <c r="BA18" s="28">
        <f t="shared" ca="1" si="81"/>
        <v>1</v>
      </c>
      <c r="BB18" s="52">
        <f t="shared" ref="BB18:BB23" ca="1" si="82">AV18+OFFSET($X18,0,MATCH(BB$26,$Y$1:$AB$1,0),1,1)</f>
        <v>1</v>
      </c>
      <c r="BC18" s="28">
        <v>1</v>
      </c>
      <c r="BD18" s="28">
        <f ca="1">BC18-5*(BC18-$AN18)/($AN$1-BC$1)</f>
        <v>1</v>
      </c>
      <c r="BE18" s="28">
        <f t="shared" ref="BE18:BH18" ca="1" si="83">BD18-5*(BD18-$AN18)/($AN$1-BD$1)</f>
        <v>1</v>
      </c>
      <c r="BF18" s="28">
        <f t="shared" ca="1" si="83"/>
        <v>1</v>
      </c>
      <c r="BG18" s="28">
        <f t="shared" ca="1" si="83"/>
        <v>1</v>
      </c>
      <c r="BH18" s="28">
        <f t="shared" ca="1" si="83"/>
        <v>1</v>
      </c>
      <c r="BI18" s="52">
        <f t="shared" ref="BI18:BI23" ca="1" si="84">BC18+OFFSET($X18,0,MATCH(BI$26,$Y$1:$AB$1,0),1,1)</f>
        <v>1</v>
      </c>
    </row>
    <row r="19" spans="1:61" x14ac:dyDescent="0.25">
      <c r="AE19" s="80" t="s">
        <v>73</v>
      </c>
      <c r="AH19" s="28">
        <v>1</v>
      </c>
      <c r="AI19" s="28">
        <f ca="1">AH19-5*(AH19-$AN18)/($AN$1-AH$1)</f>
        <v>1</v>
      </c>
      <c r="AJ19" s="28">
        <f ca="1">AI19-5*(AI19-$AN18)/($AN$1-AI$1)</f>
        <v>1</v>
      </c>
      <c r="AK19" s="28">
        <f ca="1">AJ19-5*(AJ19-$AN18)/($AN$1-AJ$1)</f>
        <v>1</v>
      </c>
      <c r="AL19" s="28">
        <f ca="1">AK19-5*(AK19-$AN18)/($AN$1-AK$1)</f>
        <v>1</v>
      </c>
      <c r="AM19" s="28">
        <f ca="1">AL19-5*(AL19-$AN18)/($AN$1-AL$1)</f>
        <v>1</v>
      </c>
      <c r="AN19" s="87">
        <f t="shared" ca="1" si="78"/>
        <v>1</v>
      </c>
      <c r="AO19" s="28">
        <v>1</v>
      </c>
      <c r="AP19" s="28">
        <f ca="1">AO19-5*(AO19-$AN18)/($AN$1-AO$1)</f>
        <v>1</v>
      </c>
      <c r="AQ19" s="28">
        <f ca="1">AP19-5*(AP19-$AN18)/($AN$1-AP$1)</f>
        <v>1</v>
      </c>
      <c r="AR19" s="28">
        <f ca="1">AQ19-5*(AQ19-$AN18)/($AN$1-AQ$1)</f>
        <v>1</v>
      </c>
      <c r="AS19" s="28">
        <f ca="1">AR19-5*(AR19-$AN18)/($AN$1-AR$1)</f>
        <v>1</v>
      </c>
      <c r="AT19" s="28">
        <f ca="1">AS19-5*(AS19-$AN18)/($AN$1-AS$1)</f>
        <v>1</v>
      </c>
      <c r="AU19" s="52">
        <f t="shared" ca="1" si="80"/>
        <v>1</v>
      </c>
      <c r="AV19" s="28">
        <v>1</v>
      </c>
      <c r="AW19" s="28">
        <f ca="1">AV19-5*(AV19-$AN18)/($AN$1-AV$1)</f>
        <v>1</v>
      </c>
      <c r="AX19" s="28">
        <f ca="1">AW19-5*(AW19-$AN18)/($AN$1-AW$1)</f>
        <v>1</v>
      </c>
      <c r="AY19" s="28">
        <f ca="1">AX19-5*(AX19-$AN18)/($AN$1-AX$1)</f>
        <v>1</v>
      </c>
      <c r="AZ19" s="28">
        <f ca="1">AY19-5*(AY19-$AN18)/($AN$1-AY$1)</f>
        <v>1</v>
      </c>
      <c r="BA19" s="28">
        <f ca="1">AZ19-5*(AZ19-$AN18)/($AN$1-AZ$1)</f>
        <v>1</v>
      </c>
      <c r="BB19" s="52">
        <f t="shared" ca="1" si="82"/>
        <v>1</v>
      </c>
      <c r="BC19" s="28">
        <v>1</v>
      </c>
      <c r="BD19" s="28">
        <f ca="1">BC19-5*(BC19-$AN18)/($AN$1-BC$1)</f>
        <v>1</v>
      </c>
      <c r="BE19" s="28">
        <f ca="1">BD19-5*(BD19-$AN18)/($AN$1-BD$1)</f>
        <v>1</v>
      </c>
      <c r="BF19" s="28">
        <f ca="1">BE19-5*(BE19-$AN18)/($AN$1-BE$1)</f>
        <v>1</v>
      </c>
      <c r="BG19" s="28">
        <f ca="1">BF19-5*(BF19-$AN18)/($AN$1-BF$1)</f>
        <v>1</v>
      </c>
      <c r="BH19" s="28">
        <f ca="1">BG19-5*(BG19-$AN18)/($AN$1-BG$1)</f>
        <v>1</v>
      </c>
      <c r="BI19" s="52">
        <f t="shared" ca="1" si="84"/>
        <v>1</v>
      </c>
    </row>
    <row r="20" spans="1:61" x14ac:dyDescent="0.25">
      <c r="AE20" s="80" t="s">
        <v>38</v>
      </c>
      <c r="AH20" s="28">
        <v>1</v>
      </c>
      <c r="AI20" s="28">
        <f t="shared" ref="AI20:AI24" ca="1" si="85">AH20-5*(AH20-$AN20)/($AN$1-AH$1)</f>
        <v>1</v>
      </c>
      <c r="AJ20" s="28">
        <f t="shared" ref="AJ20:AJ24" ca="1" si="86">AI20-5*(AI20-$AN20)/($AN$1-AI$1)</f>
        <v>1</v>
      </c>
      <c r="AK20" s="28">
        <f t="shared" ref="AK20:AK24" ca="1" si="87">AJ20-5*(AJ20-$AN20)/($AN$1-AJ$1)</f>
        <v>1</v>
      </c>
      <c r="AL20" s="28">
        <f t="shared" ref="AL20:AL24" ca="1" si="88">AK20-5*(AK20-$AN20)/($AN$1-AK$1)</f>
        <v>1</v>
      </c>
      <c r="AM20" s="28">
        <f t="shared" ref="AM20:AM24" ca="1" si="89">AL20-5*(AL20-$AN20)/($AN$1-AL$1)</f>
        <v>1</v>
      </c>
      <c r="AN20" s="87">
        <f t="shared" ca="1" si="78"/>
        <v>1</v>
      </c>
      <c r="AO20" s="28">
        <v>1</v>
      </c>
      <c r="AP20" s="28">
        <f t="shared" ref="AP20:AP23" ca="1" si="90">AO20-5*(AO20-$AN20)/($AN$1-AO$1)</f>
        <v>1</v>
      </c>
      <c r="AQ20" s="28">
        <f t="shared" ref="AQ20:AQ23" ca="1" si="91">AP20-5*(AP20-$AN20)/($AN$1-AP$1)</f>
        <v>1</v>
      </c>
      <c r="AR20" s="28">
        <f t="shared" ref="AR20:AR23" ca="1" si="92">AQ20-5*(AQ20-$AN20)/($AN$1-AQ$1)</f>
        <v>1</v>
      </c>
      <c r="AS20" s="28">
        <f t="shared" ref="AS20:AS23" ca="1" si="93">AR20-5*(AR20-$AN20)/($AN$1-AR$1)</f>
        <v>1</v>
      </c>
      <c r="AT20" s="28">
        <f t="shared" ref="AT20:AT23" ca="1" si="94">AS20-5*(AS20-$AN20)/($AN$1-AS$1)</f>
        <v>1</v>
      </c>
      <c r="AU20" s="52">
        <f t="shared" ca="1" si="80"/>
        <v>1</v>
      </c>
      <c r="AV20" s="28">
        <v>1</v>
      </c>
      <c r="AW20" s="28">
        <f t="shared" ref="AW20:AW23" ca="1" si="95">AV20-5*(AV20-$AN20)/($AN$1-AV$1)</f>
        <v>1</v>
      </c>
      <c r="AX20" s="28">
        <f t="shared" ref="AX20:AX23" ca="1" si="96">AW20-5*(AW20-$AN20)/($AN$1-AW$1)</f>
        <v>1</v>
      </c>
      <c r="AY20" s="28">
        <f t="shared" ref="AY20:AY23" ca="1" si="97">AX20-5*(AX20-$AN20)/($AN$1-AX$1)</f>
        <v>1</v>
      </c>
      <c r="AZ20" s="28">
        <f t="shared" ref="AZ20:AZ23" ca="1" si="98">AY20-5*(AY20-$AN20)/($AN$1-AY$1)</f>
        <v>1</v>
      </c>
      <c r="BA20" s="28">
        <f t="shared" ref="BA20:BA23" ca="1" si="99">AZ20-5*(AZ20-$AN20)/($AN$1-AZ$1)</f>
        <v>1</v>
      </c>
      <c r="BB20" s="52">
        <f t="shared" ca="1" si="82"/>
        <v>1</v>
      </c>
      <c r="BC20" s="28">
        <v>1</v>
      </c>
      <c r="BD20" s="28">
        <f t="shared" ref="BD20:BD23" ca="1" si="100">BC20-5*(BC20-$AN20)/($AN$1-BC$1)</f>
        <v>1</v>
      </c>
      <c r="BE20" s="28">
        <f t="shared" ref="BE20:BE23" ca="1" si="101">BD20-5*(BD20-$AN20)/($AN$1-BD$1)</f>
        <v>1</v>
      </c>
      <c r="BF20" s="28">
        <f t="shared" ref="BF20:BF23" ca="1" si="102">BE20-5*(BE20-$AN20)/($AN$1-BE$1)</f>
        <v>1</v>
      </c>
      <c r="BG20" s="28">
        <f t="shared" ref="BG20:BG23" ca="1" si="103">BF20-5*(BF20-$AN20)/($AN$1-BF$1)</f>
        <v>1</v>
      </c>
      <c r="BH20" s="28">
        <f t="shared" ref="BH20:BH23" ca="1" si="104">BG20-5*(BG20-$AN20)/($AN$1-BG$1)</f>
        <v>1</v>
      </c>
      <c r="BI20" s="52">
        <f t="shared" ca="1" si="84"/>
        <v>1</v>
      </c>
    </row>
    <row r="21" spans="1:61" x14ac:dyDescent="0.25">
      <c r="AE21" s="80" t="s">
        <v>60</v>
      </c>
      <c r="AH21" s="28">
        <v>1</v>
      </c>
      <c r="AI21" s="28">
        <f t="shared" ca="1" si="85"/>
        <v>1</v>
      </c>
      <c r="AJ21" s="28">
        <f t="shared" ca="1" si="86"/>
        <v>1</v>
      </c>
      <c r="AK21" s="28">
        <f t="shared" ca="1" si="87"/>
        <v>1</v>
      </c>
      <c r="AL21" s="28">
        <f t="shared" ca="1" si="88"/>
        <v>1</v>
      </c>
      <c r="AM21" s="28">
        <f t="shared" ca="1" si="89"/>
        <v>1</v>
      </c>
      <c r="AN21" s="87">
        <f t="shared" ca="1" si="78"/>
        <v>1</v>
      </c>
      <c r="AO21" s="28">
        <v>1</v>
      </c>
      <c r="AP21" s="28">
        <f t="shared" ca="1" si="90"/>
        <v>1</v>
      </c>
      <c r="AQ21" s="28">
        <f t="shared" ca="1" si="91"/>
        <v>1</v>
      </c>
      <c r="AR21" s="28">
        <f t="shared" ca="1" si="92"/>
        <v>1</v>
      </c>
      <c r="AS21" s="28">
        <f t="shared" ca="1" si="93"/>
        <v>1</v>
      </c>
      <c r="AT21" s="28">
        <f t="shared" ca="1" si="94"/>
        <v>1</v>
      </c>
      <c r="AU21" s="52">
        <f t="shared" ca="1" si="80"/>
        <v>1</v>
      </c>
      <c r="AV21" s="28">
        <v>1</v>
      </c>
      <c r="AW21" s="28">
        <f t="shared" ca="1" si="95"/>
        <v>1</v>
      </c>
      <c r="AX21" s="28">
        <f t="shared" ca="1" si="96"/>
        <v>1</v>
      </c>
      <c r="AY21" s="28">
        <f t="shared" ca="1" si="97"/>
        <v>1</v>
      </c>
      <c r="AZ21" s="28">
        <f t="shared" ca="1" si="98"/>
        <v>1</v>
      </c>
      <c r="BA21" s="28">
        <f t="shared" ca="1" si="99"/>
        <v>1</v>
      </c>
      <c r="BB21" s="52">
        <f t="shared" ca="1" si="82"/>
        <v>1</v>
      </c>
      <c r="BC21" s="28">
        <v>1</v>
      </c>
      <c r="BD21" s="28">
        <f t="shared" ca="1" si="100"/>
        <v>1</v>
      </c>
      <c r="BE21" s="28">
        <f t="shared" ca="1" si="101"/>
        <v>1</v>
      </c>
      <c r="BF21" s="28">
        <f t="shared" ca="1" si="102"/>
        <v>1</v>
      </c>
      <c r="BG21" s="28">
        <f t="shared" ca="1" si="103"/>
        <v>1</v>
      </c>
      <c r="BH21" s="28">
        <f t="shared" ca="1" si="104"/>
        <v>1</v>
      </c>
      <c r="BI21" s="52">
        <f t="shared" ca="1" si="84"/>
        <v>1</v>
      </c>
    </row>
    <row r="22" spans="1:61" x14ac:dyDescent="0.25">
      <c r="AE22" s="80" t="s">
        <v>66</v>
      </c>
      <c r="AH22" s="28">
        <v>1</v>
      </c>
      <c r="AI22" s="28">
        <f t="shared" ca="1" si="85"/>
        <v>1</v>
      </c>
      <c r="AJ22" s="28">
        <f t="shared" ca="1" si="86"/>
        <v>1</v>
      </c>
      <c r="AK22" s="28">
        <f t="shared" ca="1" si="87"/>
        <v>1</v>
      </c>
      <c r="AL22" s="28">
        <f t="shared" ca="1" si="88"/>
        <v>1</v>
      </c>
      <c r="AM22" s="28">
        <f t="shared" ca="1" si="89"/>
        <v>1</v>
      </c>
      <c r="AN22" s="87">
        <f t="shared" ca="1" si="78"/>
        <v>1</v>
      </c>
      <c r="AO22" s="28">
        <v>1</v>
      </c>
      <c r="AP22" s="28">
        <f t="shared" ca="1" si="90"/>
        <v>1</v>
      </c>
      <c r="AQ22" s="28">
        <f t="shared" ca="1" si="91"/>
        <v>1</v>
      </c>
      <c r="AR22" s="28">
        <f t="shared" ca="1" si="92"/>
        <v>1</v>
      </c>
      <c r="AS22" s="28">
        <f t="shared" ca="1" si="93"/>
        <v>1</v>
      </c>
      <c r="AT22" s="28">
        <f t="shared" ca="1" si="94"/>
        <v>1</v>
      </c>
      <c r="AU22" s="52">
        <f t="shared" ca="1" si="80"/>
        <v>1</v>
      </c>
      <c r="AV22" s="28">
        <v>1</v>
      </c>
      <c r="AW22" s="28">
        <f t="shared" ca="1" si="95"/>
        <v>1</v>
      </c>
      <c r="AX22" s="28">
        <f t="shared" ca="1" si="96"/>
        <v>1</v>
      </c>
      <c r="AY22" s="28">
        <f t="shared" ca="1" si="97"/>
        <v>1</v>
      </c>
      <c r="AZ22" s="28">
        <f t="shared" ca="1" si="98"/>
        <v>1</v>
      </c>
      <c r="BA22" s="28">
        <f t="shared" ca="1" si="99"/>
        <v>1</v>
      </c>
      <c r="BB22" s="52">
        <f t="shared" ca="1" si="82"/>
        <v>1</v>
      </c>
      <c r="BC22" s="28">
        <v>1</v>
      </c>
      <c r="BD22" s="28">
        <f t="shared" ca="1" si="100"/>
        <v>1</v>
      </c>
      <c r="BE22" s="28">
        <f t="shared" ca="1" si="101"/>
        <v>1</v>
      </c>
      <c r="BF22" s="28">
        <f t="shared" ca="1" si="102"/>
        <v>1</v>
      </c>
      <c r="BG22" s="28">
        <f t="shared" ca="1" si="103"/>
        <v>1</v>
      </c>
      <c r="BH22" s="28">
        <f t="shared" ca="1" si="104"/>
        <v>1</v>
      </c>
      <c r="BI22" s="52">
        <f t="shared" ca="1" si="84"/>
        <v>1</v>
      </c>
    </row>
    <row r="23" spans="1:61" x14ac:dyDescent="0.25">
      <c r="AE23" s="80" t="s">
        <v>74</v>
      </c>
      <c r="AH23" s="28">
        <v>1</v>
      </c>
      <c r="AI23" s="28">
        <f t="shared" ca="1" si="85"/>
        <v>1</v>
      </c>
      <c r="AJ23" s="28">
        <f t="shared" ca="1" si="86"/>
        <v>1</v>
      </c>
      <c r="AK23" s="28">
        <f t="shared" ca="1" si="87"/>
        <v>1</v>
      </c>
      <c r="AL23" s="28">
        <f t="shared" ca="1" si="88"/>
        <v>1</v>
      </c>
      <c r="AM23" s="28">
        <f t="shared" ca="1" si="89"/>
        <v>1</v>
      </c>
      <c r="AN23" s="87">
        <f t="shared" ca="1" si="78"/>
        <v>1</v>
      </c>
      <c r="AO23" s="28">
        <v>1</v>
      </c>
      <c r="AP23" s="28">
        <f t="shared" ca="1" si="90"/>
        <v>1</v>
      </c>
      <c r="AQ23" s="28">
        <f t="shared" ca="1" si="91"/>
        <v>1</v>
      </c>
      <c r="AR23" s="28">
        <f t="shared" ca="1" si="92"/>
        <v>1</v>
      </c>
      <c r="AS23" s="28">
        <f t="shared" ca="1" si="93"/>
        <v>1</v>
      </c>
      <c r="AT23" s="28">
        <f t="shared" ca="1" si="94"/>
        <v>1</v>
      </c>
      <c r="AU23" s="52">
        <f t="shared" ca="1" si="80"/>
        <v>1</v>
      </c>
      <c r="AV23" s="28">
        <v>1</v>
      </c>
      <c r="AW23" s="28">
        <f t="shared" ca="1" si="95"/>
        <v>1</v>
      </c>
      <c r="AX23" s="28">
        <f t="shared" ca="1" si="96"/>
        <v>1</v>
      </c>
      <c r="AY23" s="28">
        <f t="shared" ca="1" si="97"/>
        <v>1</v>
      </c>
      <c r="AZ23" s="28">
        <f t="shared" ca="1" si="98"/>
        <v>1</v>
      </c>
      <c r="BA23" s="28">
        <f t="shared" ca="1" si="99"/>
        <v>1</v>
      </c>
      <c r="BB23" s="52">
        <f t="shared" ca="1" si="82"/>
        <v>1</v>
      </c>
      <c r="BC23" s="28">
        <v>1</v>
      </c>
      <c r="BD23" s="28">
        <f t="shared" ca="1" si="100"/>
        <v>1</v>
      </c>
      <c r="BE23" s="28">
        <f t="shared" ca="1" si="101"/>
        <v>1</v>
      </c>
      <c r="BF23" s="28">
        <f t="shared" ca="1" si="102"/>
        <v>1</v>
      </c>
      <c r="BG23" s="28">
        <f t="shared" ca="1" si="103"/>
        <v>1</v>
      </c>
      <c r="BH23" s="28">
        <f t="shared" ca="1" si="104"/>
        <v>1</v>
      </c>
      <c r="BI23" s="52">
        <f t="shared" ca="1" si="84"/>
        <v>1</v>
      </c>
    </row>
    <row r="24" spans="1:61" x14ac:dyDescent="0.25">
      <c r="AE24" s="80" t="s">
        <v>76</v>
      </c>
      <c r="AH24" s="28">
        <v>1</v>
      </c>
      <c r="AI24" s="28">
        <f t="shared" ca="1" si="85"/>
        <v>0.83333333333333337</v>
      </c>
      <c r="AJ24" s="28">
        <f t="shared" ca="1" si="86"/>
        <v>0.66666666666666674</v>
      </c>
      <c r="AK24" s="28">
        <f t="shared" ca="1" si="87"/>
        <v>0.5</v>
      </c>
      <c r="AL24" s="28">
        <f t="shared" ca="1" si="88"/>
        <v>0.33333333333333337</v>
      </c>
      <c r="AM24" s="28">
        <f t="shared" ca="1" si="89"/>
        <v>0.16666666666666669</v>
      </c>
      <c r="AN24" s="52">
        <f t="shared" ref="AN24" ca="1" si="105">AH25+OFFSET($X25,0,MATCH(AN$26,$Y$1:$AB$1,0),1,1)</f>
        <v>0</v>
      </c>
      <c r="AO24" s="28">
        <v>1</v>
      </c>
      <c r="AP24" s="28">
        <f t="shared" ca="1" si="60"/>
        <v>0.83333333333333337</v>
      </c>
      <c r="AQ24" s="28">
        <f t="shared" ca="1" si="61"/>
        <v>0.66666666666666674</v>
      </c>
      <c r="AR24" s="28">
        <f t="shared" ca="1" si="62"/>
        <v>0.5</v>
      </c>
      <c r="AS24" s="28">
        <f t="shared" ca="1" si="63"/>
        <v>0.33333333333333337</v>
      </c>
      <c r="AT24" s="28">
        <f t="shared" ca="1" si="64"/>
        <v>0.16666666666666669</v>
      </c>
      <c r="AU24" s="52">
        <f ca="1">AO24+OFFSET($X24,0,MATCH(AS$26,$Y$1:$AB$1,0),1,1)</f>
        <v>1</v>
      </c>
      <c r="AV24" s="28">
        <v>1</v>
      </c>
      <c r="AW24" s="28">
        <f t="shared" ca="1" si="65"/>
        <v>0.83333333333333337</v>
      </c>
      <c r="AX24" s="28">
        <f t="shared" ca="1" si="66"/>
        <v>0.66666666666666674</v>
      </c>
      <c r="AY24" s="28">
        <f t="shared" ca="1" si="67"/>
        <v>0.5</v>
      </c>
      <c r="AZ24" s="28">
        <f t="shared" ca="1" si="68"/>
        <v>0.33333333333333337</v>
      </c>
      <c r="BA24" s="28">
        <f t="shared" ca="1" si="69"/>
        <v>0.16666666666666669</v>
      </c>
      <c r="BB24" s="52">
        <f ca="1">AV24+OFFSET($X24,0,MATCH(AZ$26,$Y$1:$AB$1,0),1,1)</f>
        <v>1</v>
      </c>
      <c r="BC24" s="28">
        <v>1</v>
      </c>
      <c r="BD24" s="28">
        <f t="shared" ca="1" si="70"/>
        <v>0.83333333333333337</v>
      </c>
      <c r="BE24" s="28">
        <f t="shared" ca="1" si="71"/>
        <v>0.66666666666666674</v>
      </c>
      <c r="BF24" s="28">
        <f t="shared" ca="1" si="72"/>
        <v>0.5</v>
      </c>
      <c r="BG24" s="28">
        <f t="shared" ca="1" si="73"/>
        <v>0.33333333333333337</v>
      </c>
      <c r="BH24" s="28">
        <f t="shared" ca="1" si="74"/>
        <v>0.16666666666666669</v>
      </c>
      <c r="BI24" s="52">
        <f ca="1">BC24+OFFSET($X24,0,MATCH(BG$26,$Y$1:$AB$1,0),1,1)</f>
        <v>1</v>
      </c>
    </row>
    <row r="26" spans="1:61" x14ac:dyDescent="0.25"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f>AH26+1</f>
        <v>2</v>
      </c>
      <c r="AP26">
        <f t="shared" ref="AP26:BI26" si="106">AI26+1</f>
        <v>2</v>
      </c>
      <c r="AQ26">
        <f t="shared" si="106"/>
        <v>2</v>
      </c>
      <c r="AR26">
        <f t="shared" si="106"/>
        <v>2</v>
      </c>
      <c r="AS26">
        <f t="shared" si="106"/>
        <v>2</v>
      </c>
      <c r="AT26">
        <f t="shared" si="106"/>
        <v>2</v>
      </c>
      <c r="AU26">
        <f t="shared" si="106"/>
        <v>2</v>
      </c>
      <c r="AV26">
        <f t="shared" si="106"/>
        <v>3</v>
      </c>
      <c r="AW26">
        <f t="shared" si="106"/>
        <v>3</v>
      </c>
      <c r="AX26">
        <f t="shared" si="106"/>
        <v>3</v>
      </c>
      <c r="AY26">
        <f t="shared" si="106"/>
        <v>3</v>
      </c>
      <c r="AZ26">
        <f t="shared" si="106"/>
        <v>3</v>
      </c>
      <c r="BA26">
        <f t="shared" si="106"/>
        <v>3</v>
      </c>
      <c r="BB26">
        <f t="shared" si="106"/>
        <v>3</v>
      </c>
      <c r="BC26">
        <f t="shared" si="106"/>
        <v>4</v>
      </c>
      <c r="BD26">
        <f t="shared" si="106"/>
        <v>4</v>
      </c>
      <c r="BE26">
        <f t="shared" si="106"/>
        <v>4</v>
      </c>
      <c r="BF26">
        <f t="shared" si="106"/>
        <v>4</v>
      </c>
      <c r="BG26">
        <f t="shared" si="106"/>
        <v>4</v>
      </c>
      <c r="BH26">
        <f t="shared" si="106"/>
        <v>4</v>
      </c>
      <c r="BI26">
        <f t="shared" si="106"/>
        <v>4</v>
      </c>
    </row>
    <row r="27" spans="1:61" x14ac:dyDescent="0.25">
      <c r="AF27" s="51" t="e">
        <f>AF28&amp;" "&amp;AF26</f>
        <v>#REF!</v>
      </c>
      <c r="AG27" s="51" t="e">
        <f t="shared" ref="AG27:AO27" si="107">AG28&amp;" "&amp;AG26</f>
        <v>#REF!</v>
      </c>
      <c r="AH27" s="51" t="e">
        <f t="shared" si="107"/>
        <v>#REF!</v>
      </c>
      <c r="AI27" s="51" t="e">
        <f t="shared" si="107"/>
        <v>#REF!</v>
      </c>
      <c r="AJ27" s="51" t="e">
        <f t="shared" si="107"/>
        <v>#REF!</v>
      </c>
      <c r="AK27" s="51" t="e">
        <f t="shared" si="107"/>
        <v>#REF!</v>
      </c>
      <c r="AL27" s="51" t="e">
        <f t="shared" si="107"/>
        <v>#REF!</v>
      </c>
      <c r="AM27" s="51" t="e">
        <f t="shared" si="107"/>
        <v>#REF!</v>
      </c>
      <c r="AN27" s="51" t="e">
        <f t="shared" si="107"/>
        <v>#REF!</v>
      </c>
      <c r="AO27" s="51" t="e">
        <f t="shared" si="107"/>
        <v>#REF!</v>
      </c>
      <c r="AP27" s="51" t="e">
        <f t="shared" ref="AP27:AU27" si="108">AP28&amp;" "&amp;AP26</f>
        <v>#REF!</v>
      </c>
      <c r="AQ27" s="51" t="e">
        <f t="shared" si="108"/>
        <v>#REF!</v>
      </c>
      <c r="AR27" s="51" t="e">
        <f t="shared" si="108"/>
        <v>#REF!</v>
      </c>
      <c r="AS27" s="51" t="e">
        <f t="shared" si="108"/>
        <v>#REF!</v>
      </c>
      <c r="AT27" s="51" t="e">
        <f t="shared" si="108"/>
        <v>#REF!</v>
      </c>
      <c r="AU27" s="51" t="e">
        <f t="shared" si="108"/>
        <v>#REF!</v>
      </c>
      <c r="AV27" s="51" t="e">
        <f>AV28&amp;" "&amp;AV26</f>
        <v>#REF!</v>
      </c>
      <c r="AW27" s="51" t="e">
        <f t="shared" ref="AW27:BD27" si="109">AW28&amp;" "&amp;AW26</f>
        <v>#REF!</v>
      </c>
      <c r="AX27" s="51" t="e">
        <f t="shared" si="109"/>
        <v>#REF!</v>
      </c>
      <c r="AY27" s="51" t="e">
        <f t="shared" si="109"/>
        <v>#REF!</v>
      </c>
      <c r="AZ27" s="51" t="e">
        <f t="shared" si="109"/>
        <v>#REF!</v>
      </c>
      <c r="BA27" s="51" t="e">
        <f t="shared" si="109"/>
        <v>#REF!</v>
      </c>
      <c r="BB27" s="51" t="e">
        <f t="shared" si="109"/>
        <v>#REF!</v>
      </c>
      <c r="BC27" s="51" t="e">
        <f t="shared" si="109"/>
        <v>#REF!</v>
      </c>
      <c r="BD27" s="51" t="e">
        <f t="shared" si="109"/>
        <v>#REF!</v>
      </c>
      <c r="BE27" s="51" t="e">
        <f>BE28&amp;" "&amp;BE26</f>
        <v>#REF!</v>
      </c>
      <c r="BF27" s="51" t="e">
        <f t="shared" ref="BF27:BI27" si="110">BF28&amp;" "&amp;BF26</f>
        <v>#REF!</v>
      </c>
      <c r="BG27" s="51" t="e">
        <f t="shared" si="110"/>
        <v>#REF!</v>
      </c>
      <c r="BH27" s="51" t="e">
        <f t="shared" si="110"/>
        <v>#REF!</v>
      </c>
      <c r="BI27" s="51" t="e">
        <f t="shared" si="110"/>
        <v>#REF!</v>
      </c>
    </row>
    <row r="28" spans="1:61" x14ac:dyDescent="0.25">
      <c r="AF28" t="e">
        <f>#REF!+1</f>
        <v>#REF!</v>
      </c>
      <c r="AG28" t="e">
        <f>AF28+1</f>
        <v>#REF!</v>
      </c>
      <c r="AH28" t="e">
        <f t="shared" ref="AH28" si="111">AG28+1</f>
        <v>#REF!</v>
      </c>
      <c r="AI28" t="e">
        <f>AH28+5</f>
        <v>#REF!</v>
      </c>
      <c r="AJ28" t="e">
        <f t="shared" ref="AJ28:AN28" si="112">AI28+5</f>
        <v>#REF!</v>
      </c>
      <c r="AK28" t="e">
        <f t="shared" si="112"/>
        <v>#REF!</v>
      </c>
      <c r="AL28" t="e">
        <f t="shared" si="112"/>
        <v>#REF!</v>
      </c>
      <c r="AM28" t="e">
        <f t="shared" si="112"/>
        <v>#REF!</v>
      </c>
      <c r="AN28" t="e">
        <f t="shared" si="112"/>
        <v>#REF!</v>
      </c>
      <c r="AO28" t="e">
        <f>AH28</f>
        <v>#REF!</v>
      </c>
      <c r="AP28" t="e">
        <f t="shared" ref="AP28:BI28" si="113">AI28</f>
        <v>#REF!</v>
      </c>
      <c r="AQ28" t="e">
        <f t="shared" si="113"/>
        <v>#REF!</v>
      </c>
      <c r="AR28" t="e">
        <f t="shared" si="113"/>
        <v>#REF!</v>
      </c>
      <c r="AS28" t="e">
        <f t="shared" si="113"/>
        <v>#REF!</v>
      </c>
      <c r="AT28" t="e">
        <f t="shared" si="113"/>
        <v>#REF!</v>
      </c>
      <c r="AU28" t="e">
        <f t="shared" si="113"/>
        <v>#REF!</v>
      </c>
      <c r="AV28" t="e">
        <f t="shared" si="113"/>
        <v>#REF!</v>
      </c>
      <c r="AW28" t="e">
        <f t="shared" si="113"/>
        <v>#REF!</v>
      </c>
      <c r="AX28" t="e">
        <f t="shared" si="113"/>
        <v>#REF!</v>
      </c>
      <c r="AY28" t="e">
        <f t="shared" si="113"/>
        <v>#REF!</v>
      </c>
      <c r="AZ28" t="e">
        <f t="shared" si="113"/>
        <v>#REF!</v>
      </c>
      <c r="BA28" t="e">
        <f t="shared" si="113"/>
        <v>#REF!</v>
      </c>
      <c r="BB28" t="e">
        <f t="shared" si="113"/>
        <v>#REF!</v>
      </c>
      <c r="BC28" t="e">
        <f t="shared" si="113"/>
        <v>#REF!</v>
      </c>
      <c r="BD28" t="e">
        <f t="shared" si="113"/>
        <v>#REF!</v>
      </c>
      <c r="BE28" t="e">
        <f t="shared" si="113"/>
        <v>#REF!</v>
      </c>
      <c r="BF28" t="e">
        <f t="shared" si="113"/>
        <v>#REF!</v>
      </c>
      <c r="BG28" t="e">
        <f t="shared" si="113"/>
        <v>#REF!</v>
      </c>
      <c r="BH28" t="e">
        <f t="shared" si="113"/>
        <v>#REF!</v>
      </c>
      <c r="BI28" t="e">
        <f t="shared" si="113"/>
        <v>#REF!</v>
      </c>
    </row>
    <row r="29" spans="1:61" x14ac:dyDescent="0.25">
      <c r="A29" s="77" t="s">
        <v>67</v>
      </c>
      <c r="B29" s="77" t="s">
        <v>68</v>
      </c>
      <c r="C29" s="77" t="s">
        <v>69</v>
      </c>
      <c r="D29" s="77" t="s">
        <v>77</v>
      </c>
      <c r="E29" s="77" t="s">
        <v>78</v>
      </c>
      <c r="F29" s="77" t="s">
        <v>79</v>
      </c>
      <c r="G29" s="77" t="s">
        <v>80</v>
      </c>
      <c r="H29" s="77" t="s">
        <v>81</v>
      </c>
      <c r="I29" s="77" t="s">
        <v>82</v>
      </c>
      <c r="J29" s="77" t="s">
        <v>83</v>
      </c>
      <c r="K29" s="77" t="s">
        <v>84</v>
      </c>
      <c r="L29" s="77" t="s">
        <v>85</v>
      </c>
      <c r="M29" s="77" t="s">
        <v>86</v>
      </c>
      <c r="N29" s="77" t="s">
        <v>87</v>
      </c>
      <c r="O29" s="77" t="s">
        <v>88</v>
      </c>
      <c r="P29" s="77" t="s">
        <v>89</v>
      </c>
      <c r="Q29" s="77" t="s">
        <v>90</v>
      </c>
      <c r="R29" s="77" t="s">
        <v>91</v>
      </c>
      <c r="S29" s="77" t="s">
        <v>92</v>
      </c>
      <c r="T29" s="77" t="s">
        <v>93</v>
      </c>
      <c r="U29" s="77" t="s">
        <v>94</v>
      </c>
      <c r="V29" s="77" t="s">
        <v>95</v>
      </c>
      <c r="W29" s="77" t="s">
        <v>96</v>
      </c>
      <c r="X29" s="77" t="s">
        <v>97</v>
      </c>
      <c r="Y29" s="77" t="s">
        <v>98</v>
      </c>
      <c r="Z29" s="77" t="s">
        <v>99</v>
      </c>
      <c r="AA29" s="77" t="s">
        <v>100</v>
      </c>
      <c r="AB29" s="77" t="s">
        <v>101</v>
      </c>
      <c r="AC29" s="77" t="s">
        <v>102</v>
      </c>
      <c r="AD29" s="77" t="s">
        <v>103</v>
      </c>
      <c r="AE29" s="77" t="s">
        <v>104</v>
      </c>
      <c r="AF29" s="77" t="s">
        <v>135</v>
      </c>
      <c r="AG29" s="77" t="s">
        <v>136</v>
      </c>
      <c r="AH29" s="77" t="s">
        <v>105</v>
      </c>
      <c r="AI29" s="77" t="s">
        <v>106</v>
      </c>
      <c r="AJ29" s="77" t="s">
        <v>107</v>
      </c>
      <c r="AK29" s="77" t="s">
        <v>108</v>
      </c>
      <c r="AL29" s="77" t="s">
        <v>109</v>
      </c>
      <c r="AM29" s="77" t="s">
        <v>110</v>
      </c>
      <c r="AN29" s="77" t="s">
        <v>111</v>
      </c>
      <c r="AO29" s="77" t="s">
        <v>112</v>
      </c>
      <c r="AP29" s="77" t="s">
        <v>113</v>
      </c>
      <c r="AQ29" s="77" t="s">
        <v>114</v>
      </c>
      <c r="AR29" s="77" t="s">
        <v>115</v>
      </c>
      <c r="AS29" s="77" t="s">
        <v>116</v>
      </c>
      <c r="AT29" s="77" t="s">
        <v>117</v>
      </c>
      <c r="AU29" s="77" t="s">
        <v>118</v>
      </c>
      <c r="AV29" s="77" t="s">
        <v>119</v>
      </c>
      <c r="AW29" s="77" t="s">
        <v>120</v>
      </c>
      <c r="AX29" s="77" t="s">
        <v>121</v>
      </c>
      <c r="AY29" s="77" t="s">
        <v>122</v>
      </c>
      <c r="AZ29" s="77" t="s">
        <v>123</v>
      </c>
      <c r="BA29" s="77" t="s">
        <v>124</v>
      </c>
      <c r="BB29" s="77" t="s">
        <v>125</v>
      </c>
      <c r="BC29" s="77" t="s">
        <v>126</v>
      </c>
      <c r="BD29" s="77" t="s">
        <v>127</v>
      </c>
      <c r="BE29" s="77" t="s">
        <v>128</v>
      </c>
      <c r="BF29" s="77" t="s">
        <v>129</v>
      </c>
      <c r="BG29" s="77" t="s">
        <v>130</v>
      </c>
      <c r="BH29" s="77" t="s">
        <v>131</v>
      </c>
      <c r="BI29" s="77" t="s">
        <v>132</v>
      </c>
    </row>
    <row r="30" spans="1:61" x14ac:dyDescent="0.25">
      <c r="A30" s="81" t="str">
        <f>B30&amp;C30</f>
        <v>electricityAustria</v>
      </c>
      <c r="B30" s="6" t="s">
        <v>35</v>
      </c>
      <c r="C30" t="s">
        <v>12</v>
      </c>
      <c r="D30" s="84">
        <v>2828.5354778795954</v>
      </c>
      <c r="E30" s="84">
        <v>3001.1820358333262</v>
      </c>
      <c r="F30" s="84">
        <v>3041.4253367144065</v>
      </c>
      <c r="G30" s="84">
        <v>3129.2981392507631</v>
      </c>
      <c r="H30" s="84">
        <v>3090.7192953120493</v>
      </c>
      <c r="I30" s="84">
        <v>3236.4575942773708</v>
      </c>
      <c r="J30" s="84">
        <v>3381.2404229513172</v>
      </c>
      <c r="K30" s="84">
        <v>3306.2290813806021</v>
      </c>
      <c r="L30" s="84">
        <v>3320.993174491678</v>
      </c>
      <c r="M30" s="84">
        <v>3482.9246177864793</v>
      </c>
      <c r="N30" s="84">
        <v>3562.9348691425048</v>
      </c>
      <c r="O30" s="84">
        <v>4352.3460506475085</v>
      </c>
      <c r="P30" s="84">
        <v>4452.2589877888086</v>
      </c>
      <c r="Q30" s="84">
        <v>4721.7382266791365</v>
      </c>
      <c r="R30" s="84">
        <v>4277.9961656338046</v>
      </c>
      <c r="S30" s="84">
        <v>4121.7153961323156</v>
      </c>
      <c r="T30" s="84">
        <v>3859.035654670131</v>
      </c>
      <c r="U30" s="84">
        <v>4169.4079846822242</v>
      </c>
      <c r="V30" s="84">
        <v>4001.0355391834246</v>
      </c>
      <c r="W30" s="84">
        <v>4090.9917785611078</v>
      </c>
      <c r="X30" s="84">
        <v>4543.4964247987509</v>
      </c>
      <c r="Y30" s="84">
        <v>4113.2295904692546</v>
      </c>
      <c r="Z30" s="84">
        <v>4265.7667117500714</v>
      </c>
      <c r="AA30" s="84">
        <v>4161.5696957222754</v>
      </c>
      <c r="AB30" s="84">
        <v>3849.0218001548892</v>
      </c>
      <c r="AC30" s="84">
        <v>3928.3272139703422</v>
      </c>
      <c r="AD30" s="84">
        <v>3944.8179413001558</v>
      </c>
      <c r="AE30" s="84">
        <v>3976.801498280674</v>
      </c>
      <c r="AF30" s="84">
        <f t="shared" ref="AF30:AF93" si="114">AE30+(AE30-Z30)/5</f>
        <v>3919.0084555867943</v>
      </c>
      <c r="AG30" s="84">
        <f t="shared" ref="AG30:AG93" si="115">AF30+(AF30-AA30)/5</f>
        <v>3870.4962075596982</v>
      </c>
      <c r="AH30" s="84">
        <f t="shared" ref="AH30:AH93" si="116">AG30+(AG30-AB30)/5</f>
        <v>3874.7910890406602</v>
      </c>
      <c r="AI30" s="84">
        <f>VLOOKUP(eurostat_totals[[#This Row],[energy carrier EUCalc]],$AE$11:$BI$24,COLUMN()-COLUMN($AD$29),FALSE)*eurostat_totals[[#This Row],[2020 1]]</f>
        <v>3874.7910890406602</v>
      </c>
      <c r="AJ30" s="84">
        <f>VLOOKUP(eurostat_totals[[#This Row],[energy carrier EUCalc]],$AE$11:$BI$24,COLUMN()-COLUMN($AD$29),FALSE)*eurostat_totals[[#This Row],[2020 1]]</f>
        <v>3874.7910890406602</v>
      </c>
      <c r="AK30" s="84">
        <f>VLOOKUP(eurostat_totals[[#This Row],[energy carrier EUCalc]],$AE$11:$BI$24,COLUMN()-COLUMN($AD$29),FALSE)*eurostat_totals[[#This Row],[2020 1]]</f>
        <v>3874.7910890406602</v>
      </c>
      <c r="AL30" s="84">
        <f>VLOOKUP(eurostat_totals[[#This Row],[energy carrier EUCalc]],$AE$11:$BI$24,COLUMN()-COLUMN($AD$29),FALSE)*eurostat_totals[[#This Row],[2020 1]]</f>
        <v>3874.7910890406602</v>
      </c>
      <c r="AM30" s="84">
        <f>VLOOKUP(eurostat_totals[[#This Row],[energy carrier EUCalc]],$AE$11:$BI$24,COLUMN()-COLUMN($AD$29),FALSE)*eurostat_totals[[#This Row],[2020 1]]</f>
        <v>3874.7910890406602</v>
      </c>
      <c r="AN30" s="84">
        <f>VLOOKUP(eurostat_totals[[#This Row],[energy carrier EUCalc]],$AE$11:$BI$24,COLUMN()-COLUMN($AD$29),FALSE)*eurostat_totals[[#This Row],[2020 1]]</f>
        <v>3874.7910890406602</v>
      </c>
      <c r="AO30" s="84">
        <f>VLOOKUP(eurostat_totals[[#This Row],[energy carrier EUCalc]],$AE$11:$BI$24,COLUMN()-COLUMN($AD$29),FALSE)*eurostat_totals[[#This Row],[2020 1]]</f>
        <v>3874.7910890406602</v>
      </c>
      <c r="AP30" s="84">
        <f>VLOOKUP(eurostat_totals[[#This Row],[energy carrier EUCalc]],$AE$11:$BI$24,COLUMN()-COLUMN($AD$29),FALSE)*eurostat_totals[[#This Row],[2020 1]]</f>
        <v>3874.7910890406602</v>
      </c>
      <c r="AQ30" s="84">
        <f>VLOOKUP(eurostat_totals[[#This Row],[energy carrier EUCalc]],$AE$11:$BI$24,COLUMN()-COLUMN($AD$29),FALSE)*eurostat_totals[[#This Row],[2020 1]]</f>
        <v>3874.7910890406602</v>
      </c>
      <c r="AR30" s="84">
        <f>VLOOKUP(eurostat_totals[[#This Row],[energy carrier EUCalc]],$AE$11:$BI$24,COLUMN()-COLUMN($AD$29),FALSE)*eurostat_totals[[#This Row],[2020 1]]</f>
        <v>3874.7910890406602</v>
      </c>
      <c r="AS30" s="84">
        <f>VLOOKUP(eurostat_totals[[#This Row],[energy carrier EUCalc]],$AE$11:$BI$24,COLUMN()-COLUMN($AD$29),FALSE)*eurostat_totals[[#This Row],[2020 1]]</f>
        <v>3874.7910890406602</v>
      </c>
      <c r="AT30" s="84">
        <f>VLOOKUP(eurostat_totals[[#This Row],[energy carrier EUCalc]],$AE$11:$BI$24,COLUMN()-COLUMN($AD$29),FALSE)*eurostat_totals[[#This Row],[2020 1]]</f>
        <v>3874.7910890406602</v>
      </c>
      <c r="AU30" s="84">
        <f ca="1">VLOOKUP(eurostat_totals[[#This Row],[energy carrier EUCalc]],$AE$11:$BI$24,COLUMN()-COLUMN($AD$29),FALSE)*eurostat_totals[[#This Row],[2020 1]]</f>
        <v>5058.755032914195</v>
      </c>
      <c r="AV30" s="84">
        <f>VLOOKUP(eurostat_totals[[#This Row],[energy carrier EUCalc]],$AE$11:$BI$24,COLUMN()-COLUMN($AD$29),FALSE)*eurostat_totals[[#This Row],[2020 1]]</f>
        <v>3874.7910890406602</v>
      </c>
      <c r="AW30" s="84">
        <f>VLOOKUP(eurostat_totals[[#This Row],[energy carrier EUCalc]],$AE$11:$BI$24,COLUMN()-COLUMN($AD$29),FALSE)*eurostat_totals[[#This Row],[2020 1]]</f>
        <v>3874.7910890406602</v>
      </c>
      <c r="AX30" s="84">
        <f>VLOOKUP(eurostat_totals[[#This Row],[energy carrier EUCalc]],$AE$11:$BI$24,COLUMN()-COLUMN($AD$29),FALSE)*eurostat_totals[[#This Row],[2020 1]]</f>
        <v>3874.7910890406602</v>
      </c>
      <c r="AY30" s="84">
        <f>VLOOKUP(eurostat_totals[[#This Row],[energy carrier EUCalc]],$AE$11:$BI$24,COLUMN()-COLUMN($AD$29),FALSE)*eurostat_totals[[#This Row],[2020 1]]</f>
        <v>3874.7910890406602</v>
      </c>
      <c r="AZ30" s="84">
        <f>VLOOKUP(eurostat_totals[[#This Row],[energy carrier EUCalc]],$AE$11:$BI$24,COLUMN()-COLUMN($AD$29),FALSE)*eurostat_totals[[#This Row],[2020 1]]</f>
        <v>3874.7910890406602</v>
      </c>
      <c r="BA30" s="84">
        <f>VLOOKUP(eurostat_totals[[#This Row],[energy carrier EUCalc]],$AE$11:$BI$24,COLUMN()-COLUMN($AD$29),FALSE)*eurostat_totals[[#This Row],[2020 1]]</f>
        <v>3874.7910890406602</v>
      </c>
      <c r="BB30" s="84">
        <f ca="1">VLOOKUP(eurostat_totals[[#This Row],[energy carrier EUCalc]],$AE$11:$BI$24,COLUMN()-COLUMN($AD$29),FALSE)*eurostat_totals[[#This Row],[2020 1]]</f>
        <v>4951.1219471075101</v>
      </c>
      <c r="BC30" s="84">
        <f>VLOOKUP(eurostat_totals[[#This Row],[energy carrier EUCalc]],$AE$11:$BI$24,COLUMN()-COLUMN($AD$29),FALSE)*eurostat_totals[[#This Row],[2020 1]]</f>
        <v>3874.7910890406602</v>
      </c>
      <c r="BD30" s="84">
        <f>VLOOKUP(eurostat_totals[[#This Row],[energy carrier EUCalc]],$AE$11:$BI$24,COLUMN()-COLUMN($AD$29),FALSE)*eurostat_totals[[#This Row],[2020 1]]</f>
        <v>3874.7910890406602</v>
      </c>
      <c r="BE30" s="84">
        <f>VLOOKUP(eurostat_totals[[#This Row],[energy carrier EUCalc]],$AE$11:$BI$24,COLUMN()-COLUMN($AD$29),FALSE)*eurostat_totals[[#This Row],[2020 1]]</f>
        <v>3874.7910890406602</v>
      </c>
      <c r="BF30" s="84">
        <f>VLOOKUP(eurostat_totals[[#This Row],[energy carrier EUCalc]],$AE$11:$BI$24,COLUMN()-COLUMN($AD$29),FALSE)*eurostat_totals[[#This Row],[2020 1]]</f>
        <v>3874.7910890406602</v>
      </c>
      <c r="BG30" s="84">
        <f>VLOOKUP(eurostat_totals[[#This Row],[energy carrier EUCalc]],$AE$11:$BI$24,COLUMN()-COLUMN($AD$29),FALSE)*eurostat_totals[[#This Row],[2020 1]]</f>
        <v>3874.7910890406602</v>
      </c>
      <c r="BH30" s="84">
        <f>VLOOKUP(eurostat_totals[[#This Row],[energy carrier EUCalc]],$AE$11:$BI$24,COLUMN()-COLUMN($AD$29),FALSE)*eurostat_totals[[#This Row],[2020 1]]</f>
        <v>3874.7910890406602</v>
      </c>
      <c r="BI30" s="84">
        <f ca="1">VLOOKUP(eurostat_totals[[#This Row],[energy carrier EUCalc]],$AE$11:$BI$24,COLUMN()-COLUMN($AD$29),FALSE)*eurostat_totals[[#This Row],[2020 1]]</f>
        <v>4843.4888613008252</v>
      </c>
    </row>
    <row r="31" spans="1:61" x14ac:dyDescent="0.25">
      <c r="A31" s="81" t="str">
        <f t="shared" ref="A31:A94" si="117">B31&amp;C31</f>
        <v>electricityBelgium</v>
      </c>
      <c r="B31" s="6" t="s">
        <v>35</v>
      </c>
      <c r="C31" t="s">
        <v>1</v>
      </c>
      <c r="D31" s="84">
        <v>6520.5517924633559</v>
      </c>
      <c r="E31" s="84">
        <v>7045.6943327953841</v>
      </c>
      <c r="F31" s="84">
        <v>7168.925640754097</v>
      </c>
      <c r="G31" s="84">
        <v>7468.1475483955828</v>
      </c>
      <c r="H31" s="84">
        <v>7563.0450863861788</v>
      </c>
      <c r="I31" s="84">
        <v>7828.9830508761652</v>
      </c>
      <c r="J31" s="84">
        <v>8225.581701380459</v>
      </c>
      <c r="K31" s="84">
        <v>8120.7673439010214</v>
      </c>
      <c r="L31" s="84">
        <v>8281.8868326310512</v>
      </c>
      <c r="M31" s="84">
        <v>8315.1748940630696</v>
      </c>
      <c r="N31" s="84">
        <v>8405.8264848389681</v>
      </c>
      <c r="O31" s="84">
        <v>8816.3507281772581</v>
      </c>
      <c r="P31" s="84">
        <v>9724.6302858929939</v>
      </c>
      <c r="Q31" s="84">
        <v>9180.2649942385506</v>
      </c>
      <c r="R31" s="84">
        <v>9551.7363469216707</v>
      </c>
      <c r="S31" s="84">
        <v>8214.2464556894574</v>
      </c>
      <c r="T31" s="84">
        <v>5605.3007226788004</v>
      </c>
      <c r="U31" s="84">
        <v>4715.0822247127244</v>
      </c>
      <c r="V31" s="84">
        <v>3724.9713118897848</v>
      </c>
      <c r="W31" s="84">
        <v>3527.8040241862082</v>
      </c>
      <c r="X31" s="84">
        <v>3607.7757881050611</v>
      </c>
      <c r="Y31" s="84">
        <v>2888.3474473404735</v>
      </c>
      <c r="Z31" s="84">
        <v>3355.754268877361</v>
      </c>
      <c r="AA31" s="84">
        <v>3609.9282351620323</v>
      </c>
      <c r="AB31" s="84">
        <v>2877.0620418037843</v>
      </c>
      <c r="AC31" s="84">
        <v>2919.8637461962426</v>
      </c>
      <c r="AD31" s="84">
        <v>2913.6600530781279</v>
      </c>
      <c r="AE31" s="84">
        <v>2806.170249411819</v>
      </c>
      <c r="AF31" s="84">
        <f t="shared" si="114"/>
        <v>2696.2534455187106</v>
      </c>
      <c r="AG31" s="84">
        <f t="shared" si="115"/>
        <v>2513.5184875900463</v>
      </c>
      <c r="AH31" s="84">
        <f t="shared" si="116"/>
        <v>2440.8097767472987</v>
      </c>
      <c r="AI31" s="84">
        <f>VLOOKUP(eurostat_totals[[#This Row],[energy carrier EUCalc]],$AE$11:$BI$24,COLUMN()-COLUMN($AD$29),FALSE)*eurostat_totals[[#This Row],[2020 1]]</f>
        <v>2440.8097767472987</v>
      </c>
      <c r="AJ31" s="84">
        <f>VLOOKUP(eurostat_totals[[#This Row],[energy carrier EUCalc]],$AE$11:$BI$24,COLUMN()-COLUMN($AD$29),FALSE)*eurostat_totals[[#This Row],[2020 1]]</f>
        <v>2440.8097767472987</v>
      </c>
      <c r="AK31" s="84">
        <f>VLOOKUP(eurostat_totals[[#This Row],[energy carrier EUCalc]],$AE$11:$BI$24,COLUMN()-COLUMN($AD$29),FALSE)*eurostat_totals[[#This Row],[2020 1]]</f>
        <v>2440.8097767472987</v>
      </c>
      <c r="AL31" s="84">
        <f>VLOOKUP(eurostat_totals[[#This Row],[energy carrier EUCalc]],$AE$11:$BI$24,COLUMN()-COLUMN($AD$29),FALSE)*eurostat_totals[[#This Row],[2020 1]]</f>
        <v>2440.8097767472987</v>
      </c>
      <c r="AM31" s="84">
        <f>VLOOKUP(eurostat_totals[[#This Row],[energy carrier EUCalc]],$AE$11:$BI$24,COLUMN()-COLUMN($AD$29),FALSE)*eurostat_totals[[#This Row],[2020 1]]</f>
        <v>2440.8097767472987</v>
      </c>
      <c r="AN31" s="84">
        <f>VLOOKUP(eurostat_totals[[#This Row],[energy carrier EUCalc]],$AE$11:$BI$24,COLUMN()-COLUMN($AD$29),FALSE)*eurostat_totals[[#This Row],[2020 1]]</f>
        <v>2440.8097767472987</v>
      </c>
      <c r="AO31" s="84">
        <f>VLOOKUP(eurostat_totals[[#This Row],[energy carrier EUCalc]],$AE$11:$BI$24,COLUMN()-COLUMN($AD$29),FALSE)*eurostat_totals[[#This Row],[2020 1]]</f>
        <v>2440.8097767472987</v>
      </c>
      <c r="AP31" s="84">
        <f>VLOOKUP(eurostat_totals[[#This Row],[energy carrier EUCalc]],$AE$11:$BI$24,COLUMN()-COLUMN($AD$29),FALSE)*eurostat_totals[[#This Row],[2020 1]]</f>
        <v>2440.8097767472987</v>
      </c>
      <c r="AQ31" s="84">
        <f>VLOOKUP(eurostat_totals[[#This Row],[energy carrier EUCalc]],$AE$11:$BI$24,COLUMN()-COLUMN($AD$29),FALSE)*eurostat_totals[[#This Row],[2020 1]]</f>
        <v>2440.8097767472987</v>
      </c>
      <c r="AR31" s="81">
        <f>VLOOKUP(eurostat_totals[[#This Row],[energy carrier EUCalc]],$AE$11:$BI$24,COLUMN()-COLUMN($AD$29),FALSE)*eurostat_totals[[#This Row],[2020 1]]</f>
        <v>2440.8097767472987</v>
      </c>
      <c r="AS31" s="81">
        <f>VLOOKUP(eurostat_totals[[#This Row],[energy carrier EUCalc]],$AE$11:$BI$24,COLUMN()-COLUMN($AD$29),FALSE)*eurostat_totals[[#This Row],[2020 1]]</f>
        <v>2440.8097767472987</v>
      </c>
      <c r="AT31" s="81">
        <f>VLOOKUP(eurostat_totals[[#This Row],[energy carrier EUCalc]],$AE$11:$BI$24,COLUMN()-COLUMN($AD$29),FALSE)*eurostat_totals[[#This Row],[2020 1]]</f>
        <v>2440.8097767472987</v>
      </c>
      <c r="AU31" s="81">
        <f ca="1">VLOOKUP(eurostat_totals[[#This Row],[energy carrier EUCalc]],$AE$11:$BI$24,COLUMN()-COLUMN($AD$29),FALSE)*eurostat_totals[[#This Row],[2020 1]]</f>
        <v>3186.6127640867512</v>
      </c>
      <c r="AV31" s="81">
        <f>VLOOKUP(eurostat_totals[[#This Row],[energy carrier EUCalc]],$AE$11:$BI$24,COLUMN()-COLUMN($AD$29),FALSE)*eurostat_totals[[#This Row],[2020 1]]</f>
        <v>2440.8097767472987</v>
      </c>
      <c r="AW31" s="81">
        <f>VLOOKUP(eurostat_totals[[#This Row],[energy carrier EUCalc]],$AE$11:$BI$24,COLUMN()-COLUMN($AD$29),FALSE)*eurostat_totals[[#This Row],[2020 1]]</f>
        <v>2440.8097767472987</v>
      </c>
      <c r="AX31" s="81">
        <f>VLOOKUP(eurostat_totals[[#This Row],[energy carrier EUCalc]],$AE$11:$BI$24,COLUMN()-COLUMN($AD$29),FALSE)*eurostat_totals[[#This Row],[2020 1]]</f>
        <v>2440.8097767472987</v>
      </c>
      <c r="AY31" s="81">
        <f>VLOOKUP(eurostat_totals[[#This Row],[energy carrier EUCalc]],$AE$11:$BI$24,COLUMN()-COLUMN($AD$29),FALSE)*eurostat_totals[[#This Row],[2020 1]]</f>
        <v>2440.8097767472987</v>
      </c>
      <c r="AZ31" s="81">
        <f>VLOOKUP(eurostat_totals[[#This Row],[energy carrier EUCalc]],$AE$11:$BI$24,COLUMN()-COLUMN($AD$29),FALSE)*eurostat_totals[[#This Row],[2020 1]]</f>
        <v>2440.8097767472987</v>
      </c>
      <c r="BA31" s="81">
        <f>VLOOKUP(eurostat_totals[[#This Row],[energy carrier EUCalc]],$AE$11:$BI$24,COLUMN()-COLUMN($AD$29),FALSE)*eurostat_totals[[#This Row],[2020 1]]</f>
        <v>2440.8097767472987</v>
      </c>
      <c r="BB31" s="81">
        <f ca="1">VLOOKUP(eurostat_totals[[#This Row],[energy carrier EUCalc]],$AE$11:$BI$24,COLUMN()-COLUMN($AD$29),FALSE)*eurostat_totals[[#This Row],[2020 1]]</f>
        <v>3118.8124925104371</v>
      </c>
      <c r="BC31" s="81">
        <f>VLOOKUP(eurostat_totals[[#This Row],[energy carrier EUCalc]],$AE$11:$BI$24,COLUMN()-COLUMN($AD$29),FALSE)*eurostat_totals[[#This Row],[2020 1]]</f>
        <v>2440.8097767472987</v>
      </c>
      <c r="BD31" s="81">
        <f>VLOOKUP(eurostat_totals[[#This Row],[energy carrier EUCalc]],$AE$11:$BI$24,COLUMN()-COLUMN($AD$29),FALSE)*eurostat_totals[[#This Row],[2020 1]]</f>
        <v>2440.8097767472987</v>
      </c>
      <c r="BE31" s="81">
        <f>VLOOKUP(eurostat_totals[[#This Row],[energy carrier EUCalc]],$AE$11:$BI$24,COLUMN()-COLUMN($AD$29),FALSE)*eurostat_totals[[#This Row],[2020 1]]</f>
        <v>2440.8097767472987</v>
      </c>
      <c r="BF31" s="81">
        <f>VLOOKUP(eurostat_totals[[#This Row],[energy carrier EUCalc]],$AE$11:$BI$24,COLUMN()-COLUMN($AD$29),FALSE)*eurostat_totals[[#This Row],[2020 1]]</f>
        <v>2440.8097767472987</v>
      </c>
      <c r="BG31" s="81">
        <f>VLOOKUP(eurostat_totals[[#This Row],[energy carrier EUCalc]],$AE$11:$BI$24,COLUMN()-COLUMN($AD$29),FALSE)*eurostat_totals[[#This Row],[2020 1]]</f>
        <v>2440.8097767472987</v>
      </c>
      <c r="BH31" s="81">
        <f>VLOOKUP(eurostat_totals[[#This Row],[energy carrier EUCalc]],$AE$11:$BI$24,COLUMN()-COLUMN($AD$29),FALSE)*eurostat_totals[[#This Row],[2020 1]]</f>
        <v>2440.8097767472987</v>
      </c>
      <c r="BI31" s="81">
        <f ca="1">VLOOKUP(eurostat_totals[[#This Row],[energy carrier EUCalc]],$AE$11:$BI$24,COLUMN()-COLUMN($AD$29),FALSE)*eurostat_totals[[#This Row],[2020 1]]</f>
        <v>3051.0122209341234</v>
      </c>
    </row>
    <row r="32" spans="1:61" x14ac:dyDescent="0.25">
      <c r="A32" s="81" t="str">
        <f t="shared" si="117"/>
        <v>electricityBulgaria</v>
      </c>
      <c r="B32" s="6" t="s">
        <v>35</v>
      </c>
      <c r="C32" t="s">
        <v>19</v>
      </c>
      <c r="D32" s="84">
        <v>1735.7472113615058</v>
      </c>
      <c r="E32" s="84">
        <v>1724.3124286217299</v>
      </c>
      <c r="F32" s="84">
        <v>1656.8639781310501</v>
      </c>
      <c r="G32" s="84">
        <v>1660.6762148172588</v>
      </c>
      <c r="H32" s="84">
        <v>1625.0458712288143</v>
      </c>
      <c r="I32" s="84">
        <v>1815.6230137999485</v>
      </c>
      <c r="J32" s="84">
        <v>1903.4547884530878</v>
      </c>
      <c r="K32" s="84">
        <v>1637.6408999165669</v>
      </c>
      <c r="L32" s="84">
        <v>1746.6847458378636</v>
      </c>
      <c r="M32" s="84">
        <v>1676.2528057666723</v>
      </c>
      <c r="N32" s="84">
        <v>1633.6629138092187</v>
      </c>
      <c r="O32" s="84">
        <v>1505.1792346819589</v>
      </c>
      <c r="P32" s="84">
        <v>1292.8403849187837</v>
      </c>
      <c r="Q32" s="84">
        <v>1292.1302130877571</v>
      </c>
      <c r="R32" s="84">
        <v>816.5909470235116</v>
      </c>
      <c r="S32" s="84">
        <v>871.9265912876898</v>
      </c>
      <c r="T32" s="84">
        <v>899.39339200934921</v>
      </c>
      <c r="U32" s="84">
        <v>778.16852811056071</v>
      </c>
      <c r="V32" s="84">
        <v>993.86830128843735</v>
      </c>
      <c r="W32" s="84">
        <v>1068.2858430984777</v>
      </c>
      <c r="X32" s="84">
        <v>1146.3186186148935</v>
      </c>
      <c r="Y32" s="84">
        <v>1357.6346052153283</v>
      </c>
      <c r="Z32" s="84">
        <v>1233.3829928228179</v>
      </c>
      <c r="AA32" s="84">
        <v>1096.776341243725</v>
      </c>
      <c r="AB32" s="84">
        <v>1120.0853689989028</v>
      </c>
      <c r="AC32" s="84">
        <v>1125.4590640019549</v>
      </c>
      <c r="AD32" s="84">
        <v>1134.8700773406279</v>
      </c>
      <c r="AE32" s="84">
        <v>1177.644504097769</v>
      </c>
      <c r="AF32" s="84">
        <f t="shared" si="114"/>
        <v>1166.4968063527592</v>
      </c>
      <c r="AG32" s="84">
        <f t="shared" si="115"/>
        <v>1180.440899374566</v>
      </c>
      <c r="AH32" s="84">
        <f t="shared" si="116"/>
        <v>1192.5120054496986</v>
      </c>
      <c r="AI32" s="84">
        <f>VLOOKUP(eurostat_totals[[#This Row],[energy carrier EUCalc]],$AE$11:$BI$24,COLUMN()-COLUMN($AD$29),FALSE)*eurostat_totals[[#This Row],[2020 1]]</f>
        <v>1192.5120054496986</v>
      </c>
      <c r="AJ32" s="84">
        <f>VLOOKUP(eurostat_totals[[#This Row],[energy carrier EUCalc]],$AE$11:$BI$24,COLUMN()-COLUMN($AD$29),FALSE)*eurostat_totals[[#This Row],[2020 1]]</f>
        <v>1192.5120054496986</v>
      </c>
      <c r="AK32" s="84">
        <f>VLOOKUP(eurostat_totals[[#This Row],[energy carrier EUCalc]],$AE$11:$BI$24,COLUMN()-COLUMN($AD$29),FALSE)*eurostat_totals[[#This Row],[2020 1]]</f>
        <v>1192.5120054496986</v>
      </c>
      <c r="AL32" s="84">
        <f>VLOOKUP(eurostat_totals[[#This Row],[energy carrier EUCalc]],$AE$11:$BI$24,COLUMN()-COLUMN($AD$29),FALSE)*eurostat_totals[[#This Row],[2020 1]]</f>
        <v>1192.5120054496986</v>
      </c>
      <c r="AM32" s="84">
        <f>VLOOKUP(eurostat_totals[[#This Row],[energy carrier EUCalc]],$AE$11:$BI$24,COLUMN()-COLUMN($AD$29),FALSE)*eurostat_totals[[#This Row],[2020 1]]</f>
        <v>1192.5120054496986</v>
      </c>
      <c r="AN32" s="84">
        <f>VLOOKUP(eurostat_totals[[#This Row],[energy carrier EUCalc]],$AE$11:$BI$24,COLUMN()-COLUMN($AD$29),FALSE)*eurostat_totals[[#This Row],[2020 1]]</f>
        <v>1192.5120054496986</v>
      </c>
      <c r="AO32" s="84">
        <f>VLOOKUP(eurostat_totals[[#This Row],[energy carrier EUCalc]],$AE$11:$BI$24,COLUMN()-COLUMN($AD$29),FALSE)*eurostat_totals[[#This Row],[2020 1]]</f>
        <v>1192.5120054496986</v>
      </c>
      <c r="AP32" s="84">
        <f>VLOOKUP(eurostat_totals[[#This Row],[energy carrier EUCalc]],$AE$11:$BI$24,COLUMN()-COLUMN($AD$29),FALSE)*eurostat_totals[[#This Row],[2020 1]]</f>
        <v>1192.5120054496986</v>
      </c>
      <c r="AQ32" s="84">
        <f>VLOOKUP(eurostat_totals[[#This Row],[energy carrier EUCalc]],$AE$11:$BI$24,COLUMN()-COLUMN($AD$29),FALSE)*eurostat_totals[[#This Row],[2020 1]]</f>
        <v>1192.5120054496986</v>
      </c>
      <c r="AR32" s="81">
        <f>VLOOKUP(eurostat_totals[[#This Row],[energy carrier EUCalc]],$AE$11:$BI$24,COLUMN()-COLUMN($AD$29),FALSE)*eurostat_totals[[#This Row],[2020 1]]</f>
        <v>1192.5120054496986</v>
      </c>
      <c r="AS32" s="81">
        <f>VLOOKUP(eurostat_totals[[#This Row],[energy carrier EUCalc]],$AE$11:$BI$24,COLUMN()-COLUMN($AD$29),FALSE)*eurostat_totals[[#This Row],[2020 1]]</f>
        <v>1192.5120054496986</v>
      </c>
      <c r="AT32" s="81">
        <f>VLOOKUP(eurostat_totals[[#This Row],[energy carrier EUCalc]],$AE$11:$BI$24,COLUMN()-COLUMN($AD$29),FALSE)*eurostat_totals[[#This Row],[2020 1]]</f>
        <v>1192.5120054496986</v>
      </c>
      <c r="AU32" s="81">
        <f ca="1">VLOOKUP(eurostat_totals[[#This Row],[energy carrier EUCalc]],$AE$11:$BI$24,COLUMN()-COLUMN($AD$29),FALSE)*eurostat_totals[[#This Row],[2020 1]]</f>
        <v>1556.890673781551</v>
      </c>
      <c r="AV32" s="81">
        <f>VLOOKUP(eurostat_totals[[#This Row],[energy carrier EUCalc]],$AE$11:$BI$24,COLUMN()-COLUMN($AD$29),FALSE)*eurostat_totals[[#This Row],[2020 1]]</f>
        <v>1192.5120054496986</v>
      </c>
      <c r="AW32" s="81">
        <f>VLOOKUP(eurostat_totals[[#This Row],[energy carrier EUCalc]],$AE$11:$BI$24,COLUMN()-COLUMN($AD$29),FALSE)*eurostat_totals[[#This Row],[2020 1]]</f>
        <v>1192.5120054496986</v>
      </c>
      <c r="AX32" s="81">
        <f>VLOOKUP(eurostat_totals[[#This Row],[energy carrier EUCalc]],$AE$11:$BI$24,COLUMN()-COLUMN($AD$29),FALSE)*eurostat_totals[[#This Row],[2020 1]]</f>
        <v>1192.5120054496986</v>
      </c>
      <c r="AY32" s="81">
        <f>VLOOKUP(eurostat_totals[[#This Row],[energy carrier EUCalc]],$AE$11:$BI$24,COLUMN()-COLUMN($AD$29),FALSE)*eurostat_totals[[#This Row],[2020 1]]</f>
        <v>1192.5120054496986</v>
      </c>
      <c r="AZ32" s="81">
        <f>VLOOKUP(eurostat_totals[[#This Row],[energy carrier EUCalc]],$AE$11:$BI$24,COLUMN()-COLUMN($AD$29),FALSE)*eurostat_totals[[#This Row],[2020 1]]</f>
        <v>1192.5120054496986</v>
      </c>
      <c r="BA32" s="81">
        <f>VLOOKUP(eurostat_totals[[#This Row],[energy carrier EUCalc]],$AE$11:$BI$24,COLUMN()-COLUMN($AD$29),FALSE)*eurostat_totals[[#This Row],[2020 1]]</f>
        <v>1192.5120054496986</v>
      </c>
      <c r="BB32" s="81">
        <f ca="1">VLOOKUP(eurostat_totals[[#This Row],[energy carrier EUCalc]],$AE$11:$BI$24,COLUMN()-COLUMN($AD$29),FALSE)*eurostat_totals[[#This Row],[2020 1]]</f>
        <v>1523.7653402968369</v>
      </c>
      <c r="BC32" s="81">
        <f>VLOOKUP(eurostat_totals[[#This Row],[energy carrier EUCalc]],$AE$11:$BI$24,COLUMN()-COLUMN($AD$29),FALSE)*eurostat_totals[[#This Row],[2020 1]]</f>
        <v>1192.5120054496986</v>
      </c>
      <c r="BD32" s="81">
        <f>VLOOKUP(eurostat_totals[[#This Row],[energy carrier EUCalc]],$AE$11:$BI$24,COLUMN()-COLUMN($AD$29),FALSE)*eurostat_totals[[#This Row],[2020 1]]</f>
        <v>1192.5120054496986</v>
      </c>
      <c r="BE32" s="81">
        <f>VLOOKUP(eurostat_totals[[#This Row],[energy carrier EUCalc]],$AE$11:$BI$24,COLUMN()-COLUMN($AD$29),FALSE)*eurostat_totals[[#This Row],[2020 1]]</f>
        <v>1192.5120054496986</v>
      </c>
      <c r="BF32" s="81">
        <f>VLOOKUP(eurostat_totals[[#This Row],[energy carrier EUCalc]],$AE$11:$BI$24,COLUMN()-COLUMN($AD$29),FALSE)*eurostat_totals[[#This Row],[2020 1]]</f>
        <v>1192.5120054496986</v>
      </c>
      <c r="BG32" s="81">
        <f>VLOOKUP(eurostat_totals[[#This Row],[energy carrier EUCalc]],$AE$11:$BI$24,COLUMN()-COLUMN($AD$29),FALSE)*eurostat_totals[[#This Row],[2020 1]]</f>
        <v>1192.5120054496986</v>
      </c>
      <c r="BH32" s="81">
        <f>VLOOKUP(eurostat_totals[[#This Row],[energy carrier EUCalc]],$AE$11:$BI$24,COLUMN()-COLUMN($AD$29),FALSE)*eurostat_totals[[#This Row],[2020 1]]</f>
        <v>1192.5120054496986</v>
      </c>
      <c r="BI32" s="81">
        <f ca="1">VLOOKUP(eurostat_totals[[#This Row],[energy carrier EUCalc]],$AE$11:$BI$24,COLUMN()-COLUMN($AD$29),FALSE)*eurostat_totals[[#This Row],[2020 1]]</f>
        <v>1490.6400068121231</v>
      </c>
    </row>
    <row r="33" spans="1:61" x14ac:dyDescent="0.25">
      <c r="A33" s="81" t="str">
        <f t="shared" si="117"/>
        <v>electricityCroatia</v>
      </c>
      <c r="B33" s="6" t="s">
        <v>35</v>
      </c>
      <c r="C33" t="s">
        <v>22</v>
      </c>
      <c r="D33" s="84">
        <v>241.84988126302397</v>
      </c>
      <c r="E33" s="84">
        <v>241.63317949585186</v>
      </c>
      <c r="F33" s="84">
        <v>219.26250171731803</v>
      </c>
      <c r="G33" s="84">
        <v>224.57106506603691</v>
      </c>
      <c r="H33" s="84">
        <v>227.9834879519999</v>
      </c>
      <c r="I33" s="84">
        <v>250.29936034174315</v>
      </c>
      <c r="J33" s="84">
        <v>265.30343793042078</v>
      </c>
      <c r="K33" s="84">
        <v>281.06597170420076</v>
      </c>
      <c r="L33" s="84">
        <v>285.29039627006159</v>
      </c>
      <c r="M33" s="84">
        <v>311.01932149276547</v>
      </c>
      <c r="N33" s="84">
        <v>310.3150407494561</v>
      </c>
      <c r="O33" s="84">
        <v>265.07144259919659</v>
      </c>
      <c r="P33" s="84">
        <v>338.59650198039583</v>
      </c>
      <c r="Q33" s="84">
        <v>130.02727966013961</v>
      </c>
      <c r="R33" s="84">
        <v>231.91894872206802</v>
      </c>
      <c r="S33" s="84">
        <v>293.84983497347588</v>
      </c>
      <c r="T33" s="84">
        <v>340.75186790355929</v>
      </c>
      <c r="U33" s="84">
        <v>208.07115948146597</v>
      </c>
      <c r="V33" s="84">
        <v>373.88229991194652</v>
      </c>
      <c r="W33" s="84">
        <v>301.57970347798533</v>
      </c>
      <c r="X33" s="84">
        <v>353.20042091371909</v>
      </c>
      <c r="Y33" s="84">
        <v>329.53305283093198</v>
      </c>
      <c r="Z33" s="84">
        <v>366.67475340524578</v>
      </c>
      <c r="AA33" s="84">
        <v>340.16237990773442</v>
      </c>
      <c r="AB33" s="84">
        <v>315.82938372437633</v>
      </c>
      <c r="AC33" s="84">
        <v>412.35984886826265</v>
      </c>
      <c r="AD33" s="84">
        <v>407.43960922059659</v>
      </c>
      <c r="AE33" s="84">
        <v>416.59498206805318</v>
      </c>
      <c r="AF33" s="84">
        <f t="shared" si="114"/>
        <v>426.57902780061465</v>
      </c>
      <c r="AG33" s="84">
        <f t="shared" si="115"/>
        <v>443.86235737919071</v>
      </c>
      <c r="AH33" s="84">
        <f t="shared" si="116"/>
        <v>469.46895211015357</v>
      </c>
      <c r="AI33" s="84">
        <f>VLOOKUP(eurostat_totals[[#This Row],[energy carrier EUCalc]],$AE$11:$BI$24,COLUMN()-COLUMN($AD$29),FALSE)*eurostat_totals[[#This Row],[2020 1]]</f>
        <v>469.46895211015357</v>
      </c>
      <c r="AJ33" s="84">
        <f>VLOOKUP(eurostat_totals[[#This Row],[energy carrier EUCalc]],$AE$11:$BI$24,COLUMN()-COLUMN($AD$29),FALSE)*eurostat_totals[[#This Row],[2020 1]]</f>
        <v>469.46895211015357</v>
      </c>
      <c r="AK33" s="84">
        <f>VLOOKUP(eurostat_totals[[#This Row],[energy carrier EUCalc]],$AE$11:$BI$24,COLUMN()-COLUMN($AD$29),FALSE)*eurostat_totals[[#This Row],[2020 1]]</f>
        <v>469.46895211015357</v>
      </c>
      <c r="AL33" s="84">
        <f>VLOOKUP(eurostat_totals[[#This Row],[energy carrier EUCalc]],$AE$11:$BI$24,COLUMN()-COLUMN($AD$29),FALSE)*eurostat_totals[[#This Row],[2020 1]]</f>
        <v>469.46895211015357</v>
      </c>
      <c r="AM33" s="84">
        <f>VLOOKUP(eurostat_totals[[#This Row],[energy carrier EUCalc]],$AE$11:$BI$24,COLUMN()-COLUMN($AD$29),FALSE)*eurostat_totals[[#This Row],[2020 1]]</f>
        <v>469.46895211015357</v>
      </c>
      <c r="AN33" s="84">
        <f>VLOOKUP(eurostat_totals[[#This Row],[energy carrier EUCalc]],$AE$11:$BI$24,COLUMN()-COLUMN($AD$29),FALSE)*eurostat_totals[[#This Row],[2020 1]]</f>
        <v>469.46895211015357</v>
      </c>
      <c r="AO33" s="84">
        <f>VLOOKUP(eurostat_totals[[#This Row],[energy carrier EUCalc]],$AE$11:$BI$24,COLUMN()-COLUMN($AD$29),FALSE)*eurostat_totals[[#This Row],[2020 1]]</f>
        <v>469.46895211015357</v>
      </c>
      <c r="AP33" s="84">
        <f>VLOOKUP(eurostat_totals[[#This Row],[energy carrier EUCalc]],$AE$11:$BI$24,COLUMN()-COLUMN($AD$29),FALSE)*eurostat_totals[[#This Row],[2020 1]]</f>
        <v>469.46895211015357</v>
      </c>
      <c r="AQ33" s="84">
        <f>VLOOKUP(eurostat_totals[[#This Row],[energy carrier EUCalc]],$AE$11:$BI$24,COLUMN()-COLUMN($AD$29),FALSE)*eurostat_totals[[#This Row],[2020 1]]</f>
        <v>469.46895211015357</v>
      </c>
      <c r="AR33" s="81">
        <f>VLOOKUP(eurostat_totals[[#This Row],[energy carrier EUCalc]],$AE$11:$BI$24,COLUMN()-COLUMN($AD$29),FALSE)*eurostat_totals[[#This Row],[2020 1]]</f>
        <v>469.46895211015357</v>
      </c>
      <c r="AS33" s="81">
        <f>VLOOKUP(eurostat_totals[[#This Row],[energy carrier EUCalc]],$AE$11:$BI$24,COLUMN()-COLUMN($AD$29),FALSE)*eurostat_totals[[#This Row],[2020 1]]</f>
        <v>469.46895211015357</v>
      </c>
      <c r="AT33" s="81">
        <f>VLOOKUP(eurostat_totals[[#This Row],[energy carrier EUCalc]],$AE$11:$BI$24,COLUMN()-COLUMN($AD$29),FALSE)*eurostat_totals[[#This Row],[2020 1]]</f>
        <v>469.46895211015357</v>
      </c>
      <c r="AU33" s="81">
        <f ca="1">VLOOKUP(eurostat_totals[[#This Row],[energy carrier EUCalc]],$AE$11:$BI$24,COLUMN()-COLUMN($AD$29),FALSE)*eurostat_totals[[#This Row],[2020 1]]</f>
        <v>612.91779858825601</v>
      </c>
      <c r="AV33" s="81">
        <f>VLOOKUP(eurostat_totals[[#This Row],[energy carrier EUCalc]],$AE$11:$BI$24,COLUMN()-COLUMN($AD$29),FALSE)*eurostat_totals[[#This Row],[2020 1]]</f>
        <v>469.46895211015357</v>
      </c>
      <c r="AW33" s="81">
        <f>VLOOKUP(eurostat_totals[[#This Row],[energy carrier EUCalc]],$AE$11:$BI$24,COLUMN()-COLUMN($AD$29),FALSE)*eurostat_totals[[#This Row],[2020 1]]</f>
        <v>469.46895211015357</v>
      </c>
      <c r="AX33" s="81">
        <f>VLOOKUP(eurostat_totals[[#This Row],[energy carrier EUCalc]],$AE$11:$BI$24,COLUMN()-COLUMN($AD$29),FALSE)*eurostat_totals[[#This Row],[2020 1]]</f>
        <v>469.46895211015357</v>
      </c>
      <c r="AY33" s="81">
        <f>VLOOKUP(eurostat_totals[[#This Row],[energy carrier EUCalc]],$AE$11:$BI$24,COLUMN()-COLUMN($AD$29),FALSE)*eurostat_totals[[#This Row],[2020 1]]</f>
        <v>469.46895211015357</v>
      </c>
      <c r="AZ33" s="81">
        <f>VLOOKUP(eurostat_totals[[#This Row],[energy carrier EUCalc]],$AE$11:$BI$24,COLUMN()-COLUMN($AD$29),FALSE)*eurostat_totals[[#This Row],[2020 1]]</f>
        <v>469.46895211015357</v>
      </c>
      <c r="BA33" s="81">
        <f>VLOOKUP(eurostat_totals[[#This Row],[energy carrier EUCalc]],$AE$11:$BI$24,COLUMN()-COLUMN($AD$29),FALSE)*eurostat_totals[[#This Row],[2020 1]]</f>
        <v>469.46895211015357</v>
      </c>
      <c r="BB33" s="81">
        <f ca="1">VLOOKUP(eurostat_totals[[#This Row],[energy carrier EUCalc]],$AE$11:$BI$24,COLUMN()-COLUMN($AD$29),FALSE)*eurostat_totals[[#This Row],[2020 1]]</f>
        <v>599.87699436297396</v>
      </c>
      <c r="BC33" s="81">
        <f>VLOOKUP(eurostat_totals[[#This Row],[energy carrier EUCalc]],$AE$11:$BI$24,COLUMN()-COLUMN($AD$29),FALSE)*eurostat_totals[[#This Row],[2020 1]]</f>
        <v>469.46895211015357</v>
      </c>
      <c r="BD33" s="81">
        <f>VLOOKUP(eurostat_totals[[#This Row],[energy carrier EUCalc]],$AE$11:$BI$24,COLUMN()-COLUMN($AD$29),FALSE)*eurostat_totals[[#This Row],[2020 1]]</f>
        <v>469.46895211015357</v>
      </c>
      <c r="BE33" s="81">
        <f>VLOOKUP(eurostat_totals[[#This Row],[energy carrier EUCalc]],$AE$11:$BI$24,COLUMN()-COLUMN($AD$29),FALSE)*eurostat_totals[[#This Row],[2020 1]]</f>
        <v>469.46895211015357</v>
      </c>
      <c r="BF33" s="81">
        <f>VLOOKUP(eurostat_totals[[#This Row],[energy carrier EUCalc]],$AE$11:$BI$24,COLUMN()-COLUMN($AD$29),FALSE)*eurostat_totals[[#This Row],[2020 1]]</f>
        <v>469.46895211015357</v>
      </c>
      <c r="BG33" s="81">
        <f>VLOOKUP(eurostat_totals[[#This Row],[energy carrier EUCalc]],$AE$11:$BI$24,COLUMN()-COLUMN($AD$29),FALSE)*eurostat_totals[[#This Row],[2020 1]]</f>
        <v>469.46895211015357</v>
      </c>
      <c r="BH33" s="81">
        <f>VLOOKUP(eurostat_totals[[#This Row],[energy carrier EUCalc]],$AE$11:$BI$24,COLUMN()-COLUMN($AD$29),FALSE)*eurostat_totals[[#This Row],[2020 1]]</f>
        <v>469.46895211015357</v>
      </c>
      <c r="BI33" s="81">
        <f ca="1">VLOOKUP(eurostat_totals[[#This Row],[energy carrier EUCalc]],$AE$11:$BI$24,COLUMN()-COLUMN($AD$29),FALSE)*eurostat_totals[[#This Row],[2020 1]]</f>
        <v>586.83619013769191</v>
      </c>
    </row>
    <row r="34" spans="1:61" x14ac:dyDescent="0.25">
      <c r="A34" s="81" t="str">
        <f t="shared" si="117"/>
        <v>electricityCyprus</v>
      </c>
      <c r="B34" s="6" t="s">
        <v>35</v>
      </c>
      <c r="C34" t="s">
        <v>28</v>
      </c>
      <c r="D34" s="84">
        <v>64.240612123311593</v>
      </c>
      <c r="E34" s="84">
        <v>67.53193055727202</v>
      </c>
      <c r="F34" s="84">
        <v>83.985194801458434</v>
      </c>
      <c r="G34" s="84">
        <v>93.141982133149156</v>
      </c>
      <c r="H34" s="84">
        <v>96.576401368586133</v>
      </c>
      <c r="I34" s="84">
        <v>108.59354076699979</v>
      </c>
      <c r="J34" s="84">
        <v>117.89342890016707</v>
      </c>
      <c r="K34" s="84">
        <v>119.32443691493246</v>
      </c>
      <c r="L34" s="84">
        <v>129.33982905548243</v>
      </c>
      <c r="M34" s="84">
        <v>136.20700356354851</v>
      </c>
      <c r="N34" s="84">
        <v>150.94472215282431</v>
      </c>
      <c r="O34" s="84">
        <v>132.93190287872392</v>
      </c>
      <c r="P34" s="84">
        <v>167.64491562158062</v>
      </c>
      <c r="Q34" s="84">
        <v>225.80905375197992</v>
      </c>
      <c r="R34" s="84">
        <v>218.31726719455961</v>
      </c>
      <c r="S34" s="84">
        <v>189.4734158833206</v>
      </c>
      <c r="T34" s="84">
        <v>251.27384136318213</v>
      </c>
      <c r="U34" s="84">
        <v>391.20322018356353</v>
      </c>
      <c r="V34" s="84">
        <v>349.46687669941741</v>
      </c>
      <c r="W34" s="84">
        <v>314.65304383814657</v>
      </c>
      <c r="X34" s="84">
        <v>296.41291112329907</v>
      </c>
      <c r="Y34" s="84">
        <v>280.30662831447449</v>
      </c>
      <c r="Z34" s="84">
        <v>251.88833694601826</v>
      </c>
      <c r="AA34" s="84">
        <v>191.44271488786515</v>
      </c>
      <c r="AB34" s="84">
        <v>182.32625933728079</v>
      </c>
      <c r="AC34" s="84">
        <v>228.78823592193496</v>
      </c>
      <c r="AD34" s="84">
        <v>239.35766335772612</v>
      </c>
      <c r="AE34" s="84">
        <v>251.36023349667536</v>
      </c>
      <c r="AF34" s="84">
        <f t="shared" si="114"/>
        <v>251.25461280680679</v>
      </c>
      <c r="AG34" s="84">
        <f t="shared" si="115"/>
        <v>263.21699239059512</v>
      </c>
      <c r="AH34" s="84">
        <f t="shared" si="116"/>
        <v>279.39513900125797</v>
      </c>
      <c r="AI34" s="84">
        <f>VLOOKUP(eurostat_totals[[#This Row],[energy carrier EUCalc]],$AE$11:$BI$24,COLUMN()-COLUMN($AD$29),FALSE)*eurostat_totals[[#This Row],[2020 1]]</f>
        <v>279.39513900125797</v>
      </c>
      <c r="AJ34" s="84">
        <f>VLOOKUP(eurostat_totals[[#This Row],[energy carrier EUCalc]],$AE$11:$BI$24,COLUMN()-COLUMN($AD$29),FALSE)*eurostat_totals[[#This Row],[2020 1]]</f>
        <v>279.39513900125797</v>
      </c>
      <c r="AK34" s="84">
        <f>VLOOKUP(eurostat_totals[[#This Row],[energy carrier EUCalc]],$AE$11:$BI$24,COLUMN()-COLUMN($AD$29),FALSE)*eurostat_totals[[#This Row],[2020 1]]</f>
        <v>279.39513900125797</v>
      </c>
      <c r="AL34" s="84">
        <f>VLOOKUP(eurostat_totals[[#This Row],[energy carrier EUCalc]],$AE$11:$BI$24,COLUMN()-COLUMN($AD$29),FALSE)*eurostat_totals[[#This Row],[2020 1]]</f>
        <v>279.39513900125797</v>
      </c>
      <c r="AM34" s="84">
        <f>VLOOKUP(eurostat_totals[[#This Row],[energy carrier EUCalc]],$AE$11:$BI$24,COLUMN()-COLUMN($AD$29),FALSE)*eurostat_totals[[#This Row],[2020 1]]</f>
        <v>279.39513900125797</v>
      </c>
      <c r="AN34" s="84">
        <f>VLOOKUP(eurostat_totals[[#This Row],[energy carrier EUCalc]],$AE$11:$BI$24,COLUMN()-COLUMN($AD$29),FALSE)*eurostat_totals[[#This Row],[2020 1]]</f>
        <v>279.39513900125797</v>
      </c>
      <c r="AO34" s="84">
        <f>VLOOKUP(eurostat_totals[[#This Row],[energy carrier EUCalc]],$AE$11:$BI$24,COLUMN()-COLUMN($AD$29),FALSE)*eurostat_totals[[#This Row],[2020 1]]</f>
        <v>279.39513900125797</v>
      </c>
      <c r="AP34" s="84">
        <f>VLOOKUP(eurostat_totals[[#This Row],[energy carrier EUCalc]],$AE$11:$BI$24,COLUMN()-COLUMN($AD$29),FALSE)*eurostat_totals[[#This Row],[2020 1]]</f>
        <v>279.39513900125797</v>
      </c>
      <c r="AQ34" s="84">
        <f>VLOOKUP(eurostat_totals[[#This Row],[energy carrier EUCalc]],$AE$11:$BI$24,COLUMN()-COLUMN($AD$29),FALSE)*eurostat_totals[[#This Row],[2020 1]]</f>
        <v>279.39513900125797</v>
      </c>
      <c r="AR34" s="81">
        <f>VLOOKUP(eurostat_totals[[#This Row],[energy carrier EUCalc]],$AE$11:$BI$24,COLUMN()-COLUMN($AD$29),FALSE)*eurostat_totals[[#This Row],[2020 1]]</f>
        <v>279.39513900125797</v>
      </c>
      <c r="AS34" s="81">
        <f>VLOOKUP(eurostat_totals[[#This Row],[energy carrier EUCalc]],$AE$11:$BI$24,COLUMN()-COLUMN($AD$29),FALSE)*eurostat_totals[[#This Row],[2020 1]]</f>
        <v>279.39513900125797</v>
      </c>
      <c r="AT34" s="81">
        <f>VLOOKUP(eurostat_totals[[#This Row],[energy carrier EUCalc]],$AE$11:$BI$24,COLUMN()-COLUMN($AD$29),FALSE)*eurostat_totals[[#This Row],[2020 1]]</f>
        <v>279.39513900125797</v>
      </c>
      <c r="AU34" s="81">
        <f ca="1">VLOOKUP(eurostat_totals[[#This Row],[energy carrier EUCalc]],$AE$11:$BI$24,COLUMN()-COLUMN($AD$29),FALSE)*eurostat_totals[[#This Row],[2020 1]]</f>
        <v>364.76587591830901</v>
      </c>
      <c r="AV34" s="81">
        <f>VLOOKUP(eurostat_totals[[#This Row],[energy carrier EUCalc]],$AE$11:$BI$24,COLUMN()-COLUMN($AD$29),FALSE)*eurostat_totals[[#This Row],[2020 1]]</f>
        <v>279.39513900125797</v>
      </c>
      <c r="AW34" s="81">
        <f>VLOOKUP(eurostat_totals[[#This Row],[energy carrier EUCalc]],$AE$11:$BI$24,COLUMN()-COLUMN($AD$29),FALSE)*eurostat_totals[[#This Row],[2020 1]]</f>
        <v>279.39513900125797</v>
      </c>
      <c r="AX34" s="81">
        <f>VLOOKUP(eurostat_totals[[#This Row],[energy carrier EUCalc]],$AE$11:$BI$24,COLUMN()-COLUMN($AD$29),FALSE)*eurostat_totals[[#This Row],[2020 1]]</f>
        <v>279.39513900125797</v>
      </c>
      <c r="AY34" s="81">
        <f>VLOOKUP(eurostat_totals[[#This Row],[energy carrier EUCalc]],$AE$11:$BI$24,COLUMN()-COLUMN($AD$29),FALSE)*eurostat_totals[[#This Row],[2020 1]]</f>
        <v>279.39513900125797</v>
      </c>
      <c r="AZ34" s="81">
        <f>VLOOKUP(eurostat_totals[[#This Row],[energy carrier EUCalc]],$AE$11:$BI$24,COLUMN()-COLUMN($AD$29),FALSE)*eurostat_totals[[#This Row],[2020 1]]</f>
        <v>279.39513900125797</v>
      </c>
      <c r="BA34" s="81">
        <f>VLOOKUP(eurostat_totals[[#This Row],[energy carrier EUCalc]],$AE$11:$BI$24,COLUMN()-COLUMN($AD$29),FALSE)*eurostat_totals[[#This Row],[2020 1]]</f>
        <v>279.39513900125797</v>
      </c>
      <c r="BB34" s="81">
        <f ca="1">VLOOKUP(eurostat_totals[[#This Row],[energy carrier EUCalc]],$AE$11:$BI$24,COLUMN()-COLUMN($AD$29),FALSE)*eurostat_totals[[#This Row],[2020 1]]</f>
        <v>357.00489983494072</v>
      </c>
      <c r="BC34" s="81">
        <f>VLOOKUP(eurostat_totals[[#This Row],[energy carrier EUCalc]],$AE$11:$BI$24,COLUMN()-COLUMN($AD$29),FALSE)*eurostat_totals[[#This Row],[2020 1]]</f>
        <v>279.39513900125797</v>
      </c>
      <c r="BD34" s="81">
        <f>VLOOKUP(eurostat_totals[[#This Row],[energy carrier EUCalc]],$AE$11:$BI$24,COLUMN()-COLUMN($AD$29),FALSE)*eurostat_totals[[#This Row],[2020 1]]</f>
        <v>279.39513900125797</v>
      </c>
      <c r="BE34" s="81">
        <f>VLOOKUP(eurostat_totals[[#This Row],[energy carrier EUCalc]],$AE$11:$BI$24,COLUMN()-COLUMN($AD$29),FALSE)*eurostat_totals[[#This Row],[2020 1]]</f>
        <v>279.39513900125797</v>
      </c>
      <c r="BF34" s="81">
        <f>VLOOKUP(eurostat_totals[[#This Row],[energy carrier EUCalc]],$AE$11:$BI$24,COLUMN()-COLUMN($AD$29),FALSE)*eurostat_totals[[#This Row],[2020 1]]</f>
        <v>279.39513900125797</v>
      </c>
      <c r="BG34" s="81">
        <f>VLOOKUP(eurostat_totals[[#This Row],[energy carrier EUCalc]],$AE$11:$BI$24,COLUMN()-COLUMN($AD$29),FALSE)*eurostat_totals[[#This Row],[2020 1]]</f>
        <v>279.39513900125797</v>
      </c>
      <c r="BH34" s="81">
        <f>VLOOKUP(eurostat_totals[[#This Row],[energy carrier EUCalc]],$AE$11:$BI$24,COLUMN()-COLUMN($AD$29),FALSE)*eurostat_totals[[#This Row],[2020 1]]</f>
        <v>279.39513900125797</v>
      </c>
      <c r="BI34" s="81">
        <f ca="1">VLOOKUP(eurostat_totals[[#This Row],[energy carrier EUCalc]],$AE$11:$BI$24,COLUMN()-COLUMN($AD$29),FALSE)*eurostat_totals[[#This Row],[2020 1]]</f>
        <v>349.24392375157248</v>
      </c>
    </row>
    <row r="35" spans="1:61" x14ac:dyDescent="0.25">
      <c r="A35" s="81" t="str">
        <f t="shared" si="117"/>
        <v>electricityCzech Republic</v>
      </c>
      <c r="B35" s="6" t="s">
        <v>35</v>
      </c>
      <c r="C35" t="s">
        <v>13</v>
      </c>
      <c r="D35" s="84">
        <v>3204.7587764374839</v>
      </c>
      <c r="E35" s="84">
        <v>3288.0160645652873</v>
      </c>
      <c r="F35" s="84">
        <v>3444.5417802849056</v>
      </c>
      <c r="G35" s="84">
        <v>3796.2240356814696</v>
      </c>
      <c r="H35" s="84">
        <v>4390.6832418794365</v>
      </c>
      <c r="I35" s="84">
        <v>4944.5130773823612</v>
      </c>
      <c r="J35" s="84">
        <v>5332.1614277526314</v>
      </c>
      <c r="K35" s="84">
        <v>5162.9821225134028</v>
      </c>
      <c r="L35" s="84">
        <v>4830.9483702184543</v>
      </c>
      <c r="M35" s="84">
        <v>4678.4236211268617</v>
      </c>
      <c r="N35" s="84">
        <v>4603.1566467973307</v>
      </c>
      <c r="O35" s="84">
        <v>5110.0665703113264</v>
      </c>
      <c r="P35" s="84">
        <v>4536.0224263952587</v>
      </c>
      <c r="Q35" s="84">
        <v>4878.8020741298651</v>
      </c>
      <c r="R35" s="84">
        <v>4718.6014493627763</v>
      </c>
      <c r="S35" s="84">
        <v>4585.3314231607683</v>
      </c>
      <c r="T35" s="84">
        <v>4792.2854084047067</v>
      </c>
      <c r="U35" s="84">
        <v>4073.6097127426365</v>
      </c>
      <c r="V35" s="84">
        <v>3785.1944327031597</v>
      </c>
      <c r="W35" s="84">
        <v>3398.6815615998189</v>
      </c>
      <c r="X35" s="84">
        <v>3716.0463724923452</v>
      </c>
      <c r="Y35" s="84">
        <v>2852.8480501114068</v>
      </c>
      <c r="Z35" s="84">
        <v>3024.5455390509746</v>
      </c>
      <c r="AA35" s="84">
        <v>3100.68521333134</v>
      </c>
      <c r="AB35" s="84">
        <v>2581.3372418968897</v>
      </c>
      <c r="AC35" s="84">
        <v>2924.6062557192345</v>
      </c>
      <c r="AD35" s="84">
        <v>3037.061185580535</v>
      </c>
      <c r="AE35" s="84">
        <v>3093.246080821647</v>
      </c>
      <c r="AF35" s="84">
        <f t="shared" si="114"/>
        <v>3106.9861891757814</v>
      </c>
      <c r="AG35" s="84">
        <f t="shared" si="115"/>
        <v>3108.2463843446699</v>
      </c>
      <c r="AH35" s="84">
        <f t="shared" si="116"/>
        <v>3213.6282128342259</v>
      </c>
      <c r="AI35" s="84">
        <f>VLOOKUP(eurostat_totals[[#This Row],[energy carrier EUCalc]],$AE$11:$BI$24,COLUMN()-COLUMN($AD$29),FALSE)*eurostat_totals[[#This Row],[2020 1]]</f>
        <v>3213.6282128342259</v>
      </c>
      <c r="AJ35" s="84">
        <f>VLOOKUP(eurostat_totals[[#This Row],[energy carrier EUCalc]],$AE$11:$BI$24,COLUMN()-COLUMN($AD$29),FALSE)*eurostat_totals[[#This Row],[2020 1]]</f>
        <v>3213.6282128342259</v>
      </c>
      <c r="AK35" s="84">
        <f>VLOOKUP(eurostat_totals[[#This Row],[energy carrier EUCalc]],$AE$11:$BI$24,COLUMN()-COLUMN($AD$29),FALSE)*eurostat_totals[[#This Row],[2020 1]]</f>
        <v>3213.6282128342259</v>
      </c>
      <c r="AL35" s="84">
        <f>VLOOKUP(eurostat_totals[[#This Row],[energy carrier EUCalc]],$AE$11:$BI$24,COLUMN()-COLUMN($AD$29),FALSE)*eurostat_totals[[#This Row],[2020 1]]</f>
        <v>3213.6282128342259</v>
      </c>
      <c r="AM35" s="84">
        <f>VLOOKUP(eurostat_totals[[#This Row],[energy carrier EUCalc]],$AE$11:$BI$24,COLUMN()-COLUMN($AD$29),FALSE)*eurostat_totals[[#This Row],[2020 1]]</f>
        <v>3213.6282128342259</v>
      </c>
      <c r="AN35" s="84">
        <f>VLOOKUP(eurostat_totals[[#This Row],[energy carrier EUCalc]],$AE$11:$BI$24,COLUMN()-COLUMN($AD$29),FALSE)*eurostat_totals[[#This Row],[2020 1]]</f>
        <v>3213.6282128342259</v>
      </c>
      <c r="AO35" s="84">
        <f>VLOOKUP(eurostat_totals[[#This Row],[energy carrier EUCalc]],$AE$11:$BI$24,COLUMN()-COLUMN($AD$29),FALSE)*eurostat_totals[[#This Row],[2020 1]]</f>
        <v>3213.6282128342259</v>
      </c>
      <c r="AP35" s="84">
        <f>VLOOKUP(eurostat_totals[[#This Row],[energy carrier EUCalc]],$AE$11:$BI$24,COLUMN()-COLUMN($AD$29),FALSE)*eurostat_totals[[#This Row],[2020 1]]</f>
        <v>3213.6282128342259</v>
      </c>
      <c r="AQ35" s="84">
        <f>VLOOKUP(eurostat_totals[[#This Row],[energy carrier EUCalc]],$AE$11:$BI$24,COLUMN()-COLUMN($AD$29),FALSE)*eurostat_totals[[#This Row],[2020 1]]</f>
        <v>3213.6282128342259</v>
      </c>
      <c r="AR35" s="81">
        <f>VLOOKUP(eurostat_totals[[#This Row],[energy carrier EUCalc]],$AE$11:$BI$24,COLUMN()-COLUMN($AD$29),FALSE)*eurostat_totals[[#This Row],[2020 1]]</f>
        <v>3213.6282128342259</v>
      </c>
      <c r="AS35" s="81">
        <f>VLOOKUP(eurostat_totals[[#This Row],[energy carrier EUCalc]],$AE$11:$BI$24,COLUMN()-COLUMN($AD$29),FALSE)*eurostat_totals[[#This Row],[2020 1]]</f>
        <v>3213.6282128342259</v>
      </c>
      <c r="AT35" s="81">
        <f>VLOOKUP(eurostat_totals[[#This Row],[energy carrier EUCalc]],$AE$11:$BI$24,COLUMN()-COLUMN($AD$29),FALSE)*eurostat_totals[[#This Row],[2020 1]]</f>
        <v>3213.6282128342259</v>
      </c>
      <c r="AU35" s="81">
        <f ca="1">VLOOKUP(eurostat_totals[[#This Row],[energy carrier EUCalc]],$AE$11:$BI$24,COLUMN()-COLUMN($AD$29),FALSE)*eurostat_totals[[#This Row],[2020 1]]</f>
        <v>4195.5701667557951</v>
      </c>
      <c r="AV35" s="81">
        <f>VLOOKUP(eurostat_totals[[#This Row],[energy carrier EUCalc]],$AE$11:$BI$24,COLUMN()-COLUMN($AD$29),FALSE)*eurostat_totals[[#This Row],[2020 1]]</f>
        <v>3213.6282128342259</v>
      </c>
      <c r="AW35" s="81">
        <f>VLOOKUP(eurostat_totals[[#This Row],[energy carrier EUCalc]],$AE$11:$BI$24,COLUMN()-COLUMN($AD$29),FALSE)*eurostat_totals[[#This Row],[2020 1]]</f>
        <v>3213.6282128342259</v>
      </c>
      <c r="AX35" s="81">
        <f>VLOOKUP(eurostat_totals[[#This Row],[energy carrier EUCalc]],$AE$11:$BI$24,COLUMN()-COLUMN($AD$29),FALSE)*eurostat_totals[[#This Row],[2020 1]]</f>
        <v>3213.6282128342259</v>
      </c>
      <c r="AY35" s="81">
        <f>VLOOKUP(eurostat_totals[[#This Row],[energy carrier EUCalc]],$AE$11:$BI$24,COLUMN()-COLUMN($AD$29),FALSE)*eurostat_totals[[#This Row],[2020 1]]</f>
        <v>3213.6282128342259</v>
      </c>
      <c r="AZ35" s="81">
        <f>VLOOKUP(eurostat_totals[[#This Row],[energy carrier EUCalc]],$AE$11:$BI$24,COLUMN()-COLUMN($AD$29),FALSE)*eurostat_totals[[#This Row],[2020 1]]</f>
        <v>3213.6282128342259</v>
      </c>
      <c r="BA35" s="81">
        <f>VLOOKUP(eurostat_totals[[#This Row],[energy carrier EUCalc]],$AE$11:$BI$24,COLUMN()-COLUMN($AD$29),FALSE)*eurostat_totals[[#This Row],[2020 1]]</f>
        <v>3213.6282128342259</v>
      </c>
      <c r="BB35" s="81">
        <f ca="1">VLOOKUP(eurostat_totals[[#This Row],[energy carrier EUCalc]],$AE$11:$BI$24,COLUMN()-COLUMN($AD$29),FALSE)*eurostat_totals[[#This Row],[2020 1]]</f>
        <v>4106.3027163992883</v>
      </c>
      <c r="BC35" s="81">
        <f>VLOOKUP(eurostat_totals[[#This Row],[energy carrier EUCalc]],$AE$11:$BI$24,COLUMN()-COLUMN($AD$29),FALSE)*eurostat_totals[[#This Row],[2020 1]]</f>
        <v>3213.6282128342259</v>
      </c>
      <c r="BD35" s="81">
        <f>VLOOKUP(eurostat_totals[[#This Row],[energy carrier EUCalc]],$AE$11:$BI$24,COLUMN()-COLUMN($AD$29),FALSE)*eurostat_totals[[#This Row],[2020 1]]</f>
        <v>3213.6282128342259</v>
      </c>
      <c r="BE35" s="81">
        <f>VLOOKUP(eurostat_totals[[#This Row],[energy carrier EUCalc]],$AE$11:$BI$24,COLUMN()-COLUMN($AD$29),FALSE)*eurostat_totals[[#This Row],[2020 1]]</f>
        <v>3213.6282128342259</v>
      </c>
      <c r="BF35" s="81">
        <f>VLOOKUP(eurostat_totals[[#This Row],[energy carrier EUCalc]],$AE$11:$BI$24,COLUMN()-COLUMN($AD$29),FALSE)*eurostat_totals[[#This Row],[2020 1]]</f>
        <v>3213.6282128342259</v>
      </c>
      <c r="BG35" s="81">
        <f>VLOOKUP(eurostat_totals[[#This Row],[energy carrier EUCalc]],$AE$11:$BI$24,COLUMN()-COLUMN($AD$29),FALSE)*eurostat_totals[[#This Row],[2020 1]]</f>
        <v>3213.6282128342259</v>
      </c>
      <c r="BH35" s="81">
        <f>VLOOKUP(eurostat_totals[[#This Row],[energy carrier EUCalc]],$AE$11:$BI$24,COLUMN()-COLUMN($AD$29),FALSE)*eurostat_totals[[#This Row],[2020 1]]</f>
        <v>3213.6282128342259</v>
      </c>
      <c r="BI35" s="81">
        <f ca="1">VLOOKUP(eurostat_totals[[#This Row],[energy carrier EUCalc]],$AE$11:$BI$24,COLUMN()-COLUMN($AD$29),FALSE)*eurostat_totals[[#This Row],[2020 1]]</f>
        <v>4017.0352660427825</v>
      </c>
    </row>
    <row r="36" spans="1:61" x14ac:dyDescent="0.25">
      <c r="A36" s="81" t="str">
        <f t="shared" si="117"/>
        <v>electricityDenmark</v>
      </c>
      <c r="B36" s="6" t="s">
        <v>35</v>
      </c>
      <c r="C36" t="s">
        <v>17</v>
      </c>
      <c r="D36" s="84">
        <v>1641.4740398678812</v>
      </c>
      <c r="E36" s="84">
        <v>1720.4078036068465</v>
      </c>
      <c r="F36" s="84">
        <v>1732.9695308076828</v>
      </c>
      <c r="G36" s="84">
        <v>1753.8484914985588</v>
      </c>
      <c r="H36" s="84">
        <v>1770.145373164896</v>
      </c>
      <c r="I36" s="84">
        <v>1747.5686149897012</v>
      </c>
      <c r="J36" s="84">
        <v>1798.6624483520843</v>
      </c>
      <c r="K36" s="84">
        <v>1751.3017952720807</v>
      </c>
      <c r="L36" s="84">
        <v>1742.1356630398818</v>
      </c>
      <c r="M36" s="84">
        <v>1745.7010377569507</v>
      </c>
      <c r="N36" s="84">
        <v>1733.9882092982737</v>
      </c>
      <c r="O36" s="84">
        <v>1658.2237360007632</v>
      </c>
      <c r="P36" s="84">
        <v>1513.4617928807354</v>
      </c>
      <c r="Q36" s="84">
        <v>1501.0811286942119</v>
      </c>
      <c r="R36" s="84">
        <v>1455.7546547093245</v>
      </c>
      <c r="S36" s="84">
        <v>1438.8196764221516</v>
      </c>
      <c r="T36" s="84">
        <v>1446.6508621725106</v>
      </c>
      <c r="U36" s="84">
        <v>1241.4625729959778</v>
      </c>
      <c r="V36" s="84">
        <v>1077.6706818070079</v>
      </c>
      <c r="W36" s="84">
        <v>890.48457509773118</v>
      </c>
      <c r="X36" s="84">
        <v>1023.3912519808217</v>
      </c>
      <c r="Y36" s="84">
        <v>942.44909547964369</v>
      </c>
      <c r="Z36" s="84">
        <v>938.06639251962179</v>
      </c>
      <c r="AA36" s="84">
        <v>1127.8809092162073</v>
      </c>
      <c r="AB36" s="84">
        <v>1068.2323337000983</v>
      </c>
      <c r="AC36" s="84">
        <v>1249.9183747404711</v>
      </c>
      <c r="AD36" s="84">
        <v>1264.5968289952532</v>
      </c>
      <c r="AE36" s="84">
        <v>1211.508133896652</v>
      </c>
      <c r="AF36" s="84">
        <f t="shared" si="114"/>
        <v>1266.196482172058</v>
      </c>
      <c r="AG36" s="84">
        <f t="shared" si="115"/>
        <v>1293.8595967632282</v>
      </c>
      <c r="AH36" s="84">
        <f t="shared" si="116"/>
        <v>1338.9850493758543</v>
      </c>
      <c r="AI36" s="84">
        <f>VLOOKUP(eurostat_totals[[#This Row],[energy carrier EUCalc]],$AE$11:$BI$24,COLUMN()-COLUMN($AD$29),FALSE)*eurostat_totals[[#This Row],[2020 1]]</f>
        <v>1338.9850493758543</v>
      </c>
      <c r="AJ36" s="84">
        <f>VLOOKUP(eurostat_totals[[#This Row],[energy carrier EUCalc]],$AE$11:$BI$24,COLUMN()-COLUMN($AD$29),FALSE)*eurostat_totals[[#This Row],[2020 1]]</f>
        <v>1338.9850493758543</v>
      </c>
      <c r="AK36" s="84">
        <f>VLOOKUP(eurostat_totals[[#This Row],[energy carrier EUCalc]],$AE$11:$BI$24,COLUMN()-COLUMN($AD$29),FALSE)*eurostat_totals[[#This Row],[2020 1]]</f>
        <v>1338.9850493758543</v>
      </c>
      <c r="AL36" s="84">
        <f>VLOOKUP(eurostat_totals[[#This Row],[energy carrier EUCalc]],$AE$11:$BI$24,COLUMN()-COLUMN($AD$29),FALSE)*eurostat_totals[[#This Row],[2020 1]]</f>
        <v>1338.9850493758543</v>
      </c>
      <c r="AM36" s="84">
        <f>VLOOKUP(eurostat_totals[[#This Row],[energy carrier EUCalc]],$AE$11:$BI$24,COLUMN()-COLUMN($AD$29),FALSE)*eurostat_totals[[#This Row],[2020 1]]</f>
        <v>1338.9850493758543</v>
      </c>
      <c r="AN36" s="84">
        <f>VLOOKUP(eurostat_totals[[#This Row],[energy carrier EUCalc]],$AE$11:$BI$24,COLUMN()-COLUMN($AD$29),FALSE)*eurostat_totals[[#This Row],[2020 1]]</f>
        <v>1338.9850493758543</v>
      </c>
      <c r="AO36" s="84">
        <f>VLOOKUP(eurostat_totals[[#This Row],[energy carrier EUCalc]],$AE$11:$BI$24,COLUMN()-COLUMN($AD$29),FALSE)*eurostat_totals[[#This Row],[2020 1]]</f>
        <v>1338.9850493758543</v>
      </c>
      <c r="AP36" s="84">
        <f>VLOOKUP(eurostat_totals[[#This Row],[energy carrier EUCalc]],$AE$11:$BI$24,COLUMN()-COLUMN($AD$29),FALSE)*eurostat_totals[[#This Row],[2020 1]]</f>
        <v>1338.9850493758543</v>
      </c>
      <c r="AQ36" s="84">
        <f>VLOOKUP(eurostat_totals[[#This Row],[energy carrier EUCalc]],$AE$11:$BI$24,COLUMN()-COLUMN($AD$29),FALSE)*eurostat_totals[[#This Row],[2020 1]]</f>
        <v>1338.9850493758543</v>
      </c>
      <c r="AR36" s="81">
        <f>VLOOKUP(eurostat_totals[[#This Row],[energy carrier EUCalc]],$AE$11:$BI$24,COLUMN()-COLUMN($AD$29),FALSE)*eurostat_totals[[#This Row],[2020 1]]</f>
        <v>1338.9850493758543</v>
      </c>
      <c r="AS36" s="81">
        <f>VLOOKUP(eurostat_totals[[#This Row],[energy carrier EUCalc]],$AE$11:$BI$24,COLUMN()-COLUMN($AD$29),FALSE)*eurostat_totals[[#This Row],[2020 1]]</f>
        <v>1338.9850493758543</v>
      </c>
      <c r="AT36" s="81">
        <f>VLOOKUP(eurostat_totals[[#This Row],[energy carrier EUCalc]],$AE$11:$BI$24,COLUMN()-COLUMN($AD$29),FALSE)*eurostat_totals[[#This Row],[2020 1]]</f>
        <v>1338.9850493758543</v>
      </c>
      <c r="AU36" s="81">
        <f ca="1">VLOOKUP(eurostat_totals[[#This Row],[energy carrier EUCalc]],$AE$11:$BI$24,COLUMN()-COLUMN($AD$29),FALSE)*eurostat_totals[[#This Row],[2020 1]]</f>
        <v>1748.1193700184765</v>
      </c>
      <c r="AV36" s="81">
        <f>VLOOKUP(eurostat_totals[[#This Row],[energy carrier EUCalc]],$AE$11:$BI$24,COLUMN()-COLUMN($AD$29),FALSE)*eurostat_totals[[#This Row],[2020 1]]</f>
        <v>1338.9850493758543</v>
      </c>
      <c r="AW36" s="81">
        <f>VLOOKUP(eurostat_totals[[#This Row],[energy carrier EUCalc]],$AE$11:$BI$24,COLUMN()-COLUMN($AD$29),FALSE)*eurostat_totals[[#This Row],[2020 1]]</f>
        <v>1338.9850493758543</v>
      </c>
      <c r="AX36" s="81">
        <f>VLOOKUP(eurostat_totals[[#This Row],[energy carrier EUCalc]],$AE$11:$BI$24,COLUMN()-COLUMN($AD$29),FALSE)*eurostat_totals[[#This Row],[2020 1]]</f>
        <v>1338.9850493758543</v>
      </c>
      <c r="AY36" s="81">
        <f>VLOOKUP(eurostat_totals[[#This Row],[energy carrier EUCalc]],$AE$11:$BI$24,COLUMN()-COLUMN($AD$29),FALSE)*eurostat_totals[[#This Row],[2020 1]]</f>
        <v>1338.9850493758543</v>
      </c>
      <c r="AZ36" s="81">
        <f>VLOOKUP(eurostat_totals[[#This Row],[energy carrier EUCalc]],$AE$11:$BI$24,COLUMN()-COLUMN($AD$29),FALSE)*eurostat_totals[[#This Row],[2020 1]]</f>
        <v>1338.9850493758543</v>
      </c>
      <c r="BA36" s="81">
        <f>VLOOKUP(eurostat_totals[[#This Row],[energy carrier EUCalc]],$AE$11:$BI$24,COLUMN()-COLUMN($AD$29),FALSE)*eurostat_totals[[#This Row],[2020 1]]</f>
        <v>1338.9850493758543</v>
      </c>
      <c r="BB36" s="81">
        <f ca="1">VLOOKUP(eurostat_totals[[#This Row],[energy carrier EUCalc]],$AE$11:$BI$24,COLUMN()-COLUMN($AD$29),FALSE)*eurostat_totals[[#This Row],[2020 1]]</f>
        <v>1710.925340869147</v>
      </c>
      <c r="BC36" s="81">
        <f>VLOOKUP(eurostat_totals[[#This Row],[energy carrier EUCalc]],$AE$11:$BI$24,COLUMN()-COLUMN($AD$29),FALSE)*eurostat_totals[[#This Row],[2020 1]]</f>
        <v>1338.9850493758543</v>
      </c>
      <c r="BD36" s="81">
        <f>VLOOKUP(eurostat_totals[[#This Row],[energy carrier EUCalc]],$AE$11:$BI$24,COLUMN()-COLUMN($AD$29),FALSE)*eurostat_totals[[#This Row],[2020 1]]</f>
        <v>1338.9850493758543</v>
      </c>
      <c r="BE36" s="81">
        <f>VLOOKUP(eurostat_totals[[#This Row],[energy carrier EUCalc]],$AE$11:$BI$24,COLUMN()-COLUMN($AD$29),FALSE)*eurostat_totals[[#This Row],[2020 1]]</f>
        <v>1338.9850493758543</v>
      </c>
      <c r="BF36" s="81">
        <f>VLOOKUP(eurostat_totals[[#This Row],[energy carrier EUCalc]],$AE$11:$BI$24,COLUMN()-COLUMN($AD$29),FALSE)*eurostat_totals[[#This Row],[2020 1]]</f>
        <v>1338.9850493758543</v>
      </c>
      <c r="BG36" s="81">
        <f>VLOOKUP(eurostat_totals[[#This Row],[energy carrier EUCalc]],$AE$11:$BI$24,COLUMN()-COLUMN($AD$29),FALSE)*eurostat_totals[[#This Row],[2020 1]]</f>
        <v>1338.9850493758543</v>
      </c>
      <c r="BH36" s="81">
        <f>VLOOKUP(eurostat_totals[[#This Row],[energy carrier EUCalc]],$AE$11:$BI$24,COLUMN()-COLUMN($AD$29),FALSE)*eurostat_totals[[#This Row],[2020 1]]</f>
        <v>1338.9850493758543</v>
      </c>
      <c r="BI36" s="81">
        <f ca="1">VLOOKUP(eurostat_totals[[#This Row],[energy carrier EUCalc]],$AE$11:$BI$24,COLUMN()-COLUMN($AD$29),FALSE)*eurostat_totals[[#This Row],[2020 1]]</f>
        <v>1673.7313117198178</v>
      </c>
    </row>
    <row r="37" spans="1:61" x14ac:dyDescent="0.25">
      <c r="A37" s="81" t="str">
        <f t="shared" si="117"/>
        <v>electricityEstonia</v>
      </c>
      <c r="B37" s="6" t="s">
        <v>35</v>
      </c>
      <c r="C37" t="s">
        <v>25</v>
      </c>
      <c r="D37" s="84">
        <v>59.840859255871401</v>
      </c>
      <c r="E37" s="84">
        <v>62.762122028183853</v>
      </c>
      <c r="F37" s="84">
        <v>83.546693364666481</v>
      </c>
      <c r="G37" s="84">
        <v>74.376866901442341</v>
      </c>
      <c r="H37" s="84">
        <v>86.263357148869432</v>
      </c>
      <c r="I37" s="84">
        <v>72.474649282262149</v>
      </c>
      <c r="J37" s="84">
        <v>83.81843873883507</v>
      </c>
      <c r="K37" s="84">
        <v>81.848284776112735</v>
      </c>
      <c r="L37" s="84">
        <v>91.62953833121621</v>
      </c>
      <c r="M37" s="84">
        <v>92.58064714080632</v>
      </c>
      <c r="N37" s="84">
        <v>99.576510610681666</v>
      </c>
      <c r="O37" s="84">
        <v>137.13118549626344</v>
      </c>
      <c r="P37" s="84">
        <v>110.24920436701619</v>
      </c>
      <c r="Q37" s="84">
        <v>106.76546636529481</v>
      </c>
      <c r="R37" s="84">
        <v>103.81149121396126</v>
      </c>
      <c r="S37" s="84">
        <v>103.60736707050921</v>
      </c>
      <c r="T37" s="84">
        <v>110.32711989922885</v>
      </c>
      <c r="U37" s="84">
        <v>127.63564238943945</v>
      </c>
      <c r="V37" s="84">
        <v>131.69525121548369</v>
      </c>
      <c r="W37" s="84">
        <v>139.03632713717133</v>
      </c>
      <c r="X37" s="84">
        <v>207.59817138129523</v>
      </c>
      <c r="Y37" s="84">
        <v>147.98115965178329</v>
      </c>
      <c r="Z37" s="84">
        <v>158.35203074495917</v>
      </c>
      <c r="AA37" s="84">
        <v>149.42971322071659</v>
      </c>
      <c r="AB37" s="84">
        <v>115.73300136996336</v>
      </c>
      <c r="AC37" s="84">
        <v>126.92889530418975</v>
      </c>
      <c r="AD37" s="84">
        <v>140.5178329045811</v>
      </c>
      <c r="AE37" s="84">
        <v>142.50145729058153</v>
      </c>
      <c r="AF37" s="84">
        <f t="shared" si="114"/>
        <v>139.33134259970601</v>
      </c>
      <c r="AG37" s="84">
        <f t="shared" si="115"/>
        <v>137.31166847550389</v>
      </c>
      <c r="AH37" s="84">
        <f t="shared" si="116"/>
        <v>141.62740189661201</v>
      </c>
      <c r="AI37" s="84">
        <f>VLOOKUP(eurostat_totals[[#This Row],[energy carrier EUCalc]],$AE$11:$BI$24,COLUMN()-COLUMN($AD$29),FALSE)*eurostat_totals[[#This Row],[2020 1]]</f>
        <v>141.62740189661201</v>
      </c>
      <c r="AJ37" s="84">
        <f>VLOOKUP(eurostat_totals[[#This Row],[energy carrier EUCalc]],$AE$11:$BI$24,COLUMN()-COLUMN($AD$29),FALSE)*eurostat_totals[[#This Row],[2020 1]]</f>
        <v>141.62740189661201</v>
      </c>
      <c r="AK37" s="84">
        <f>VLOOKUP(eurostat_totals[[#This Row],[energy carrier EUCalc]],$AE$11:$BI$24,COLUMN()-COLUMN($AD$29),FALSE)*eurostat_totals[[#This Row],[2020 1]]</f>
        <v>141.62740189661201</v>
      </c>
      <c r="AL37" s="84">
        <f>VLOOKUP(eurostat_totals[[#This Row],[energy carrier EUCalc]],$AE$11:$BI$24,COLUMN()-COLUMN($AD$29),FALSE)*eurostat_totals[[#This Row],[2020 1]]</f>
        <v>141.62740189661201</v>
      </c>
      <c r="AM37" s="84">
        <f>VLOOKUP(eurostat_totals[[#This Row],[energy carrier EUCalc]],$AE$11:$BI$24,COLUMN()-COLUMN($AD$29),FALSE)*eurostat_totals[[#This Row],[2020 1]]</f>
        <v>141.62740189661201</v>
      </c>
      <c r="AN37" s="84">
        <f>VLOOKUP(eurostat_totals[[#This Row],[energy carrier EUCalc]],$AE$11:$BI$24,COLUMN()-COLUMN($AD$29),FALSE)*eurostat_totals[[#This Row],[2020 1]]</f>
        <v>141.62740189661201</v>
      </c>
      <c r="AO37" s="84">
        <f>VLOOKUP(eurostat_totals[[#This Row],[energy carrier EUCalc]],$AE$11:$BI$24,COLUMN()-COLUMN($AD$29),FALSE)*eurostat_totals[[#This Row],[2020 1]]</f>
        <v>141.62740189661201</v>
      </c>
      <c r="AP37" s="84">
        <f>VLOOKUP(eurostat_totals[[#This Row],[energy carrier EUCalc]],$AE$11:$BI$24,COLUMN()-COLUMN($AD$29),FALSE)*eurostat_totals[[#This Row],[2020 1]]</f>
        <v>141.62740189661201</v>
      </c>
      <c r="AQ37" s="84">
        <f>VLOOKUP(eurostat_totals[[#This Row],[energy carrier EUCalc]],$AE$11:$BI$24,COLUMN()-COLUMN($AD$29),FALSE)*eurostat_totals[[#This Row],[2020 1]]</f>
        <v>141.62740189661201</v>
      </c>
      <c r="AR37" s="81">
        <f>VLOOKUP(eurostat_totals[[#This Row],[energy carrier EUCalc]],$AE$11:$BI$24,COLUMN()-COLUMN($AD$29),FALSE)*eurostat_totals[[#This Row],[2020 1]]</f>
        <v>141.62740189661201</v>
      </c>
      <c r="AS37" s="81">
        <f>VLOOKUP(eurostat_totals[[#This Row],[energy carrier EUCalc]],$AE$11:$BI$24,COLUMN()-COLUMN($AD$29),FALSE)*eurostat_totals[[#This Row],[2020 1]]</f>
        <v>141.62740189661201</v>
      </c>
      <c r="AT37" s="81">
        <f>VLOOKUP(eurostat_totals[[#This Row],[energy carrier EUCalc]],$AE$11:$BI$24,COLUMN()-COLUMN($AD$29),FALSE)*eurostat_totals[[#This Row],[2020 1]]</f>
        <v>141.62740189661201</v>
      </c>
      <c r="AU37" s="81">
        <f ca="1">VLOOKUP(eurostat_totals[[#This Row],[energy carrier EUCalc]],$AE$11:$BI$24,COLUMN()-COLUMN($AD$29),FALSE)*eurostat_totals[[#This Row],[2020 1]]</f>
        <v>184.90244136502125</v>
      </c>
      <c r="AV37" s="81">
        <f>VLOOKUP(eurostat_totals[[#This Row],[energy carrier EUCalc]],$AE$11:$BI$24,COLUMN()-COLUMN($AD$29),FALSE)*eurostat_totals[[#This Row],[2020 1]]</f>
        <v>141.62740189661201</v>
      </c>
      <c r="AW37" s="81">
        <f>VLOOKUP(eurostat_totals[[#This Row],[energy carrier EUCalc]],$AE$11:$BI$24,COLUMN()-COLUMN($AD$29),FALSE)*eurostat_totals[[#This Row],[2020 1]]</f>
        <v>141.62740189661201</v>
      </c>
      <c r="AX37" s="81">
        <f>VLOOKUP(eurostat_totals[[#This Row],[energy carrier EUCalc]],$AE$11:$BI$24,COLUMN()-COLUMN($AD$29),FALSE)*eurostat_totals[[#This Row],[2020 1]]</f>
        <v>141.62740189661201</v>
      </c>
      <c r="AY37" s="81">
        <f>VLOOKUP(eurostat_totals[[#This Row],[energy carrier EUCalc]],$AE$11:$BI$24,COLUMN()-COLUMN($AD$29),FALSE)*eurostat_totals[[#This Row],[2020 1]]</f>
        <v>141.62740189661201</v>
      </c>
      <c r="AZ37" s="81">
        <f>VLOOKUP(eurostat_totals[[#This Row],[energy carrier EUCalc]],$AE$11:$BI$24,COLUMN()-COLUMN($AD$29),FALSE)*eurostat_totals[[#This Row],[2020 1]]</f>
        <v>141.62740189661201</v>
      </c>
      <c r="BA37" s="81">
        <f>VLOOKUP(eurostat_totals[[#This Row],[energy carrier EUCalc]],$AE$11:$BI$24,COLUMN()-COLUMN($AD$29),FALSE)*eurostat_totals[[#This Row],[2020 1]]</f>
        <v>141.62740189661201</v>
      </c>
      <c r="BB37" s="81">
        <f ca="1">VLOOKUP(eurostat_totals[[#This Row],[energy carrier EUCalc]],$AE$11:$BI$24,COLUMN()-COLUMN($AD$29),FALSE)*eurostat_totals[[#This Row],[2020 1]]</f>
        <v>180.9683468678931</v>
      </c>
      <c r="BC37" s="81">
        <f>VLOOKUP(eurostat_totals[[#This Row],[energy carrier EUCalc]],$AE$11:$BI$24,COLUMN()-COLUMN($AD$29),FALSE)*eurostat_totals[[#This Row],[2020 1]]</f>
        <v>141.62740189661201</v>
      </c>
      <c r="BD37" s="81">
        <f>VLOOKUP(eurostat_totals[[#This Row],[energy carrier EUCalc]],$AE$11:$BI$24,COLUMN()-COLUMN($AD$29),FALSE)*eurostat_totals[[#This Row],[2020 1]]</f>
        <v>141.62740189661201</v>
      </c>
      <c r="BE37" s="81">
        <f>VLOOKUP(eurostat_totals[[#This Row],[energy carrier EUCalc]],$AE$11:$BI$24,COLUMN()-COLUMN($AD$29),FALSE)*eurostat_totals[[#This Row],[2020 1]]</f>
        <v>141.62740189661201</v>
      </c>
      <c r="BF37" s="81">
        <f>VLOOKUP(eurostat_totals[[#This Row],[energy carrier EUCalc]],$AE$11:$BI$24,COLUMN()-COLUMN($AD$29),FALSE)*eurostat_totals[[#This Row],[2020 1]]</f>
        <v>141.62740189661201</v>
      </c>
      <c r="BG37" s="81">
        <f>VLOOKUP(eurostat_totals[[#This Row],[energy carrier EUCalc]],$AE$11:$BI$24,COLUMN()-COLUMN($AD$29),FALSE)*eurostat_totals[[#This Row],[2020 1]]</f>
        <v>141.62740189661201</v>
      </c>
      <c r="BH37" s="81">
        <f>VLOOKUP(eurostat_totals[[#This Row],[energy carrier EUCalc]],$AE$11:$BI$24,COLUMN()-COLUMN($AD$29),FALSE)*eurostat_totals[[#This Row],[2020 1]]</f>
        <v>141.62740189661201</v>
      </c>
      <c r="BI37" s="81">
        <f ca="1">VLOOKUP(eurostat_totals[[#This Row],[energy carrier EUCalc]],$AE$11:$BI$24,COLUMN()-COLUMN($AD$29),FALSE)*eurostat_totals[[#This Row],[2020 1]]</f>
        <v>177.03425237076502</v>
      </c>
    </row>
    <row r="38" spans="1:61" x14ac:dyDescent="0.25">
      <c r="A38" s="81" t="str">
        <f t="shared" si="117"/>
        <v>electricityFinland</v>
      </c>
      <c r="B38" s="6" t="s">
        <v>35</v>
      </c>
      <c r="C38" t="s">
        <v>11</v>
      </c>
      <c r="D38" s="84">
        <v>6667.7400612474576</v>
      </c>
      <c r="E38" s="84">
        <v>7143.1922386619317</v>
      </c>
      <c r="F38" s="84">
        <v>7242.3036472014983</v>
      </c>
      <c r="G38" s="84">
        <v>7450.5709293402997</v>
      </c>
      <c r="H38" s="84">
        <v>7756.5738841908233</v>
      </c>
      <c r="I38" s="84">
        <v>7424.9896793522748</v>
      </c>
      <c r="J38" s="84">
        <v>7871.6682622515636</v>
      </c>
      <c r="K38" s="84">
        <v>7957.0754297261165</v>
      </c>
      <c r="L38" s="84">
        <v>8285.9187863516636</v>
      </c>
      <c r="M38" s="84">
        <v>8426.589102679085</v>
      </c>
      <c r="N38" s="84">
        <v>7965.7547824006251</v>
      </c>
      <c r="O38" s="84">
        <v>8915.5741599604571</v>
      </c>
      <c r="P38" s="84">
        <v>9017.2503563084774</v>
      </c>
      <c r="Q38" s="84">
        <v>9542.0311366380083</v>
      </c>
      <c r="R38" s="84">
        <v>9028.9829330729517</v>
      </c>
      <c r="S38" s="84">
        <v>9166.9469525645873</v>
      </c>
      <c r="T38" s="84">
        <v>9224.0849882680886</v>
      </c>
      <c r="U38" s="84">
        <v>9011.5148718128567</v>
      </c>
      <c r="V38" s="84">
        <v>8430.2900414128944</v>
      </c>
      <c r="W38" s="84">
        <v>8870.5279085798938</v>
      </c>
      <c r="X38" s="84">
        <v>9929.7903939493135</v>
      </c>
      <c r="Y38" s="84">
        <v>8302.9744452193499</v>
      </c>
      <c r="Z38" s="84">
        <v>8964.4738825972672</v>
      </c>
      <c r="AA38" s="84">
        <v>8192.3654297446828</v>
      </c>
      <c r="AB38" s="84">
        <v>8088.7269698995578</v>
      </c>
      <c r="AC38" s="84">
        <v>7862.3161413551643</v>
      </c>
      <c r="AD38" s="84">
        <v>8462.6023337506595</v>
      </c>
      <c r="AE38" s="84">
        <v>8462.2263844028239</v>
      </c>
      <c r="AF38" s="84">
        <f t="shared" si="114"/>
        <v>8361.7768847639345</v>
      </c>
      <c r="AG38" s="84">
        <f t="shared" si="115"/>
        <v>8395.6591757677852</v>
      </c>
      <c r="AH38" s="84">
        <f t="shared" si="116"/>
        <v>8457.0456169414301</v>
      </c>
      <c r="AI38" s="84">
        <f>VLOOKUP(eurostat_totals[[#This Row],[energy carrier EUCalc]],$AE$11:$BI$24,COLUMN()-COLUMN($AD$29),FALSE)*eurostat_totals[[#This Row],[2020 1]]</f>
        <v>8457.0456169414301</v>
      </c>
      <c r="AJ38" s="84">
        <f>VLOOKUP(eurostat_totals[[#This Row],[energy carrier EUCalc]],$AE$11:$BI$24,COLUMN()-COLUMN($AD$29),FALSE)*eurostat_totals[[#This Row],[2020 1]]</f>
        <v>8457.0456169414301</v>
      </c>
      <c r="AK38" s="84">
        <f>VLOOKUP(eurostat_totals[[#This Row],[energy carrier EUCalc]],$AE$11:$BI$24,COLUMN()-COLUMN($AD$29),FALSE)*eurostat_totals[[#This Row],[2020 1]]</f>
        <v>8457.0456169414301</v>
      </c>
      <c r="AL38" s="84">
        <f>VLOOKUP(eurostat_totals[[#This Row],[energy carrier EUCalc]],$AE$11:$BI$24,COLUMN()-COLUMN($AD$29),FALSE)*eurostat_totals[[#This Row],[2020 1]]</f>
        <v>8457.0456169414301</v>
      </c>
      <c r="AM38" s="84">
        <f>VLOOKUP(eurostat_totals[[#This Row],[energy carrier EUCalc]],$AE$11:$BI$24,COLUMN()-COLUMN($AD$29),FALSE)*eurostat_totals[[#This Row],[2020 1]]</f>
        <v>8457.0456169414301</v>
      </c>
      <c r="AN38" s="84">
        <f>VLOOKUP(eurostat_totals[[#This Row],[energy carrier EUCalc]],$AE$11:$BI$24,COLUMN()-COLUMN($AD$29),FALSE)*eurostat_totals[[#This Row],[2020 1]]</f>
        <v>8457.0456169414301</v>
      </c>
      <c r="AO38" s="84">
        <f>VLOOKUP(eurostat_totals[[#This Row],[energy carrier EUCalc]],$AE$11:$BI$24,COLUMN()-COLUMN($AD$29),FALSE)*eurostat_totals[[#This Row],[2020 1]]</f>
        <v>8457.0456169414301</v>
      </c>
      <c r="AP38" s="84">
        <f>VLOOKUP(eurostat_totals[[#This Row],[energy carrier EUCalc]],$AE$11:$BI$24,COLUMN()-COLUMN($AD$29),FALSE)*eurostat_totals[[#This Row],[2020 1]]</f>
        <v>8457.0456169414301</v>
      </c>
      <c r="AQ38" s="84">
        <f>VLOOKUP(eurostat_totals[[#This Row],[energy carrier EUCalc]],$AE$11:$BI$24,COLUMN()-COLUMN($AD$29),FALSE)*eurostat_totals[[#This Row],[2020 1]]</f>
        <v>8457.0456169414301</v>
      </c>
      <c r="AR38" s="81">
        <f>VLOOKUP(eurostat_totals[[#This Row],[energy carrier EUCalc]],$AE$11:$BI$24,COLUMN()-COLUMN($AD$29),FALSE)*eurostat_totals[[#This Row],[2020 1]]</f>
        <v>8457.0456169414301</v>
      </c>
      <c r="AS38" s="81">
        <f>VLOOKUP(eurostat_totals[[#This Row],[energy carrier EUCalc]],$AE$11:$BI$24,COLUMN()-COLUMN($AD$29),FALSE)*eurostat_totals[[#This Row],[2020 1]]</f>
        <v>8457.0456169414301</v>
      </c>
      <c r="AT38" s="81">
        <f>VLOOKUP(eurostat_totals[[#This Row],[energy carrier EUCalc]],$AE$11:$BI$24,COLUMN()-COLUMN($AD$29),FALSE)*eurostat_totals[[#This Row],[2020 1]]</f>
        <v>8457.0456169414301</v>
      </c>
      <c r="AU38" s="81">
        <f ca="1">VLOOKUP(eurostat_totals[[#This Row],[energy carrier EUCalc]],$AE$11:$BI$24,COLUMN()-COLUMN($AD$29),FALSE)*eurostat_totals[[#This Row],[2020 1]]</f>
        <v>11041.142888784645</v>
      </c>
      <c r="AV38" s="81">
        <f>VLOOKUP(eurostat_totals[[#This Row],[energy carrier EUCalc]],$AE$11:$BI$24,COLUMN()-COLUMN($AD$29),FALSE)*eurostat_totals[[#This Row],[2020 1]]</f>
        <v>8457.0456169414301</v>
      </c>
      <c r="AW38" s="81">
        <f>VLOOKUP(eurostat_totals[[#This Row],[energy carrier EUCalc]],$AE$11:$BI$24,COLUMN()-COLUMN($AD$29),FALSE)*eurostat_totals[[#This Row],[2020 1]]</f>
        <v>8457.0456169414301</v>
      </c>
      <c r="AX38" s="81">
        <f>VLOOKUP(eurostat_totals[[#This Row],[energy carrier EUCalc]],$AE$11:$BI$24,COLUMN()-COLUMN($AD$29),FALSE)*eurostat_totals[[#This Row],[2020 1]]</f>
        <v>8457.0456169414301</v>
      </c>
      <c r="AY38" s="81">
        <f>VLOOKUP(eurostat_totals[[#This Row],[energy carrier EUCalc]],$AE$11:$BI$24,COLUMN()-COLUMN($AD$29),FALSE)*eurostat_totals[[#This Row],[2020 1]]</f>
        <v>8457.0456169414301</v>
      </c>
      <c r="AZ38" s="81">
        <f>VLOOKUP(eurostat_totals[[#This Row],[energy carrier EUCalc]],$AE$11:$BI$24,COLUMN()-COLUMN($AD$29),FALSE)*eurostat_totals[[#This Row],[2020 1]]</f>
        <v>8457.0456169414301</v>
      </c>
      <c r="BA38" s="81">
        <f>VLOOKUP(eurostat_totals[[#This Row],[energy carrier EUCalc]],$AE$11:$BI$24,COLUMN()-COLUMN($AD$29),FALSE)*eurostat_totals[[#This Row],[2020 1]]</f>
        <v>8457.0456169414301</v>
      </c>
      <c r="BB38" s="81">
        <f ca="1">VLOOKUP(eurostat_totals[[#This Row],[energy carrier EUCalc]],$AE$11:$BI$24,COLUMN()-COLUMN($AD$29),FALSE)*eurostat_totals[[#This Row],[2020 1]]</f>
        <v>10806.224954980715</v>
      </c>
      <c r="BC38" s="81">
        <f>VLOOKUP(eurostat_totals[[#This Row],[energy carrier EUCalc]],$AE$11:$BI$24,COLUMN()-COLUMN($AD$29),FALSE)*eurostat_totals[[#This Row],[2020 1]]</f>
        <v>8457.0456169414301</v>
      </c>
      <c r="BD38" s="81">
        <f>VLOOKUP(eurostat_totals[[#This Row],[energy carrier EUCalc]],$AE$11:$BI$24,COLUMN()-COLUMN($AD$29),FALSE)*eurostat_totals[[#This Row],[2020 1]]</f>
        <v>8457.0456169414301</v>
      </c>
      <c r="BE38" s="81">
        <f>VLOOKUP(eurostat_totals[[#This Row],[energy carrier EUCalc]],$AE$11:$BI$24,COLUMN()-COLUMN($AD$29),FALSE)*eurostat_totals[[#This Row],[2020 1]]</f>
        <v>8457.0456169414301</v>
      </c>
      <c r="BF38" s="81">
        <f>VLOOKUP(eurostat_totals[[#This Row],[energy carrier EUCalc]],$AE$11:$BI$24,COLUMN()-COLUMN($AD$29),FALSE)*eurostat_totals[[#This Row],[2020 1]]</f>
        <v>8457.0456169414301</v>
      </c>
      <c r="BG38" s="81">
        <f>VLOOKUP(eurostat_totals[[#This Row],[energy carrier EUCalc]],$AE$11:$BI$24,COLUMN()-COLUMN($AD$29),FALSE)*eurostat_totals[[#This Row],[2020 1]]</f>
        <v>8457.0456169414301</v>
      </c>
      <c r="BH38" s="81">
        <f>VLOOKUP(eurostat_totals[[#This Row],[energy carrier EUCalc]],$AE$11:$BI$24,COLUMN()-COLUMN($AD$29),FALSE)*eurostat_totals[[#This Row],[2020 1]]</f>
        <v>8457.0456169414301</v>
      </c>
      <c r="BI38" s="81">
        <f ca="1">VLOOKUP(eurostat_totals[[#This Row],[energy carrier EUCalc]],$AE$11:$BI$24,COLUMN()-COLUMN($AD$29),FALSE)*eurostat_totals[[#This Row],[2020 1]]</f>
        <v>10571.307021176788</v>
      </c>
    </row>
    <row r="39" spans="1:61" x14ac:dyDescent="0.25">
      <c r="A39" s="81" t="str">
        <f t="shared" si="117"/>
        <v>electricityFrance</v>
      </c>
      <c r="B39" s="6" t="s">
        <v>35</v>
      </c>
      <c r="C39" t="s">
        <v>3</v>
      </c>
      <c r="D39" s="84">
        <v>26638.946859209609</v>
      </c>
      <c r="E39" s="84">
        <v>29362.823539771594</v>
      </c>
      <c r="F39" s="84">
        <v>30125.91540782811</v>
      </c>
      <c r="G39" s="84">
        <v>30641.88230196093</v>
      </c>
      <c r="H39" s="84">
        <v>30573.435397799141</v>
      </c>
      <c r="I39" s="84">
        <v>29919.471744294831</v>
      </c>
      <c r="J39" s="84">
        <v>33126.604028780224</v>
      </c>
      <c r="K39" s="84">
        <v>32734.886967914474</v>
      </c>
      <c r="L39" s="84">
        <v>33851.760774707662</v>
      </c>
      <c r="M39" s="84">
        <v>34892.489398720565</v>
      </c>
      <c r="N39" s="84">
        <v>35383.718219784547</v>
      </c>
      <c r="O39" s="84">
        <v>38909.094308252388</v>
      </c>
      <c r="P39" s="84">
        <v>37527.161991374262</v>
      </c>
      <c r="Q39" s="84">
        <v>41638.982428943906</v>
      </c>
      <c r="R39" s="84">
        <v>43325.29285001089</v>
      </c>
      <c r="S39" s="84">
        <v>38493.78349210148</v>
      </c>
      <c r="T39" s="84">
        <v>39183.299998349517</v>
      </c>
      <c r="U39" s="84">
        <v>34595.463997578692</v>
      </c>
      <c r="V39" s="84">
        <v>40334.830164396197</v>
      </c>
      <c r="W39" s="84">
        <v>36200.338850399385</v>
      </c>
      <c r="X39" s="84">
        <v>42193.876073122352</v>
      </c>
      <c r="Y39" s="84">
        <v>28525.319070537607</v>
      </c>
      <c r="Z39" s="84">
        <v>37811.662956556276</v>
      </c>
      <c r="AA39" s="84">
        <v>43487.136400407944</v>
      </c>
      <c r="AB39" s="84">
        <v>27986.321585085603</v>
      </c>
      <c r="AC39" s="84">
        <v>32926.500082474464</v>
      </c>
      <c r="AD39" s="84">
        <v>34141.057810298109</v>
      </c>
      <c r="AE39" s="84">
        <v>33726.350430802006</v>
      </c>
      <c r="AF39" s="84">
        <f t="shared" si="114"/>
        <v>32909.287925651151</v>
      </c>
      <c r="AG39" s="84">
        <f t="shared" si="115"/>
        <v>30793.718230699793</v>
      </c>
      <c r="AH39" s="84">
        <f t="shared" si="116"/>
        <v>31355.197559822631</v>
      </c>
      <c r="AI39" s="84">
        <f>VLOOKUP(eurostat_totals[[#This Row],[energy carrier EUCalc]],$AE$11:$BI$24,COLUMN()-COLUMN($AD$29),FALSE)*eurostat_totals[[#This Row],[2020 1]]</f>
        <v>31355.197559822631</v>
      </c>
      <c r="AJ39" s="84">
        <f>VLOOKUP(eurostat_totals[[#This Row],[energy carrier EUCalc]],$AE$11:$BI$24,COLUMN()-COLUMN($AD$29),FALSE)*eurostat_totals[[#This Row],[2020 1]]</f>
        <v>31355.197559822631</v>
      </c>
      <c r="AK39" s="84">
        <f>VLOOKUP(eurostat_totals[[#This Row],[energy carrier EUCalc]],$AE$11:$BI$24,COLUMN()-COLUMN($AD$29),FALSE)*eurostat_totals[[#This Row],[2020 1]]</f>
        <v>31355.197559822631</v>
      </c>
      <c r="AL39" s="84">
        <f>VLOOKUP(eurostat_totals[[#This Row],[energy carrier EUCalc]],$AE$11:$BI$24,COLUMN()-COLUMN($AD$29),FALSE)*eurostat_totals[[#This Row],[2020 1]]</f>
        <v>31355.197559822631</v>
      </c>
      <c r="AM39" s="84">
        <f>VLOOKUP(eurostat_totals[[#This Row],[energy carrier EUCalc]],$AE$11:$BI$24,COLUMN()-COLUMN($AD$29),FALSE)*eurostat_totals[[#This Row],[2020 1]]</f>
        <v>31355.197559822631</v>
      </c>
      <c r="AN39" s="84">
        <f>VLOOKUP(eurostat_totals[[#This Row],[energy carrier EUCalc]],$AE$11:$BI$24,COLUMN()-COLUMN($AD$29),FALSE)*eurostat_totals[[#This Row],[2020 1]]</f>
        <v>31355.197559822631</v>
      </c>
      <c r="AO39" s="84">
        <f>VLOOKUP(eurostat_totals[[#This Row],[energy carrier EUCalc]],$AE$11:$BI$24,COLUMN()-COLUMN($AD$29),FALSE)*eurostat_totals[[#This Row],[2020 1]]</f>
        <v>31355.197559822631</v>
      </c>
      <c r="AP39" s="84">
        <f>VLOOKUP(eurostat_totals[[#This Row],[energy carrier EUCalc]],$AE$11:$BI$24,COLUMN()-COLUMN($AD$29),FALSE)*eurostat_totals[[#This Row],[2020 1]]</f>
        <v>31355.197559822631</v>
      </c>
      <c r="AQ39" s="84">
        <f>VLOOKUP(eurostat_totals[[#This Row],[energy carrier EUCalc]],$AE$11:$BI$24,COLUMN()-COLUMN($AD$29),FALSE)*eurostat_totals[[#This Row],[2020 1]]</f>
        <v>31355.197559822631</v>
      </c>
      <c r="AR39" s="81">
        <f>VLOOKUP(eurostat_totals[[#This Row],[energy carrier EUCalc]],$AE$11:$BI$24,COLUMN()-COLUMN($AD$29),FALSE)*eurostat_totals[[#This Row],[2020 1]]</f>
        <v>31355.197559822631</v>
      </c>
      <c r="AS39" s="81">
        <f>VLOOKUP(eurostat_totals[[#This Row],[energy carrier EUCalc]],$AE$11:$BI$24,COLUMN()-COLUMN($AD$29),FALSE)*eurostat_totals[[#This Row],[2020 1]]</f>
        <v>31355.197559822631</v>
      </c>
      <c r="AT39" s="81">
        <f>VLOOKUP(eurostat_totals[[#This Row],[energy carrier EUCalc]],$AE$11:$BI$24,COLUMN()-COLUMN($AD$29),FALSE)*eurostat_totals[[#This Row],[2020 1]]</f>
        <v>31355.197559822631</v>
      </c>
      <c r="AU39" s="81">
        <f ca="1">VLOOKUP(eurostat_totals[[#This Row],[energy carrier EUCalc]],$AE$11:$BI$24,COLUMN()-COLUMN($AD$29),FALSE)*eurostat_totals[[#This Row],[2020 1]]</f>
        <v>40935.952369768434</v>
      </c>
      <c r="AV39" s="81">
        <f>VLOOKUP(eurostat_totals[[#This Row],[energy carrier EUCalc]],$AE$11:$BI$24,COLUMN()-COLUMN($AD$29),FALSE)*eurostat_totals[[#This Row],[2020 1]]</f>
        <v>31355.197559822631</v>
      </c>
      <c r="AW39" s="81">
        <f>VLOOKUP(eurostat_totals[[#This Row],[energy carrier EUCalc]],$AE$11:$BI$24,COLUMN()-COLUMN($AD$29),FALSE)*eurostat_totals[[#This Row],[2020 1]]</f>
        <v>31355.197559822631</v>
      </c>
      <c r="AX39" s="81">
        <f>VLOOKUP(eurostat_totals[[#This Row],[energy carrier EUCalc]],$AE$11:$BI$24,COLUMN()-COLUMN($AD$29),FALSE)*eurostat_totals[[#This Row],[2020 1]]</f>
        <v>31355.197559822631</v>
      </c>
      <c r="AY39" s="81">
        <f>VLOOKUP(eurostat_totals[[#This Row],[energy carrier EUCalc]],$AE$11:$BI$24,COLUMN()-COLUMN($AD$29),FALSE)*eurostat_totals[[#This Row],[2020 1]]</f>
        <v>31355.197559822631</v>
      </c>
      <c r="AZ39" s="81">
        <f>VLOOKUP(eurostat_totals[[#This Row],[energy carrier EUCalc]],$AE$11:$BI$24,COLUMN()-COLUMN($AD$29),FALSE)*eurostat_totals[[#This Row],[2020 1]]</f>
        <v>31355.197559822631</v>
      </c>
      <c r="BA39" s="81">
        <f>VLOOKUP(eurostat_totals[[#This Row],[energy carrier EUCalc]],$AE$11:$BI$24,COLUMN()-COLUMN($AD$29),FALSE)*eurostat_totals[[#This Row],[2020 1]]</f>
        <v>31355.197559822631</v>
      </c>
      <c r="BB39" s="81">
        <f ca="1">VLOOKUP(eurostat_totals[[#This Row],[energy carrier EUCalc]],$AE$11:$BI$24,COLUMN()-COLUMN($AD$29),FALSE)*eurostat_totals[[#This Row],[2020 1]]</f>
        <v>40064.974659773361</v>
      </c>
      <c r="BC39" s="81">
        <f>VLOOKUP(eurostat_totals[[#This Row],[energy carrier EUCalc]],$AE$11:$BI$24,COLUMN()-COLUMN($AD$29),FALSE)*eurostat_totals[[#This Row],[2020 1]]</f>
        <v>31355.197559822631</v>
      </c>
      <c r="BD39" s="81">
        <f>VLOOKUP(eurostat_totals[[#This Row],[energy carrier EUCalc]],$AE$11:$BI$24,COLUMN()-COLUMN($AD$29),FALSE)*eurostat_totals[[#This Row],[2020 1]]</f>
        <v>31355.197559822631</v>
      </c>
      <c r="BE39" s="81">
        <f>VLOOKUP(eurostat_totals[[#This Row],[energy carrier EUCalc]],$AE$11:$BI$24,COLUMN()-COLUMN($AD$29),FALSE)*eurostat_totals[[#This Row],[2020 1]]</f>
        <v>31355.197559822631</v>
      </c>
      <c r="BF39" s="81">
        <f>VLOOKUP(eurostat_totals[[#This Row],[energy carrier EUCalc]],$AE$11:$BI$24,COLUMN()-COLUMN($AD$29),FALSE)*eurostat_totals[[#This Row],[2020 1]]</f>
        <v>31355.197559822631</v>
      </c>
      <c r="BG39" s="81">
        <f>VLOOKUP(eurostat_totals[[#This Row],[energy carrier EUCalc]],$AE$11:$BI$24,COLUMN()-COLUMN($AD$29),FALSE)*eurostat_totals[[#This Row],[2020 1]]</f>
        <v>31355.197559822631</v>
      </c>
      <c r="BH39" s="81">
        <f>VLOOKUP(eurostat_totals[[#This Row],[energy carrier EUCalc]],$AE$11:$BI$24,COLUMN()-COLUMN($AD$29),FALSE)*eurostat_totals[[#This Row],[2020 1]]</f>
        <v>31355.197559822631</v>
      </c>
      <c r="BI39" s="81">
        <f ca="1">VLOOKUP(eurostat_totals[[#This Row],[energy carrier EUCalc]],$AE$11:$BI$24,COLUMN()-COLUMN($AD$29),FALSE)*eurostat_totals[[#This Row],[2020 1]]</f>
        <v>39193.996949778288</v>
      </c>
    </row>
    <row r="40" spans="1:61" x14ac:dyDescent="0.25">
      <c r="A40" s="81" t="str">
        <f t="shared" si="117"/>
        <v>electricityGermany</v>
      </c>
      <c r="B40" s="6" t="s">
        <v>35</v>
      </c>
      <c r="C40" t="s">
        <v>2</v>
      </c>
      <c r="D40" s="84">
        <v>30465.531540440814</v>
      </c>
      <c r="E40" s="84">
        <v>27153.430996051651</v>
      </c>
      <c r="F40" s="84">
        <v>27297.696361911836</v>
      </c>
      <c r="G40" s="84">
        <v>28029.02538998907</v>
      </c>
      <c r="H40" s="84">
        <v>27682.257508660565</v>
      </c>
      <c r="I40" s="84">
        <v>28269.765827943913</v>
      </c>
      <c r="J40" s="84">
        <v>29820.228143400131</v>
      </c>
      <c r="K40" s="84">
        <v>29078.005017198488</v>
      </c>
      <c r="L40" s="84">
        <v>29003.318141352658</v>
      </c>
      <c r="M40" s="84">
        <v>29182.259002737941</v>
      </c>
      <c r="N40" s="84">
        <v>29008.651440932786</v>
      </c>
      <c r="O40" s="84">
        <v>31445.627259384386</v>
      </c>
      <c r="P40" s="84">
        <v>32097.234864936509</v>
      </c>
      <c r="Q40" s="84">
        <v>32621.12573959701</v>
      </c>
      <c r="R40" s="84">
        <v>34051.127741264914</v>
      </c>
      <c r="S40" s="84">
        <v>33408.869345592597</v>
      </c>
      <c r="T40" s="84">
        <v>32280.37038258672</v>
      </c>
      <c r="U40" s="84">
        <v>29053.906712743563</v>
      </c>
      <c r="V40" s="84">
        <v>28355.241604531679</v>
      </c>
      <c r="W40" s="84">
        <v>27455.113932227221</v>
      </c>
      <c r="X40" s="84">
        <v>30647.158647390606</v>
      </c>
      <c r="Y40" s="84">
        <v>27043.796121124138</v>
      </c>
      <c r="Z40" s="84">
        <v>28610.875519712412</v>
      </c>
      <c r="AA40" s="84">
        <v>30701.790298067397</v>
      </c>
      <c r="AB40" s="84">
        <v>25074.592449721698</v>
      </c>
      <c r="AC40" s="84">
        <v>26170.678908767775</v>
      </c>
      <c r="AD40" s="84">
        <v>25946.997831814588</v>
      </c>
      <c r="AE40" s="84">
        <v>26069.006336948616</v>
      </c>
      <c r="AF40" s="84">
        <f t="shared" si="114"/>
        <v>25560.632500395855</v>
      </c>
      <c r="AG40" s="84">
        <f t="shared" si="115"/>
        <v>24532.400940861546</v>
      </c>
      <c r="AH40" s="84">
        <f t="shared" si="116"/>
        <v>24423.962639089514</v>
      </c>
      <c r="AI40" s="84">
        <f>VLOOKUP(eurostat_totals[[#This Row],[energy carrier EUCalc]],$AE$11:$BI$24,COLUMN()-COLUMN($AD$29),FALSE)*eurostat_totals[[#This Row],[2020 1]]</f>
        <v>24423.962639089514</v>
      </c>
      <c r="AJ40" s="84">
        <f>VLOOKUP(eurostat_totals[[#This Row],[energy carrier EUCalc]],$AE$11:$BI$24,COLUMN()-COLUMN($AD$29),FALSE)*eurostat_totals[[#This Row],[2020 1]]</f>
        <v>24423.962639089514</v>
      </c>
      <c r="AK40" s="84">
        <f>VLOOKUP(eurostat_totals[[#This Row],[energy carrier EUCalc]],$AE$11:$BI$24,COLUMN()-COLUMN($AD$29),FALSE)*eurostat_totals[[#This Row],[2020 1]]</f>
        <v>24423.962639089514</v>
      </c>
      <c r="AL40" s="84">
        <f>VLOOKUP(eurostat_totals[[#This Row],[energy carrier EUCalc]],$AE$11:$BI$24,COLUMN()-COLUMN($AD$29),FALSE)*eurostat_totals[[#This Row],[2020 1]]</f>
        <v>24423.962639089514</v>
      </c>
      <c r="AM40" s="84">
        <f>VLOOKUP(eurostat_totals[[#This Row],[energy carrier EUCalc]],$AE$11:$BI$24,COLUMN()-COLUMN($AD$29),FALSE)*eurostat_totals[[#This Row],[2020 1]]</f>
        <v>24423.962639089514</v>
      </c>
      <c r="AN40" s="84">
        <f>VLOOKUP(eurostat_totals[[#This Row],[energy carrier EUCalc]],$AE$11:$BI$24,COLUMN()-COLUMN($AD$29),FALSE)*eurostat_totals[[#This Row],[2020 1]]</f>
        <v>24423.962639089514</v>
      </c>
      <c r="AO40" s="84">
        <f>VLOOKUP(eurostat_totals[[#This Row],[energy carrier EUCalc]],$AE$11:$BI$24,COLUMN()-COLUMN($AD$29),FALSE)*eurostat_totals[[#This Row],[2020 1]]</f>
        <v>24423.962639089514</v>
      </c>
      <c r="AP40" s="84">
        <f>VLOOKUP(eurostat_totals[[#This Row],[energy carrier EUCalc]],$AE$11:$BI$24,COLUMN()-COLUMN($AD$29),FALSE)*eurostat_totals[[#This Row],[2020 1]]</f>
        <v>24423.962639089514</v>
      </c>
      <c r="AQ40" s="84">
        <f>VLOOKUP(eurostat_totals[[#This Row],[energy carrier EUCalc]],$AE$11:$BI$24,COLUMN()-COLUMN($AD$29),FALSE)*eurostat_totals[[#This Row],[2020 1]]</f>
        <v>24423.962639089514</v>
      </c>
      <c r="AR40" s="81">
        <f>VLOOKUP(eurostat_totals[[#This Row],[energy carrier EUCalc]],$AE$11:$BI$24,COLUMN()-COLUMN($AD$29),FALSE)*eurostat_totals[[#This Row],[2020 1]]</f>
        <v>24423.962639089514</v>
      </c>
      <c r="AS40" s="81">
        <f>VLOOKUP(eurostat_totals[[#This Row],[energy carrier EUCalc]],$AE$11:$BI$24,COLUMN()-COLUMN($AD$29),FALSE)*eurostat_totals[[#This Row],[2020 1]]</f>
        <v>24423.962639089514</v>
      </c>
      <c r="AT40" s="81">
        <f>VLOOKUP(eurostat_totals[[#This Row],[energy carrier EUCalc]],$AE$11:$BI$24,COLUMN()-COLUMN($AD$29),FALSE)*eurostat_totals[[#This Row],[2020 1]]</f>
        <v>24423.962639089514</v>
      </c>
      <c r="AU40" s="81">
        <f ca="1">VLOOKUP(eurostat_totals[[#This Row],[energy carrier EUCalc]],$AE$11:$BI$24,COLUMN()-COLUMN($AD$29),FALSE)*eurostat_totals[[#This Row],[2020 1]]</f>
        <v>31886.840112144644</v>
      </c>
      <c r="AV40" s="81">
        <f>VLOOKUP(eurostat_totals[[#This Row],[energy carrier EUCalc]],$AE$11:$BI$24,COLUMN()-COLUMN($AD$29),FALSE)*eurostat_totals[[#This Row],[2020 1]]</f>
        <v>24423.962639089514</v>
      </c>
      <c r="AW40" s="81">
        <f>VLOOKUP(eurostat_totals[[#This Row],[energy carrier EUCalc]],$AE$11:$BI$24,COLUMN()-COLUMN($AD$29),FALSE)*eurostat_totals[[#This Row],[2020 1]]</f>
        <v>24423.962639089514</v>
      </c>
      <c r="AX40" s="81">
        <f>VLOOKUP(eurostat_totals[[#This Row],[energy carrier EUCalc]],$AE$11:$BI$24,COLUMN()-COLUMN($AD$29),FALSE)*eurostat_totals[[#This Row],[2020 1]]</f>
        <v>24423.962639089514</v>
      </c>
      <c r="AY40" s="81">
        <f>VLOOKUP(eurostat_totals[[#This Row],[energy carrier EUCalc]],$AE$11:$BI$24,COLUMN()-COLUMN($AD$29),FALSE)*eurostat_totals[[#This Row],[2020 1]]</f>
        <v>24423.962639089514</v>
      </c>
      <c r="AZ40" s="81">
        <f>VLOOKUP(eurostat_totals[[#This Row],[energy carrier EUCalc]],$AE$11:$BI$24,COLUMN()-COLUMN($AD$29),FALSE)*eurostat_totals[[#This Row],[2020 1]]</f>
        <v>24423.962639089514</v>
      </c>
      <c r="BA40" s="81">
        <f>VLOOKUP(eurostat_totals[[#This Row],[energy carrier EUCalc]],$AE$11:$BI$24,COLUMN()-COLUMN($AD$29),FALSE)*eurostat_totals[[#This Row],[2020 1]]</f>
        <v>24423.962639089514</v>
      </c>
      <c r="BB40" s="81">
        <f ca="1">VLOOKUP(eurostat_totals[[#This Row],[energy carrier EUCalc]],$AE$11:$BI$24,COLUMN()-COLUMN($AD$29),FALSE)*eurostat_totals[[#This Row],[2020 1]]</f>
        <v>31208.396705503266</v>
      </c>
      <c r="BC40" s="81">
        <f>VLOOKUP(eurostat_totals[[#This Row],[energy carrier EUCalc]],$AE$11:$BI$24,COLUMN()-COLUMN($AD$29),FALSE)*eurostat_totals[[#This Row],[2020 1]]</f>
        <v>24423.962639089514</v>
      </c>
      <c r="BD40" s="81">
        <f>VLOOKUP(eurostat_totals[[#This Row],[energy carrier EUCalc]],$AE$11:$BI$24,COLUMN()-COLUMN($AD$29),FALSE)*eurostat_totals[[#This Row],[2020 1]]</f>
        <v>24423.962639089514</v>
      </c>
      <c r="BE40" s="81">
        <f>VLOOKUP(eurostat_totals[[#This Row],[energy carrier EUCalc]],$AE$11:$BI$24,COLUMN()-COLUMN($AD$29),FALSE)*eurostat_totals[[#This Row],[2020 1]]</f>
        <v>24423.962639089514</v>
      </c>
      <c r="BF40" s="81">
        <f>VLOOKUP(eurostat_totals[[#This Row],[energy carrier EUCalc]],$AE$11:$BI$24,COLUMN()-COLUMN($AD$29),FALSE)*eurostat_totals[[#This Row],[2020 1]]</f>
        <v>24423.962639089514</v>
      </c>
      <c r="BG40" s="81">
        <f>VLOOKUP(eurostat_totals[[#This Row],[energy carrier EUCalc]],$AE$11:$BI$24,COLUMN()-COLUMN($AD$29),FALSE)*eurostat_totals[[#This Row],[2020 1]]</f>
        <v>24423.962639089514</v>
      </c>
      <c r="BH40" s="81">
        <f>VLOOKUP(eurostat_totals[[#This Row],[energy carrier EUCalc]],$AE$11:$BI$24,COLUMN()-COLUMN($AD$29),FALSE)*eurostat_totals[[#This Row],[2020 1]]</f>
        <v>24423.962639089514</v>
      </c>
      <c r="BI40" s="81">
        <f ca="1">VLOOKUP(eurostat_totals[[#This Row],[energy carrier EUCalc]],$AE$11:$BI$24,COLUMN()-COLUMN($AD$29),FALSE)*eurostat_totals[[#This Row],[2020 1]]</f>
        <v>30529.953298861892</v>
      </c>
    </row>
    <row r="41" spans="1:61" x14ac:dyDescent="0.25">
      <c r="A41" s="81" t="str">
        <f t="shared" si="117"/>
        <v>electricityGreece</v>
      </c>
      <c r="B41" s="6" t="s">
        <v>35</v>
      </c>
      <c r="C41" t="s">
        <v>16</v>
      </c>
      <c r="D41" s="84">
        <v>345.07662782430356</v>
      </c>
      <c r="E41" s="84">
        <v>380.8238215070142</v>
      </c>
      <c r="F41" s="84">
        <v>403.56536127776968</v>
      </c>
      <c r="G41" s="84">
        <v>398.58353152655337</v>
      </c>
      <c r="H41" s="84">
        <v>415.73466575262012</v>
      </c>
      <c r="I41" s="84">
        <v>437.63941380735088</v>
      </c>
      <c r="J41" s="84">
        <v>465.97091684387533</v>
      </c>
      <c r="K41" s="84">
        <v>472.43615009168064</v>
      </c>
      <c r="L41" s="84">
        <v>486.24055973256856</v>
      </c>
      <c r="M41" s="84">
        <v>512.78481365468735</v>
      </c>
      <c r="N41" s="84">
        <v>540.27996725410696</v>
      </c>
      <c r="O41" s="84">
        <v>563.30388823681267</v>
      </c>
      <c r="P41" s="84">
        <v>816.4568901365127</v>
      </c>
      <c r="Q41" s="84">
        <v>1074.1384825506238</v>
      </c>
      <c r="R41" s="84">
        <v>1038.8376883921169</v>
      </c>
      <c r="S41" s="84">
        <v>953.10677426811299</v>
      </c>
      <c r="T41" s="84">
        <v>1216.0737401191918</v>
      </c>
      <c r="U41" s="84">
        <v>1391.8319625705963</v>
      </c>
      <c r="V41" s="84">
        <v>1344.7793063584647</v>
      </c>
      <c r="W41" s="84">
        <v>1280.2815303309226</v>
      </c>
      <c r="X41" s="84">
        <v>1243.99712897359</v>
      </c>
      <c r="Y41" s="84">
        <v>1294.470330603293</v>
      </c>
      <c r="Z41" s="84">
        <v>1728.2640554208274</v>
      </c>
      <c r="AA41" s="84">
        <v>960.08876668559776</v>
      </c>
      <c r="AB41" s="84">
        <v>944.00709576673046</v>
      </c>
      <c r="AC41" s="84">
        <v>1503.0949230114995</v>
      </c>
      <c r="AD41" s="84">
        <v>1713.8436036400813</v>
      </c>
      <c r="AE41" s="84">
        <v>1682.204788014963</v>
      </c>
      <c r="AF41" s="84">
        <f t="shared" si="114"/>
        <v>1672.99293453379</v>
      </c>
      <c r="AG41" s="84">
        <f t="shared" si="115"/>
        <v>1815.5737681034284</v>
      </c>
      <c r="AH41" s="84">
        <f t="shared" si="116"/>
        <v>1989.8871025707681</v>
      </c>
      <c r="AI41" s="84">
        <f>VLOOKUP(eurostat_totals[[#This Row],[energy carrier EUCalc]],$AE$11:$BI$24,COLUMN()-COLUMN($AD$29),FALSE)*eurostat_totals[[#This Row],[2020 1]]</f>
        <v>1989.8871025707681</v>
      </c>
      <c r="AJ41" s="84">
        <f>VLOOKUP(eurostat_totals[[#This Row],[energy carrier EUCalc]],$AE$11:$BI$24,COLUMN()-COLUMN($AD$29),FALSE)*eurostat_totals[[#This Row],[2020 1]]</f>
        <v>1989.8871025707681</v>
      </c>
      <c r="AK41" s="84">
        <f>VLOOKUP(eurostat_totals[[#This Row],[energy carrier EUCalc]],$AE$11:$BI$24,COLUMN()-COLUMN($AD$29),FALSE)*eurostat_totals[[#This Row],[2020 1]]</f>
        <v>1989.8871025707681</v>
      </c>
      <c r="AL41" s="84">
        <f>VLOOKUP(eurostat_totals[[#This Row],[energy carrier EUCalc]],$AE$11:$BI$24,COLUMN()-COLUMN($AD$29),FALSE)*eurostat_totals[[#This Row],[2020 1]]</f>
        <v>1989.8871025707681</v>
      </c>
      <c r="AM41" s="84">
        <f>VLOOKUP(eurostat_totals[[#This Row],[energy carrier EUCalc]],$AE$11:$BI$24,COLUMN()-COLUMN($AD$29),FALSE)*eurostat_totals[[#This Row],[2020 1]]</f>
        <v>1989.8871025707681</v>
      </c>
      <c r="AN41" s="84">
        <f>VLOOKUP(eurostat_totals[[#This Row],[energy carrier EUCalc]],$AE$11:$BI$24,COLUMN()-COLUMN($AD$29),FALSE)*eurostat_totals[[#This Row],[2020 1]]</f>
        <v>1989.8871025707681</v>
      </c>
      <c r="AO41" s="84">
        <f>VLOOKUP(eurostat_totals[[#This Row],[energy carrier EUCalc]],$AE$11:$BI$24,COLUMN()-COLUMN($AD$29),FALSE)*eurostat_totals[[#This Row],[2020 1]]</f>
        <v>1989.8871025707681</v>
      </c>
      <c r="AP41" s="84">
        <f>VLOOKUP(eurostat_totals[[#This Row],[energy carrier EUCalc]],$AE$11:$BI$24,COLUMN()-COLUMN($AD$29),FALSE)*eurostat_totals[[#This Row],[2020 1]]</f>
        <v>1989.8871025707681</v>
      </c>
      <c r="AQ41" s="84">
        <f>VLOOKUP(eurostat_totals[[#This Row],[energy carrier EUCalc]],$AE$11:$BI$24,COLUMN()-COLUMN($AD$29),FALSE)*eurostat_totals[[#This Row],[2020 1]]</f>
        <v>1989.8871025707681</v>
      </c>
      <c r="AR41" s="81">
        <f>VLOOKUP(eurostat_totals[[#This Row],[energy carrier EUCalc]],$AE$11:$BI$24,COLUMN()-COLUMN($AD$29),FALSE)*eurostat_totals[[#This Row],[2020 1]]</f>
        <v>1989.8871025707681</v>
      </c>
      <c r="AS41" s="81">
        <f>VLOOKUP(eurostat_totals[[#This Row],[energy carrier EUCalc]],$AE$11:$BI$24,COLUMN()-COLUMN($AD$29),FALSE)*eurostat_totals[[#This Row],[2020 1]]</f>
        <v>1989.8871025707681</v>
      </c>
      <c r="AT41" s="81">
        <f>VLOOKUP(eurostat_totals[[#This Row],[energy carrier EUCalc]],$AE$11:$BI$24,COLUMN()-COLUMN($AD$29),FALSE)*eurostat_totals[[#This Row],[2020 1]]</f>
        <v>1989.8871025707681</v>
      </c>
      <c r="AU41" s="81">
        <f ca="1">VLOOKUP(eurostat_totals[[#This Row],[energy carrier EUCalc]],$AE$11:$BI$24,COLUMN()-COLUMN($AD$29),FALSE)*eurostat_totals[[#This Row],[2020 1]]</f>
        <v>2597.9081616896137</v>
      </c>
      <c r="AV41" s="81">
        <f>VLOOKUP(eurostat_totals[[#This Row],[energy carrier EUCalc]],$AE$11:$BI$24,COLUMN()-COLUMN($AD$29),FALSE)*eurostat_totals[[#This Row],[2020 1]]</f>
        <v>1989.8871025707681</v>
      </c>
      <c r="AW41" s="81">
        <f>VLOOKUP(eurostat_totals[[#This Row],[energy carrier EUCalc]],$AE$11:$BI$24,COLUMN()-COLUMN($AD$29),FALSE)*eurostat_totals[[#This Row],[2020 1]]</f>
        <v>1989.8871025707681</v>
      </c>
      <c r="AX41" s="81">
        <f>VLOOKUP(eurostat_totals[[#This Row],[energy carrier EUCalc]],$AE$11:$BI$24,COLUMN()-COLUMN($AD$29),FALSE)*eurostat_totals[[#This Row],[2020 1]]</f>
        <v>1989.8871025707681</v>
      </c>
      <c r="AY41" s="81">
        <f>VLOOKUP(eurostat_totals[[#This Row],[energy carrier EUCalc]],$AE$11:$BI$24,COLUMN()-COLUMN($AD$29),FALSE)*eurostat_totals[[#This Row],[2020 1]]</f>
        <v>1989.8871025707681</v>
      </c>
      <c r="AZ41" s="81">
        <f>VLOOKUP(eurostat_totals[[#This Row],[energy carrier EUCalc]],$AE$11:$BI$24,COLUMN()-COLUMN($AD$29),FALSE)*eurostat_totals[[#This Row],[2020 1]]</f>
        <v>1989.8871025707681</v>
      </c>
      <c r="BA41" s="81">
        <f>VLOOKUP(eurostat_totals[[#This Row],[energy carrier EUCalc]],$AE$11:$BI$24,COLUMN()-COLUMN($AD$29),FALSE)*eurostat_totals[[#This Row],[2020 1]]</f>
        <v>1989.8871025707681</v>
      </c>
      <c r="BB41" s="81">
        <f ca="1">VLOOKUP(eurostat_totals[[#This Row],[energy carrier EUCalc]],$AE$11:$BI$24,COLUMN()-COLUMN($AD$29),FALSE)*eurostat_totals[[#This Row],[2020 1]]</f>
        <v>2542.633519951537</v>
      </c>
      <c r="BC41" s="81">
        <f>VLOOKUP(eurostat_totals[[#This Row],[energy carrier EUCalc]],$AE$11:$BI$24,COLUMN()-COLUMN($AD$29),FALSE)*eurostat_totals[[#This Row],[2020 1]]</f>
        <v>1989.8871025707681</v>
      </c>
      <c r="BD41" s="81">
        <f>VLOOKUP(eurostat_totals[[#This Row],[energy carrier EUCalc]],$AE$11:$BI$24,COLUMN()-COLUMN($AD$29),FALSE)*eurostat_totals[[#This Row],[2020 1]]</f>
        <v>1989.8871025707681</v>
      </c>
      <c r="BE41" s="81">
        <f>VLOOKUP(eurostat_totals[[#This Row],[energy carrier EUCalc]],$AE$11:$BI$24,COLUMN()-COLUMN($AD$29),FALSE)*eurostat_totals[[#This Row],[2020 1]]</f>
        <v>1989.8871025707681</v>
      </c>
      <c r="BF41" s="81">
        <f>VLOOKUP(eurostat_totals[[#This Row],[energy carrier EUCalc]],$AE$11:$BI$24,COLUMN()-COLUMN($AD$29),FALSE)*eurostat_totals[[#This Row],[2020 1]]</f>
        <v>1989.8871025707681</v>
      </c>
      <c r="BG41" s="81">
        <f>VLOOKUP(eurostat_totals[[#This Row],[energy carrier EUCalc]],$AE$11:$BI$24,COLUMN()-COLUMN($AD$29),FALSE)*eurostat_totals[[#This Row],[2020 1]]</f>
        <v>1989.8871025707681</v>
      </c>
      <c r="BH41" s="81">
        <f>VLOOKUP(eurostat_totals[[#This Row],[energy carrier EUCalc]],$AE$11:$BI$24,COLUMN()-COLUMN($AD$29),FALSE)*eurostat_totals[[#This Row],[2020 1]]</f>
        <v>1989.8871025707681</v>
      </c>
      <c r="BI41" s="81">
        <f ca="1">VLOOKUP(eurostat_totals[[#This Row],[energy carrier EUCalc]],$AE$11:$BI$24,COLUMN()-COLUMN($AD$29),FALSE)*eurostat_totals[[#This Row],[2020 1]]</f>
        <v>2487.3588782134602</v>
      </c>
    </row>
    <row r="42" spans="1:61" x14ac:dyDescent="0.25">
      <c r="A42" s="81" t="str">
        <f t="shared" si="117"/>
        <v>electricityHungary</v>
      </c>
      <c r="B42" s="6" t="s">
        <v>35</v>
      </c>
      <c r="C42" t="s">
        <v>15</v>
      </c>
      <c r="D42" s="84">
        <v>3793.6847236566618</v>
      </c>
      <c r="E42" s="84">
        <v>4032.7250039805235</v>
      </c>
      <c r="F42" s="84">
        <v>4340.7093314103477</v>
      </c>
      <c r="G42" s="84">
        <v>4013.7352619160283</v>
      </c>
      <c r="H42" s="84">
        <v>4063.689566957496</v>
      </c>
      <c r="I42" s="84">
        <v>4040.5705763024912</v>
      </c>
      <c r="J42" s="84">
        <v>4150.3845815508002</v>
      </c>
      <c r="K42" s="84">
        <v>4037.6801022891341</v>
      </c>
      <c r="L42" s="84">
        <v>4118.5989703075747</v>
      </c>
      <c r="M42" s="84">
        <v>4059.5603183669864</v>
      </c>
      <c r="N42" s="84">
        <v>4042.6303991458967</v>
      </c>
      <c r="O42" s="84">
        <v>4133.4402944807271</v>
      </c>
      <c r="P42" s="84">
        <v>4392.8776826942913</v>
      </c>
      <c r="Q42" s="84">
        <v>4945.901366417319</v>
      </c>
      <c r="R42" s="84">
        <v>4574.0584950224902</v>
      </c>
      <c r="S42" s="84">
        <v>4642.8421781774096</v>
      </c>
      <c r="T42" s="84">
        <v>4900.0150828673723</v>
      </c>
      <c r="U42" s="84">
        <v>4092.3689775366115</v>
      </c>
      <c r="V42" s="84">
        <v>4180.0215634755232</v>
      </c>
      <c r="W42" s="84">
        <v>3853.3222145361246</v>
      </c>
      <c r="X42" s="84">
        <v>2637.101447894343</v>
      </c>
      <c r="Y42" s="84">
        <v>1760.3766802914936</v>
      </c>
      <c r="Z42" s="84">
        <v>786.20386478679131</v>
      </c>
      <c r="AA42" s="84">
        <v>710.93861830237495</v>
      </c>
      <c r="AB42" s="84">
        <v>680.52990080912173</v>
      </c>
      <c r="AC42" s="84">
        <v>1021.7464347889436</v>
      </c>
      <c r="AD42" s="84">
        <v>1032.5867572263978</v>
      </c>
      <c r="AE42" s="84">
        <v>1060.3957801783051</v>
      </c>
      <c r="AF42" s="84">
        <f t="shared" si="114"/>
        <v>1115.2341632566079</v>
      </c>
      <c r="AG42" s="84">
        <f t="shared" si="115"/>
        <v>1196.0932722474545</v>
      </c>
      <c r="AH42" s="84">
        <f t="shared" si="116"/>
        <v>1299.205946535121</v>
      </c>
      <c r="AI42" s="84">
        <f>VLOOKUP(eurostat_totals[[#This Row],[energy carrier EUCalc]],$AE$11:$BI$24,COLUMN()-COLUMN($AD$29),FALSE)*eurostat_totals[[#This Row],[2020 1]]</f>
        <v>1299.205946535121</v>
      </c>
      <c r="AJ42" s="84">
        <f>VLOOKUP(eurostat_totals[[#This Row],[energy carrier EUCalc]],$AE$11:$BI$24,COLUMN()-COLUMN($AD$29),FALSE)*eurostat_totals[[#This Row],[2020 1]]</f>
        <v>1299.205946535121</v>
      </c>
      <c r="AK42" s="84">
        <f>VLOOKUP(eurostat_totals[[#This Row],[energy carrier EUCalc]],$AE$11:$BI$24,COLUMN()-COLUMN($AD$29),FALSE)*eurostat_totals[[#This Row],[2020 1]]</f>
        <v>1299.205946535121</v>
      </c>
      <c r="AL42" s="84">
        <f>VLOOKUP(eurostat_totals[[#This Row],[energy carrier EUCalc]],$AE$11:$BI$24,COLUMN()-COLUMN($AD$29),FALSE)*eurostat_totals[[#This Row],[2020 1]]</f>
        <v>1299.205946535121</v>
      </c>
      <c r="AM42" s="84">
        <f>VLOOKUP(eurostat_totals[[#This Row],[energy carrier EUCalc]],$AE$11:$BI$24,COLUMN()-COLUMN($AD$29),FALSE)*eurostat_totals[[#This Row],[2020 1]]</f>
        <v>1299.205946535121</v>
      </c>
      <c r="AN42" s="84">
        <f>VLOOKUP(eurostat_totals[[#This Row],[energy carrier EUCalc]],$AE$11:$BI$24,COLUMN()-COLUMN($AD$29),FALSE)*eurostat_totals[[#This Row],[2020 1]]</f>
        <v>1299.205946535121</v>
      </c>
      <c r="AO42" s="84">
        <f>VLOOKUP(eurostat_totals[[#This Row],[energy carrier EUCalc]],$AE$11:$BI$24,COLUMN()-COLUMN($AD$29),FALSE)*eurostat_totals[[#This Row],[2020 1]]</f>
        <v>1299.205946535121</v>
      </c>
      <c r="AP42" s="84">
        <f>VLOOKUP(eurostat_totals[[#This Row],[energy carrier EUCalc]],$AE$11:$BI$24,COLUMN()-COLUMN($AD$29),FALSE)*eurostat_totals[[#This Row],[2020 1]]</f>
        <v>1299.205946535121</v>
      </c>
      <c r="AQ42" s="84">
        <f>VLOOKUP(eurostat_totals[[#This Row],[energy carrier EUCalc]],$AE$11:$BI$24,COLUMN()-COLUMN($AD$29),FALSE)*eurostat_totals[[#This Row],[2020 1]]</f>
        <v>1299.205946535121</v>
      </c>
      <c r="AR42" s="81">
        <f>VLOOKUP(eurostat_totals[[#This Row],[energy carrier EUCalc]],$AE$11:$BI$24,COLUMN()-COLUMN($AD$29),FALSE)*eurostat_totals[[#This Row],[2020 1]]</f>
        <v>1299.205946535121</v>
      </c>
      <c r="AS42" s="81">
        <f>VLOOKUP(eurostat_totals[[#This Row],[energy carrier EUCalc]],$AE$11:$BI$24,COLUMN()-COLUMN($AD$29),FALSE)*eurostat_totals[[#This Row],[2020 1]]</f>
        <v>1299.205946535121</v>
      </c>
      <c r="AT42" s="81">
        <f>VLOOKUP(eurostat_totals[[#This Row],[energy carrier EUCalc]],$AE$11:$BI$24,COLUMN()-COLUMN($AD$29),FALSE)*eurostat_totals[[#This Row],[2020 1]]</f>
        <v>1299.205946535121</v>
      </c>
      <c r="AU42" s="81">
        <f ca="1">VLOOKUP(eurostat_totals[[#This Row],[energy carrier EUCalc]],$AE$11:$BI$24,COLUMN()-COLUMN($AD$29),FALSE)*eurostat_totals[[#This Row],[2020 1]]</f>
        <v>1696.1855413097414</v>
      </c>
      <c r="AV42" s="81">
        <f>VLOOKUP(eurostat_totals[[#This Row],[energy carrier EUCalc]],$AE$11:$BI$24,COLUMN()-COLUMN($AD$29),FALSE)*eurostat_totals[[#This Row],[2020 1]]</f>
        <v>1299.205946535121</v>
      </c>
      <c r="AW42" s="81">
        <f>VLOOKUP(eurostat_totals[[#This Row],[energy carrier EUCalc]],$AE$11:$BI$24,COLUMN()-COLUMN($AD$29),FALSE)*eurostat_totals[[#This Row],[2020 1]]</f>
        <v>1299.205946535121</v>
      </c>
      <c r="AX42" s="81">
        <f>VLOOKUP(eurostat_totals[[#This Row],[energy carrier EUCalc]],$AE$11:$BI$24,COLUMN()-COLUMN($AD$29),FALSE)*eurostat_totals[[#This Row],[2020 1]]</f>
        <v>1299.205946535121</v>
      </c>
      <c r="AY42" s="81">
        <f>VLOOKUP(eurostat_totals[[#This Row],[energy carrier EUCalc]],$AE$11:$BI$24,COLUMN()-COLUMN($AD$29),FALSE)*eurostat_totals[[#This Row],[2020 1]]</f>
        <v>1299.205946535121</v>
      </c>
      <c r="AZ42" s="81">
        <f>VLOOKUP(eurostat_totals[[#This Row],[energy carrier EUCalc]],$AE$11:$BI$24,COLUMN()-COLUMN($AD$29),FALSE)*eurostat_totals[[#This Row],[2020 1]]</f>
        <v>1299.205946535121</v>
      </c>
      <c r="BA42" s="81">
        <f>VLOOKUP(eurostat_totals[[#This Row],[energy carrier EUCalc]],$AE$11:$BI$24,COLUMN()-COLUMN($AD$29),FALSE)*eurostat_totals[[#This Row],[2020 1]]</f>
        <v>1299.205946535121</v>
      </c>
      <c r="BB42" s="81">
        <f ca="1">VLOOKUP(eurostat_totals[[#This Row],[energy carrier EUCalc]],$AE$11:$BI$24,COLUMN()-COLUMN($AD$29),FALSE)*eurostat_totals[[#This Row],[2020 1]]</f>
        <v>1660.0964872393213</v>
      </c>
      <c r="BC42" s="81">
        <f>VLOOKUP(eurostat_totals[[#This Row],[energy carrier EUCalc]],$AE$11:$BI$24,COLUMN()-COLUMN($AD$29),FALSE)*eurostat_totals[[#This Row],[2020 1]]</f>
        <v>1299.205946535121</v>
      </c>
      <c r="BD42" s="81">
        <f>VLOOKUP(eurostat_totals[[#This Row],[energy carrier EUCalc]],$AE$11:$BI$24,COLUMN()-COLUMN($AD$29),FALSE)*eurostat_totals[[#This Row],[2020 1]]</f>
        <v>1299.205946535121</v>
      </c>
      <c r="BE42" s="81">
        <f>VLOOKUP(eurostat_totals[[#This Row],[energy carrier EUCalc]],$AE$11:$BI$24,COLUMN()-COLUMN($AD$29),FALSE)*eurostat_totals[[#This Row],[2020 1]]</f>
        <v>1299.205946535121</v>
      </c>
      <c r="BF42" s="81">
        <f>VLOOKUP(eurostat_totals[[#This Row],[energy carrier EUCalc]],$AE$11:$BI$24,COLUMN()-COLUMN($AD$29),FALSE)*eurostat_totals[[#This Row],[2020 1]]</f>
        <v>1299.205946535121</v>
      </c>
      <c r="BG42" s="81">
        <f>VLOOKUP(eurostat_totals[[#This Row],[energy carrier EUCalc]],$AE$11:$BI$24,COLUMN()-COLUMN($AD$29),FALSE)*eurostat_totals[[#This Row],[2020 1]]</f>
        <v>1299.205946535121</v>
      </c>
      <c r="BH42" s="81">
        <f>VLOOKUP(eurostat_totals[[#This Row],[energy carrier EUCalc]],$AE$11:$BI$24,COLUMN()-COLUMN($AD$29),FALSE)*eurostat_totals[[#This Row],[2020 1]]</f>
        <v>1299.205946535121</v>
      </c>
      <c r="BI42" s="81">
        <f ca="1">VLOOKUP(eurostat_totals[[#This Row],[energy carrier EUCalc]],$AE$11:$BI$24,COLUMN()-COLUMN($AD$29),FALSE)*eurostat_totals[[#This Row],[2020 1]]</f>
        <v>1624.0074331689013</v>
      </c>
    </row>
    <row r="43" spans="1:61" x14ac:dyDescent="0.25">
      <c r="A43" s="81" t="str">
        <f t="shared" si="117"/>
        <v>electricityIceland</v>
      </c>
      <c r="B43" s="6" t="s">
        <v>35</v>
      </c>
      <c r="C43" t="s">
        <v>70</v>
      </c>
      <c r="D43" s="84">
        <v>574.99883000000011</v>
      </c>
      <c r="E43" s="84">
        <v>517.00002000000006</v>
      </c>
      <c r="F43" s="84">
        <v>542.00452000000007</v>
      </c>
      <c r="G43" s="84">
        <v>558.99594999999999</v>
      </c>
      <c r="H43" s="84">
        <v>555.99541000000011</v>
      </c>
      <c r="I43" s="84">
        <v>558.99594999999999</v>
      </c>
      <c r="J43" s="84">
        <v>562.99666999999999</v>
      </c>
      <c r="K43" s="84">
        <v>577.99937</v>
      </c>
      <c r="L43" s="84">
        <v>562.99666999999999</v>
      </c>
      <c r="M43" s="84">
        <v>580.99991</v>
      </c>
      <c r="N43" s="84">
        <v>606.00441000000001</v>
      </c>
      <c r="O43" s="84">
        <v>608.00477000000012</v>
      </c>
      <c r="P43" s="84">
        <v>636.99836000000005</v>
      </c>
      <c r="Q43" s="84">
        <v>612.00549000000001</v>
      </c>
      <c r="R43" s="84">
        <v>672.00466000000006</v>
      </c>
      <c r="S43" s="84">
        <v>689.9962700000001</v>
      </c>
      <c r="T43" s="84">
        <v>797.00390000000004</v>
      </c>
      <c r="U43" s="84">
        <v>826.99766999999997</v>
      </c>
      <c r="V43" s="84">
        <v>860.00361000000009</v>
      </c>
      <c r="W43" s="84">
        <v>881.99594000000002</v>
      </c>
      <c r="X43" s="84">
        <v>929.00440000000003</v>
      </c>
      <c r="Y43" s="84">
        <v>859.00343000000009</v>
      </c>
      <c r="Z43" s="84">
        <v>852.00217000000009</v>
      </c>
      <c r="AA43" s="84">
        <v>836.99946999999997</v>
      </c>
      <c r="AB43" s="84">
        <v>842.00037000000009</v>
      </c>
      <c r="AC43" s="84">
        <v>824.99731000000008</v>
      </c>
      <c r="AD43" s="84">
        <v>844.00073000000009</v>
      </c>
      <c r="AE43" s="84">
        <v>823.14814000000013</v>
      </c>
      <c r="AF43" s="84">
        <f t="shared" si="114"/>
        <v>817.37733400000013</v>
      </c>
      <c r="AG43" s="84">
        <f t="shared" si="115"/>
        <v>813.45290680000016</v>
      </c>
      <c r="AH43" s="84">
        <f t="shared" si="116"/>
        <v>807.74341416000016</v>
      </c>
      <c r="AI43" s="84">
        <f>VLOOKUP(eurostat_totals[[#This Row],[energy carrier EUCalc]],$AE$11:$BI$24,COLUMN()-COLUMN($AD$29),FALSE)*eurostat_totals[[#This Row],[2020 1]]</f>
        <v>807.74341416000016</v>
      </c>
      <c r="AJ43" s="84">
        <f>VLOOKUP(eurostat_totals[[#This Row],[energy carrier EUCalc]],$AE$11:$BI$24,COLUMN()-COLUMN($AD$29),FALSE)*eurostat_totals[[#This Row],[2020 1]]</f>
        <v>807.74341416000016</v>
      </c>
      <c r="AK43" s="84">
        <f>VLOOKUP(eurostat_totals[[#This Row],[energy carrier EUCalc]],$AE$11:$BI$24,COLUMN()-COLUMN($AD$29),FALSE)*eurostat_totals[[#This Row],[2020 1]]</f>
        <v>807.74341416000016</v>
      </c>
      <c r="AL43" s="84">
        <f>VLOOKUP(eurostat_totals[[#This Row],[energy carrier EUCalc]],$AE$11:$BI$24,COLUMN()-COLUMN($AD$29),FALSE)*eurostat_totals[[#This Row],[2020 1]]</f>
        <v>807.74341416000016</v>
      </c>
      <c r="AM43" s="84">
        <f>VLOOKUP(eurostat_totals[[#This Row],[energy carrier EUCalc]],$AE$11:$BI$24,COLUMN()-COLUMN($AD$29),FALSE)*eurostat_totals[[#This Row],[2020 1]]</f>
        <v>807.74341416000016</v>
      </c>
      <c r="AN43" s="84">
        <f>VLOOKUP(eurostat_totals[[#This Row],[energy carrier EUCalc]],$AE$11:$BI$24,COLUMN()-COLUMN($AD$29),FALSE)*eurostat_totals[[#This Row],[2020 1]]</f>
        <v>807.74341416000016</v>
      </c>
      <c r="AO43" s="84">
        <f>VLOOKUP(eurostat_totals[[#This Row],[energy carrier EUCalc]],$AE$11:$BI$24,COLUMN()-COLUMN($AD$29),FALSE)*eurostat_totals[[#This Row],[2020 1]]</f>
        <v>807.74341416000016</v>
      </c>
      <c r="AP43" s="84">
        <f>VLOOKUP(eurostat_totals[[#This Row],[energy carrier EUCalc]],$AE$11:$BI$24,COLUMN()-COLUMN($AD$29),FALSE)*eurostat_totals[[#This Row],[2020 1]]</f>
        <v>807.74341416000016</v>
      </c>
      <c r="AQ43" s="84">
        <f>VLOOKUP(eurostat_totals[[#This Row],[energy carrier EUCalc]],$AE$11:$BI$24,COLUMN()-COLUMN($AD$29),FALSE)*eurostat_totals[[#This Row],[2020 1]]</f>
        <v>807.74341416000016</v>
      </c>
      <c r="AR43" s="81">
        <f>VLOOKUP(eurostat_totals[[#This Row],[energy carrier EUCalc]],$AE$11:$BI$24,COLUMN()-COLUMN($AD$29),FALSE)*eurostat_totals[[#This Row],[2020 1]]</f>
        <v>807.74341416000016</v>
      </c>
      <c r="AS43" s="81">
        <f>VLOOKUP(eurostat_totals[[#This Row],[energy carrier EUCalc]],$AE$11:$BI$24,COLUMN()-COLUMN($AD$29),FALSE)*eurostat_totals[[#This Row],[2020 1]]</f>
        <v>807.74341416000016</v>
      </c>
      <c r="AT43" s="81">
        <f>VLOOKUP(eurostat_totals[[#This Row],[energy carrier EUCalc]],$AE$11:$BI$24,COLUMN()-COLUMN($AD$29),FALSE)*eurostat_totals[[#This Row],[2020 1]]</f>
        <v>807.74341416000016</v>
      </c>
      <c r="AU43" s="81">
        <f ca="1">VLOOKUP(eurostat_totals[[#This Row],[energy carrier EUCalc]],$AE$11:$BI$24,COLUMN()-COLUMN($AD$29),FALSE)*eurostat_totals[[#This Row],[2020 1]]</f>
        <v>1054.5539018200002</v>
      </c>
      <c r="AV43" s="81">
        <f>VLOOKUP(eurostat_totals[[#This Row],[energy carrier EUCalc]],$AE$11:$BI$24,COLUMN()-COLUMN($AD$29),FALSE)*eurostat_totals[[#This Row],[2020 1]]</f>
        <v>807.74341416000016</v>
      </c>
      <c r="AW43" s="81">
        <f>VLOOKUP(eurostat_totals[[#This Row],[energy carrier EUCalc]],$AE$11:$BI$24,COLUMN()-COLUMN($AD$29),FALSE)*eurostat_totals[[#This Row],[2020 1]]</f>
        <v>807.74341416000016</v>
      </c>
      <c r="AX43" s="81">
        <f>VLOOKUP(eurostat_totals[[#This Row],[energy carrier EUCalc]],$AE$11:$BI$24,COLUMN()-COLUMN($AD$29),FALSE)*eurostat_totals[[#This Row],[2020 1]]</f>
        <v>807.74341416000016</v>
      </c>
      <c r="AY43" s="81">
        <f>VLOOKUP(eurostat_totals[[#This Row],[energy carrier EUCalc]],$AE$11:$BI$24,COLUMN()-COLUMN($AD$29),FALSE)*eurostat_totals[[#This Row],[2020 1]]</f>
        <v>807.74341416000016</v>
      </c>
      <c r="AZ43" s="81">
        <f>VLOOKUP(eurostat_totals[[#This Row],[energy carrier EUCalc]],$AE$11:$BI$24,COLUMN()-COLUMN($AD$29),FALSE)*eurostat_totals[[#This Row],[2020 1]]</f>
        <v>807.74341416000016</v>
      </c>
      <c r="BA43" s="81">
        <f>VLOOKUP(eurostat_totals[[#This Row],[energy carrier EUCalc]],$AE$11:$BI$24,COLUMN()-COLUMN($AD$29),FALSE)*eurostat_totals[[#This Row],[2020 1]]</f>
        <v>807.74341416000016</v>
      </c>
      <c r="BB43" s="81">
        <f ca="1">VLOOKUP(eurostat_totals[[#This Row],[energy carrier EUCalc]],$AE$11:$BI$24,COLUMN()-COLUMN($AD$29),FALSE)*eurostat_totals[[#This Row],[2020 1]]</f>
        <v>1032.11658476</v>
      </c>
      <c r="BC43" s="81">
        <f>VLOOKUP(eurostat_totals[[#This Row],[energy carrier EUCalc]],$AE$11:$BI$24,COLUMN()-COLUMN($AD$29),FALSE)*eurostat_totals[[#This Row],[2020 1]]</f>
        <v>807.74341416000016</v>
      </c>
      <c r="BD43" s="81">
        <f>VLOOKUP(eurostat_totals[[#This Row],[energy carrier EUCalc]],$AE$11:$BI$24,COLUMN()-COLUMN($AD$29),FALSE)*eurostat_totals[[#This Row],[2020 1]]</f>
        <v>807.74341416000016</v>
      </c>
      <c r="BE43" s="81">
        <f>VLOOKUP(eurostat_totals[[#This Row],[energy carrier EUCalc]],$AE$11:$BI$24,COLUMN()-COLUMN($AD$29),FALSE)*eurostat_totals[[#This Row],[2020 1]]</f>
        <v>807.74341416000016</v>
      </c>
      <c r="BF43" s="81">
        <f>VLOOKUP(eurostat_totals[[#This Row],[energy carrier EUCalc]],$AE$11:$BI$24,COLUMN()-COLUMN($AD$29),FALSE)*eurostat_totals[[#This Row],[2020 1]]</f>
        <v>807.74341416000016</v>
      </c>
      <c r="BG43" s="81">
        <f>VLOOKUP(eurostat_totals[[#This Row],[energy carrier EUCalc]],$AE$11:$BI$24,COLUMN()-COLUMN($AD$29),FALSE)*eurostat_totals[[#This Row],[2020 1]]</f>
        <v>807.74341416000016</v>
      </c>
      <c r="BH43" s="81">
        <f>VLOOKUP(eurostat_totals[[#This Row],[energy carrier EUCalc]],$AE$11:$BI$24,COLUMN()-COLUMN($AD$29),FALSE)*eurostat_totals[[#This Row],[2020 1]]</f>
        <v>807.74341416000016</v>
      </c>
      <c r="BI43" s="81">
        <f ca="1">VLOOKUP(eurostat_totals[[#This Row],[energy carrier EUCalc]],$AE$11:$BI$24,COLUMN()-COLUMN($AD$29),FALSE)*eurostat_totals[[#This Row],[2020 1]]</f>
        <v>1009.6792677000002</v>
      </c>
    </row>
    <row r="44" spans="1:61" x14ac:dyDescent="0.25">
      <c r="A44" s="81" t="str">
        <f t="shared" si="117"/>
        <v>electricityIreland</v>
      </c>
      <c r="B44" s="6" t="s">
        <v>35</v>
      </c>
      <c r="C44" t="s">
        <v>18</v>
      </c>
      <c r="D44" s="84">
        <v>873.59189642550871</v>
      </c>
      <c r="E44" s="84">
        <v>917.67278406397031</v>
      </c>
      <c r="F44" s="84">
        <v>971.45485197120479</v>
      </c>
      <c r="G44" s="84">
        <v>988.32582994557094</v>
      </c>
      <c r="H44" s="84">
        <v>1018.6975149235595</v>
      </c>
      <c r="I44" s="84">
        <v>1046.1159202445058</v>
      </c>
      <c r="J44" s="84">
        <v>1100.7417823394665</v>
      </c>
      <c r="K44" s="84">
        <v>1123.099875424135</v>
      </c>
      <c r="L44" s="84">
        <v>1162.3289464831698</v>
      </c>
      <c r="M44" s="84">
        <v>1267.3616997344595</v>
      </c>
      <c r="N44" s="84">
        <v>1344.5541505709396</v>
      </c>
      <c r="O44" s="84">
        <v>1555.0489520836529</v>
      </c>
      <c r="P44" s="84">
        <v>1309.7334237444734</v>
      </c>
      <c r="Q44" s="84">
        <v>1487.238023786641</v>
      </c>
      <c r="R44" s="84">
        <v>1711.4301786848066</v>
      </c>
      <c r="S44" s="84">
        <v>1678.020230461027</v>
      </c>
      <c r="T44" s="84">
        <v>2001.4362979904599</v>
      </c>
      <c r="U44" s="84">
        <v>1699.1470196625219</v>
      </c>
      <c r="V44" s="84">
        <v>1856.5974839241264</v>
      </c>
      <c r="W44" s="84">
        <v>1343.4134453770887</v>
      </c>
      <c r="X44" s="84">
        <v>1658.5380979256138</v>
      </c>
      <c r="Y44" s="84">
        <v>1292.3045406261676</v>
      </c>
      <c r="Z44" s="84">
        <v>1249.1601827284082</v>
      </c>
      <c r="AA44" s="84">
        <v>1441.8756903493895</v>
      </c>
      <c r="AB44" s="84">
        <v>1366.3213270842664</v>
      </c>
      <c r="AC44" s="84">
        <v>1588.578850743577</v>
      </c>
      <c r="AD44" s="84">
        <v>1586.9636003341864</v>
      </c>
      <c r="AE44" s="84">
        <v>1604.3539160625719</v>
      </c>
      <c r="AF44" s="84">
        <f t="shared" si="114"/>
        <v>1675.3926627294047</v>
      </c>
      <c r="AG44" s="84">
        <f t="shared" si="115"/>
        <v>1722.0960572054078</v>
      </c>
      <c r="AH44" s="84">
        <f t="shared" si="116"/>
        <v>1793.2510032296361</v>
      </c>
      <c r="AI44" s="84">
        <f>VLOOKUP(eurostat_totals[[#This Row],[energy carrier EUCalc]],$AE$11:$BI$24,COLUMN()-COLUMN($AD$29),FALSE)*eurostat_totals[[#This Row],[2020 1]]</f>
        <v>1793.2510032296361</v>
      </c>
      <c r="AJ44" s="84">
        <f>VLOOKUP(eurostat_totals[[#This Row],[energy carrier EUCalc]],$AE$11:$BI$24,COLUMN()-COLUMN($AD$29),FALSE)*eurostat_totals[[#This Row],[2020 1]]</f>
        <v>1793.2510032296361</v>
      </c>
      <c r="AK44" s="84">
        <f>VLOOKUP(eurostat_totals[[#This Row],[energy carrier EUCalc]],$AE$11:$BI$24,COLUMN()-COLUMN($AD$29),FALSE)*eurostat_totals[[#This Row],[2020 1]]</f>
        <v>1793.2510032296361</v>
      </c>
      <c r="AL44" s="84">
        <f>VLOOKUP(eurostat_totals[[#This Row],[energy carrier EUCalc]],$AE$11:$BI$24,COLUMN()-COLUMN($AD$29),FALSE)*eurostat_totals[[#This Row],[2020 1]]</f>
        <v>1793.2510032296361</v>
      </c>
      <c r="AM44" s="84">
        <f>VLOOKUP(eurostat_totals[[#This Row],[energy carrier EUCalc]],$AE$11:$BI$24,COLUMN()-COLUMN($AD$29),FALSE)*eurostat_totals[[#This Row],[2020 1]]</f>
        <v>1793.2510032296361</v>
      </c>
      <c r="AN44" s="84">
        <f>VLOOKUP(eurostat_totals[[#This Row],[energy carrier EUCalc]],$AE$11:$BI$24,COLUMN()-COLUMN($AD$29),FALSE)*eurostat_totals[[#This Row],[2020 1]]</f>
        <v>1793.2510032296361</v>
      </c>
      <c r="AO44" s="84">
        <f>VLOOKUP(eurostat_totals[[#This Row],[energy carrier EUCalc]],$AE$11:$BI$24,COLUMN()-COLUMN($AD$29),FALSE)*eurostat_totals[[#This Row],[2020 1]]</f>
        <v>1793.2510032296361</v>
      </c>
      <c r="AP44" s="84">
        <f>VLOOKUP(eurostat_totals[[#This Row],[energy carrier EUCalc]],$AE$11:$BI$24,COLUMN()-COLUMN($AD$29),FALSE)*eurostat_totals[[#This Row],[2020 1]]</f>
        <v>1793.2510032296361</v>
      </c>
      <c r="AQ44" s="84">
        <f>VLOOKUP(eurostat_totals[[#This Row],[energy carrier EUCalc]],$AE$11:$BI$24,COLUMN()-COLUMN($AD$29),FALSE)*eurostat_totals[[#This Row],[2020 1]]</f>
        <v>1793.2510032296361</v>
      </c>
      <c r="AR44" s="81">
        <f>VLOOKUP(eurostat_totals[[#This Row],[energy carrier EUCalc]],$AE$11:$BI$24,COLUMN()-COLUMN($AD$29),FALSE)*eurostat_totals[[#This Row],[2020 1]]</f>
        <v>1793.2510032296361</v>
      </c>
      <c r="AS44" s="81">
        <f>VLOOKUP(eurostat_totals[[#This Row],[energy carrier EUCalc]],$AE$11:$BI$24,COLUMN()-COLUMN($AD$29),FALSE)*eurostat_totals[[#This Row],[2020 1]]</f>
        <v>1793.2510032296361</v>
      </c>
      <c r="AT44" s="81">
        <f>VLOOKUP(eurostat_totals[[#This Row],[energy carrier EUCalc]],$AE$11:$BI$24,COLUMN()-COLUMN($AD$29),FALSE)*eurostat_totals[[#This Row],[2020 1]]</f>
        <v>1793.2510032296361</v>
      </c>
      <c r="AU44" s="81">
        <f ca="1">VLOOKUP(eurostat_totals[[#This Row],[energy carrier EUCalc]],$AE$11:$BI$24,COLUMN()-COLUMN($AD$29),FALSE)*eurostat_totals[[#This Row],[2020 1]]</f>
        <v>2341.1888097720248</v>
      </c>
      <c r="AV44" s="81">
        <f>VLOOKUP(eurostat_totals[[#This Row],[energy carrier EUCalc]],$AE$11:$BI$24,COLUMN()-COLUMN($AD$29),FALSE)*eurostat_totals[[#This Row],[2020 1]]</f>
        <v>1793.2510032296361</v>
      </c>
      <c r="AW44" s="81">
        <f>VLOOKUP(eurostat_totals[[#This Row],[energy carrier EUCalc]],$AE$11:$BI$24,COLUMN()-COLUMN($AD$29),FALSE)*eurostat_totals[[#This Row],[2020 1]]</f>
        <v>1793.2510032296361</v>
      </c>
      <c r="AX44" s="81">
        <f>VLOOKUP(eurostat_totals[[#This Row],[energy carrier EUCalc]],$AE$11:$BI$24,COLUMN()-COLUMN($AD$29),FALSE)*eurostat_totals[[#This Row],[2020 1]]</f>
        <v>1793.2510032296361</v>
      </c>
      <c r="AY44" s="81">
        <f>VLOOKUP(eurostat_totals[[#This Row],[energy carrier EUCalc]],$AE$11:$BI$24,COLUMN()-COLUMN($AD$29),FALSE)*eurostat_totals[[#This Row],[2020 1]]</f>
        <v>1793.2510032296361</v>
      </c>
      <c r="AZ44" s="81">
        <f>VLOOKUP(eurostat_totals[[#This Row],[energy carrier EUCalc]],$AE$11:$BI$24,COLUMN()-COLUMN($AD$29),FALSE)*eurostat_totals[[#This Row],[2020 1]]</f>
        <v>1793.2510032296361</v>
      </c>
      <c r="BA44" s="81">
        <f>VLOOKUP(eurostat_totals[[#This Row],[energy carrier EUCalc]],$AE$11:$BI$24,COLUMN()-COLUMN($AD$29),FALSE)*eurostat_totals[[#This Row],[2020 1]]</f>
        <v>1793.2510032296361</v>
      </c>
      <c r="BB44" s="81">
        <f ca="1">VLOOKUP(eurostat_totals[[#This Row],[energy carrier EUCalc]],$AE$11:$BI$24,COLUMN()-COLUMN($AD$29),FALSE)*eurostat_totals[[#This Row],[2020 1]]</f>
        <v>2291.3762819045351</v>
      </c>
      <c r="BC44" s="81">
        <f>VLOOKUP(eurostat_totals[[#This Row],[energy carrier EUCalc]],$AE$11:$BI$24,COLUMN()-COLUMN($AD$29),FALSE)*eurostat_totals[[#This Row],[2020 1]]</f>
        <v>1793.2510032296361</v>
      </c>
      <c r="BD44" s="81">
        <f>VLOOKUP(eurostat_totals[[#This Row],[energy carrier EUCalc]],$AE$11:$BI$24,COLUMN()-COLUMN($AD$29),FALSE)*eurostat_totals[[#This Row],[2020 1]]</f>
        <v>1793.2510032296361</v>
      </c>
      <c r="BE44" s="81">
        <f>VLOOKUP(eurostat_totals[[#This Row],[energy carrier EUCalc]],$AE$11:$BI$24,COLUMN()-COLUMN($AD$29),FALSE)*eurostat_totals[[#This Row],[2020 1]]</f>
        <v>1793.2510032296361</v>
      </c>
      <c r="BF44" s="81">
        <f>VLOOKUP(eurostat_totals[[#This Row],[energy carrier EUCalc]],$AE$11:$BI$24,COLUMN()-COLUMN($AD$29),FALSE)*eurostat_totals[[#This Row],[2020 1]]</f>
        <v>1793.2510032296361</v>
      </c>
      <c r="BG44" s="81">
        <f>VLOOKUP(eurostat_totals[[#This Row],[energy carrier EUCalc]],$AE$11:$BI$24,COLUMN()-COLUMN($AD$29),FALSE)*eurostat_totals[[#This Row],[2020 1]]</f>
        <v>1793.2510032296361</v>
      </c>
      <c r="BH44" s="81">
        <f>VLOOKUP(eurostat_totals[[#This Row],[energy carrier EUCalc]],$AE$11:$BI$24,COLUMN()-COLUMN($AD$29),FALSE)*eurostat_totals[[#This Row],[2020 1]]</f>
        <v>1793.2510032296361</v>
      </c>
      <c r="BI44" s="81">
        <f ca="1">VLOOKUP(eurostat_totals[[#This Row],[energy carrier EUCalc]],$AE$11:$BI$24,COLUMN()-COLUMN($AD$29),FALSE)*eurostat_totals[[#This Row],[2020 1]]</f>
        <v>2241.5637540370453</v>
      </c>
    </row>
    <row r="45" spans="1:61" x14ac:dyDescent="0.25">
      <c r="A45" s="81" t="str">
        <f t="shared" si="117"/>
        <v>electricityItaly</v>
      </c>
      <c r="B45" s="6" t="s">
        <v>35</v>
      </c>
      <c r="C45" t="s">
        <v>5</v>
      </c>
      <c r="D45" s="84">
        <v>5304.3947927732097</v>
      </c>
      <c r="E45" s="84">
        <v>5500.4553916116884</v>
      </c>
      <c r="F45" s="84">
        <v>5607.085804777239</v>
      </c>
      <c r="G45" s="84">
        <v>5674.7869858779713</v>
      </c>
      <c r="H45" s="84">
        <v>5736.3507439460345</v>
      </c>
      <c r="I45" s="84">
        <v>5758.4822024875875</v>
      </c>
      <c r="J45" s="84">
        <v>5834.2301231267666</v>
      </c>
      <c r="K45" s="84">
        <v>5883.3213179178056</v>
      </c>
      <c r="L45" s="84">
        <v>5962.7919377735207</v>
      </c>
      <c r="M45" s="84">
        <v>6107.8496854665227</v>
      </c>
      <c r="N45" s="84">
        <v>6147.5849953943807</v>
      </c>
      <c r="O45" s="84">
        <v>6423.005437442519</v>
      </c>
      <c r="P45" s="84">
        <v>6113.4958964760299</v>
      </c>
      <c r="Q45" s="84">
        <v>7072.4866081949503</v>
      </c>
      <c r="R45" s="84">
        <v>7795.2391239327972</v>
      </c>
      <c r="S45" s="84">
        <v>7155.386651981863</v>
      </c>
      <c r="T45" s="84">
        <v>5256.2488846662181</v>
      </c>
      <c r="U45" s="84">
        <v>3512.652245082003</v>
      </c>
      <c r="V45" s="84">
        <v>3544.6020801237905</v>
      </c>
      <c r="W45" s="84">
        <v>3411.833140957659</v>
      </c>
      <c r="X45" s="84">
        <v>3915.7135704573006</v>
      </c>
      <c r="Y45" s="84">
        <v>4359.1255856177795</v>
      </c>
      <c r="Z45" s="84">
        <v>3156.8052018685794</v>
      </c>
      <c r="AA45" s="84">
        <v>3390.1805919508361</v>
      </c>
      <c r="AB45" s="84">
        <v>2281.3109901874936</v>
      </c>
      <c r="AC45" s="84">
        <v>4437.3930951577522</v>
      </c>
      <c r="AD45" s="84">
        <v>4311.1505092196194</v>
      </c>
      <c r="AE45" s="84">
        <v>4390.7101059151037</v>
      </c>
      <c r="AF45" s="84">
        <f t="shared" si="114"/>
        <v>4637.4910867244089</v>
      </c>
      <c r="AG45" s="84">
        <f t="shared" si="115"/>
        <v>4886.9531856791236</v>
      </c>
      <c r="AH45" s="84">
        <f t="shared" si="116"/>
        <v>5408.0816247774492</v>
      </c>
      <c r="AI45" s="84">
        <f>VLOOKUP(eurostat_totals[[#This Row],[energy carrier EUCalc]],$AE$11:$BI$24,COLUMN()-COLUMN($AD$29),FALSE)*eurostat_totals[[#This Row],[2020 1]]</f>
        <v>5408.0816247774492</v>
      </c>
      <c r="AJ45" s="84">
        <f>VLOOKUP(eurostat_totals[[#This Row],[energy carrier EUCalc]],$AE$11:$BI$24,COLUMN()-COLUMN($AD$29),FALSE)*eurostat_totals[[#This Row],[2020 1]]</f>
        <v>5408.0816247774492</v>
      </c>
      <c r="AK45" s="84">
        <f>VLOOKUP(eurostat_totals[[#This Row],[energy carrier EUCalc]],$AE$11:$BI$24,COLUMN()-COLUMN($AD$29),FALSE)*eurostat_totals[[#This Row],[2020 1]]</f>
        <v>5408.0816247774492</v>
      </c>
      <c r="AL45" s="84">
        <f>VLOOKUP(eurostat_totals[[#This Row],[energy carrier EUCalc]],$AE$11:$BI$24,COLUMN()-COLUMN($AD$29),FALSE)*eurostat_totals[[#This Row],[2020 1]]</f>
        <v>5408.0816247774492</v>
      </c>
      <c r="AM45" s="84">
        <f>VLOOKUP(eurostat_totals[[#This Row],[energy carrier EUCalc]],$AE$11:$BI$24,COLUMN()-COLUMN($AD$29),FALSE)*eurostat_totals[[#This Row],[2020 1]]</f>
        <v>5408.0816247774492</v>
      </c>
      <c r="AN45" s="84">
        <f>VLOOKUP(eurostat_totals[[#This Row],[energy carrier EUCalc]],$AE$11:$BI$24,COLUMN()-COLUMN($AD$29),FALSE)*eurostat_totals[[#This Row],[2020 1]]</f>
        <v>5408.0816247774492</v>
      </c>
      <c r="AO45" s="84">
        <f>VLOOKUP(eurostat_totals[[#This Row],[energy carrier EUCalc]],$AE$11:$BI$24,COLUMN()-COLUMN($AD$29),FALSE)*eurostat_totals[[#This Row],[2020 1]]</f>
        <v>5408.0816247774492</v>
      </c>
      <c r="AP45" s="84">
        <f>VLOOKUP(eurostat_totals[[#This Row],[energy carrier EUCalc]],$AE$11:$BI$24,COLUMN()-COLUMN($AD$29),FALSE)*eurostat_totals[[#This Row],[2020 1]]</f>
        <v>5408.0816247774492</v>
      </c>
      <c r="AQ45" s="84">
        <f>VLOOKUP(eurostat_totals[[#This Row],[energy carrier EUCalc]],$AE$11:$BI$24,COLUMN()-COLUMN($AD$29),FALSE)*eurostat_totals[[#This Row],[2020 1]]</f>
        <v>5408.0816247774492</v>
      </c>
      <c r="AR45" s="81">
        <f>VLOOKUP(eurostat_totals[[#This Row],[energy carrier EUCalc]],$AE$11:$BI$24,COLUMN()-COLUMN($AD$29),FALSE)*eurostat_totals[[#This Row],[2020 1]]</f>
        <v>5408.0816247774492</v>
      </c>
      <c r="AS45" s="81">
        <f>VLOOKUP(eurostat_totals[[#This Row],[energy carrier EUCalc]],$AE$11:$BI$24,COLUMN()-COLUMN($AD$29),FALSE)*eurostat_totals[[#This Row],[2020 1]]</f>
        <v>5408.0816247774492</v>
      </c>
      <c r="AT45" s="81">
        <f>VLOOKUP(eurostat_totals[[#This Row],[energy carrier EUCalc]],$AE$11:$BI$24,COLUMN()-COLUMN($AD$29),FALSE)*eurostat_totals[[#This Row],[2020 1]]</f>
        <v>5408.0816247774492</v>
      </c>
      <c r="AU45" s="81">
        <f ca="1">VLOOKUP(eurostat_totals[[#This Row],[energy carrier EUCalc]],$AE$11:$BI$24,COLUMN()-COLUMN($AD$29),FALSE)*eurostat_totals[[#This Row],[2020 1]]</f>
        <v>7060.5510101261143</v>
      </c>
      <c r="AV45" s="81">
        <f>VLOOKUP(eurostat_totals[[#This Row],[energy carrier EUCalc]],$AE$11:$BI$24,COLUMN()-COLUMN($AD$29),FALSE)*eurostat_totals[[#This Row],[2020 1]]</f>
        <v>5408.0816247774492</v>
      </c>
      <c r="AW45" s="81">
        <f>VLOOKUP(eurostat_totals[[#This Row],[energy carrier EUCalc]],$AE$11:$BI$24,COLUMN()-COLUMN($AD$29),FALSE)*eurostat_totals[[#This Row],[2020 1]]</f>
        <v>5408.0816247774492</v>
      </c>
      <c r="AX45" s="81">
        <f>VLOOKUP(eurostat_totals[[#This Row],[energy carrier EUCalc]],$AE$11:$BI$24,COLUMN()-COLUMN($AD$29),FALSE)*eurostat_totals[[#This Row],[2020 1]]</f>
        <v>5408.0816247774492</v>
      </c>
      <c r="AY45" s="81">
        <f>VLOOKUP(eurostat_totals[[#This Row],[energy carrier EUCalc]],$AE$11:$BI$24,COLUMN()-COLUMN($AD$29),FALSE)*eurostat_totals[[#This Row],[2020 1]]</f>
        <v>5408.0816247774492</v>
      </c>
      <c r="AZ45" s="81">
        <f>VLOOKUP(eurostat_totals[[#This Row],[energy carrier EUCalc]],$AE$11:$BI$24,COLUMN()-COLUMN($AD$29),FALSE)*eurostat_totals[[#This Row],[2020 1]]</f>
        <v>5408.0816247774492</v>
      </c>
      <c r="BA45" s="81">
        <f>VLOOKUP(eurostat_totals[[#This Row],[energy carrier EUCalc]],$AE$11:$BI$24,COLUMN()-COLUMN($AD$29),FALSE)*eurostat_totals[[#This Row],[2020 1]]</f>
        <v>5408.0816247774492</v>
      </c>
      <c r="BB45" s="81">
        <f ca="1">VLOOKUP(eurostat_totals[[#This Row],[energy carrier EUCalc]],$AE$11:$BI$24,COLUMN()-COLUMN($AD$29),FALSE)*eurostat_totals[[#This Row],[2020 1]]</f>
        <v>6910.3265205489624</v>
      </c>
      <c r="BC45" s="81">
        <f>VLOOKUP(eurostat_totals[[#This Row],[energy carrier EUCalc]],$AE$11:$BI$24,COLUMN()-COLUMN($AD$29),FALSE)*eurostat_totals[[#This Row],[2020 1]]</f>
        <v>5408.0816247774492</v>
      </c>
      <c r="BD45" s="81">
        <f>VLOOKUP(eurostat_totals[[#This Row],[energy carrier EUCalc]],$AE$11:$BI$24,COLUMN()-COLUMN($AD$29),FALSE)*eurostat_totals[[#This Row],[2020 1]]</f>
        <v>5408.0816247774492</v>
      </c>
      <c r="BE45" s="81">
        <f>VLOOKUP(eurostat_totals[[#This Row],[energy carrier EUCalc]],$AE$11:$BI$24,COLUMN()-COLUMN($AD$29),FALSE)*eurostat_totals[[#This Row],[2020 1]]</f>
        <v>5408.0816247774492</v>
      </c>
      <c r="BF45" s="81">
        <f>VLOOKUP(eurostat_totals[[#This Row],[energy carrier EUCalc]],$AE$11:$BI$24,COLUMN()-COLUMN($AD$29),FALSE)*eurostat_totals[[#This Row],[2020 1]]</f>
        <v>5408.0816247774492</v>
      </c>
      <c r="BG45" s="81">
        <f>VLOOKUP(eurostat_totals[[#This Row],[energy carrier EUCalc]],$AE$11:$BI$24,COLUMN()-COLUMN($AD$29),FALSE)*eurostat_totals[[#This Row],[2020 1]]</f>
        <v>5408.0816247774492</v>
      </c>
      <c r="BH45" s="81">
        <f>VLOOKUP(eurostat_totals[[#This Row],[energy carrier EUCalc]],$AE$11:$BI$24,COLUMN()-COLUMN($AD$29),FALSE)*eurostat_totals[[#This Row],[2020 1]]</f>
        <v>5408.0816247774492</v>
      </c>
      <c r="BI45" s="81">
        <f ca="1">VLOOKUP(eurostat_totals[[#This Row],[energy carrier EUCalc]],$AE$11:$BI$24,COLUMN()-COLUMN($AD$29),FALSE)*eurostat_totals[[#This Row],[2020 1]]</f>
        <v>6760.1020309718115</v>
      </c>
    </row>
    <row r="46" spans="1:61" x14ac:dyDescent="0.25">
      <c r="A46" s="81" t="str">
        <f t="shared" si="117"/>
        <v>electricityLatvia</v>
      </c>
      <c r="B46" s="6" t="s">
        <v>35</v>
      </c>
      <c r="C46" t="s">
        <v>23</v>
      </c>
      <c r="D46" s="84">
        <v>29.603187948089609</v>
      </c>
      <c r="E46" s="84">
        <v>29.902496696153964</v>
      </c>
      <c r="F46" s="84">
        <v>27.255300899320019</v>
      </c>
      <c r="G46" s="84">
        <v>19.866015787223169</v>
      </c>
      <c r="H46" s="84">
        <v>21.868546588226195</v>
      </c>
      <c r="I46" s="84">
        <v>26.725754652744619</v>
      </c>
      <c r="J46" s="84">
        <v>25.160407380891055</v>
      </c>
      <c r="K46" s="84">
        <v>24.907146132528908</v>
      </c>
      <c r="L46" s="84">
        <v>25.574834878210932</v>
      </c>
      <c r="M46" s="84">
        <v>26.403422154829162</v>
      </c>
      <c r="N46" s="84">
        <v>27.370419648575545</v>
      </c>
      <c r="O46" s="84">
        <v>11.363497278220279</v>
      </c>
      <c r="P46" s="84">
        <v>16.671186843688783</v>
      </c>
      <c r="Q46" s="84">
        <v>81.165893774472607</v>
      </c>
      <c r="R46" s="84">
        <v>88.017892463077843</v>
      </c>
      <c r="S46" s="84">
        <v>191.30373037116007</v>
      </c>
      <c r="T46" s="84">
        <v>334.85708786274597</v>
      </c>
      <c r="U46" s="84">
        <v>298.5092997175862</v>
      </c>
      <c r="V46" s="84">
        <v>484.04045778521851</v>
      </c>
      <c r="W46" s="84">
        <v>306.18542985322858</v>
      </c>
      <c r="X46" s="84">
        <v>217.33311505035047</v>
      </c>
      <c r="Y46" s="84">
        <v>133.3566967591826</v>
      </c>
      <c r="Z46" s="84">
        <v>94.433199076822049</v>
      </c>
      <c r="AA46" s="84">
        <v>93.735937393263356</v>
      </c>
      <c r="AB46" s="84">
        <v>55.456954314184017</v>
      </c>
      <c r="AC46" s="84">
        <v>77.302123184209847</v>
      </c>
      <c r="AD46" s="84">
        <v>78.796064261172987</v>
      </c>
      <c r="AE46" s="84">
        <v>72.796278321224165</v>
      </c>
      <c r="AF46" s="84">
        <f t="shared" si="114"/>
        <v>68.468894170104591</v>
      </c>
      <c r="AG46" s="84">
        <f t="shared" si="115"/>
        <v>63.415485525472839</v>
      </c>
      <c r="AH46" s="84">
        <f t="shared" si="116"/>
        <v>65.007191767730603</v>
      </c>
      <c r="AI46" s="84">
        <f>VLOOKUP(eurostat_totals[[#This Row],[energy carrier EUCalc]],$AE$11:$BI$24,COLUMN()-COLUMN($AD$29),FALSE)*eurostat_totals[[#This Row],[2020 1]]</f>
        <v>65.007191767730603</v>
      </c>
      <c r="AJ46" s="84">
        <f>VLOOKUP(eurostat_totals[[#This Row],[energy carrier EUCalc]],$AE$11:$BI$24,COLUMN()-COLUMN($AD$29),FALSE)*eurostat_totals[[#This Row],[2020 1]]</f>
        <v>65.007191767730603</v>
      </c>
      <c r="AK46" s="84">
        <f>VLOOKUP(eurostat_totals[[#This Row],[energy carrier EUCalc]],$AE$11:$BI$24,COLUMN()-COLUMN($AD$29),FALSE)*eurostat_totals[[#This Row],[2020 1]]</f>
        <v>65.007191767730603</v>
      </c>
      <c r="AL46" s="84">
        <f>VLOOKUP(eurostat_totals[[#This Row],[energy carrier EUCalc]],$AE$11:$BI$24,COLUMN()-COLUMN($AD$29),FALSE)*eurostat_totals[[#This Row],[2020 1]]</f>
        <v>65.007191767730603</v>
      </c>
      <c r="AM46" s="84">
        <f>VLOOKUP(eurostat_totals[[#This Row],[energy carrier EUCalc]],$AE$11:$BI$24,COLUMN()-COLUMN($AD$29),FALSE)*eurostat_totals[[#This Row],[2020 1]]</f>
        <v>65.007191767730603</v>
      </c>
      <c r="AN46" s="84">
        <f>VLOOKUP(eurostat_totals[[#This Row],[energy carrier EUCalc]],$AE$11:$BI$24,COLUMN()-COLUMN($AD$29),FALSE)*eurostat_totals[[#This Row],[2020 1]]</f>
        <v>65.007191767730603</v>
      </c>
      <c r="AO46" s="84">
        <f>VLOOKUP(eurostat_totals[[#This Row],[energy carrier EUCalc]],$AE$11:$BI$24,COLUMN()-COLUMN($AD$29),FALSE)*eurostat_totals[[#This Row],[2020 1]]</f>
        <v>65.007191767730603</v>
      </c>
      <c r="AP46" s="84">
        <f>VLOOKUP(eurostat_totals[[#This Row],[energy carrier EUCalc]],$AE$11:$BI$24,COLUMN()-COLUMN($AD$29),FALSE)*eurostat_totals[[#This Row],[2020 1]]</f>
        <v>65.007191767730603</v>
      </c>
      <c r="AQ46" s="84">
        <f>VLOOKUP(eurostat_totals[[#This Row],[energy carrier EUCalc]],$AE$11:$BI$24,COLUMN()-COLUMN($AD$29),FALSE)*eurostat_totals[[#This Row],[2020 1]]</f>
        <v>65.007191767730603</v>
      </c>
      <c r="AR46" s="81">
        <f>VLOOKUP(eurostat_totals[[#This Row],[energy carrier EUCalc]],$AE$11:$BI$24,COLUMN()-COLUMN($AD$29),FALSE)*eurostat_totals[[#This Row],[2020 1]]</f>
        <v>65.007191767730603</v>
      </c>
      <c r="AS46" s="81">
        <f>VLOOKUP(eurostat_totals[[#This Row],[energy carrier EUCalc]],$AE$11:$BI$24,COLUMN()-COLUMN($AD$29),FALSE)*eurostat_totals[[#This Row],[2020 1]]</f>
        <v>65.007191767730603</v>
      </c>
      <c r="AT46" s="81">
        <f>VLOOKUP(eurostat_totals[[#This Row],[energy carrier EUCalc]],$AE$11:$BI$24,COLUMN()-COLUMN($AD$29),FALSE)*eurostat_totals[[#This Row],[2020 1]]</f>
        <v>65.007191767730603</v>
      </c>
      <c r="AU46" s="81">
        <f ca="1">VLOOKUP(eurostat_totals[[#This Row],[energy carrier EUCalc]],$AE$11:$BI$24,COLUMN()-COLUMN($AD$29),FALSE)*eurostat_totals[[#This Row],[2020 1]]</f>
        <v>84.870500363426061</v>
      </c>
      <c r="AV46" s="81">
        <f>VLOOKUP(eurostat_totals[[#This Row],[energy carrier EUCalc]],$AE$11:$BI$24,COLUMN()-COLUMN($AD$29),FALSE)*eurostat_totals[[#This Row],[2020 1]]</f>
        <v>65.007191767730603</v>
      </c>
      <c r="AW46" s="81">
        <f>VLOOKUP(eurostat_totals[[#This Row],[energy carrier EUCalc]],$AE$11:$BI$24,COLUMN()-COLUMN($AD$29),FALSE)*eurostat_totals[[#This Row],[2020 1]]</f>
        <v>65.007191767730603</v>
      </c>
      <c r="AX46" s="81">
        <f>VLOOKUP(eurostat_totals[[#This Row],[energy carrier EUCalc]],$AE$11:$BI$24,COLUMN()-COLUMN($AD$29),FALSE)*eurostat_totals[[#This Row],[2020 1]]</f>
        <v>65.007191767730603</v>
      </c>
      <c r="AY46" s="81">
        <f>VLOOKUP(eurostat_totals[[#This Row],[energy carrier EUCalc]],$AE$11:$BI$24,COLUMN()-COLUMN($AD$29),FALSE)*eurostat_totals[[#This Row],[2020 1]]</f>
        <v>65.007191767730603</v>
      </c>
      <c r="AZ46" s="81">
        <f>VLOOKUP(eurostat_totals[[#This Row],[energy carrier EUCalc]],$AE$11:$BI$24,COLUMN()-COLUMN($AD$29),FALSE)*eurostat_totals[[#This Row],[2020 1]]</f>
        <v>65.007191767730603</v>
      </c>
      <c r="BA46" s="81">
        <f>VLOOKUP(eurostat_totals[[#This Row],[energy carrier EUCalc]],$AE$11:$BI$24,COLUMN()-COLUMN($AD$29),FALSE)*eurostat_totals[[#This Row],[2020 1]]</f>
        <v>65.007191767730603</v>
      </c>
      <c r="BB46" s="81">
        <f ca="1">VLOOKUP(eurostat_totals[[#This Row],[energy carrier EUCalc]],$AE$11:$BI$24,COLUMN()-COLUMN($AD$29),FALSE)*eurostat_totals[[#This Row],[2020 1]]</f>
        <v>83.06474503654465</v>
      </c>
      <c r="BC46" s="81">
        <f>VLOOKUP(eurostat_totals[[#This Row],[energy carrier EUCalc]],$AE$11:$BI$24,COLUMN()-COLUMN($AD$29),FALSE)*eurostat_totals[[#This Row],[2020 1]]</f>
        <v>65.007191767730603</v>
      </c>
      <c r="BD46" s="81">
        <f>VLOOKUP(eurostat_totals[[#This Row],[energy carrier EUCalc]],$AE$11:$BI$24,COLUMN()-COLUMN($AD$29),FALSE)*eurostat_totals[[#This Row],[2020 1]]</f>
        <v>65.007191767730603</v>
      </c>
      <c r="BE46" s="81">
        <f>VLOOKUP(eurostat_totals[[#This Row],[energy carrier EUCalc]],$AE$11:$BI$24,COLUMN()-COLUMN($AD$29),FALSE)*eurostat_totals[[#This Row],[2020 1]]</f>
        <v>65.007191767730603</v>
      </c>
      <c r="BF46" s="81">
        <f>VLOOKUP(eurostat_totals[[#This Row],[energy carrier EUCalc]],$AE$11:$BI$24,COLUMN()-COLUMN($AD$29),FALSE)*eurostat_totals[[#This Row],[2020 1]]</f>
        <v>65.007191767730603</v>
      </c>
      <c r="BG46" s="81">
        <f>VLOOKUP(eurostat_totals[[#This Row],[energy carrier EUCalc]],$AE$11:$BI$24,COLUMN()-COLUMN($AD$29),FALSE)*eurostat_totals[[#This Row],[2020 1]]</f>
        <v>65.007191767730603</v>
      </c>
      <c r="BH46" s="81">
        <f>VLOOKUP(eurostat_totals[[#This Row],[energy carrier EUCalc]],$AE$11:$BI$24,COLUMN()-COLUMN($AD$29),FALSE)*eurostat_totals[[#This Row],[2020 1]]</f>
        <v>65.007191767730603</v>
      </c>
      <c r="BI46" s="81">
        <f ca="1">VLOOKUP(eurostat_totals[[#This Row],[energy carrier EUCalc]],$AE$11:$BI$24,COLUMN()-COLUMN($AD$29),FALSE)*eurostat_totals[[#This Row],[2020 1]]</f>
        <v>81.258989709663254</v>
      </c>
    </row>
    <row r="47" spans="1:61" x14ac:dyDescent="0.25">
      <c r="A47" s="81" t="str">
        <f t="shared" si="117"/>
        <v>electricityLithuania</v>
      </c>
      <c r="B47" s="6" t="s">
        <v>35</v>
      </c>
      <c r="C47" t="s">
        <v>24</v>
      </c>
      <c r="D47" s="84">
        <v>43.713109160117561</v>
      </c>
      <c r="E47" s="84">
        <v>45.548999154413643</v>
      </c>
      <c r="F47" s="84">
        <v>44.556470224604041</v>
      </c>
      <c r="G47" s="84">
        <v>38.627263972398389</v>
      </c>
      <c r="H47" s="84">
        <v>38.230252400474562</v>
      </c>
      <c r="I47" s="84">
        <v>38.304692070210272</v>
      </c>
      <c r="J47" s="84">
        <v>39.842823385563477</v>
      </c>
      <c r="K47" s="84">
        <v>42.670953783817481</v>
      </c>
      <c r="L47" s="84">
        <v>43.241657918458003</v>
      </c>
      <c r="M47" s="84">
        <v>46.789371790823964</v>
      </c>
      <c r="N47" s="84">
        <v>43.837175276343764</v>
      </c>
      <c r="O47" s="84">
        <v>47.984318098092075</v>
      </c>
      <c r="P47" s="84">
        <v>46.07242189993115</v>
      </c>
      <c r="Q47" s="84">
        <v>64.893540520179712</v>
      </c>
      <c r="R47" s="84">
        <v>105.97029899876502</v>
      </c>
      <c r="S47" s="84">
        <v>117.25084740040683</v>
      </c>
      <c r="T47" s="84">
        <v>184.99992722221572</v>
      </c>
      <c r="U47" s="84">
        <v>187.76784156485832</v>
      </c>
      <c r="V47" s="84">
        <v>249.50148630300762</v>
      </c>
      <c r="W47" s="84">
        <v>211.71615313184458</v>
      </c>
      <c r="X47" s="84">
        <v>120.94539638817763</v>
      </c>
      <c r="Y47" s="84">
        <v>146.9625163209073</v>
      </c>
      <c r="Z47" s="84">
        <v>162.57785841328575</v>
      </c>
      <c r="AA47" s="84">
        <v>143.0712809377157</v>
      </c>
      <c r="AB47" s="84">
        <v>196.45865409643875</v>
      </c>
      <c r="AC47" s="84">
        <v>215.851301454365</v>
      </c>
      <c r="AD47" s="84">
        <v>225.18300397484106</v>
      </c>
      <c r="AE47" s="84">
        <v>230.26315715725633</v>
      </c>
      <c r="AF47" s="84">
        <f t="shared" si="114"/>
        <v>243.80021690605045</v>
      </c>
      <c r="AG47" s="84">
        <f t="shared" si="115"/>
        <v>263.94600409971741</v>
      </c>
      <c r="AH47" s="84">
        <f t="shared" si="116"/>
        <v>277.44347410037312</v>
      </c>
      <c r="AI47" s="84">
        <f>VLOOKUP(eurostat_totals[[#This Row],[energy carrier EUCalc]],$AE$11:$BI$24,COLUMN()-COLUMN($AD$29),FALSE)*eurostat_totals[[#This Row],[2020 1]]</f>
        <v>277.44347410037312</v>
      </c>
      <c r="AJ47" s="84">
        <f>VLOOKUP(eurostat_totals[[#This Row],[energy carrier EUCalc]],$AE$11:$BI$24,COLUMN()-COLUMN($AD$29),FALSE)*eurostat_totals[[#This Row],[2020 1]]</f>
        <v>277.44347410037312</v>
      </c>
      <c r="AK47" s="84">
        <f>VLOOKUP(eurostat_totals[[#This Row],[energy carrier EUCalc]],$AE$11:$BI$24,COLUMN()-COLUMN($AD$29),FALSE)*eurostat_totals[[#This Row],[2020 1]]</f>
        <v>277.44347410037312</v>
      </c>
      <c r="AL47" s="84">
        <f>VLOOKUP(eurostat_totals[[#This Row],[energy carrier EUCalc]],$AE$11:$BI$24,COLUMN()-COLUMN($AD$29),FALSE)*eurostat_totals[[#This Row],[2020 1]]</f>
        <v>277.44347410037312</v>
      </c>
      <c r="AM47" s="84">
        <f>VLOOKUP(eurostat_totals[[#This Row],[energy carrier EUCalc]],$AE$11:$BI$24,COLUMN()-COLUMN($AD$29),FALSE)*eurostat_totals[[#This Row],[2020 1]]</f>
        <v>277.44347410037312</v>
      </c>
      <c r="AN47" s="84">
        <f>VLOOKUP(eurostat_totals[[#This Row],[energy carrier EUCalc]],$AE$11:$BI$24,COLUMN()-COLUMN($AD$29),FALSE)*eurostat_totals[[#This Row],[2020 1]]</f>
        <v>277.44347410037312</v>
      </c>
      <c r="AO47" s="84">
        <f>VLOOKUP(eurostat_totals[[#This Row],[energy carrier EUCalc]],$AE$11:$BI$24,COLUMN()-COLUMN($AD$29),FALSE)*eurostat_totals[[#This Row],[2020 1]]</f>
        <v>277.44347410037312</v>
      </c>
      <c r="AP47" s="84">
        <f>VLOOKUP(eurostat_totals[[#This Row],[energy carrier EUCalc]],$AE$11:$BI$24,COLUMN()-COLUMN($AD$29),FALSE)*eurostat_totals[[#This Row],[2020 1]]</f>
        <v>277.44347410037312</v>
      </c>
      <c r="AQ47" s="84">
        <f>VLOOKUP(eurostat_totals[[#This Row],[energy carrier EUCalc]],$AE$11:$BI$24,COLUMN()-COLUMN($AD$29),FALSE)*eurostat_totals[[#This Row],[2020 1]]</f>
        <v>277.44347410037312</v>
      </c>
      <c r="AR47" s="81">
        <f>VLOOKUP(eurostat_totals[[#This Row],[energy carrier EUCalc]],$AE$11:$BI$24,COLUMN()-COLUMN($AD$29),FALSE)*eurostat_totals[[#This Row],[2020 1]]</f>
        <v>277.44347410037312</v>
      </c>
      <c r="AS47" s="81">
        <f>VLOOKUP(eurostat_totals[[#This Row],[energy carrier EUCalc]],$AE$11:$BI$24,COLUMN()-COLUMN($AD$29),FALSE)*eurostat_totals[[#This Row],[2020 1]]</f>
        <v>277.44347410037312</v>
      </c>
      <c r="AT47" s="81">
        <f>VLOOKUP(eurostat_totals[[#This Row],[energy carrier EUCalc]],$AE$11:$BI$24,COLUMN()-COLUMN($AD$29),FALSE)*eurostat_totals[[#This Row],[2020 1]]</f>
        <v>277.44347410037312</v>
      </c>
      <c r="AU47" s="81">
        <f ca="1">VLOOKUP(eurostat_totals[[#This Row],[energy carrier EUCalc]],$AE$11:$BI$24,COLUMN()-COLUMN($AD$29),FALSE)*eurostat_totals[[#This Row],[2020 1]]</f>
        <v>362.21786896437601</v>
      </c>
      <c r="AV47" s="81">
        <f>VLOOKUP(eurostat_totals[[#This Row],[energy carrier EUCalc]],$AE$11:$BI$24,COLUMN()-COLUMN($AD$29),FALSE)*eurostat_totals[[#This Row],[2020 1]]</f>
        <v>277.44347410037312</v>
      </c>
      <c r="AW47" s="81">
        <f>VLOOKUP(eurostat_totals[[#This Row],[energy carrier EUCalc]],$AE$11:$BI$24,COLUMN()-COLUMN($AD$29),FALSE)*eurostat_totals[[#This Row],[2020 1]]</f>
        <v>277.44347410037312</v>
      </c>
      <c r="AX47" s="81">
        <f>VLOOKUP(eurostat_totals[[#This Row],[energy carrier EUCalc]],$AE$11:$BI$24,COLUMN()-COLUMN($AD$29),FALSE)*eurostat_totals[[#This Row],[2020 1]]</f>
        <v>277.44347410037312</v>
      </c>
      <c r="AY47" s="81">
        <f>VLOOKUP(eurostat_totals[[#This Row],[energy carrier EUCalc]],$AE$11:$BI$24,COLUMN()-COLUMN($AD$29),FALSE)*eurostat_totals[[#This Row],[2020 1]]</f>
        <v>277.44347410037312</v>
      </c>
      <c r="AZ47" s="81">
        <f>VLOOKUP(eurostat_totals[[#This Row],[energy carrier EUCalc]],$AE$11:$BI$24,COLUMN()-COLUMN($AD$29),FALSE)*eurostat_totals[[#This Row],[2020 1]]</f>
        <v>277.44347410037312</v>
      </c>
      <c r="BA47" s="81">
        <f>VLOOKUP(eurostat_totals[[#This Row],[energy carrier EUCalc]],$AE$11:$BI$24,COLUMN()-COLUMN($AD$29),FALSE)*eurostat_totals[[#This Row],[2020 1]]</f>
        <v>277.44347410037312</v>
      </c>
      <c r="BB47" s="81">
        <f ca="1">VLOOKUP(eurostat_totals[[#This Row],[energy carrier EUCalc]],$AE$11:$BI$24,COLUMN()-COLUMN($AD$29),FALSE)*eurostat_totals[[#This Row],[2020 1]]</f>
        <v>354.51110579492121</v>
      </c>
      <c r="BC47" s="81">
        <f>VLOOKUP(eurostat_totals[[#This Row],[energy carrier EUCalc]],$AE$11:$BI$24,COLUMN()-COLUMN($AD$29),FALSE)*eurostat_totals[[#This Row],[2020 1]]</f>
        <v>277.44347410037312</v>
      </c>
      <c r="BD47" s="81">
        <f>VLOOKUP(eurostat_totals[[#This Row],[energy carrier EUCalc]],$AE$11:$BI$24,COLUMN()-COLUMN($AD$29),FALSE)*eurostat_totals[[#This Row],[2020 1]]</f>
        <v>277.44347410037312</v>
      </c>
      <c r="BE47" s="81">
        <f>VLOOKUP(eurostat_totals[[#This Row],[energy carrier EUCalc]],$AE$11:$BI$24,COLUMN()-COLUMN($AD$29),FALSE)*eurostat_totals[[#This Row],[2020 1]]</f>
        <v>277.44347410037312</v>
      </c>
      <c r="BF47" s="81">
        <f>VLOOKUP(eurostat_totals[[#This Row],[energy carrier EUCalc]],$AE$11:$BI$24,COLUMN()-COLUMN($AD$29),FALSE)*eurostat_totals[[#This Row],[2020 1]]</f>
        <v>277.44347410037312</v>
      </c>
      <c r="BG47" s="81">
        <f>VLOOKUP(eurostat_totals[[#This Row],[energy carrier EUCalc]],$AE$11:$BI$24,COLUMN()-COLUMN($AD$29),FALSE)*eurostat_totals[[#This Row],[2020 1]]</f>
        <v>277.44347410037312</v>
      </c>
      <c r="BH47" s="81">
        <f>VLOOKUP(eurostat_totals[[#This Row],[energy carrier EUCalc]],$AE$11:$BI$24,COLUMN()-COLUMN($AD$29),FALSE)*eurostat_totals[[#This Row],[2020 1]]</f>
        <v>277.44347410037312</v>
      </c>
      <c r="BI47" s="81">
        <f ca="1">VLOOKUP(eurostat_totals[[#This Row],[energy carrier EUCalc]],$AE$11:$BI$24,COLUMN()-COLUMN($AD$29),FALSE)*eurostat_totals[[#This Row],[2020 1]]</f>
        <v>346.8043426254664</v>
      </c>
    </row>
    <row r="48" spans="1:61" x14ac:dyDescent="0.25">
      <c r="A48" s="81" t="str">
        <f t="shared" si="117"/>
        <v>electricityLuxembourg</v>
      </c>
      <c r="B48" s="6" t="s">
        <v>35</v>
      </c>
      <c r="C48" t="s">
        <v>27</v>
      </c>
      <c r="D48" s="84">
        <v>254.98058640962901</v>
      </c>
      <c r="E48" s="84">
        <v>266.51224214498893</v>
      </c>
      <c r="F48" s="84">
        <v>272.71643796325276</v>
      </c>
      <c r="G48" s="84">
        <v>286.46571980156654</v>
      </c>
      <c r="H48" s="84">
        <v>287.79629546333888</v>
      </c>
      <c r="I48" s="84">
        <v>293.11859811042808</v>
      </c>
      <c r="J48" s="84">
        <v>293.11859811042808</v>
      </c>
      <c r="K48" s="84">
        <v>281.14341715447733</v>
      </c>
      <c r="L48" s="84">
        <v>292.23154766924654</v>
      </c>
      <c r="M48" s="84">
        <v>292.23154766924654</v>
      </c>
      <c r="N48" s="84">
        <v>351.35449102799708</v>
      </c>
      <c r="O48" s="84">
        <v>354.47096966715719</v>
      </c>
      <c r="P48" s="84">
        <v>315.99985486563486</v>
      </c>
      <c r="Q48" s="84">
        <v>296.89363110345175</v>
      </c>
      <c r="R48" s="84">
        <v>305.39159641266133</v>
      </c>
      <c r="S48" s="84">
        <v>313.77128402377548</v>
      </c>
      <c r="T48" s="84">
        <v>258.9810172900448</v>
      </c>
      <c r="U48" s="84">
        <v>234.08549720911668</v>
      </c>
      <c r="V48" s="84">
        <v>118.45783715317347</v>
      </c>
      <c r="W48" s="84">
        <v>276.81988845160873</v>
      </c>
      <c r="X48" s="84">
        <v>151.40123694134564</v>
      </c>
      <c r="Y48" s="84">
        <v>191.68950288724153</v>
      </c>
      <c r="Z48" s="84">
        <v>226.20283156702172</v>
      </c>
      <c r="AA48" s="84">
        <v>305.65493090296161</v>
      </c>
      <c r="AB48" s="84">
        <v>347.0207063368718</v>
      </c>
      <c r="AC48" s="84">
        <v>214.17771733592991</v>
      </c>
      <c r="AD48" s="84">
        <v>211.32110837712617</v>
      </c>
      <c r="AE48" s="84">
        <v>201.46769509631855</v>
      </c>
      <c r="AF48" s="84">
        <f t="shared" si="114"/>
        <v>196.52066780217791</v>
      </c>
      <c r="AG48" s="84">
        <f t="shared" si="115"/>
        <v>174.69381518202118</v>
      </c>
      <c r="AH48" s="84">
        <f t="shared" si="116"/>
        <v>140.22843695105107</v>
      </c>
      <c r="AI48" s="84">
        <f>VLOOKUP(eurostat_totals[[#This Row],[energy carrier EUCalc]],$AE$11:$BI$24,COLUMN()-COLUMN($AD$29),FALSE)*eurostat_totals[[#This Row],[2020 1]]</f>
        <v>140.22843695105107</v>
      </c>
      <c r="AJ48" s="84">
        <f>VLOOKUP(eurostat_totals[[#This Row],[energy carrier EUCalc]],$AE$11:$BI$24,COLUMN()-COLUMN($AD$29),FALSE)*eurostat_totals[[#This Row],[2020 1]]</f>
        <v>140.22843695105107</v>
      </c>
      <c r="AK48" s="84">
        <f>VLOOKUP(eurostat_totals[[#This Row],[energy carrier EUCalc]],$AE$11:$BI$24,COLUMN()-COLUMN($AD$29),FALSE)*eurostat_totals[[#This Row],[2020 1]]</f>
        <v>140.22843695105107</v>
      </c>
      <c r="AL48" s="84">
        <f>VLOOKUP(eurostat_totals[[#This Row],[energy carrier EUCalc]],$AE$11:$BI$24,COLUMN()-COLUMN($AD$29),FALSE)*eurostat_totals[[#This Row],[2020 1]]</f>
        <v>140.22843695105107</v>
      </c>
      <c r="AM48" s="84">
        <f>VLOOKUP(eurostat_totals[[#This Row],[energy carrier EUCalc]],$AE$11:$BI$24,COLUMN()-COLUMN($AD$29),FALSE)*eurostat_totals[[#This Row],[2020 1]]</f>
        <v>140.22843695105107</v>
      </c>
      <c r="AN48" s="84">
        <f>VLOOKUP(eurostat_totals[[#This Row],[energy carrier EUCalc]],$AE$11:$BI$24,COLUMN()-COLUMN($AD$29),FALSE)*eurostat_totals[[#This Row],[2020 1]]</f>
        <v>140.22843695105107</v>
      </c>
      <c r="AO48" s="84">
        <f>VLOOKUP(eurostat_totals[[#This Row],[energy carrier EUCalc]],$AE$11:$BI$24,COLUMN()-COLUMN($AD$29),FALSE)*eurostat_totals[[#This Row],[2020 1]]</f>
        <v>140.22843695105107</v>
      </c>
      <c r="AP48" s="84">
        <f>VLOOKUP(eurostat_totals[[#This Row],[energy carrier EUCalc]],$AE$11:$BI$24,COLUMN()-COLUMN($AD$29),FALSE)*eurostat_totals[[#This Row],[2020 1]]</f>
        <v>140.22843695105107</v>
      </c>
      <c r="AQ48" s="84">
        <f>VLOOKUP(eurostat_totals[[#This Row],[energy carrier EUCalc]],$AE$11:$BI$24,COLUMN()-COLUMN($AD$29),FALSE)*eurostat_totals[[#This Row],[2020 1]]</f>
        <v>140.22843695105107</v>
      </c>
      <c r="AR48" s="81">
        <f>VLOOKUP(eurostat_totals[[#This Row],[energy carrier EUCalc]],$AE$11:$BI$24,COLUMN()-COLUMN($AD$29),FALSE)*eurostat_totals[[#This Row],[2020 1]]</f>
        <v>140.22843695105107</v>
      </c>
      <c r="AS48" s="81">
        <f>VLOOKUP(eurostat_totals[[#This Row],[energy carrier EUCalc]],$AE$11:$BI$24,COLUMN()-COLUMN($AD$29),FALSE)*eurostat_totals[[#This Row],[2020 1]]</f>
        <v>140.22843695105107</v>
      </c>
      <c r="AT48" s="81">
        <f>VLOOKUP(eurostat_totals[[#This Row],[energy carrier EUCalc]],$AE$11:$BI$24,COLUMN()-COLUMN($AD$29),FALSE)*eurostat_totals[[#This Row],[2020 1]]</f>
        <v>140.22843695105107</v>
      </c>
      <c r="AU48" s="81">
        <f ca="1">VLOOKUP(eurostat_totals[[#This Row],[energy carrier EUCalc]],$AE$11:$BI$24,COLUMN()-COLUMN($AD$29),FALSE)*eurostat_totals[[#This Row],[2020 1]]</f>
        <v>183.07601490831667</v>
      </c>
      <c r="AV48" s="81">
        <f>VLOOKUP(eurostat_totals[[#This Row],[energy carrier EUCalc]],$AE$11:$BI$24,COLUMN()-COLUMN($AD$29),FALSE)*eurostat_totals[[#This Row],[2020 1]]</f>
        <v>140.22843695105107</v>
      </c>
      <c r="AW48" s="81">
        <f>VLOOKUP(eurostat_totals[[#This Row],[energy carrier EUCalc]],$AE$11:$BI$24,COLUMN()-COLUMN($AD$29),FALSE)*eurostat_totals[[#This Row],[2020 1]]</f>
        <v>140.22843695105107</v>
      </c>
      <c r="AX48" s="81">
        <f>VLOOKUP(eurostat_totals[[#This Row],[energy carrier EUCalc]],$AE$11:$BI$24,COLUMN()-COLUMN($AD$29),FALSE)*eurostat_totals[[#This Row],[2020 1]]</f>
        <v>140.22843695105107</v>
      </c>
      <c r="AY48" s="81">
        <f>VLOOKUP(eurostat_totals[[#This Row],[energy carrier EUCalc]],$AE$11:$BI$24,COLUMN()-COLUMN($AD$29),FALSE)*eurostat_totals[[#This Row],[2020 1]]</f>
        <v>140.22843695105107</v>
      </c>
      <c r="AZ48" s="81">
        <f>VLOOKUP(eurostat_totals[[#This Row],[energy carrier EUCalc]],$AE$11:$BI$24,COLUMN()-COLUMN($AD$29),FALSE)*eurostat_totals[[#This Row],[2020 1]]</f>
        <v>140.22843695105107</v>
      </c>
      <c r="BA48" s="81">
        <f>VLOOKUP(eurostat_totals[[#This Row],[energy carrier EUCalc]],$AE$11:$BI$24,COLUMN()-COLUMN($AD$29),FALSE)*eurostat_totals[[#This Row],[2020 1]]</f>
        <v>140.22843695105107</v>
      </c>
      <c r="BB48" s="81">
        <f ca="1">VLOOKUP(eurostat_totals[[#This Row],[energy carrier EUCalc]],$AE$11:$BI$24,COLUMN()-COLUMN($AD$29),FALSE)*eurostat_totals[[#This Row],[2020 1]]</f>
        <v>179.18078054856522</v>
      </c>
      <c r="BC48" s="81">
        <f>VLOOKUP(eurostat_totals[[#This Row],[energy carrier EUCalc]],$AE$11:$BI$24,COLUMN()-COLUMN($AD$29),FALSE)*eurostat_totals[[#This Row],[2020 1]]</f>
        <v>140.22843695105107</v>
      </c>
      <c r="BD48" s="81">
        <f>VLOOKUP(eurostat_totals[[#This Row],[energy carrier EUCalc]],$AE$11:$BI$24,COLUMN()-COLUMN($AD$29),FALSE)*eurostat_totals[[#This Row],[2020 1]]</f>
        <v>140.22843695105107</v>
      </c>
      <c r="BE48" s="81">
        <f>VLOOKUP(eurostat_totals[[#This Row],[energy carrier EUCalc]],$AE$11:$BI$24,COLUMN()-COLUMN($AD$29),FALSE)*eurostat_totals[[#This Row],[2020 1]]</f>
        <v>140.22843695105107</v>
      </c>
      <c r="BF48" s="81">
        <f>VLOOKUP(eurostat_totals[[#This Row],[energy carrier EUCalc]],$AE$11:$BI$24,COLUMN()-COLUMN($AD$29),FALSE)*eurostat_totals[[#This Row],[2020 1]]</f>
        <v>140.22843695105107</v>
      </c>
      <c r="BG48" s="81">
        <f>VLOOKUP(eurostat_totals[[#This Row],[energy carrier EUCalc]],$AE$11:$BI$24,COLUMN()-COLUMN($AD$29),FALSE)*eurostat_totals[[#This Row],[2020 1]]</f>
        <v>140.22843695105107</v>
      </c>
      <c r="BH48" s="81">
        <f>VLOOKUP(eurostat_totals[[#This Row],[energy carrier EUCalc]],$AE$11:$BI$24,COLUMN()-COLUMN($AD$29),FALSE)*eurostat_totals[[#This Row],[2020 1]]</f>
        <v>140.22843695105107</v>
      </c>
      <c r="BI48" s="81">
        <f ca="1">VLOOKUP(eurostat_totals[[#This Row],[energy carrier EUCalc]],$AE$11:$BI$24,COLUMN()-COLUMN($AD$29),FALSE)*eurostat_totals[[#This Row],[2020 1]]</f>
        <v>175.28554618881384</v>
      </c>
    </row>
    <row r="49" spans="1:61" x14ac:dyDescent="0.25">
      <c r="A49" s="81" t="str">
        <f t="shared" si="117"/>
        <v>electricityMalta</v>
      </c>
      <c r="B49" s="6" t="s">
        <v>35</v>
      </c>
      <c r="C49" t="s">
        <v>29</v>
      </c>
      <c r="D49" s="84">
        <v>27.333831049341232</v>
      </c>
      <c r="E49" s="84">
        <v>28.168600037353787</v>
      </c>
      <c r="F49" s="84">
        <v>29.212061272369478</v>
      </c>
      <c r="G49" s="84">
        <v>29.525099642874185</v>
      </c>
      <c r="H49" s="84">
        <v>39.852939215494587</v>
      </c>
      <c r="I49" s="84">
        <v>41.731169438522834</v>
      </c>
      <c r="J49" s="84">
        <v>45.173378187057153</v>
      </c>
      <c r="K49" s="84">
        <v>48.199415768602655</v>
      </c>
      <c r="L49" s="84">
        <v>52.16335513464481</v>
      </c>
      <c r="M49" s="84">
        <v>56.441546198209146</v>
      </c>
      <c r="N49" s="84">
        <v>58.318563094219918</v>
      </c>
      <c r="O49" s="84">
        <v>45.133397219281548</v>
      </c>
      <c r="P49" s="84">
        <v>53.188795502695228</v>
      </c>
      <c r="Q49" s="84">
        <v>96.615053690603588</v>
      </c>
      <c r="R49" s="84">
        <v>70.481182662126116</v>
      </c>
      <c r="S49" s="84">
        <v>64.508358726873396</v>
      </c>
      <c r="T49" s="84">
        <v>87.609265523596719</v>
      </c>
      <c r="U49" s="84">
        <v>90.072404736822392</v>
      </c>
      <c r="V49" s="84">
        <v>75.946309382964742</v>
      </c>
      <c r="W49" s="84">
        <v>26.886101361181691</v>
      </c>
      <c r="X49" s="84">
        <v>51.392242754002702</v>
      </c>
      <c r="Y49" s="84">
        <v>45.126370931697615</v>
      </c>
      <c r="Z49" s="84">
        <v>52.855635542766365</v>
      </c>
      <c r="AA49" s="84">
        <v>39.642128573144092</v>
      </c>
      <c r="AB49" s="84">
        <v>36.693872083467198</v>
      </c>
      <c r="AC49" s="84">
        <v>48.215249572095047</v>
      </c>
      <c r="AD49" s="84">
        <v>48.876856549523012</v>
      </c>
      <c r="AE49" s="84">
        <v>56.367375855984534</v>
      </c>
      <c r="AF49" s="84">
        <f t="shared" si="114"/>
        <v>57.069723918628171</v>
      </c>
      <c r="AG49" s="84">
        <f t="shared" si="115"/>
        <v>60.555242987724988</v>
      </c>
      <c r="AH49" s="84">
        <f t="shared" si="116"/>
        <v>65.327517168576549</v>
      </c>
      <c r="AI49" s="84">
        <f>VLOOKUP(eurostat_totals[[#This Row],[energy carrier EUCalc]],$AE$11:$BI$24,COLUMN()-COLUMN($AD$29),FALSE)*eurostat_totals[[#This Row],[2020 1]]</f>
        <v>65.327517168576549</v>
      </c>
      <c r="AJ49" s="84">
        <f>VLOOKUP(eurostat_totals[[#This Row],[energy carrier EUCalc]],$AE$11:$BI$24,COLUMN()-COLUMN($AD$29),FALSE)*eurostat_totals[[#This Row],[2020 1]]</f>
        <v>65.327517168576549</v>
      </c>
      <c r="AK49" s="84">
        <f>VLOOKUP(eurostat_totals[[#This Row],[energy carrier EUCalc]],$AE$11:$BI$24,COLUMN()-COLUMN($AD$29),FALSE)*eurostat_totals[[#This Row],[2020 1]]</f>
        <v>65.327517168576549</v>
      </c>
      <c r="AL49" s="84">
        <f>VLOOKUP(eurostat_totals[[#This Row],[energy carrier EUCalc]],$AE$11:$BI$24,COLUMN()-COLUMN($AD$29),FALSE)*eurostat_totals[[#This Row],[2020 1]]</f>
        <v>65.327517168576549</v>
      </c>
      <c r="AM49" s="84">
        <f>VLOOKUP(eurostat_totals[[#This Row],[energy carrier EUCalc]],$AE$11:$BI$24,COLUMN()-COLUMN($AD$29),FALSE)*eurostat_totals[[#This Row],[2020 1]]</f>
        <v>65.327517168576549</v>
      </c>
      <c r="AN49" s="84">
        <f>VLOOKUP(eurostat_totals[[#This Row],[energy carrier EUCalc]],$AE$11:$BI$24,COLUMN()-COLUMN($AD$29),FALSE)*eurostat_totals[[#This Row],[2020 1]]</f>
        <v>65.327517168576549</v>
      </c>
      <c r="AO49" s="84">
        <f>VLOOKUP(eurostat_totals[[#This Row],[energy carrier EUCalc]],$AE$11:$BI$24,COLUMN()-COLUMN($AD$29),FALSE)*eurostat_totals[[#This Row],[2020 1]]</f>
        <v>65.327517168576549</v>
      </c>
      <c r="AP49" s="84">
        <f>VLOOKUP(eurostat_totals[[#This Row],[energy carrier EUCalc]],$AE$11:$BI$24,COLUMN()-COLUMN($AD$29),FALSE)*eurostat_totals[[#This Row],[2020 1]]</f>
        <v>65.327517168576549</v>
      </c>
      <c r="AQ49" s="84">
        <f>VLOOKUP(eurostat_totals[[#This Row],[energy carrier EUCalc]],$AE$11:$BI$24,COLUMN()-COLUMN($AD$29),FALSE)*eurostat_totals[[#This Row],[2020 1]]</f>
        <v>65.327517168576549</v>
      </c>
      <c r="AR49" s="81">
        <f>VLOOKUP(eurostat_totals[[#This Row],[energy carrier EUCalc]],$AE$11:$BI$24,COLUMN()-COLUMN($AD$29),FALSE)*eurostat_totals[[#This Row],[2020 1]]</f>
        <v>65.327517168576549</v>
      </c>
      <c r="AS49" s="81">
        <f>VLOOKUP(eurostat_totals[[#This Row],[energy carrier EUCalc]],$AE$11:$BI$24,COLUMN()-COLUMN($AD$29),FALSE)*eurostat_totals[[#This Row],[2020 1]]</f>
        <v>65.327517168576549</v>
      </c>
      <c r="AT49" s="81">
        <f>VLOOKUP(eurostat_totals[[#This Row],[energy carrier EUCalc]],$AE$11:$BI$24,COLUMN()-COLUMN($AD$29),FALSE)*eurostat_totals[[#This Row],[2020 1]]</f>
        <v>65.327517168576549</v>
      </c>
      <c r="AU49" s="81">
        <f ca="1">VLOOKUP(eurostat_totals[[#This Row],[energy carrier EUCalc]],$AE$11:$BI$24,COLUMN()-COLUMN($AD$29),FALSE)*eurostat_totals[[#This Row],[2020 1]]</f>
        <v>85.28870297008605</v>
      </c>
      <c r="AV49" s="81">
        <f>VLOOKUP(eurostat_totals[[#This Row],[energy carrier EUCalc]],$AE$11:$BI$24,COLUMN()-COLUMN($AD$29),FALSE)*eurostat_totals[[#This Row],[2020 1]]</f>
        <v>65.327517168576549</v>
      </c>
      <c r="AW49" s="81">
        <f>VLOOKUP(eurostat_totals[[#This Row],[energy carrier EUCalc]],$AE$11:$BI$24,COLUMN()-COLUMN($AD$29),FALSE)*eurostat_totals[[#This Row],[2020 1]]</f>
        <v>65.327517168576549</v>
      </c>
      <c r="AX49" s="81">
        <f>VLOOKUP(eurostat_totals[[#This Row],[energy carrier EUCalc]],$AE$11:$BI$24,COLUMN()-COLUMN($AD$29),FALSE)*eurostat_totals[[#This Row],[2020 1]]</f>
        <v>65.327517168576549</v>
      </c>
      <c r="AY49" s="81">
        <f>VLOOKUP(eurostat_totals[[#This Row],[energy carrier EUCalc]],$AE$11:$BI$24,COLUMN()-COLUMN($AD$29),FALSE)*eurostat_totals[[#This Row],[2020 1]]</f>
        <v>65.327517168576549</v>
      </c>
      <c r="AZ49" s="81">
        <f>VLOOKUP(eurostat_totals[[#This Row],[energy carrier EUCalc]],$AE$11:$BI$24,COLUMN()-COLUMN($AD$29),FALSE)*eurostat_totals[[#This Row],[2020 1]]</f>
        <v>65.327517168576549</v>
      </c>
      <c r="BA49" s="81">
        <f>VLOOKUP(eurostat_totals[[#This Row],[energy carrier EUCalc]],$AE$11:$BI$24,COLUMN()-COLUMN($AD$29),FALSE)*eurostat_totals[[#This Row],[2020 1]]</f>
        <v>65.327517168576549</v>
      </c>
      <c r="BB49" s="81">
        <f ca="1">VLOOKUP(eurostat_totals[[#This Row],[energy carrier EUCalc]],$AE$11:$BI$24,COLUMN()-COLUMN($AD$29),FALSE)*eurostat_totals[[#This Row],[2020 1]]</f>
        <v>83.474049715403368</v>
      </c>
      <c r="BC49" s="81">
        <f>VLOOKUP(eurostat_totals[[#This Row],[energy carrier EUCalc]],$AE$11:$BI$24,COLUMN()-COLUMN($AD$29),FALSE)*eurostat_totals[[#This Row],[2020 1]]</f>
        <v>65.327517168576549</v>
      </c>
      <c r="BD49" s="81">
        <f>VLOOKUP(eurostat_totals[[#This Row],[energy carrier EUCalc]],$AE$11:$BI$24,COLUMN()-COLUMN($AD$29),FALSE)*eurostat_totals[[#This Row],[2020 1]]</f>
        <v>65.327517168576549</v>
      </c>
      <c r="BE49" s="81">
        <f>VLOOKUP(eurostat_totals[[#This Row],[energy carrier EUCalc]],$AE$11:$BI$24,COLUMN()-COLUMN($AD$29),FALSE)*eurostat_totals[[#This Row],[2020 1]]</f>
        <v>65.327517168576549</v>
      </c>
      <c r="BF49" s="81">
        <f>VLOOKUP(eurostat_totals[[#This Row],[energy carrier EUCalc]],$AE$11:$BI$24,COLUMN()-COLUMN($AD$29),FALSE)*eurostat_totals[[#This Row],[2020 1]]</f>
        <v>65.327517168576549</v>
      </c>
      <c r="BG49" s="81">
        <f>VLOOKUP(eurostat_totals[[#This Row],[energy carrier EUCalc]],$AE$11:$BI$24,COLUMN()-COLUMN($AD$29),FALSE)*eurostat_totals[[#This Row],[2020 1]]</f>
        <v>65.327517168576549</v>
      </c>
      <c r="BH49" s="81">
        <f>VLOOKUP(eurostat_totals[[#This Row],[energy carrier EUCalc]],$AE$11:$BI$24,COLUMN()-COLUMN($AD$29),FALSE)*eurostat_totals[[#This Row],[2020 1]]</f>
        <v>65.327517168576549</v>
      </c>
      <c r="BI49" s="81">
        <f ca="1">VLOOKUP(eurostat_totals[[#This Row],[energy carrier EUCalc]],$AE$11:$BI$24,COLUMN()-COLUMN($AD$29),FALSE)*eurostat_totals[[#This Row],[2020 1]]</f>
        <v>81.659396460720686</v>
      </c>
    </row>
    <row r="50" spans="1:61" x14ac:dyDescent="0.25">
      <c r="A50" s="81" t="str">
        <f t="shared" si="117"/>
        <v>electricityNetherlands</v>
      </c>
      <c r="B50" s="6" t="s">
        <v>35</v>
      </c>
      <c r="C50" t="s">
        <v>8</v>
      </c>
      <c r="D50" s="84">
        <v>2052.7389303136088</v>
      </c>
      <c r="E50" s="84">
        <v>2127.3900194133043</v>
      </c>
      <c r="F50" s="84">
        <v>2177.1563967340307</v>
      </c>
      <c r="G50" s="84">
        <v>2226.9227740547572</v>
      </c>
      <c r="H50" s="84">
        <v>2301.572340035847</v>
      </c>
      <c r="I50" s="84">
        <v>2368.495125330518</v>
      </c>
      <c r="J50" s="84">
        <v>2404.6417760795989</v>
      </c>
      <c r="K50" s="84">
        <v>2452.8362949993038</v>
      </c>
      <c r="L50" s="84">
        <v>2501.0308139190088</v>
      </c>
      <c r="M50" s="84">
        <v>2567.4311695319448</v>
      </c>
      <c r="N50" s="84">
        <v>2621.7806107370461</v>
      </c>
      <c r="O50" s="84">
        <v>2640.5549930995053</v>
      </c>
      <c r="P50" s="84">
        <v>2688.8598403296169</v>
      </c>
      <c r="Q50" s="84">
        <v>2742.2694134867452</v>
      </c>
      <c r="R50" s="84">
        <v>2510.5810460168705</v>
      </c>
      <c r="S50" s="84">
        <v>2360.4107666485725</v>
      </c>
      <c r="T50" s="84">
        <v>2352.8475674202309</v>
      </c>
      <c r="U50" s="84">
        <v>2236.8375974070836</v>
      </c>
      <c r="V50" s="84">
        <v>2510.7460364624189</v>
      </c>
      <c r="W50" s="84">
        <v>2726.8813074841219</v>
      </c>
      <c r="X50" s="84">
        <v>2909.3746250267354</v>
      </c>
      <c r="Y50" s="84">
        <v>2752.077865147689</v>
      </c>
      <c r="Z50" s="84">
        <v>3309.0811948439637</v>
      </c>
      <c r="AA50" s="84">
        <v>3556.3723394481767</v>
      </c>
      <c r="AB50" s="84">
        <v>3104.4885119473724</v>
      </c>
      <c r="AC50" s="84">
        <v>3367.8359736852499</v>
      </c>
      <c r="AD50" s="84">
        <v>3362.4993986459444</v>
      </c>
      <c r="AE50" s="84">
        <v>3363.8153613422041</v>
      </c>
      <c r="AF50" s="84">
        <f t="shared" si="114"/>
        <v>3374.7621946418521</v>
      </c>
      <c r="AG50" s="84">
        <f t="shared" si="115"/>
        <v>3338.4401656805871</v>
      </c>
      <c r="AH50" s="84">
        <f t="shared" si="116"/>
        <v>3385.2304964272303</v>
      </c>
      <c r="AI50" s="84">
        <f>VLOOKUP(eurostat_totals[[#This Row],[energy carrier EUCalc]],$AE$11:$BI$24,COLUMN()-COLUMN($AD$29),FALSE)*eurostat_totals[[#This Row],[2020 1]]</f>
        <v>3385.2304964272303</v>
      </c>
      <c r="AJ50" s="84">
        <f>VLOOKUP(eurostat_totals[[#This Row],[energy carrier EUCalc]],$AE$11:$BI$24,COLUMN()-COLUMN($AD$29),FALSE)*eurostat_totals[[#This Row],[2020 1]]</f>
        <v>3385.2304964272303</v>
      </c>
      <c r="AK50" s="84">
        <f>VLOOKUP(eurostat_totals[[#This Row],[energy carrier EUCalc]],$AE$11:$BI$24,COLUMN()-COLUMN($AD$29),FALSE)*eurostat_totals[[#This Row],[2020 1]]</f>
        <v>3385.2304964272303</v>
      </c>
      <c r="AL50" s="84">
        <f>VLOOKUP(eurostat_totals[[#This Row],[energy carrier EUCalc]],$AE$11:$BI$24,COLUMN()-COLUMN($AD$29),FALSE)*eurostat_totals[[#This Row],[2020 1]]</f>
        <v>3385.2304964272303</v>
      </c>
      <c r="AM50" s="84">
        <f>VLOOKUP(eurostat_totals[[#This Row],[energy carrier EUCalc]],$AE$11:$BI$24,COLUMN()-COLUMN($AD$29),FALSE)*eurostat_totals[[#This Row],[2020 1]]</f>
        <v>3385.2304964272303</v>
      </c>
      <c r="AN50" s="84">
        <f>VLOOKUP(eurostat_totals[[#This Row],[energy carrier EUCalc]],$AE$11:$BI$24,COLUMN()-COLUMN($AD$29),FALSE)*eurostat_totals[[#This Row],[2020 1]]</f>
        <v>3385.2304964272303</v>
      </c>
      <c r="AO50" s="84">
        <f>VLOOKUP(eurostat_totals[[#This Row],[energy carrier EUCalc]],$AE$11:$BI$24,COLUMN()-COLUMN($AD$29),FALSE)*eurostat_totals[[#This Row],[2020 1]]</f>
        <v>3385.2304964272303</v>
      </c>
      <c r="AP50" s="84">
        <f>VLOOKUP(eurostat_totals[[#This Row],[energy carrier EUCalc]],$AE$11:$BI$24,COLUMN()-COLUMN($AD$29),FALSE)*eurostat_totals[[#This Row],[2020 1]]</f>
        <v>3385.2304964272303</v>
      </c>
      <c r="AQ50" s="84">
        <f>VLOOKUP(eurostat_totals[[#This Row],[energy carrier EUCalc]],$AE$11:$BI$24,COLUMN()-COLUMN($AD$29),FALSE)*eurostat_totals[[#This Row],[2020 1]]</f>
        <v>3385.2304964272303</v>
      </c>
      <c r="AR50" s="81">
        <f>VLOOKUP(eurostat_totals[[#This Row],[energy carrier EUCalc]],$AE$11:$BI$24,COLUMN()-COLUMN($AD$29),FALSE)*eurostat_totals[[#This Row],[2020 1]]</f>
        <v>3385.2304964272303</v>
      </c>
      <c r="AS50" s="81">
        <f>VLOOKUP(eurostat_totals[[#This Row],[energy carrier EUCalc]],$AE$11:$BI$24,COLUMN()-COLUMN($AD$29),FALSE)*eurostat_totals[[#This Row],[2020 1]]</f>
        <v>3385.2304964272303</v>
      </c>
      <c r="AT50" s="81">
        <f>VLOOKUP(eurostat_totals[[#This Row],[energy carrier EUCalc]],$AE$11:$BI$24,COLUMN()-COLUMN($AD$29),FALSE)*eurostat_totals[[#This Row],[2020 1]]</f>
        <v>3385.2304964272303</v>
      </c>
      <c r="AU50" s="81">
        <f ca="1">VLOOKUP(eurostat_totals[[#This Row],[energy carrier EUCalc]],$AE$11:$BI$24,COLUMN()-COLUMN($AD$29),FALSE)*eurostat_totals[[#This Row],[2020 1]]</f>
        <v>4419.6064814466617</v>
      </c>
      <c r="AV50" s="81">
        <f>VLOOKUP(eurostat_totals[[#This Row],[energy carrier EUCalc]],$AE$11:$BI$24,COLUMN()-COLUMN($AD$29),FALSE)*eurostat_totals[[#This Row],[2020 1]]</f>
        <v>3385.2304964272303</v>
      </c>
      <c r="AW50" s="81">
        <f>VLOOKUP(eurostat_totals[[#This Row],[energy carrier EUCalc]],$AE$11:$BI$24,COLUMN()-COLUMN($AD$29),FALSE)*eurostat_totals[[#This Row],[2020 1]]</f>
        <v>3385.2304964272303</v>
      </c>
      <c r="AX50" s="81">
        <f>VLOOKUP(eurostat_totals[[#This Row],[energy carrier EUCalc]],$AE$11:$BI$24,COLUMN()-COLUMN($AD$29),FALSE)*eurostat_totals[[#This Row],[2020 1]]</f>
        <v>3385.2304964272303</v>
      </c>
      <c r="AY50" s="81">
        <f>VLOOKUP(eurostat_totals[[#This Row],[energy carrier EUCalc]],$AE$11:$BI$24,COLUMN()-COLUMN($AD$29),FALSE)*eurostat_totals[[#This Row],[2020 1]]</f>
        <v>3385.2304964272303</v>
      </c>
      <c r="AZ50" s="81">
        <f>VLOOKUP(eurostat_totals[[#This Row],[energy carrier EUCalc]],$AE$11:$BI$24,COLUMN()-COLUMN($AD$29),FALSE)*eurostat_totals[[#This Row],[2020 1]]</f>
        <v>3385.2304964272303</v>
      </c>
      <c r="BA50" s="81">
        <f>VLOOKUP(eurostat_totals[[#This Row],[energy carrier EUCalc]],$AE$11:$BI$24,COLUMN()-COLUMN($AD$29),FALSE)*eurostat_totals[[#This Row],[2020 1]]</f>
        <v>3385.2304964272303</v>
      </c>
      <c r="BB50" s="81">
        <f ca="1">VLOOKUP(eurostat_totals[[#This Row],[energy carrier EUCalc]],$AE$11:$BI$24,COLUMN()-COLUMN($AD$29),FALSE)*eurostat_totals[[#This Row],[2020 1]]</f>
        <v>4325.5723009903495</v>
      </c>
      <c r="BC50" s="81">
        <f>VLOOKUP(eurostat_totals[[#This Row],[energy carrier EUCalc]],$AE$11:$BI$24,COLUMN()-COLUMN($AD$29),FALSE)*eurostat_totals[[#This Row],[2020 1]]</f>
        <v>3385.2304964272303</v>
      </c>
      <c r="BD50" s="81">
        <f>VLOOKUP(eurostat_totals[[#This Row],[energy carrier EUCalc]],$AE$11:$BI$24,COLUMN()-COLUMN($AD$29),FALSE)*eurostat_totals[[#This Row],[2020 1]]</f>
        <v>3385.2304964272303</v>
      </c>
      <c r="BE50" s="81">
        <f>VLOOKUP(eurostat_totals[[#This Row],[energy carrier EUCalc]],$AE$11:$BI$24,COLUMN()-COLUMN($AD$29),FALSE)*eurostat_totals[[#This Row],[2020 1]]</f>
        <v>3385.2304964272303</v>
      </c>
      <c r="BF50" s="81">
        <f>VLOOKUP(eurostat_totals[[#This Row],[energy carrier EUCalc]],$AE$11:$BI$24,COLUMN()-COLUMN($AD$29),FALSE)*eurostat_totals[[#This Row],[2020 1]]</f>
        <v>3385.2304964272303</v>
      </c>
      <c r="BG50" s="81">
        <f>VLOOKUP(eurostat_totals[[#This Row],[energy carrier EUCalc]],$AE$11:$BI$24,COLUMN()-COLUMN($AD$29),FALSE)*eurostat_totals[[#This Row],[2020 1]]</f>
        <v>3385.2304964272303</v>
      </c>
      <c r="BH50" s="81">
        <f>VLOOKUP(eurostat_totals[[#This Row],[energy carrier EUCalc]],$AE$11:$BI$24,COLUMN()-COLUMN($AD$29),FALSE)*eurostat_totals[[#This Row],[2020 1]]</f>
        <v>3385.2304964272303</v>
      </c>
      <c r="BI50" s="81">
        <f ca="1">VLOOKUP(eurostat_totals[[#This Row],[energy carrier EUCalc]],$AE$11:$BI$24,COLUMN()-COLUMN($AD$29),FALSE)*eurostat_totals[[#This Row],[2020 1]]</f>
        <v>4231.5381205340382</v>
      </c>
    </row>
    <row r="51" spans="1:61" x14ac:dyDescent="0.25">
      <c r="A51" s="81" t="str">
        <f t="shared" si="117"/>
        <v>electricityNorway</v>
      </c>
      <c r="B51" s="6" t="s">
        <v>35</v>
      </c>
      <c r="C51" t="s">
        <v>71</v>
      </c>
      <c r="D51" s="84">
        <v>30298.999350000002</v>
      </c>
      <c r="E51" s="84">
        <v>32613.997370000001</v>
      </c>
      <c r="F51" s="84">
        <v>32650.003850000001</v>
      </c>
      <c r="G51" s="84">
        <v>32787.005250000002</v>
      </c>
      <c r="H51" s="84">
        <v>34015.005320000004</v>
      </c>
      <c r="I51" s="84">
        <v>34626.999179999999</v>
      </c>
      <c r="J51" s="84">
        <v>35288.001860000004</v>
      </c>
      <c r="K51" s="84">
        <v>33977.998659999997</v>
      </c>
      <c r="L51" s="84">
        <v>35048.00518</v>
      </c>
      <c r="M51" s="84">
        <v>35046.004820000002</v>
      </c>
      <c r="N51" s="84">
        <v>34641.001700000001</v>
      </c>
      <c r="O51" s="84">
        <v>35876.00303</v>
      </c>
      <c r="P51" s="84">
        <v>34647.002780000003</v>
      </c>
      <c r="Q51" s="84">
        <v>32022.99566</v>
      </c>
      <c r="R51" s="84">
        <v>32404.994640000001</v>
      </c>
      <c r="S51" s="84">
        <v>34006.003700000001</v>
      </c>
      <c r="T51" s="84">
        <v>33645.997049999998</v>
      </c>
      <c r="U51" s="84">
        <v>34947.998810000005</v>
      </c>
      <c r="V51" s="84">
        <v>34888.999820000005</v>
      </c>
      <c r="W51" s="84">
        <v>36313.000280000007</v>
      </c>
      <c r="X51" s="84">
        <v>39731.999309999999</v>
      </c>
      <c r="Y51" s="84">
        <v>36059.001080000002</v>
      </c>
      <c r="Z51" s="84">
        <v>38250.000039999999</v>
      </c>
      <c r="AA51" s="84">
        <v>38904.001459999999</v>
      </c>
      <c r="AB51" s="84">
        <v>36884.998570000003</v>
      </c>
      <c r="AC51" s="84">
        <v>38608.994879999998</v>
      </c>
      <c r="AD51" s="84">
        <v>38820.998150000007</v>
      </c>
      <c r="AE51" s="84">
        <v>39700.00518</v>
      </c>
      <c r="AF51" s="84">
        <f t="shared" si="114"/>
        <v>39990.006207999999</v>
      </c>
      <c r="AG51" s="84">
        <f t="shared" si="115"/>
        <v>40207.207157600002</v>
      </c>
      <c r="AH51" s="84">
        <f t="shared" si="116"/>
        <v>40871.648875120001</v>
      </c>
      <c r="AI51" s="84">
        <f>VLOOKUP(eurostat_totals[[#This Row],[energy carrier EUCalc]],$AE$11:$BI$24,COLUMN()-COLUMN($AD$29),FALSE)*eurostat_totals[[#This Row],[2020 1]]</f>
        <v>40871.648875120001</v>
      </c>
      <c r="AJ51" s="84">
        <f>VLOOKUP(eurostat_totals[[#This Row],[energy carrier EUCalc]],$AE$11:$BI$24,COLUMN()-COLUMN($AD$29),FALSE)*eurostat_totals[[#This Row],[2020 1]]</f>
        <v>40871.648875120001</v>
      </c>
      <c r="AK51" s="84">
        <f>VLOOKUP(eurostat_totals[[#This Row],[energy carrier EUCalc]],$AE$11:$BI$24,COLUMN()-COLUMN($AD$29),FALSE)*eurostat_totals[[#This Row],[2020 1]]</f>
        <v>40871.648875120001</v>
      </c>
      <c r="AL51" s="84">
        <f>VLOOKUP(eurostat_totals[[#This Row],[energy carrier EUCalc]],$AE$11:$BI$24,COLUMN()-COLUMN($AD$29),FALSE)*eurostat_totals[[#This Row],[2020 1]]</f>
        <v>40871.648875120001</v>
      </c>
      <c r="AM51" s="84">
        <f>VLOOKUP(eurostat_totals[[#This Row],[energy carrier EUCalc]],$AE$11:$BI$24,COLUMN()-COLUMN($AD$29),FALSE)*eurostat_totals[[#This Row],[2020 1]]</f>
        <v>40871.648875120001</v>
      </c>
      <c r="AN51" s="84">
        <f>VLOOKUP(eurostat_totals[[#This Row],[energy carrier EUCalc]],$AE$11:$BI$24,COLUMN()-COLUMN($AD$29),FALSE)*eurostat_totals[[#This Row],[2020 1]]</f>
        <v>40871.648875120001</v>
      </c>
      <c r="AO51" s="84">
        <f>VLOOKUP(eurostat_totals[[#This Row],[energy carrier EUCalc]],$AE$11:$BI$24,COLUMN()-COLUMN($AD$29),FALSE)*eurostat_totals[[#This Row],[2020 1]]</f>
        <v>40871.648875120001</v>
      </c>
      <c r="AP51" s="84">
        <f>VLOOKUP(eurostat_totals[[#This Row],[energy carrier EUCalc]],$AE$11:$BI$24,COLUMN()-COLUMN($AD$29),FALSE)*eurostat_totals[[#This Row],[2020 1]]</f>
        <v>40871.648875120001</v>
      </c>
      <c r="AQ51" s="84">
        <f>VLOOKUP(eurostat_totals[[#This Row],[energy carrier EUCalc]],$AE$11:$BI$24,COLUMN()-COLUMN($AD$29),FALSE)*eurostat_totals[[#This Row],[2020 1]]</f>
        <v>40871.648875120001</v>
      </c>
      <c r="AR51" s="81">
        <f>VLOOKUP(eurostat_totals[[#This Row],[energy carrier EUCalc]],$AE$11:$BI$24,COLUMN()-COLUMN($AD$29),FALSE)*eurostat_totals[[#This Row],[2020 1]]</f>
        <v>40871.648875120001</v>
      </c>
      <c r="AS51" s="81">
        <f>VLOOKUP(eurostat_totals[[#This Row],[energy carrier EUCalc]],$AE$11:$BI$24,COLUMN()-COLUMN($AD$29),FALSE)*eurostat_totals[[#This Row],[2020 1]]</f>
        <v>40871.648875120001</v>
      </c>
      <c r="AT51" s="81">
        <f>VLOOKUP(eurostat_totals[[#This Row],[energy carrier EUCalc]],$AE$11:$BI$24,COLUMN()-COLUMN($AD$29),FALSE)*eurostat_totals[[#This Row],[2020 1]]</f>
        <v>40871.648875120001</v>
      </c>
      <c r="AU51" s="81">
        <f ca="1">VLOOKUP(eurostat_totals[[#This Row],[energy carrier EUCalc]],$AE$11:$BI$24,COLUMN()-COLUMN($AD$29),FALSE)*eurostat_totals[[#This Row],[2020 1]]</f>
        <v>53360.208253628894</v>
      </c>
      <c r="AV51" s="81">
        <f>VLOOKUP(eurostat_totals[[#This Row],[energy carrier EUCalc]],$AE$11:$BI$24,COLUMN()-COLUMN($AD$29),FALSE)*eurostat_totals[[#This Row],[2020 1]]</f>
        <v>40871.648875120001</v>
      </c>
      <c r="AW51" s="81">
        <f>VLOOKUP(eurostat_totals[[#This Row],[energy carrier EUCalc]],$AE$11:$BI$24,COLUMN()-COLUMN($AD$29),FALSE)*eurostat_totals[[#This Row],[2020 1]]</f>
        <v>40871.648875120001</v>
      </c>
      <c r="AX51" s="81">
        <f>VLOOKUP(eurostat_totals[[#This Row],[energy carrier EUCalc]],$AE$11:$BI$24,COLUMN()-COLUMN($AD$29),FALSE)*eurostat_totals[[#This Row],[2020 1]]</f>
        <v>40871.648875120001</v>
      </c>
      <c r="AY51" s="81">
        <f>VLOOKUP(eurostat_totals[[#This Row],[energy carrier EUCalc]],$AE$11:$BI$24,COLUMN()-COLUMN($AD$29),FALSE)*eurostat_totals[[#This Row],[2020 1]]</f>
        <v>40871.648875120001</v>
      </c>
      <c r="AZ51" s="81">
        <f>VLOOKUP(eurostat_totals[[#This Row],[energy carrier EUCalc]],$AE$11:$BI$24,COLUMN()-COLUMN($AD$29),FALSE)*eurostat_totals[[#This Row],[2020 1]]</f>
        <v>40871.648875120001</v>
      </c>
      <c r="BA51" s="81">
        <f>VLOOKUP(eurostat_totals[[#This Row],[energy carrier EUCalc]],$AE$11:$BI$24,COLUMN()-COLUMN($AD$29),FALSE)*eurostat_totals[[#This Row],[2020 1]]</f>
        <v>40871.648875120001</v>
      </c>
      <c r="BB51" s="81">
        <f ca="1">VLOOKUP(eurostat_totals[[#This Row],[energy carrier EUCalc]],$AE$11:$BI$24,COLUMN()-COLUMN($AD$29),FALSE)*eurostat_totals[[#This Row],[2020 1]]</f>
        <v>52224.884673764442</v>
      </c>
      <c r="BC51" s="81">
        <f>VLOOKUP(eurostat_totals[[#This Row],[energy carrier EUCalc]],$AE$11:$BI$24,COLUMN()-COLUMN($AD$29),FALSE)*eurostat_totals[[#This Row],[2020 1]]</f>
        <v>40871.648875120001</v>
      </c>
      <c r="BD51" s="81">
        <f>VLOOKUP(eurostat_totals[[#This Row],[energy carrier EUCalc]],$AE$11:$BI$24,COLUMN()-COLUMN($AD$29),FALSE)*eurostat_totals[[#This Row],[2020 1]]</f>
        <v>40871.648875120001</v>
      </c>
      <c r="BE51" s="81">
        <f>VLOOKUP(eurostat_totals[[#This Row],[energy carrier EUCalc]],$AE$11:$BI$24,COLUMN()-COLUMN($AD$29),FALSE)*eurostat_totals[[#This Row],[2020 1]]</f>
        <v>40871.648875120001</v>
      </c>
      <c r="BF51" s="81">
        <f>VLOOKUP(eurostat_totals[[#This Row],[energy carrier EUCalc]],$AE$11:$BI$24,COLUMN()-COLUMN($AD$29),FALSE)*eurostat_totals[[#This Row],[2020 1]]</f>
        <v>40871.648875120001</v>
      </c>
      <c r="BG51" s="81">
        <f>VLOOKUP(eurostat_totals[[#This Row],[energy carrier EUCalc]],$AE$11:$BI$24,COLUMN()-COLUMN($AD$29),FALSE)*eurostat_totals[[#This Row],[2020 1]]</f>
        <v>40871.648875120001</v>
      </c>
      <c r="BH51" s="81">
        <f>VLOOKUP(eurostat_totals[[#This Row],[energy carrier EUCalc]],$AE$11:$BI$24,COLUMN()-COLUMN($AD$29),FALSE)*eurostat_totals[[#This Row],[2020 1]]</f>
        <v>40871.648875120001</v>
      </c>
      <c r="BI51" s="81">
        <f ca="1">VLOOKUP(eurostat_totals[[#This Row],[energy carrier EUCalc]],$AE$11:$BI$24,COLUMN()-COLUMN($AD$29),FALSE)*eurostat_totals[[#This Row],[2020 1]]</f>
        <v>51089.561093900003</v>
      </c>
    </row>
    <row r="52" spans="1:61" x14ac:dyDescent="0.25">
      <c r="A52" s="81" t="str">
        <f t="shared" si="117"/>
        <v>electricityPoland</v>
      </c>
      <c r="B52" s="6" t="s">
        <v>35</v>
      </c>
      <c r="C52" t="s">
        <v>6</v>
      </c>
      <c r="D52" s="84">
        <v>678.40100018487919</v>
      </c>
      <c r="E52" s="84">
        <v>678.06536348309191</v>
      </c>
      <c r="F52" s="84">
        <v>635.81650823275629</v>
      </c>
      <c r="G52" s="84">
        <v>610.95012165789421</v>
      </c>
      <c r="H52" s="84">
        <v>610.95012165789421</v>
      </c>
      <c r="I52" s="84">
        <v>606.55406141494905</v>
      </c>
      <c r="J52" s="84">
        <v>645.11169349609281</v>
      </c>
      <c r="K52" s="84">
        <v>663.46789888198418</v>
      </c>
      <c r="L52" s="84">
        <v>681.68984958716067</v>
      </c>
      <c r="M52" s="84">
        <v>697.99867109214915</v>
      </c>
      <c r="N52" s="84">
        <v>705.8510088130347</v>
      </c>
      <c r="O52" s="84">
        <v>752.70371270692613</v>
      </c>
      <c r="P52" s="84">
        <v>672.21482266948408</v>
      </c>
      <c r="Q52" s="84">
        <v>1536.856901970448</v>
      </c>
      <c r="R52" s="84">
        <v>1553.5024829171366</v>
      </c>
      <c r="S52" s="84">
        <v>1348.6928956733523</v>
      </c>
      <c r="T52" s="84">
        <v>1624.9467065704016</v>
      </c>
      <c r="U52" s="84">
        <v>1582.2055717433223</v>
      </c>
      <c r="V52" s="84">
        <v>1745.658423058054</v>
      </c>
      <c r="W52" s="84">
        <v>1900.6926699536466</v>
      </c>
      <c r="X52" s="84">
        <v>2199.0604807515833</v>
      </c>
      <c r="Y52" s="84">
        <v>1913.4748739994582</v>
      </c>
      <c r="Z52" s="84">
        <v>1989.5027413915316</v>
      </c>
      <c r="AA52" s="84">
        <v>2053.4947472760641</v>
      </c>
      <c r="AB52" s="84">
        <v>2095.9509856634718</v>
      </c>
      <c r="AC52" s="84">
        <v>2281.457329398379</v>
      </c>
      <c r="AD52" s="84">
        <v>2332.2018960987862</v>
      </c>
      <c r="AE52" s="84">
        <v>2354.1444528413658</v>
      </c>
      <c r="AF52" s="84">
        <f t="shared" si="114"/>
        <v>2427.0727951313329</v>
      </c>
      <c r="AG52" s="84">
        <f t="shared" si="115"/>
        <v>2501.7884047023867</v>
      </c>
      <c r="AH52" s="84">
        <f t="shared" si="116"/>
        <v>2582.9558885101696</v>
      </c>
      <c r="AI52" s="84">
        <f>VLOOKUP(eurostat_totals[[#This Row],[energy carrier EUCalc]],$AE$11:$BI$24,COLUMN()-COLUMN($AD$29),FALSE)*eurostat_totals[[#This Row],[2020 1]]</f>
        <v>2582.9558885101696</v>
      </c>
      <c r="AJ52" s="84">
        <f>VLOOKUP(eurostat_totals[[#This Row],[energy carrier EUCalc]],$AE$11:$BI$24,COLUMN()-COLUMN($AD$29),FALSE)*eurostat_totals[[#This Row],[2020 1]]</f>
        <v>2582.9558885101696</v>
      </c>
      <c r="AK52" s="84">
        <f>VLOOKUP(eurostat_totals[[#This Row],[energy carrier EUCalc]],$AE$11:$BI$24,COLUMN()-COLUMN($AD$29),FALSE)*eurostat_totals[[#This Row],[2020 1]]</f>
        <v>2582.9558885101696</v>
      </c>
      <c r="AL52" s="84">
        <f>VLOOKUP(eurostat_totals[[#This Row],[energy carrier EUCalc]],$AE$11:$BI$24,COLUMN()-COLUMN($AD$29),FALSE)*eurostat_totals[[#This Row],[2020 1]]</f>
        <v>2582.9558885101696</v>
      </c>
      <c r="AM52" s="84">
        <f>VLOOKUP(eurostat_totals[[#This Row],[energy carrier EUCalc]],$AE$11:$BI$24,COLUMN()-COLUMN($AD$29),FALSE)*eurostat_totals[[#This Row],[2020 1]]</f>
        <v>2582.9558885101696</v>
      </c>
      <c r="AN52" s="84">
        <f>VLOOKUP(eurostat_totals[[#This Row],[energy carrier EUCalc]],$AE$11:$BI$24,COLUMN()-COLUMN($AD$29),FALSE)*eurostat_totals[[#This Row],[2020 1]]</f>
        <v>2582.9558885101696</v>
      </c>
      <c r="AO52" s="84">
        <f>VLOOKUP(eurostat_totals[[#This Row],[energy carrier EUCalc]],$AE$11:$BI$24,COLUMN()-COLUMN($AD$29),FALSE)*eurostat_totals[[#This Row],[2020 1]]</f>
        <v>2582.9558885101696</v>
      </c>
      <c r="AP52" s="84">
        <f>VLOOKUP(eurostat_totals[[#This Row],[energy carrier EUCalc]],$AE$11:$BI$24,COLUMN()-COLUMN($AD$29),FALSE)*eurostat_totals[[#This Row],[2020 1]]</f>
        <v>2582.9558885101696</v>
      </c>
      <c r="AQ52" s="84">
        <f>VLOOKUP(eurostat_totals[[#This Row],[energy carrier EUCalc]],$AE$11:$BI$24,COLUMN()-COLUMN($AD$29),FALSE)*eurostat_totals[[#This Row],[2020 1]]</f>
        <v>2582.9558885101696</v>
      </c>
      <c r="AR52" s="81">
        <f>VLOOKUP(eurostat_totals[[#This Row],[energy carrier EUCalc]],$AE$11:$BI$24,COLUMN()-COLUMN($AD$29),FALSE)*eurostat_totals[[#This Row],[2020 1]]</f>
        <v>2582.9558885101696</v>
      </c>
      <c r="AS52" s="81">
        <f>VLOOKUP(eurostat_totals[[#This Row],[energy carrier EUCalc]],$AE$11:$BI$24,COLUMN()-COLUMN($AD$29),FALSE)*eurostat_totals[[#This Row],[2020 1]]</f>
        <v>2582.9558885101696</v>
      </c>
      <c r="AT52" s="81">
        <f>VLOOKUP(eurostat_totals[[#This Row],[energy carrier EUCalc]],$AE$11:$BI$24,COLUMN()-COLUMN($AD$29),FALSE)*eurostat_totals[[#This Row],[2020 1]]</f>
        <v>2582.9558885101696</v>
      </c>
      <c r="AU52" s="81">
        <f ca="1">VLOOKUP(eurostat_totals[[#This Row],[energy carrier EUCalc]],$AE$11:$BI$24,COLUMN()-COLUMN($AD$29),FALSE)*eurostat_totals[[#This Row],[2020 1]]</f>
        <v>3372.192409999388</v>
      </c>
      <c r="AV52" s="81">
        <f>VLOOKUP(eurostat_totals[[#This Row],[energy carrier EUCalc]],$AE$11:$BI$24,COLUMN()-COLUMN($AD$29),FALSE)*eurostat_totals[[#This Row],[2020 1]]</f>
        <v>2582.9558885101696</v>
      </c>
      <c r="AW52" s="81">
        <f>VLOOKUP(eurostat_totals[[#This Row],[energy carrier EUCalc]],$AE$11:$BI$24,COLUMN()-COLUMN($AD$29),FALSE)*eurostat_totals[[#This Row],[2020 1]]</f>
        <v>2582.9558885101696</v>
      </c>
      <c r="AX52" s="81">
        <f>VLOOKUP(eurostat_totals[[#This Row],[energy carrier EUCalc]],$AE$11:$BI$24,COLUMN()-COLUMN($AD$29),FALSE)*eurostat_totals[[#This Row],[2020 1]]</f>
        <v>2582.9558885101696</v>
      </c>
      <c r="AY52" s="81">
        <f>VLOOKUP(eurostat_totals[[#This Row],[energy carrier EUCalc]],$AE$11:$BI$24,COLUMN()-COLUMN($AD$29),FALSE)*eurostat_totals[[#This Row],[2020 1]]</f>
        <v>2582.9558885101696</v>
      </c>
      <c r="AZ52" s="81">
        <f>VLOOKUP(eurostat_totals[[#This Row],[energy carrier EUCalc]],$AE$11:$BI$24,COLUMN()-COLUMN($AD$29),FALSE)*eurostat_totals[[#This Row],[2020 1]]</f>
        <v>2582.9558885101696</v>
      </c>
      <c r="BA52" s="81">
        <f>VLOOKUP(eurostat_totals[[#This Row],[energy carrier EUCalc]],$AE$11:$BI$24,COLUMN()-COLUMN($AD$29),FALSE)*eurostat_totals[[#This Row],[2020 1]]</f>
        <v>2582.9558885101696</v>
      </c>
      <c r="BB52" s="81">
        <f ca="1">VLOOKUP(eurostat_totals[[#This Row],[energy carrier EUCalc]],$AE$11:$BI$24,COLUMN()-COLUMN($AD$29),FALSE)*eurostat_totals[[#This Row],[2020 1]]</f>
        <v>3300.4436353185497</v>
      </c>
      <c r="BC52" s="81">
        <f>VLOOKUP(eurostat_totals[[#This Row],[energy carrier EUCalc]],$AE$11:$BI$24,COLUMN()-COLUMN($AD$29),FALSE)*eurostat_totals[[#This Row],[2020 1]]</f>
        <v>2582.9558885101696</v>
      </c>
      <c r="BD52" s="81">
        <f>VLOOKUP(eurostat_totals[[#This Row],[energy carrier EUCalc]],$AE$11:$BI$24,COLUMN()-COLUMN($AD$29),FALSE)*eurostat_totals[[#This Row],[2020 1]]</f>
        <v>2582.9558885101696</v>
      </c>
      <c r="BE52" s="81">
        <f>VLOOKUP(eurostat_totals[[#This Row],[energy carrier EUCalc]],$AE$11:$BI$24,COLUMN()-COLUMN($AD$29),FALSE)*eurostat_totals[[#This Row],[2020 1]]</f>
        <v>2582.9558885101696</v>
      </c>
      <c r="BF52" s="81">
        <f>VLOOKUP(eurostat_totals[[#This Row],[energy carrier EUCalc]],$AE$11:$BI$24,COLUMN()-COLUMN($AD$29),FALSE)*eurostat_totals[[#This Row],[2020 1]]</f>
        <v>2582.9558885101696</v>
      </c>
      <c r="BG52" s="81">
        <f>VLOOKUP(eurostat_totals[[#This Row],[energy carrier EUCalc]],$AE$11:$BI$24,COLUMN()-COLUMN($AD$29),FALSE)*eurostat_totals[[#This Row],[2020 1]]</f>
        <v>2582.9558885101696</v>
      </c>
      <c r="BH52" s="81">
        <f>VLOOKUP(eurostat_totals[[#This Row],[energy carrier EUCalc]],$AE$11:$BI$24,COLUMN()-COLUMN($AD$29),FALSE)*eurostat_totals[[#This Row],[2020 1]]</f>
        <v>2582.9558885101696</v>
      </c>
      <c r="BI52" s="81">
        <f ca="1">VLOOKUP(eurostat_totals[[#This Row],[energy carrier EUCalc]],$AE$11:$BI$24,COLUMN()-COLUMN($AD$29),FALSE)*eurostat_totals[[#This Row],[2020 1]]</f>
        <v>3228.6948606377118</v>
      </c>
    </row>
    <row r="53" spans="1:61" x14ac:dyDescent="0.25">
      <c r="A53" s="81" t="str">
        <f t="shared" si="117"/>
        <v>electricityPortugal</v>
      </c>
      <c r="B53" s="6" t="s">
        <v>35</v>
      </c>
      <c r="C53" t="s">
        <v>21</v>
      </c>
      <c r="D53" s="84">
        <v>123.66842843805475</v>
      </c>
      <c r="E53" s="84">
        <v>137.85282993645441</v>
      </c>
      <c r="F53" s="84">
        <v>141.98905622294137</v>
      </c>
      <c r="G53" s="84">
        <v>148.65293585947884</v>
      </c>
      <c r="H53" s="84">
        <v>154.58553554756841</v>
      </c>
      <c r="I53" s="84">
        <v>164.2785176416636</v>
      </c>
      <c r="J53" s="84">
        <v>176.31110967049409</v>
      </c>
      <c r="K53" s="84">
        <v>175.9561595028255</v>
      </c>
      <c r="L53" s="84">
        <v>183.49733212735154</v>
      </c>
      <c r="M53" s="84">
        <v>198.93511344437005</v>
      </c>
      <c r="N53" s="84">
        <v>210.06927582225026</v>
      </c>
      <c r="O53" s="84">
        <v>229.18359495570158</v>
      </c>
      <c r="P53" s="84">
        <v>312.51016968694898</v>
      </c>
      <c r="Q53" s="84">
        <v>445.45100064074217</v>
      </c>
      <c r="R53" s="84">
        <v>469.40089741048257</v>
      </c>
      <c r="S53" s="84">
        <v>495.19515017250978</v>
      </c>
      <c r="T53" s="84">
        <v>373.35724643011764</v>
      </c>
      <c r="U53" s="84">
        <v>441.83911936870959</v>
      </c>
      <c r="V53" s="84">
        <v>300.7642579854321</v>
      </c>
      <c r="W53" s="84">
        <v>342.65522595148946</v>
      </c>
      <c r="X53" s="84">
        <v>339.09753179534749</v>
      </c>
      <c r="Y53" s="84">
        <v>180.81147133063732</v>
      </c>
      <c r="Z53" s="84">
        <v>190.61967115127365</v>
      </c>
      <c r="AA53" s="84">
        <v>206.61109115589286</v>
      </c>
      <c r="AB53" s="84">
        <v>196.35146933803466</v>
      </c>
      <c r="AC53" s="84">
        <v>210.50670026395682</v>
      </c>
      <c r="AD53" s="84">
        <v>228.0637996787334</v>
      </c>
      <c r="AE53" s="84">
        <v>221.33035119173738</v>
      </c>
      <c r="AF53" s="84">
        <f t="shared" si="114"/>
        <v>227.47248719983011</v>
      </c>
      <c r="AG53" s="84">
        <f t="shared" si="115"/>
        <v>231.64476640861756</v>
      </c>
      <c r="AH53" s="84">
        <f t="shared" si="116"/>
        <v>238.70342582273415</v>
      </c>
      <c r="AI53" s="84">
        <f>VLOOKUP(eurostat_totals[[#This Row],[energy carrier EUCalc]],$AE$11:$BI$24,COLUMN()-COLUMN($AD$29),FALSE)*eurostat_totals[[#This Row],[2020 1]]</f>
        <v>238.70342582273415</v>
      </c>
      <c r="AJ53" s="84">
        <f>VLOOKUP(eurostat_totals[[#This Row],[energy carrier EUCalc]],$AE$11:$BI$24,COLUMN()-COLUMN($AD$29),FALSE)*eurostat_totals[[#This Row],[2020 1]]</f>
        <v>238.70342582273415</v>
      </c>
      <c r="AK53" s="84">
        <f>VLOOKUP(eurostat_totals[[#This Row],[energy carrier EUCalc]],$AE$11:$BI$24,COLUMN()-COLUMN($AD$29),FALSE)*eurostat_totals[[#This Row],[2020 1]]</f>
        <v>238.70342582273415</v>
      </c>
      <c r="AL53" s="84">
        <f>VLOOKUP(eurostat_totals[[#This Row],[energy carrier EUCalc]],$AE$11:$BI$24,COLUMN()-COLUMN($AD$29),FALSE)*eurostat_totals[[#This Row],[2020 1]]</f>
        <v>238.70342582273415</v>
      </c>
      <c r="AM53" s="84">
        <f>VLOOKUP(eurostat_totals[[#This Row],[energy carrier EUCalc]],$AE$11:$BI$24,COLUMN()-COLUMN($AD$29),FALSE)*eurostat_totals[[#This Row],[2020 1]]</f>
        <v>238.70342582273415</v>
      </c>
      <c r="AN53" s="84">
        <f>VLOOKUP(eurostat_totals[[#This Row],[energy carrier EUCalc]],$AE$11:$BI$24,COLUMN()-COLUMN($AD$29),FALSE)*eurostat_totals[[#This Row],[2020 1]]</f>
        <v>238.70342582273415</v>
      </c>
      <c r="AO53" s="84">
        <f>VLOOKUP(eurostat_totals[[#This Row],[energy carrier EUCalc]],$AE$11:$BI$24,COLUMN()-COLUMN($AD$29),FALSE)*eurostat_totals[[#This Row],[2020 1]]</f>
        <v>238.70342582273415</v>
      </c>
      <c r="AP53" s="84">
        <f>VLOOKUP(eurostat_totals[[#This Row],[energy carrier EUCalc]],$AE$11:$BI$24,COLUMN()-COLUMN($AD$29),FALSE)*eurostat_totals[[#This Row],[2020 1]]</f>
        <v>238.70342582273415</v>
      </c>
      <c r="AQ53" s="84">
        <f>VLOOKUP(eurostat_totals[[#This Row],[energy carrier EUCalc]],$AE$11:$BI$24,COLUMN()-COLUMN($AD$29),FALSE)*eurostat_totals[[#This Row],[2020 1]]</f>
        <v>238.70342582273415</v>
      </c>
      <c r="AR53" s="81">
        <f>VLOOKUP(eurostat_totals[[#This Row],[energy carrier EUCalc]],$AE$11:$BI$24,COLUMN()-COLUMN($AD$29),FALSE)*eurostat_totals[[#This Row],[2020 1]]</f>
        <v>238.70342582273415</v>
      </c>
      <c r="AS53" s="81">
        <f>VLOOKUP(eurostat_totals[[#This Row],[energy carrier EUCalc]],$AE$11:$BI$24,COLUMN()-COLUMN($AD$29),FALSE)*eurostat_totals[[#This Row],[2020 1]]</f>
        <v>238.70342582273415</v>
      </c>
      <c r="AT53" s="81">
        <f>VLOOKUP(eurostat_totals[[#This Row],[energy carrier EUCalc]],$AE$11:$BI$24,COLUMN()-COLUMN($AD$29),FALSE)*eurostat_totals[[#This Row],[2020 1]]</f>
        <v>238.70342582273415</v>
      </c>
      <c r="AU53" s="81">
        <f ca="1">VLOOKUP(eurostat_totals[[#This Row],[energy carrier EUCalc]],$AE$11:$BI$24,COLUMN()-COLUMN($AD$29),FALSE)*eurostat_totals[[#This Row],[2020 1]]</f>
        <v>311.64058371301405</v>
      </c>
      <c r="AV53" s="81">
        <f>VLOOKUP(eurostat_totals[[#This Row],[energy carrier EUCalc]],$AE$11:$BI$24,COLUMN()-COLUMN($AD$29),FALSE)*eurostat_totals[[#This Row],[2020 1]]</f>
        <v>238.70342582273415</v>
      </c>
      <c r="AW53" s="81">
        <f>VLOOKUP(eurostat_totals[[#This Row],[energy carrier EUCalc]],$AE$11:$BI$24,COLUMN()-COLUMN($AD$29),FALSE)*eurostat_totals[[#This Row],[2020 1]]</f>
        <v>238.70342582273415</v>
      </c>
      <c r="AX53" s="81">
        <f>VLOOKUP(eurostat_totals[[#This Row],[energy carrier EUCalc]],$AE$11:$BI$24,COLUMN()-COLUMN($AD$29),FALSE)*eurostat_totals[[#This Row],[2020 1]]</f>
        <v>238.70342582273415</v>
      </c>
      <c r="AY53" s="81">
        <f>VLOOKUP(eurostat_totals[[#This Row],[energy carrier EUCalc]],$AE$11:$BI$24,COLUMN()-COLUMN($AD$29),FALSE)*eurostat_totals[[#This Row],[2020 1]]</f>
        <v>238.70342582273415</v>
      </c>
      <c r="AZ53" s="81">
        <f>VLOOKUP(eurostat_totals[[#This Row],[energy carrier EUCalc]],$AE$11:$BI$24,COLUMN()-COLUMN($AD$29),FALSE)*eurostat_totals[[#This Row],[2020 1]]</f>
        <v>238.70342582273415</v>
      </c>
      <c r="BA53" s="81">
        <f>VLOOKUP(eurostat_totals[[#This Row],[energy carrier EUCalc]],$AE$11:$BI$24,COLUMN()-COLUMN($AD$29),FALSE)*eurostat_totals[[#This Row],[2020 1]]</f>
        <v>238.70342582273415</v>
      </c>
      <c r="BB53" s="81">
        <f ca="1">VLOOKUP(eurostat_totals[[#This Row],[energy carrier EUCalc]],$AE$11:$BI$24,COLUMN()-COLUMN($AD$29),FALSE)*eurostat_totals[[#This Row],[2020 1]]</f>
        <v>305.00993299571581</v>
      </c>
      <c r="BC53" s="81">
        <f>VLOOKUP(eurostat_totals[[#This Row],[energy carrier EUCalc]],$AE$11:$BI$24,COLUMN()-COLUMN($AD$29),FALSE)*eurostat_totals[[#This Row],[2020 1]]</f>
        <v>238.70342582273415</v>
      </c>
      <c r="BD53" s="81">
        <f>VLOOKUP(eurostat_totals[[#This Row],[energy carrier EUCalc]],$AE$11:$BI$24,COLUMN()-COLUMN($AD$29),FALSE)*eurostat_totals[[#This Row],[2020 1]]</f>
        <v>238.70342582273415</v>
      </c>
      <c r="BE53" s="81">
        <f>VLOOKUP(eurostat_totals[[#This Row],[energy carrier EUCalc]],$AE$11:$BI$24,COLUMN()-COLUMN($AD$29),FALSE)*eurostat_totals[[#This Row],[2020 1]]</f>
        <v>238.70342582273415</v>
      </c>
      <c r="BF53" s="81">
        <f>VLOOKUP(eurostat_totals[[#This Row],[energy carrier EUCalc]],$AE$11:$BI$24,COLUMN()-COLUMN($AD$29),FALSE)*eurostat_totals[[#This Row],[2020 1]]</f>
        <v>238.70342582273415</v>
      </c>
      <c r="BG53" s="81">
        <f>VLOOKUP(eurostat_totals[[#This Row],[energy carrier EUCalc]],$AE$11:$BI$24,COLUMN()-COLUMN($AD$29),FALSE)*eurostat_totals[[#This Row],[2020 1]]</f>
        <v>238.70342582273415</v>
      </c>
      <c r="BH53" s="81">
        <f>VLOOKUP(eurostat_totals[[#This Row],[energy carrier EUCalc]],$AE$11:$BI$24,COLUMN()-COLUMN($AD$29),FALSE)*eurostat_totals[[#This Row],[2020 1]]</f>
        <v>238.70342582273415</v>
      </c>
      <c r="BI53" s="81">
        <f ca="1">VLOOKUP(eurostat_totals[[#This Row],[energy carrier EUCalc]],$AE$11:$BI$24,COLUMN()-COLUMN($AD$29),FALSE)*eurostat_totals[[#This Row],[2020 1]]</f>
        <v>298.37928227841769</v>
      </c>
    </row>
    <row r="54" spans="1:61" x14ac:dyDescent="0.25">
      <c r="A54" s="81" t="str">
        <f t="shared" si="117"/>
        <v>electricityRomania</v>
      </c>
      <c r="B54" s="6" t="s">
        <v>35</v>
      </c>
      <c r="C54" t="s">
        <v>10</v>
      </c>
      <c r="D54" s="84">
        <v>251.46282762246068</v>
      </c>
      <c r="E54" s="84">
        <v>316.88857633735068</v>
      </c>
      <c r="F54" s="84">
        <v>356.76334074276213</v>
      </c>
      <c r="G54" s="84">
        <v>329.85115214700573</v>
      </c>
      <c r="H54" s="84">
        <v>312.14457183240546</v>
      </c>
      <c r="I54" s="84">
        <v>334.21935065317109</v>
      </c>
      <c r="J54" s="84">
        <v>381.46821532533676</v>
      </c>
      <c r="K54" s="84">
        <v>373.20212204113</v>
      </c>
      <c r="L54" s="84">
        <v>371.8398252955534</v>
      </c>
      <c r="M54" s="84">
        <v>370.24319603038879</v>
      </c>
      <c r="N54" s="84">
        <v>359.39398273422046</v>
      </c>
      <c r="O54" s="84">
        <v>363.87453331973285</v>
      </c>
      <c r="P54" s="84">
        <v>421.63853134711604</v>
      </c>
      <c r="Q54" s="84">
        <v>937.30266456338268</v>
      </c>
      <c r="R54" s="84">
        <v>349.37817787314458</v>
      </c>
      <c r="S54" s="84">
        <v>1315.3275590783321</v>
      </c>
      <c r="T54" s="84">
        <v>971.39543104676295</v>
      </c>
      <c r="U54" s="84">
        <v>1787.7836977975846</v>
      </c>
      <c r="V54" s="84">
        <v>1153.9002245449869</v>
      </c>
      <c r="W54" s="84">
        <v>2004.3993490660216</v>
      </c>
      <c r="X54" s="84">
        <v>1534.6144900293857</v>
      </c>
      <c r="Y54" s="84">
        <v>1434.694385473382</v>
      </c>
      <c r="Z54" s="84">
        <v>1559.2233157808512</v>
      </c>
      <c r="AA54" s="84">
        <v>1415.1101218769982</v>
      </c>
      <c r="AB54" s="84">
        <v>1394.273617715324</v>
      </c>
      <c r="AC54" s="84">
        <v>1726.3048701134685</v>
      </c>
      <c r="AD54" s="84">
        <v>1722.3077450381231</v>
      </c>
      <c r="AE54" s="84">
        <v>1797.9078548518869</v>
      </c>
      <c r="AF54" s="84">
        <f t="shared" si="114"/>
        <v>1845.644762666094</v>
      </c>
      <c r="AG54" s="84">
        <f t="shared" si="115"/>
        <v>1931.7516908239131</v>
      </c>
      <c r="AH54" s="84">
        <f t="shared" si="116"/>
        <v>2039.2473054456309</v>
      </c>
      <c r="AI54" s="84">
        <f>VLOOKUP(eurostat_totals[[#This Row],[energy carrier EUCalc]],$AE$11:$BI$24,COLUMN()-COLUMN($AD$29),FALSE)*eurostat_totals[[#This Row],[2020 1]]</f>
        <v>2039.2473054456309</v>
      </c>
      <c r="AJ54" s="84">
        <f>VLOOKUP(eurostat_totals[[#This Row],[energy carrier EUCalc]],$AE$11:$BI$24,COLUMN()-COLUMN($AD$29),FALSE)*eurostat_totals[[#This Row],[2020 1]]</f>
        <v>2039.2473054456309</v>
      </c>
      <c r="AK54" s="84">
        <f>VLOOKUP(eurostat_totals[[#This Row],[energy carrier EUCalc]],$AE$11:$BI$24,COLUMN()-COLUMN($AD$29),FALSE)*eurostat_totals[[#This Row],[2020 1]]</f>
        <v>2039.2473054456309</v>
      </c>
      <c r="AL54" s="84">
        <f>VLOOKUP(eurostat_totals[[#This Row],[energy carrier EUCalc]],$AE$11:$BI$24,COLUMN()-COLUMN($AD$29),FALSE)*eurostat_totals[[#This Row],[2020 1]]</f>
        <v>2039.2473054456309</v>
      </c>
      <c r="AM54" s="84">
        <f>VLOOKUP(eurostat_totals[[#This Row],[energy carrier EUCalc]],$AE$11:$BI$24,COLUMN()-COLUMN($AD$29),FALSE)*eurostat_totals[[#This Row],[2020 1]]</f>
        <v>2039.2473054456309</v>
      </c>
      <c r="AN54" s="84">
        <f>VLOOKUP(eurostat_totals[[#This Row],[energy carrier EUCalc]],$AE$11:$BI$24,COLUMN()-COLUMN($AD$29),FALSE)*eurostat_totals[[#This Row],[2020 1]]</f>
        <v>2039.2473054456309</v>
      </c>
      <c r="AO54" s="84">
        <f>VLOOKUP(eurostat_totals[[#This Row],[energy carrier EUCalc]],$AE$11:$BI$24,COLUMN()-COLUMN($AD$29),FALSE)*eurostat_totals[[#This Row],[2020 1]]</f>
        <v>2039.2473054456309</v>
      </c>
      <c r="AP54" s="84">
        <f>VLOOKUP(eurostat_totals[[#This Row],[energy carrier EUCalc]],$AE$11:$BI$24,COLUMN()-COLUMN($AD$29),FALSE)*eurostat_totals[[#This Row],[2020 1]]</f>
        <v>2039.2473054456309</v>
      </c>
      <c r="AQ54" s="84">
        <f>VLOOKUP(eurostat_totals[[#This Row],[energy carrier EUCalc]],$AE$11:$BI$24,COLUMN()-COLUMN($AD$29),FALSE)*eurostat_totals[[#This Row],[2020 1]]</f>
        <v>2039.2473054456309</v>
      </c>
      <c r="AR54" s="81">
        <f>VLOOKUP(eurostat_totals[[#This Row],[energy carrier EUCalc]],$AE$11:$BI$24,COLUMN()-COLUMN($AD$29),FALSE)*eurostat_totals[[#This Row],[2020 1]]</f>
        <v>2039.2473054456309</v>
      </c>
      <c r="AS54" s="81">
        <f>VLOOKUP(eurostat_totals[[#This Row],[energy carrier EUCalc]],$AE$11:$BI$24,COLUMN()-COLUMN($AD$29),FALSE)*eurostat_totals[[#This Row],[2020 1]]</f>
        <v>2039.2473054456309</v>
      </c>
      <c r="AT54" s="81">
        <f>VLOOKUP(eurostat_totals[[#This Row],[energy carrier EUCalc]],$AE$11:$BI$24,COLUMN()-COLUMN($AD$29),FALSE)*eurostat_totals[[#This Row],[2020 1]]</f>
        <v>2039.2473054456309</v>
      </c>
      <c r="AU54" s="81">
        <f ca="1">VLOOKUP(eurostat_totals[[#This Row],[energy carrier EUCalc]],$AE$11:$BI$24,COLUMN()-COLUMN($AD$29),FALSE)*eurostat_totals[[#This Row],[2020 1]]</f>
        <v>2662.3506487762402</v>
      </c>
      <c r="AV54" s="81">
        <f>VLOOKUP(eurostat_totals[[#This Row],[energy carrier EUCalc]],$AE$11:$BI$24,COLUMN()-COLUMN($AD$29),FALSE)*eurostat_totals[[#This Row],[2020 1]]</f>
        <v>2039.2473054456309</v>
      </c>
      <c r="AW54" s="81">
        <f>VLOOKUP(eurostat_totals[[#This Row],[energy carrier EUCalc]],$AE$11:$BI$24,COLUMN()-COLUMN($AD$29),FALSE)*eurostat_totals[[#This Row],[2020 1]]</f>
        <v>2039.2473054456309</v>
      </c>
      <c r="AX54" s="81">
        <f>VLOOKUP(eurostat_totals[[#This Row],[energy carrier EUCalc]],$AE$11:$BI$24,COLUMN()-COLUMN($AD$29),FALSE)*eurostat_totals[[#This Row],[2020 1]]</f>
        <v>2039.2473054456309</v>
      </c>
      <c r="AY54" s="81">
        <f>VLOOKUP(eurostat_totals[[#This Row],[energy carrier EUCalc]],$AE$11:$BI$24,COLUMN()-COLUMN($AD$29),FALSE)*eurostat_totals[[#This Row],[2020 1]]</f>
        <v>2039.2473054456309</v>
      </c>
      <c r="AZ54" s="81">
        <f>VLOOKUP(eurostat_totals[[#This Row],[energy carrier EUCalc]],$AE$11:$BI$24,COLUMN()-COLUMN($AD$29),FALSE)*eurostat_totals[[#This Row],[2020 1]]</f>
        <v>2039.2473054456309</v>
      </c>
      <c r="BA54" s="81">
        <f>VLOOKUP(eurostat_totals[[#This Row],[energy carrier EUCalc]],$AE$11:$BI$24,COLUMN()-COLUMN($AD$29),FALSE)*eurostat_totals[[#This Row],[2020 1]]</f>
        <v>2039.2473054456309</v>
      </c>
      <c r="BB54" s="81">
        <f ca="1">VLOOKUP(eurostat_totals[[#This Row],[energy carrier EUCalc]],$AE$11:$BI$24,COLUMN()-COLUMN($AD$29),FALSE)*eurostat_totals[[#This Row],[2020 1]]</f>
        <v>2605.7048902916395</v>
      </c>
      <c r="BC54" s="81">
        <f>VLOOKUP(eurostat_totals[[#This Row],[energy carrier EUCalc]],$AE$11:$BI$24,COLUMN()-COLUMN($AD$29),FALSE)*eurostat_totals[[#This Row],[2020 1]]</f>
        <v>2039.2473054456309</v>
      </c>
      <c r="BD54" s="81">
        <f>VLOOKUP(eurostat_totals[[#This Row],[energy carrier EUCalc]],$AE$11:$BI$24,COLUMN()-COLUMN($AD$29),FALSE)*eurostat_totals[[#This Row],[2020 1]]</f>
        <v>2039.2473054456309</v>
      </c>
      <c r="BE54" s="81">
        <f>VLOOKUP(eurostat_totals[[#This Row],[energy carrier EUCalc]],$AE$11:$BI$24,COLUMN()-COLUMN($AD$29),FALSE)*eurostat_totals[[#This Row],[2020 1]]</f>
        <v>2039.2473054456309</v>
      </c>
      <c r="BF54" s="81">
        <f>VLOOKUP(eurostat_totals[[#This Row],[energy carrier EUCalc]],$AE$11:$BI$24,COLUMN()-COLUMN($AD$29),FALSE)*eurostat_totals[[#This Row],[2020 1]]</f>
        <v>2039.2473054456309</v>
      </c>
      <c r="BG54" s="81">
        <f>VLOOKUP(eurostat_totals[[#This Row],[energy carrier EUCalc]],$AE$11:$BI$24,COLUMN()-COLUMN($AD$29),FALSE)*eurostat_totals[[#This Row],[2020 1]]</f>
        <v>2039.2473054456309</v>
      </c>
      <c r="BH54" s="81">
        <f>VLOOKUP(eurostat_totals[[#This Row],[energy carrier EUCalc]],$AE$11:$BI$24,COLUMN()-COLUMN($AD$29),FALSE)*eurostat_totals[[#This Row],[2020 1]]</f>
        <v>2039.2473054456309</v>
      </c>
      <c r="BI54" s="81">
        <f ca="1">VLOOKUP(eurostat_totals[[#This Row],[energy carrier EUCalc]],$AE$11:$BI$24,COLUMN()-COLUMN($AD$29),FALSE)*eurostat_totals[[#This Row],[2020 1]]</f>
        <v>2549.0591318070387</v>
      </c>
    </row>
    <row r="55" spans="1:61" x14ac:dyDescent="0.25">
      <c r="A55" s="81" t="str">
        <f t="shared" si="117"/>
        <v>electricitySerbia</v>
      </c>
      <c r="B55" s="6" t="s">
        <v>35</v>
      </c>
      <c r="C55" t="s">
        <v>72</v>
      </c>
      <c r="D55" s="84">
        <v>10664.00057</v>
      </c>
      <c r="E55" s="84">
        <v>12108.004630000001</v>
      </c>
      <c r="F55" s="84">
        <v>11999.996820000002</v>
      </c>
      <c r="G55" s="84">
        <v>15426.997290000001</v>
      </c>
      <c r="H55" s="84">
        <v>16003.996480000002</v>
      </c>
      <c r="I55" s="84">
        <v>16114.004650000003</v>
      </c>
      <c r="J55" s="84">
        <v>16511.994880000002</v>
      </c>
      <c r="K55" s="84">
        <v>17469.004320000004</v>
      </c>
      <c r="L55" s="84">
        <v>17058.000120000001</v>
      </c>
      <c r="M55" s="84">
        <v>15563.99869</v>
      </c>
      <c r="N55" s="84">
        <v>16300.003240000002</v>
      </c>
      <c r="O55" s="84">
        <v>16337.998450000001</v>
      </c>
      <c r="P55" s="84">
        <v>16300.003240000002</v>
      </c>
      <c r="Q55" s="84">
        <v>16300.003240000002</v>
      </c>
      <c r="R55" s="84">
        <v>13625.998750000001</v>
      </c>
      <c r="S55" s="84">
        <v>14190.995779999999</v>
      </c>
      <c r="T55" s="84">
        <v>14061.995820000002</v>
      </c>
      <c r="U55" s="84">
        <v>13932.995860000001</v>
      </c>
      <c r="V55" s="84">
        <v>14098.002300000002</v>
      </c>
      <c r="W55" s="84">
        <v>14412.000670000001</v>
      </c>
      <c r="X55" s="84">
        <v>14644.996090000001</v>
      </c>
      <c r="Y55" s="84">
        <v>14664.999690000001</v>
      </c>
      <c r="Z55" s="84">
        <v>14516.996310000002</v>
      </c>
      <c r="AA55" s="84">
        <v>14145.999310000001</v>
      </c>
      <c r="AB55" s="84">
        <v>13801.995540000002</v>
      </c>
      <c r="AC55" s="84">
        <v>14061.995820000002</v>
      </c>
      <c r="AD55" s="84">
        <v>13930.995499999999</v>
      </c>
      <c r="AE55" s="84">
        <v>13815.00951</v>
      </c>
      <c r="AF55" s="84">
        <f t="shared" si="114"/>
        <v>13674.612149999999</v>
      </c>
      <c r="AG55" s="84">
        <f t="shared" si="115"/>
        <v>13580.334717999998</v>
      </c>
      <c r="AH55" s="84">
        <f t="shared" si="116"/>
        <v>13536.002553599998</v>
      </c>
      <c r="AI55" s="84">
        <f>VLOOKUP(eurostat_totals[[#This Row],[energy carrier EUCalc]],$AE$11:$BI$24,COLUMN()-COLUMN($AD$29),FALSE)*eurostat_totals[[#This Row],[2020 1]]</f>
        <v>13536.002553599998</v>
      </c>
      <c r="AJ55" s="84">
        <f>VLOOKUP(eurostat_totals[[#This Row],[energy carrier EUCalc]],$AE$11:$BI$24,COLUMN()-COLUMN($AD$29),FALSE)*eurostat_totals[[#This Row],[2020 1]]</f>
        <v>13536.002553599998</v>
      </c>
      <c r="AK55" s="84">
        <f>VLOOKUP(eurostat_totals[[#This Row],[energy carrier EUCalc]],$AE$11:$BI$24,COLUMN()-COLUMN($AD$29),FALSE)*eurostat_totals[[#This Row],[2020 1]]</f>
        <v>13536.002553599998</v>
      </c>
      <c r="AL55" s="84">
        <f>VLOOKUP(eurostat_totals[[#This Row],[energy carrier EUCalc]],$AE$11:$BI$24,COLUMN()-COLUMN($AD$29),FALSE)*eurostat_totals[[#This Row],[2020 1]]</f>
        <v>13536.002553599998</v>
      </c>
      <c r="AM55" s="84">
        <f>VLOOKUP(eurostat_totals[[#This Row],[energy carrier EUCalc]],$AE$11:$BI$24,COLUMN()-COLUMN($AD$29),FALSE)*eurostat_totals[[#This Row],[2020 1]]</f>
        <v>13536.002553599998</v>
      </c>
      <c r="AN55" s="84">
        <f>VLOOKUP(eurostat_totals[[#This Row],[energy carrier EUCalc]],$AE$11:$BI$24,COLUMN()-COLUMN($AD$29),FALSE)*eurostat_totals[[#This Row],[2020 1]]</f>
        <v>13536.002553599998</v>
      </c>
      <c r="AO55" s="84">
        <f>VLOOKUP(eurostat_totals[[#This Row],[energy carrier EUCalc]],$AE$11:$BI$24,COLUMN()-COLUMN($AD$29),FALSE)*eurostat_totals[[#This Row],[2020 1]]</f>
        <v>13536.002553599998</v>
      </c>
      <c r="AP55" s="84">
        <f>VLOOKUP(eurostat_totals[[#This Row],[energy carrier EUCalc]],$AE$11:$BI$24,COLUMN()-COLUMN($AD$29),FALSE)*eurostat_totals[[#This Row],[2020 1]]</f>
        <v>13536.002553599998</v>
      </c>
      <c r="AQ55" s="84">
        <f>VLOOKUP(eurostat_totals[[#This Row],[energy carrier EUCalc]],$AE$11:$BI$24,COLUMN()-COLUMN($AD$29),FALSE)*eurostat_totals[[#This Row],[2020 1]]</f>
        <v>13536.002553599998</v>
      </c>
      <c r="AR55" s="81">
        <f>VLOOKUP(eurostat_totals[[#This Row],[energy carrier EUCalc]],$AE$11:$BI$24,COLUMN()-COLUMN($AD$29),FALSE)*eurostat_totals[[#This Row],[2020 1]]</f>
        <v>13536.002553599998</v>
      </c>
      <c r="AS55" s="81">
        <f>VLOOKUP(eurostat_totals[[#This Row],[energy carrier EUCalc]],$AE$11:$BI$24,COLUMN()-COLUMN($AD$29),FALSE)*eurostat_totals[[#This Row],[2020 1]]</f>
        <v>13536.002553599998</v>
      </c>
      <c r="AT55" s="81">
        <f>VLOOKUP(eurostat_totals[[#This Row],[energy carrier EUCalc]],$AE$11:$BI$24,COLUMN()-COLUMN($AD$29),FALSE)*eurostat_totals[[#This Row],[2020 1]]</f>
        <v>13536.002553599998</v>
      </c>
      <c r="AU55" s="81">
        <f ca="1">VLOOKUP(eurostat_totals[[#This Row],[energy carrier EUCalc]],$AE$11:$BI$24,COLUMN()-COLUMN($AD$29),FALSE)*eurostat_totals[[#This Row],[2020 1]]</f>
        <v>17672.003333866665</v>
      </c>
      <c r="AV55" s="81">
        <f>VLOOKUP(eurostat_totals[[#This Row],[energy carrier EUCalc]],$AE$11:$BI$24,COLUMN()-COLUMN($AD$29),FALSE)*eurostat_totals[[#This Row],[2020 1]]</f>
        <v>13536.002553599998</v>
      </c>
      <c r="AW55" s="81">
        <f>VLOOKUP(eurostat_totals[[#This Row],[energy carrier EUCalc]],$AE$11:$BI$24,COLUMN()-COLUMN($AD$29),FALSE)*eurostat_totals[[#This Row],[2020 1]]</f>
        <v>13536.002553599998</v>
      </c>
      <c r="AX55" s="81">
        <f>VLOOKUP(eurostat_totals[[#This Row],[energy carrier EUCalc]],$AE$11:$BI$24,COLUMN()-COLUMN($AD$29),FALSE)*eurostat_totals[[#This Row],[2020 1]]</f>
        <v>13536.002553599998</v>
      </c>
      <c r="AY55" s="81">
        <f>VLOOKUP(eurostat_totals[[#This Row],[energy carrier EUCalc]],$AE$11:$BI$24,COLUMN()-COLUMN($AD$29),FALSE)*eurostat_totals[[#This Row],[2020 1]]</f>
        <v>13536.002553599998</v>
      </c>
      <c r="AZ55" s="81">
        <f>VLOOKUP(eurostat_totals[[#This Row],[energy carrier EUCalc]],$AE$11:$BI$24,COLUMN()-COLUMN($AD$29),FALSE)*eurostat_totals[[#This Row],[2020 1]]</f>
        <v>13536.002553599998</v>
      </c>
      <c r="BA55" s="81">
        <f>VLOOKUP(eurostat_totals[[#This Row],[energy carrier EUCalc]],$AE$11:$BI$24,COLUMN()-COLUMN($AD$29),FALSE)*eurostat_totals[[#This Row],[2020 1]]</f>
        <v>13536.002553599998</v>
      </c>
      <c r="BB55" s="81">
        <f ca="1">VLOOKUP(eurostat_totals[[#This Row],[energy carrier EUCalc]],$AE$11:$BI$24,COLUMN()-COLUMN($AD$29),FALSE)*eurostat_totals[[#This Row],[2020 1]]</f>
        <v>17296.003262933329</v>
      </c>
      <c r="BC55" s="81">
        <f>VLOOKUP(eurostat_totals[[#This Row],[energy carrier EUCalc]],$AE$11:$BI$24,COLUMN()-COLUMN($AD$29),FALSE)*eurostat_totals[[#This Row],[2020 1]]</f>
        <v>13536.002553599998</v>
      </c>
      <c r="BD55" s="81">
        <f>VLOOKUP(eurostat_totals[[#This Row],[energy carrier EUCalc]],$AE$11:$BI$24,COLUMN()-COLUMN($AD$29),FALSE)*eurostat_totals[[#This Row],[2020 1]]</f>
        <v>13536.002553599998</v>
      </c>
      <c r="BE55" s="81">
        <f>VLOOKUP(eurostat_totals[[#This Row],[energy carrier EUCalc]],$AE$11:$BI$24,COLUMN()-COLUMN($AD$29),FALSE)*eurostat_totals[[#This Row],[2020 1]]</f>
        <v>13536.002553599998</v>
      </c>
      <c r="BF55" s="81">
        <f>VLOOKUP(eurostat_totals[[#This Row],[energy carrier EUCalc]],$AE$11:$BI$24,COLUMN()-COLUMN($AD$29),FALSE)*eurostat_totals[[#This Row],[2020 1]]</f>
        <v>13536.002553599998</v>
      </c>
      <c r="BG55" s="81">
        <f>VLOOKUP(eurostat_totals[[#This Row],[energy carrier EUCalc]],$AE$11:$BI$24,COLUMN()-COLUMN($AD$29),FALSE)*eurostat_totals[[#This Row],[2020 1]]</f>
        <v>13536.002553599998</v>
      </c>
      <c r="BH55" s="81">
        <f>VLOOKUP(eurostat_totals[[#This Row],[energy carrier EUCalc]],$AE$11:$BI$24,COLUMN()-COLUMN($AD$29),FALSE)*eurostat_totals[[#This Row],[2020 1]]</f>
        <v>13536.002553599998</v>
      </c>
      <c r="BI55" s="81">
        <f ca="1">VLOOKUP(eurostat_totals[[#This Row],[energy carrier EUCalc]],$AE$11:$BI$24,COLUMN()-COLUMN($AD$29),FALSE)*eurostat_totals[[#This Row],[2020 1]]</f>
        <v>16920.003191999996</v>
      </c>
    </row>
    <row r="56" spans="1:61" x14ac:dyDescent="0.25">
      <c r="A56" s="81" t="str">
        <f t="shared" si="117"/>
        <v>electricitySlovakia</v>
      </c>
      <c r="B56" s="6" t="s">
        <v>35</v>
      </c>
      <c r="C56" t="s">
        <v>20</v>
      </c>
      <c r="D56" s="84">
        <v>1353.1247217630216</v>
      </c>
      <c r="E56" s="84">
        <v>1398.7435997537232</v>
      </c>
      <c r="F56" s="84">
        <v>1361.5878750799986</v>
      </c>
      <c r="G56" s="84">
        <v>1521.9898744228431</v>
      </c>
      <c r="H56" s="84">
        <v>1651.4915232827721</v>
      </c>
      <c r="I56" s="84">
        <v>1838.7505566856082</v>
      </c>
      <c r="J56" s="84">
        <v>2005.407930219262</v>
      </c>
      <c r="K56" s="84">
        <v>2026.0095900884448</v>
      </c>
      <c r="L56" s="84">
        <v>2058.0138301344446</v>
      </c>
      <c r="M56" s="84">
        <v>2086.7106801329096</v>
      </c>
      <c r="N56" s="84">
        <v>1993.6331082130332</v>
      </c>
      <c r="O56" s="84">
        <v>1878.5342804161605</v>
      </c>
      <c r="P56" s="84">
        <v>1736.1958449124593</v>
      </c>
      <c r="Q56" s="84">
        <v>1562.2997505657488</v>
      </c>
      <c r="R56" s="84">
        <v>1278.1864478744367</v>
      </c>
      <c r="S56" s="84">
        <v>1176.5824932580415</v>
      </c>
      <c r="T56" s="84">
        <v>1032.0874197779972</v>
      </c>
      <c r="U56" s="84">
        <v>876.28495718983925</v>
      </c>
      <c r="V56" s="84">
        <v>865.00660416781898</v>
      </c>
      <c r="W56" s="84">
        <v>805.72502183234826</v>
      </c>
      <c r="X56" s="84">
        <v>789.59531426419721</v>
      </c>
      <c r="Y56" s="84">
        <v>760.26974741936544</v>
      </c>
      <c r="Z56" s="84">
        <v>870.87356279977689</v>
      </c>
      <c r="AA56" s="84">
        <v>1006.3749723284184</v>
      </c>
      <c r="AB56" s="84">
        <v>867.32928851140491</v>
      </c>
      <c r="AC56" s="84">
        <v>927.32279195725221</v>
      </c>
      <c r="AD56" s="84">
        <v>938.74157782645136</v>
      </c>
      <c r="AE56" s="84">
        <v>905.40626278568118</v>
      </c>
      <c r="AF56" s="84">
        <f t="shared" si="114"/>
        <v>912.31280278286204</v>
      </c>
      <c r="AG56" s="84">
        <f t="shared" si="115"/>
        <v>893.50036887375074</v>
      </c>
      <c r="AH56" s="84">
        <f t="shared" si="116"/>
        <v>898.73458494621991</v>
      </c>
      <c r="AI56" s="84">
        <f>VLOOKUP(eurostat_totals[[#This Row],[energy carrier EUCalc]],$AE$11:$BI$24,COLUMN()-COLUMN($AD$29),FALSE)*eurostat_totals[[#This Row],[2020 1]]</f>
        <v>898.73458494621991</v>
      </c>
      <c r="AJ56" s="84">
        <f>VLOOKUP(eurostat_totals[[#This Row],[energy carrier EUCalc]],$AE$11:$BI$24,COLUMN()-COLUMN($AD$29),FALSE)*eurostat_totals[[#This Row],[2020 1]]</f>
        <v>898.73458494621991</v>
      </c>
      <c r="AK56" s="84">
        <f>VLOOKUP(eurostat_totals[[#This Row],[energy carrier EUCalc]],$AE$11:$BI$24,COLUMN()-COLUMN($AD$29),FALSE)*eurostat_totals[[#This Row],[2020 1]]</f>
        <v>898.73458494621991</v>
      </c>
      <c r="AL56" s="84">
        <f>VLOOKUP(eurostat_totals[[#This Row],[energy carrier EUCalc]],$AE$11:$BI$24,COLUMN()-COLUMN($AD$29),FALSE)*eurostat_totals[[#This Row],[2020 1]]</f>
        <v>898.73458494621991</v>
      </c>
      <c r="AM56" s="84">
        <f>VLOOKUP(eurostat_totals[[#This Row],[energy carrier EUCalc]],$AE$11:$BI$24,COLUMN()-COLUMN($AD$29),FALSE)*eurostat_totals[[#This Row],[2020 1]]</f>
        <v>898.73458494621991</v>
      </c>
      <c r="AN56" s="84">
        <f>VLOOKUP(eurostat_totals[[#This Row],[energy carrier EUCalc]],$AE$11:$BI$24,COLUMN()-COLUMN($AD$29),FALSE)*eurostat_totals[[#This Row],[2020 1]]</f>
        <v>898.73458494621991</v>
      </c>
      <c r="AO56" s="84">
        <f>VLOOKUP(eurostat_totals[[#This Row],[energy carrier EUCalc]],$AE$11:$BI$24,COLUMN()-COLUMN($AD$29),FALSE)*eurostat_totals[[#This Row],[2020 1]]</f>
        <v>898.73458494621991</v>
      </c>
      <c r="AP56" s="84">
        <f>VLOOKUP(eurostat_totals[[#This Row],[energy carrier EUCalc]],$AE$11:$BI$24,COLUMN()-COLUMN($AD$29),FALSE)*eurostat_totals[[#This Row],[2020 1]]</f>
        <v>898.73458494621991</v>
      </c>
      <c r="AQ56" s="84">
        <f>VLOOKUP(eurostat_totals[[#This Row],[energy carrier EUCalc]],$AE$11:$BI$24,COLUMN()-COLUMN($AD$29),FALSE)*eurostat_totals[[#This Row],[2020 1]]</f>
        <v>898.73458494621991</v>
      </c>
      <c r="AR56" s="81">
        <f>VLOOKUP(eurostat_totals[[#This Row],[energy carrier EUCalc]],$AE$11:$BI$24,COLUMN()-COLUMN($AD$29),FALSE)*eurostat_totals[[#This Row],[2020 1]]</f>
        <v>898.73458494621991</v>
      </c>
      <c r="AS56" s="81">
        <f>VLOOKUP(eurostat_totals[[#This Row],[energy carrier EUCalc]],$AE$11:$BI$24,COLUMN()-COLUMN($AD$29),FALSE)*eurostat_totals[[#This Row],[2020 1]]</f>
        <v>898.73458494621991</v>
      </c>
      <c r="AT56" s="81">
        <f>VLOOKUP(eurostat_totals[[#This Row],[energy carrier EUCalc]],$AE$11:$BI$24,COLUMN()-COLUMN($AD$29),FALSE)*eurostat_totals[[#This Row],[2020 1]]</f>
        <v>898.73458494621991</v>
      </c>
      <c r="AU56" s="81">
        <f ca="1">VLOOKUP(eurostat_totals[[#This Row],[energy carrier EUCalc]],$AE$11:$BI$24,COLUMN()-COLUMN($AD$29),FALSE)*eurostat_totals[[#This Row],[2020 1]]</f>
        <v>1173.3479303464537</v>
      </c>
      <c r="AV56" s="81">
        <f>VLOOKUP(eurostat_totals[[#This Row],[energy carrier EUCalc]],$AE$11:$BI$24,COLUMN()-COLUMN($AD$29),FALSE)*eurostat_totals[[#This Row],[2020 1]]</f>
        <v>898.73458494621991</v>
      </c>
      <c r="AW56" s="81">
        <f>VLOOKUP(eurostat_totals[[#This Row],[energy carrier EUCalc]],$AE$11:$BI$24,COLUMN()-COLUMN($AD$29),FALSE)*eurostat_totals[[#This Row],[2020 1]]</f>
        <v>898.73458494621991</v>
      </c>
      <c r="AX56" s="81">
        <f>VLOOKUP(eurostat_totals[[#This Row],[energy carrier EUCalc]],$AE$11:$BI$24,COLUMN()-COLUMN($AD$29),FALSE)*eurostat_totals[[#This Row],[2020 1]]</f>
        <v>898.73458494621991</v>
      </c>
      <c r="AY56" s="81">
        <f>VLOOKUP(eurostat_totals[[#This Row],[energy carrier EUCalc]],$AE$11:$BI$24,COLUMN()-COLUMN($AD$29),FALSE)*eurostat_totals[[#This Row],[2020 1]]</f>
        <v>898.73458494621991</v>
      </c>
      <c r="AZ56" s="81">
        <f>VLOOKUP(eurostat_totals[[#This Row],[energy carrier EUCalc]],$AE$11:$BI$24,COLUMN()-COLUMN($AD$29),FALSE)*eurostat_totals[[#This Row],[2020 1]]</f>
        <v>898.73458494621991</v>
      </c>
      <c r="BA56" s="81">
        <f>VLOOKUP(eurostat_totals[[#This Row],[energy carrier EUCalc]],$AE$11:$BI$24,COLUMN()-COLUMN($AD$29),FALSE)*eurostat_totals[[#This Row],[2020 1]]</f>
        <v>898.73458494621991</v>
      </c>
      <c r="BB56" s="81">
        <f ca="1">VLOOKUP(eurostat_totals[[#This Row],[energy carrier EUCalc]],$AE$11:$BI$24,COLUMN()-COLUMN($AD$29),FALSE)*eurostat_totals[[#This Row],[2020 1]]</f>
        <v>1148.3830807646143</v>
      </c>
      <c r="BC56" s="81">
        <f>VLOOKUP(eurostat_totals[[#This Row],[energy carrier EUCalc]],$AE$11:$BI$24,COLUMN()-COLUMN($AD$29),FALSE)*eurostat_totals[[#This Row],[2020 1]]</f>
        <v>898.73458494621991</v>
      </c>
      <c r="BD56" s="81">
        <f>VLOOKUP(eurostat_totals[[#This Row],[energy carrier EUCalc]],$AE$11:$BI$24,COLUMN()-COLUMN($AD$29),FALSE)*eurostat_totals[[#This Row],[2020 1]]</f>
        <v>898.73458494621991</v>
      </c>
      <c r="BE56" s="81">
        <f>VLOOKUP(eurostat_totals[[#This Row],[energy carrier EUCalc]],$AE$11:$BI$24,COLUMN()-COLUMN($AD$29),FALSE)*eurostat_totals[[#This Row],[2020 1]]</f>
        <v>898.73458494621991</v>
      </c>
      <c r="BF56" s="81">
        <f>VLOOKUP(eurostat_totals[[#This Row],[energy carrier EUCalc]],$AE$11:$BI$24,COLUMN()-COLUMN($AD$29),FALSE)*eurostat_totals[[#This Row],[2020 1]]</f>
        <v>898.73458494621991</v>
      </c>
      <c r="BG56" s="81">
        <f>VLOOKUP(eurostat_totals[[#This Row],[energy carrier EUCalc]],$AE$11:$BI$24,COLUMN()-COLUMN($AD$29),FALSE)*eurostat_totals[[#This Row],[2020 1]]</f>
        <v>898.73458494621991</v>
      </c>
      <c r="BH56" s="81">
        <f>VLOOKUP(eurostat_totals[[#This Row],[energy carrier EUCalc]],$AE$11:$BI$24,COLUMN()-COLUMN($AD$29),FALSE)*eurostat_totals[[#This Row],[2020 1]]</f>
        <v>898.73458494621991</v>
      </c>
      <c r="BI56" s="81">
        <f ca="1">VLOOKUP(eurostat_totals[[#This Row],[energy carrier EUCalc]],$AE$11:$BI$24,COLUMN()-COLUMN($AD$29),FALSE)*eurostat_totals[[#This Row],[2020 1]]</f>
        <v>1123.4182311827749</v>
      </c>
    </row>
    <row r="57" spans="1:61" x14ac:dyDescent="0.25">
      <c r="A57" s="81" t="str">
        <f t="shared" si="117"/>
        <v>electricitySlovenia</v>
      </c>
      <c r="B57" s="6" t="s">
        <v>35</v>
      </c>
      <c r="C57" t="s">
        <v>26</v>
      </c>
      <c r="D57" s="84">
        <v>201.20141787872893</v>
      </c>
      <c r="E57" s="84">
        <v>218.68156585368286</v>
      </c>
      <c r="F57" s="84">
        <v>216.60985237448594</v>
      </c>
      <c r="G57" s="84">
        <v>224.358081744836</v>
      </c>
      <c r="H57" s="84">
        <v>232.91843956555411</v>
      </c>
      <c r="I57" s="84">
        <v>230.03459763598914</v>
      </c>
      <c r="J57" s="84">
        <v>236.88267431102804</v>
      </c>
      <c r="K57" s="84">
        <v>241.83822971978992</v>
      </c>
      <c r="L57" s="84">
        <v>242.37895008158335</v>
      </c>
      <c r="M57" s="84">
        <v>214.98769128910564</v>
      </c>
      <c r="N57" s="84">
        <v>234.36036053033658</v>
      </c>
      <c r="O57" s="84">
        <v>274.29504806296069</v>
      </c>
      <c r="P57" s="84">
        <v>308.17871339599714</v>
      </c>
      <c r="Q57" s="84">
        <v>439.8524774188075</v>
      </c>
      <c r="R57" s="84">
        <v>411.71111710980421</v>
      </c>
      <c r="S57" s="84">
        <v>388.02687715520318</v>
      </c>
      <c r="T57" s="84">
        <v>388.9818646014707</v>
      </c>
      <c r="U57" s="84">
        <v>341.32749873053319</v>
      </c>
      <c r="V57" s="84">
        <v>439.14691809305685</v>
      </c>
      <c r="W57" s="84">
        <v>394.05642578340013</v>
      </c>
      <c r="X57" s="84">
        <v>372.92415017196146</v>
      </c>
      <c r="Y57" s="84">
        <v>373.63978605571674</v>
      </c>
      <c r="Z57" s="84">
        <v>348.58736256749592</v>
      </c>
      <c r="AA57" s="84">
        <v>383.8328784369242</v>
      </c>
      <c r="AB57" s="84">
        <v>358.79965926893334</v>
      </c>
      <c r="AC57" s="84">
        <v>483.68318302018093</v>
      </c>
      <c r="AD57" s="84">
        <v>491.98502442988212</v>
      </c>
      <c r="AE57" s="84">
        <v>502.09817669260906</v>
      </c>
      <c r="AF57" s="84">
        <f t="shared" si="114"/>
        <v>532.80033951763164</v>
      </c>
      <c r="AG57" s="84">
        <f t="shared" si="115"/>
        <v>562.59383173377319</v>
      </c>
      <c r="AH57" s="84">
        <f t="shared" si="116"/>
        <v>603.35266622674112</v>
      </c>
      <c r="AI57" s="84">
        <f>VLOOKUP(eurostat_totals[[#This Row],[energy carrier EUCalc]],$AE$11:$BI$24,COLUMN()-COLUMN($AD$29),FALSE)*eurostat_totals[[#This Row],[2020 1]]</f>
        <v>603.35266622674112</v>
      </c>
      <c r="AJ57" s="84">
        <f>VLOOKUP(eurostat_totals[[#This Row],[energy carrier EUCalc]],$AE$11:$BI$24,COLUMN()-COLUMN($AD$29),FALSE)*eurostat_totals[[#This Row],[2020 1]]</f>
        <v>603.35266622674112</v>
      </c>
      <c r="AK57" s="84">
        <f>VLOOKUP(eurostat_totals[[#This Row],[energy carrier EUCalc]],$AE$11:$BI$24,COLUMN()-COLUMN($AD$29),FALSE)*eurostat_totals[[#This Row],[2020 1]]</f>
        <v>603.35266622674112</v>
      </c>
      <c r="AL57" s="84">
        <f>VLOOKUP(eurostat_totals[[#This Row],[energy carrier EUCalc]],$AE$11:$BI$24,COLUMN()-COLUMN($AD$29),FALSE)*eurostat_totals[[#This Row],[2020 1]]</f>
        <v>603.35266622674112</v>
      </c>
      <c r="AM57" s="84">
        <f>VLOOKUP(eurostat_totals[[#This Row],[energy carrier EUCalc]],$AE$11:$BI$24,COLUMN()-COLUMN($AD$29),FALSE)*eurostat_totals[[#This Row],[2020 1]]</f>
        <v>603.35266622674112</v>
      </c>
      <c r="AN57" s="84">
        <f>VLOOKUP(eurostat_totals[[#This Row],[energy carrier EUCalc]],$AE$11:$BI$24,COLUMN()-COLUMN($AD$29),FALSE)*eurostat_totals[[#This Row],[2020 1]]</f>
        <v>603.35266622674112</v>
      </c>
      <c r="AO57" s="84">
        <f>VLOOKUP(eurostat_totals[[#This Row],[energy carrier EUCalc]],$AE$11:$BI$24,COLUMN()-COLUMN($AD$29),FALSE)*eurostat_totals[[#This Row],[2020 1]]</f>
        <v>603.35266622674112</v>
      </c>
      <c r="AP57" s="84">
        <f>VLOOKUP(eurostat_totals[[#This Row],[energy carrier EUCalc]],$AE$11:$BI$24,COLUMN()-COLUMN($AD$29),FALSE)*eurostat_totals[[#This Row],[2020 1]]</f>
        <v>603.35266622674112</v>
      </c>
      <c r="AQ57" s="84">
        <f>VLOOKUP(eurostat_totals[[#This Row],[energy carrier EUCalc]],$AE$11:$BI$24,COLUMN()-COLUMN($AD$29),FALSE)*eurostat_totals[[#This Row],[2020 1]]</f>
        <v>603.35266622674112</v>
      </c>
      <c r="AR57" s="81">
        <f>VLOOKUP(eurostat_totals[[#This Row],[energy carrier EUCalc]],$AE$11:$BI$24,COLUMN()-COLUMN($AD$29),FALSE)*eurostat_totals[[#This Row],[2020 1]]</f>
        <v>603.35266622674112</v>
      </c>
      <c r="AS57" s="81">
        <f>VLOOKUP(eurostat_totals[[#This Row],[energy carrier EUCalc]],$AE$11:$BI$24,COLUMN()-COLUMN($AD$29),FALSE)*eurostat_totals[[#This Row],[2020 1]]</f>
        <v>603.35266622674112</v>
      </c>
      <c r="AT57" s="81">
        <f>VLOOKUP(eurostat_totals[[#This Row],[energy carrier EUCalc]],$AE$11:$BI$24,COLUMN()-COLUMN($AD$29),FALSE)*eurostat_totals[[#This Row],[2020 1]]</f>
        <v>603.35266622674112</v>
      </c>
      <c r="AU57" s="81">
        <f ca="1">VLOOKUP(eurostat_totals[[#This Row],[energy carrier EUCalc]],$AE$11:$BI$24,COLUMN()-COLUMN($AD$29),FALSE)*eurostat_totals[[#This Row],[2020 1]]</f>
        <v>787.71042535157869</v>
      </c>
      <c r="AV57" s="81">
        <f>VLOOKUP(eurostat_totals[[#This Row],[energy carrier EUCalc]],$AE$11:$BI$24,COLUMN()-COLUMN($AD$29),FALSE)*eurostat_totals[[#This Row],[2020 1]]</f>
        <v>603.35266622674112</v>
      </c>
      <c r="AW57" s="81">
        <f>VLOOKUP(eurostat_totals[[#This Row],[energy carrier EUCalc]],$AE$11:$BI$24,COLUMN()-COLUMN($AD$29),FALSE)*eurostat_totals[[#This Row],[2020 1]]</f>
        <v>603.35266622674112</v>
      </c>
      <c r="AX57" s="81">
        <f>VLOOKUP(eurostat_totals[[#This Row],[energy carrier EUCalc]],$AE$11:$BI$24,COLUMN()-COLUMN($AD$29),FALSE)*eurostat_totals[[#This Row],[2020 1]]</f>
        <v>603.35266622674112</v>
      </c>
      <c r="AY57" s="81">
        <f>VLOOKUP(eurostat_totals[[#This Row],[energy carrier EUCalc]],$AE$11:$BI$24,COLUMN()-COLUMN($AD$29),FALSE)*eurostat_totals[[#This Row],[2020 1]]</f>
        <v>603.35266622674112</v>
      </c>
      <c r="AZ57" s="81">
        <f>VLOOKUP(eurostat_totals[[#This Row],[energy carrier EUCalc]],$AE$11:$BI$24,COLUMN()-COLUMN($AD$29),FALSE)*eurostat_totals[[#This Row],[2020 1]]</f>
        <v>603.35266622674112</v>
      </c>
      <c r="BA57" s="81">
        <f>VLOOKUP(eurostat_totals[[#This Row],[energy carrier EUCalc]],$AE$11:$BI$24,COLUMN()-COLUMN($AD$29),FALSE)*eurostat_totals[[#This Row],[2020 1]]</f>
        <v>603.35266622674112</v>
      </c>
      <c r="BB57" s="81">
        <f ca="1">VLOOKUP(eurostat_totals[[#This Row],[energy carrier EUCalc]],$AE$11:$BI$24,COLUMN()-COLUMN($AD$29),FALSE)*eurostat_totals[[#This Row],[2020 1]]</f>
        <v>770.95062906750252</v>
      </c>
      <c r="BC57" s="81">
        <f>VLOOKUP(eurostat_totals[[#This Row],[energy carrier EUCalc]],$AE$11:$BI$24,COLUMN()-COLUMN($AD$29),FALSE)*eurostat_totals[[#This Row],[2020 1]]</f>
        <v>603.35266622674112</v>
      </c>
      <c r="BD57" s="81">
        <f>VLOOKUP(eurostat_totals[[#This Row],[energy carrier EUCalc]],$AE$11:$BI$24,COLUMN()-COLUMN($AD$29),FALSE)*eurostat_totals[[#This Row],[2020 1]]</f>
        <v>603.35266622674112</v>
      </c>
      <c r="BE57" s="81">
        <f>VLOOKUP(eurostat_totals[[#This Row],[energy carrier EUCalc]],$AE$11:$BI$24,COLUMN()-COLUMN($AD$29),FALSE)*eurostat_totals[[#This Row],[2020 1]]</f>
        <v>603.35266622674112</v>
      </c>
      <c r="BF57" s="81">
        <f>VLOOKUP(eurostat_totals[[#This Row],[energy carrier EUCalc]],$AE$11:$BI$24,COLUMN()-COLUMN($AD$29),FALSE)*eurostat_totals[[#This Row],[2020 1]]</f>
        <v>603.35266622674112</v>
      </c>
      <c r="BG57" s="81">
        <f>VLOOKUP(eurostat_totals[[#This Row],[energy carrier EUCalc]],$AE$11:$BI$24,COLUMN()-COLUMN($AD$29),FALSE)*eurostat_totals[[#This Row],[2020 1]]</f>
        <v>603.35266622674112</v>
      </c>
      <c r="BH57" s="81">
        <f>VLOOKUP(eurostat_totals[[#This Row],[energy carrier EUCalc]],$AE$11:$BI$24,COLUMN()-COLUMN($AD$29),FALSE)*eurostat_totals[[#This Row],[2020 1]]</f>
        <v>603.35266622674112</v>
      </c>
      <c r="BI57" s="81">
        <f ca="1">VLOOKUP(eurostat_totals[[#This Row],[energy carrier EUCalc]],$AE$11:$BI$24,COLUMN()-COLUMN($AD$29),FALSE)*eurostat_totals[[#This Row],[2020 1]]</f>
        <v>754.19083278342646</v>
      </c>
    </row>
    <row r="58" spans="1:61" x14ac:dyDescent="0.25">
      <c r="A58" s="81" t="str">
        <f t="shared" si="117"/>
        <v>electricitySpain</v>
      </c>
      <c r="B58" s="6" t="s">
        <v>35</v>
      </c>
      <c r="C58" t="s">
        <v>7</v>
      </c>
      <c r="D58" s="84">
        <v>5523.397248182564</v>
      </c>
      <c r="E58" s="84">
        <v>5648.0908341760223</v>
      </c>
      <c r="F58" s="84">
        <v>5742.2499927136296</v>
      </c>
      <c r="G58" s="84">
        <v>5916.8554600212401</v>
      </c>
      <c r="H58" s="84">
        <v>6357.4846843028572</v>
      </c>
      <c r="I58" s="84">
        <v>6579.8097630982293</v>
      </c>
      <c r="J58" s="84">
        <v>6858.9956444421332</v>
      </c>
      <c r="K58" s="84">
        <v>7332.5344323542668</v>
      </c>
      <c r="L58" s="84">
        <v>7624.1552253807495</v>
      </c>
      <c r="M58" s="84">
        <v>8308.5006384999288</v>
      </c>
      <c r="N58" s="84">
        <v>7975.0119571304294</v>
      </c>
      <c r="O58" s="84">
        <v>10954.867348691698</v>
      </c>
      <c r="P58" s="84">
        <v>10895.483017549806</v>
      </c>
      <c r="Q58" s="84">
        <v>12165.263320948014</v>
      </c>
      <c r="R58" s="84">
        <v>13348.739319080218</v>
      </c>
      <c r="S58" s="84">
        <v>15009.831338786193</v>
      </c>
      <c r="T58" s="84">
        <v>17390.244884970994</v>
      </c>
      <c r="U58" s="84">
        <v>16106.431472956543</v>
      </c>
      <c r="V58" s="84">
        <v>14606.084092365329</v>
      </c>
      <c r="W58" s="84">
        <v>13782.689636916011</v>
      </c>
      <c r="X58" s="84">
        <v>17084.683228906502</v>
      </c>
      <c r="Y58" s="84">
        <v>14550.603424448149</v>
      </c>
      <c r="Z58" s="84">
        <v>13625.123634311452</v>
      </c>
      <c r="AA58" s="84">
        <v>10579.547857418029</v>
      </c>
      <c r="AB58" s="84">
        <v>11094.165082396181</v>
      </c>
      <c r="AC58" s="84">
        <v>10613.270892350525</v>
      </c>
      <c r="AD58" s="84">
        <v>10549.501602442378</v>
      </c>
      <c r="AE58" s="84">
        <v>10604.18112616472</v>
      </c>
      <c r="AF58" s="84">
        <f t="shared" si="114"/>
        <v>9999.9926245353727</v>
      </c>
      <c r="AG58" s="84">
        <f t="shared" si="115"/>
        <v>9884.0815779588411</v>
      </c>
      <c r="AH58" s="84">
        <f t="shared" si="116"/>
        <v>9642.0648770713724</v>
      </c>
      <c r="AI58" s="84">
        <f>VLOOKUP(eurostat_totals[[#This Row],[energy carrier EUCalc]],$AE$11:$BI$24,COLUMN()-COLUMN($AD$29),FALSE)*eurostat_totals[[#This Row],[2020 1]]</f>
        <v>9642.0648770713724</v>
      </c>
      <c r="AJ58" s="84">
        <f>VLOOKUP(eurostat_totals[[#This Row],[energy carrier EUCalc]],$AE$11:$BI$24,COLUMN()-COLUMN($AD$29),FALSE)*eurostat_totals[[#This Row],[2020 1]]</f>
        <v>9642.0648770713724</v>
      </c>
      <c r="AK58" s="84">
        <f>VLOOKUP(eurostat_totals[[#This Row],[energy carrier EUCalc]],$AE$11:$BI$24,COLUMN()-COLUMN($AD$29),FALSE)*eurostat_totals[[#This Row],[2020 1]]</f>
        <v>9642.0648770713724</v>
      </c>
      <c r="AL58" s="84">
        <f>VLOOKUP(eurostat_totals[[#This Row],[energy carrier EUCalc]],$AE$11:$BI$24,COLUMN()-COLUMN($AD$29),FALSE)*eurostat_totals[[#This Row],[2020 1]]</f>
        <v>9642.0648770713724</v>
      </c>
      <c r="AM58" s="84">
        <f>VLOOKUP(eurostat_totals[[#This Row],[energy carrier EUCalc]],$AE$11:$BI$24,COLUMN()-COLUMN($AD$29),FALSE)*eurostat_totals[[#This Row],[2020 1]]</f>
        <v>9642.0648770713724</v>
      </c>
      <c r="AN58" s="84">
        <f>VLOOKUP(eurostat_totals[[#This Row],[energy carrier EUCalc]],$AE$11:$BI$24,COLUMN()-COLUMN($AD$29),FALSE)*eurostat_totals[[#This Row],[2020 1]]</f>
        <v>9642.0648770713724</v>
      </c>
      <c r="AO58" s="84">
        <f>VLOOKUP(eurostat_totals[[#This Row],[energy carrier EUCalc]],$AE$11:$BI$24,COLUMN()-COLUMN($AD$29),FALSE)*eurostat_totals[[#This Row],[2020 1]]</f>
        <v>9642.0648770713724</v>
      </c>
      <c r="AP58" s="84">
        <f>VLOOKUP(eurostat_totals[[#This Row],[energy carrier EUCalc]],$AE$11:$BI$24,COLUMN()-COLUMN($AD$29),FALSE)*eurostat_totals[[#This Row],[2020 1]]</f>
        <v>9642.0648770713724</v>
      </c>
      <c r="AQ58" s="84">
        <f>VLOOKUP(eurostat_totals[[#This Row],[energy carrier EUCalc]],$AE$11:$BI$24,COLUMN()-COLUMN($AD$29),FALSE)*eurostat_totals[[#This Row],[2020 1]]</f>
        <v>9642.0648770713724</v>
      </c>
      <c r="AR58" s="81">
        <f>VLOOKUP(eurostat_totals[[#This Row],[energy carrier EUCalc]],$AE$11:$BI$24,COLUMN()-COLUMN($AD$29),FALSE)*eurostat_totals[[#This Row],[2020 1]]</f>
        <v>9642.0648770713724</v>
      </c>
      <c r="AS58" s="81">
        <f>VLOOKUP(eurostat_totals[[#This Row],[energy carrier EUCalc]],$AE$11:$BI$24,COLUMN()-COLUMN($AD$29),FALSE)*eurostat_totals[[#This Row],[2020 1]]</f>
        <v>9642.0648770713724</v>
      </c>
      <c r="AT58" s="81">
        <f>VLOOKUP(eurostat_totals[[#This Row],[energy carrier EUCalc]],$AE$11:$BI$24,COLUMN()-COLUMN($AD$29),FALSE)*eurostat_totals[[#This Row],[2020 1]]</f>
        <v>9642.0648770713724</v>
      </c>
      <c r="AU58" s="81">
        <f ca="1">VLOOKUP(eurostat_totals[[#This Row],[energy carrier EUCalc]],$AE$11:$BI$24,COLUMN()-COLUMN($AD$29),FALSE)*eurostat_totals[[#This Row],[2020 1]]</f>
        <v>12588.251367287625</v>
      </c>
      <c r="AV58" s="81">
        <f>VLOOKUP(eurostat_totals[[#This Row],[energy carrier EUCalc]],$AE$11:$BI$24,COLUMN()-COLUMN($AD$29),FALSE)*eurostat_totals[[#This Row],[2020 1]]</f>
        <v>9642.0648770713724</v>
      </c>
      <c r="AW58" s="81">
        <f>VLOOKUP(eurostat_totals[[#This Row],[energy carrier EUCalc]],$AE$11:$BI$24,COLUMN()-COLUMN($AD$29),FALSE)*eurostat_totals[[#This Row],[2020 1]]</f>
        <v>9642.0648770713724</v>
      </c>
      <c r="AX58" s="81">
        <f>VLOOKUP(eurostat_totals[[#This Row],[energy carrier EUCalc]],$AE$11:$BI$24,COLUMN()-COLUMN($AD$29),FALSE)*eurostat_totals[[#This Row],[2020 1]]</f>
        <v>9642.0648770713724</v>
      </c>
      <c r="AY58" s="81">
        <f>VLOOKUP(eurostat_totals[[#This Row],[energy carrier EUCalc]],$AE$11:$BI$24,COLUMN()-COLUMN($AD$29),FALSE)*eurostat_totals[[#This Row],[2020 1]]</f>
        <v>9642.0648770713724</v>
      </c>
      <c r="AZ58" s="81">
        <f>VLOOKUP(eurostat_totals[[#This Row],[energy carrier EUCalc]],$AE$11:$BI$24,COLUMN()-COLUMN($AD$29),FALSE)*eurostat_totals[[#This Row],[2020 1]]</f>
        <v>9642.0648770713724</v>
      </c>
      <c r="BA58" s="81">
        <f>VLOOKUP(eurostat_totals[[#This Row],[energy carrier EUCalc]],$AE$11:$BI$24,COLUMN()-COLUMN($AD$29),FALSE)*eurostat_totals[[#This Row],[2020 1]]</f>
        <v>9642.0648770713724</v>
      </c>
      <c r="BB58" s="81">
        <f ca="1">VLOOKUP(eurostat_totals[[#This Row],[energy carrier EUCalc]],$AE$11:$BI$24,COLUMN()-COLUMN($AD$29),FALSE)*eurostat_totals[[#This Row],[2020 1]]</f>
        <v>12320.416231813419</v>
      </c>
      <c r="BC58" s="81">
        <f>VLOOKUP(eurostat_totals[[#This Row],[energy carrier EUCalc]],$AE$11:$BI$24,COLUMN()-COLUMN($AD$29),FALSE)*eurostat_totals[[#This Row],[2020 1]]</f>
        <v>9642.0648770713724</v>
      </c>
      <c r="BD58" s="81">
        <f>VLOOKUP(eurostat_totals[[#This Row],[energy carrier EUCalc]],$AE$11:$BI$24,COLUMN()-COLUMN($AD$29),FALSE)*eurostat_totals[[#This Row],[2020 1]]</f>
        <v>9642.0648770713724</v>
      </c>
      <c r="BE58" s="81">
        <f>VLOOKUP(eurostat_totals[[#This Row],[energy carrier EUCalc]],$AE$11:$BI$24,COLUMN()-COLUMN($AD$29),FALSE)*eurostat_totals[[#This Row],[2020 1]]</f>
        <v>9642.0648770713724</v>
      </c>
      <c r="BF58" s="81">
        <f>VLOOKUP(eurostat_totals[[#This Row],[energy carrier EUCalc]],$AE$11:$BI$24,COLUMN()-COLUMN($AD$29),FALSE)*eurostat_totals[[#This Row],[2020 1]]</f>
        <v>9642.0648770713724</v>
      </c>
      <c r="BG58" s="81">
        <f>VLOOKUP(eurostat_totals[[#This Row],[energy carrier EUCalc]],$AE$11:$BI$24,COLUMN()-COLUMN($AD$29),FALSE)*eurostat_totals[[#This Row],[2020 1]]</f>
        <v>9642.0648770713724</v>
      </c>
      <c r="BH58" s="81">
        <f>VLOOKUP(eurostat_totals[[#This Row],[energy carrier EUCalc]],$AE$11:$BI$24,COLUMN()-COLUMN($AD$29),FALSE)*eurostat_totals[[#This Row],[2020 1]]</f>
        <v>9642.0648770713724</v>
      </c>
      <c r="BI58" s="81">
        <f ca="1">VLOOKUP(eurostat_totals[[#This Row],[energy carrier EUCalc]],$AE$11:$BI$24,COLUMN()-COLUMN($AD$29),FALSE)*eurostat_totals[[#This Row],[2020 1]]</f>
        <v>12052.581096339216</v>
      </c>
    </row>
    <row r="59" spans="1:61" x14ac:dyDescent="0.25">
      <c r="A59" s="81" t="str">
        <f t="shared" si="117"/>
        <v>electricitySweden</v>
      </c>
      <c r="B59" s="6" t="s">
        <v>35</v>
      </c>
      <c r="C59" t="s">
        <v>9</v>
      </c>
      <c r="D59" s="84">
        <v>20706.501091663959</v>
      </c>
      <c r="E59" s="84">
        <v>22390.415928363855</v>
      </c>
      <c r="F59" s="84">
        <v>21856.112114911088</v>
      </c>
      <c r="G59" s="84">
        <v>22739.917705867661</v>
      </c>
      <c r="H59" s="84">
        <v>23108.990773762725</v>
      </c>
      <c r="I59" s="84">
        <v>23039.960253390462</v>
      </c>
      <c r="J59" s="84">
        <v>23547.094362030046</v>
      </c>
      <c r="K59" s="84">
        <v>23141.603269605261</v>
      </c>
      <c r="L59" s="84">
        <v>23098.661481611784</v>
      </c>
      <c r="M59" s="84">
        <v>21830.560708011391</v>
      </c>
      <c r="N59" s="84">
        <v>22839.936102692747</v>
      </c>
      <c r="O59" s="84">
        <v>22981.40222400516</v>
      </c>
      <c r="P59" s="84">
        <v>22079.238108826466</v>
      </c>
      <c r="Q59" s="84">
        <v>22149.820327171921</v>
      </c>
      <c r="R59" s="84">
        <v>20986.981814052822</v>
      </c>
      <c r="S59" s="84">
        <v>21954.97883743326</v>
      </c>
      <c r="T59" s="84">
        <v>20654.722566546447</v>
      </c>
      <c r="U59" s="84">
        <v>18901.077490482647</v>
      </c>
      <c r="V59" s="84">
        <v>18200.522164259219</v>
      </c>
      <c r="W59" s="84">
        <v>18662.371383967951</v>
      </c>
      <c r="X59" s="84">
        <v>22889.045649171407</v>
      </c>
      <c r="Y59" s="84">
        <v>19113.234610350934</v>
      </c>
      <c r="Z59" s="84">
        <v>20485.706177063985</v>
      </c>
      <c r="AA59" s="84">
        <v>18716.488295151074</v>
      </c>
      <c r="AB59" s="84">
        <v>16646.328225560137</v>
      </c>
      <c r="AC59" s="84">
        <v>16843.966258786524</v>
      </c>
      <c r="AD59" s="84">
        <v>17444.261638451037</v>
      </c>
      <c r="AE59" s="84">
        <v>17684.456349304895</v>
      </c>
      <c r="AF59" s="84">
        <f t="shared" si="114"/>
        <v>17124.206383753077</v>
      </c>
      <c r="AG59" s="84">
        <f t="shared" si="115"/>
        <v>16805.750001473476</v>
      </c>
      <c r="AH59" s="84">
        <f t="shared" si="116"/>
        <v>16837.634356656145</v>
      </c>
      <c r="AI59" s="84">
        <f>VLOOKUP(eurostat_totals[[#This Row],[energy carrier EUCalc]],$AE$11:$BI$24,COLUMN()-COLUMN($AD$29),FALSE)*eurostat_totals[[#This Row],[2020 1]]</f>
        <v>16837.634356656145</v>
      </c>
      <c r="AJ59" s="84">
        <f>VLOOKUP(eurostat_totals[[#This Row],[energy carrier EUCalc]],$AE$11:$BI$24,COLUMN()-COLUMN($AD$29),FALSE)*eurostat_totals[[#This Row],[2020 1]]</f>
        <v>16837.634356656145</v>
      </c>
      <c r="AK59" s="84">
        <f>VLOOKUP(eurostat_totals[[#This Row],[energy carrier EUCalc]],$AE$11:$BI$24,COLUMN()-COLUMN($AD$29),FALSE)*eurostat_totals[[#This Row],[2020 1]]</f>
        <v>16837.634356656145</v>
      </c>
      <c r="AL59" s="84">
        <f>VLOOKUP(eurostat_totals[[#This Row],[energy carrier EUCalc]],$AE$11:$BI$24,COLUMN()-COLUMN($AD$29),FALSE)*eurostat_totals[[#This Row],[2020 1]]</f>
        <v>16837.634356656145</v>
      </c>
      <c r="AM59" s="84">
        <f>VLOOKUP(eurostat_totals[[#This Row],[energy carrier EUCalc]],$AE$11:$BI$24,COLUMN()-COLUMN($AD$29),FALSE)*eurostat_totals[[#This Row],[2020 1]]</f>
        <v>16837.634356656145</v>
      </c>
      <c r="AN59" s="84">
        <f>VLOOKUP(eurostat_totals[[#This Row],[energy carrier EUCalc]],$AE$11:$BI$24,COLUMN()-COLUMN($AD$29),FALSE)*eurostat_totals[[#This Row],[2020 1]]</f>
        <v>16837.634356656145</v>
      </c>
      <c r="AO59" s="84">
        <f>VLOOKUP(eurostat_totals[[#This Row],[energy carrier EUCalc]],$AE$11:$BI$24,COLUMN()-COLUMN($AD$29),FALSE)*eurostat_totals[[#This Row],[2020 1]]</f>
        <v>16837.634356656145</v>
      </c>
      <c r="AP59" s="84">
        <f>VLOOKUP(eurostat_totals[[#This Row],[energy carrier EUCalc]],$AE$11:$BI$24,COLUMN()-COLUMN($AD$29),FALSE)*eurostat_totals[[#This Row],[2020 1]]</f>
        <v>16837.634356656145</v>
      </c>
      <c r="AQ59" s="84">
        <f>VLOOKUP(eurostat_totals[[#This Row],[energy carrier EUCalc]],$AE$11:$BI$24,COLUMN()-COLUMN($AD$29),FALSE)*eurostat_totals[[#This Row],[2020 1]]</f>
        <v>16837.634356656145</v>
      </c>
      <c r="AR59" s="81">
        <f>VLOOKUP(eurostat_totals[[#This Row],[energy carrier EUCalc]],$AE$11:$BI$24,COLUMN()-COLUMN($AD$29),FALSE)*eurostat_totals[[#This Row],[2020 1]]</f>
        <v>16837.634356656145</v>
      </c>
      <c r="AS59" s="81">
        <f>VLOOKUP(eurostat_totals[[#This Row],[energy carrier EUCalc]],$AE$11:$BI$24,COLUMN()-COLUMN($AD$29),FALSE)*eurostat_totals[[#This Row],[2020 1]]</f>
        <v>16837.634356656145</v>
      </c>
      <c r="AT59" s="81">
        <f>VLOOKUP(eurostat_totals[[#This Row],[energy carrier EUCalc]],$AE$11:$BI$24,COLUMN()-COLUMN($AD$29),FALSE)*eurostat_totals[[#This Row],[2020 1]]</f>
        <v>16837.634356656145</v>
      </c>
      <c r="AU59" s="81">
        <f ca="1">VLOOKUP(eurostat_totals[[#This Row],[energy carrier EUCalc]],$AE$11:$BI$24,COLUMN()-COLUMN($AD$29),FALSE)*eurostat_totals[[#This Row],[2020 1]]</f>
        <v>21982.467076745521</v>
      </c>
      <c r="AV59" s="81">
        <f>VLOOKUP(eurostat_totals[[#This Row],[energy carrier EUCalc]],$AE$11:$BI$24,COLUMN()-COLUMN($AD$29),FALSE)*eurostat_totals[[#This Row],[2020 1]]</f>
        <v>16837.634356656145</v>
      </c>
      <c r="AW59" s="81">
        <f>VLOOKUP(eurostat_totals[[#This Row],[energy carrier EUCalc]],$AE$11:$BI$24,COLUMN()-COLUMN($AD$29),FALSE)*eurostat_totals[[#This Row],[2020 1]]</f>
        <v>16837.634356656145</v>
      </c>
      <c r="AX59" s="81">
        <f>VLOOKUP(eurostat_totals[[#This Row],[energy carrier EUCalc]],$AE$11:$BI$24,COLUMN()-COLUMN($AD$29),FALSE)*eurostat_totals[[#This Row],[2020 1]]</f>
        <v>16837.634356656145</v>
      </c>
      <c r="AY59" s="81">
        <f>VLOOKUP(eurostat_totals[[#This Row],[energy carrier EUCalc]],$AE$11:$BI$24,COLUMN()-COLUMN($AD$29),FALSE)*eurostat_totals[[#This Row],[2020 1]]</f>
        <v>16837.634356656145</v>
      </c>
      <c r="AZ59" s="81">
        <f>VLOOKUP(eurostat_totals[[#This Row],[energy carrier EUCalc]],$AE$11:$BI$24,COLUMN()-COLUMN($AD$29),FALSE)*eurostat_totals[[#This Row],[2020 1]]</f>
        <v>16837.634356656145</v>
      </c>
      <c r="BA59" s="81">
        <f>VLOOKUP(eurostat_totals[[#This Row],[energy carrier EUCalc]],$AE$11:$BI$24,COLUMN()-COLUMN($AD$29),FALSE)*eurostat_totals[[#This Row],[2020 1]]</f>
        <v>16837.634356656145</v>
      </c>
      <c r="BB59" s="81">
        <f ca="1">VLOOKUP(eurostat_totals[[#This Row],[energy carrier EUCalc]],$AE$11:$BI$24,COLUMN()-COLUMN($AD$29),FALSE)*eurostat_totals[[#This Row],[2020 1]]</f>
        <v>21514.75501128285</v>
      </c>
      <c r="BC59" s="81">
        <f>VLOOKUP(eurostat_totals[[#This Row],[energy carrier EUCalc]],$AE$11:$BI$24,COLUMN()-COLUMN($AD$29),FALSE)*eurostat_totals[[#This Row],[2020 1]]</f>
        <v>16837.634356656145</v>
      </c>
      <c r="BD59" s="81">
        <f>VLOOKUP(eurostat_totals[[#This Row],[energy carrier EUCalc]],$AE$11:$BI$24,COLUMN()-COLUMN($AD$29),FALSE)*eurostat_totals[[#This Row],[2020 1]]</f>
        <v>16837.634356656145</v>
      </c>
      <c r="BE59" s="81">
        <f>VLOOKUP(eurostat_totals[[#This Row],[energy carrier EUCalc]],$AE$11:$BI$24,COLUMN()-COLUMN($AD$29),FALSE)*eurostat_totals[[#This Row],[2020 1]]</f>
        <v>16837.634356656145</v>
      </c>
      <c r="BF59" s="81">
        <f>VLOOKUP(eurostat_totals[[#This Row],[energy carrier EUCalc]],$AE$11:$BI$24,COLUMN()-COLUMN($AD$29),FALSE)*eurostat_totals[[#This Row],[2020 1]]</f>
        <v>16837.634356656145</v>
      </c>
      <c r="BG59" s="81">
        <f>VLOOKUP(eurostat_totals[[#This Row],[energy carrier EUCalc]],$AE$11:$BI$24,COLUMN()-COLUMN($AD$29),FALSE)*eurostat_totals[[#This Row],[2020 1]]</f>
        <v>16837.634356656145</v>
      </c>
      <c r="BH59" s="81">
        <f>VLOOKUP(eurostat_totals[[#This Row],[energy carrier EUCalc]],$AE$11:$BI$24,COLUMN()-COLUMN($AD$29),FALSE)*eurostat_totals[[#This Row],[2020 1]]</f>
        <v>16837.634356656145</v>
      </c>
      <c r="BI59" s="81">
        <f ca="1">VLOOKUP(eurostat_totals[[#This Row],[energy carrier EUCalc]],$AE$11:$BI$24,COLUMN()-COLUMN($AD$29),FALSE)*eurostat_totals[[#This Row],[2020 1]]</f>
        <v>21047.04294582018</v>
      </c>
    </row>
    <row r="60" spans="1:61" x14ac:dyDescent="0.25">
      <c r="A60" s="81" t="str">
        <f t="shared" si="117"/>
        <v>electricityUnited Kingdom</v>
      </c>
      <c r="B60" s="78" t="s">
        <v>35</v>
      </c>
      <c r="C60" t="s">
        <v>4</v>
      </c>
      <c r="D60" s="84">
        <v>27265.582832472821</v>
      </c>
      <c r="E60" s="84">
        <v>28517.046573996668</v>
      </c>
      <c r="F60" s="84">
        <v>28919.372808230197</v>
      </c>
      <c r="G60" s="84">
        <v>29202.514434344244</v>
      </c>
      <c r="H60" s="84">
        <v>29478.972147876324</v>
      </c>
      <c r="I60" s="84">
        <v>29712.401962859716</v>
      </c>
      <c r="J60" s="84">
        <v>31253.981994967315</v>
      </c>
      <c r="K60" s="84">
        <v>30365.021621565204</v>
      </c>
      <c r="L60" s="84">
        <v>31805.440281756895</v>
      </c>
      <c r="M60" s="84">
        <v>32066.488145239095</v>
      </c>
      <c r="N60" s="84">
        <v>32512.420400960869</v>
      </c>
      <c r="O60" s="84">
        <v>35515.391545453072</v>
      </c>
      <c r="P60" s="84">
        <v>34240.78403598431</v>
      </c>
      <c r="Q60" s="84">
        <v>41108.335697941817</v>
      </c>
      <c r="R60" s="84">
        <v>41711.084530669134</v>
      </c>
      <c r="S60" s="84">
        <v>41617.814707789723</v>
      </c>
      <c r="T60" s="84">
        <v>41229.851312761391</v>
      </c>
      <c r="U60" s="84">
        <v>39835.513237727595</v>
      </c>
      <c r="V60" s="84">
        <v>38859.630075875037</v>
      </c>
      <c r="W60" s="84">
        <v>38038.468413990995</v>
      </c>
      <c r="X60" s="84">
        <v>40346.536991947265</v>
      </c>
      <c r="Y60" s="84">
        <v>31650.337961315425</v>
      </c>
      <c r="Z60" s="84">
        <v>36147.633757591466</v>
      </c>
      <c r="AA60" s="84">
        <v>36393.361605036225</v>
      </c>
      <c r="AB60" s="84">
        <v>30612.00662129496</v>
      </c>
      <c r="AC60" s="84">
        <v>32335.264031995783</v>
      </c>
      <c r="AD60" s="84">
        <v>32397.516065588487</v>
      </c>
      <c r="AE60" s="84">
        <v>31624.734486628306</v>
      </c>
      <c r="AF60" s="84">
        <f t="shared" si="114"/>
        <v>30720.154632435675</v>
      </c>
      <c r="AG60" s="84">
        <f t="shared" si="115"/>
        <v>29585.513237915566</v>
      </c>
      <c r="AH60" s="84">
        <f t="shared" si="116"/>
        <v>29380.214561239685</v>
      </c>
      <c r="AI60" s="84">
        <f>VLOOKUP(eurostat_totals[[#This Row],[energy carrier EUCalc]],$AE$11:$BI$24,COLUMN()-COLUMN($AD$29),FALSE)*eurostat_totals[[#This Row],[2020 1]]</f>
        <v>29380.214561239685</v>
      </c>
      <c r="AJ60" s="84">
        <f>VLOOKUP(eurostat_totals[[#This Row],[energy carrier EUCalc]],$AE$11:$BI$24,COLUMN()-COLUMN($AD$29),FALSE)*eurostat_totals[[#This Row],[2020 1]]</f>
        <v>29380.214561239685</v>
      </c>
      <c r="AK60" s="84">
        <f>VLOOKUP(eurostat_totals[[#This Row],[energy carrier EUCalc]],$AE$11:$BI$24,COLUMN()-COLUMN($AD$29),FALSE)*eurostat_totals[[#This Row],[2020 1]]</f>
        <v>29380.214561239685</v>
      </c>
      <c r="AL60" s="84">
        <f>VLOOKUP(eurostat_totals[[#This Row],[energy carrier EUCalc]],$AE$11:$BI$24,COLUMN()-COLUMN($AD$29),FALSE)*eurostat_totals[[#This Row],[2020 1]]</f>
        <v>29380.214561239685</v>
      </c>
      <c r="AM60" s="84">
        <f>VLOOKUP(eurostat_totals[[#This Row],[energy carrier EUCalc]],$AE$11:$BI$24,COLUMN()-COLUMN($AD$29),FALSE)*eurostat_totals[[#This Row],[2020 1]]</f>
        <v>29380.214561239685</v>
      </c>
      <c r="AN60" s="84">
        <f>VLOOKUP(eurostat_totals[[#This Row],[energy carrier EUCalc]],$AE$11:$BI$24,COLUMN()-COLUMN($AD$29),FALSE)*eurostat_totals[[#This Row],[2020 1]]</f>
        <v>29380.214561239685</v>
      </c>
      <c r="AO60" s="84">
        <f>VLOOKUP(eurostat_totals[[#This Row],[energy carrier EUCalc]],$AE$11:$BI$24,COLUMN()-COLUMN($AD$29),FALSE)*eurostat_totals[[#This Row],[2020 1]]</f>
        <v>29380.214561239685</v>
      </c>
      <c r="AP60" s="84">
        <f>VLOOKUP(eurostat_totals[[#This Row],[energy carrier EUCalc]],$AE$11:$BI$24,COLUMN()-COLUMN($AD$29),FALSE)*eurostat_totals[[#This Row],[2020 1]]</f>
        <v>29380.214561239685</v>
      </c>
      <c r="AQ60" s="84">
        <f>VLOOKUP(eurostat_totals[[#This Row],[energy carrier EUCalc]],$AE$11:$BI$24,COLUMN()-COLUMN($AD$29),FALSE)*eurostat_totals[[#This Row],[2020 1]]</f>
        <v>29380.214561239685</v>
      </c>
      <c r="AR60" s="81">
        <f>VLOOKUP(eurostat_totals[[#This Row],[energy carrier EUCalc]],$AE$11:$BI$24,COLUMN()-COLUMN($AD$29),FALSE)*eurostat_totals[[#This Row],[2020 1]]</f>
        <v>29380.214561239685</v>
      </c>
      <c r="AS60" s="81">
        <f>VLOOKUP(eurostat_totals[[#This Row],[energy carrier EUCalc]],$AE$11:$BI$24,COLUMN()-COLUMN($AD$29),FALSE)*eurostat_totals[[#This Row],[2020 1]]</f>
        <v>29380.214561239685</v>
      </c>
      <c r="AT60" s="81">
        <f>VLOOKUP(eurostat_totals[[#This Row],[energy carrier EUCalc]],$AE$11:$BI$24,COLUMN()-COLUMN($AD$29),FALSE)*eurostat_totals[[#This Row],[2020 1]]</f>
        <v>29380.214561239685</v>
      </c>
      <c r="AU60" s="81">
        <f ca="1">VLOOKUP(eurostat_totals[[#This Row],[energy carrier EUCalc]],$AE$11:$BI$24,COLUMN()-COLUMN($AD$29),FALSE)*eurostat_totals[[#This Row],[2020 1]]</f>
        <v>38357.502343840701</v>
      </c>
      <c r="AV60" s="81">
        <f>VLOOKUP(eurostat_totals[[#This Row],[energy carrier EUCalc]],$AE$11:$BI$24,COLUMN()-COLUMN($AD$29),FALSE)*eurostat_totals[[#This Row],[2020 1]]</f>
        <v>29380.214561239685</v>
      </c>
      <c r="AW60" s="81">
        <f>VLOOKUP(eurostat_totals[[#This Row],[energy carrier EUCalc]],$AE$11:$BI$24,COLUMN()-COLUMN($AD$29),FALSE)*eurostat_totals[[#This Row],[2020 1]]</f>
        <v>29380.214561239685</v>
      </c>
      <c r="AX60" s="81">
        <f>VLOOKUP(eurostat_totals[[#This Row],[energy carrier EUCalc]],$AE$11:$BI$24,COLUMN()-COLUMN($AD$29),FALSE)*eurostat_totals[[#This Row],[2020 1]]</f>
        <v>29380.214561239685</v>
      </c>
      <c r="AY60" s="81">
        <f>VLOOKUP(eurostat_totals[[#This Row],[energy carrier EUCalc]],$AE$11:$BI$24,COLUMN()-COLUMN($AD$29),FALSE)*eurostat_totals[[#This Row],[2020 1]]</f>
        <v>29380.214561239685</v>
      </c>
      <c r="AZ60" s="81">
        <f>VLOOKUP(eurostat_totals[[#This Row],[energy carrier EUCalc]],$AE$11:$BI$24,COLUMN()-COLUMN($AD$29),FALSE)*eurostat_totals[[#This Row],[2020 1]]</f>
        <v>29380.214561239685</v>
      </c>
      <c r="BA60" s="81">
        <f>VLOOKUP(eurostat_totals[[#This Row],[energy carrier EUCalc]],$AE$11:$BI$24,COLUMN()-COLUMN($AD$29),FALSE)*eurostat_totals[[#This Row],[2020 1]]</f>
        <v>29380.214561239685</v>
      </c>
      <c r="BB60" s="81">
        <f ca="1">VLOOKUP(eurostat_totals[[#This Row],[energy carrier EUCalc]],$AE$11:$BI$24,COLUMN()-COLUMN($AD$29),FALSE)*eurostat_totals[[#This Row],[2020 1]]</f>
        <v>37541.385272695152</v>
      </c>
      <c r="BC60" s="81">
        <f>VLOOKUP(eurostat_totals[[#This Row],[energy carrier EUCalc]],$AE$11:$BI$24,COLUMN()-COLUMN($AD$29),FALSE)*eurostat_totals[[#This Row],[2020 1]]</f>
        <v>29380.214561239685</v>
      </c>
      <c r="BD60" s="81">
        <f>VLOOKUP(eurostat_totals[[#This Row],[energy carrier EUCalc]],$AE$11:$BI$24,COLUMN()-COLUMN($AD$29),FALSE)*eurostat_totals[[#This Row],[2020 1]]</f>
        <v>29380.214561239685</v>
      </c>
      <c r="BE60" s="81">
        <f>VLOOKUP(eurostat_totals[[#This Row],[energy carrier EUCalc]],$AE$11:$BI$24,COLUMN()-COLUMN($AD$29),FALSE)*eurostat_totals[[#This Row],[2020 1]]</f>
        <v>29380.214561239685</v>
      </c>
      <c r="BF60" s="81">
        <f>VLOOKUP(eurostat_totals[[#This Row],[energy carrier EUCalc]],$AE$11:$BI$24,COLUMN()-COLUMN($AD$29),FALSE)*eurostat_totals[[#This Row],[2020 1]]</f>
        <v>29380.214561239685</v>
      </c>
      <c r="BG60" s="81">
        <f>VLOOKUP(eurostat_totals[[#This Row],[energy carrier EUCalc]],$AE$11:$BI$24,COLUMN()-COLUMN($AD$29),FALSE)*eurostat_totals[[#This Row],[2020 1]]</f>
        <v>29380.214561239685</v>
      </c>
      <c r="BH60" s="81">
        <f>VLOOKUP(eurostat_totals[[#This Row],[energy carrier EUCalc]],$AE$11:$BI$24,COLUMN()-COLUMN($AD$29),FALSE)*eurostat_totals[[#This Row],[2020 1]]</f>
        <v>29380.214561239685</v>
      </c>
      <c r="BI60" s="81">
        <f ca="1">VLOOKUP(eurostat_totals[[#This Row],[energy carrier EUCalc]],$AE$11:$BI$24,COLUMN()-COLUMN($AD$29),FALSE)*eurostat_totals[[#This Row],[2020 1]]</f>
        <v>36725.26820154961</v>
      </c>
    </row>
    <row r="61" spans="1:61" x14ac:dyDescent="0.25">
      <c r="A61" s="81" t="str">
        <f t="shared" si="117"/>
        <v>gas-bioAustria</v>
      </c>
      <c r="B61" s="6" t="s">
        <v>66</v>
      </c>
      <c r="C61" t="s">
        <v>12</v>
      </c>
      <c r="D61" s="84">
        <v>0</v>
      </c>
      <c r="E61" s="84">
        <v>0</v>
      </c>
      <c r="F61" s="84">
        <v>0</v>
      </c>
      <c r="G61" s="84">
        <v>0</v>
      </c>
      <c r="H61" s="84">
        <v>0</v>
      </c>
      <c r="I61" s="84">
        <v>0</v>
      </c>
      <c r="J61" s="84">
        <v>0</v>
      </c>
      <c r="K61" s="84">
        <v>0</v>
      </c>
      <c r="L61" s="84">
        <v>0</v>
      </c>
      <c r="M61" s="84">
        <v>0</v>
      </c>
      <c r="N61" s="84">
        <v>0</v>
      </c>
      <c r="O61" s="84">
        <v>0</v>
      </c>
      <c r="P61" s="84">
        <v>0</v>
      </c>
      <c r="Q61" s="84">
        <v>0</v>
      </c>
      <c r="R61" s="84">
        <v>0</v>
      </c>
      <c r="S61" s="84">
        <v>0</v>
      </c>
      <c r="T61" s="84">
        <v>0</v>
      </c>
      <c r="U61" s="84">
        <v>0</v>
      </c>
      <c r="V61" s="84">
        <v>1.3025600000000002</v>
      </c>
      <c r="W61" s="84">
        <v>1.9771000000000003</v>
      </c>
      <c r="X61" s="84">
        <v>1.8724300000000003</v>
      </c>
      <c r="Y61" s="84">
        <v>6.0824900000000008</v>
      </c>
      <c r="Z61" s="84">
        <v>7.3850500000000006</v>
      </c>
      <c r="AA61" s="84">
        <v>12.653440000000002</v>
      </c>
      <c r="AB61" s="84">
        <v>19.340690000000002</v>
      </c>
      <c r="AC61" s="84">
        <v>28.28416</v>
      </c>
      <c r="AD61" s="84">
        <v>36.483310000000003</v>
      </c>
      <c r="AE61" s="84">
        <v>45.659380000000006</v>
      </c>
      <c r="AF61" s="84">
        <f t="shared" si="114"/>
        <v>53.314246000000004</v>
      </c>
      <c r="AG61" s="84">
        <f t="shared" si="115"/>
        <v>61.446407200000003</v>
      </c>
      <c r="AH61" s="84">
        <f t="shared" si="116"/>
        <v>69.867550640000005</v>
      </c>
      <c r="AI61" s="84">
        <f ca="1">VLOOKUP(eurostat_totals[[#This Row],[energy carrier EUCalc]],$AE$11:$BI$24,COLUMN()-COLUMN($AD$29),FALSE)*eurostat_totals[[#This Row],[2020 1]]</f>
        <v>69.867550640000005</v>
      </c>
      <c r="AJ61" s="84">
        <f ca="1">VLOOKUP(eurostat_totals[[#This Row],[energy carrier EUCalc]],$AE$11:$BI$24,COLUMN()-COLUMN($AD$29),FALSE)*eurostat_totals[[#This Row],[2020 1]]</f>
        <v>69.867550640000005</v>
      </c>
      <c r="AK61" s="84">
        <f ca="1">VLOOKUP(eurostat_totals[[#This Row],[energy carrier EUCalc]],$AE$11:$BI$24,COLUMN()-COLUMN($AD$29),FALSE)*eurostat_totals[[#This Row],[2020 1]]</f>
        <v>69.867550640000005</v>
      </c>
      <c r="AL61" s="84">
        <f ca="1">VLOOKUP(eurostat_totals[[#This Row],[energy carrier EUCalc]],$AE$11:$BI$24,COLUMN()-COLUMN($AD$29),FALSE)*eurostat_totals[[#This Row],[2020 1]]</f>
        <v>69.867550640000005</v>
      </c>
      <c r="AM61" s="84">
        <f ca="1">VLOOKUP(eurostat_totals[[#This Row],[energy carrier EUCalc]],$AE$11:$BI$24,COLUMN()-COLUMN($AD$29),FALSE)*eurostat_totals[[#This Row],[2020 1]]</f>
        <v>69.867550640000005</v>
      </c>
      <c r="AN61" s="84">
        <f ca="1">VLOOKUP(eurostat_totals[[#This Row],[energy carrier EUCalc]],$AE$11:$BI$24,COLUMN()-COLUMN($AD$29),FALSE)*eurostat_totals[[#This Row],[2020 1]]</f>
        <v>69.867550640000005</v>
      </c>
      <c r="AO61" s="84">
        <f>VLOOKUP(eurostat_totals[[#This Row],[energy carrier EUCalc]],$AE$11:$BI$24,COLUMN()-COLUMN($AD$29),FALSE)*eurostat_totals[[#This Row],[2020 1]]</f>
        <v>69.867550640000005</v>
      </c>
      <c r="AP61" s="84">
        <f ca="1">VLOOKUP(eurostat_totals[[#This Row],[energy carrier EUCalc]],$AE$11:$BI$24,COLUMN()-COLUMN($AD$29),FALSE)*eurostat_totals[[#This Row],[2020 1]]</f>
        <v>69.867550640000005</v>
      </c>
      <c r="AQ61" s="84">
        <f ca="1">VLOOKUP(eurostat_totals[[#This Row],[energy carrier EUCalc]],$AE$11:$BI$24,COLUMN()-COLUMN($AD$29),FALSE)*eurostat_totals[[#This Row],[2020 1]]</f>
        <v>69.867550640000005</v>
      </c>
      <c r="AR61" s="81">
        <f ca="1">VLOOKUP(eurostat_totals[[#This Row],[energy carrier EUCalc]],$AE$11:$BI$24,COLUMN()-COLUMN($AD$29),FALSE)*eurostat_totals[[#This Row],[2020 1]]</f>
        <v>69.867550640000005</v>
      </c>
      <c r="AS61" s="81">
        <f ca="1">VLOOKUP(eurostat_totals[[#This Row],[energy carrier EUCalc]],$AE$11:$BI$24,COLUMN()-COLUMN($AD$29),FALSE)*eurostat_totals[[#This Row],[2020 1]]</f>
        <v>69.867550640000005</v>
      </c>
      <c r="AT61" s="81">
        <f ca="1">VLOOKUP(eurostat_totals[[#This Row],[energy carrier EUCalc]],$AE$11:$BI$24,COLUMN()-COLUMN($AD$29),FALSE)*eurostat_totals[[#This Row],[2020 1]]</f>
        <v>69.867550640000005</v>
      </c>
      <c r="AU61" s="81">
        <f ca="1">VLOOKUP(eurostat_totals[[#This Row],[energy carrier EUCalc]],$AE$11:$BI$24,COLUMN()-COLUMN($AD$29),FALSE)*eurostat_totals[[#This Row],[2020 1]]</f>
        <v>69.867550640000005</v>
      </c>
      <c r="AV61" s="81">
        <f>VLOOKUP(eurostat_totals[[#This Row],[energy carrier EUCalc]],$AE$11:$BI$24,COLUMN()-COLUMN($AD$29),FALSE)*eurostat_totals[[#This Row],[2020 1]]</f>
        <v>69.867550640000005</v>
      </c>
      <c r="AW61" s="81">
        <f ca="1">VLOOKUP(eurostat_totals[[#This Row],[energy carrier EUCalc]],$AE$11:$BI$24,COLUMN()-COLUMN($AD$29),FALSE)*eurostat_totals[[#This Row],[2020 1]]</f>
        <v>69.867550640000005</v>
      </c>
      <c r="AX61" s="81">
        <f ca="1">VLOOKUP(eurostat_totals[[#This Row],[energy carrier EUCalc]],$AE$11:$BI$24,COLUMN()-COLUMN($AD$29),FALSE)*eurostat_totals[[#This Row],[2020 1]]</f>
        <v>69.867550640000005</v>
      </c>
      <c r="AY61" s="81">
        <f ca="1">VLOOKUP(eurostat_totals[[#This Row],[energy carrier EUCalc]],$AE$11:$BI$24,COLUMN()-COLUMN($AD$29),FALSE)*eurostat_totals[[#This Row],[2020 1]]</f>
        <v>69.867550640000005</v>
      </c>
      <c r="AZ61" s="81">
        <f ca="1">VLOOKUP(eurostat_totals[[#This Row],[energy carrier EUCalc]],$AE$11:$BI$24,COLUMN()-COLUMN($AD$29),FALSE)*eurostat_totals[[#This Row],[2020 1]]</f>
        <v>69.867550640000005</v>
      </c>
      <c r="BA61" s="81">
        <f ca="1">VLOOKUP(eurostat_totals[[#This Row],[energy carrier EUCalc]],$AE$11:$BI$24,COLUMN()-COLUMN($AD$29),FALSE)*eurostat_totals[[#This Row],[2020 1]]</f>
        <v>69.867550640000005</v>
      </c>
      <c r="BB61" s="81">
        <f ca="1">VLOOKUP(eurostat_totals[[#This Row],[energy carrier EUCalc]],$AE$11:$BI$24,COLUMN()-COLUMN($AD$29),FALSE)*eurostat_totals[[#This Row],[2020 1]]</f>
        <v>69.867550640000005</v>
      </c>
      <c r="BC61" s="81">
        <f>VLOOKUP(eurostat_totals[[#This Row],[energy carrier EUCalc]],$AE$11:$BI$24,COLUMN()-COLUMN($AD$29),FALSE)*eurostat_totals[[#This Row],[2020 1]]</f>
        <v>69.867550640000005</v>
      </c>
      <c r="BD61" s="81">
        <f ca="1">VLOOKUP(eurostat_totals[[#This Row],[energy carrier EUCalc]],$AE$11:$BI$24,COLUMN()-COLUMN($AD$29),FALSE)*eurostat_totals[[#This Row],[2020 1]]</f>
        <v>69.867550640000005</v>
      </c>
      <c r="BE61" s="81">
        <f ca="1">VLOOKUP(eurostat_totals[[#This Row],[energy carrier EUCalc]],$AE$11:$BI$24,COLUMN()-COLUMN($AD$29),FALSE)*eurostat_totals[[#This Row],[2020 1]]</f>
        <v>69.867550640000005</v>
      </c>
      <c r="BF61" s="81">
        <f ca="1">VLOOKUP(eurostat_totals[[#This Row],[energy carrier EUCalc]],$AE$11:$BI$24,COLUMN()-COLUMN($AD$29),FALSE)*eurostat_totals[[#This Row],[2020 1]]</f>
        <v>69.867550640000005</v>
      </c>
      <c r="BG61" s="81">
        <f ca="1">VLOOKUP(eurostat_totals[[#This Row],[energy carrier EUCalc]],$AE$11:$BI$24,COLUMN()-COLUMN($AD$29),FALSE)*eurostat_totals[[#This Row],[2020 1]]</f>
        <v>69.867550640000005</v>
      </c>
      <c r="BH61" s="81">
        <f ca="1">VLOOKUP(eurostat_totals[[#This Row],[energy carrier EUCalc]],$AE$11:$BI$24,COLUMN()-COLUMN($AD$29),FALSE)*eurostat_totals[[#This Row],[2020 1]]</f>
        <v>69.867550640000005</v>
      </c>
      <c r="BI61" s="81">
        <f ca="1">VLOOKUP(eurostat_totals[[#This Row],[energy carrier EUCalc]],$AE$11:$BI$24,COLUMN()-COLUMN($AD$29),FALSE)*eurostat_totals[[#This Row],[2020 1]]</f>
        <v>69.867550640000005</v>
      </c>
    </row>
    <row r="62" spans="1:61" x14ac:dyDescent="0.25">
      <c r="A62" s="81" t="str">
        <f t="shared" si="117"/>
        <v>gas-bioBelgium</v>
      </c>
      <c r="B62" s="6" t="s">
        <v>66</v>
      </c>
      <c r="C62" t="s">
        <v>1</v>
      </c>
      <c r="D62" s="84">
        <v>0</v>
      </c>
      <c r="E62" s="84">
        <v>0</v>
      </c>
      <c r="F62" s="84">
        <v>0</v>
      </c>
      <c r="G62" s="84">
        <v>0</v>
      </c>
      <c r="H62" s="84">
        <v>0</v>
      </c>
      <c r="I62" s="84">
        <v>0</v>
      </c>
      <c r="J62" s="84">
        <v>0</v>
      </c>
      <c r="K62" s="84">
        <v>0</v>
      </c>
      <c r="L62" s="84">
        <v>0</v>
      </c>
      <c r="M62" s="84">
        <v>0</v>
      </c>
      <c r="N62" s="84">
        <v>0</v>
      </c>
      <c r="O62" s="84">
        <v>0</v>
      </c>
      <c r="P62" s="84">
        <v>0</v>
      </c>
      <c r="Q62" s="84">
        <v>0</v>
      </c>
      <c r="R62" s="84">
        <v>0</v>
      </c>
      <c r="S62" s="84">
        <v>0</v>
      </c>
      <c r="T62" s="84">
        <v>0</v>
      </c>
      <c r="U62" s="84">
        <v>0</v>
      </c>
      <c r="V62" s="84">
        <v>0</v>
      </c>
      <c r="W62" s="84">
        <v>0</v>
      </c>
      <c r="X62" s="84">
        <v>0</v>
      </c>
      <c r="Y62" s="84">
        <v>0</v>
      </c>
      <c r="Z62" s="84">
        <v>0</v>
      </c>
      <c r="AA62" s="84">
        <v>0</v>
      </c>
      <c r="AB62" s="84">
        <v>0</v>
      </c>
      <c r="AC62" s="84">
        <v>0</v>
      </c>
      <c r="AD62" s="84">
        <v>0</v>
      </c>
      <c r="AE62" s="84">
        <v>0</v>
      </c>
      <c r="AF62" s="84">
        <f t="shared" si="114"/>
        <v>0</v>
      </c>
      <c r="AG62" s="84">
        <f t="shared" si="115"/>
        <v>0</v>
      </c>
      <c r="AH62" s="84">
        <f t="shared" si="116"/>
        <v>0</v>
      </c>
      <c r="AI62" s="84">
        <f ca="1">VLOOKUP(eurostat_totals[[#This Row],[energy carrier EUCalc]],$AE$11:$BI$24,COLUMN()-COLUMN($AD$29),FALSE)*eurostat_totals[[#This Row],[2020 1]]</f>
        <v>0</v>
      </c>
      <c r="AJ62" s="84">
        <f ca="1">VLOOKUP(eurostat_totals[[#This Row],[energy carrier EUCalc]],$AE$11:$BI$24,COLUMN()-COLUMN($AD$29),FALSE)*eurostat_totals[[#This Row],[2020 1]]</f>
        <v>0</v>
      </c>
      <c r="AK62" s="84">
        <f ca="1">VLOOKUP(eurostat_totals[[#This Row],[energy carrier EUCalc]],$AE$11:$BI$24,COLUMN()-COLUMN($AD$29),FALSE)*eurostat_totals[[#This Row],[2020 1]]</f>
        <v>0</v>
      </c>
      <c r="AL62" s="84">
        <f ca="1">VLOOKUP(eurostat_totals[[#This Row],[energy carrier EUCalc]],$AE$11:$BI$24,COLUMN()-COLUMN($AD$29),FALSE)*eurostat_totals[[#This Row],[2020 1]]</f>
        <v>0</v>
      </c>
      <c r="AM62" s="84">
        <f ca="1">VLOOKUP(eurostat_totals[[#This Row],[energy carrier EUCalc]],$AE$11:$BI$24,COLUMN()-COLUMN($AD$29),FALSE)*eurostat_totals[[#This Row],[2020 1]]</f>
        <v>0</v>
      </c>
      <c r="AN62" s="84">
        <f ca="1">VLOOKUP(eurostat_totals[[#This Row],[energy carrier EUCalc]],$AE$11:$BI$24,COLUMN()-COLUMN($AD$29),FALSE)*eurostat_totals[[#This Row],[2020 1]]</f>
        <v>0</v>
      </c>
      <c r="AO62" s="84">
        <f>VLOOKUP(eurostat_totals[[#This Row],[energy carrier EUCalc]],$AE$11:$BI$24,COLUMN()-COLUMN($AD$29),FALSE)*eurostat_totals[[#This Row],[2020 1]]</f>
        <v>0</v>
      </c>
      <c r="AP62" s="84">
        <f ca="1">VLOOKUP(eurostat_totals[[#This Row],[energy carrier EUCalc]],$AE$11:$BI$24,COLUMN()-COLUMN($AD$29),FALSE)*eurostat_totals[[#This Row],[2020 1]]</f>
        <v>0</v>
      </c>
      <c r="AQ62" s="84">
        <f ca="1">VLOOKUP(eurostat_totals[[#This Row],[energy carrier EUCalc]],$AE$11:$BI$24,COLUMN()-COLUMN($AD$29),FALSE)*eurostat_totals[[#This Row],[2020 1]]</f>
        <v>0</v>
      </c>
      <c r="AR62" s="81">
        <f ca="1">VLOOKUP(eurostat_totals[[#This Row],[energy carrier EUCalc]],$AE$11:$BI$24,COLUMN()-COLUMN($AD$29),FALSE)*eurostat_totals[[#This Row],[2020 1]]</f>
        <v>0</v>
      </c>
      <c r="AS62" s="81">
        <f ca="1">VLOOKUP(eurostat_totals[[#This Row],[energy carrier EUCalc]],$AE$11:$BI$24,COLUMN()-COLUMN($AD$29),FALSE)*eurostat_totals[[#This Row],[2020 1]]</f>
        <v>0</v>
      </c>
      <c r="AT62" s="81">
        <f ca="1">VLOOKUP(eurostat_totals[[#This Row],[energy carrier EUCalc]],$AE$11:$BI$24,COLUMN()-COLUMN($AD$29),FALSE)*eurostat_totals[[#This Row],[2020 1]]</f>
        <v>0</v>
      </c>
      <c r="AU62" s="81">
        <f ca="1">VLOOKUP(eurostat_totals[[#This Row],[energy carrier EUCalc]],$AE$11:$BI$24,COLUMN()-COLUMN($AD$29),FALSE)*eurostat_totals[[#This Row],[2020 1]]</f>
        <v>0</v>
      </c>
      <c r="AV62" s="81">
        <f>VLOOKUP(eurostat_totals[[#This Row],[energy carrier EUCalc]],$AE$11:$BI$24,COLUMN()-COLUMN($AD$29),FALSE)*eurostat_totals[[#This Row],[2020 1]]</f>
        <v>0</v>
      </c>
      <c r="AW62" s="81">
        <f ca="1">VLOOKUP(eurostat_totals[[#This Row],[energy carrier EUCalc]],$AE$11:$BI$24,COLUMN()-COLUMN($AD$29),FALSE)*eurostat_totals[[#This Row],[2020 1]]</f>
        <v>0</v>
      </c>
      <c r="AX62" s="81">
        <f ca="1">VLOOKUP(eurostat_totals[[#This Row],[energy carrier EUCalc]],$AE$11:$BI$24,COLUMN()-COLUMN($AD$29),FALSE)*eurostat_totals[[#This Row],[2020 1]]</f>
        <v>0</v>
      </c>
      <c r="AY62" s="81">
        <f ca="1">VLOOKUP(eurostat_totals[[#This Row],[energy carrier EUCalc]],$AE$11:$BI$24,COLUMN()-COLUMN($AD$29),FALSE)*eurostat_totals[[#This Row],[2020 1]]</f>
        <v>0</v>
      </c>
      <c r="AZ62" s="81">
        <f ca="1">VLOOKUP(eurostat_totals[[#This Row],[energy carrier EUCalc]],$AE$11:$BI$24,COLUMN()-COLUMN($AD$29),FALSE)*eurostat_totals[[#This Row],[2020 1]]</f>
        <v>0</v>
      </c>
      <c r="BA62" s="81">
        <f ca="1">VLOOKUP(eurostat_totals[[#This Row],[energy carrier EUCalc]],$AE$11:$BI$24,COLUMN()-COLUMN($AD$29),FALSE)*eurostat_totals[[#This Row],[2020 1]]</f>
        <v>0</v>
      </c>
      <c r="BB62" s="81">
        <f ca="1">VLOOKUP(eurostat_totals[[#This Row],[energy carrier EUCalc]],$AE$11:$BI$24,COLUMN()-COLUMN($AD$29),FALSE)*eurostat_totals[[#This Row],[2020 1]]</f>
        <v>0</v>
      </c>
      <c r="BC62" s="81">
        <f>VLOOKUP(eurostat_totals[[#This Row],[energy carrier EUCalc]],$AE$11:$BI$24,COLUMN()-COLUMN($AD$29),FALSE)*eurostat_totals[[#This Row],[2020 1]]</f>
        <v>0</v>
      </c>
      <c r="BD62" s="81">
        <f ca="1">VLOOKUP(eurostat_totals[[#This Row],[energy carrier EUCalc]],$AE$11:$BI$24,COLUMN()-COLUMN($AD$29),FALSE)*eurostat_totals[[#This Row],[2020 1]]</f>
        <v>0</v>
      </c>
      <c r="BE62" s="81">
        <f ca="1">VLOOKUP(eurostat_totals[[#This Row],[energy carrier EUCalc]],$AE$11:$BI$24,COLUMN()-COLUMN($AD$29),FALSE)*eurostat_totals[[#This Row],[2020 1]]</f>
        <v>0</v>
      </c>
      <c r="BF62" s="81">
        <f ca="1">VLOOKUP(eurostat_totals[[#This Row],[energy carrier EUCalc]],$AE$11:$BI$24,COLUMN()-COLUMN($AD$29),FALSE)*eurostat_totals[[#This Row],[2020 1]]</f>
        <v>0</v>
      </c>
      <c r="BG62" s="81">
        <f ca="1">VLOOKUP(eurostat_totals[[#This Row],[energy carrier EUCalc]],$AE$11:$BI$24,COLUMN()-COLUMN($AD$29),FALSE)*eurostat_totals[[#This Row],[2020 1]]</f>
        <v>0</v>
      </c>
      <c r="BH62" s="81">
        <f ca="1">VLOOKUP(eurostat_totals[[#This Row],[energy carrier EUCalc]],$AE$11:$BI$24,COLUMN()-COLUMN($AD$29),FALSE)*eurostat_totals[[#This Row],[2020 1]]</f>
        <v>0</v>
      </c>
      <c r="BI62" s="81">
        <f ca="1">VLOOKUP(eurostat_totals[[#This Row],[energy carrier EUCalc]],$AE$11:$BI$24,COLUMN()-COLUMN($AD$29),FALSE)*eurostat_totals[[#This Row],[2020 1]]</f>
        <v>0</v>
      </c>
    </row>
    <row r="63" spans="1:61" x14ac:dyDescent="0.25">
      <c r="A63" s="81" t="str">
        <f t="shared" si="117"/>
        <v>gas-bioBulgaria</v>
      </c>
      <c r="B63" s="6" t="s">
        <v>66</v>
      </c>
      <c r="C63" t="s">
        <v>19</v>
      </c>
      <c r="D63" s="84">
        <v>0</v>
      </c>
      <c r="E63" s="84">
        <v>0</v>
      </c>
      <c r="F63" s="84">
        <v>0</v>
      </c>
      <c r="G63" s="84">
        <v>0</v>
      </c>
      <c r="H63" s="84">
        <v>0</v>
      </c>
      <c r="I63" s="84">
        <v>0</v>
      </c>
      <c r="J63" s="84">
        <v>0</v>
      </c>
      <c r="K63" s="84">
        <v>0</v>
      </c>
      <c r="L63" s="84">
        <v>0</v>
      </c>
      <c r="M63" s="84">
        <v>0</v>
      </c>
      <c r="N63" s="84">
        <v>0</v>
      </c>
      <c r="O63" s="84">
        <v>0</v>
      </c>
      <c r="P63" s="84">
        <v>0</v>
      </c>
      <c r="Q63" s="84">
        <v>0</v>
      </c>
      <c r="R63" s="84">
        <v>0</v>
      </c>
      <c r="S63" s="84">
        <v>0</v>
      </c>
      <c r="T63" s="84">
        <v>0</v>
      </c>
      <c r="U63" s="84">
        <v>0</v>
      </c>
      <c r="V63" s="84">
        <v>0</v>
      </c>
      <c r="W63" s="84">
        <v>0</v>
      </c>
      <c r="X63" s="84">
        <v>0</v>
      </c>
      <c r="Y63" s="84">
        <v>0</v>
      </c>
      <c r="Z63" s="84">
        <v>0</v>
      </c>
      <c r="AA63" s="84">
        <v>0</v>
      </c>
      <c r="AB63" s="84">
        <v>0</v>
      </c>
      <c r="AC63" s="84">
        <v>0</v>
      </c>
      <c r="AD63" s="84">
        <v>0</v>
      </c>
      <c r="AE63" s="84">
        <v>0</v>
      </c>
      <c r="AF63" s="84">
        <f t="shared" si="114"/>
        <v>0</v>
      </c>
      <c r="AG63" s="84">
        <f t="shared" si="115"/>
        <v>0</v>
      </c>
      <c r="AH63" s="84">
        <f t="shared" si="116"/>
        <v>0</v>
      </c>
      <c r="AI63" s="84">
        <f ca="1">VLOOKUP(eurostat_totals[[#This Row],[energy carrier EUCalc]],$AE$11:$BI$24,COLUMN()-COLUMN($AD$29),FALSE)*eurostat_totals[[#This Row],[2020 1]]</f>
        <v>0</v>
      </c>
      <c r="AJ63" s="84">
        <f ca="1">VLOOKUP(eurostat_totals[[#This Row],[energy carrier EUCalc]],$AE$11:$BI$24,COLUMN()-COLUMN($AD$29),FALSE)*eurostat_totals[[#This Row],[2020 1]]</f>
        <v>0</v>
      </c>
      <c r="AK63" s="84">
        <f ca="1">VLOOKUP(eurostat_totals[[#This Row],[energy carrier EUCalc]],$AE$11:$BI$24,COLUMN()-COLUMN($AD$29),FALSE)*eurostat_totals[[#This Row],[2020 1]]</f>
        <v>0</v>
      </c>
      <c r="AL63" s="84">
        <f ca="1">VLOOKUP(eurostat_totals[[#This Row],[energy carrier EUCalc]],$AE$11:$BI$24,COLUMN()-COLUMN($AD$29),FALSE)*eurostat_totals[[#This Row],[2020 1]]</f>
        <v>0</v>
      </c>
      <c r="AM63" s="84">
        <f ca="1">VLOOKUP(eurostat_totals[[#This Row],[energy carrier EUCalc]],$AE$11:$BI$24,COLUMN()-COLUMN($AD$29),FALSE)*eurostat_totals[[#This Row],[2020 1]]</f>
        <v>0</v>
      </c>
      <c r="AN63" s="84">
        <f ca="1">VLOOKUP(eurostat_totals[[#This Row],[energy carrier EUCalc]],$AE$11:$BI$24,COLUMN()-COLUMN($AD$29),FALSE)*eurostat_totals[[#This Row],[2020 1]]</f>
        <v>0</v>
      </c>
      <c r="AO63" s="84">
        <f>VLOOKUP(eurostat_totals[[#This Row],[energy carrier EUCalc]],$AE$11:$BI$24,COLUMN()-COLUMN($AD$29),FALSE)*eurostat_totals[[#This Row],[2020 1]]</f>
        <v>0</v>
      </c>
      <c r="AP63" s="84">
        <f ca="1">VLOOKUP(eurostat_totals[[#This Row],[energy carrier EUCalc]],$AE$11:$BI$24,COLUMN()-COLUMN($AD$29),FALSE)*eurostat_totals[[#This Row],[2020 1]]</f>
        <v>0</v>
      </c>
      <c r="AQ63" s="84">
        <f ca="1">VLOOKUP(eurostat_totals[[#This Row],[energy carrier EUCalc]],$AE$11:$BI$24,COLUMN()-COLUMN($AD$29),FALSE)*eurostat_totals[[#This Row],[2020 1]]</f>
        <v>0</v>
      </c>
      <c r="AR63" s="81">
        <f ca="1">VLOOKUP(eurostat_totals[[#This Row],[energy carrier EUCalc]],$AE$11:$BI$24,COLUMN()-COLUMN($AD$29),FALSE)*eurostat_totals[[#This Row],[2020 1]]</f>
        <v>0</v>
      </c>
      <c r="AS63" s="81">
        <f ca="1">VLOOKUP(eurostat_totals[[#This Row],[energy carrier EUCalc]],$AE$11:$BI$24,COLUMN()-COLUMN($AD$29),FALSE)*eurostat_totals[[#This Row],[2020 1]]</f>
        <v>0</v>
      </c>
      <c r="AT63" s="81">
        <f ca="1">VLOOKUP(eurostat_totals[[#This Row],[energy carrier EUCalc]],$AE$11:$BI$24,COLUMN()-COLUMN($AD$29),FALSE)*eurostat_totals[[#This Row],[2020 1]]</f>
        <v>0</v>
      </c>
      <c r="AU63" s="81">
        <f ca="1">VLOOKUP(eurostat_totals[[#This Row],[energy carrier EUCalc]],$AE$11:$BI$24,COLUMN()-COLUMN($AD$29),FALSE)*eurostat_totals[[#This Row],[2020 1]]</f>
        <v>0</v>
      </c>
      <c r="AV63" s="81">
        <f>VLOOKUP(eurostat_totals[[#This Row],[energy carrier EUCalc]],$AE$11:$BI$24,COLUMN()-COLUMN($AD$29),FALSE)*eurostat_totals[[#This Row],[2020 1]]</f>
        <v>0</v>
      </c>
      <c r="AW63" s="81">
        <f ca="1">VLOOKUP(eurostat_totals[[#This Row],[energy carrier EUCalc]],$AE$11:$BI$24,COLUMN()-COLUMN($AD$29),FALSE)*eurostat_totals[[#This Row],[2020 1]]</f>
        <v>0</v>
      </c>
      <c r="AX63" s="81">
        <f ca="1">VLOOKUP(eurostat_totals[[#This Row],[energy carrier EUCalc]],$AE$11:$BI$24,COLUMN()-COLUMN($AD$29),FALSE)*eurostat_totals[[#This Row],[2020 1]]</f>
        <v>0</v>
      </c>
      <c r="AY63" s="81">
        <f ca="1">VLOOKUP(eurostat_totals[[#This Row],[energy carrier EUCalc]],$AE$11:$BI$24,COLUMN()-COLUMN($AD$29),FALSE)*eurostat_totals[[#This Row],[2020 1]]</f>
        <v>0</v>
      </c>
      <c r="AZ63" s="81">
        <f ca="1">VLOOKUP(eurostat_totals[[#This Row],[energy carrier EUCalc]],$AE$11:$BI$24,COLUMN()-COLUMN($AD$29),FALSE)*eurostat_totals[[#This Row],[2020 1]]</f>
        <v>0</v>
      </c>
      <c r="BA63" s="81">
        <f ca="1">VLOOKUP(eurostat_totals[[#This Row],[energy carrier EUCalc]],$AE$11:$BI$24,COLUMN()-COLUMN($AD$29),FALSE)*eurostat_totals[[#This Row],[2020 1]]</f>
        <v>0</v>
      </c>
      <c r="BB63" s="81">
        <f ca="1">VLOOKUP(eurostat_totals[[#This Row],[energy carrier EUCalc]],$AE$11:$BI$24,COLUMN()-COLUMN($AD$29),FALSE)*eurostat_totals[[#This Row],[2020 1]]</f>
        <v>0</v>
      </c>
      <c r="BC63" s="81">
        <f>VLOOKUP(eurostat_totals[[#This Row],[energy carrier EUCalc]],$AE$11:$BI$24,COLUMN()-COLUMN($AD$29),FALSE)*eurostat_totals[[#This Row],[2020 1]]</f>
        <v>0</v>
      </c>
      <c r="BD63" s="81">
        <f ca="1">VLOOKUP(eurostat_totals[[#This Row],[energy carrier EUCalc]],$AE$11:$BI$24,COLUMN()-COLUMN($AD$29),FALSE)*eurostat_totals[[#This Row],[2020 1]]</f>
        <v>0</v>
      </c>
      <c r="BE63" s="81">
        <f ca="1">VLOOKUP(eurostat_totals[[#This Row],[energy carrier EUCalc]],$AE$11:$BI$24,COLUMN()-COLUMN($AD$29),FALSE)*eurostat_totals[[#This Row],[2020 1]]</f>
        <v>0</v>
      </c>
      <c r="BF63" s="81">
        <f ca="1">VLOOKUP(eurostat_totals[[#This Row],[energy carrier EUCalc]],$AE$11:$BI$24,COLUMN()-COLUMN($AD$29),FALSE)*eurostat_totals[[#This Row],[2020 1]]</f>
        <v>0</v>
      </c>
      <c r="BG63" s="81">
        <f ca="1">VLOOKUP(eurostat_totals[[#This Row],[energy carrier EUCalc]],$AE$11:$BI$24,COLUMN()-COLUMN($AD$29),FALSE)*eurostat_totals[[#This Row],[2020 1]]</f>
        <v>0</v>
      </c>
      <c r="BH63" s="81">
        <f ca="1">VLOOKUP(eurostat_totals[[#This Row],[energy carrier EUCalc]],$AE$11:$BI$24,COLUMN()-COLUMN($AD$29),FALSE)*eurostat_totals[[#This Row],[2020 1]]</f>
        <v>0</v>
      </c>
      <c r="BI63" s="81">
        <f ca="1">VLOOKUP(eurostat_totals[[#This Row],[energy carrier EUCalc]],$AE$11:$BI$24,COLUMN()-COLUMN($AD$29),FALSE)*eurostat_totals[[#This Row],[2020 1]]</f>
        <v>0</v>
      </c>
    </row>
    <row r="64" spans="1:61" x14ac:dyDescent="0.25">
      <c r="A64" s="81" t="str">
        <f t="shared" si="117"/>
        <v>gas-bioCroatia</v>
      </c>
      <c r="B64" s="6" t="s">
        <v>66</v>
      </c>
      <c r="C64" t="s">
        <v>22</v>
      </c>
      <c r="D64" s="84">
        <v>0</v>
      </c>
      <c r="E64" s="84">
        <v>0</v>
      </c>
      <c r="F64" s="84">
        <v>0</v>
      </c>
      <c r="G64" s="84">
        <v>0</v>
      </c>
      <c r="H64" s="84">
        <v>0</v>
      </c>
      <c r="I64" s="84">
        <v>0</v>
      </c>
      <c r="J64" s="84">
        <v>0</v>
      </c>
      <c r="K64" s="84">
        <v>0</v>
      </c>
      <c r="L64" s="84">
        <v>0</v>
      </c>
      <c r="M64" s="84">
        <v>0</v>
      </c>
      <c r="N64" s="84">
        <v>0</v>
      </c>
      <c r="O64" s="84">
        <v>0</v>
      </c>
      <c r="P64" s="84">
        <v>0</v>
      </c>
      <c r="Q64" s="84">
        <v>0</v>
      </c>
      <c r="R64" s="84">
        <v>0</v>
      </c>
      <c r="S64" s="84">
        <v>0</v>
      </c>
      <c r="T64" s="84">
        <v>0</v>
      </c>
      <c r="U64" s="84">
        <v>0</v>
      </c>
      <c r="V64" s="84">
        <v>0</v>
      </c>
      <c r="W64" s="84">
        <v>0</v>
      </c>
      <c r="X64" s="84">
        <v>0</v>
      </c>
      <c r="Y64" s="84">
        <v>0</v>
      </c>
      <c r="Z64" s="84">
        <v>0</v>
      </c>
      <c r="AA64" s="84">
        <v>0</v>
      </c>
      <c r="AB64" s="84">
        <v>0</v>
      </c>
      <c r="AC64" s="84">
        <v>0</v>
      </c>
      <c r="AD64" s="84">
        <v>0</v>
      </c>
      <c r="AE64" s="84">
        <v>0</v>
      </c>
      <c r="AF64" s="84">
        <f t="shared" si="114"/>
        <v>0</v>
      </c>
      <c r="AG64" s="84">
        <f t="shared" si="115"/>
        <v>0</v>
      </c>
      <c r="AH64" s="84">
        <f t="shared" si="116"/>
        <v>0</v>
      </c>
      <c r="AI64" s="84">
        <f ca="1">VLOOKUP(eurostat_totals[[#This Row],[energy carrier EUCalc]],$AE$11:$BI$24,COLUMN()-COLUMN($AD$29),FALSE)*eurostat_totals[[#This Row],[2020 1]]</f>
        <v>0</v>
      </c>
      <c r="AJ64" s="84">
        <f ca="1">VLOOKUP(eurostat_totals[[#This Row],[energy carrier EUCalc]],$AE$11:$BI$24,COLUMN()-COLUMN($AD$29),FALSE)*eurostat_totals[[#This Row],[2020 1]]</f>
        <v>0</v>
      </c>
      <c r="AK64" s="84">
        <f ca="1">VLOOKUP(eurostat_totals[[#This Row],[energy carrier EUCalc]],$AE$11:$BI$24,COLUMN()-COLUMN($AD$29),FALSE)*eurostat_totals[[#This Row],[2020 1]]</f>
        <v>0</v>
      </c>
      <c r="AL64" s="84">
        <f ca="1">VLOOKUP(eurostat_totals[[#This Row],[energy carrier EUCalc]],$AE$11:$BI$24,COLUMN()-COLUMN($AD$29),FALSE)*eurostat_totals[[#This Row],[2020 1]]</f>
        <v>0</v>
      </c>
      <c r="AM64" s="84">
        <f ca="1">VLOOKUP(eurostat_totals[[#This Row],[energy carrier EUCalc]],$AE$11:$BI$24,COLUMN()-COLUMN($AD$29),FALSE)*eurostat_totals[[#This Row],[2020 1]]</f>
        <v>0</v>
      </c>
      <c r="AN64" s="84">
        <f ca="1">VLOOKUP(eurostat_totals[[#This Row],[energy carrier EUCalc]],$AE$11:$BI$24,COLUMN()-COLUMN($AD$29),FALSE)*eurostat_totals[[#This Row],[2020 1]]</f>
        <v>0</v>
      </c>
      <c r="AO64" s="84">
        <f>VLOOKUP(eurostat_totals[[#This Row],[energy carrier EUCalc]],$AE$11:$BI$24,COLUMN()-COLUMN($AD$29),FALSE)*eurostat_totals[[#This Row],[2020 1]]</f>
        <v>0</v>
      </c>
      <c r="AP64" s="84">
        <f ca="1">VLOOKUP(eurostat_totals[[#This Row],[energy carrier EUCalc]],$AE$11:$BI$24,COLUMN()-COLUMN($AD$29),FALSE)*eurostat_totals[[#This Row],[2020 1]]</f>
        <v>0</v>
      </c>
      <c r="AQ64" s="84">
        <f ca="1">VLOOKUP(eurostat_totals[[#This Row],[energy carrier EUCalc]],$AE$11:$BI$24,COLUMN()-COLUMN($AD$29),FALSE)*eurostat_totals[[#This Row],[2020 1]]</f>
        <v>0</v>
      </c>
      <c r="AR64" s="81">
        <f ca="1">VLOOKUP(eurostat_totals[[#This Row],[energy carrier EUCalc]],$AE$11:$BI$24,COLUMN()-COLUMN($AD$29),FALSE)*eurostat_totals[[#This Row],[2020 1]]</f>
        <v>0</v>
      </c>
      <c r="AS64" s="81">
        <f ca="1">VLOOKUP(eurostat_totals[[#This Row],[energy carrier EUCalc]],$AE$11:$BI$24,COLUMN()-COLUMN($AD$29),FALSE)*eurostat_totals[[#This Row],[2020 1]]</f>
        <v>0</v>
      </c>
      <c r="AT64" s="81">
        <f ca="1">VLOOKUP(eurostat_totals[[#This Row],[energy carrier EUCalc]],$AE$11:$BI$24,COLUMN()-COLUMN($AD$29),FALSE)*eurostat_totals[[#This Row],[2020 1]]</f>
        <v>0</v>
      </c>
      <c r="AU64" s="81">
        <f ca="1">VLOOKUP(eurostat_totals[[#This Row],[energy carrier EUCalc]],$AE$11:$BI$24,COLUMN()-COLUMN($AD$29),FALSE)*eurostat_totals[[#This Row],[2020 1]]</f>
        <v>0</v>
      </c>
      <c r="AV64" s="81">
        <f>VLOOKUP(eurostat_totals[[#This Row],[energy carrier EUCalc]],$AE$11:$BI$24,COLUMN()-COLUMN($AD$29),FALSE)*eurostat_totals[[#This Row],[2020 1]]</f>
        <v>0</v>
      </c>
      <c r="AW64" s="81">
        <f ca="1">VLOOKUP(eurostat_totals[[#This Row],[energy carrier EUCalc]],$AE$11:$BI$24,COLUMN()-COLUMN($AD$29),FALSE)*eurostat_totals[[#This Row],[2020 1]]</f>
        <v>0</v>
      </c>
      <c r="AX64" s="81">
        <f ca="1">VLOOKUP(eurostat_totals[[#This Row],[energy carrier EUCalc]],$AE$11:$BI$24,COLUMN()-COLUMN($AD$29),FALSE)*eurostat_totals[[#This Row],[2020 1]]</f>
        <v>0</v>
      </c>
      <c r="AY64" s="81">
        <f ca="1">VLOOKUP(eurostat_totals[[#This Row],[energy carrier EUCalc]],$AE$11:$BI$24,COLUMN()-COLUMN($AD$29),FALSE)*eurostat_totals[[#This Row],[2020 1]]</f>
        <v>0</v>
      </c>
      <c r="AZ64" s="81">
        <f ca="1">VLOOKUP(eurostat_totals[[#This Row],[energy carrier EUCalc]],$AE$11:$BI$24,COLUMN()-COLUMN($AD$29),FALSE)*eurostat_totals[[#This Row],[2020 1]]</f>
        <v>0</v>
      </c>
      <c r="BA64" s="81">
        <f ca="1">VLOOKUP(eurostat_totals[[#This Row],[energy carrier EUCalc]],$AE$11:$BI$24,COLUMN()-COLUMN($AD$29),FALSE)*eurostat_totals[[#This Row],[2020 1]]</f>
        <v>0</v>
      </c>
      <c r="BB64" s="81">
        <f ca="1">VLOOKUP(eurostat_totals[[#This Row],[energy carrier EUCalc]],$AE$11:$BI$24,COLUMN()-COLUMN($AD$29),FALSE)*eurostat_totals[[#This Row],[2020 1]]</f>
        <v>0</v>
      </c>
      <c r="BC64" s="81">
        <f>VLOOKUP(eurostat_totals[[#This Row],[energy carrier EUCalc]],$AE$11:$BI$24,COLUMN()-COLUMN($AD$29),FALSE)*eurostat_totals[[#This Row],[2020 1]]</f>
        <v>0</v>
      </c>
      <c r="BD64" s="81">
        <f ca="1">VLOOKUP(eurostat_totals[[#This Row],[energy carrier EUCalc]],$AE$11:$BI$24,COLUMN()-COLUMN($AD$29),FALSE)*eurostat_totals[[#This Row],[2020 1]]</f>
        <v>0</v>
      </c>
      <c r="BE64" s="81">
        <f ca="1">VLOOKUP(eurostat_totals[[#This Row],[energy carrier EUCalc]],$AE$11:$BI$24,COLUMN()-COLUMN($AD$29),FALSE)*eurostat_totals[[#This Row],[2020 1]]</f>
        <v>0</v>
      </c>
      <c r="BF64" s="81">
        <f ca="1">VLOOKUP(eurostat_totals[[#This Row],[energy carrier EUCalc]],$AE$11:$BI$24,COLUMN()-COLUMN($AD$29),FALSE)*eurostat_totals[[#This Row],[2020 1]]</f>
        <v>0</v>
      </c>
      <c r="BG64" s="81">
        <f ca="1">VLOOKUP(eurostat_totals[[#This Row],[energy carrier EUCalc]],$AE$11:$BI$24,COLUMN()-COLUMN($AD$29),FALSE)*eurostat_totals[[#This Row],[2020 1]]</f>
        <v>0</v>
      </c>
      <c r="BH64" s="81">
        <f ca="1">VLOOKUP(eurostat_totals[[#This Row],[energy carrier EUCalc]],$AE$11:$BI$24,COLUMN()-COLUMN($AD$29),FALSE)*eurostat_totals[[#This Row],[2020 1]]</f>
        <v>0</v>
      </c>
      <c r="BI64" s="81">
        <f ca="1">VLOOKUP(eurostat_totals[[#This Row],[energy carrier EUCalc]],$AE$11:$BI$24,COLUMN()-COLUMN($AD$29),FALSE)*eurostat_totals[[#This Row],[2020 1]]</f>
        <v>0</v>
      </c>
    </row>
    <row r="65" spans="1:61" x14ac:dyDescent="0.25">
      <c r="A65" s="81" t="str">
        <f t="shared" si="117"/>
        <v>gas-bioCyprus</v>
      </c>
      <c r="B65" s="6" t="s">
        <v>66</v>
      </c>
      <c r="C65" t="s">
        <v>28</v>
      </c>
      <c r="D65" s="84">
        <v>0</v>
      </c>
      <c r="E65" s="84">
        <v>0</v>
      </c>
      <c r="F65" s="84">
        <v>0</v>
      </c>
      <c r="G65" s="84">
        <v>0</v>
      </c>
      <c r="H65" s="84">
        <v>0</v>
      </c>
      <c r="I65" s="84">
        <v>0</v>
      </c>
      <c r="J65" s="84">
        <v>0</v>
      </c>
      <c r="K65" s="84">
        <v>0</v>
      </c>
      <c r="L65" s="84">
        <v>0</v>
      </c>
      <c r="M65" s="84">
        <v>0</v>
      </c>
      <c r="N65" s="84">
        <v>0</v>
      </c>
      <c r="O65" s="84">
        <v>0</v>
      </c>
      <c r="P65" s="84">
        <v>0</v>
      </c>
      <c r="Q65" s="84">
        <v>0</v>
      </c>
      <c r="R65" s="84">
        <v>0</v>
      </c>
      <c r="S65" s="84">
        <v>0</v>
      </c>
      <c r="T65" s="84">
        <v>0</v>
      </c>
      <c r="U65" s="84">
        <v>0</v>
      </c>
      <c r="V65" s="84">
        <v>0</v>
      </c>
      <c r="W65" s="84">
        <v>0</v>
      </c>
      <c r="X65" s="84">
        <v>0</v>
      </c>
      <c r="Y65" s="84">
        <v>0</v>
      </c>
      <c r="Z65" s="84">
        <v>0</v>
      </c>
      <c r="AA65" s="84">
        <v>0</v>
      </c>
      <c r="AB65" s="84">
        <v>0</v>
      </c>
      <c r="AC65" s="84">
        <v>0</v>
      </c>
      <c r="AD65" s="84">
        <v>0</v>
      </c>
      <c r="AE65" s="84">
        <v>0</v>
      </c>
      <c r="AF65" s="84">
        <f t="shared" si="114"/>
        <v>0</v>
      </c>
      <c r="AG65" s="84">
        <f t="shared" si="115"/>
        <v>0</v>
      </c>
      <c r="AH65" s="84">
        <f t="shared" si="116"/>
        <v>0</v>
      </c>
      <c r="AI65" s="84">
        <f ca="1">VLOOKUP(eurostat_totals[[#This Row],[energy carrier EUCalc]],$AE$11:$BI$24,COLUMN()-COLUMN($AD$29),FALSE)*eurostat_totals[[#This Row],[2020 1]]</f>
        <v>0</v>
      </c>
      <c r="AJ65" s="84">
        <f ca="1">VLOOKUP(eurostat_totals[[#This Row],[energy carrier EUCalc]],$AE$11:$BI$24,COLUMN()-COLUMN($AD$29),FALSE)*eurostat_totals[[#This Row],[2020 1]]</f>
        <v>0</v>
      </c>
      <c r="AK65" s="84">
        <f ca="1">VLOOKUP(eurostat_totals[[#This Row],[energy carrier EUCalc]],$AE$11:$BI$24,COLUMN()-COLUMN($AD$29),FALSE)*eurostat_totals[[#This Row],[2020 1]]</f>
        <v>0</v>
      </c>
      <c r="AL65" s="84">
        <f ca="1">VLOOKUP(eurostat_totals[[#This Row],[energy carrier EUCalc]],$AE$11:$BI$24,COLUMN()-COLUMN($AD$29),FALSE)*eurostat_totals[[#This Row],[2020 1]]</f>
        <v>0</v>
      </c>
      <c r="AM65" s="84">
        <f ca="1">VLOOKUP(eurostat_totals[[#This Row],[energy carrier EUCalc]],$AE$11:$BI$24,COLUMN()-COLUMN($AD$29),FALSE)*eurostat_totals[[#This Row],[2020 1]]</f>
        <v>0</v>
      </c>
      <c r="AN65" s="84">
        <f ca="1">VLOOKUP(eurostat_totals[[#This Row],[energy carrier EUCalc]],$AE$11:$BI$24,COLUMN()-COLUMN($AD$29),FALSE)*eurostat_totals[[#This Row],[2020 1]]</f>
        <v>0</v>
      </c>
      <c r="AO65" s="84">
        <f>VLOOKUP(eurostat_totals[[#This Row],[energy carrier EUCalc]],$AE$11:$BI$24,COLUMN()-COLUMN($AD$29),FALSE)*eurostat_totals[[#This Row],[2020 1]]</f>
        <v>0</v>
      </c>
      <c r="AP65" s="84">
        <f ca="1">VLOOKUP(eurostat_totals[[#This Row],[energy carrier EUCalc]],$AE$11:$BI$24,COLUMN()-COLUMN($AD$29),FALSE)*eurostat_totals[[#This Row],[2020 1]]</f>
        <v>0</v>
      </c>
      <c r="AQ65" s="84">
        <f ca="1">VLOOKUP(eurostat_totals[[#This Row],[energy carrier EUCalc]],$AE$11:$BI$24,COLUMN()-COLUMN($AD$29),FALSE)*eurostat_totals[[#This Row],[2020 1]]</f>
        <v>0</v>
      </c>
      <c r="AR65" s="81">
        <f ca="1">VLOOKUP(eurostat_totals[[#This Row],[energy carrier EUCalc]],$AE$11:$BI$24,COLUMN()-COLUMN($AD$29),FALSE)*eurostat_totals[[#This Row],[2020 1]]</f>
        <v>0</v>
      </c>
      <c r="AS65" s="81">
        <f ca="1">VLOOKUP(eurostat_totals[[#This Row],[energy carrier EUCalc]],$AE$11:$BI$24,COLUMN()-COLUMN($AD$29),FALSE)*eurostat_totals[[#This Row],[2020 1]]</f>
        <v>0</v>
      </c>
      <c r="AT65" s="81">
        <f ca="1">VLOOKUP(eurostat_totals[[#This Row],[energy carrier EUCalc]],$AE$11:$BI$24,COLUMN()-COLUMN($AD$29),FALSE)*eurostat_totals[[#This Row],[2020 1]]</f>
        <v>0</v>
      </c>
      <c r="AU65" s="81">
        <f ca="1">VLOOKUP(eurostat_totals[[#This Row],[energy carrier EUCalc]],$AE$11:$BI$24,COLUMN()-COLUMN($AD$29),FALSE)*eurostat_totals[[#This Row],[2020 1]]</f>
        <v>0</v>
      </c>
      <c r="AV65" s="81">
        <f>VLOOKUP(eurostat_totals[[#This Row],[energy carrier EUCalc]],$AE$11:$BI$24,COLUMN()-COLUMN($AD$29),FALSE)*eurostat_totals[[#This Row],[2020 1]]</f>
        <v>0</v>
      </c>
      <c r="AW65" s="81">
        <f ca="1">VLOOKUP(eurostat_totals[[#This Row],[energy carrier EUCalc]],$AE$11:$BI$24,COLUMN()-COLUMN($AD$29),FALSE)*eurostat_totals[[#This Row],[2020 1]]</f>
        <v>0</v>
      </c>
      <c r="AX65" s="81">
        <f ca="1">VLOOKUP(eurostat_totals[[#This Row],[energy carrier EUCalc]],$AE$11:$BI$24,COLUMN()-COLUMN($AD$29),FALSE)*eurostat_totals[[#This Row],[2020 1]]</f>
        <v>0</v>
      </c>
      <c r="AY65" s="81">
        <f ca="1">VLOOKUP(eurostat_totals[[#This Row],[energy carrier EUCalc]],$AE$11:$BI$24,COLUMN()-COLUMN($AD$29),FALSE)*eurostat_totals[[#This Row],[2020 1]]</f>
        <v>0</v>
      </c>
      <c r="AZ65" s="81">
        <f ca="1">VLOOKUP(eurostat_totals[[#This Row],[energy carrier EUCalc]],$AE$11:$BI$24,COLUMN()-COLUMN($AD$29),FALSE)*eurostat_totals[[#This Row],[2020 1]]</f>
        <v>0</v>
      </c>
      <c r="BA65" s="81">
        <f ca="1">VLOOKUP(eurostat_totals[[#This Row],[energy carrier EUCalc]],$AE$11:$BI$24,COLUMN()-COLUMN($AD$29),FALSE)*eurostat_totals[[#This Row],[2020 1]]</f>
        <v>0</v>
      </c>
      <c r="BB65" s="81">
        <f ca="1">VLOOKUP(eurostat_totals[[#This Row],[energy carrier EUCalc]],$AE$11:$BI$24,COLUMN()-COLUMN($AD$29),FALSE)*eurostat_totals[[#This Row],[2020 1]]</f>
        <v>0</v>
      </c>
      <c r="BC65" s="81">
        <f>VLOOKUP(eurostat_totals[[#This Row],[energy carrier EUCalc]],$AE$11:$BI$24,COLUMN()-COLUMN($AD$29),FALSE)*eurostat_totals[[#This Row],[2020 1]]</f>
        <v>0</v>
      </c>
      <c r="BD65" s="81">
        <f ca="1">VLOOKUP(eurostat_totals[[#This Row],[energy carrier EUCalc]],$AE$11:$BI$24,COLUMN()-COLUMN($AD$29),FALSE)*eurostat_totals[[#This Row],[2020 1]]</f>
        <v>0</v>
      </c>
      <c r="BE65" s="81">
        <f ca="1">VLOOKUP(eurostat_totals[[#This Row],[energy carrier EUCalc]],$AE$11:$BI$24,COLUMN()-COLUMN($AD$29),FALSE)*eurostat_totals[[#This Row],[2020 1]]</f>
        <v>0</v>
      </c>
      <c r="BF65" s="81">
        <f ca="1">VLOOKUP(eurostat_totals[[#This Row],[energy carrier EUCalc]],$AE$11:$BI$24,COLUMN()-COLUMN($AD$29),FALSE)*eurostat_totals[[#This Row],[2020 1]]</f>
        <v>0</v>
      </c>
      <c r="BG65" s="81">
        <f ca="1">VLOOKUP(eurostat_totals[[#This Row],[energy carrier EUCalc]],$AE$11:$BI$24,COLUMN()-COLUMN($AD$29),FALSE)*eurostat_totals[[#This Row],[2020 1]]</f>
        <v>0</v>
      </c>
      <c r="BH65" s="81">
        <f ca="1">VLOOKUP(eurostat_totals[[#This Row],[energy carrier EUCalc]],$AE$11:$BI$24,COLUMN()-COLUMN($AD$29),FALSE)*eurostat_totals[[#This Row],[2020 1]]</f>
        <v>0</v>
      </c>
      <c r="BI65" s="81">
        <f ca="1">VLOOKUP(eurostat_totals[[#This Row],[energy carrier EUCalc]],$AE$11:$BI$24,COLUMN()-COLUMN($AD$29),FALSE)*eurostat_totals[[#This Row],[2020 1]]</f>
        <v>0</v>
      </c>
    </row>
    <row r="66" spans="1:61" x14ac:dyDescent="0.25">
      <c r="A66" s="81" t="str">
        <f t="shared" si="117"/>
        <v>gas-bioCzech Republic</v>
      </c>
      <c r="B66" s="6" t="s">
        <v>66</v>
      </c>
      <c r="C66" t="s">
        <v>13</v>
      </c>
      <c r="D66" s="84">
        <v>0</v>
      </c>
      <c r="E66" s="84">
        <v>0</v>
      </c>
      <c r="F66" s="84">
        <v>0</v>
      </c>
      <c r="G66" s="84">
        <v>0</v>
      </c>
      <c r="H66" s="84">
        <v>0</v>
      </c>
      <c r="I66" s="84">
        <v>0</v>
      </c>
      <c r="J66" s="84">
        <v>0</v>
      </c>
      <c r="K66" s="84">
        <v>0</v>
      </c>
      <c r="L66" s="84">
        <v>0</v>
      </c>
      <c r="M66" s="84">
        <v>0</v>
      </c>
      <c r="N66" s="84">
        <v>0</v>
      </c>
      <c r="O66" s="84">
        <v>0</v>
      </c>
      <c r="P66" s="84">
        <v>0</v>
      </c>
      <c r="Q66" s="84">
        <v>0</v>
      </c>
      <c r="R66" s="84">
        <v>0</v>
      </c>
      <c r="S66" s="84">
        <v>0</v>
      </c>
      <c r="T66" s="84">
        <v>0</v>
      </c>
      <c r="U66" s="84">
        <v>0</v>
      </c>
      <c r="V66" s="84">
        <v>0</v>
      </c>
      <c r="W66" s="84">
        <v>0</v>
      </c>
      <c r="X66" s="84">
        <v>0</v>
      </c>
      <c r="Y66" s="84">
        <v>0</v>
      </c>
      <c r="Z66" s="84">
        <v>0</v>
      </c>
      <c r="AA66" s="84">
        <v>0</v>
      </c>
      <c r="AB66" s="84">
        <v>0</v>
      </c>
      <c r="AC66" s="84">
        <v>0</v>
      </c>
      <c r="AD66" s="84">
        <v>0</v>
      </c>
      <c r="AE66" s="84">
        <v>0</v>
      </c>
      <c r="AF66" s="84">
        <f t="shared" si="114"/>
        <v>0</v>
      </c>
      <c r="AG66" s="84">
        <f t="shared" si="115"/>
        <v>0</v>
      </c>
      <c r="AH66" s="84">
        <f t="shared" si="116"/>
        <v>0</v>
      </c>
      <c r="AI66" s="84">
        <f ca="1">VLOOKUP(eurostat_totals[[#This Row],[energy carrier EUCalc]],$AE$11:$BI$24,COLUMN()-COLUMN($AD$29),FALSE)*eurostat_totals[[#This Row],[2020 1]]</f>
        <v>0</v>
      </c>
      <c r="AJ66" s="84">
        <f ca="1">VLOOKUP(eurostat_totals[[#This Row],[energy carrier EUCalc]],$AE$11:$BI$24,COLUMN()-COLUMN($AD$29),FALSE)*eurostat_totals[[#This Row],[2020 1]]</f>
        <v>0</v>
      </c>
      <c r="AK66" s="84">
        <f ca="1">VLOOKUP(eurostat_totals[[#This Row],[energy carrier EUCalc]],$AE$11:$BI$24,COLUMN()-COLUMN($AD$29),FALSE)*eurostat_totals[[#This Row],[2020 1]]</f>
        <v>0</v>
      </c>
      <c r="AL66" s="84">
        <f ca="1">VLOOKUP(eurostat_totals[[#This Row],[energy carrier EUCalc]],$AE$11:$BI$24,COLUMN()-COLUMN($AD$29),FALSE)*eurostat_totals[[#This Row],[2020 1]]</f>
        <v>0</v>
      </c>
      <c r="AM66" s="84">
        <f ca="1">VLOOKUP(eurostat_totals[[#This Row],[energy carrier EUCalc]],$AE$11:$BI$24,COLUMN()-COLUMN($AD$29),FALSE)*eurostat_totals[[#This Row],[2020 1]]</f>
        <v>0</v>
      </c>
      <c r="AN66" s="84">
        <f ca="1">VLOOKUP(eurostat_totals[[#This Row],[energy carrier EUCalc]],$AE$11:$BI$24,COLUMN()-COLUMN($AD$29),FALSE)*eurostat_totals[[#This Row],[2020 1]]</f>
        <v>0</v>
      </c>
      <c r="AO66" s="84">
        <f>VLOOKUP(eurostat_totals[[#This Row],[energy carrier EUCalc]],$AE$11:$BI$24,COLUMN()-COLUMN($AD$29),FALSE)*eurostat_totals[[#This Row],[2020 1]]</f>
        <v>0</v>
      </c>
      <c r="AP66" s="84">
        <f ca="1">VLOOKUP(eurostat_totals[[#This Row],[energy carrier EUCalc]],$AE$11:$BI$24,COLUMN()-COLUMN($AD$29),FALSE)*eurostat_totals[[#This Row],[2020 1]]</f>
        <v>0</v>
      </c>
      <c r="AQ66" s="84">
        <f ca="1">VLOOKUP(eurostat_totals[[#This Row],[energy carrier EUCalc]],$AE$11:$BI$24,COLUMN()-COLUMN($AD$29),FALSE)*eurostat_totals[[#This Row],[2020 1]]</f>
        <v>0</v>
      </c>
      <c r="AR66" s="81">
        <f ca="1">VLOOKUP(eurostat_totals[[#This Row],[energy carrier EUCalc]],$AE$11:$BI$24,COLUMN()-COLUMN($AD$29),FALSE)*eurostat_totals[[#This Row],[2020 1]]</f>
        <v>0</v>
      </c>
      <c r="AS66" s="81">
        <f ca="1">VLOOKUP(eurostat_totals[[#This Row],[energy carrier EUCalc]],$AE$11:$BI$24,COLUMN()-COLUMN($AD$29),FALSE)*eurostat_totals[[#This Row],[2020 1]]</f>
        <v>0</v>
      </c>
      <c r="AT66" s="81">
        <f ca="1">VLOOKUP(eurostat_totals[[#This Row],[energy carrier EUCalc]],$AE$11:$BI$24,COLUMN()-COLUMN($AD$29),FALSE)*eurostat_totals[[#This Row],[2020 1]]</f>
        <v>0</v>
      </c>
      <c r="AU66" s="81">
        <f ca="1">VLOOKUP(eurostat_totals[[#This Row],[energy carrier EUCalc]],$AE$11:$BI$24,COLUMN()-COLUMN($AD$29),FALSE)*eurostat_totals[[#This Row],[2020 1]]</f>
        <v>0</v>
      </c>
      <c r="AV66" s="81">
        <f>VLOOKUP(eurostat_totals[[#This Row],[energy carrier EUCalc]],$AE$11:$BI$24,COLUMN()-COLUMN($AD$29),FALSE)*eurostat_totals[[#This Row],[2020 1]]</f>
        <v>0</v>
      </c>
      <c r="AW66" s="81">
        <f ca="1">VLOOKUP(eurostat_totals[[#This Row],[energy carrier EUCalc]],$AE$11:$BI$24,COLUMN()-COLUMN($AD$29),FALSE)*eurostat_totals[[#This Row],[2020 1]]</f>
        <v>0</v>
      </c>
      <c r="AX66" s="81">
        <f ca="1">VLOOKUP(eurostat_totals[[#This Row],[energy carrier EUCalc]],$AE$11:$BI$24,COLUMN()-COLUMN($AD$29),FALSE)*eurostat_totals[[#This Row],[2020 1]]</f>
        <v>0</v>
      </c>
      <c r="AY66" s="81">
        <f ca="1">VLOOKUP(eurostat_totals[[#This Row],[energy carrier EUCalc]],$AE$11:$BI$24,COLUMN()-COLUMN($AD$29),FALSE)*eurostat_totals[[#This Row],[2020 1]]</f>
        <v>0</v>
      </c>
      <c r="AZ66" s="81">
        <f ca="1">VLOOKUP(eurostat_totals[[#This Row],[energy carrier EUCalc]],$AE$11:$BI$24,COLUMN()-COLUMN($AD$29),FALSE)*eurostat_totals[[#This Row],[2020 1]]</f>
        <v>0</v>
      </c>
      <c r="BA66" s="81">
        <f ca="1">VLOOKUP(eurostat_totals[[#This Row],[energy carrier EUCalc]],$AE$11:$BI$24,COLUMN()-COLUMN($AD$29),FALSE)*eurostat_totals[[#This Row],[2020 1]]</f>
        <v>0</v>
      </c>
      <c r="BB66" s="81">
        <f ca="1">VLOOKUP(eurostat_totals[[#This Row],[energy carrier EUCalc]],$AE$11:$BI$24,COLUMN()-COLUMN($AD$29),FALSE)*eurostat_totals[[#This Row],[2020 1]]</f>
        <v>0</v>
      </c>
      <c r="BC66" s="81">
        <f>VLOOKUP(eurostat_totals[[#This Row],[energy carrier EUCalc]],$AE$11:$BI$24,COLUMN()-COLUMN($AD$29),FALSE)*eurostat_totals[[#This Row],[2020 1]]</f>
        <v>0</v>
      </c>
      <c r="BD66" s="81">
        <f ca="1">VLOOKUP(eurostat_totals[[#This Row],[energy carrier EUCalc]],$AE$11:$BI$24,COLUMN()-COLUMN($AD$29),FALSE)*eurostat_totals[[#This Row],[2020 1]]</f>
        <v>0</v>
      </c>
      <c r="BE66" s="81">
        <f ca="1">VLOOKUP(eurostat_totals[[#This Row],[energy carrier EUCalc]],$AE$11:$BI$24,COLUMN()-COLUMN($AD$29),FALSE)*eurostat_totals[[#This Row],[2020 1]]</f>
        <v>0</v>
      </c>
      <c r="BF66" s="81">
        <f ca="1">VLOOKUP(eurostat_totals[[#This Row],[energy carrier EUCalc]],$AE$11:$BI$24,COLUMN()-COLUMN($AD$29),FALSE)*eurostat_totals[[#This Row],[2020 1]]</f>
        <v>0</v>
      </c>
      <c r="BG66" s="81">
        <f ca="1">VLOOKUP(eurostat_totals[[#This Row],[energy carrier EUCalc]],$AE$11:$BI$24,COLUMN()-COLUMN($AD$29),FALSE)*eurostat_totals[[#This Row],[2020 1]]</f>
        <v>0</v>
      </c>
      <c r="BH66" s="81">
        <f ca="1">VLOOKUP(eurostat_totals[[#This Row],[energy carrier EUCalc]],$AE$11:$BI$24,COLUMN()-COLUMN($AD$29),FALSE)*eurostat_totals[[#This Row],[2020 1]]</f>
        <v>0</v>
      </c>
      <c r="BI66" s="81">
        <f ca="1">VLOOKUP(eurostat_totals[[#This Row],[energy carrier EUCalc]],$AE$11:$BI$24,COLUMN()-COLUMN($AD$29),FALSE)*eurostat_totals[[#This Row],[2020 1]]</f>
        <v>0</v>
      </c>
    </row>
    <row r="67" spans="1:61" x14ac:dyDescent="0.25">
      <c r="A67" s="81" t="str">
        <f t="shared" si="117"/>
        <v>gas-bioDenmark</v>
      </c>
      <c r="B67" s="6" t="s">
        <v>66</v>
      </c>
      <c r="C67" t="s">
        <v>17</v>
      </c>
      <c r="D67" s="84">
        <v>0</v>
      </c>
      <c r="E67" s="84">
        <v>0</v>
      </c>
      <c r="F67" s="84">
        <v>0</v>
      </c>
      <c r="G67" s="84">
        <v>0</v>
      </c>
      <c r="H67" s="84">
        <v>0</v>
      </c>
      <c r="I67" s="84">
        <v>0</v>
      </c>
      <c r="J67" s="84">
        <v>0</v>
      </c>
      <c r="K67" s="84">
        <v>0</v>
      </c>
      <c r="L67" s="84">
        <v>0</v>
      </c>
      <c r="M67" s="84">
        <v>0</v>
      </c>
      <c r="N67" s="84">
        <v>0</v>
      </c>
      <c r="O67" s="84">
        <v>0</v>
      </c>
      <c r="P67" s="84">
        <v>0</v>
      </c>
      <c r="Q67" s="84">
        <v>0</v>
      </c>
      <c r="R67" s="84">
        <v>0</v>
      </c>
      <c r="S67" s="84">
        <v>0</v>
      </c>
      <c r="T67" s="84">
        <v>0</v>
      </c>
      <c r="U67" s="84">
        <v>0</v>
      </c>
      <c r="V67" s="84">
        <v>0</v>
      </c>
      <c r="W67" s="84">
        <v>0</v>
      </c>
      <c r="X67" s="84">
        <v>0</v>
      </c>
      <c r="Y67" s="84">
        <v>0</v>
      </c>
      <c r="Z67" s="84">
        <v>0</v>
      </c>
      <c r="AA67" s="84">
        <v>0</v>
      </c>
      <c r="AB67" s="84">
        <v>22.504050000000003</v>
      </c>
      <c r="AC67" s="84">
        <v>71.594279999999998</v>
      </c>
      <c r="AD67" s="84">
        <v>221.79573000000002</v>
      </c>
      <c r="AE67" s="84">
        <v>371.99718000000001</v>
      </c>
      <c r="AF67" s="84">
        <f t="shared" si="114"/>
        <v>446.39661599999999</v>
      </c>
      <c r="AG67" s="84">
        <f t="shared" si="115"/>
        <v>535.67593920000002</v>
      </c>
      <c r="AH67" s="84">
        <f t="shared" si="116"/>
        <v>638.31031703999997</v>
      </c>
      <c r="AI67" s="84">
        <f ca="1">VLOOKUP(eurostat_totals[[#This Row],[energy carrier EUCalc]],$AE$11:$BI$24,COLUMN()-COLUMN($AD$29),FALSE)*eurostat_totals[[#This Row],[2020 1]]</f>
        <v>638.31031703999997</v>
      </c>
      <c r="AJ67" s="84">
        <f ca="1">VLOOKUP(eurostat_totals[[#This Row],[energy carrier EUCalc]],$AE$11:$BI$24,COLUMN()-COLUMN($AD$29),FALSE)*eurostat_totals[[#This Row],[2020 1]]</f>
        <v>638.31031703999997</v>
      </c>
      <c r="AK67" s="84">
        <f ca="1">VLOOKUP(eurostat_totals[[#This Row],[energy carrier EUCalc]],$AE$11:$BI$24,COLUMN()-COLUMN($AD$29),FALSE)*eurostat_totals[[#This Row],[2020 1]]</f>
        <v>638.31031703999997</v>
      </c>
      <c r="AL67" s="84">
        <f ca="1">VLOOKUP(eurostat_totals[[#This Row],[energy carrier EUCalc]],$AE$11:$BI$24,COLUMN()-COLUMN($AD$29),FALSE)*eurostat_totals[[#This Row],[2020 1]]</f>
        <v>638.31031703999997</v>
      </c>
      <c r="AM67" s="84">
        <f ca="1">VLOOKUP(eurostat_totals[[#This Row],[energy carrier EUCalc]],$AE$11:$BI$24,COLUMN()-COLUMN($AD$29),FALSE)*eurostat_totals[[#This Row],[2020 1]]</f>
        <v>638.31031703999997</v>
      </c>
      <c r="AN67" s="84">
        <f ca="1">VLOOKUP(eurostat_totals[[#This Row],[energy carrier EUCalc]],$AE$11:$BI$24,COLUMN()-COLUMN($AD$29),FALSE)*eurostat_totals[[#This Row],[2020 1]]</f>
        <v>638.31031703999997</v>
      </c>
      <c r="AO67" s="84">
        <f>VLOOKUP(eurostat_totals[[#This Row],[energy carrier EUCalc]],$AE$11:$BI$24,COLUMN()-COLUMN($AD$29),FALSE)*eurostat_totals[[#This Row],[2020 1]]</f>
        <v>638.31031703999997</v>
      </c>
      <c r="AP67" s="84">
        <f ca="1">VLOOKUP(eurostat_totals[[#This Row],[energy carrier EUCalc]],$AE$11:$BI$24,COLUMN()-COLUMN($AD$29),FALSE)*eurostat_totals[[#This Row],[2020 1]]</f>
        <v>638.31031703999997</v>
      </c>
      <c r="AQ67" s="84">
        <f ca="1">VLOOKUP(eurostat_totals[[#This Row],[energy carrier EUCalc]],$AE$11:$BI$24,COLUMN()-COLUMN($AD$29),FALSE)*eurostat_totals[[#This Row],[2020 1]]</f>
        <v>638.31031703999997</v>
      </c>
      <c r="AR67" s="81">
        <f ca="1">VLOOKUP(eurostat_totals[[#This Row],[energy carrier EUCalc]],$AE$11:$BI$24,COLUMN()-COLUMN($AD$29),FALSE)*eurostat_totals[[#This Row],[2020 1]]</f>
        <v>638.31031703999997</v>
      </c>
      <c r="AS67" s="81">
        <f ca="1">VLOOKUP(eurostat_totals[[#This Row],[energy carrier EUCalc]],$AE$11:$BI$24,COLUMN()-COLUMN($AD$29),FALSE)*eurostat_totals[[#This Row],[2020 1]]</f>
        <v>638.31031703999997</v>
      </c>
      <c r="AT67" s="81">
        <f ca="1">VLOOKUP(eurostat_totals[[#This Row],[energy carrier EUCalc]],$AE$11:$BI$24,COLUMN()-COLUMN($AD$29),FALSE)*eurostat_totals[[#This Row],[2020 1]]</f>
        <v>638.31031703999997</v>
      </c>
      <c r="AU67" s="81">
        <f ca="1">VLOOKUP(eurostat_totals[[#This Row],[energy carrier EUCalc]],$AE$11:$BI$24,COLUMN()-COLUMN($AD$29),FALSE)*eurostat_totals[[#This Row],[2020 1]]</f>
        <v>638.31031703999997</v>
      </c>
      <c r="AV67" s="81">
        <f>VLOOKUP(eurostat_totals[[#This Row],[energy carrier EUCalc]],$AE$11:$BI$24,COLUMN()-COLUMN($AD$29),FALSE)*eurostat_totals[[#This Row],[2020 1]]</f>
        <v>638.31031703999997</v>
      </c>
      <c r="AW67" s="81">
        <f ca="1">VLOOKUP(eurostat_totals[[#This Row],[energy carrier EUCalc]],$AE$11:$BI$24,COLUMN()-COLUMN($AD$29),FALSE)*eurostat_totals[[#This Row],[2020 1]]</f>
        <v>638.31031703999997</v>
      </c>
      <c r="AX67" s="81">
        <f ca="1">VLOOKUP(eurostat_totals[[#This Row],[energy carrier EUCalc]],$AE$11:$BI$24,COLUMN()-COLUMN($AD$29),FALSE)*eurostat_totals[[#This Row],[2020 1]]</f>
        <v>638.31031703999997</v>
      </c>
      <c r="AY67" s="81">
        <f ca="1">VLOOKUP(eurostat_totals[[#This Row],[energy carrier EUCalc]],$AE$11:$BI$24,COLUMN()-COLUMN($AD$29),FALSE)*eurostat_totals[[#This Row],[2020 1]]</f>
        <v>638.31031703999997</v>
      </c>
      <c r="AZ67" s="81">
        <f ca="1">VLOOKUP(eurostat_totals[[#This Row],[energy carrier EUCalc]],$AE$11:$BI$24,COLUMN()-COLUMN($AD$29),FALSE)*eurostat_totals[[#This Row],[2020 1]]</f>
        <v>638.31031703999997</v>
      </c>
      <c r="BA67" s="81">
        <f ca="1">VLOOKUP(eurostat_totals[[#This Row],[energy carrier EUCalc]],$AE$11:$BI$24,COLUMN()-COLUMN($AD$29),FALSE)*eurostat_totals[[#This Row],[2020 1]]</f>
        <v>638.31031703999997</v>
      </c>
      <c r="BB67" s="81">
        <f ca="1">VLOOKUP(eurostat_totals[[#This Row],[energy carrier EUCalc]],$AE$11:$BI$24,COLUMN()-COLUMN($AD$29),FALSE)*eurostat_totals[[#This Row],[2020 1]]</f>
        <v>638.31031703999997</v>
      </c>
      <c r="BC67" s="81">
        <f>VLOOKUP(eurostat_totals[[#This Row],[energy carrier EUCalc]],$AE$11:$BI$24,COLUMN()-COLUMN($AD$29),FALSE)*eurostat_totals[[#This Row],[2020 1]]</f>
        <v>638.31031703999997</v>
      </c>
      <c r="BD67" s="81">
        <f ca="1">VLOOKUP(eurostat_totals[[#This Row],[energy carrier EUCalc]],$AE$11:$BI$24,COLUMN()-COLUMN($AD$29),FALSE)*eurostat_totals[[#This Row],[2020 1]]</f>
        <v>638.31031703999997</v>
      </c>
      <c r="BE67" s="81">
        <f ca="1">VLOOKUP(eurostat_totals[[#This Row],[energy carrier EUCalc]],$AE$11:$BI$24,COLUMN()-COLUMN($AD$29),FALSE)*eurostat_totals[[#This Row],[2020 1]]</f>
        <v>638.31031703999997</v>
      </c>
      <c r="BF67" s="81">
        <f ca="1">VLOOKUP(eurostat_totals[[#This Row],[energy carrier EUCalc]],$AE$11:$BI$24,COLUMN()-COLUMN($AD$29),FALSE)*eurostat_totals[[#This Row],[2020 1]]</f>
        <v>638.31031703999997</v>
      </c>
      <c r="BG67" s="81">
        <f ca="1">VLOOKUP(eurostat_totals[[#This Row],[energy carrier EUCalc]],$AE$11:$BI$24,COLUMN()-COLUMN($AD$29),FALSE)*eurostat_totals[[#This Row],[2020 1]]</f>
        <v>638.31031703999997</v>
      </c>
      <c r="BH67" s="81">
        <f ca="1">VLOOKUP(eurostat_totals[[#This Row],[energy carrier EUCalc]],$AE$11:$BI$24,COLUMN()-COLUMN($AD$29),FALSE)*eurostat_totals[[#This Row],[2020 1]]</f>
        <v>638.31031703999997</v>
      </c>
      <c r="BI67" s="81">
        <f ca="1">VLOOKUP(eurostat_totals[[#This Row],[energy carrier EUCalc]],$AE$11:$BI$24,COLUMN()-COLUMN($AD$29),FALSE)*eurostat_totals[[#This Row],[2020 1]]</f>
        <v>638.31031703999997</v>
      </c>
    </row>
    <row r="68" spans="1:61" x14ac:dyDescent="0.25">
      <c r="A68" s="81" t="str">
        <f t="shared" si="117"/>
        <v>gas-bioEstonia</v>
      </c>
      <c r="B68" s="6" t="s">
        <v>66</v>
      </c>
      <c r="C68" t="s">
        <v>25</v>
      </c>
      <c r="D68" s="84">
        <v>0</v>
      </c>
      <c r="E68" s="84">
        <v>0</v>
      </c>
      <c r="F68" s="84">
        <v>0</v>
      </c>
      <c r="G68" s="84">
        <v>0</v>
      </c>
      <c r="H68" s="84">
        <v>0</v>
      </c>
      <c r="I68" s="84">
        <v>0</v>
      </c>
      <c r="J68" s="84">
        <v>0</v>
      </c>
      <c r="K68" s="84">
        <v>0</v>
      </c>
      <c r="L68" s="84">
        <v>0</v>
      </c>
      <c r="M68" s="84">
        <v>0</v>
      </c>
      <c r="N68" s="84">
        <v>0</v>
      </c>
      <c r="O68" s="84">
        <v>0</v>
      </c>
      <c r="P68" s="84">
        <v>0</v>
      </c>
      <c r="Q68" s="84">
        <v>0</v>
      </c>
      <c r="R68" s="84">
        <v>0</v>
      </c>
      <c r="S68" s="84">
        <v>0</v>
      </c>
      <c r="T68" s="84">
        <v>0</v>
      </c>
      <c r="U68" s="84">
        <v>0</v>
      </c>
      <c r="V68" s="84">
        <v>0</v>
      </c>
      <c r="W68" s="84">
        <v>0</v>
      </c>
      <c r="X68" s="84">
        <v>0</v>
      </c>
      <c r="Y68" s="84">
        <v>0</v>
      </c>
      <c r="Z68" s="84">
        <v>0</v>
      </c>
      <c r="AA68" s="84">
        <v>0</v>
      </c>
      <c r="AB68" s="84">
        <v>0</v>
      </c>
      <c r="AC68" s="84">
        <v>0</v>
      </c>
      <c r="AD68" s="84">
        <v>0</v>
      </c>
      <c r="AE68" s="84">
        <v>0</v>
      </c>
      <c r="AF68" s="84">
        <f t="shared" si="114"/>
        <v>0</v>
      </c>
      <c r="AG68" s="84">
        <f t="shared" si="115"/>
        <v>0</v>
      </c>
      <c r="AH68" s="84">
        <f t="shared" si="116"/>
        <v>0</v>
      </c>
      <c r="AI68" s="84">
        <f ca="1">VLOOKUP(eurostat_totals[[#This Row],[energy carrier EUCalc]],$AE$11:$BI$24,COLUMN()-COLUMN($AD$29),FALSE)*eurostat_totals[[#This Row],[2020 1]]</f>
        <v>0</v>
      </c>
      <c r="AJ68" s="84">
        <f ca="1">VLOOKUP(eurostat_totals[[#This Row],[energy carrier EUCalc]],$AE$11:$BI$24,COLUMN()-COLUMN($AD$29),FALSE)*eurostat_totals[[#This Row],[2020 1]]</f>
        <v>0</v>
      </c>
      <c r="AK68" s="84">
        <f ca="1">VLOOKUP(eurostat_totals[[#This Row],[energy carrier EUCalc]],$AE$11:$BI$24,COLUMN()-COLUMN($AD$29),FALSE)*eurostat_totals[[#This Row],[2020 1]]</f>
        <v>0</v>
      </c>
      <c r="AL68" s="84">
        <f ca="1">VLOOKUP(eurostat_totals[[#This Row],[energy carrier EUCalc]],$AE$11:$BI$24,COLUMN()-COLUMN($AD$29),FALSE)*eurostat_totals[[#This Row],[2020 1]]</f>
        <v>0</v>
      </c>
      <c r="AM68" s="84">
        <f ca="1">VLOOKUP(eurostat_totals[[#This Row],[energy carrier EUCalc]],$AE$11:$BI$24,COLUMN()-COLUMN($AD$29),FALSE)*eurostat_totals[[#This Row],[2020 1]]</f>
        <v>0</v>
      </c>
      <c r="AN68" s="84">
        <f ca="1">VLOOKUP(eurostat_totals[[#This Row],[energy carrier EUCalc]],$AE$11:$BI$24,COLUMN()-COLUMN($AD$29),FALSE)*eurostat_totals[[#This Row],[2020 1]]</f>
        <v>0</v>
      </c>
      <c r="AO68" s="84">
        <f>VLOOKUP(eurostat_totals[[#This Row],[energy carrier EUCalc]],$AE$11:$BI$24,COLUMN()-COLUMN($AD$29),FALSE)*eurostat_totals[[#This Row],[2020 1]]</f>
        <v>0</v>
      </c>
      <c r="AP68" s="84">
        <f ca="1">VLOOKUP(eurostat_totals[[#This Row],[energy carrier EUCalc]],$AE$11:$BI$24,COLUMN()-COLUMN($AD$29),FALSE)*eurostat_totals[[#This Row],[2020 1]]</f>
        <v>0</v>
      </c>
      <c r="AQ68" s="84">
        <f ca="1">VLOOKUP(eurostat_totals[[#This Row],[energy carrier EUCalc]],$AE$11:$BI$24,COLUMN()-COLUMN($AD$29),FALSE)*eurostat_totals[[#This Row],[2020 1]]</f>
        <v>0</v>
      </c>
      <c r="AR68" s="81">
        <f ca="1">VLOOKUP(eurostat_totals[[#This Row],[energy carrier EUCalc]],$AE$11:$BI$24,COLUMN()-COLUMN($AD$29),FALSE)*eurostat_totals[[#This Row],[2020 1]]</f>
        <v>0</v>
      </c>
      <c r="AS68" s="81">
        <f ca="1">VLOOKUP(eurostat_totals[[#This Row],[energy carrier EUCalc]],$AE$11:$BI$24,COLUMN()-COLUMN($AD$29),FALSE)*eurostat_totals[[#This Row],[2020 1]]</f>
        <v>0</v>
      </c>
      <c r="AT68" s="81">
        <f ca="1">VLOOKUP(eurostat_totals[[#This Row],[energy carrier EUCalc]],$AE$11:$BI$24,COLUMN()-COLUMN($AD$29),FALSE)*eurostat_totals[[#This Row],[2020 1]]</f>
        <v>0</v>
      </c>
      <c r="AU68" s="81">
        <f ca="1">VLOOKUP(eurostat_totals[[#This Row],[energy carrier EUCalc]],$AE$11:$BI$24,COLUMN()-COLUMN($AD$29),FALSE)*eurostat_totals[[#This Row],[2020 1]]</f>
        <v>0</v>
      </c>
      <c r="AV68" s="81">
        <f>VLOOKUP(eurostat_totals[[#This Row],[energy carrier EUCalc]],$AE$11:$BI$24,COLUMN()-COLUMN($AD$29),FALSE)*eurostat_totals[[#This Row],[2020 1]]</f>
        <v>0</v>
      </c>
      <c r="AW68" s="81">
        <f ca="1">VLOOKUP(eurostat_totals[[#This Row],[energy carrier EUCalc]],$AE$11:$BI$24,COLUMN()-COLUMN($AD$29),FALSE)*eurostat_totals[[#This Row],[2020 1]]</f>
        <v>0</v>
      </c>
      <c r="AX68" s="81">
        <f ca="1">VLOOKUP(eurostat_totals[[#This Row],[energy carrier EUCalc]],$AE$11:$BI$24,COLUMN()-COLUMN($AD$29),FALSE)*eurostat_totals[[#This Row],[2020 1]]</f>
        <v>0</v>
      </c>
      <c r="AY68" s="81">
        <f ca="1">VLOOKUP(eurostat_totals[[#This Row],[energy carrier EUCalc]],$AE$11:$BI$24,COLUMN()-COLUMN($AD$29),FALSE)*eurostat_totals[[#This Row],[2020 1]]</f>
        <v>0</v>
      </c>
      <c r="AZ68" s="81">
        <f ca="1">VLOOKUP(eurostat_totals[[#This Row],[energy carrier EUCalc]],$AE$11:$BI$24,COLUMN()-COLUMN($AD$29),FALSE)*eurostat_totals[[#This Row],[2020 1]]</f>
        <v>0</v>
      </c>
      <c r="BA68" s="81">
        <f ca="1">VLOOKUP(eurostat_totals[[#This Row],[energy carrier EUCalc]],$AE$11:$BI$24,COLUMN()-COLUMN($AD$29),FALSE)*eurostat_totals[[#This Row],[2020 1]]</f>
        <v>0</v>
      </c>
      <c r="BB68" s="81">
        <f ca="1">VLOOKUP(eurostat_totals[[#This Row],[energy carrier EUCalc]],$AE$11:$BI$24,COLUMN()-COLUMN($AD$29),FALSE)*eurostat_totals[[#This Row],[2020 1]]</f>
        <v>0</v>
      </c>
      <c r="BC68" s="81">
        <f>VLOOKUP(eurostat_totals[[#This Row],[energy carrier EUCalc]],$AE$11:$BI$24,COLUMN()-COLUMN($AD$29),FALSE)*eurostat_totals[[#This Row],[2020 1]]</f>
        <v>0</v>
      </c>
      <c r="BD68" s="81">
        <f ca="1">VLOOKUP(eurostat_totals[[#This Row],[energy carrier EUCalc]],$AE$11:$BI$24,COLUMN()-COLUMN($AD$29),FALSE)*eurostat_totals[[#This Row],[2020 1]]</f>
        <v>0</v>
      </c>
      <c r="BE68" s="81">
        <f ca="1">VLOOKUP(eurostat_totals[[#This Row],[energy carrier EUCalc]],$AE$11:$BI$24,COLUMN()-COLUMN($AD$29),FALSE)*eurostat_totals[[#This Row],[2020 1]]</f>
        <v>0</v>
      </c>
      <c r="BF68" s="81">
        <f ca="1">VLOOKUP(eurostat_totals[[#This Row],[energy carrier EUCalc]],$AE$11:$BI$24,COLUMN()-COLUMN($AD$29),FALSE)*eurostat_totals[[#This Row],[2020 1]]</f>
        <v>0</v>
      </c>
      <c r="BG68" s="81">
        <f ca="1">VLOOKUP(eurostat_totals[[#This Row],[energy carrier EUCalc]],$AE$11:$BI$24,COLUMN()-COLUMN($AD$29),FALSE)*eurostat_totals[[#This Row],[2020 1]]</f>
        <v>0</v>
      </c>
      <c r="BH68" s="81">
        <f ca="1">VLOOKUP(eurostat_totals[[#This Row],[energy carrier EUCalc]],$AE$11:$BI$24,COLUMN()-COLUMN($AD$29),FALSE)*eurostat_totals[[#This Row],[2020 1]]</f>
        <v>0</v>
      </c>
      <c r="BI68" s="81">
        <f ca="1">VLOOKUP(eurostat_totals[[#This Row],[energy carrier EUCalc]],$AE$11:$BI$24,COLUMN()-COLUMN($AD$29),FALSE)*eurostat_totals[[#This Row],[2020 1]]</f>
        <v>0</v>
      </c>
    </row>
    <row r="69" spans="1:61" x14ac:dyDescent="0.25">
      <c r="A69" s="81" t="str">
        <f t="shared" si="117"/>
        <v>gas-bioFinland</v>
      </c>
      <c r="B69" s="6" t="s">
        <v>66</v>
      </c>
      <c r="C69" t="s">
        <v>11</v>
      </c>
      <c r="D69" s="84">
        <v>0</v>
      </c>
      <c r="E69" s="84">
        <v>0</v>
      </c>
      <c r="F69" s="84">
        <v>0</v>
      </c>
      <c r="G69" s="84">
        <v>0</v>
      </c>
      <c r="H69" s="84">
        <v>0</v>
      </c>
      <c r="I69" s="84">
        <v>0</v>
      </c>
      <c r="J69" s="84">
        <v>0</v>
      </c>
      <c r="K69" s="84">
        <v>0</v>
      </c>
      <c r="L69" s="84">
        <v>0</v>
      </c>
      <c r="M69" s="84">
        <v>0</v>
      </c>
      <c r="N69" s="84">
        <v>0</v>
      </c>
      <c r="O69" s="84">
        <v>0</v>
      </c>
      <c r="P69" s="84">
        <v>0</v>
      </c>
      <c r="Q69" s="84">
        <v>0</v>
      </c>
      <c r="R69" s="84">
        <v>0</v>
      </c>
      <c r="S69" s="84">
        <v>0</v>
      </c>
      <c r="T69" s="84">
        <v>0</v>
      </c>
      <c r="U69" s="84">
        <v>0</v>
      </c>
      <c r="V69" s="84">
        <v>0</v>
      </c>
      <c r="W69" s="84">
        <v>0</v>
      </c>
      <c r="X69" s="84">
        <v>0</v>
      </c>
      <c r="Y69" s="84">
        <v>0</v>
      </c>
      <c r="Z69" s="84">
        <v>0</v>
      </c>
      <c r="AA69" s="84">
        <v>0</v>
      </c>
      <c r="AB69" s="84">
        <v>0</v>
      </c>
      <c r="AC69" s="84">
        <v>0</v>
      </c>
      <c r="AD69" s="84">
        <v>0</v>
      </c>
      <c r="AE69" s="84">
        <v>0</v>
      </c>
      <c r="AF69" s="84">
        <f t="shared" si="114"/>
        <v>0</v>
      </c>
      <c r="AG69" s="84">
        <f t="shared" si="115"/>
        <v>0</v>
      </c>
      <c r="AH69" s="84">
        <f t="shared" si="116"/>
        <v>0</v>
      </c>
      <c r="AI69" s="84">
        <f ca="1">VLOOKUP(eurostat_totals[[#This Row],[energy carrier EUCalc]],$AE$11:$BI$24,COLUMN()-COLUMN($AD$29),FALSE)*eurostat_totals[[#This Row],[2020 1]]</f>
        <v>0</v>
      </c>
      <c r="AJ69" s="84">
        <f ca="1">VLOOKUP(eurostat_totals[[#This Row],[energy carrier EUCalc]],$AE$11:$BI$24,COLUMN()-COLUMN($AD$29),FALSE)*eurostat_totals[[#This Row],[2020 1]]</f>
        <v>0</v>
      </c>
      <c r="AK69" s="84">
        <f ca="1">VLOOKUP(eurostat_totals[[#This Row],[energy carrier EUCalc]],$AE$11:$BI$24,COLUMN()-COLUMN($AD$29),FALSE)*eurostat_totals[[#This Row],[2020 1]]</f>
        <v>0</v>
      </c>
      <c r="AL69" s="84">
        <f ca="1">VLOOKUP(eurostat_totals[[#This Row],[energy carrier EUCalc]],$AE$11:$BI$24,COLUMN()-COLUMN($AD$29),FALSE)*eurostat_totals[[#This Row],[2020 1]]</f>
        <v>0</v>
      </c>
      <c r="AM69" s="84">
        <f ca="1">VLOOKUP(eurostat_totals[[#This Row],[energy carrier EUCalc]],$AE$11:$BI$24,COLUMN()-COLUMN($AD$29),FALSE)*eurostat_totals[[#This Row],[2020 1]]</f>
        <v>0</v>
      </c>
      <c r="AN69" s="84">
        <f ca="1">VLOOKUP(eurostat_totals[[#This Row],[energy carrier EUCalc]],$AE$11:$BI$24,COLUMN()-COLUMN($AD$29),FALSE)*eurostat_totals[[#This Row],[2020 1]]</f>
        <v>0</v>
      </c>
      <c r="AO69" s="84">
        <f>VLOOKUP(eurostat_totals[[#This Row],[energy carrier EUCalc]],$AE$11:$BI$24,COLUMN()-COLUMN($AD$29),FALSE)*eurostat_totals[[#This Row],[2020 1]]</f>
        <v>0</v>
      </c>
      <c r="AP69" s="84">
        <f ca="1">VLOOKUP(eurostat_totals[[#This Row],[energy carrier EUCalc]],$AE$11:$BI$24,COLUMN()-COLUMN($AD$29),FALSE)*eurostat_totals[[#This Row],[2020 1]]</f>
        <v>0</v>
      </c>
      <c r="AQ69" s="84">
        <f ca="1">VLOOKUP(eurostat_totals[[#This Row],[energy carrier EUCalc]],$AE$11:$BI$24,COLUMN()-COLUMN($AD$29),FALSE)*eurostat_totals[[#This Row],[2020 1]]</f>
        <v>0</v>
      </c>
      <c r="AR69" s="81">
        <f ca="1">VLOOKUP(eurostat_totals[[#This Row],[energy carrier EUCalc]],$AE$11:$BI$24,COLUMN()-COLUMN($AD$29),FALSE)*eurostat_totals[[#This Row],[2020 1]]</f>
        <v>0</v>
      </c>
      <c r="AS69" s="81">
        <f ca="1">VLOOKUP(eurostat_totals[[#This Row],[energy carrier EUCalc]],$AE$11:$BI$24,COLUMN()-COLUMN($AD$29),FALSE)*eurostat_totals[[#This Row],[2020 1]]</f>
        <v>0</v>
      </c>
      <c r="AT69" s="81">
        <f ca="1">VLOOKUP(eurostat_totals[[#This Row],[energy carrier EUCalc]],$AE$11:$BI$24,COLUMN()-COLUMN($AD$29),FALSE)*eurostat_totals[[#This Row],[2020 1]]</f>
        <v>0</v>
      </c>
      <c r="AU69" s="81">
        <f ca="1">VLOOKUP(eurostat_totals[[#This Row],[energy carrier EUCalc]],$AE$11:$BI$24,COLUMN()-COLUMN($AD$29),FALSE)*eurostat_totals[[#This Row],[2020 1]]</f>
        <v>0</v>
      </c>
      <c r="AV69" s="81">
        <f>VLOOKUP(eurostat_totals[[#This Row],[energy carrier EUCalc]],$AE$11:$BI$24,COLUMN()-COLUMN($AD$29),FALSE)*eurostat_totals[[#This Row],[2020 1]]</f>
        <v>0</v>
      </c>
      <c r="AW69" s="81">
        <f ca="1">VLOOKUP(eurostat_totals[[#This Row],[energy carrier EUCalc]],$AE$11:$BI$24,COLUMN()-COLUMN($AD$29),FALSE)*eurostat_totals[[#This Row],[2020 1]]</f>
        <v>0</v>
      </c>
      <c r="AX69" s="81">
        <f ca="1">VLOOKUP(eurostat_totals[[#This Row],[energy carrier EUCalc]],$AE$11:$BI$24,COLUMN()-COLUMN($AD$29),FALSE)*eurostat_totals[[#This Row],[2020 1]]</f>
        <v>0</v>
      </c>
      <c r="AY69" s="81">
        <f ca="1">VLOOKUP(eurostat_totals[[#This Row],[energy carrier EUCalc]],$AE$11:$BI$24,COLUMN()-COLUMN($AD$29),FALSE)*eurostat_totals[[#This Row],[2020 1]]</f>
        <v>0</v>
      </c>
      <c r="AZ69" s="81">
        <f ca="1">VLOOKUP(eurostat_totals[[#This Row],[energy carrier EUCalc]],$AE$11:$BI$24,COLUMN()-COLUMN($AD$29),FALSE)*eurostat_totals[[#This Row],[2020 1]]</f>
        <v>0</v>
      </c>
      <c r="BA69" s="81">
        <f ca="1">VLOOKUP(eurostat_totals[[#This Row],[energy carrier EUCalc]],$AE$11:$BI$24,COLUMN()-COLUMN($AD$29),FALSE)*eurostat_totals[[#This Row],[2020 1]]</f>
        <v>0</v>
      </c>
      <c r="BB69" s="81">
        <f ca="1">VLOOKUP(eurostat_totals[[#This Row],[energy carrier EUCalc]],$AE$11:$BI$24,COLUMN()-COLUMN($AD$29),FALSE)*eurostat_totals[[#This Row],[2020 1]]</f>
        <v>0</v>
      </c>
      <c r="BC69" s="81">
        <f>VLOOKUP(eurostat_totals[[#This Row],[energy carrier EUCalc]],$AE$11:$BI$24,COLUMN()-COLUMN($AD$29),FALSE)*eurostat_totals[[#This Row],[2020 1]]</f>
        <v>0</v>
      </c>
      <c r="BD69" s="81">
        <f ca="1">VLOOKUP(eurostat_totals[[#This Row],[energy carrier EUCalc]],$AE$11:$BI$24,COLUMN()-COLUMN($AD$29),FALSE)*eurostat_totals[[#This Row],[2020 1]]</f>
        <v>0</v>
      </c>
      <c r="BE69" s="81">
        <f ca="1">VLOOKUP(eurostat_totals[[#This Row],[energy carrier EUCalc]],$AE$11:$BI$24,COLUMN()-COLUMN($AD$29),FALSE)*eurostat_totals[[#This Row],[2020 1]]</f>
        <v>0</v>
      </c>
      <c r="BF69" s="81">
        <f ca="1">VLOOKUP(eurostat_totals[[#This Row],[energy carrier EUCalc]],$AE$11:$BI$24,COLUMN()-COLUMN($AD$29),FALSE)*eurostat_totals[[#This Row],[2020 1]]</f>
        <v>0</v>
      </c>
      <c r="BG69" s="81">
        <f ca="1">VLOOKUP(eurostat_totals[[#This Row],[energy carrier EUCalc]],$AE$11:$BI$24,COLUMN()-COLUMN($AD$29),FALSE)*eurostat_totals[[#This Row],[2020 1]]</f>
        <v>0</v>
      </c>
      <c r="BH69" s="81">
        <f ca="1">VLOOKUP(eurostat_totals[[#This Row],[energy carrier EUCalc]],$AE$11:$BI$24,COLUMN()-COLUMN($AD$29),FALSE)*eurostat_totals[[#This Row],[2020 1]]</f>
        <v>0</v>
      </c>
      <c r="BI69" s="81">
        <f ca="1">VLOOKUP(eurostat_totals[[#This Row],[energy carrier EUCalc]],$AE$11:$BI$24,COLUMN()-COLUMN($AD$29),FALSE)*eurostat_totals[[#This Row],[2020 1]]</f>
        <v>0</v>
      </c>
    </row>
    <row r="70" spans="1:61" x14ac:dyDescent="0.25">
      <c r="A70" s="81" t="str">
        <f t="shared" si="117"/>
        <v>gas-bioFrance</v>
      </c>
      <c r="B70" s="6" t="s">
        <v>66</v>
      </c>
      <c r="C70" t="s">
        <v>3</v>
      </c>
      <c r="D70" s="84">
        <v>0</v>
      </c>
      <c r="E70" s="84">
        <v>0</v>
      </c>
      <c r="F70" s="84">
        <v>0</v>
      </c>
      <c r="G70" s="84">
        <v>0</v>
      </c>
      <c r="H70" s="84">
        <v>0</v>
      </c>
      <c r="I70" s="84">
        <v>0</v>
      </c>
      <c r="J70" s="84">
        <v>0</v>
      </c>
      <c r="K70" s="84">
        <v>0</v>
      </c>
      <c r="L70" s="84">
        <v>0</v>
      </c>
      <c r="M70" s="84">
        <v>0</v>
      </c>
      <c r="N70" s="84">
        <v>0</v>
      </c>
      <c r="O70" s="84">
        <v>0</v>
      </c>
      <c r="P70" s="84">
        <v>0</v>
      </c>
      <c r="Q70" s="84">
        <v>0</v>
      </c>
      <c r="R70" s="84">
        <v>0</v>
      </c>
      <c r="S70" s="84">
        <v>0</v>
      </c>
      <c r="T70" s="84">
        <v>0</v>
      </c>
      <c r="U70" s="84">
        <v>0</v>
      </c>
      <c r="V70" s="84">
        <v>0</v>
      </c>
      <c r="W70" s="84">
        <v>0</v>
      </c>
      <c r="X70" s="84">
        <v>0</v>
      </c>
      <c r="Y70" s="84">
        <v>0</v>
      </c>
      <c r="Z70" s="84">
        <v>0</v>
      </c>
      <c r="AA70" s="84">
        <v>0</v>
      </c>
      <c r="AB70" s="84">
        <v>0</v>
      </c>
      <c r="AC70" s="84">
        <v>0</v>
      </c>
      <c r="AD70" s="84">
        <v>0</v>
      </c>
      <c r="AE70" s="84">
        <v>0</v>
      </c>
      <c r="AF70" s="84">
        <f t="shared" si="114"/>
        <v>0</v>
      </c>
      <c r="AG70" s="84">
        <f t="shared" si="115"/>
        <v>0</v>
      </c>
      <c r="AH70" s="84">
        <f t="shared" si="116"/>
        <v>0</v>
      </c>
      <c r="AI70" s="84">
        <f ca="1">VLOOKUP(eurostat_totals[[#This Row],[energy carrier EUCalc]],$AE$11:$BI$24,COLUMN()-COLUMN($AD$29),FALSE)*eurostat_totals[[#This Row],[2020 1]]</f>
        <v>0</v>
      </c>
      <c r="AJ70" s="84">
        <f ca="1">VLOOKUP(eurostat_totals[[#This Row],[energy carrier EUCalc]],$AE$11:$BI$24,COLUMN()-COLUMN($AD$29),FALSE)*eurostat_totals[[#This Row],[2020 1]]</f>
        <v>0</v>
      </c>
      <c r="AK70" s="84">
        <f ca="1">VLOOKUP(eurostat_totals[[#This Row],[energy carrier EUCalc]],$AE$11:$BI$24,COLUMN()-COLUMN($AD$29),FALSE)*eurostat_totals[[#This Row],[2020 1]]</f>
        <v>0</v>
      </c>
      <c r="AL70" s="84">
        <f ca="1">VLOOKUP(eurostat_totals[[#This Row],[energy carrier EUCalc]],$AE$11:$BI$24,COLUMN()-COLUMN($AD$29),FALSE)*eurostat_totals[[#This Row],[2020 1]]</f>
        <v>0</v>
      </c>
      <c r="AM70" s="84">
        <f ca="1">VLOOKUP(eurostat_totals[[#This Row],[energy carrier EUCalc]],$AE$11:$BI$24,COLUMN()-COLUMN($AD$29),FALSE)*eurostat_totals[[#This Row],[2020 1]]</f>
        <v>0</v>
      </c>
      <c r="AN70" s="84">
        <f ca="1">VLOOKUP(eurostat_totals[[#This Row],[energy carrier EUCalc]],$AE$11:$BI$24,COLUMN()-COLUMN($AD$29),FALSE)*eurostat_totals[[#This Row],[2020 1]]</f>
        <v>0</v>
      </c>
      <c r="AO70" s="84">
        <f>VLOOKUP(eurostat_totals[[#This Row],[energy carrier EUCalc]],$AE$11:$BI$24,COLUMN()-COLUMN($AD$29),FALSE)*eurostat_totals[[#This Row],[2020 1]]</f>
        <v>0</v>
      </c>
      <c r="AP70" s="84">
        <f ca="1">VLOOKUP(eurostat_totals[[#This Row],[energy carrier EUCalc]],$AE$11:$BI$24,COLUMN()-COLUMN($AD$29),FALSE)*eurostat_totals[[#This Row],[2020 1]]</f>
        <v>0</v>
      </c>
      <c r="AQ70" s="84">
        <f ca="1">VLOOKUP(eurostat_totals[[#This Row],[energy carrier EUCalc]],$AE$11:$BI$24,COLUMN()-COLUMN($AD$29),FALSE)*eurostat_totals[[#This Row],[2020 1]]</f>
        <v>0</v>
      </c>
      <c r="AR70" s="81">
        <f ca="1">VLOOKUP(eurostat_totals[[#This Row],[energy carrier EUCalc]],$AE$11:$BI$24,COLUMN()-COLUMN($AD$29),FALSE)*eurostat_totals[[#This Row],[2020 1]]</f>
        <v>0</v>
      </c>
      <c r="AS70" s="81">
        <f ca="1">VLOOKUP(eurostat_totals[[#This Row],[energy carrier EUCalc]],$AE$11:$BI$24,COLUMN()-COLUMN($AD$29),FALSE)*eurostat_totals[[#This Row],[2020 1]]</f>
        <v>0</v>
      </c>
      <c r="AT70" s="81">
        <f ca="1">VLOOKUP(eurostat_totals[[#This Row],[energy carrier EUCalc]],$AE$11:$BI$24,COLUMN()-COLUMN($AD$29),FALSE)*eurostat_totals[[#This Row],[2020 1]]</f>
        <v>0</v>
      </c>
      <c r="AU70" s="81">
        <f ca="1">VLOOKUP(eurostat_totals[[#This Row],[energy carrier EUCalc]],$AE$11:$BI$24,COLUMN()-COLUMN($AD$29),FALSE)*eurostat_totals[[#This Row],[2020 1]]</f>
        <v>0</v>
      </c>
      <c r="AV70" s="81">
        <f>VLOOKUP(eurostat_totals[[#This Row],[energy carrier EUCalc]],$AE$11:$BI$24,COLUMN()-COLUMN($AD$29),FALSE)*eurostat_totals[[#This Row],[2020 1]]</f>
        <v>0</v>
      </c>
      <c r="AW70" s="81">
        <f ca="1">VLOOKUP(eurostat_totals[[#This Row],[energy carrier EUCalc]],$AE$11:$BI$24,COLUMN()-COLUMN($AD$29),FALSE)*eurostat_totals[[#This Row],[2020 1]]</f>
        <v>0</v>
      </c>
      <c r="AX70" s="81">
        <f ca="1">VLOOKUP(eurostat_totals[[#This Row],[energy carrier EUCalc]],$AE$11:$BI$24,COLUMN()-COLUMN($AD$29),FALSE)*eurostat_totals[[#This Row],[2020 1]]</f>
        <v>0</v>
      </c>
      <c r="AY70" s="81">
        <f ca="1">VLOOKUP(eurostat_totals[[#This Row],[energy carrier EUCalc]],$AE$11:$BI$24,COLUMN()-COLUMN($AD$29),FALSE)*eurostat_totals[[#This Row],[2020 1]]</f>
        <v>0</v>
      </c>
      <c r="AZ70" s="81">
        <f ca="1">VLOOKUP(eurostat_totals[[#This Row],[energy carrier EUCalc]],$AE$11:$BI$24,COLUMN()-COLUMN($AD$29),FALSE)*eurostat_totals[[#This Row],[2020 1]]</f>
        <v>0</v>
      </c>
      <c r="BA70" s="81">
        <f ca="1">VLOOKUP(eurostat_totals[[#This Row],[energy carrier EUCalc]],$AE$11:$BI$24,COLUMN()-COLUMN($AD$29),FALSE)*eurostat_totals[[#This Row],[2020 1]]</f>
        <v>0</v>
      </c>
      <c r="BB70" s="81">
        <f ca="1">VLOOKUP(eurostat_totals[[#This Row],[energy carrier EUCalc]],$AE$11:$BI$24,COLUMN()-COLUMN($AD$29),FALSE)*eurostat_totals[[#This Row],[2020 1]]</f>
        <v>0</v>
      </c>
      <c r="BC70" s="81">
        <f>VLOOKUP(eurostat_totals[[#This Row],[energy carrier EUCalc]],$AE$11:$BI$24,COLUMN()-COLUMN($AD$29),FALSE)*eurostat_totals[[#This Row],[2020 1]]</f>
        <v>0</v>
      </c>
      <c r="BD70" s="81">
        <f ca="1">VLOOKUP(eurostat_totals[[#This Row],[energy carrier EUCalc]],$AE$11:$BI$24,COLUMN()-COLUMN($AD$29),FALSE)*eurostat_totals[[#This Row],[2020 1]]</f>
        <v>0</v>
      </c>
      <c r="BE70" s="81">
        <f ca="1">VLOOKUP(eurostat_totals[[#This Row],[energy carrier EUCalc]],$AE$11:$BI$24,COLUMN()-COLUMN($AD$29),FALSE)*eurostat_totals[[#This Row],[2020 1]]</f>
        <v>0</v>
      </c>
      <c r="BF70" s="81">
        <f ca="1">VLOOKUP(eurostat_totals[[#This Row],[energy carrier EUCalc]],$AE$11:$BI$24,COLUMN()-COLUMN($AD$29),FALSE)*eurostat_totals[[#This Row],[2020 1]]</f>
        <v>0</v>
      </c>
      <c r="BG70" s="81">
        <f ca="1">VLOOKUP(eurostat_totals[[#This Row],[energy carrier EUCalc]],$AE$11:$BI$24,COLUMN()-COLUMN($AD$29),FALSE)*eurostat_totals[[#This Row],[2020 1]]</f>
        <v>0</v>
      </c>
      <c r="BH70" s="81">
        <f ca="1">VLOOKUP(eurostat_totals[[#This Row],[energy carrier EUCalc]],$AE$11:$BI$24,COLUMN()-COLUMN($AD$29),FALSE)*eurostat_totals[[#This Row],[2020 1]]</f>
        <v>0</v>
      </c>
      <c r="BI70" s="81">
        <f ca="1">VLOOKUP(eurostat_totals[[#This Row],[energy carrier EUCalc]],$AE$11:$BI$24,COLUMN()-COLUMN($AD$29),FALSE)*eurostat_totals[[#This Row],[2020 1]]</f>
        <v>0</v>
      </c>
    </row>
    <row r="71" spans="1:61" x14ac:dyDescent="0.25">
      <c r="A71" s="81" t="str">
        <f t="shared" si="117"/>
        <v>gas-bioGermany</v>
      </c>
      <c r="B71" s="6" t="s">
        <v>66</v>
      </c>
      <c r="C71" t="s">
        <v>2</v>
      </c>
      <c r="D71" s="84">
        <v>0</v>
      </c>
      <c r="E71" s="84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</v>
      </c>
      <c r="Q71" s="84">
        <v>0</v>
      </c>
      <c r="R71" s="84">
        <v>0</v>
      </c>
      <c r="S71" s="84">
        <v>0</v>
      </c>
      <c r="T71" s="84">
        <v>0</v>
      </c>
      <c r="U71" s="84">
        <v>0</v>
      </c>
      <c r="V71" s="84">
        <v>0</v>
      </c>
      <c r="W71" s="84">
        <v>0</v>
      </c>
      <c r="X71" s="84">
        <v>0</v>
      </c>
      <c r="Y71" s="84">
        <v>0</v>
      </c>
      <c r="Z71" s="84">
        <v>0</v>
      </c>
      <c r="AA71" s="84">
        <v>0</v>
      </c>
      <c r="AB71" s="84">
        <v>0</v>
      </c>
      <c r="AC71" s="84">
        <v>0</v>
      </c>
      <c r="AD71" s="84">
        <v>0</v>
      </c>
      <c r="AE71" s="84">
        <v>3750.2795800000004</v>
      </c>
      <c r="AF71" s="84">
        <f t="shared" si="114"/>
        <v>4500.3354960000006</v>
      </c>
      <c r="AG71" s="84">
        <f t="shared" si="115"/>
        <v>5400.4025952000011</v>
      </c>
      <c r="AH71" s="84">
        <f t="shared" si="116"/>
        <v>6480.4831142400017</v>
      </c>
      <c r="AI71" s="84">
        <f ca="1">VLOOKUP(eurostat_totals[[#This Row],[energy carrier EUCalc]],$AE$11:$BI$24,COLUMN()-COLUMN($AD$29),FALSE)*eurostat_totals[[#This Row],[2020 1]]</f>
        <v>6480.4831142400017</v>
      </c>
      <c r="AJ71" s="84">
        <f ca="1">VLOOKUP(eurostat_totals[[#This Row],[energy carrier EUCalc]],$AE$11:$BI$24,COLUMN()-COLUMN($AD$29),FALSE)*eurostat_totals[[#This Row],[2020 1]]</f>
        <v>6480.4831142400017</v>
      </c>
      <c r="AK71" s="84">
        <f ca="1">VLOOKUP(eurostat_totals[[#This Row],[energy carrier EUCalc]],$AE$11:$BI$24,COLUMN()-COLUMN($AD$29),FALSE)*eurostat_totals[[#This Row],[2020 1]]</f>
        <v>6480.4831142400017</v>
      </c>
      <c r="AL71" s="84">
        <f ca="1">VLOOKUP(eurostat_totals[[#This Row],[energy carrier EUCalc]],$AE$11:$BI$24,COLUMN()-COLUMN($AD$29),FALSE)*eurostat_totals[[#This Row],[2020 1]]</f>
        <v>6480.4831142400017</v>
      </c>
      <c r="AM71" s="84">
        <f ca="1">VLOOKUP(eurostat_totals[[#This Row],[energy carrier EUCalc]],$AE$11:$BI$24,COLUMN()-COLUMN($AD$29),FALSE)*eurostat_totals[[#This Row],[2020 1]]</f>
        <v>6480.4831142400017</v>
      </c>
      <c r="AN71" s="84">
        <f ca="1">VLOOKUP(eurostat_totals[[#This Row],[energy carrier EUCalc]],$AE$11:$BI$24,COLUMN()-COLUMN($AD$29),FALSE)*eurostat_totals[[#This Row],[2020 1]]</f>
        <v>6480.4831142400017</v>
      </c>
      <c r="AO71" s="84">
        <f>VLOOKUP(eurostat_totals[[#This Row],[energy carrier EUCalc]],$AE$11:$BI$24,COLUMN()-COLUMN($AD$29),FALSE)*eurostat_totals[[#This Row],[2020 1]]</f>
        <v>6480.4831142400017</v>
      </c>
      <c r="AP71" s="84">
        <f ca="1">VLOOKUP(eurostat_totals[[#This Row],[energy carrier EUCalc]],$AE$11:$BI$24,COLUMN()-COLUMN($AD$29),FALSE)*eurostat_totals[[#This Row],[2020 1]]</f>
        <v>6480.4831142400017</v>
      </c>
      <c r="AQ71" s="84">
        <f ca="1">VLOOKUP(eurostat_totals[[#This Row],[energy carrier EUCalc]],$AE$11:$BI$24,COLUMN()-COLUMN($AD$29),FALSE)*eurostat_totals[[#This Row],[2020 1]]</f>
        <v>6480.4831142400017</v>
      </c>
      <c r="AR71" s="81">
        <f ca="1">VLOOKUP(eurostat_totals[[#This Row],[energy carrier EUCalc]],$AE$11:$BI$24,COLUMN()-COLUMN($AD$29),FALSE)*eurostat_totals[[#This Row],[2020 1]]</f>
        <v>6480.4831142400017</v>
      </c>
      <c r="AS71" s="81">
        <f ca="1">VLOOKUP(eurostat_totals[[#This Row],[energy carrier EUCalc]],$AE$11:$BI$24,COLUMN()-COLUMN($AD$29),FALSE)*eurostat_totals[[#This Row],[2020 1]]</f>
        <v>6480.4831142400017</v>
      </c>
      <c r="AT71" s="81">
        <f ca="1">VLOOKUP(eurostat_totals[[#This Row],[energy carrier EUCalc]],$AE$11:$BI$24,COLUMN()-COLUMN($AD$29),FALSE)*eurostat_totals[[#This Row],[2020 1]]</f>
        <v>6480.4831142400017</v>
      </c>
      <c r="AU71" s="81">
        <f ca="1">VLOOKUP(eurostat_totals[[#This Row],[energy carrier EUCalc]],$AE$11:$BI$24,COLUMN()-COLUMN($AD$29),FALSE)*eurostat_totals[[#This Row],[2020 1]]</f>
        <v>6480.4831142400017</v>
      </c>
      <c r="AV71" s="81">
        <f>VLOOKUP(eurostat_totals[[#This Row],[energy carrier EUCalc]],$AE$11:$BI$24,COLUMN()-COLUMN($AD$29),FALSE)*eurostat_totals[[#This Row],[2020 1]]</f>
        <v>6480.4831142400017</v>
      </c>
      <c r="AW71" s="81">
        <f ca="1">VLOOKUP(eurostat_totals[[#This Row],[energy carrier EUCalc]],$AE$11:$BI$24,COLUMN()-COLUMN($AD$29),FALSE)*eurostat_totals[[#This Row],[2020 1]]</f>
        <v>6480.4831142400017</v>
      </c>
      <c r="AX71" s="81">
        <f ca="1">VLOOKUP(eurostat_totals[[#This Row],[energy carrier EUCalc]],$AE$11:$BI$24,COLUMN()-COLUMN($AD$29),FALSE)*eurostat_totals[[#This Row],[2020 1]]</f>
        <v>6480.4831142400017</v>
      </c>
      <c r="AY71" s="81">
        <f ca="1">VLOOKUP(eurostat_totals[[#This Row],[energy carrier EUCalc]],$AE$11:$BI$24,COLUMN()-COLUMN($AD$29),FALSE)*eurostat_totals[[#This Row],[2020 1]]</f>
        <v>6480.4831142400017</v>
      </c>
      <c r="AZ71" s="81">
        <f ca="1">VLOOKUP(eurostat_totals[[#This Row],[energy carrier EUCalc]],$AE$11:$BI$24,COLUMN()-COLUMN($AD$29),FALSE)*eurostat_totals[[#This Row],[2020 1]]</f>
        <v>6480.4831142400017</v>
      </c>
      <c r="BA71" s="81">
        <f ca="1">VLOOKUP(eurostat_totals[[#This Row],[energy carrier EUCalc]],$AE$11:$BI$24,COLUMN()-COLUMN($AD$29),FALSE)*eurostat_totals[[#This Row],[2020 1]]</f>
        <v>6480.4831142400017</v>
      </c>
      <c r="BB71" s="81">
        <f ca="1">VLOOKUP(eurostat_totals[[#This Row],[energy carrier EUCalc]],$AE$11:$BI$24,COLUMN()-COLUMN($AD$29),FALSE)*eurostat_totals[[#This Row],[2020 1]]</f>
        <v>6480.4831142400017</v>
      </c>
      <c r="BC71" s="81">
        <f>VLOOKUP(eurostat_totals[[#This Row],[energy carrier EUCalc]],$AE$11:$BI$24,COLUMN()-COLUMN($AD$29),FALSE)*eurostat_totals[[#This Row],[2020 1]]</f>
        <v>6480.4831142400017</v>
      </c>
      <c r="BD71" s="81">
        <f ca="1">VLOOKUP(eurostat_totals[[#This Row],[energy carrier EUCalc]],$AE$11:$BI$24,COLUMN()-COLUMN($AD$29),FALSE)*eurostat_totals[[#This Row],[2020 1]]</f>
        <v>6480.4831142400017</v>
      </c>
      <c r="BE71" s="81">
        <f ca="1">VLOOKUP(eurostat_totals[[#This Row],[energy carrier EUCalc]],$AE$11:$BI$24,COLUMN()-COLUMN($AD$29),FALSE)*eurostat_totals[[#This Row],[2020 1]]</f>
        <v>6480.4831142400017</v>
      </c>
      <c r="BF71" s="81">
        <f ca="1">VLOOKUP(eurostat_totals[[#This Row],[energy carrier EUCalc]],$AE$11:$BI$24,COLUMN()-COLUMN($AD$29),FALSE)*eurostat_totals[[#This Row],[2020 1]]</f>
        <v>6480.4831142400017</v>
      </c>
      <c r="BG71" s="81">
        <f ca="1">VLOOKUP(eurostat_totals[[#This Row],[energy carrier EUCalc]],$AE$11:$BI$24,COLUMN()-COLUMN($AD$29),FALSE)*eurostat_totals[[#This Row],[2020 1]]</f>
        <v>6480.4831142400017</v>
      </c>
      <c r="BH71" s="81">
        <f ca="1">VLOOKUP(eurostat_totals[[#This Row],[energy carrier EUCalc]],$AE$11:$BI$24,COLUMN()-COLUMN($AD$29),FALSE)*eurostat_totals[[#This Row],[2020 1]]</f>
        <v>6480.4831142400017</v>
      </c>
      <c r="BI71" s="81">
        <f ca="1">VLOOKUP(eurostat_totals[[#This Row],[energy carrier EUCalc]],$AE$11:$BI$24,COLUMN()-COLUMN($AD$29),FALSE)*eurostat_totals[[#This Row],[2020 1]]</f>
        <v>6480.4831142400017</v>
      </c>
    </row>
    <row r="72" spans="1:61" x14ac:dyDescent="0.25">
      <c r="A72" s="81" t="str">
        <f t="shared" si="117"/>
        <v>gas-bioGreece</v>
      </c>
      <c r="B72" s="6" t="s">
        <v>66</v>
      </c>
      <c r="C72" t="s">
        <v>16</v>
      </c>
      <c r="D72" s="84">
        <v>0</v>
      </c>
      <c r="E72" s="84">
        <v>0</v>
      </c>
      <c r="F72" s="84">
        <v>0</v>
      </c>
      <c r="G72" s="84">
        <v>0</v>
      </c>
      <c r="H72" s="84">
        <v>0</v>
      </c>
      <c r="I72" s="84">
        <v>0</v>
      </c>
      <c r="J72" s="84">
        <v>0</v>
      </c>
      <c r="K72" s="84">
        <v>0</v>
      </c>
      <c r="L72" s="84">
        <v>0</v>
      </c>
      <c r="M72" s="84">
        <v>0</v>
      </c>
      <c r="N72" s="84">
        <v>0</v>
      </c>
      <c r="O72" s="84">
        <v>0</v>
      </c>
      <c r="P72" s="84">
        <v>0</v>
      </c>
      <c r="Q72" s="84">
        <v>0</v>
      </c>
      <c r="R72" s="84">
        <v>0</v>
      </c>
      <c r="S72" s="84">
        <v>0</v>
      </c>
      <c r="T72" s="84">
        <v>0</v>
      </c>
      <c r="U72" s="84">
        <v>0</v>
      </c>
      <c r="V72" s="84">
        <v>0</v>
      </c>
      <c r="W72" s="84">
        <v>0</v>
      </c>
      <c r="X72" s="84">
        <v>0</v>
      </c>
      <c r="Y72" s="84">
        <v>0</v>
      </c>
      <c r="Z72" s="84">
        <v>0</v>
      </c>
      <c r="AA72" s="84">
        <v>0</v>
      </c>
      <c r="AB72" s="84">
        <v>0</v>
      </c>
      <c r="AC72" s="84">
        <v>0</v>
      </c>
      <c r="AD72" s="84">
        <v>0</v>
      </c>
      <c r="AE72" s="84">
        <v>0</v>
      </c>
      <c r="AF72" s="84">
        <f t="shared" si="114"/>
        <v>0</v>
      </c>
      <c r="AG72" s="84">
        <f t="shared" si="115"/>
        <v>0</v>
      </c>
      <c r="AH72" s="84">
        <f t="shared" si="116"/>
        <v>0</v>
      </c>
      <c r="AI72" s="84">
        <f ca="1">VLOOKUP(eurostat_totals[[#This Row],[energy carrier EUCalc]],$AE$11:$BI$24,COLUMN()-COLUMN($AD$29),FALSE)*eurostat_totals[[#This Row],[2020 1]]</f>
        <v>0</v>
      </c>
      <c r="AJ72" s="84">
        <f ca="1">VLOOKUP(eurostat_totals[[#This Row],[energy carrier EUCalc]],$AE$11:$BI$24,COLUMN()-COLUMN($AD$29),FALSE)*eurostat_totals[[#This Row],[2020 1]]</f>
        <v>0</v>
      </c>
      <c r="AK72" s="84">
        <f ca="1">VLOOKUP(eurostat_totals[[#This Row],[energy carrier EUCalc]],$AE$11:$BI$24,COLUMN()-COLUMN($AD$29),FALSE)*eurostat_totals[[#This Row],[2020 1]]</f>
        <v>0</v>
      </c>
      <c r="AL72" s="84">
        <f ca="1">VLOOKUP(eurostat_totals[[#This Row],[energy carrier EUCalc]],$AE$11:$BI$24,COLUMN()-COLUMN($AD$29),FALSE)*eurostat_totals[[#This Row],[2020 1]]</f>
        <v>0</v>
      </c>
      <c r="AM72" s="84">
        <f ca="1">VLOOKUP(eurostat_totals[[#This Row],[energy carrier EUCalc]],$AE$11:$BI$24,COLUMN()-COLUMN($AD$29),FALSE)*eurostat_totals[[#This Row],[2020 1]]</f>
        <v>0</v>
      </c>
      <c r="AN72" s="84">
        <f ca="1">VLOOKUP(eurostat_totals[[#This Row],[energy carrier EUCalc]],$AE$11:$BI$24,COLUMN()-COLUMN($AD$29),FALSE)*eurostat_totals[[#This Row],[2020 1]]</f>
        <v>0</v>
      </c>
      <c r="AO72" s="84">
        <f>VLOOKUP(eurostat_totals[[#This Row],[energy carrier EUCalc]],$AE$11:$BI$24,COLUMN()-COLUMN($AD$29),FALSE)*eurostat_totals[[#This Row],[2020 1]]</f>
        <v>0</v>
      </c>
      <c r="AP72" s="84">
        <f ca="1">VLOOKUP(eurostat_totals[[#This Row],[energy carrier EUCalc]],$AE$11:$BI$24,COLUMN()-COLUMN($AD$29),FALSE)*eurostat_totals[[#This Row],[2020 1]]</f>
        <v>0</v>
      </c>
      <c r="AQ72" s="84">
        <f ca="1">VLOOKUP(eurostat_totals[[#This Row],[energy carrier EUCalc]],$AE$11:$BI$24,COLUMN()-COLUMN($AD$29),FALSE)*eurostat_totals[[#This Row],[2020 1]]</f>
        <v>0</v>
      </c>
      <c r="AR72" s="81">
        <f ca="1">VLOOKUP(eurostat_totals[[#This Row],[energy carrier EUCalc]],$AE$11:$BI$24,COLUMN()-COLUMN($AD$29),FALSE)*eurostat_totals[[#This Row],[2020 1]]</f>
        <v>0</v>
      </c>
      <c r="AS72" s="81">
        <f ca="1">VLOOKUP(eurostat_totals[[#This Row],[energy carrier EUCalc]],$AE$11:$BI$24,COLUMN()-COLUMN($AD$29),FALSE)*eurostat_totals[[#This Row],[2020 1]]</f>
        <v>0</v>
      </c>
      <c r="AT72" s="81">
        <f ca="1">VLOOKUP(eurostat_totals[[#This Row],[energy carrier EUCalc]],$AE$11:$BI$24,COLUMN()-COLUMN($AD$29),FALSE)*eurostat_totals[[#This Row],[2020 1]]</f>
        <v>0</v>
      </c>
      <c r="AU72" s="81">
        <f ca="1">VLOOKUP(eurostat_totals[[#This Row],[energy carrier EUCalc]],$AE$11:$BI$24,COLUMN()-COLUMN($AD$29),FALSE)*eurostat_totals[[#This Row],[2020 1]]</f>
        <v>0</v>
      </c>
      <c r="AV72" s="81">
        <f>VLOOKUP(eurostat_totals[[#This Row],[energy carrier EUCalc]],$AE$11:$BI$24,COLUMN()-COLUMN($AD$29),FALSE)*eurostat_totals[[#This Row],[2020 1]]</f>
        <v>0</v>
      </c>
      <c r="AW72" s="81">
        <f ca="1">VLOOKUP(eurostat_totals[[#This Row],[energy carrier EUCalc]],$AE$11:$BI$24,COLUMN()-COLUMN($AD$29),FALSE)*eurostat_totals[[#This Row],[2020 1]]</f>
        <v>0</v>
      </c>
      <c r="AX72" s="81">
        <f ca="1">VLOOKUP(eurostat_totals[[#This Row],[energy carrier EUCalc]],$AE$11:$BI$24,COLUMN()-COLUMN($AD$29),FALSE)*eurostat_totals[[#This Row],[2020 1]]</f>
        <v>0</v>
      </c>
      <c r="AY72" s="81">
        <f ca="1">VLOOKUP(eurostat_totals[[#This Row],[energy carrier EUCalc]],$AE$11:$BI$24,COLUMN()-COLUMN($AD$29),FALSE)*eurostat_totals[[#This Row],[2020 1]]</f>
        <v>0</v>
      </c>
      <c r="AZ72" s="81">
        <f ca="1">VLOOKUP(eurostat_totals[[#This Row],[energy carrier EUCalc]],$AE$11:$BI$24,COLUMN()-COLUMN($AD$29),FALSE)*eurostat_totals[[#This Row],[2020 1]]</f>
        <v>0</v>
      </c>
      <c r="BA72" s="81">
        <f ca="1">VLOOKUP(eurostat_totals[[#This Row],[energy carrier EUCalc]],$AE$11:$BI$24,COLUMN()-COLUMN($AD$29),FALSE)*eurostat_totals[[#This Row],[2020 1]]</f>
        <v>0</v>
      </c>
      <c r="BB72" s="81">
        <f ca="1">VLOOKUP(eurostat_totals[[#This Row],[energy carrier EUCalc]],$AE$11:$BI$24,COLUMN()-COLUMN($AD$29),FALSE)*eurostat_totals[[#This Row],[2020 1]]</f>
        <v>0</v>
      </c>
      <c r="BC72" s="81">
        <f>VLOOKUP(eurostat_totals[[#This Row],[energy carrier EUCalc]],$AE$11:$BI$24,COLUMN()-COLUMN($AD$29),FALSE)*eurostat_totals[[#This Row],[2020 1]]</f>
        <v>0</v>
      </c>
      <c r="BD72" s="81">
        <f ca="1">VLOOKUP(eurostat_totals[[#This Row],[energy carrier EUCalc]],$AE$11:$BI$24,COLUMN()-COLUMN($AD$29),FALSE)*eurostat_totals[[#This Row],[2020 1]]</f>
        <v>0</v>
      </c>
      <c r="BE72" s="81">
        <f ca="1">VLOOKUP(eurostat_totals[[#This Row],[energy carrier EUCalc]],$AE$11:$BI$24,COLUMN()-COLUMN($AD$29),FALSE)*eurostat_totals[[#This Row],[2020 1]]</f>
        <v>0</v>
      </c>
      <c r="BF72" s="81">
        <f ca="1">VLOOKUP(eurostat_totals[[#This Row],[energy carrier EUCalc]],$AE$11:$BI$24,COLUMN()-COLUMN($AD$29),FALSE)*eurostat_totals[[#This Row],[2020 1]]</f>
        <v>0</v>
      </c>
      <c r="BG72" s="81">
        <f ca="1">VLOOKUP(eurostat_totals[[#This Row],[energy carrier EUCalc]],$AE$11:$BI$24,COLUMN()-COLUMN($AD$29),FALSE)*eurostat_totals[[#This Row],[2020 1]]</f>
        <v>0</v>
      </c>
      <c r="BH72" s="81">
        <f ca="1">VLOOKUP(eurostat_totals[[#This Row],[energy carrier EUCalc]],$AE$11:$BI$24,COLUMN()-COLUMN($AD$29),FALSE)*eurostat_totals[[#This Row],[2020 1]]</f>
        <v>0</v>
      </c>
      <c r="BI72" s="81">
        <f ca="1">VLOOKUP(eurostat_totals[[#This Row],[energy carrier EUCalc]],$AE$11:$BI$24,COLUMN()-COLUMN($AD$29),FALSE)*eurostat_totals[[#This Row],[2020 1]]</f>
        <v>0</v>
      </c>
    </row>
    <row r="73" spans="1:61" x14ac:dyDescent="0.25">
      <c r="A73" s="81" t="str">
        <f t="shared" si="117"/>
        <v>gas-bioHungary</v>
      </c>
      <c r="B73" s="6" t="s">
        <v>66</v>
      </c>
      <c r="C73" t="s">
        <v>15</v>
      </c>
      <c r="D73" s="84">
        <v>0</v>
      </c>
      <c r="E73" s="84">
        <v>0</v>
      </c>
      <c r="F73" s="84">
        <v>0</v>
      </c>
      <c r="G73" s="84">
        <v>0</v>
      </c>
      <c r="H73" s="84">
        <v>0</v>
      </c>
      <c r="I73" s="84">
        <v>0</v>
      </c>
      <c r="J73" s="84">
        <v>0</v>
      </c>
      <c r="K73" s="84">
        <v>0</v>
      </c>
      <c r="L73" s="84">
        <v>0</v>
      </c>
      <c r="M73" s="84">
        <v>0</v>
      </c>
      <c r="N73" s="84">
        <v>0</v>
      </c>
      <c r="O73" s="84">
        <v>0</v>
      </c>
      <c r="P73" s="84">
        <v>0</v>
      </c>
      <c r="Q73" s="84">
        <v>0</v>
      </c>
      <c r="R73" s="84">
        <v>0</v>
      </c>
      <c r="S73" s="84">
        <v>0</v>
      </c>
      <c r="T73" s="84">
        <v>0</v>
      </c>
      <c r="U73" s="84">
        <v>0</v>
      </c>
      <c r="V73" s="84">
        <v>0</v>
      </c>
      <c r="W73" s="84">
        <v>0</v>
      </c>
      <c r="X73" s="84">
        <v>0</v>
      </c>
      <c r="Y73" s="84">
        <v>0</v>
      </c>
      <c r="Z73" s="84">
        <v>0</v>
      </c>
      <c r="AA73" s="84">
        <v>0</v>
      </c>
      <c r="AB73" s="84">
        <v>0</v>
      </c>
      <c r="AC73" s="84">
        <v>0</v>
      </c>
      <c r="AD73" s="84">
        <v>0</v>
      </c>
      <c r="AE73" s="84">
        <v>0</v>
      </c>
      <c r="AF73" s="84">
        <f t="shared" si="114"/>
        <v>0</v>
      </c>
      <c r="AG73" s="84">
        <f t="shared" si="115"/>
        <v>0</v>
      </c>
      <c r="AH73" s="84">
        <f t="shared" si="116"/>
        <v>0</v>
      </c>
      <c r="AI73" s="84">
        <f ca="1">VLOOKUP(eurostat_totals[[#This Row],[energy carrier EUCalc]],$AE$11:$BI$24,COLUMN()-COLUMN($AD$29),FALSE)*eurostat_totals[[#This Row],[2020 1]]</f>
        <v>0</v>
      </c>
      <c r="AJ73" s="84">
        <f ca="1">VLOOKUP(eurostat_totals[[#This Row],[energy carrier EUCalc]],$AE$11:$BI$24,COLUMN()-COLUMN($AD$29),FALSE)*eurostat_totals[[#This Row],[2020 1]]</f>
        <v>0</v>
      </c>
      <c r="AK73" s="84">
        <f ca="1">VLOOKUP(eurostat_totals[[#This Row],[energy carrier EUCalc]],$AE$11:$BI$24,COLUMN()-COLUMN($AD$29),FALSE)*eurostat_totals[[#This Row],[2020 1]]</f>
        <v>0</v>
      </c>
      <c r="AL73" s="84">
        <f ca="1">VLOOKUP(eurostat_totals[[#This Row],[energy carrier EUCalc]],$AE$11:$BI$24,COLUMN()-COLUMN($AD$29),FALSE)*eurostat_totals[[#This Row],[2020 1]]</f>
        <v>0</v>
      </c>
      <c r="AM73" s="84">
        <f ca="1">VLOOKUP(eurostat_totals[[#This Row],[energy carrier EUCalc]],$AE$11:$BI$24,COLUMN()-COLUMN($AD$29),FALSE)*eurostat_totals[[#This Row],[2020 1]]</f>
        <v>0</v>
      </c>
      <c r="AN73" s="84">
        <f ca="1">VLOOKUP(eurostat_totals[[#This Row],[energy carrier EUCalc]],$AE$11:$BI$24,COLUMN()-COLUMN($AD$29),FALSE)*eurostat_totals[[#This Row],[2020 1]]</f>
        <v>0</v>
      </c>
      <c r="AO73" s="84">
        <f>VLOOKUP(eurostat_totals[[#This Row],[energy carrier EUCalc]],$AE$11:$BI$24,COLUMN()-COLUMN($AD$29),FALSE)*eurostat_totals[[#This Row],[2020 1]]</f>
        <v>0</v>
      </c>
      <c r="AP73" s="84">
        <f ca="1">VLOOKUP(eurostat_totals[[#This Row],[energy carrier EUCalc]],$AE$11:$BI$24,COLUMN()-COLUMN($AD$29),FALSE)*eurostat_totals[[#This Row],[2020 1]]</f>
        <v>0</v>
      </c>
      <c r="AQ73" s="84">
        <f ca="1">VLOOKUP(eurostat_totals[[#This Row],[energy carrier EUCalc]],$AE$11:$BI$24,COLUMN()-COLUMN($AD$29),FALSE)*eurostat_totals[[#This Row],[2020 1]]</f>
        <v>0</v>
      </c>
      <c r="AR73" s="81">
        <f ca="1">VLOOKUP(eurostat_totals[[#This Row],[energy carrier EUCalc]],$AE$11:$BI$24,COLUMN()-COLUMN($AD$29),FALSE)*eurostat_totals[[#This Row],[2020 1]]</f>
        <v>0</v>
      </c>
      <c r="AS73" s="81">
        <f ca="1">VLOOKUP(eurostat_totals[[#This Row],[energy carrier EUCalc]],$AE$11:$BI$24,COLUMN()-COLUMN($AD$29),FALSE)*eurostat_totals[[#This Row],[2020 1]]</f>
        <v>0</v>
      </c>
      <c r="AT73" s="81">
        <f ca="1">VLOOKUP(eurostat_totals[[#This Row],[energy carrier EUCalc]],$AE$11:$BI$24,COLUMN()-COLUMN($AD$29),FALSE)*eurostat_totals[[#This Row],[2020 1]]</f>
        <v>0</v>
      </c>
      <c r="AU73" s="81">
        <f ca="1">VLOOKUP(eurostat_totals[[#This Row],[energy carrier EUCalc]],$AE$11:$BI$24,COLUMN()-COLUMN($AD$29),FALSE)*eurostat_totals[[#This Row],[2020 1]]</f>
        <v>0</v>
      </c>
      <c r="AV73" s="81">
        <f>VLOOKUP(eurostat_totals[[#This Row],[energy carrier EUCalc]],$AE$11:$BI$24,COLUMN()-COLUMN($AD$29),FALSE)*eurostat_totals[[#This Row],[2020 1]]</f>
        <v>0</v>
      </c>
      <c r="AW73" s="81">
        <f ca="1">VLOOKUP(eurostat_totals[[#This Row],[energy carrier EUCalc]],$AE$11:$BI$24,COLUMN()-COLUMN($AD$29),FALSE)*eurostat_totals[[#This Row],[2020 1]]</f>
        <v>0</v>
      </c>
      <c r="AX73" s="81">
        <f ca="1">VLOOKUP(eurostat_totals[[#This Row],[energy carrier EUCalc]],$AE$11:$BI$24,COLUMN()-COLUMN($AD$29),FALSE)*eurostat_totals[[#This Row],[2020 1]]</f>
        <v>0</v>
      </c>
      <c r="AY73" s="81">
        <f ca="1">VLOOKUP(eurostat_totals[[#This Row],[energy carrier EUCalc]],$AE$11:$BI$24,COLUMN()-COLUMN($AD$29),FALSE)*eurostat_totals[[#This Row],[2020 1]]</f>
        <v>0</v>
      </c>
      <c r="AZ73" s="81">
        <f ca="1">VLOOKUP(eurostat_totals[[#This Row],[energy carrier EUCalc]],$AE$11:$BI$24,COLUMN()-COLUMN($AD$29),FALSE)*eurostat_totals[[#This Row],[2020 1]]</f>
        <v>0</v>
      </c>
      <c r="BA73" s="81">
        <f ca="1">VLOOKUP(eurostat_totals[[#This Row],[energy carrier EUCalc]],$AE$11:$BI$24,COLUMN()-COLUMN($AD$29),FALSE)*eurostat_totals[[#This Row],[2020 1]]</f>
        <v>0</v>
      </c>
      <c r="BB73" s="81">
        <f ca="1">VLOOKUP(eurostat_totals[[#This Row],[energy carrier EUCalc]],$AE$11:$BI$24,COLUMN()-COLUMN($AD$29),FALSE)*eurostat_totals[[#This Row],[2020 1]]</f>
        <v>0</v>
      </c>
      <c r="BC73" s="81">
        <f>VLOOKUP(eurostat_totals[[#This Row],[energy carrier EUCalc]],$AE$11:$BI$24,COLUMN()-COLUMN($AD$29),FALSE)*eurostat_totals[[#This Row],[2020 1]]</f>
        <v>0</v>
      </c>
      <c r="BD73" s="81">
        <f ca="1">VLOOKUP(eurostat_totals[[#This Row],[energy carrier EUCalc]],$AE$11:$BI$24,COLUMN()-COLUMN($AD$29),FALSE)*eurostat_totals[[#This Row],[2020 1]]</f>
        <v>0</v>
      </c>
      <c r="BE73" s="81">
        <f ca="1">VLOOKUP(eurostat_totals[[#This Row],[energy carrier EUCalc]],$AE$11:$BI$24,COLUMN()-COLUMN($AD$29),FALSE)*eurostat_totals[[#This Row],[2020 1]]</f>
        <v>0</v>
      </c>
      <c r="BF73" s="81">
        <f ca="1">VLOOKUP(eurostat_totals[[#This Row],[energy carrier EUCalc]],$AE$11:$BI$24,COLUMN()-COLUMN($AD$29),FALSE)*eurostat_totals[[#This Row],[2020 1]]</f>
        <v>0</v>
      </c>
      <c r="BG73" s="81">
        <f ca="1">VLOOKUP(eurostat_totals[[#This Row],[energy carrier EUCalc]],$AE$11:$BI$24,COLUMN()-COLUMN($AD$29),FALSE)*eurostat_totals[[#This Row],[2020 1]]</f>
        <v>0</v>
      </c>
      <c r="BH73" s="81">
        <f ca="1">VLOOKUP(eurostat_totals[[#This Row],[energy carrier EUCalc]],$AE$11:$BI$24,COLUMN()-COLUMN($AD$29),FALSE)*eurostat_totals[[#This Row],[2020 1]]</f>
        <v>0</v>
      </c>
      <c r="BI73" s="81">
        <f ca="1">VLOOKUP(eurostat_totals[[#This Row],[energy carrier EUCalc]],$AE$11:$BI$24,COLUMN()-COLUMN($AD$29),FALSE)*eurostat_totals[[#This Row],[2020 1]]</f>
        <v>0</v>
      </c>
    </row>
    <row r="74" spans="1:61" x14ac:dyDescent="0.25">
      <c r="A74" s="81" t="str">
        <f t="shared" si="117"/>
        <v>gas-bioIceland</v>
      </c>
      <c r="B74" s="6" t="s">
        <v>66</v>
      </c>
      <c r="C74" t="s">
        <v>70</v>
      </c>
      <c r="D74" s="84">
        <v>0</v>
      </c>
      <c r="E74" s="84">
        <v>0</v>
      </c>
      <c r="F74" s="84">
        <v>0</v>
      </c>
      <c r="G74" s="84">
        <v>0</v>
      </c>
      <c r="H74" s="84">
        <v>0</v>
      </c>
      <c r="I74" s="84">
        <v>0</v>
      </c>
      <c r="J74" s="84">
        <v>0</v>
      </c>
      <c r="K74" s="84">
        <v>0</v>
      </c>
      <c r="L74" s="84">
        <v>0</v>
      </c>
      <c r="M74" s="84">
        <v>0</v>
      </c>
      <c r="N74" s="84">
        <v>0</v>
      </c>
      <c r="O74" s="84">
        <v>0</v>
      </c>
      <c r="P74" s="84">
        <v>0</v>
      </c>
      <c r="Q74" s="84">
        <v>0</v>
      </c>
      <c r="R74" s="84">
        <v>0</v>
      </c>
      <c r="S74" s="84">
        <v>0</v>
      </c>
      <c r="T74" s="84">
        <v>0</v>
      </c>
      <c r="U74" s="84">
        <v>0</v>
      </c>
      <c r="V74" s="84">
        <v>0</v>
      </c>
      <c r="W74" s="84">
        <v>0</v>
      </c>
      <c r="X74" s="84">
        <v>0</v>
      </c>
      <c r="Y74" s="84">
        <v>0</v>
      </c>
      <c r="Z74" s="84">
        <v>0</v>
      </c>
      <c r="AA74" s="84">
        <v>0</v>
      </c>
      <c r="AB74" s="84">
        <v>0</v>
      </c>
      <c r="AC74" s="84">
        <v>0</v>
      </c>
      <c r="AD74" s="84">
        <v>0</v>
      </c>
      <c r="AE74" s="84">
        <v>0</v>
      </c>
      <c r="AF74" s="84">
        <f t="shared" si="114"/>
        <v>0</v>
      </c>
      <c r="AG74" s="84">
        <f t="shared" si="115"/>
        <v>0</v>
      </c>
      <c r="AH74" s="84">
        <f t="shared" si="116"/>
        <v>0</v>
      </c>
      <c r="AI74" s="84">
        <f ca="1">VLOOKUP(eurostat_totals[[#This Row],[energy carrier EUCalc]],$AE$11:$BI$24,COLUMN()-COLUMN($AD$29),FALSE)*eurostat_totals[[#This Row],[2020 1]]</f>
        <v>0</v>
      </c>
      <c r="AJ74" s="84">
        <f ca="1">VLOOKUP(eurostat_totals[[#This Row],[energy carrier EUCalc]],$AE$11:$BI$24,COLUMN()-COLUMN($AD$29),FALSE)*eurostat_totals[[#This Row],[2020 1]]</f>
        <v>0</v>
      </c>
      <c r="AK74" s="84">
        <f ca="1">VLOOKUP(eurostat_totals[[#This Row],[energy carrier EUCalc]],$AE$11:$BI$24,COLUMN()-COLUMN($AD$29),FALSE)*eurostat_totals[[#This Row],[2020 1]]</f>
        <v>0</v>
      </c>
      <c r="AL74" s="84">
        <f ca="1">VLOOKUP(eurostat_totals[[#This Row],[energy carrier EUCalc]],$AE$11:$BI$24,COLUMN()-COLUMN($AD$29),FALSE)*eurostat_totals[[#This Row],[2020 1]]</f>
        <v>0</v>
      </c>
      <c r="AM74" s="84">
        <f ca="1">VLOOKUP(eurostat_totals[[#This Row],[energy carrier EUCalc]],$AE$11:$BI$24,COLUMN()-COLUMN($AD$29),FALSE)*eurostat_totals[[#This Row],[2020 1]]</f>
        <v>0</v>
      </c>
      <c r="AN74" s="84">
        <f ca="1">VLOOKUP(eurostat_totals[[#This Row],[energy carrier EUCalc]],$AE$11:$BI$24,COLUMN()-COLUMN($AD$29),FALSE)*eurostat_totals[[#This Row],[2020 1]]</f>
        <v>0</v>
      </c>
      <c r="AO74" s="84">
        <f>VLOOKUP(eurostat_totals[[#This Row],[energy carrier EUCalc]],$AE$11:$BI$24,COLUMN()-COLUMN($AD$29),FALSE)*eurostat_totals[[#This Row],[2020 1]]</f>
        <v>0</v>
      </c>
      <c r="AP74" s="84">
        <f ca="1">VLOOKUP(eurostat_totals[[#This Row],[energy carrier EUCalc]],$AE$11:$BI$24,COLUMN()-COLUMN($AD$29),FALSE)*eurostat_totals[[#This Row],[2020 1]]</f>
        <v>0</v>
      </c>
      <c r="AQ74" s="84">
        <f ca="1">VLOOKUP(eurostat_totals[[#This Row],[energy carrier EUCalc]],$AE$11:$BI$24,COLUMN()-COLUMN($AD$29),FALSE)*eurostat_totals[[#This Row],[2020 1]]</f>
        <v>0</v>
      </c>
      <c r="AR74" s="81">
        <f ca="1">VLOOKUP(eurostat_totals[[#This Row],[energy carrier EUCalc]],$AE$11:$BI$24,COLUMN()-COLUMN($AD$29),FALSE)*eurostat_totals[[#This Row],[2020 1]]</f>
        <v>0</v>
      </c>
      <c r="AS74" s="81">
        <f ca="1">VLOOKUP(eurostat_totals[[#This Row],[energy carrier EUCalc]],$AE$11:$BI$24,COLUMN()-COLUMN($AD$29),FALSE)*eurostat_totals[[#This Row],[2020 1]]</f>
        <v>0</v>
      </c>
      <c r="AT74" s="81">
        <f ca="1">VLOOKUP(eurostat_totals[[#This Row],[energy carrier EUCalc]],$AE$11:$BI$24,COLUMN()-COLUMN($AD$29),FALSE)*eurostat_totals[[#This Row],[2020 1]]</f>
        <v>0</v>
      </c>
      <c r="AU74" s="81">
        <f ca="1">VLOOKUP(eurostat_totals[[#This Row],[energy carrier EUCalc]],$AE$11:$BI$24,COLUMN()-COLUMN($AD$29),FALSE)*eurostat_totals[[#This Row],[2020 1]]</f>
        <v>0</v>
      </c>
      <c r="AV74" s="81">
        <f>VLOOKUP(eurostat_totals[[#This Row],[energy carrier EUCalc]],$AE$11:$BI$24,COLUMN()-COLUMN($AD$29),FALSE)*eurostat_totals[[#This Row],[2020 1]]</f>
        <v>0</v>
      </c>
      <c r="AW74" s="81">
        <f ca="1">VLOOKUP(eurostat_totals[[#This Row],[energy carrier EUCalc]],$AE$11:$BI$24,COLUMN()-COLUMN($AD$29),FALSE)*eurostat_totals[[#This Row],[2020 1]]</f>
        <v>0</v>
      </c>
      <c r="AX74" s="81">
        <f ca="1">VLOOKUP(eurostat_totals[[#This Row],[energy carrier EUCalc]],$AE$11:$BI$24,COLUMN()-COLUMN($AD$29),FALSE)*eurostat_totals[[#This Row],[2020 1]]</f>
        <v>0</v>
      </c>
      <c r="AY74" s="81">
        <f ca="1">VLOOKUP(eurostat_totals[[#This Row],[energy carrier EUCalc]],$AE$11:$BI$24,COLUMN()-COLUMN($AD$29),FALSE)*eurostat_totals[[#This Row],[2020 1]]</f>
        <v>0</v>
      </c>
      <c r="AZ74" s="81">
        <f ca="1">VLOOKUP(eurostat_totals[[#This Row],[energy carrier EUCalc]],$AE$11:$BI$24,COLUMN()-COLUMN($AD$29),FALSE)*eurostat_totals[[#This Row],[2020 1]]</f>
        <v>0</v>
      </c>
      <c r="BA74" s="81">
        <f ca="1">VLOOKUP(eurostat_totals[[#This Row],[energy carrier EUCalc]],$AE$11:$BI$24,COLUMN()-COLUMN($AD$29),FALSE)*eurostat_totals[[#This Row],[2020 1]]</f>
        <v>0</v>
      </c>
      <c r="BB74" s="81">
        <f ca="1">VLOOKUP(eurostat_totals[[#This Row],[energy carrier EUCalc]],$AE$11:$BI$24,COLUMN()-COLUMN($AD$29),FALSE)*eurostat_totals[[#This Row],[2020 1]]</f>
        <v>0</v>
      </c>
      <c r="BC74" s="81">
        <f>VLOOKUP(eurostat_totals[[#This Row],[energy carrier EUCalc]],$AE$11:$BI$24,COLUMN()-COLUMN($AD$29),FALSE)*eurostat_totals[[#This Row],[2020 1]]</f>
        <v>0</v>
      </c>
      <c r="BD74" s="81">
        <f ca="1">VLOOKUP(eurostat_totals[[#This Row],[energy carrier EUCalc]],$AE$11:$BI$24,COLUMN()-COLUMN($AD$29),FALSE)*eurostat_totals[[#This Row],[2020 1]]</f>
        <v>0</v>
      </c>
      <c r="BE74" s="81">
        <f ca="1">VLOOKUP(eurostat_totals[[#This Row],[energy carrier EUCalc]],$AE$11:$BI$24,COLUMN()-COLUMN($AD$29),FALSE)*eurostat_totals[[#This Row],[2020 1]]</f>
        <v>0</v>
      </c>
      <c r="BF74" s="81">
        <f ca="1">VLOOKUP(eurostat_totals[[#This Row],[energy carrier EUCalc]],$AE$11:$BI$24,COLUMN()-COLUMN($AD$29),FALSE)*eurostat_totals[[#This Row],[2020 1]]</f>
        <v>0</v>
      </c>
      <c r="BG74" s="81">
        <f ca="1">VLOOKUP(eurostat_totals[[#This Row],[energy carrier EUCalc]],$AE$11:$BI$24,COLUMN()-COLUMN($AD$29),FALSE)*eurostat_totals[[#This Row],[2020 1]]</f>
        <v>0</v>
      </c>
      <c r="BH74" s="81">
        <f ca="1">VLOOKUP(eurostat_totals[[#This Row],[energy carrier EUCalc]],$AE$11:$BI$24,COLUMN()-COLUMN($AD$29),FALSE)*eurostat_totals[[#This Row],[2020 1]]</f>
        <v>0</v>
      </c>
      <c r="BI74" s="81">
        <f ca="1">VLOOKUP(eurostat_totals[[#This Row],[energy carrier EUCalc]],$AE$11:$BI$24,COLUMN()-COLUMN($AD$29),FALSE)*eurostat_totals[[#This Row],[2020 1]]</f>
        <v>0</v>
      </c>
    </row>
    <row r="75" spans="1:61" x14ac:dyDescent="0.25">
      <c r="A75" s="81" t="str">
        <f t="shared" si="117"/>
        <v>gas-bioIreland</v>
      </c>
      <c r="B75" s="6" t="s">
        <v>66</v>
      </c>
      <c r="C75" t="s">
        <v>18</v>
      </c>
      <c r="D75" s="84">
        <v>0</v>
      </c>
      <c r="E75" s="84">
        <v>0</v>
      </c>
      <c r="F75" s="84">
        <v>0</v>
      </c>
      <c r="G75" s="84">
        <v>0</v>
      </c>
      <c r="H75" s="84">
        <v>0</v>
      </c>
      <c r="I75" s="84">
        <v>0</v>
      </c>
      <c r="J75" s="84">
        <v>0</v>
      </c>
      <c r="K75" s="84">
        <v>0</v>
      </c>
      <c r="L75" s="84">
        <v>0</v>
      </c>
      <c r="M75" s="84">
        <v>0</v>
      </c>
      <c r="N75" s="84">
        <v>0</v>
      </c>
      <c r="O75" s="84">
        <v>0</v>
      </c>
      <c r="P75" s="84">
        <v>0</v>
      </c>
      <c r="Q75" s="84">
        <v>0</v>
      </c>
      <c r="R75" s="84">
        <v>0</v>
      </c>
      <c r="S75" s="84">
        <v>0</v>
      </c>
      <c r="T75" s="84">
        <v>0</v>
      </c>
      <c r="U75" s="84">
        <v>0</v>
      </c>
      <c r="V75" s="84">
        <v>0</v>
      </c>
      <c r="W75" s="84">
        <v>0</v>
      </c>
      <c r="X75" s="84">
        <v>0</v>
      </c>
      <c r="Y75" s="84">
        <v>0</v>
      </c>
      <c r="Z75" s="84">
        <v>0</v>
      </c>
      <c r="AA75" s="84">
        <v>0</v>
      </c>
      <c r="AB75" s="84">
        <v>0</v>
      </c>
      <c r="AC75" s="84">
        <v>0</v>
      </c>
      <c r="AD75" s="84">
        <v>0</v>
      </c>
      <c r="AE75" s="84">
        <v>0</v>
      </c>
      <c r="AF75" s="84">
        <f t="shared" si="114"/>
        <v>0</v>
      </c>
      <c r="AG75" s="84">
        <f t="shared" si="115"/>
        <v>0</v>
      </c>
      <c r="AH75" s="84">
        <f t="shared" si="116"/>
        <v>0</v>
      </c>
      <c r="AI75" s="84">
        <f ca="1">VLOOKUP(eurostat_totals[[#This Row],[energy carrier EUCalc]],$AE$11:$BI$24,COLUMN()-COLUMN($AD$29),FALSE)*eurostat_totals[[#This Row],[2020 1]]</f>
        <v>0</v>
      </c>
      <c r="AJ75" s="84">
        <f ca="1">VLOOKUP(eurostat_totals[[#This Row],[energy carrier EUCalc]],$AE$11:$BI$24,COLUMN()-COLUMN($AD$29),FALSE)*eurostat_totals[[#This Row],[2020 1]]</f>
        <v>0</v>
      </c>
      <c r="AK75" s="84">
        <f ca="1">VLOOKUP(eurostat_totals[[#This Row],[energy carrier EUCalc]],$AE$11:$BI$24,COLUMN()-COLUMN($AD$29),FALSE)*eurostat_totals[[#This Row],[2020 1]]</f>
        <v>0</v>
      </c>
      <c r="AL75" s="84">
        <f ca="1">VLOOKUP(eurostat_totals[[#This Row],[energy carrier EUCalc]],$AE$11:$BI$24,COLUMN()-COLUMN($AD$29),FALSE)*eurostat_totals[[#This Row],[2020 1]]</f>
        <v>0</v>
      </c>
      <c r="AM75" s="84">
        <f ca="1">VLOOKUP(eurostat_totals[[#This Row],[energy carrier EUCalc]],$AE$11:$BI$24,COLUMN()-COLUMN($AD$29),FALSE)*eurostat_totals[[#This Row],[2020 1]]</f>
        <v>0</v>
      </c>
      <c r="AN75" s="84">
        <f ca="1">VLOOKUP(eurostat_totals[[#This Row],[energy carrier EUCalc]],$AE$11:$BI$24,COLUMN()-COLUMN($AD$29),FALSE)*eurostat_totals[[#This Row],[2020 1]]</f>
        <v>0</v>
      </c>
      <c r="AO75" s="84">
        <f>VLOOKUP(eurostat_totals[[#This Row],[energy carrier EUCalc]],$AE$11:$BI$24,COLUMN()-COLUMN($AD$29),FALSE)*eurostat_totals[[#This Row],[2020 1]]</f>
        <v>0</v>
      </c>
      <c r="AP75" s="84">
        <f ca="1">VLOOKUP(eurostat_totals[[#This Row],[energy carrier EUCalc]],$AE$11:$BI$24,COLUMN()-COLUMN($AD$29),FALSE)*eurostat_totals[[#This Row],[2020 1]]</f>
        <v>0</v>
      </c>
      <c r="AQ75" s="84">
        <f ca="1">VLOOKUP(eurostat_totals[[#This Row],[energy carrier EUCalc]],$AE$11:$BI$24,COLUMN()-COLUMN($AD$29),FALSE)*eurostat_totals[[#This Row],[2020 1]]</f>
        <v>0</v>
      </c>
      <c r="AR75" s="81">
        <f ca="1">VLOOKUP(eurostat_totals[[#This Row],[energy carrier EUCalc]],$AE$11:$BI$24,COLUMN()-COLUMN($AD$29),FALSE)*eurostat_totals[[#This Row],[2020 1]]</f>
        <v>0</v>
      </c>
      <c r="AS75" s="81">
        <f ca="1">VLOOKUP(eurostat_totals[[#This Row],[energy carrier EUCalc]],$AE$11:$BI$24,COLUMN()-COLUMN($AD$29),FALSE)*eurostat_totals[[#This Row],[2020 1]]</f>
        <v>0</v>
      </c>
      <c r="AT75" s="81">
        <f ca="1">VLOOKUP(eurostat_totals[[#This Row],[energy carrier EUCalc]],$AE$11:$BI$24,COLUMN()-COLUMN($AD$29),FALSE)*eurostat_totals[[#This Row],[2020 1]]</f>
        <v>0</v>
      </c>
      <c r="AU75" s="81">
        <f ca="1">VLOOKUP(eurostat_totals[[#This Row],[energy carrier EUCalc]],$AE$11:$BI$24,COLUMN()-COLUMN($AD$29),FALSE)*eurostat_totals[[#This Row],[2020 1]]</f>
        <v>0</v>
      </c>
      <c r="AV75" s="81">
        <f>VLOOKUP(eurostat_totals[[#This Row],[energy carrier EUCalc]],$AE$11:$BI$24,COLUMN()-COLUMN($AD$29),FALSE)*eurostat_totals[[#This Row],[2020 1]]</f>
        <v>0</v>
      </c>
      <c r="AW75" s="81">
        <f ca="1">VLOOKUP(eurostat_totals[[#This Row],[energy carrier EUCalc]],$AE$11:$BI$24,COLUMN()-COLUMN($AD$29),FALSE)*eurostat_totals[[#This Row],[2020 1]]</f>
        <v>0</v>
      </c>
      <c r="AX75" s="81">
        <f ca="1">VLOOKUP(eurostat_totals[[#This Row],[energy carrier EUCalc]],$AE$11:$BI$24,COLUMN()-COLUMN($AD$29),FALSE)*eurostat_totals[[#This Row],[2020 1]]</f>
        <v>0</v>
      </c>
      <c r="AY75" s="81">
        <f ca="1">VLOOKUP(eurostat_totals[[#This Row],[energy carrier EUCalc]],$AE$11:$BI$24,COLUMN()-COLUMN($AD$29),FALSE)*eurostat_totals[[#This Row],[2020 1]]</f>
        <v>0</v>
      </c>
      <c r="AZ75" s="81">
        <f ca="1">VLOOKUP(eurostat_totals[[#This Row],[energy carrier EUCalc]],$AE$11:$BI$24,COLUMN()-COLUMN($AD$29),FALSE)*eurostat_totals[[#This Row],[2020 1]]</f>
        <v>0</v>
      </c>
      <c r="BA75" s="81">
        <f ca="1">VLOOKUP(eurostat_totals[[#This Row],[energy carrier EUCalc]],$AE$11:$BI$24,COLUMN()-COLUMN($AD$29),FALSE)*eurostat_totals[[#This Row],[2020 1]]</f>
        <v>0</v>
      </c>
      <c r="BB75" s="81">
        <f ca="1">VLOOKUP(eurostat_totals[[#This Row],[energy carrier EUCalc]],$AE$11:$BI$24,COLUMN()-COLUMN($AD$29),FALSE)*eurostat_totals[[#This Row],[2020 1]]</f>
        <v>0</v>
      </c>
      <c r="BC75" s="81">
        <f>VLOOKUP(eurostat_totals[[#This Row],[energy carrier EUCalc]],$AE$11:$BI$24,COLUMN()-COLUMN($AD$29),FALSE)*eurostat_totals[[#This Row],[2020 1]]</f>
        <v>0</v>
      </c>
      <c r="BD75" s="81">
        <f ca="1">VLOOKUP(eurostat_totals[[#This Row],[energy carrier EUCalc]],$AE$11:$BI$24,COLUMN()-COLUMN($AD$29),FALSE)*eurostat_totals[[#This Row],[2020 1]]</f>
        <v>0</v>
      </c>
      <c r="BE75" s="81">
        <f ca="1">VLOOKUP(eurostat_totals[[#This Row],[energy carrier EUCalc]],$AE$11:$BI$24,COLUMN()-COLUMN($AD$29),FALSE)*eurostat_totals[[#This Row],[2020 1]]</f>
        <v>0</v>
      </c>
      <c r="BF75" s="81">
        <f ca="1">VLOOKUP(eurostat_totals[[#This Row],[energy carrier EUCalc]],$AE$11:$BI$24,COLUMN()-COLUMN($AD$29),FALSE)*eurostat_totals[[#This Row],[2020 1]]</f>
        <v>0</v>
      </c>
      <c r="BG75" s="81">
        <f ca="1">VLOOKUP(eurostat_totals[[#This Row],[energy carrier EUCalc]],$AE$11:$BI$24,COLUMN()-COLUMN($AD$29),FALSE)*eurostat_totals[[#This Row],[2020 1]]</f>
        <v>0</v>
      </c>
      <c r="BH75" s="81">
        <f ca="1">VLOOKUP(eurostat_totals[[#This Row],[energy carrier EUCalc]],$AE$11:$BI$24,COLUMN()-COLUMN($AD$29),FALSE)*eurostat_totals[[#This Row],[2020 1]]</f>
        <v>0</v>
      </c>
      <c r="BI75" s="81">
        <f ca="1">VLOOKUP(eurostat_totals[[#This Row],[energy carrier EUCalc]],$AE$11:$BI$24,COLUMN()-COLUMN($AD$29),FALSE)*eurostat_totals[[#This Row],[2020 1]]</f>
        <v>0</v>
      </c>
    </row>
    <row r="76" spans="1:61" x14ac:dyDescent="0.25">
      <c r="A76" s="81" t="str">
        <f t="shared" si="117"/>
        <v>gas-bioItaly</v>
      </c>
      <c r="B76" s="6" t="s">
        <v>66</v>
      </c>
      <c r="C76" t="s">
        <v>5</v>
      </c>
      <c r="D76" s="84">
        <v>0</v>
      </c>
      <c r="E76" s="84">
        <v>0</v>
      </c>
      <c r="F76" s="84">
        <v>0</v>
      </c>
      <c r="G76" s="84">
        <v>0</v>
      </c>
      <c r="H76" s="84">
        <v>0</v>
      </c>
      <c r="I76" s="84">
        <v>0</v>
      </c>
      <c r="J76" s="84">
        <v>0</v>
      </c>
      <c r="K76" s="84">
        <v>0</v>
      </c>
      <c r="L76" s="84">
        <v>0</v>
      </c>
      <c r="M76" s="84">
        <v>0</v>
      </c>
      <c r="N76" s="84">
        <v>0</v>
      </c>
      <c r="O76" s="84">
        <v>0</v>
      </c>
      <c r="P76" s="84">
        <v>0</v>
      </c>
      <c r="Q76" s="84">
        <v>0</v>
      </c>
      <c r="R76" s="84">
        <v>0</v>
      </c>
      <c r="S76" s="84">
        <v>0</v>
      </c>
      <c r="T76" s="84">
        <v>0</v>
      </c>
      <c r="U76" s="84">
        <v>0</v>
      </c>
      <c r="V76" s="84">
        <v>0</v>
      </c>
      <c r="W76" s="84">
        <v>0</v>
      </c>
      <c r="X76" s="84">
        <v>0</v>
      </c>
      <c r="Y76" s="84">
        <v>0</v>
      </c>
      <c r="Z76" s="84">
        <v>0</v>
      </c>
      <c r="AA76" s="84">
        <v>0</v>
      </c>
      <c r="AB76" s="84">
        <v>0</v>
      </c>
      <c r="AC76" s="84">
        <v>0</v>
      </c>
      <c r="AD76" s="84">
        <v>0</v>
      </c>
      <c r="AE76" s="84">
        <v>0</v>
      </c>
      <c r="AF76" s="84">
        <f t="shared" si="114"/>
        <v>0</v>
      </c>
      <c r="AG76" s="84">
        <f t="shared" si="115"/>
        <v>0</v>
      </c>
      <c r="AH76" s="84">
        <f t="shared" si="116"/>
        <v>0</v>
      </c>
      <c r="AI76" s="84">
        <f ca="1">VLOOKUP(eurostat_totals[[#This Row],[energy carrier EUCalc]],$AE$11:$BI$24,COLUMN()-COLUMN($AD$29),FALSE)*eurostat_totals[[#This Row],[2020 1]]</f>
        <v>0</v>
      </c>
      <c r="AJ76" s="84">
        <f ca="1">VLOOKUP(eurostat_totals[[#This Row],[energy carrier EUCalc]],$AE$11:$BI$24,COLUMN()-COLUMN($AD$29),FALSE)*eurostat_totals[[#This Row],[2020 1]]</f>
        <v>0</v>
      </c>
      <c r="AK76" s="84">
        <f ca="1">VLOOKUP(eurostat_totals[[#This Row],[energy carrier EUCalc]],$AE$11:$BI$24,COLUMN()-COLUMN($AD$29),FALSE)*eurostat_totals[[#This Row],[2020 1]]</f>
        <v>0</v>
      </c>
      <c r="AL76" s="84">
        <f ca="1">VLOOKUP(eurostat_totals[[#This Row],[energy carrier EUCalc]],$AE$11:$BI$24,COLUMN()-COLUMN($AD$29),FALSE)*eurostat_totals[[#This Row],[2020 1]]</f>
        <v>0</v>
      </c>
      <c r="AM76" s="84">
        <f ca="1">VLOOKUP(eurostat_totals[[#This Row],[energy carrier EUCalc]],$AE$11:$BI$24,COLUMN()-COLUMN($AD$29),FALSE)*eurostat_totals[[#This Row],[2020 1]]</f>
        <v>0</v>
      </c>
      <c r="AN76" s="84">
        <f ca="1">VLOOKUP(eurostat_totals[[#This Row],[energy carrier EUCalc]],$AE$11:$BI$24,COLUMN()-COLUMN($AD$29),FALSE)*eurostat_totals[[#This Row],[2020 1]]</f>
        <v>0</v>
      </c>
      <c r="AO76" s="84">
        <f>VLOOKUP(eurostat_totals[[#This Row],[energy carrier EUCalc]],$AE$11:$BI$24,COLUMN()-COLUMN($AD$29),FALSE)*eurostat_totals[[#This Row],[2020 1]]</f>
        <v>0</v>
      </c>
      <c r="AP76" s="84">
        <f ca="1">VLOOKUP(eurostat_totals[[#This Row],[energy carrier EUCalc]],$AE$11:$BI$24,COLUMN()-COLUMN($AD$29),FALSE)*eurostat_totals[[#This Row],[2020 1]]</f>
        <v>0</v>
      </c>
      <c r="AQ76" s="84">
        <f ca="1">VLOOKUP(eurostat_totals[[#This Row],[energy carrier EUCalc]],$AE$11:$BI$24,COLUMN()-COLUMN($AD$29),FALSE)*eurostat_totals[[#This Row],[2020 1]]</f>
        <v>0</v>
      </c>
      <c r="AR76" s="81">
        <f ca="1">VLOOKUP(eurostat_totals[[#This Row],[energy carrier EUCalc]],$AE$11:$BI$24,COLUMN()-COLUMN($AD$29),FALSE)*eurostat_totals[[#This Row],[2020 1]]</f>
        <v>0</v>
      </c>
      <c r="AS76" s="81">
        <f ca="1">VLOOKUP(eurostat_totals[[#This Row],[energy carrier EUCalc]],$AE$11:$BI$24,COLUMN()-COLUMN($AD$29),FALSE)*eurostat_totals[[#This Row],[2020 1]]</f>
        <v>0</v>
      </c>
      <c r="AT76" s="81">
        <f ca="1">VLOOKUP(eurostat_totals[[#This Row],[energy carrier EUCalc]],$AE$11:$BI$24,COLUMN()-COLUMN($AD$29),FALSE)*eurostat_totals[[#This Row],[2020 1]]</f>
        <v>0</v>
      </c>
      <c r="AU76" s="81">
        <f ca="1">VLOOKUP(eurostat_totals[[#This Row],[energy carrier EUCalc]],$AE$11:$BI$24,COLUMN()-COLUMN($AD$29),FALSE)*eurostat_totals[[#This Row],[2020 1]]</f>
        <v>0</v>
      </c>
      <c r="AV76" s="81">
        <f>VLOOKUP(eurostat_totals[[#This Row],[energy carrier EUCalc]],$AE$11:$BI$24,COLUMN()-COLUMN($AD$29),FALSE)*eurostat_totals[[#This Row],[2020 1]]</f>
        <v>0</v>
      </c>
      <c r="AW76" s="81">
        <f ca="1">VLOOKUP(eurostat_totals[[#This Row],[energy carrier EUCalc]],$AE$11:$BI$24,COLUMN()-COLUMN($AD$29),FALSE)*eurostat_totals[[#This Row],[2020 1]]</f>
        <v>0</v>
      </c>
      <c r="AX76" s="81">
        <f ca="1">VLOOKUP(eurostat_totals[[#This Row],[energy carrier EUCalc]],$AE$11:$BI$24,COLUMN()-COLUMN($AD$29),FALSE)*eurostat_totals[[#This Row],[2020 1]]</f>
        <v>0</v>
      </c>
      <c r="AY76" s="81">
        <f ca="1">VLOOKUP(eurostat_totals[[#This Row],[energy carrier EUCalc]],$AE$11:$BI$24,COLUMN()-COLUMN($AD$29),FALSE)*eurostat_totals[[#This Row],[2020 1]]</f>
        <v>0</v>
      </c>
      <c r="AZ76" s="81">
        <f ca="1">VLOOKUP(eurostat_totals[[#This Row],[energy carrier EUCalc]],$AE$11:$BI$24,COLUMN()-COLUMN($AD$29),FALSE)*eurostat_totals[[#This Row],[2020 1]]</f>
        <v>0</v>
      </c>
      <c r="BA76" s="81">
        <f ca="1">VLOOKUP(eurostat_totals[[#This Row],[energy carrier EUCalc]],$AE$11:$BI$24,COLUMN()-COLUMN($AD$29),FALSE)*eurostat_totals[[#This Row],[2020 1]]</f>
        <v>0</v>
      </c>
      <c r="BB76" s="81">
        <f ca="1">VLOOKUP(eurostat_totals[[#This Row],[energy carrier EUCalc]],$AE$11:$BI$24,COLUMN()-COLUMN($AD$29),FALSE)*eurostat_totals[[#This Row],[2020 1]]</f>
        <v>0</v>
      </c>
      <c r="BC76" s="81">
        <f>VLOOKUP(eurostat_totals[[#This Row],[energy carrier EUCalc]],$AE$11:$BI$24,COLUMN()-COLUMN($AD$29),FALSE)*eurostat_totals[[#This Row],[2020 1]]</f>
        <v>0</v>
      </c>
      <c r="BD76" s="81">
        <f ca="1">VLOOKUP(eurostat_totals[[#This Row],[energy carrier EUCalc]],$AE$11:$BI$24,COLUMN()-COLUMN($AD$29),FALSE)*eurostat_totals[[#This Row],[2020 1]]</f>
        <v>0</v>
      </c>
      <c r="BE76" s="81">
        <f ca="1">VLOOKUP(eurostat_totals[[#This Row],[energy carrier EUCalc]],$AE$11:$BI$24,COLUMN()-COLUMN($AD$29),FALSE)*eurostat_totals[[#This Row],[2020 1]]</f>
        <v>0</v>
      </c>
      <c r="BF76" s="81">
        <f ca="1">VLOOKUP(eurostat_totals[[#This Row],[energy carrier EUCalc]],$AE$11:$BI$24,COLUMN()-COLUMN($AD$29),FALSE)*eurostat_totals[[#This Row],[2020 1]]</f>
        <v>0</v>
      </c>
      <c r="BG76" s="81">
        <f ca="1">VLOOKUP(eurostat_totals[[#This Row],[energy carrier EUCalc]],$AE$11:$BI$24,COLUMN()-COLUMN($AD$29),FALSE)*eurostat_totals[[#This Row],[2020 1]]</f>
        <v>0</v>
      </c>
      <c r="BH76" s="81">
        <f ca="1">VLOOKUP(eurostat_totals[[#This Row],[energy carrier EUCalc]],$AE$11:$BI$24,COLUMN()-COLUMN($AD$29),FALSE)*eurostat_totals[[#This Row],[2020 1]]</f>
        <v>0</v>
      </c>
      <c r="BI76" s="81">
        <f ca="1">VLOOKUP(eurostat_totals[[#This Row],[energy carrier EUCalc]],$AE$11:$BI$24,COLUMN()-COLUMN($AD$29),FALSE)*eurostat_totals[[#This Row],[2020 1]]</f>
        <v>0</v>
      </c>
    </row>
    <row r="77" spans="1:61" x14ac:dyDescent="0.25">
      <c r="A77" s="81" t="str">
        <f t="shared" si="117"/>
        <v>gas-bioLatvia</v>
      </c>
      <c r="B77" s="6" t="s">
        <v>66</v>
      </c>
      <c r="C77" t="s">
        <v>23</v>
      </c>
      <c r="D77" s="84">
        <v>0</v>
      </c>
      <c r="E77" s="84">
        <v>0</v>
      </c>
      <c r="F77" s="84">
        <v>0</v>
      </c>
      <c r="G77" s="84">
        <v>0</v>
      </c>
      <c r="H77" s="84">
        <v>0</v>
      </c>
      <c r="I77" s="84">
        <v>0</v>
      </c>
      <c r="J77" s="84">
        <v>0</v>
      </c>
      <c r="K77" s="84">
        <v>0</v>
      </c>
      <c r="L77" s="84">
        <v>0</v>
      </c>
      <c r="M77" s="84">
        <v>0</v>
      </c>
      <c r="N77" s="84">
        <v>0</v>
      </c>
      <c r="O77" s="84">
        <v>0</v>
      </c>
      <c r="P77" s="84">
        <v>0</v>
      </c>
      <c r="Q77" s="84">
        <v>0</v>
      </c>
      <c r="R77" s="84">
        <v>0</v>
      </c>
      <c r="S77" s="84">
        <v>0</v>
      </c>
      <c r="T77" s="84">
        <v>0</v>
      </c>
      <c r="U77" s="84">
        <v>0</v>
      </c>
      <c r="V77" s="84">
        <v>0</v>
      </c>
      <c r="W77" s="84">
        <v>0</v>
      </c>
      <c r="X77" s="84">
        <v>0</v>
      </c>
      <c r="Y77" s="84">
        <v>0</v>
      </c>
      <c r="Z77" s="84">
        <v>0</v>
      </c>
      <c r="AA77" s="84">
        <v>0</v>
      </c>
      <c r="AB77" s="84">
        <v>0</v>
      </c>
      <c r="AC77" s="84">
        <v>0</v>
      </c>
      <c r="AD77" s="84">
        <v>0</v>
      </c>
      <c r="AE77" s="84">
        <v>0</v>
      </c>
      <c r="AF77" s="84">
        <f t="shared" si="114"/>
        <v>0</v>
      </c>
      <c r="AG77" s="84">
        <f t="shared" si="115"/>
        <v>0</v>
      </c>
      <c r="AH77" s="84">
        <f t="shared" si="116"/>
        <v>0</v>
      </c>
      <c r="AI77" s="84">
        <f ca="1">VLOOKUP(eurostat_totals[[#This Row],[energy carrier EUCalc]],$AE$11:$BI$24,COLUMN()-COLUMN($AD$29),FALSE)*eurostat_totals[[#This Row],[2020 1]]</f>
        <v>0</v>
      </c>
      <c r="AJ77" s="84">
        <f ca="1">VLOOKUP(eurostat_totals[[#This Row],[energy carrier EUCalc]],$AE$11:$BI$24,COLUMN()-COLUMN($AD$29),FALSE)*eurostat_totals[[#This Row],[2020 1]]</f>
        <v>0</v>
      </c>
      <c r="AK77" s="84">
        <f ca="1">VLOOKUP(eurostat_totals[[#This Row],[energy carrier EUCalc]],$AE$11:$BI$24,COLUMN()-COLUMN($AD$29),FALSE)*eurostat_totals[[#This Row],[2020 1]]</f>
        <v>0</v>
      </c>
      <c r="AL77" s="84">
        <f ca="1">VLOOKUP(eurostat_totals[[#This Row],[energy carrier EUCalc]],$AE$11:$BI$24,COLUMN()-COLUMN($AD$29),FALSE)*eurostat_totals[[#This Row],[2020 1]]</f>
        <v>0</v>
      </c>
      <c r="AM77" s="84">
        <f ca="1">VLOOKUP(eurostat_totals[[#This Row],[energy carrier EUCalc]],$AE$11:$BI$24,COLUMN()-COLUMN($AD$29),FALSE)*eurostat_totals[[#This Row],[2020 1]]</f>
        <v>0</v>
      </c>
      <c r="AN77" s="84">
        <f ca="1">VLOOKUP(eurostat_totals[[#This Row],[energy carrier EUCalc]],$AE$11:$BI$24,COLUMN()-COLUMN($AD$29),FALSE)*eurostat_totals[[#This Row],[2020 1]]</f>
        <v>0</v>
      </c>
      <c r="AO77" s="84">
        <f>VLOOKUP(eurostat_totals[[#This Row],[energy carrier EUCalc]],$AE$11:$BI$24,COLUMN()-COLUMN($AD$29),FALSE)*eurostat_totals[[#This Row],[2020 1]]</f>
        <v>0</v>
      </c>
      <c r="AP77" s="84">
        <f ca="1">VLOOKUP(eurostat_totals[[#This Row],[energy carrier EUCalc]],$AE$11:$BI$24,COLUMN()-COLUMN($AD$29),FALSE)*eurostat_totals[[#This Row],[2020 1]]</f>
        <v>0</v>
      </c>
      <c r="AQ77" s="84">
        <f ca="1">VLOOKUP(eurostat_totals[[#This Row],[energy carrier EUCalc]],$AE$11:$BI$24,COLUMN()-COLUMN($AD$29),FALSE)*eurostat_totals[[#This Row],[2020 1]]</f>
        <v>0</v>
      </c>
      <c r="AR77" s="81">
        <f ca="1">VLOOKUP(eurostat_totals[[#This Row],[energy carrier EUCalc]],$AE$11:$BI$24,COLUMN()-COLUMN($AD$29),FALSE)*eurostat_totals[[#This Row],[2020 1]]</f>
        <v>0</v>
      </c>
      <c r="AS77" s="81">
        <f ca="1">VLOOKUP(eurostat_totals[[#This Row],[energy carrier EUCalc]],$AE$11:$BI$24,COLUMN()-COLUMN($AD$29),FALSE)*eurostat_totals[[#This Row],[2020 1]]</f>
        <v>0</v>
      </c>
      <c r="AT77" s="81">
        <f ca="1">VLOOKUP(eurostat_totals[[#This Row],[energy carrier EUCalc]],$AE$11:$BI$24,COLUMN()-COLUMN($AD$29),FALSE)*eurostat_totals[[#This Row],[2020 1]]</f>
        <v>0</v>
      </c>
      <c r="AU77" s="81">
        <f ca="1">VLOOKUP(eurostat_totals[[#This Row],[energy carrier EUCalc]],$AE$11:$BI$24,COLUMN()-COLUMN($AD$29),FALSE)*eurostat_totals[[#This Row],[2020 1]]</f>
        <v>0</v>
      </c>
      <c r="AV77" s="81">
        <f>VLOOKUP(eurostat_totals[[#This Row],[energy carrier EUCalc]],$AE$11:$BI$24,COLUMN()-COLUMN($AD$29),FALSE)*eurostat_totals[[#This Row],[2020 1]]</f>
        <v>0</v>
      </c>
      <c r="AW77" s="81">
        <f ca="1">VLOOKUP(eurostat_totals[[#This Row],[energy carrier EUCalc]],$AE$11:$BI$24,COLUMN()-COLUMN($AD$29),FALSE)*eurostat_totals[[#This Row],[2020 1]]</f>
        <v>0</v>
      </c>
      <c r="AX77" s="81">
        <f ca="1">VLOOKUP(eurostat_totals[[#This Row],[energy carrier EUCalc]],$AE$11:$BI$24,COLUMN()-COLUMN($AD$29),FALSE)*eurostat_totals[[#This Row],[2020 1]]</f>
        <v>0</v>
      </c>
      <c r="AY77" s="81">
        <f ca="1">VLOOKUP(eurostat_totals[[#This Row],[energy carrier EUCalc]],$AE$11:$BI$24,COLUMN()-COLUMN($AD$29),FALSE)*eurostat_totals[[#This Row],[2020 1]]</f>
        <v>0</v>
      </c>
      <c r="AZ77" s="81">
        <f ca="1">VLOOKUP(eurostat_totals[[#This Row],[energy carrier EUCalc]],$AE$11:$BI$24,COLUMN()-COLUMN($AD$29),FALSE)*eurostat_totals[[#This Row],[2020 1]]</f>
        <v>0</v>
      </c>
      <c r="BA77" s="81">
        <f ca="1">VLOOKUP(eurostat_totals[[#This Row],[energy carrier EUCalc]],$AE$11:$BI$24,COLUMN()-COLUMN($AD$29),FALSE)*eurostat_totals[[#This Row],[2020 1]]</f>
        <v>0</v>
      </c>
      <c r="BB77" s="81">
        <f ca="1">VLOOKUP(eurostat_totals[[#This Row],[energy carrier EUCalc]],$AE$11:$BI$24,COLUMN()-COLUMN($AD$29),FALSE)*eurostat_totals[[#This Row],[2020 1]]</f>
        <v>0</v>
      </c>
      <c r="BC77" s="81">
        <f>VLOOKUP(eurostat_totals[[#This Row],[energy carrier EUCalc]],$AE$11:$BI$24,COLUMN()-COLUMN($AD$29),FALSE)*eurostat_totals[[#This Row],[2020 1]]</f>
        <v>0</v>
      </c>
      <c r="BD77" s="81">
        <f ca="1">VLOOKUP(eurostat_totals[[#This Row],[energy carrier EUCalc]],$AE$11:$BI$24,COLUMN()-COLUMN($AD$29),FALSE)*eurostat_totals[[#This Row],[2020 1]]</f>
        <v>0</v>
      </c>
      <c r="BE77" s="81">
        <f ca="1">VLOOKUP(eurostat_totals[[#This Row],[energy carrier EUCalc]],$AE$11:$BI$24,COLUMN()-COLUMN($AD$29),FALSE)*eurostat_totals[[#This Row],[2020 1]]</f>
        <v>0</v>
      </c>
      <c r="BF77" s="81">
        <f ca="1">VLOOKUP(eurostat_totals[[#This Row],[energy carrier EUCalc]],$AE$11:$BI$24,COLUMN()-COLUMN($AD$29),FALSE)*eurostat_totals[[#This Row],[2020 1]]</f>
        <v>0</v>
      </c>
      <c r="BG77" s="81">
        <f ca="1">VLOOKUP(eurostat_totals[[#This Row],[energy carrier EUCalc]],$AE$11:$BI$24,COLUMN()-COLUMN($AD$29),FALSE)*eurostat_totals[[#This Row],[2020 1]]</f>
        <v>0</v>
      </c>
      <c r="BH77" s="81">
        <f ca="1">VLOOKUP(eurostat_totals[[#This Row],[energy carrier EUCalc]],$AE$11:$BI$24,COLUMN()-COLUMN($AD$29),FALSE)*eurostat_totals[[#This Row],[2020 1]]</f>
        <v>0</v>
      </c>
      <c r="BI77" s="81">
        <f ca="1">VLOOKUP(eurostat_totals[[#This Row],[energy carrier EUCalc]],$AE$11:$BI$24,COLUMN()-COLUMN($AD$29),FALSE)*eurostat_totals[[#This Row],[2020 1]]</f>
        <v>0</v>
      </c>
    </row>
    <row r="78" spans="1:61" x14ac:dyDescent="0.25">
      <c r="A78" s="81" t="str">
        <f t="shared" si="117"/>
        <v>gas-bioLithuania</v>
      </c>
      <c r="B78" s="6" t="s">
        <v>66</v>
      </c>
      <c r="C78" t="s">
        <v>24</v>
      </c>
      <c r="D78" s="84">
        <v>0</v>
      </c>
      <c r="E78" s="84">
        <v>0</v>
      </c>
      <c r="F78" s="84">
        <v>0</v>
      </c>
      <c r="G78" s="84">
        <v>0</v>
      </c>
      <c r="H78" s="84">
        <v>0</v>
      </c>
      <c r="I78" s="84">
        <v>0</v>
      </c>
      <c r="J78" s="84">
        <v>0</v>
      </c>
      <c r="K78" s="84">
        <v>0</v>
      </c>
      <c r="L78" s="84">
        <v>0</v>
      </c>
      <c r="M78" s="84">
        <v>0</v>
      </c>
      <c r="N78" s="84">
        <v>0</v>
      </c>
      <c r="O78" s="84">
        <v>0</v>
      </c>
      <c r="P78" s="84">
        <v>0</v>
      </c>
      <c r="Q78" s="84">
        <v>0</v>
      </c>
      <c r="R78" s="84">
        <v>0</v>
      </c>
      <c r="S78" s="84">
        <v>0</v>
      </c>
      <c r="T78" s="84">
        <v>0</v>
      </c>
      <c r="U78" s="84">
        <v>0</v>
      </c>
      <c r="V78" s="84">
        <v>0</v>
      </c>
      <c r="W78" s="84">
        <v>0</v>
      </c>
      <c r="X78" s="84">
        <v>0</v>
      </c>
      <c r="Y78" s="84">
        <v>0</v>
      </c>
      <c r="Z78" s="84">
        <v>0</v>
      </c>
      <c r="AA78" s="84">
        <v>0</v>
      </c>
      <c r="AB78" s="84">
        <v>0</v>
      </c>
      <c r="AC78" s="84">
        <v>0</v>
      </c>
      <c r="AD78" s="84">
        <v>0</v>
      </c>
      <c r="AE78" s="84">
        <v>0</v>
      </c>
      <c r="AF78" s="84">
        <f t="shared" si="114"/>
        <v>0</v>
      </c>
      <c r="AG78" s="84">
        <f t="shared" si="115"/>
        <v>0</v>
      </c>
      <c r="AH78" s="84">
        <f t="shared" si="116"/>
        <v>0</v>
      </c>
      <c r="AI78" s="84">
        <f ca="1">VLOOKUP(eurostat_totals[[#This Row],[energy carrier EUCalc]],$AE$11:$BI$24,COLUMN()-COLUMN($AD$29),FALSE)*eurostat_totals[[#This Row],[2020 1]]</f>
        <v>0</v>
      </c>
      <c r="AJ78" s="84">
        <f ca="1">VLOOKUP(eurostat_totals[[#This Row],[energy carrier EUCalc]],$AE$11:$BI$24,COLUMN()-COLUMN($AD$29),FALSE)*eurostat_totals[[#This Row],[2020 1]]</f>
        <v>0</v>
      </c>
      <c r="AK78" s="84">
        <f ca="1">VLOOKUP(eurostat_totals[[#This Row],[energy carrier EUCalc]],$AE$11:$BI$24,COLUMN()-COLUMN($AD$29),FALSE)*eurostat_totals[[#This Row],[2020 1]]</f>
        <v>0</v>
      </c>
      <c r="AL78" s="84">
        <f ca="1">VLOOKUP(eurostat_totals[[#This Row],[energy carrier EUCalc]],$AE$11:$BI$24,COLUMN()-COLUMN($AD$29),FALSE)*eurostat_totals[[#This Row],[2020 1]]</f>
        <v>0</v>
      </c>
      <c r="AM78" s="84">
        <f ca="1">VLOOKUP(eurostat_totals[[#This Row],[energy carrier EUCalc]],$AE$11:$BI$24,COLUMN()-COLUMN($AD$29),FALSE)*eurostat_totals[[#This Row],[2020 1]]</f>
        <v>0</v>
      </c>
      <c r="AN78" s="84">
        <f ca="1">VLOOKUP(eurostat_totals[[#This Row],[energy carrier EUCalc]],$AE$11:$BI$24,COLUMN()-COLUMN($AD$29),FALSE)*eurostat_totals[[#This Row],[2020 1]]</f>
        <v>0</v>
      </c>
      <c r="AO78" s="84">
        <f>VLOOKUP(eurostat_totals[[#This Row],[energy carrier EUCalc]],$AE$11:$BI$24,COLUMN()-COLUMN($AD$29),FALSE)*eurostat_totals[[#This Row],[2020 1]]</f>
        <v>0</v>
      </c>
      <c r="AP78" s="84">
        <f ca="1">VLOOKUP(eurostat_totals[[#This Row],[energy carrier EUCalc]],$AE$11:$BI$24,COLUMN()-COLUMN($AD$29),FALSE)*eurostat_totals[[#This Row],[2020 1]]</f>
        <v>0</v>
      </c>
      <c r="AQ78" s="84">
        <f ca="1">VLOOKUP(eurostat_totals[[#This Row],[energy carrier EUCalc]],$AE$11:$BI$24,COLUMN()-COLUMN($AD$29),FALSE)*eurostat_totals[[#This Row],[2020 1]]</f>
        <v>0</v>
      </c>
      <c r="AR78" s="81">
        <f ca="1">VLOOKUP(eurostat_totals[[#This Row],[energy carrier EUCalc]],$AE$11:$BI$24,COLUMN()-COLUMN($AD$29),FALSE)*eurostat_totals[[#This Row],[2020 1]]</f>
        <v>0</v>
      </c>
      <c r="AS78" s="81">
        <f ca="1">VLOOKUP(eurostat_totals[[#This Row],[energy carrier EUCalc]],$AE$11:$BI$24,COLUMN()-COLUMN($AD$29),FALSE)*eurostat_totals[[#This Row],[2020 1]]</f>
        <v>0</v>
      </c>
      <c r="AT78" s="81">
        <f ca="1">VLOOKUP(eurostat_totals[[#This Row],[energy carrier EUCalc]],$AE$11:$BI$24,COLUMN()-COLUMN($AD$29),FALSE)*eurostat_totals[[#This Row],[2020 1]]</f>
        <v>0</v>
      </c>
      <c r="AU78" s="81">
        <f ca="1">VLOOKUP(eurostat_totals[[#This Row],[energy carrier EUCalc]],$AE$11:$BI$24,COLUMN()-COLUMN($AD$29),FALSE)*eurostat_totals[[#This Row],[2020 1]]</f>
        <v>0</v>
      </c>
      <c r="AV78" s="81">
        <f>VLOOKUP(eurostat_totals[[#This Row],[energy carrier EUCalc]],$AE$11:$BI$24,COLUMN()-COLUMN($AD$29),FALSE)*eurostat_totals[[#This Row],[2020 1]]</f>
        <v>0</v>
      </c>
      <c r="AW78" s="81">
        <f ca="1">VLOOKUP(eurostat_totals[[#This Row],[energy carrier EUCalc]],$AE$11:$BI$24,COLUMN()-COLUMN($AD$29),FALSE)*eurostat_totals[[#This Row],[2020 1]]</f>
        <v>0</v>
      </c>
      <c r="AX78" s="81">
        <f ca="1">VLOOKUP(eurostat_totals[[#This Row],[energy carrier EUCalc]],$AE$11:$BI$24,COLUMN()-COLUMN($AD$29),FALSE)*eurostat_totals[[#This Row],[2020 1]]</f>
        <v>0</v>
      </c>
      <c r="AY78" s="81">
        <f ca="1">VLOOKUP(eurostat_totals[[#This Row],[energy carrier EUCalc]],$AE$11:$BI$24,COLUMN()-COLUMN($AD$29),FALSE)*eurostat_totals[[#This Row],[2020 1]]</f>
        <v>0</v>
      </c>
      <c r="AZ78" s="81">
        <f ca="1">VLOOKUP(eurostat_totals[[#This Row],[energy carrier EUCalc]],$AE$11:$BI$24,COLUMN()-COLUMN($AD$29),FALSE)*eurostat_totals[[#This Row],[2020 1]]</f>
        <v>0</v>
      </c>
      <c r="BA78" s="81">
        <f ca="1">VLOOKUP(eurostat_totals[[#This Row],[energy carrier EUCalc]],$AE$11:$BI$24,COLUMN()-COLUMN($AD$29),FALSE)*eurostat_totals[[#This Row],[2020 1]]</f>
        <v>0</v>
      </c>
      <c r="BB78" s="81">
        <f ca="1">VLOOKUP(eurostat_totals[[#This Row],[energy carrier EUCalc]],$AE$11:$BI$24,COLUMN()-COLUMN($AD$29),FALSE)*eurostat_totals[[#This Row],[2020 1]]</f>
        <v>0</v>
      </c>
      <c r="BC78" s="81">
        <f>VLOOKUP(eurostat_totals[[#This Row],[energy carrier EUCalc]],$AE$11:$BI$24,COLUMN()-COLUMN($AD$29),FALSE)*eurostat_totals[[#This Row],[2020 1]]</f>
        <v>0</v>
      </c>
      <c r="BD78" s="81">
        <f ca="1">VLOOKUP(eurostat_totals[[#This Row],[energy carrier EUCalc]],$AE$11:$BI$24,COLUMN()-COLUMN($AD$29),FALSE)*eurostat_totals[[#This Row],[2020 1]]</f>
        <v>0</v>
      </c>
      <c r="BE78" s="81">
        <f ca="1">VLOOKUP(eurostat_totals[[#This Row],[energy carrier EUCalc]],$AE$11:$BI$24,COLUMN()-COLUMN($AD$29),FALSE)*eurostat_totals[[#This Row],[2020 1]]</f>
        <v>0</v>
      </c>
      <c r="BF78" s="81">
        <f ca="1">VLOOKUP(eurostat_totals[[#This Row],[energy carrier EUCalc]],$AE$11:$BI$24,COLUMN()-COLUMN($AD$29),FALSE)*eurostat_totals[[#This Row],[2020 1]]</f>
        <v>0</v>
      </c>
      <c r="BG78" s="81">
        <f ca="1">VLOOKUP(eurostat_totals[[#This Row],[energy carrier EUCalc]],$AE$11:$BI$24,COLUMN()-COLUMN($AD$29),FALSE)*eurostat_totals[[#This Row],[2020 1]]</f>
        <v>0</v>
      </c>
      <c r="BH78" s="81">
        <f ca="1">VLOOKUP(eurostat_totals[[#This Row],[energy carrier EUCalc]],$AE$11:$BI$24,COLUMN()-COLUMN($AD$29),FALSE)*eurostat_totals[[#This Row],[2020 1]]</f>
        <v>0</v>
      </c>
      <c r="BI78" s="81">
        <f ca="1">VLOOKUP(eurostat_totals[[#This Row],[energy carrier EUCalc]],$AE$11:$BI$24,COLUMN()-COLUMN($AD$29),FALSE)*eurostat_totals[[#This Row],[2020 1]]</f>
        <v>0</v>
      </c>
    </row>
    <row r="79" spans="1:61" x14ac:dyDescent="0.25">
      <c r="A79" s="81" t="str">
        <f t="shared" si="117"/>
        <v>gas-bioLuxembourg</v>
      </c>
      <c r="B79" s="6" t="s">
        <v>66</v>
      </c>
      <c r="C79" t="s">
        <v>27</v>
      </c>
      <c r="D79" s="84">
        <v>0</v>
      </c>
      <c r="E79" s="84">
        <v>0</v>
      </c>
      <c r="F79" s="84">
        <v>0</v>
      </c>
      <c r="G79" s="84">
        <v>0</v>
      </c>
      <c r="H79" s="84">
        <v>0</v>
      </c>
      <c r="I79" s="84">
        <v>0</v>
      </c>
      <c r="J79" s="84">
        <v>0</v>
      </c>
      <c r="K79" s="84">
        <v>0</v>
      </c>
      <c r="L79" s="84">
        <v>0</v>
      </c>
      <c r="M79" s="84">
        <v>0</v>
      </c>
      <c r="N79" s="84">
        <v>0</v>
      </c>
      <c r="O79" s="84">
        <v>0</v>
      </c>
      <c r="P79" s="84">
        <v>0</v>
      </c>
      <c r="Q79" s="84">
        <v>0</v>
      </c>
      <c r="R79" s="84">
        <v>0</v>
      </c>
      <c r="S79" s="84">
        <v>0</v>
      </c>
      <c r="T79" s="84">
        <v>0</v>
      </c>
      <c r="U79" s="84">
        <v>0</v>
      </c>
      <c r="V79" s="84">
        <v>0</v>
      </c>
      <c r="W79" s="84">
        <v>0</v>
      </c>
      <c r="X79" s="84">
        <v>0</v>
      </c>
      <c r="Y79" s="84">
        <v>0</v>
      </c>
      <c r="Z79" s="84">
        <v>0</v>
      </c>
      <c r="AA79" s="84">
        <v>0</v>
      </c>
      <c r="AB79" s="84">
        <v>0</v>
      </c>
      <c r="AC79" s="84">
        <v>0</v>
      </c>
      <c r="AD79" s="84">
        <v>0</v>
      </c>
      <c r="AE79" s="84">
        <v>0</v>
      </c>
      <c r="AF79" s="84">
        <f t="shared" si="114"/>
        <v>0</v>
      </c>
      <c r="AG79" s="84">
        <f t="shared" si="115"/>
        <v>0</v>
      </c>
      <c r="AH79" s="84">
        <f t="shared" si="116"/>
        <v>0</v>
      </c>
      <c r="AI79" s="84">
        <f ca="1">VLOOKUP(eurostat_totals[[#This Row],[energy carrier EUCalc]],$AE$11:$BI$24,COLUMN()-COLUMN($AD$29),FALSE)*eurostat_totals[[#This Row],[2020 1]]</f>
        <v>0</v>
      </c>
      <c r="AJ79" s="84">
        <f ca="1">VLOOKUP(eurostat_totals[[#This Row],[energy carrier EUCalc]],$AE$11:$BI$24,COLUMN()-COLUMN($AD$29),FALSE)*eurostat_totals[[#This Row],[2020 1]]</f>
        <v>0</v>
      </c>
      <c r="AK79" s="84">
        <f ca="1">VLOOKUP(eurostat_totals[[#This Row],[energy carrier EUCalc]],$AE$11:$BI$24,COLUMN()-COLUMN($AD$29),FALSE)*eurostat_totals[[#This Row],[2020 1]]</f>
        <v>0</v>
      </c>
      <c r="AL79" s="84">
        <f ca="1">VLOOKUP(eurostat_totals[[#This Row],[energy carrier EUCalc]],$AE$11:$BI$24,COLUMN()-COLUMN($AD$29),FALSE)*eurostat_totals[[#This Row],[2020 1]]</f>
        <v>0</v>
      </c>
      <c r="AM79" s="84">
        <f ca="1">VLOOKUP(eurostat_totals[[#This Row],[energy carrier EUCalc]],$AE$11:$BI$24,COLUMN()-COLUMN($AD$29),FALSE)*eurostat_totals[[#This Row],[2020 1]]</f>
        <v>0</v>
      </c>
      <c r="AN79" s="84">
        <f ca="1">VLOOKUP(eurostat_totals[[#This Row],[energy carrier EUCalc]],$AE$11:$BI$24,COLUMN()-COLUMN($AD$29),FALSE)*eurostat_totals[[#This Row],[2020 1]]</f>
        <v>0</v>
      </c>
      <c r="AO79" s="84">
        <f>VLOOKUP(eurostat_totals[[#This Row],[energy carrier EUCalc]],$AE$11:$BI$24,COLUMN()-COLUMN($AD$29),FALSE)*eurostat_totals[[#This Row],[2020 1]]</f>
        <v>0</v>
      </c>
      <c r="AP79" s="84">
        <f ca="1">VLOOKUP(eurostat_totals[[#This Row],[energy carrier EUCalc]],$AE$11:$BI$24,COLUMN()-COLUMN($AD$29),FALSE)*eurostat_totals[[#This Row],[2020 1]]</f>
        <v>0</v>
      </c>
      <c r="AQ79" s="84">
        <f ca="1">VLOOKUP(eurostat_totals[[#This Row],[energy carrier EUCalc]],$AE$11:$BI$24,COLUMN()-COLUMN($AD$29),FALSE)*eurostat_totals[[#This Row],[2020 1]]</f>
        <v>0</v>
      </c>
      <c r="AR79" s="81">
        <f ca="1">VLOOKUP(eurostat_totals[[#This Row],[energy carrier EUCalc]],$AE$11:$BI$24,COLUMN()-COLUMN($AD$29),FALSE)*eurostat_totals[[#This Row],[2020 1]]</f>
        <v>0</v>
      </c>
      <c r="AS79" s="81">
        <f ca="1">VLOOKUP(eurostat_totals[[#This Row],[energy carrier EUCalc]],$AE$11:$BI$24,COLUMN()-COLUMN($AD$29),FALSE)*eurostat_totals[[#This Row],[2020 1]]</f>
        <v>0</v>
      </c>
      <c r="AT79" s="81">
        <f ca="1">VLOOKUP(eurostat_totals[[#This Row],[energy carrier EUCalc]],$AE$11:$BI$24,COLUMN()-COLUMN($AD$29),FALSE)*eurostat_totals[[#This Row],[2020 1]]</f>
        <v>0</v>
      </c>
      <c r="AU79" s="81">
        <f ca="1">VLOOKUP(eurostat_totals[[#This Row],[energy carrier EUCalc]],$AE$11:$BI$24,COLUMN()-COLUMN($AD$29),FALSE)*eurostat_totals[[#This Row],[2020 1]]</f>
        <v>0</v>
      </c>
      <c r="AV79" s="81">
        <f>VLOOKUP(eurostat_totals[[#This Row],[energy carrier EUCalc]],$AE$11:$BI$24,COLUMN()-COLUMN($AD$29),FALSE)*eurostat_totals[[#This Row],[2020 1]]</f>
        <v>0</v>
      </c>
      <c r="AW79" s="81">
        <f ca="1">VLOOKUP(eurostat_totals[[#This Row],[energy carrier EUCalc]],$AE$11:$BI$24,COLUMN()-COLUMN($AD$29),FALSE)*eurostat_totals[[#This Row],[2020 1]]</f>
        <v>0</v>
      </c>
      <c r="AX79" s="81">
        <f ca="1">VLOOKUP(eurostat_totals[[#This Row],[energy carrier EUCalc]],$AE$11:$BI$24,COLUMN()-COLUMN($AD$29),FALSE)*eurostat_totals[[#This Row],[2020 1]]</f>
        <v>0</v>
      </c>
      <c r="AY79" s="81">
        <f ca="1">VLOOKUP(eurostat_totals[[#This Row],[energy carrier EUCalc]],$AE$11:$BI$24,COLUMN()-COLUMN($AD$29),FALSE)*eurostat_totals[[#This Row],[2020 1]]</f>
        <v>0</v>
      </c>
      <c r="AZ79" s="81">
        <f ca="1">VLOOKUP(eurostat_totals[[#This Row],[energy carrier EUCalc]],$AE$11:$BI$24,COLUMN()-COLUMN($AD$29),FALSE)*eurostat_totals[[#This Row],[2020 1]]</f>
        <v>0</v>
      </c>
      <c r="BA79" s="81">
        <f ca="1">VLOOKUP(eurostat_totals[[#This Row],[energy carrier EUCalc]],$AE$11:$BI$24,COLUMN()-COLUMN($AD$29),FALSE)*eurostat_totals[[#This Row],[2020 1]]</f>
        <v>0</v>
      </c>
      <c r="BB79" s="81">
        <f ca="1">VLOOKUP(eurostat_totals[[#This Row],[energy carrier EUCalc]],$AE$11:$BI$24,COLUMN()-COLUMN($AD$29),FALSE)*eurostat_totals[[#This Row],[2020 1]]</f>
        <v>0</v>
      </c>
      <c r="BC79" s="81">
        <f>VLOOKUP(eurostat_totals[[#This Row],[energy carrier EUCalc]],$AE$11:$BI$24,COLUMN()-COLUMN($AD$29),FALSE)*eurostat_totals[[#This Row],[2020 1]]</f>
        <v>0</v>
      </c>
      <c r="BD79" s="81">
        <f ca="1">VLOOKUP(eurostat_totals[[#This Row],[energy carrier EUCalc]],$AE$11:$BI$24,COLUMN()-COLUMN($AD$29),FALSE)*eurostat_totals[[#This Row],[2020 1]]</f>
        <v>0</v>
      </c>
      <c r="BE79" s="81">
        <f ca="1">VLOOKUP(eurostat_totals[[#This Row],[energy carrier EUCalc]],$AE$11:$BI$24,COLUMN()-COLUMN($AD$29),FALSE)*eurostat_totals[[#This Row],[2020 1]]</f>
        <v>0</v>
      </c>
      <c r="BF79" s="81">
        <f ca="1">VLOOKUP(eurostat_totals[[#This Row],[energy carrier EUCalc]],$AE$11:$BI$24,COLUMN()-COLUMN($AD$29),FALSE)*eurostat_totals[[#This Row],[2020 1]]</f>
        <v>0</v>
      </c>
      <c r="BG79" s="81">
        <f ca="1">VLOOKUP(eurostat_totals[[#This Row],[energy carrier EUCalc]],$AE$11:$BI$24,COLUMN()-COLUMN($AD$29),FALSE)*eurostat_totals[[#This Row],[2020 1]]</f>
        <v>0</v>
      </c>
      <c r="BH79" s="81">
        <f ca="1">VLOOKUP(eurostat_totals[[#This Row],[energy carrier EUCalc]],$AE$11:$BI$24,COLUMN()-COLUMN($AD$29),FALSE)*eurostat_totals[[#This Row],[2020 1]]</f>
        <v>0</v>
      </c>
      <c r="BI79" s="81">
        <f ca="1">VLOOKUP(eurostat_totals[[#This Row],[energy carrier EUCalc]],$AE$11:$BI$24,COLUMN()-COLUMN($AD$29),FALSE)*eurostat_totals[[#This Row],[2020 1]]</f>
        <v>0</v>
      </c>
    </row>
    <row r="80" spans="1:61" x14ac:dyDescent="0.25">
      <c r="A80" s="81" t="str">
        <f t="shared" si="117"/>
        <v>gas-bioMalta</v>
      </c>
      <c r="B80" s="6" t="s">
        <v>66</v>
      </c>
      <c r="C80" t="s">
        <v>29</v>
      </c>
      <c r="D80" s="84">
        <v>0</v>
      </c>
      <c r="E80" s="84">
        <v>0</v>
      </c>
      <c r="F80" s="84">
        <v>0</v>
      </c>
      <c r="G80" s="84">
        <v>0</v>
      </c>
      <c r="H80" s="84">
        <v>0</v>
      </c>
      <c r="I80" s="84">
        <v>0</v>
      </c>
      <c r="J80" s="84">
        <v>0</v>
      </c>
      <c r="K80" s="84">
        <v>0</v>
      </c>
      <c r="L80" s="84">
        <v>0</v>
      </c>
      <c r="M80" s="84">
        <v>0</v>
      </c>
      <c r="N80" s="84">
        <v>0</v>
      </c>
      <c r="O80" s="84">
        <v>0</v>
      </c>
      <c r="P80" s="84">
        <v>0</v>
      </c>
      <c r="Q80" s="84">
        <v>0</v>
      </c>
      <c r="R80" s="84">
        <v>0</v>
      </c>
      <c r="S80" s="84">
        <v>0</v>
      </c>
      <c r="T80" s="84">
        <v>0</v>
      </c>
      <c r="U80" s="84">
        <v>0</v>
      </c>
      <c r="V80" s="84">
        <v>0</v>
      </c>
      <c r="W80" s="84">
        <v>0</v>
      </c>
      <c r="X80" s="84">
        <v>0</v>
      </c>
      <c r="Y80" s="84">
        <v>0</v>
      </c>
      <c r="Z80" s="84">
        <v>0</v>
      </c>
      <c r="AA80" s="84">
        <v>0</v>
      </c>
      <c r="AB80" s="84">
        <v>0</v>
      </c>
      <c r="AC80" s="84">
        <v>0</v>
      </c>
      <c r="AD80" s="84">
        <v>0</v>
      </c>
      <c r="AE80" s="84">
        <v>0</v>
      </c>
      <c r="AF80" s="84">
        <f t="shared" si="114"/>
        <v>0</v>
      </c>
      <c r="AG80" s="84">
        <f t="shared" si="115"/>
        <v>0</v>
      </c>
      <c r="AH80" s="84">
        <f t="shared" si="116"/>
        <v>0</v>
      </c>
      <c r="AI80" s="84">
        <f ca="1">VLOOKUP(eurostat_totals[[#This Row],[energy carrier EUCalc]],$AE$11:$BI$24,COLUMN()-COLUMN($AD$29),FALSE)*eurostat_totals[[#This Row],[2020 1]]</f>
        <v>0</v>
      </c>
      <c r="AJ80" s="84">
        <f ca="1">VLOOKUP(eurostat_totals[[#This Row],[energy carrier EUCalc]],$AE$11:$BI$24,COLUMN()-COLUMN($AD$29),FALSE)*eurostat_totals[[#This Row],[2020 1]]</f>
        <v>0</v>
      </c>
      <c r="AK80" s="84">
        <f ca="1">VLOOKUP(eurostat_totals[[#This Row],[energy carrier EUCalc]],$AE$11:$BI$24,COLUMN()-COLUMN($AD$29),FALSE)*eurostat_totals[[#This Row],[2020 1]]</f>
        <v>0</v>
      </c>
      <c r="AL80" s="84">
        <f ca="1">VLOOKUP(eurostat_totals[[#This Row],[energy carrier EUCalc]],$AE$11:$BI$24,COLUMN()-COLUMN($AD$29),FALSE)*eurostat_totals[[#This Row],[2020 1]]</f>
        <v>0</v>
      </c>
      <c r="AM80" s="84">
        <f ca="1">VLOOKUP(eurostat_totals[[#This Row],[energy carrier EUCalc]],$AE$11:$BI$24,COLUMN()-COLUMN($AD$29),FALSE)*eurostat_totals[[#This Row],[2020 1]]</f>
        <v>0</v>
      </c>
      <c r="AN80" s="84">
        <f ca="1">VLOOKUP(eurostat_totals[[#This Row],[energy carrier EUCalc]],$AE$11:$BI$24,COLUMN()-COLUMN($AD$29),FALSE)*eurostat_totals[[#This Row],[2020 1]]</f>
        <v>0</v>
      </c>
      <c r="AO80" s="84">
        <f>VLOOKUP(eurostat_totals[[#This Row],[energy carrier EUCalc]],$AE$11:$BI$24,COLUMN()-COLUMN($AD$29),FALSE)*eurostat_totals[[#This Row],[2020 1]]</f>
        <v>0</v>
      </c>
      <c r="AP80" s="84">
        <f ca="1">VLOOKUP(eurostat_totals[[#This Row],[energy carrier EUCalc]],$AE$11:$BI$24,COLUMN()-COLUMN($AD$29),FALSE)*eurostat_totals[[#This Row],[2020 1]]</f>
        <v>0</v>
      </c>
      <c r="AQ80" s="84">
        <f ca="1">VLOOKUP(eurostat_totals[[#This Row],[energy carrier EUCalc]],$AE$11:$BI$24,COLUMN()-COLUMN($AD$29),FALSE)*eurostat_totals[[#This Row],[2020 1]]</f>
        <v>0</v>
      </c>
      <c r="AR80" s="81">
        <f ca="1">VLOOKUP(eurostat_totals[[#This Row],[energy carrier EUCalc]],$AE$11:$BI$24,COLUMN()-COLUMN($AD$29),FALSE)*eurostat_totals[[#This Row],[2020 1]]</f>
        <v>0</v>
      </c>
      <c r="AS80" s="81">
        <f ca="1">VLOOKUP(eurostat_totals[[#This Row],[energy carrier EUCalc]],$AE$11:$BI$24,COLUMN()-COLUMN($AD$29),FALSE)*eurostat_totals[[#This Row],[2020 1]]</f>
        <v>0</v>
      </c>
      <c r="AT80" s="81">
        <f ca="1">VLOOKUP(eurostat_totals[[#This Row],[energy carrier EUCalc]],$AE$11:$BI$24,COLUMN()-COLUMN($AD$29),FALSE)*eurostat_totals[[#This Row],[2020 1]]</f>
        <v>0</v>
      </c>
      <c r="AU80" s="81">
        <f ca="1">VLOOKUP(eurostat_totals[[#This Row],[energy carrier EUCalc]],$AE$11:$BI$24,COLUMN()-COLUMN($AD$29),FALSE)*eurostat_totals[[#This Row],[2020 1]]</f>
        <v>0</v>
      </c>
      <c r="AV80" s="81">
        <f>VLOOKUP(eurostat_totals[[#This Row],[energy carrier EUCalc]],$AE$11:$BI$24,COLUMN()-COLUMN($AD$29),FALSE)*eurostat_totals[[#This Row],[2020 1]]</f>
        <v>0</v>
      </c>
      <c r="AW80" s="81">
        <f ca="1">VLOOKUP(eurostat_totals[[#This Row],[energy carrier EUCalc]],$AE$11:$BI$24,COLUMN()-COLUMN($AD$29),FALSE)*eurostat_totals[[#This Row],[2020 1]]</f>
        <v>0</v>
      </c>
      <c r="AX80" s="81">
        <f ca="1">VLOOKUP(eurostat_totals[[#This Row],[energy carrier EUCalc]],$AE$11:$BI$24,COLUMN()-COLUMN($AD$29),FALSE)*eurostat_totals[[#This Row],[2020 1]]</f>
        <v>0</v>
      </c>
      <c r="AY80" s="81">
        <f ca="1">VLOOKUP(eurostat_totals[[#This Row],[energy carrier EUCalc]],$AE$11:$BI$24,COLUMN()-COLUMN($AD$29),FALSE)*eurostat_totals[[#This Row],[2020 1]]</f>
        <v>0</v>
      </c>
      <c r="AZ80" s="81">
        <f ca="1">VLOOKUP(eurostat_totals[[#This Row],[energy carrier EUCalc]],$AE$11:$BI$24,COLUMN()-COLUMN($AD$29),FALSE)*eurostat_totals[[#This Row],[2020 1]]</f>
        <v>0</v>
      </c>
      <c r="BA80" s="81">
        <f ca="1">VLOOKUP(eurostat_totals[[#This Row],[energy carrier EUCalc]],$AE$11:$BI$24,COLUMN()-COLUMN($AD$29),FALSE)*eurostat_totals[[#This Row],[2020 1]]</f>
        <v>0</v>
      </c>
      <c r="BB80" s="81">
        <f ca="1">VLOOKUP(eurostat_totals[[#This Row],[energy carrier EUCalc]],$AE$11:$BI$24,COLUMN()-COLUMN($AD$29),FALSE)*eurostat_totals[[#This Row],[2020 1]]</f>
        <v>0</v>
      </c>
      <c r="BC80" s="81">
        <f>VLOOKUP(eurostat_totals[[#This Row],[energy carrier EUCalc]],$AE$11:$BI$24,COLUMN()-COLUMN($AD$29),FALSE)*eurostat_totals[[#This Row],[2020 1]]</f>
        <v>0</v>
      </c>
      <c r="BD80" s="81">
        <f ca="1">VLOOKUP(eurostat_totals[[#This Row],[energy carrier EUCalc]],$AE$11:$BI$24,COLUMN()-COLUMN($AD$29),FALSE)*eurostat_totals[[#This Row],[2020 1]]</f>
        <v>0</v>
      </c>
      <c r="BE80" s="81">
        <f ca="1">VLOOKUP(eurostat_totals[[#This Row],[energy carrier EUCalc]],$AE$11:$BI$24,COLUMN()-COLUMN($AD$29),FALSE)*eurostat_totals[[#This Row],[2020 1]]</f>
        <v>0</v>
      </c>
      <c r="BF80" s="81">
        <f ca="1">VLOOKUP(eurostat_totals[[#This Row],[energy carrier EUCalc]],$AE$11:$BI$24,COLUMN()-COLUMN($AD$29),FALSE)*eurostat_totals[[#This Row],[2020 1]]</f>
        <v>0</v>
      </c>
      <c r="BG80" s="81">
        <f ca="1">VLOOKUP(eurostat_totals[[#This Row],[energy carrier EUCalc]],$AE$11:$BI$24,COLUMN()-COLUMN($AD$29),FALSE)*eurostat_totals[[#This Row],[2020 1]]</f>
        <v>0</v>
      </c>
      <c r="BH80" s="81">
        <f ca="1">VLOOKUP(eurostat_totals[[#This Row],[energy carrier EUCalc]],$AE$11:$BI$24,COLUMN()-COLUMN($AD$29),FALSE)*eurostat_totals[[#This Row],[2020 1]]</f>
        <v>0</v>
      </c>
      <c r="BI80" s="81">
        <f ca="1">VLOOKUP(eurostat_totals[[#This Row],[energy carrier EUCalc]],$AE$11:$BI$24,COLUMN()-COLUMN($AD$29),FALSE)*eurostat_totals[[#This Row],[2020 1]]</f>
        <v>0</v>
      </c>
    </row>
    <row r="81" spans="1:61" x14ac:dyDescent="0.25">
      <c r="A81" s="81" t="str">
        <f t="shared" si="117"/>
        <v>gas-bioNetherlands</v>
      </c>
      <c r="B81" s="6" t="s">
        <v>66</v>
      </c>
      <c r="C81" t="s">
        <v>8</v>
      </c>
      <c r="D81" s="84">
        <v>0</v>
      </c>
      <c r="E81" s="84">
        <v>0</v>
      </c>
      <c r="F81" s="84">
        <v>0</v>
      </c>
      <c r="G81" s="84">
        <v>0</v>
      </c>
      <c r="H81" s="84">
        <v>0</v>
      </c>
      <c r="I81" s="84">
        <v>0</v>
      </c>
      <c r="J81" s="84">
        <v>0</v>
      </c>
      <c r="K81" s="84">
        <v>0</v>
      </c>
      <c r="L81" s="84">
        <v>0</v>
      </c>
      <c r="M81" s="84">
        <v>0</v>
      </c>
      <c r="N81" s="84">
        <v>0</v>
      </c>
      <c r="O81" s="84">
        <v>0</v>
      </c>
      <c r="P81" s="84">
        <v>0</v>
      </c>
      <c r="Q81" s="84">
        <v>0</v>
      </c>
      <c r="R81" s="84">
        <v>0</v>
      </c>
      <c r="S81" s="84">
        <v>0</v>
      </c>
      <c r="T81" s="84">
        <v>0</v>
      </c>
      <c r="U81" s="84">
        <v>0</v>
      </c>
      <c r="V81" s="84">
        <v>0</v>
      </c>
      <c r="W81" s="84">
        <v>0</v>
      </c>
      <c r="X81" s="84">
        <v>0</v>
      </c>
      <c r="Y81" s="84">
        <v>0</v>
      </c>
      <c r="Z81" s="84">
        <v>0</v>
      </c>
      <c r="AA81" s="84">
        <v>0</v>
      </c>
      <c r="AB81" s="84">
        <v>0</v>
      </c>
      <c r="AC81" s="84">
        <v>0</v>
      </c>
      <c r="AD81" s="84">
        <v>0</v>
      </c>
      <c r="AE81" s="84">
        <v>0</v>
      </c>
      <c r="AF81" s="84">
        <f t="shared" si="114"/>
        <v>0</v>
      </c>
      <c r="AG81" s="84">
        <f t="shared" si="115"/>
        <v>0</v>
      </c>
      <c r="AH81" s="84">
        <f t="shared" si="116"/>
        <v>0</v>
      </c>
      <c r="AI81" s="84">
        <f ca="1">VLOOKUP(eurostat_totals[[#This Row],[energy carrier EUCalc]],$AE$11:$BI$24,COLUMN()-COLUMN($AD$29),FALSE)*eurostat_totals[[#This Row],[2020 1]]</f>
        <v>0</v>
      </c>
      <c r="AJ81" s="84">
        <f ca="1">VLOOKUP(eurostat_totals[[#This Row],[energy carrier EUCalc]],$AE$11:$BI$24,COLUMN()-COLUMN($AD$29),FALSE)*eurostat_totals[[#This Row],[2020 1]]</f>
        <v>0</v>
      </c>
      <c r="AK81" s="84">
        <f ca="1">VLOOKUP(eurostat_totals[[#This Row],[energy carrier EUCalc]],$AE$11:$BI$24,COLUMN()-COLUMN($AD$29),FALSE)*eurostat_totals[[#This Row],[2020 1]]</f>
        <v>0</v>
      </c>
      <c r="AL81" s="84">
        <f ca="1">VLOOKUP(eurostat_totals[[#This Row],[energy carrier EUCalc]],$AE$11:$BI$24,COLUMN()-COLUMN($AD$29),FALSE)*eurostat_totals[[#This Row],[2020 1]]</f>
        <v>0</v>
      </c>
      <c r="AM81" s="84">
        <f ca="1">VLOOKUP(eurostat_totals[[#This Row],[energy carrier EUCalc]],$AE$11:$BI$24,COLUMN()-COLUMN($AD$29),FALSE)*eurostat_totals[[#This Row],[2020 1]]</f>
        <v>0</v>
      </c>
      <c r="AN81" s="84">
        <f ca="1">VLOOKUP(eurostat_totals[[#This Row],[energy carrier EUCalc]],$AE$11:$BI$24,COLUMN()-COLUMN($AD$29),FALSE)*eurostat_totals[[#This Row],[2020 1]]</f>
        <v>0</v>
      </c>
      <c r="AO81" s="84">
        <f>VLOOKUP(eurostat_totals[[#This Row],[energy carrier EUCalc]],$AE$11:$BI$24,COLUMN()-COLUMN($AD$29),FALSE)*eurostat_totals[[#This Row],[2020 1]]</f>
        <v>0</v>
      </c>
      <c r="AP81" s="84">
        <f ca="1">VLOOKUP(eurostat_totals[[#This Row],[energy carrier EUCalc]],$AE$11:$BI$24,COLUMN()-COLUMN($AD$29),FALSE)*eurostat_totals[[#This Row],[2020 1]]</f>
        <v>0</v>
      </c>
      <c r="AQ81" s="84">
        <f ca="1">VLOOKUP(eurostat_totals[[#This Row],[energy carrier EUCalc]],$AE$11:$BI$24,COLUMN()-COLUMN($AD$29),FALSE)*eurostat_totals[[#This Row],[2020 1]]</f>
        <v>0</v>
      </c>
      <c r="AR81" s="81">
        <f ca="1">VLOOKUP(eurostat_totals[[#This Row],[energy carrier EUCalc]],$AE$11:$BI$24,COLUMN()-COLUMN($AD$29),FALSE)*eurostat_totals[[#This Row],[2020 1]]</f>
        <v>0</v>
      </c>
      <c r="AS81" s="81">
        <f ca="1">VLOOKUP(eurostat_totals[[#This Row],[energy carrier EUCalc]],$AE$11:$BI$24,COLUMN()-COLUMN($AD$29),FALSE)*eurostat_totals[[#This Row],[2020 1]]</f>
        <v>0</v>
      </c>
      <c r="AT81" s="81">
        <f ca="1">VLOOKUP(eurostat_totals[[#This Row],[energy carrier EUCalc]],$AE$11:$BI$24,COLUMN()-COLUMN($AD$29),FALSE)*eurostat_totals[[#This Row],[2020 1]]</f>
        <v>0</v>
      </c>
      <c r="AU81" s="81">
        <f ca="1">VLOOKUP(eurostat_totals[[#This Row],[energy carrier EUCalc]],$AE$11:$BI$24,COLUMN()-COLUMN($AD$29),FALSE)*eurostat_totals[[#This Row],[2020 1]]</f>
        <v>0</v>
      </c>
      <c r="AV81" s="81">
        <f>VLOOKUP(eurostat_totals[[#This Row],[energy carrier EUCalc]],$AE$11:$BI$24,COLUMN()-COLUMN($AD$29),FALSE)*eurostat_totals[[#This Row],[2020 1]]</f>
        <v>0</v>
      </c>
      <c r="AW81" s="81">
        <f ca="1">VLOOKUP(eurostat_totals[[#This Row],[energy carrier EUCalc]],$AE$11:$BI$24,COLUMN()-COLUMN($AD$29),FALSE)*eurostat_totals[[#This Row],[2020 1]]</f>
        <v>0</v>
      </c>
      <c r="AX81" s="81">
        <f ca="1">VLOOKUP(eurostat_totals[[#This Row],[energy carrier EUCalc]],$AE$11:$BI$24,COLUMN()-COLUMN($AD$29),FALSE)*eurostat_totals[[#This Row],[2020 1]]</f>
        <v>0</v>
      </c>
      <c r="AY81" s="81">
        <f ca="1">VLOOKUP(eurostat_totals[[#This Row],[energy carrier EUCalc]],$AE$11:$BI$24,COLUMN()-COLUMN($AD$29),FALSE)*eurostat_totals[[#This Row],[2020 1]]</f>
        <v>0</v>
      </c>
      <c r="AZ81" s="81">
        <f ca="1">VLOOKUP(eurostat_totals[[#This Row],[energy carrier EUCalc]],$AE$11:$BI$24,COLUMN()-COLUMN($AD$29),FALSE)*eurostat_totals[[#This Row],[2020 1]]</f>
        <v>0</v>
      </c>
      <c r="BA81" s="81">
        <f ca="1">VLOOKUP(eurostat_totals[[#This Row],[energy carrier EUCalc]],$AE$11:$BI$24,COLUMN()-COLUMN($AD$29),FALSE)*eurostat_totals[[#This Row],[2020 1]]</f>
        <v>0</v>
      </c>
      <c r="BB81" s="81">
        <f ca="1">VLOOKUP(eurostat_totals[[#This Row],[energy carrier EUCalc]],$AE$11:$BI$24,COLUMN()-COLUMN($AD$29),FALSE)*eurostat_totals[[#This Row],[2020 1]]</f>
        <v>0</v>
      </c>
      <c r="BC81" s="81">
        <f>VLOOKUP(eurostat_totals[[#This Row],[energy carrier EUCalc]],$AE$11:$BI$24,COLUMN()-COLUMN($AD$29),FALSE)*eurostat_totals[[#This Row],[2020 1]]</f>
        <v>0</v>
      </c>
      <c r="BD81" s="81">
        <f ca="1">VLOOKUP(eurostat_totals[[#This Row],[energy carrier EUCalc]],$AE$11:$BI$24,COLUMN()-COLUMN($AD$29),FALSE)*eurostat_totals[[#This Row],[2020 1]]</f>
        <v>0</v>
      </c>
      <c r="BE81" s="81">
        <f ca="1">VLOOKUP(eurostat_totals[[#This Row],[energy carrier EUCalc]],$AE$11:$BI$24,COLUMN()-COLUMN($AD$29),FALSE)*eurostat_totals[[#This Row],[2020 1]]</f>
        <v>0</v>
      </c>
      <c r="BF81" s="81">
        <f ca="1">VLOOKUP(eurostat_totals[[#This Row],[energy carrier EUCalc]],$AE$11:$BI$24,COLUMN()-COLUMN($AD$29),FALSE)*eurostat_totals[[#This Row],[2020 1]]</f>
        <v>0</v>
      </c>
      <c r="BG81" s="81">
        <f ca="1">VLOOKUP(eurostat_totals[[#This Row],[energy carrier EUCalc]],$AE$11:$BI$24,COLUMN()-COLUMN($AD$29),FALSE)*eurostat_totals[[#This Row],[2020 1]]</f>
        <v>0</v>
      </c>
      <c r="BH81" s="81">
        <f ca="1">VLOOKUP(eurostat_totals[[#This Row],[energy carrier EUCalc]],$AE$11:$BI$24,COLUMN()-COLUMN($AD$29),FALSE)*eurostat_totals[[#This Row],[2020 1]]</f>
        <v>0</v>
      </c>
      <c r="BI81" s="81">
        <f ca="1">VLOOKUP(eurostat_totals[[#This Row],[energy carrier EUCalc]],$AE$11:$BI$24,COLUMN()-COLUMN($AD$29),FALSE)*eurostat_totals[[#This Row],[2020 1]]</f>
        <v>0</v>
      </c>
    </row>
    <row r="82" spans="1:61" x14ac:dyDescent="0.25">
      <c r="A82" s="81" t="str">
        <f t="shared" si="117"/>
        <v>gas-bioNorway</v>
      </c>
      <c r="B82" s="6" t="s">
        <v>66</v>
      </c>
      <c r="C82" t="s">
        <v>71</v>
      </c>
      <c r="D82" s="84">
        <v>0</v>
      </c>
      <c r="E82" s="84">
        <v>0</v>
      </c>
      <c r="F82" s="84">
        <v>0</v>
      </c>
      <c r="G82" s="84">
        <v>0</v>
      </c>
      <c r="H82" s="84">
        <v>0</v>
      </c>
      <c r="I82" s="84">
        <v>0</v>
      </c>
      <c r="J82" s="84">
        <v>0</v>
      </c>
      <c r="K82" s="84">
        <v>0</v>
      </c>
      <c r="L82" s="84">
        <v>0</v>
      </c>
      <c r="M82" s="84">
        <v>0</v>
      </c>
      <c r="N82" s="84">
        <v>0</v>
      </c>
      <c r="O82" s="84">
        <v>0</v>
      </c>
      <c r="P82" s="84">
        <v>0</v>
      </c>
      <c r="Q82" s="84">
        <v>0</v>
      </c>
      <c r="R82" s="84">
        <v>0</v>
      </c>
      <c r="S82" s="84">
        <v>0</v>
      </c>
      <c r="T82" s="84">
        <v>0</v>
      </c>
      <c r="U82" s="84">
        <v>0</v>
      </c>
      <c r="V82" s="84">
        <v>0</v>
      </c>
      <c r="W82" s="84">
        <v>0</v>
      </c>
      <c r="X82" s="84">
        <v>0</v>
      </c>
      <c r="Y82" s="84">
        <v>0</v>
      </c>
      <c r="Z82" s="84">
        <v>0</v>
      </c>
      <c r="AA82" s="84">
        <v>0</v>
      </c>
      <c r="AB82" s="84">
        <v>0</v>
      </c>
      <c r="AC82" s="84">
        <v>0</v>
      </c>
      <c r="AD82" s="84">
        <v>0</v>
      </c>
      <c r="AE82" s="84">
        <v>0</v>
      </c>
      <c r="AF82" s="84">
        <f t="shared" si="114"/>
        <v>0</v>
      </c>
      <c r="AG82" s="84">
        <f t="shared" si="115"/>
        <v>0</v>
      </c>
      <c r="AH82" s="84">
        <f t="shared" si="116"/>
        <v>0</v>
      </c>
      <c r="AI82" s="84">
        <f ca="1">VLOOKUP(eurostat_totals[[#This Row],[energy carrier EUCalc]],$AE$11:$BI$24,COLUMN()-COLUMN($AD$29),FALSE)*eurostat_totals[[#This Row],[2020 1]]</f>
        <v>0</v>
      </c>
      <c r="AJ82" s="84">
        <f ca="1">VLOOKUP(eurostat_totals[[#This Row],[energy carrier EUCalc]],$AE$11:$BI$24,COLUMN()-COLUMN($AD$29),FALSE)*eurostat_totals[[#This Row],[2020 1]]</f>
        <v>0</v>
      </c>
      <c r="AK82" s="84">
        <f ca="1">VLOOKUP(eurostat_totals[[#This Row],[energy carrier EUCalc]],$AE$11:$BI$24,COLUMN()-COLUMN($AD$29),FALSE)*eurostat_totals[[#This Row],[2020 1]]</f>
        <v>0</v>
      </c>
      <c r="AL82" s="84">
        <f ca="1">VLOOKUP(eurostat_totals[[#This Row],[energy carrier EUCalc]],$AE$11:$BI$24,COLUMN()-COLUMN($AD$29),FALSE)*eurostat_totals[[#This Row],[2020 1]]</f>
        <v>0</v>
      </c>
      <c r="AM82" s="84">
        <f ca="1">VLOOKUP(eurostat_totals[[#This Row],[energy carrier EUCalc]],$AE$11:$BI$24,COLUMN()-COLUMN($AD$29),FALSE)*eurostat_totals[[#This Row],[2020 1]]</f>
        <v>0</v>
      </c>
      <c r="AN82" s="84">
        <f ca="1">VLOOKUP(eurostat_totals[[#This Row],[energy carrier EUCalc]],$AE$11:$BI$24,COLUMN()-COLUMN($AD$29),FALSE)*eurostat_totals[[#This Row],[2020 1]]</f>
        <v>0</v>
      </c>
      <c r="AO82" s="84">
        <f>VLOOKUP(eurostat_totals[[#This Row],[energy carrier EUCalc]],$AE$11:$BI$24,COLUMN()-COLUMN($AD$29),FALSE)*eurostat_totals[[#This Row],[2020 1]]</f>
        <v>0</v>
      </c>
      <c r="AP82" s="84">
        <f ca="1">VLOOKUP(eurostat_totals[[#This Row],[energy carrier EUCalc]],$AE$11:$BI$24,COLUMN()-COLUMN($AD$29),FALSE)*eurostat_totals[[#This Row],[2020 1]]</f>
        <v>0</v>
      </c>
      <c r="AQ82" s="84">
        <f ca="1">VLOOKUP(eurostat_totals[[#This Row],[energy carrier EUCalc]],$AE$11:$BI$24,COLUMN()-COLUMN($AD$29),FALSE)*eurostat_totals[[#This Row],[2020 1]]</f>
        <v>0</v>
      </c>
      <c r="AR82" s="81">
        <f ca="1">VLOOKUP(eurostat_totals[[#This Row],[energy carrier EUCalc]],$AE$11:$BI$24,COLUMN()-COLUMN($AD$29),FALSE)*eurostat_totals[[#This Row],[2020 1]]</f>
        <v>0</v>
      </c>
      <c r="AS82" s="81">
        <f ca="1">VLOOKUP(eurostat_totals[[#This Row],[energy carrier EUCalc]],$AE$11:$BI$24,COLUMN()-COLUMN($AD$29),FALSE)*eurostat_totals[[#This Row],[2020 1]]</f>
        <v>0</v>
      </c>
      <c r="AT82" s="81">
        <f ca="1">VLOOKUP(eurostat_totals[[#This Row],[energy carrier EUCalc]],$AE$11:$BI$24,COLUMN()-COLUMN($AD$29),FALSE)*eurostat_totals[[#This Row],[2020 1]]</f>
        <v>0</v>
      </c>
      <c r="AU82" s="81">
        <f ca="1">VLOOKUP(eurostat_totals[[#This Row],[energy carrier EUCalc]],$AE$11:$BI$24,COLUMN()-COLUMN($AD$29),FALSE)*eurostat_totals[[#This Row],[2020 1]]</f>
        <v>0</v>
      </c>
      <c r="AV82" s="81">
        <f>VLOOKUP(eurostat_totals[[#This Row],[energy carrier EUCalc]],$AE$11:$BI$24,COLUMN()-COLUMN($AD$29),FALSE)*eurostat_totals[[#This Row],[2020 1]]</f>
        <v>0</v>
      </c>
      <c r="AW82" s="81">
        <f ca="1">VLOOKUP(eurostat_totals[[#This Row],[energy carrier EUCalc]],$AE$11:$BI$24,COLUMN()-COLUMN($AD$29),FALSE)*eurostat_totals[[#This Row],[2020 1]]</f>
        <v>0</v>
      </c>
      <c r="AX82" s="81">
        <f ca="1">VLOOKUP(eurostat_totals[[#This Row],[energy carrier EUCalc]],$AE$11:$BI$24,COLUMN()-COLUMN($AD$29),FALSE)*eurostat_totals[[#This Row],[2020 1]]</f>
        <v>0</v>
      </c>
      <c r="AY82" s="81">
        <f ca="1">VLOOKUP(eurostat_totals[[#This Row],[energy carrier EUCalc]],$AE$11:$BI$24,COLUMN()-COLUMN($AD$29),FALSE)*eurostat_totals[[#This Row],[2020 1]]</f>
        <v>0</v>
      </c>
      <c r="AZ82" s="81">
        <f ca="1">VLOOKUP(eurostat_totals[[#This Row],[energy carrier EUCalc]],$AE$11:$BI$24,COLUMN()-COLUMN($AD$29),FALSE)*eurostat_totals[[#This Row],[2020 1]]</f>
        <v>0</v>
      </c>
      <c r="BA82" s="81">
        <f ca="1">VLOOKUP(eurostat_totals[[#This Row],[energy carrier EUCalc]],$AE$11:$BI$24,COLUMN()-COLUMN($AD$29),FALSE)*eurostat_totals[[#This Row],[2020 1]]</f>
        <v>0</v>
      </c>
      <c r="BB82" s="81">
        <f ca="1">VLOOKUP(eurostat_totals[[#This Row],[energy carrier EUCalc]],$AE$11:$BI$24,COLUMN()-COLUMN($AD$29),FALSE)*eurostat_totals[[#This Row],[2020 1]]</f>
        <v>0</v>
      </c>
      <c r="BC82" s="81">
        <f>VLOOKUP(eurostat_totals[[#This Row],[energy carrier EUCalc]],$AE$11:$BI$24,COLUMN()-COLUMN($AD$29),FALSE)*eurostat_totals[[#This Row],[2020 1]]</f>
        <v>0</v>
      </c>
      <c r="BD82" s="81">
        <f ca="1">VLOOKUP(eurostat_totals[[#This Row],[energy carrier EUCalc]],$AE$11:$BI$24,COLUMN()-COLUMN($AD$29),FALSE)*eurostat_totals[[#This Row],[2020 1]]</f>
        <v>0</v>
      </c>
      <c r="BE82" s="81">
        <f ca="1">VLOOKUP(eurostat_totals[[#This Row],[energy carrier EUCalc]],$AE$11:$BI$24,COLUMN()-COLUMN($AD$29),FALSE)*eurostat_totals[[#This Row],[2020 1]]</f>
        <v>0</v>
      </c>
      <c r="BF82" s="81">
        <f ca="1">VLOOKUP(eurostat_totals[[#This Row],[energy carrier EUCalc]],$AE$11:$BI$24,COLUMN()-COLUMN($AD$29),FALSE)*eurostat_totals[[#This Row],[2020 1]]</f>
        <v>0</v>
      </c>
      <c r="BG82" s="81">
        <f ca="1">VLOOKUP(eurostat_totals[[#This Row],[energy carrier EUCalc]],$AE$11:$BI$24,COLUMN()-COLUMN($AD$29),FALSE)*eurostat_totals[[#This Row],[2020 1]]</f>
        <v>0</v>
      </c>
      <c r="BH82" s="81">
        <f ca="1">VLOOKUP(eurostat_totals[[#This Row],[energy carrier EUCalc]],$AE$11:$BI$24,COLUMN()-COLUMN($AD$29),FALSE)*eurostat_totals[[#This Row],[2020 1]]</f>
        <v>0</v>
      </c>
      <c r="BI82" s="81">
        <f ca="1">VLOOKUP(eurostat_totals[[#This Row],[energy carrier EUCalc]],$AE$11:$BI$24,COLUMN()-COLUMN($AD$29),FALSE)*eurostat_totals[[#This Row],[2020 1]]</f>
        <v>0</v>
      </c>
    </row>
    <row r="83" spans="1:61" x14ac:dyDescent="0.25">
      <c r="A83" s="81" t="str">
        <f t="shared" si="117"/>
        <v>gas-bioPoland</v>
      </c>
      <c r="B83" s="6" t="s">
        <v>66</v>
      </c>
      <c r="C83" t="s">
        <v>6</v>
      </c>
      <c r="D83" s="84">
        <v>0</v>
      </c>
      <c r="E83" s="84">
        <v>0</v>
      </c>
      <c r="F83" s="84">
        <v>0</v>
      </c>
      <c r="G83" s="84">
        <v>0</v>
      </c>
      <c r="H83" s="84">
        <v>0</v>
      </c>
      <c r="I83" s="84">
        <v>0</v>
      </c>
      <c r="J83" s="84">
        <v>0</v>
      </c>
      <c r="K83" s="84">
        <v>0</v>
      </c>
      <c r="L83" s="84">
        <v>0</v>
      </c>
      <c r="M83" s="84">
        <v>0</v>
      </c>
      <c r="N83" s="84">
        <v>0</v>
      </c>
      <c r="O83" s="84">
        <v>0</v>
      </c>
      <c r="P83" s="84">
        <v>0</v>
      </c>
      <c r="Q83" s="84">
        <v>0</v>
      </c>
      <c r="R83" s="84">
        <v>0</v>
      </c>
      <c r="S83" s="84">
        <v>0</v>
      </c>
      <c r="T83" s="84">
        <v>0</v>
      </c>
      <c r="U83" s="84">
        <v>0</v>
      </c>
      <c r="V83" s="84">
        <v>0</v>
      </c>
      <c r="W83" s="84">
        <v>0</v>
      </c>
      <c r="X83" s="84">
        <v>0</v>
      </c>
      <c r="Y83" s="84">
        <v>0</v>
      </c>
      <c r="Z83" s="84">
        <v>0</v>
      </c>
      <c r="AA83" s="84">
        <v>0</v>
      </c>
      <c r="AB83" s="84">
        <v>0</v>
      </c>
      <c r="AC83" s="84">
        <v>0</v>
      </c>
      <c r="AD83" s="84">
        <v>0</v>
      </c>
      <c r="AE83" s="84">
        <v>0</v>
      </c>
      <c r="AF83" s="84">
        <f t="shared" si="114"/>
        <v>0</v>
      </c>
      <c r="AG83" s="84">
        <f t="shared" si="115"/>
        <v>0</v>
      </c>
      <c r="AH83" s="84">
        <f t="shared" si="116"/>
        <v>0</v>
      </c>
      <c r="AI83" s="84">
        <f ca="1">VLOOKUP(eurostat_totals[[#This Row],[energy carrier EUCalc]],$AE$11:$BI$24,COLUMN()-COLUMN($AD$29),FALSE)*eurostat_totals[[#This Row],[2020 1]]</f>
        <v>0</v>
      </c>
      <c r="AJ83" s="84">
        <f ca="1">VLOOKUP(eurostat_totals[[#This Row],[energy carrier EUCalc]],$AE$11:$BI$24,COLUMN()-COLUMN($AD$29),FALSE)*eurostat_totals[[#This Row],[2020 1]]</f>
        <v>0</v>
      </c>
      <c r="AK83" s="84">
        <f ca="1">VLOOKUP(eurostat_totals[[#This Row],[energy carrier EUCalc]],$AE$11:$BI$24,COLUMN()-COLUMN($AD$29),FALSE)*eurostat_totals[[#This Row],[2020 1]]</f>
        <v>0</v>
      </c>
      <c r="AL83" s="84">
        <f ca="1">VLOOKUP(eurostat_totals[[#This Row],[energy carrier EUCalc]],$AE$11:$BI$24,COLUMN()-COLUMN($AD$29),FALSE)*eurostat_totals[[#This Row],[2020 1]]</f>
        <v>0</v>
      </c>
      <c r="AM83" s="84">
        <f ca="1">VLOOKUP(eurostat_totals[[#This Row],[energy carrier EUCalc]],$AE$11:$BI$24,COLUMN()-COLUMN($AD$29),FALSE)*eurostat_totals[[#This Row],[2020 1]]</f>
        <v>0</v>
      </c>
      <c r="AN83" s="84">
        <f ca="1">VLOOKUP(eurostat_totals[[#This Row],[energy carrier EUCalc]],$AE$11:$BI$24,COLUMN()-COLUMN($AD$29),FALSE)*eurostat_totals[[#This Row],[2020 1]]</f>
        <v>0</v>
      </c>
      <c r="AO83" s="84">
        <f>VLOOKUP(eurostat_totals[[#This Row],[energy carrier EUCalc]],$AE$11:$BI$24,COLUMN()-COLUMN($AD$29),FALSE)*eurostat_totals[[#This Row],[2020 1]]</f>
        <v>0</v>
      </c>
      <c r="AP83" s="84">
        <f ca="1">VLOOKUP(eurostat_totals[[#This Row],[energy carrier EUCalc]],$AE$11:$BI$24,COLUMN()-COLUMN($AD$29),FALSE)*eurostat_totals[[#This Row],[2020 1]]</f>
        <v>0</v>
      </c>
      <c r="AQ83" s="84">
        <f ca="1">VLOOKUP(eurostat_totals[[#This Row],[energy carrier EUCalc]],$AE$11:$BI$24,COLUMN()-COLUMN($AD$29),FALSE)*eurostat_totals[[#This Row],[2020 1]]</f>
        <v>0</v>
      </c>
      <c r="AR83" s="81">
        <f ca="1">VLOOKUP(eurostat_totals[[#This Row],[energy carrier EUCalc]],$AE$11:$BI$24,COLUMN()-COLUMN($AD$29),FALSE)*eurostat_totals[[#This Row],[2020 1]]</f>
        <v>0</v>
      </c>
      <c r="AS83" s="81">
        <f ca="1">VLOOKUP(eurostat_totals[[#This Row],[energy carrier EUCalc]],$AE$11:$BI$24,COLUMN()-COLUMN($AD$29),FALSE)*eurostat_totals[[#This Row],[2020 1]]</f>
        <v>0</v>
      </c>
      <c r="AT83" s="81">
        <f ca="1">VLOOKUP(eurostat_totals[[#This Row],[energy carrier EUCalc]],$AE$11:$BI$24,COLUMN()-COLUMN($AD$29),FALSE)*eurostat_totals[[#This Row],[2020 1]]</f>
        <v>0</v>
      </c>
      <c r="AU83" s="81">
        <f ca="1">VLOOKUP(eurostat_totals[[#This Row],[energy carrier EUCalc]],$AE$11:$BI$24,COLUMN()-COLUMN($AD$29),FALSE)*eurostat_totals[[#This Row],[2020 1]]</f>
        <v>0</v>
      </c>
      <c r="AV83" s="81">
        <f>VLOOKUP(eurostat_totals[[#This Row],[energy carrier EUCalc]],$AE$11:$BI$24,COLUMN()-COLUMN($AD$29),FALSE)*eurostat_totals[[#This Row],[2020 1]]</f>
        <v>0</v>
      </c>
      <c r="AW83" s="81">
        <f ca="1">VLOOKUP(eurostat_totals[[#This Row],[energy carrier EUCalc]],$AE$11:$BI$24,COLUMN()-COLUMN($AD$29),FALSE)*eurostat_totals[[#This Row],[2020 1]]</f>
        <v>0</v>
      </c>
      <c r="AX83" s="81">
        <f ca="1">VLOOKUP(eurostat_totals[[#This Row],[energy carrier EUCalc]],$AE$11:$BI$24,COLUMN()-COLUMN($AD$29),FALSE)*eurostat_totals[[#This Row],[2020 1]]</f>
        <v>0</v>
      </c>
      <c r="AY83" s="81">
        <f ca="1">VLOOKUP(eurostat_totals[[#This Row],[energy carrier EUCalc]],$AE$11:$BI$24,COLUMN()-COLUMN($AD$29),FALSE)*eurostat_totals[[#This Row],[2020 1]]</f>
        <v>0</v>
      </c>
      <c r="AZ83" s="81">
        <f ca="1">VLOOKUP(eurostat_totals[[#This Row],[energy carrier EUCalc]],$AE$11:$BI$24,COLUMN()-COLUMN($AD$29),FALSE)*eurostat_totals[[#This Row],[2020 1]]</f>
        <v>0</v>
      </c>
      <c r="BA83" s="81">
        <f ca="1">VLOOKUP(eurostat_totals[[#This Row],[energy carrier EUCalc]],$AE$11:$BI$24,COLUMN()-COLUMN($AD$29),FALSE)*eurostat_totals[[#This Row],[2020 1]]</f>
        <v>0</v>
      </c>
      <c r="BB83" s="81">
        <f ca="1">VLOOKUP(eurostat_totals[[#This Row],[energy carrier EUCalc]],$AE$11:$BI$24,COLUMN()-COLUMN($AD$29),FALSE)*eurostat_totals[[#This Row],[2020 1]]</f>
        <v>0</v>
      </c>
      <c r="BC83" s="81">
        <f>VLOOKUP(eurostat_totals[[#This Row],[energy carrier EUCalc]],$AE$11:$BI$24,COLUMN()-COLUMN($AD$29),FALSE)*eurostat_totals[[#This Row],[2020 1]]</f>
        <v>0</v>
      </c>
      <c r="BD83" s="81">
        <f ca="1">VLOOKUP(eurostat_totals[[#This Row],[energy carrier EUCalc]],$AE$11:$BI$24,COLUMN()-COLUMN($AD$29),FALSE)*eurostat_totals[[#This Row],[2020 1]]</f>
        <v>0</v>
      </c>
      <c r="BE83" s="81">
        <f ca="1">VLOOKUP(eurostat_totals[[#This Row],[energy carrier EUCalc]],$AE$11:$BI$24,COLUMN()-COLUMN($AD$29),FALSE)*eurostat_totals[[#This Row],[2020 1]]</f>
        <v>0</v>
      </c>
      <c r="BF83" s="81">
        <f ca="1">VLOOKUP(eurostat_totals[[#This Row],[energy carrier EUCalc]],$AE$11:$BI$24,COLUMN()-COLUMN($AD$29),FALSE)*eurostat_totals[[#This Row],[2020 1]]</f>
        <v>0</v>
      </c>
      <c r="BG83" s="81">
        <f ca="1">VLOOKUP(eurostat_totals[[#This Row],[energy carrier EUCalc]],$AE$11:$BI$24,COLUMN()-COLUMN($AD$29),FALSE)*eurostat_totals[[#This Row],[2020 1]]</f>
        <v>0</v>
      </c>
      <c r="BH83" s="81">
        <f ca="1">VLOOKUP(eurostat_totals[[#This Row],[energy carrier EUCalc]],$AE$11:$BI$24,COLUMN()-COLUMN($AD$29),FALSE)*eurostat_totals[[#This Row],[2020 1]]</f>
        <v>0</v>
      </c>
      <c r="BI83" s="81">
        <f ca="1">VLOOKUP(eurostat_totals[[#This Row],[energy carrier EUCalc]],$AE$11:$BI$24,COLUMN()-COLUMN($AD$29),FALSE)*eurostat_totals[[#This Row],[2020 1]]</f>
        <v>0</v>
      </c>
    </row>
    <row r="84" spans="1:61" x14ac:dyDescent="0.25">
      <c r="A84" s="81" t="str">
        <f t="shared" si="117"/>
        <v>gas-bioPortugal</v>
      </c>
      <c r="B84" s="6" t="s">
        <v>66</v>
      </c>
      <c r="C84" t="s">
        <v>21</v>
      </c>
      <c r="D84" s="84">
        <v>0</v>
      </c>
      <c r="E84" s="84">
        <v>0</v>
      </c>
      <c r="F84" s="84">
        <v>0</v>
      </c>
      <c r="G84" s="84">
        <v>0</v>
      </c>
      <c r="H84" s="84">
        <v>0</v>
      </c>
      <c r="I84" s="84">
        <v>0</v>
      </c>
      <c r="J84" s="84">
        <v>0</v>
      </c>
      <c r="K84" s="84">
        <v>0</v>
      </c>
      <c r="L84" s="84">
        <v>0</v>
      </c>
      <c r="M84" s="84">
        <v>0</v>
      </c>
      <c r="N84" s="84">
        <v>0</v>
      </c>
      <c r="O84" s="84">
        <v>0</v>
      </c>
      <c r="P84" s="84">
        <v>0</v>
      </c>
      <c r="Q84" s="84">
        <v>0</v>
      </c>
      <c r="R84" s="84">
        <v>0</v>
      </c>
      <c r="S84" s="84">
        <v>0</v>
      </c>
      <c r="T84" s="84">
        <v>0</v>
      </c>
      <c r="U84" s="84">
        <v>0</v>
      </c>
      <c r="V84" s="84">
        <v>0</v>
      </c>
      <c r="W84" s="84">
        <v>0</v>
      </c>
      <c r="X84" s="84">
        <v>0</v>
      </c>
      <c r="Y84" s="84">
        <v>0</v>
      </c>
      <c r="Z84" s="84">
        <v>0</v>
      </c>
      <c r="AA84" s="84">
        <v>0</v>
      </c>
      <c r="AB84" s="84">
        <v>0</v>
      </c>
      <c r="AC84" s="84">
        <v>0</v>
      </c>
      <c r="AD84" s="84">
        <v>0</v>
      </c>
      <c r="AE84" s="84">
        <v>0</v>
      </c>
      <c r="AF84" s="84">
        <f t="shared" si="114"/>
        <v>0</v>
      </c>
      <c r="AG84" s="84">
        <f t="shared" si="115"/>
        <v>0</v>
      </c>
      <c r="AH84" s="84">
        <f t="shared" si="116"/>
        <v>0</v>
      </c>
      <c r="AI84" s="84">
        <f ca="1">VLOOKUP(eurostat_totals[[#This Row],[energy carrier EUCalc]],$AE$11:$BI$24,COLUMN()-COLUMN($AD$29),FALSE)*eurostat_totals[[#This Row],[2020 1]]</f>
        <v>0</v>
      </c>
      <c r="AJ84" s="84">
        <f ca="1">VLOOKUP(eurostat_totals[[#This Row],[energy carrier EUCalc]],$AE$11:$BI$24,COLUMN()-COLUMN($AD$29),FALSE)*eurostat_totals[[#This Row],[2020 1]]</f>
        <v>0</v>
      </c>
      <c r="AK84" s="84">
        <f ca="1">VLOOKUP(eurostat_totals[[#This Row],[energy carrier EUCalc]],$AE$11:$BI$24,COLUMN()-COLUMN($AD$29),FALSE)*eurostat_totals[[#This Row],[2020 1]]</f>
        <v>0</v>
      </c>
      <c r="AL84" s="84">
        <f ca="1">VLOOKUP(eurostat_totals[[#This Row],[energy carrier EUCalc]],$AE$11:$BI$24,COLUMN()-COLUMN($AD$29),FALSE)*eurostat_totals[[#This Row],[2020 1]]</f>
        <v>0</v>
      </c>
      <c r="AM84" s="84">
        <f ca="1">VLOOKUP(eurostat_totals[[#This Row],[energy carrier EUCalc]],$AE$11:$BI$24,COLUMN()-COLUMN($AD$29),FALSE)*eurostat_totals[[#This Row],[2020 1]]</f>
        <v>0</v>
      </c>
      <c r="AN84" s="84">
        <f ca="1">VLOOKUP(eurostat_totals[[#This Row],[energy carrier EUCalc]],$AE$11:$BI$24,COLUMN()-COLUMN($AD$29),FALSE)*eurostat_totals[[#This Row],[2020 1]]</f>
        <v>0</v>
      </c>
      <c r="AO84" s="84">
        <f>VLOOKUP(eurostat_totals[[#This Row],[energy carrier EUCalc]],$AE$11:$BI$24,COLUMN()-COLUMN($AD$29),FALSE)*eurostat_totals[[#This Row],[2020 1]]</f>
        <v>0</v>
      </c>
      <c r="AP84" s="84">
        <f ca="1">VLOOKUP(eurostat_totals[[#This Row],[energy carrier EUCalc]],$AE$11:$BI$24,COLUMN()-COLUMN($AD$29),FALSE)*eurostat_totals[[#This Row],[2020 1]]</f>
        <v>0</v>
      </c>
      <c r="AQ84" s="84">
        <f ca="1">VLOOKUP(eurostat_totals[[#This Row],[energy carrier EUCalc]],$AE$11:$BI$24,COLUMN()-COLUMN($AD$29),FALSE)*eurostat_totals[[#This Row],[2020 1]]</f>
        <v>0</v>
      </c>
      <c r="AR84" s="81">
        <f ca="1">VLOOKUP(eurostat_totals[[#This Row],[energy carrier EUCalc]],$AE$11:$BI$24,COLUMN()-COLUMN($AD$29),FALSE)*eurostat_totals[[#This Row],[2020 1]]</f>
        <v>0</v>
      </c>
      <c r="AS84" s="81">
        <f ca="1">VLOOKUP(eurostat_totals[[#This Row],[energy carrier EUCalc]],$AE$11:$BI$24,COLUMN()-COLUMN($AD$29),FALSE)*eurostat_totals[[#This Row],[2020 1]]</f>
        <v>0</v>
      </c>
      <c r="AT84" s="81">
        <f ca="1">VLOOKUP(eurostat_totals[[#This Row],[energy carrier EUCalc]],$AE$11:$BI$24,COLUMN()-COLUMN($AD$29),FALSE)*eurostat_totals[[#This Row],[2020 1]]</f>
        <v>0</v>
      </c>
      <c r="AU84" s="81">
        <f ca="1">VLOOKUP(eurostat_totals[[#This Row],[energy carrier EUCalc]],$AE$11:$BI$24,COLUMN()-COLUMN($AD$29),FALSE)*eurostat_totals[[#This Row],[2020 1]]</f>
        <v>0</v>
      </c>
      <c r="AV84" s="81">
        <f>VLOOKUP(eurostat_totals[[#This Row],[energy carrier EUCalc]],$AE$11:$BI$24,COLUMN()-COLUMN($AD$29),FALSE)*eurostat_totals[[#This Row],[2020 1]]</f>
        <v>0</v>
      </c>
      <c r="AW84" s="81">
        <f ca="1">VLOOKUP(eurostat_totals[[#This Row],[energy carrier EUCalc]],$AE$11:$BI$24,COLUMN()-COLUMN($AD$29),FALSE)*eurostat_totals[[#This Row],[2020 1]]</f>
        <v>0</v>
      </c>
      <c r="AX84" s="81">
        <f ca="1">VLOOKUP(eurostat_totals[[#This Row],[energy carrier EUCalc]],$AE$11:$BI$24,COLUMN()-COLUMN($AD$29),FALSE)*eurostat_totals[[#This Row],[2020 1]]</f>
        <v>0</v>
      </c>
      <c r="AY84" s="81">
        <f ca="1">VLOOKUP(eurostat_totals[[#This Row],[energy carrier EUCalc]],$AE$11:$BI$24,COLUMN()-COLUMN($AD$29),FALSE)*eurostat_totals[[#This Row],[2020 1]]</f>
        <v>0</v>
      </c>
      <c r="AZ84" s="81">
        <f ca="1">VLOOKUP(eurostat_totals[[#This Row],[energy carrier EUCalc]],$AE$11:$BI$24,COLUMN()-COLUMN($AD$29),FALSE)*eurostat_totals[[#This Row],[2020 1]]</f>
        <v>0</v>
      </c>
      <c r="BA84" s="81">
        <f ca="1">VLOOKUP(eurostat_totals[[#This Row],[energy carrier EUCalc]],$AE$11:$BI$24,COLUMN()-COLUMN($AD$29),FALSE)*eurostat_totals[[#This Row],[2020 1]]</f>
        <v>0</v>
      </c>
      <c r="BB84" s="81">
        <f ca="1">VLOOKUP(eurostat_totals[[#This Row],[energy carrier EUCalc]],$AE$11:$BI$24,COLUMN()-COLUMN($AD$29),FALSE)*eurostat_totals[[#This Row],[2020 1]]</f>
        <v>0</v>
      </c>
      <c r="BC84" s="81">
        <f>VLOOKUP(eurostat_totals[[#This Row],[energy carrier EUCalc]],$AE$11:$BI$24,COLUMN()-COLUMN($AD$29),FALSE)*eurostat_totals[[#This Row],[2020 1]]</f>
        <v>0</v>
      </c>
      <c r="BD84" s="81">
        <f ca="1">VLOOKUP(eurostat_totals[[#This Row],[energy carrier EUCalc]],$AE$11:$BI$24,COLUMN()-COLUMN($AD$29),FALSE)*eurostat_totals[[#This Row],[2020 1]]</f>
        <v>0</v>
      </c>
      <c r="BE84" s="81">
        <f ca="1">VLOOKUP(eurostat_totals[[#This Row],[energy carrier EUCalc]],$AE$11:$BI$24,COLUMN()-COLUMN($AD$29),FALSE)*eurostat_totals[[#This Row],[2020 1]]</f>
        <v>0</v>
      </c>
      <c r="BF84" s="81">
        <f ca="1">VLOOKUP(eurostat_totals[[#This Row],[energy carrier EUCalc]],$AE$11:$BI$24,COLUMN()-COLUMN($AD$29),FALSE)*eurostat_totals[[#This Row],[2020 1]]</f>
        <v>0</v>
      </c>
      <c r="BG84" s="81">
        <f ca="1">VLOOKUP(eurostat_totals[[#This Row],[energy carrier EUCalc]],$AE$11:$BI$24,COLUMN()-COLUMN($AD$29),FALSE)*eurostat_totals[[#This Row],[2020 1]]</f>
        <v>0</v>
      </c>
      <c r="BH84" s="81">
        <f ca="1">VLOOKUP(eurostat_totals[[#This Row],[energy carrier EUCalc]],$AE$11:$BI$24,COLUMN()-COLUMN($AD$29),FALSE)*eurostat_totals[[#This Row],[2020 1]]</f>
        <v>0</v>
      </c>
      <c r="BI84" s="81">
        <f ca="1">VLOOKUP(eurostat_totals[[#This Row],[energy carrier EUCalc]],$AE$11:$BI$24,COLUMN()-COLUMN($AD$29),FALSE)*eurostat_totals[[#This Row],[2020 1]]</f>
        <v>0</v>
      </c>
    </row>
    <row r="85" spans="1:61" x14ac:dyDescent="0.25">
      <c r="A85" s="81" t="str">
        <f t="shared" si="117"/>
        <v>gas-bioRomania</v>
      </c>
      <c r="B85" s="6" t="s">
        <v>66</v>
      </c>
      <c r="C85" t="s">
        <v>10</v>
      </c>
      <c r="D85" s="84">
        <v>0</v>
      </c>
      <c r="E85" s="84">
        <v>0</v>
      </c>
      <c r="F85" s="84">
        <v>0</v>
      </c>
      <c r="G85" s="84">
        <v>0</v>
      </c>
      <c r="H85" s="84">
        <v>0</v>
      </c>
      <c r="I85" s="84">
        <v>0</v>
      </c>
      <c r="J85" s="84">
        <v>0</v>
      </c>
      <c r="K85" s="84">
        <v>0</v>
      </c>
      <c r="L85" s="84">
        <v>0</v>
      </c>
      <c r="M85" s="84">
        <v>0</v>
      </c>
      <c r="N85" s="84">
        <v>0</v>
      </c>
      <c r="O85" s="84">
        <v>0</v>
      </c>
      <c r="P85" s="84">
        <v>0</v>
      </c>
      <c r="Q85" s="84">
        <v>0</v>
      </c>
      <c r="R85" s="84">
        <v>0</v>
      </c>
      <c r="S85" s="84">
        <v>0</v>
      </c>
      <c r="T85" s="84">
        <v>0</v>
      </c>
      <c r="U85" s="84">
        <v>0</v>
      </c>
      <c r="V85" s="84">
        <v>0</v>
      </c>
      <c r="W85" s="84">
        <v>0</v>
      </c>
      <c r="X85" s="84">
        <v>0</v>
      </c>
      <c r="Y85" s="84">
        <v>0</v>
      </c>
      <c r="Z85" s="84">
        <v>0</v>
      </c>
      <c r="AA85" s="84">
        <v>0</v>
      </c>
      <c r="AB85" s="84">
        <v>0</v>
      </c>
      <c r="AC85" s="84">
        <v>0</v>
      </c>
      <c r="AD85" s="84">
        <v>0</v>
      </c>
      <c r="AE85" s="84">
        <v>0</v>
      </c>
      <c r="AF85" s="84">
        <f t="shared" si="114"/>
        <v>0</v>
      </c>
      <c r="AG85" s="84">
        <f t="shared" si="115"/>
        <v>0</v>
      </c>
      <c r="AH85" s="84">
        <f t="shared" si="116"/>
        <v>0</v>
      </c>
      <c r="AI85" s="84">
        <f ca="1">VLOOKUP(eurostat_totals[[#This Row],[energy carrier EUCalc]],$AE$11:$BI$24,COLUMN()-COLUMN($AD$29),FALSE)*eurostat_totals[[#This Row],[2020 1]]</f>
        <v>0</v>
      </c>
      <c r="AJ85" s="84">
        <f ca="1">VLOOKUP(eurostat_totals[[#This Row],[energy carrier EUCalc]],$AE$11:$BI$24,COLUMN()-COLUMN($AD$29),FALSE)*eurostat_totals[[#This Row],[2020 1]]</f>
        <v>0</v>
      </c>
      <c r="AK85" s="84">
        <f ca="1">VLOOKUP(eurostat_totals[[#This Row],[energy carrier EUCalc]],$AE$11:$BI$24,COLUMN()-COLUMN($AD$29),FALSE)*eurostat_totals[[#This Row],[2020 1]]</f>
        <v>0</v>
      </c>
      <c r="AL85" s="84">
        <f ca="1">VLOOKUP(eurostat_totals[[#This Row],[energy carrier EUCalc]],$AE$11:$BI$24,COLUMN()-COLUMN($AD$29),FALSE)*eurostat_totals[[#This Row],[2020 1]]</f>
        <v>0</v>
      </c>
      <c r="AM85" s="84">
        <f ca="1">VLOOKUP(eurostat_totals[[#This Row],[energy carrier EUCalc]],$AE$11:$BI$24,COLUMN()-COLUMN($AD$29),FALSE)*eurostat_totals[[#This Row],[2020 1]]</f>
        <v>0</v>
      </c>
      <c r="AN85" s="84">
        <f ca="1">VLOOKUP(eurostat_totals[[#This Row],[energy carrier EUCalc]],$AE$11:$BI$24,COLUMN()-COLUMN($AD$29),FALSE)*eurostat_totals[[#This Row],[2020 1]]</f>
        <v>0</v>
      </c>
      <c r="AO85" s="84">
        <f>VLOOKUP(eurostat_totals[[#This Row],[energy carrier EUCalc]],$AE$11:$BI$24,COLUMN()-COLUMN($AD$29),FALSE)*eurostat_totals[[#This Row],[2020 1]]</f>
        <v>0</v>
      </c>
      <c r="AP85" s="84">
        <f ca="1">VLOOKUP(eurostat_totals[[#This Row],[energy carrier EUCalc]],$AE$11:$BI$24,COLUMN()-COLUMN($AD$29),FALSE)*eurostat_totals[[#This Row],[2020 1]]</f>
        <v>0</v>
      </c>
      <c r="AQ85" s="84">
        <f ca="1">VLOOKUP(eurostat_totals[[#This Row],[energy carrier EUCalc]],$AE$11:$BI$24,COLUMN()-COLUMN($AD$29),FALSE)*eurostat_totals[[#This Row],[2020 1]]</f>
        <v>0</v>
      </c>
      <c r="AR85" s="81">
        <f ca="1">VLOOKUP(eurostat_totals[[#This Row],[energy carrier EUCalc]],$AE$11:$BI$24,COLUMN()-COLUMN($AD$29),FALSE)*eurostat_totals[[#This Row],[2020 1]]</f>
        <v>0</v>
      </c>
      <c r="AS85" s="81">
        <f ca="1">VLOOKUP(eurostat_totals[[#This Row],[energy carrier EUCalc]],$AE$11:$BI$24,COLUMN()-COLUMN($AD$29),FALSE)*eurostat_totals[[#This Row],[2020 1]]</f>
        <v>0</v>
      </c>
      <c r="AT85" s="81">
        <f ca="1">VLOOKUP(eurostat_totals[[#This Row],[energy carrier EUCalc]],$AE$11:$BI$24,COLUMN()-COLUMN($AD$29),FALSE)*eurostat_totals[[#This Row],[2020 1]]</f>
        <v>0</v>
      </c>
      <c r="AU85" s="81">
        <f ca="1">VLOOKUP(eurostat_totals[[#This Row],[energy carrier EUCalc]],$AE$11:$BI$24,COLUMN()-COLUMN($AD$29),FALSE)*eurostat_totals[[#This Row],[2020 1]]</f>
        <v>0</v>
      </c>
      <c r="AV85" s="81">
        <f>VLOOKUP(eurostat_totals[[#This Row],[energy carrier EUCalc]],$AE$11:$BI$24,COLUMN()-COLUMN($AD$29),FALSE)*eurostat_totals[[#This Row],[2020 1]]</f>
        <v>0</v>
      </c>
      <c r="AW85" s="81">
        <f ca="1">VLOOKUP(eurostat_totals[[#This Row],[energy carrier EUCalc]],$AE$11:$BI$24,COLUMN()-COLUMN($AD$29),FALSE)*eurostat_totals[[#This Row],[2020 1]]</f>
        <v>0</v>
      </c>
      <c r="AX85" s="81">
        <f ca="1">VLOOKUP(eurostat_totals[[#This Row],[energy carrier EUCalc]],$AE$11:$BI$24,COLUMN()-COLUMN($AD$29),FALSE)*eurostat_totals[[#This Row],[2020 1]]</f>
        <v>0</v>
      </c>
      <c r="AY85" s="81">
        <f ca="1">VLOOKUP(eurostat_totals[[#This Row],[energy carrier EUCalc]],$AE$11:$BI$24,COLUMN()-COLUMN($AD$29),FALSE)*eurostat_totals[[#This Row],[2020 1]]</f>
        <v>0</v>
      </c>
      <c r="AZ85" s="81">
        <f ca="1">VLOOKUP(eurostat_totals[[#This Row],[energy carrier EUCalc]],$AE$11:$BI$24,COLUMN()-COLUMN($AD$29),FALSE)*eurostat_totals[[#This Row],[2020 1]]</f>
        <v>0</v>
      </c>
      <c r="BA85" s="81">
        <f ca="1">VLOOKUP(eurostat_totals[[#This Row],[energy carrier EUCalc]],$AE$11:$BI$24,COLUMN()-COLUMN($AD$29),FALSE)*eurostat_totals[[#This Row],[2020 1]]</f>
        <v>0</v>
      </c>
      <c r="BB85" s="81">
        <f ca="1">VLOOKUP(eurostat_totals[[#This Row],[energy carrier EUCalc]],$AE$11:$BI$24,COLUMN()-COLUMN($AD$29),FALSE)*eurostat_totals[[#This Row],[2020 1]]</f>
        <v>0</v>
      </c>
      <c r="BC85" s="81">
        <f>VLOOKUP(eurostat_totals[[#This Row],[energy carrier EUCalc]],$AE$11:$BI$24,COLUMN()-COLUMN($AD$29),FALSE)*eurostat_totals[[#This Row],[2020 1]]</f>
        <v>0</v>
      </c>
      <c r="BD85" s="81">
        <f ca="1">VLOOKUP(eurostat_totals[[#This Row],[energy carrier EUCalc]],$AE$11:$BI$24,COLUMN()-COLUMN($AD$29),FALSE)*eurostat_totals[[#This Row],[2020 1]]</f>
        <v>0</v>
      </c>
      <c r="BE85" s="81">
        <f ca="1">VLOOKUP(eurostat_totals[[#This Row],[energy carrier EUCalc]],$AE$11:$BI$24,COLUMN()-COLUMN($AD$29),FALSE)*eurostat_totals[[#This Row],[2020 1]]</f>
        <v>0</v>
      </c>
      <c r="BF85" s="81">
        <f ca="1">VLOOKUP(eurostat_totals[[#This Row],[energy carrier EUCalc]],$AE$11:$BI$24,COLUMN()-COLUMN($AD$29),FALSE)*eurostat_totals[[#This Row],[2020 1]]</f>
        <v>0</v>
      </c>
      <c r="BG85" s="81">
        <f ca="1">VLOOKUP(eurostat_totals[[#This Row],[energy carrier EUCalc]],$AE$11:$BI$24,COLUMN()-COLUMN($AD$29),FALSE)*eurostat_totals[[#This Row],[2020 1]]</f>
        <v>0</v>
      </c>
      <c r="BH85" s="81">
        <f ca="1">VLOOKUP(eurostat_totals[[#This Row],[energy carrier EUCalc]],$AE$11:$BI$24,COLUMN()-COLUMN($AD$29),FALSE)*eurostat_totals[[#This Row],[2020 1]]</f>
        <v>0</v>
      </c>
      <c r="BI85" s="81">
        <f ca="1">VLOOKUP(eurostat_totals[[#This Row],[energy carrier EUCalc]],$AE$11:$BI$24,COLUMN()-COLUMN($AD$29),FALSE)*eurostat_totals[[#This Row],[2020 1]]</f>
        <v>0</v>
      </c>
    </row>
    <row r="86" spans="1:61" x14ac:dyDescent="0.25">
      <c r="A86" s="81" t="str">
        <f t="shared" si="117"/>
        <v>gas-bioSerbia</v>
      </c>
      <c r="B86" s="6" t="s">
        <v>66</v>
      </c>
      <c r="C86" t="s">
        <v>72</v>
      </c>
      <c r="D86" s="84">
        <v>0</v>
      </c>
      <c r="E86" s="84">
        <v>0</v>
      </c>
      <c r="F86" s="84">
        <v>0</v>
      </c>
      <c r="G86" s="84">
        <v>0</v>
      </c>
      <c r="H86" s="84">
        <v>0</v>
      </c>
      <c r="I86" s="84">
        <v>0</v>
      </c>
      <c r="J86" s="84">
        <v>0</v>
      </c>
      <c r="K86" s="84">
        <v>0</v>
      </c>
      <c r="L86" s="84">
        <v>0</v>
      </c>
      <c r="M86" s="84">
        <v>0</v>
      </c>
      <c r="N86" s="84">
        <v>0</v>
      </c>
      <c r="O86" s="84">
        <v>0</v>
      </c>
      <c r="P86" s="84">
        <v>0</v>
      </c>
      <c r="Q86" s="84">
        <v>0</v>
      </c>
      <c r="R86" s="84">
        <v>0</v>
      </c>
      <c r="S86" s="84">
        <v>0</v>
      </c>
      <c r="T86" s="84">
        <v>0</v>
      </c>
      <c r="U86" s="84">
        <v>0</v>
      </c>
      <c r="V86" s="84">
        <v>0</v>
      </c>
      <c r="W86" s="84">
        <v>0</v>
      </c>
      <c r="X86" s="84">
        <v>0</v>
      </c>
      <c r="Y86" s="84">
        <v>0</v>
      </c>
      <c r="Z86" s="84">
        <v>0</v>
      </c>
      <c r="AA86" s="84">
        <v>0</v>
      </c>
      <c r="AB86" s="84">
        <v>0</v>
      </c>
      <c r="AC86" s="84">
        <v>0</v>
      </c>
      <c r="AD86" s="84">
        <v>0</v>
      </c>
      <c r="AE86" s="84">
        <v>0</v>
      </c>
      <c r="AF86" s="84">
        <f t="shared" si="114"/>
        <v>0</v>
      </c>
      <c r="AG86" s="84">
        <f t="shared" si="115"/>
        <v>0</v>
      </c>
      <c r="AH86" s="84">
        <f t="shared" si="116"/>
        <v>0</v>
      </c>
      <c r="AI86" s="84">
        <f ca="1">VLOOKUP(eurostat_totals[[#This Row],[energy carrier EUCalc]],$AE$11:$BI$24,COLUMN()-COLUMN($AD$29),FALSE)*eurostat_totals[[#This Row],[2020 1]]</f>
        <v>0</v>
      </c>
      <c r="AJ86" s="84">
        <f ca="1">VLOOKUP(eurostat_totals[[#This Row],[energy carrier EUCalc]],$AE$11:$BI$24,COLUMN()-COLUMN($AD$29),FALSE)*eurostat_totals[[#This Row],[2020 1]]</f>
        <v>0</v>
      </c>
      <c r="AK86" s="84">
        <f ca="1">VLOOKUP(eurostat_totals[[#This Row],[energy carrier EUCalc]],$AE$11:$BI$24,COLUMN()-COLUMN($AD$29),FALSE)*eurostat_totals[[#This Row],[2020 1]]</f>
        <v>0</v>
      </c>
      <c r="AL86" s="84">
        <f ca="1">VLOOKUP(eurostat_totals[[#This Row],[energy carrier EUCalc]],$AE$11:$BI$24,COLUMN()-COLUMN($AD$29),FALSE)*eurostat_totals[[#This Row],[2020 1]]</f>
        <v>0</v>
      </c>
      <c r="AM86" s="84">
        <f ca="1">VLOOKUP(eurostat_totals[[#This Row],[energy carrier EUCalc]],$AE$11:$BI$24,COLUMN()-COLUMN($AD$29),FALSE)*eurostat_totals[[#This Row],[2020 1]]</f>
        <v>0</v>
      </c>
      <c r="AN86" s="84">
        <f ca="1">VLOOKUP(eurostat_totals[[#This Row],[energy carrier EUCalc]],$AE$11:$BI$24,COLUMN()-COLUMN($AD$29),FALSE)*eurostat_totals[[#This Row],[2020 1]]</f>
        <v>0</v>
      </c>
      <c r="AO86" s="84">
        <f>VLOOKUP(eurostat_totals[[#This Row],[energy carrier EUCalc]],$AE$11:$BI$24,COLUMN()-COLUMN($AD$29),FALSE)*eurostat_totals[[#This Row],[2020 1]]</f>
        <v>0</v>
      </c>
      <c r="AP86" s="84">
        <f ca="1">VLOOKUP(eurostat_totals[[#This Row],[energy carrier EUCalc]],$AE$11:$BI$24,COLUMN()-COLUMN($AD$29),FALSE)*eurostat_totals[[#This Row],[2020 1]]</f>
        <v>0</v>
      </c>
      <c r="AQ86" s="84">
        <f ca="1">VLOOKUP(eurostat_totals[[#This Row],[energy carrier EUCalc]],$AE$11:$BI$24,COLUMN()-COLUMN($AD$29),FALSE)*eurostat_totals[[#This Row],[2020 1]]</f>
        <v>0</v>
      </c>
      <c r="AR86" s="81">
        <f ca="1">VLOOKUP(eurostat_totals[[#This Row],[energy carrier EUCalc]],$AE$11:$BI$24,COLUMN()-COLUMN($AD$29),FALSE)*eurostat_totals[[#This Row],[2020 1]]</f>
        <v>0</v>
      </c>
      <c r="AS86" s="81">
        <f ca="1">VLOOKUP(eurostat_totals[[#This Row],[energy carrier EUCalc]],$AE$11:$BI$24,COLUMN()-COLUMN($AD$29),FALSE)*eurostat_totals[[#This Row],[2020 1]]</f>
        <v>0</v>
      </c>
      <c r="AT86" s="81">
        <f ca="1">VLOOKUP(eurostat_totals[[#This Row],[energy carrier EUCalc]],$AE$11:$BI$24,COLUMN()-COLUMN($AD$29),FALSE)*eurostat_totals[[#This Row],[2020 1]]</f>
        <v>0</v>
      </c>
      <c r="AU86" s="81">
        <f ca="1">VLOOKUP(eurostat_totals[[#This Row],[energy carrier EUCalc]],$AE$11:$BI$24,COLUMN()-COLUMN($AD$29),FALSE)*eurostat_totals[[#This Row],[2020 1]]</f>
        <v>0</v>
      </c>
      <c r="AV86" s="81">
        <f>VLOOKUP(eurostat_totals[[#This Row],[energy carrier EUCalc]],$AE$11:$BI$24,COLUMN()-COLUMN($AD$29),FALSE)*eurostat_totals[[#This Row],[2020 1]]</f>
        <v>0</v>
      </c>
      <c r="AW86" s="81">
        <f ca="1">VLOOKUP(eurostat_totals[[#This Row],[energy carrier EUCalc]],$AE$11:$BI$24,COLUMN()-COLUMN($AD$29),FALSE)*eurostat_totals[[#This Row],[2020 1]]</f>
        <v>0</v>
      </c>
      <c r="AX86" s="81">
        <f ca="1">VLOOKUP(eurostat_totals[[#This Row],[energy carrier EUCalc]],$AE$11:$BI$24,COLUMN()-COLUMN($AD$29),FALSE)*eurostat_totals[[#This Row],[2020 1]]</f>
        <v>0</v>
      </c>
      <c r="AY86" s="81">
        <f ca="1">VLOOKUP(eurostat_totals[[#This Row],[energy carrier EUCalc]],$AE$11:$BI$24,COLUMN()-COLUMN($AD$29),FALSE)*eurostat_totals[[#This Row],[2020 1]]</f>
        <v>0</v>
      </c>
      <c r="AZ86" s="81">
        <f ca="1">VLOOKUP(eurostat_totals[[#This Row],[energy carrier EUCalc]],$AE$11:$BI$24,COLUMN()-COLUMN($AD$29),FALSE)*eurostat_totals[[#This Row],[2020 1]]</f>
        <v>0</v>
      </c>
      <c r="BA86" s="81">
        <f ca="1">VLOOKUP(eurostat_totals[[#This Row],[energy carrier EUCalc]],$AE$11:$BI$24,COLUMN()-COLUMN($AD$29),FALSE)*eurostat_totals[[#This Row],[2020 1]]</f>
        <v>0</v>
      </c>
      <c r="BB86" s="81">
        <f ca="1">VLOOKUP(eurostat_totals[[#This Row],[energy carrier EUCalc]],$AE$11:$BI$24,COLUMN()-COLUMN($AD$29),FALSE)*eurostat_totals[[#This Row],[2020 1]]</f>
        <v>0</v>
      </c>
      <c r="BC86" s="81">
        <f>VLOOKUP(eurostat_totals[[#This Row],[energy carrier EUCalc]],$AE$11:$BI$24,COLUMN()-COLUMN($AD$29),FALSE)*eurostat_totals[[#This Row],[2020 1]]</f>
        <v>0</v>
      </c>
      <c r="BD86" s="81">
        <f ca="1">VLOOKUP(eurostat_totals[[#This Row],[energy carrier EUCalc]],$AE$11:$BI$24,COLUMN()-COLUMN($AD$29),FALSE)*eurostat_totals[[#This Row],[2020 1]]</f>
        <v>0</v>
      </c>
      <c r="BE86" s="81">
        <f ca="1">VLOOKUP(eurostat_totals[[#This Row],[energy carrier EUCalc]],$AE$11:$BI$24,COLUMN()-COLUMN($AD$29),FALSE)*eurostat_totals[[#This Row],[2020 1]]</f>
        <v>0</v>
      </c>
      <c r="BF86" s="81">
        <f ca="1">VLOOKUP(eurostat_totals[[#This Row],[energy carrier EUCalc]],$AE$11:$BI$24,COLUMN()-COLUMN($AD$29),FALSE)*eurostat_totals[[#This Row],[2020 1]]</f>
        <v>0</v>
      </c>
      <c r="BG86" s="81">
        <f ca="1">VLOOKUP(eurostat_totals[[#This Row],[energy carrier EUCalc]],$AE$11:$BI$24,COLUMN()-COLUMN($AD$29),FALSE)*eurostat_totals[[#This Row],[2020 1]]</f>
        <v>0</v>
      </c>
      <c r="BH86" s="81">
        <f ca="1">VLOOKUP(eurostat_totals[[#This Row],[energy carrier EUCalc]],$AE$11:$BI$24,COLUMN()-COLUMN($AD$29),FALSE)*eurostat_totals[[#This Row],[2020 1]]</f>
        <v>0</v>
      </c>
      <c r="BI86" s="81">
        <f ca="1">VLOOKUP(eurostat_totals[[#This Row],[energy carrier EUCalc]],$AE$11:$BI$24,COLUMN()-COLUMN($AD$29),FALSE)*eurostat_totals[[#This Row],[2020 1]]</f>
        <v>0</v>
      </c>
    </row>
    <row r="87" spans="1:61" x14ac:dyDescent="0.25">
      <c r="A87" s="81" t="str">
        <f t="shared" si="117"/>
        <v>gas-bioSlovakia</v>
      </c>
      <c r="B87" s="6" t="s">
        <v>66</v>
      </c>
      <c r="C87" t="s">
        <v>20</v>
      </c>
      <c r="D87" s="84">
        <v>0</v>
      </c>
      <c r="E87" s="84">
        <v>0</v>
      </c>
      <c r="F87" s="84">
        <v>0</v>
      </c>
      <c r="G87" s="84">
        <v>0</v>
      </c>
      <c r="H87" s="84">
        <v>0</v>
      </c>
      <c r="I87" s="84">
        <v>0</v>
      </c>
      <c r="J87" s="84">
        <v>0</v>
      </c>
      <c r="K87" s="84">
        <v>0</v>
      </c>
      <c r="L87" s="84">
        <v>0</v>
      </c>
      <c r="M87" s="84">
        <v>0</v>
      </c>
      <c r="N87" s="84">
        <v>0</v>
      </c>
      <c r="O87" s="84">
        <v>0</v>
      </c>
      <c r="P87" s="84">
        <v>0</v>
      </c>
      <c r="Q87" s="84">
        <v>0</v>
      </c>
      <c r="R87" s="84">
        <v>0</v>
      </c>
      <c r="S87" s="84">
        <v>0</v>
      </c>
      <c r="T87" s="84">
        <v>0</v>
      </c>
      <c r="U87" s="84">
        <v>0</v>
      </c>
      <c r="V87" s="84">
        <v>0</v>
      </c>
      <c r="W87" s="84">
        <v>0</v>
      </c>
      <c r="X87" s="84">
        <v>0</v>
      </c>
      <c r="Y87" s="84">
        <v>0</v>
      </c>
      <c r="Z87" s="84">
        <v>0</v>
      </c>
      <c r="AA87" s="84">
        <v>0</v>
      </c>
      <c r="AB87" s="84">
        <v>0</v>
      </c>
      <c r="AC87" s="84">
        <v>0</v>
      </c>
      <c r="AD87" s="84">
        <v>0</v>
      </c>
      <c r="AE87" s="84">
        <v>0</v>
      </c>
      <c r="AF87" s="84">
        <f t="shared" si="114"/>
        <v>0</v>
      </c>
      <c r="AG87" s="84">
        <f t="shared" si="115"/>
        <v>0</v>
      </c>
      <c r="AH87" s="84">
        <f t="shared" si="116"/>
        <v>0</v>
      </c>
      <c r="AI87" s="84">
        <f ca="1">VLOOKUP(eurostat_totals[[#This Row],[energy carrier EUCalc]],$AE$11:$BI$24,COLUMN()-COLUMN($AD$29),FALSE)*eurostat_totals[[#This Row],[2020 1]]</f>
        <v>0</v>
      </c>
      <c r="AJ87" s="84">
        <f ca="1">VLOOKUP(eurostat_totals[[#This Row],[energy carrier EUCalc]],$AE$11:$BI$24,COLUMN()-COLUMN($AD$29),FALSE)*eurostat_totals[[#This Row],[2020 1]]</f>
        <v>0</v>
      </c>
      <c r="AK87" s="84">
        <f ca="1">VLOOKUP(eurostat_totals[[#This Row],[energy carrier EUCalc]],$AE$11:$BI$24,COLUMN()-COLUMN($AD$29),FALSE)*eurostat_totals[[#This Row],[2020 1]]</f>
        <v>0</v>
      </c>
      <c r="AL87" s="84">
        <f ca="1">VLOOKUP(eurostat_totals[[#This Row],[energy carrier EUCalc]],$AE$11:$BI$24,COLUMN()-COLUMN($AD$29),FALSE)*eurostat_totals[[#This Row],[2020 1]]</f>
        <v>0</v>
      </c>
      <c r="AM87" s="84">
        <f ca="1">VLOOKUP(eurostat_totals[[#This Row],[energy carrier EUCalc]],$AE$11:$BI$24,COLUMN()-COLUMN($AD$29),FALSE)*eurostat_totals[[#This Row],[2020 1]]</f>
        <v>0</v>
      </c>
      <c r="AN87" s="84">
        <f ca="1">VLOOKUP(eurostat_totals[[#This Row],[energy carrier EUCalc]],$AE$11:$BI$24,COLUMN()-COLUMN($AD$29),FALSE)*eurostat_totals[[#This Row],[2020 1]]</f>
        <v>0</v>
      </c>
      <c r="AO87" s="84">
        <f>VLOOKUP(eurostat_totals[[#This Row],[energy carrier EUCalc]],$AE$11:$BI$24,COLUMN()-COLUMN($AD$29),FALSE)*eurostat_totals[[#This Row],[2020 1]]</f>
        <v>0</v>
      </c>
      <c r="AP87" s="84">
        <f ca="1">VLOOKUP(eurostat_totals[[#This Row],[energy carrier EUCalc]],$AE$11:$BI$24,COLUMN()-COLUMN($AD$29),FALSE)*eurostat_totals[[#This Row],[2020 1]]</f>
        <v>0</v>
      </c>
      <c r="AQ87" s="84">
        <f ca="1">VLOOKUP(eurostat_totals[[#This Row],[energy carrier EUCalc]],$AE$11:$BI$24,COLUMN()-COLUMN($AD$29),FALSE)*eurostat_totals[[#This Row],[2020 1]]</f>
        <v>0</v>
      </c>
      <c r="AR87" s="81">
        <f ca="1">VLOOKUP(eurostat_totals[[#This Row],[energy carrier EUCalc]],$AE$11:$BI$24,COLUMN()-COLUMN($AD$29),FALSE)*eurostat_totals[[#This Row],[2020 1]]</f>
        <v>0</v>
      </c>
      <c r="AS87" s="81">
        <f ca="1">VLOOKUP(eurostat_totals[[#This Row],[energy carrier EUCalc]],$AE$11:$BI$24,COLUMN()-COLUMN($AD$29),FALSE)*eurostat_totals[[#This Row],[2020 1]]</f>
        <v>0</v>
      </c>
      <c r="AT87" s="81">
        <f ca="1">VLOOKUP(eurostat_totals[[#This Row],[energy carrier EUCalc]],$AE$11:$BI$24,COLUMN()-COLUMN($AD$29),FALSE)*eurostat_totals[[#This Row],[2020 1]]</f>
        <v>0</v>
      </c>
      <c r="AU87" s="81">
        <f ca="1">VLOOKUP(eurostat_totals[[#This Row],[energy carrier EUCalc]],$AE$11:$BI$24,COLUMN()-COLUMN($AD$29),FALSE)*eurostat_totals[[#This Row],[2020 1]]</f>
        <v>0</v>
      </c>
      <c r="AV87" s="81">
        <f>VLOOKUP(eurostat_totals[[#This Row],[energy carrier EUCalc]],$AE$11:$BI$24,COLUMN()-COLUMN($AD$29),FALSE)*eurostat_totals[[#This Row],[2020 1]]</f>
        <v>0</v>
      </c>
      <c r="AW87" s="81">
        <f ca="1">VLOOKUP(eurostat_totals[[#This Row],[energy carrier EUCalc]],$AE$11:$BI$24,COLUMN()-COLUMN($AD$29),FALSE)*eurostat_totals[[#This Row],[2020 1]]</f>
        <v>0</v>
      </c>
      <c r="AX87" s="81">
        <f ca="1">VLOOKUP(eurostat_totals[[#This Row],[energy carrier EUCalc]],$AE$11:$BI$24,COLUMN()-COLUMN($AD$29),FALSE)*eurostat_totals[[#This Row],[2020 1]]</f>
        <v>0</v>
      </c>
      <c r="AY87" s="81">
        <f ca="1">VLOOKUP(eurostat_totals[[#This Row],[energy carrier EUCalc]],$AE$11:$BI$24,COLUMN()-COLUMN($AD$29),FALSE)*eurostat_totals[[#This Row],[2020 1]]</f>
        <v>0</v>
      </c>
      <c r="AZ87" s="81">
        <f ca="1">VLOOKUP(eurostat_totals[[#This Row],[energy carrier EUCalc]],$AE$11:$BI$24,COLUMN()-COLUMN($AD$29),FALSE)*eurostat_totals[[#This Row],[2020 1]]</f>
        <v>0</v>
      </c>
      <c r="BA87" s="81">
        <f ca="1">VLOOKUP(eurostat_totals[[#This Row],[energy carrier EUCalc]],$AE$11:$BI$24,COLUMN()-COLUMN($AD$29),FALSE)*eurostat_totals[[#This Row],[2020 1]]</f>
        <v>0</v>
      </c>
      <c r="BB87" s="81">
        <f ca="1">VLOOKUP(eurostat_totals[[#This Row],[energy carrier EUCalc]],$AE$11:$BI$24,COLUMN()-COLUMN($AD$29),FALSE)*eurostat_totals[[#This Row],[2020 1]]</f>
        <v>0</v>
      </c>
      <c r="BC87" s="81">
        <f>VLOOKUP(eurostat_totals[[#This Row],[energy carrier EUCalc]],$AE$11:$BI$24,COLUMN()-COLUMN($AD$29),FALSE)*eurostat_totals[[#This Row],[2020 1]]</f>
        <v>0</v>
      </c>
      <c r="BD87" s="81">
        <f ca="1">VLOOKUP(eurostat_totals[[#This Row],[energy carrier EUCalc]],$AE$11:$BI$24,COLUMN()-COLUMN($AD$29),FALSE)*eurostat_totals[[#This Row],[2020 1]]</f>
        <v>0</v>
      </c>
      <c r="BE87" s="81">
        <f ca="1">VLOOKUP(eurostat_totals[[#This Row],[energy carrier EUCalc]],$AE$11:$BI$24,COLUMN()-COLUMN($AD$29),FALSE)*eurostat_totals[[#This Row],[2020 1]]</f>
        <v>0</v>
      </c>
      <c r="BF87" s="81">
        <f ca="1">VLOOKUP(eurostat_totals[[#This Row],[energy carrier EUCalc]],$AE$11:$BI$24,COLUMN()-COLUMN($AD$29),FALSE)*eurostat_totals[[#This Row],[2020 1]]</f>
        <v>0</v>
      </c>
      <c r="BG87" s="81">
        <f ca="1">VLOOKUP(eurostat_totals[[#This Row],[energy carrier EUCalc]],$AE$11:$BI$24,COLUMN()-COLUMN($AD$29),FALSE)*eurostat_totals[[#This Row],[2020 1]]</f>
        <v>0</v>
      </c>
      <c r="BH87" s="81">
        <f ca="1">VLOOKUP(eurostat_totals[[#This Row],[energy carrier EUCalc]],$AE$11:$BI$24,COLUMN()-COLUMN($AD$29),FALSE)*eurostat_totals[[#This Row],[2020 1]]</f>
        <v>0</v>
      </c>
      <c r="BI87" s="81">
        <f ca="1">VLOOKUP(eurostat_totals[[#This Row],[energy carrier EUCalc]],$AE$11:$BI$24,COLUMN()-COLUMN($AD$29),FALSE)*eurostat_totals[[#This Row],[2020 1]]</f>
        <v>0</v>
      </c>
    </row>
    <row r="88" spans="1:61" x14ac:dyDescent="0.25">
      <c r="A88" s="81" t="str">
        <f t="shared" si="117"/>
        <v>gas-bioSlovenia</v>
      </c>
      <c r="B88" s="6" t="s">
        <v>66</v>
      </c>
      <c r="C88" t="s">
        <v>26</v>
      </c>
      <c r="D88" s="84">
        <v>0</v>
      </c>
      <c r="E88" s="84">
        <v>0</v>
      </c>
      <c r="F88" s="84">
        <v>0</v>
      </c>
      <c r="G88" s="84">
        <v>0</v>
      </c>
      <c r="H88" s="84">
        <v>0</v>
      </c>
      <c r="I88" s="84">
        <v>0</v>
      </c>
      <c r="J88" s="84">
        <v>0</v>
      </c>
      <c r="K88" s="84">
        <v>0</v>
      </c>
      <c r="L88" s="84">
        <v>0</v>
      </c>
      <c r="M88" s="84">
        <v>0</v>
      </c>
      <c r="N88" s="84">
        <v>0</v>
      </c>
      <c r="O88" s="84">
        <v>0</v>
      </c>
      <c r="P88" s="84">
        <v>0</v>
      </c>
      <c r="Q88" s="84">
        <v>0</v>
      </c>
      <c r="R88" s="84">
        <v>0</v>
      </c>
      <c r="S88" s="84">
        <v>0</v>
      </c>
      <c r="T88" s="84">
        <v>0</v>
      </c>
      <c r="U88" s="84">
        <v>0</v>
      </c>
      <c r="V88" s="84">
        <v>0</v>
      </c>
      <c r="W88" s="84">
        <v>0</v>
      </c>
      <c r="X88" s="84">
        <v>0</v>
      </c>
      <c r="Y88" s="84">
        <v>0</v>
      </c>
      <c r="Z88" s="84">
        <v>0</v>
      </c>
      <c r="AA88" s="84">
        <v>0</v>
      </c>
      <c r="AB88" s="84">
        <v>0</v>
      </c>
      <c r="AC88" s="84">
        <v>0</v>
      </c>
      <c r="AD88" s="84">
        <v>0</v>
      </c>
      <c r="AE88" s="84">
        <v>0</v>
      </c>
      <c r="AF88" s="84">
        <f t="shared" si="114"/>
        <v>0</v>
      </c>
      <c r="AG88" s="84">
        <f t="shared" si="115"/>
        <v>0</v>
      </c>
      <c r="AH88" s="84">
        <f t="shared" si="116"/>
        <v>0</v>
      </c>
      <c r="AI88" s="84">
        <f ca="1">VLOOKUP(eurostat_totals[[#This Row],[energy carrier EUCalc]],$AE$11:$BI$24,COLUMN()-COLUMN($AD$29),FALSE)*eurostat_totals[[#This Row],[2020 1]]</f>
        <v>0</v>
      </c>
      <c r="AJ88" s="84">
        <f ca="1">VLOOKUP(eurostat_totals[[#This Row],[energy carrier EUCalc]],$AE$11:$BI$24,COLUMN()-COLUMN($AD$29),FALSE)*eurostat_totals[[#This Row],[2020 1]]</f>
        <v>0</v>
      </c>
      <c r="AK88" s="84">
        <f ca="1">VLOOKUP(eurostat_totals[[#This Row],[energy carrier EUCalc]],$AE$11:$BI$24,COLUMN()-COLUMN($AD$29),FALSE)*eurostat_totals[[#This Row],[2020 1]]</f>
        <v>0</v>
      </c>
      <c r="AL88" s="84">
        <f ca="1">VLOOKUP(eurostat_totals[[#This Row],[energy carrier EUCalc]],$AE$11:$BI$24,COLUMN()-COLUMN($AD$29),FALSE)*eurostat_totals[[#This Row],[2020 1]]</f>
        <v>0</v>
      </c>
      <c r="AM88" s="84">
        <f ca="1">VLOOKUP(eurostat_totals[[#This Row],[energy carrier EUCalc]],$AE$11:$BI$24,COLUMN()-COLUMN($AD$29),FALSE)*eurostat_totals[[#This Row],[2020 1]]</f>
        <v>0</v>
      </c>
      <c r="AN88" s="84">
        <f ca="1">VLOOKUP(eurostat_totals[[#This Row],[energy carrier EUCalc]],$AE$11:$BI$24,COLUMN()-COLUMN($AD$29),FALSE)*eurostat_totals[[#This Row],[2020 1]]</f>
        <v>0</v>
      </c>
      <c r="AO88" s="84">
        <f>VLOOKUP(eurostat_totals[[#This Row],[energy carrier EUCalc]],$AE$11:$BI$24,COLUMN()-COLUMN($AD$29),FALSE)*eurostat_totals[[#This Row],[2020 1]]</f>
        <v>0</v>
      </c>
      <c r="AP88" s="84">
        <f ca="1">VLOOKUP(eurostat_totals[[#This Row],[energy carrier EUCalc]],$AE$11:$BI$24,COLUMN()-COLUMN($AD$29),FALSE)*eurostat_totals[[#This Row],[2020 1]]</f>
        <v>0</v>
      </c>
      <c r="AQ88" s="84">
        <f ca="1">VLOOKUP(eurostat_totals[[#This Row],[energy carrier EUCalc]],$AE$11:$BI$24,COLUMN()-COLUMN($AD$29),FALSE)*eurostat_totals[[#This Row],[2020 1]]</f>
        <v>0</v>
      </c>
      <c r="AR88" s="81">
        <f ca="1">VLOOKUP(eurostat_totals[[#This Row],[energy carrier EUCalc]],$AE$11:$BI$24,COLUMN()-COLUMN($AD$29),FALSE)*eurostat_totals[[#This Row],[2020 1]]</f>
        <v>0</v>
      </c>
      <c r="AS88" s="81">
        <f ca="1">VLOOKUP(eurostat_totals[[#This Row],[energy carrier EUCalc]],$AE$11:$BI$24,COLUMN()-COLUMN($AD$29),FALSE)*eurostat_totals[[#This Row],[2020 1]]</f>
        <v>0</v>
      </c>
      <c r="AT88" s="81">
        <f ca="1">VLOOKUP(eurostat_totals[[#This Row],[energy carrier EUCalc]],$AE$11:$BI$24,COLUMN()-COLUMN($AD$29),FALSE)*eurostat_totals[[#This Row],[2020 1]]</f>
        <v>0</v>
      </c>
      <c r="AU88" s="81">
        <f ca="1">VLOOKUP(eurostat_totals[[#This Row],[energy carrier EUCalc]],$AE$11:$BI$24,COLUMN()-COLUMN($AD$29),FALSE)*eurostat_totals[[#This Row],[2020 1]]</f>
        <v>0</v>
      </c>
      <c r="AV88" s="81">
        <f>VLOOKUP(eurostat_totals[[#This Row],[energy carrier EUCalc]],$AE$11:$BI$24,COLUMN()-COLUMN($AD$29),FALSE)*eurostat_totals[[#This Row],[2020 1]]</f>
        <v>0</v>
      </c>
      <c r="AW88" s="81">
        <f ca="1">VLOOKUP(eurostat_totals[[#This Row],[energy carrier EUCalc]],$AE$11:$BI$24,COLUMN()-COLUMN($AD$29),FALSE)*eurostat_totals[[#This Row],[2020 1]]</f>
        <v>0</v>
      </c>
      <c r="AX88" s="81">
        <f ca="1">VLOOKUP(eurostat_totals[[#This Row],[energy carrier EUCalc]],$AE$11:$BI$24,COLUMN()-COLUMN($AD$29),FALSE)*eurostat_totals[[#This Row],[2020 1]]</f>
        <v>0</v>
      </c>
      <c r="AY88" s="81">
        <f ca="1">VLOOKUP(eurostat_totals[[#This Row],[energy carrier EUCalc]],$AE$11:$BI$24,COLUMN()-COLUMN($AD$29),FALSE)*eurostat_totals[[#This Row],[2020 1]]</f>
        <v>0</v>
      </c>
      <c r="AZ88" s="81">
        <f ca="1">VLOOKUP(eurostat_totals[[#This Row],[energy carrier EUCalc]],$AE$11:$BI$24,COLUMN()-COLUMN($AD$29),FALSE)*eurostat_totals[[#This Row],[2020 1]]</f>
        <v>0</v>
      </c>
      <c r="BA88" s="81">
        <f ca="1">VLOOKUP(eurostat_totals[[#This Row],[energy carrier EUCalc]],$AE$11:$BI$24,COLUMN()-COLUMN($AD$29),FALSE)*eurostat_totals[[#This Row],[2020 1]]</f>
        <v>0</v>
      </c>
      <c r="BB88" s="81">
        <f ca="1">VLOOKUP(eurostat_totals[[#This Row],[energy carrier EUCalc]],$AE$11:$BI$24,COLUMN()-COLUMN($AD$29),FALSE)*eurostat_totals[[#This Row],[2020 1]]</f>
        <v>0</v>
      </c>
      <c r="BC88" s="81">
        <f>VLOOKUP(eurostat_totals[[#This Row],[energy carrier EUCalc]],$AE$11:$BI$24,COLUMN()-COLUMN($AD$29),FALSE)*eurostat_totals[[#This Row],[2020 1]]</f>
        <v>0</v>
      </c>
      <c r="BD88" s="81">
        <f ca="1">VLOOKUP(eurostat_totals[[#This Row],[energy carrier EUCalc]],$AE$11:$BI$24,COLUMN()-COLUMN($AD$29),FALSE)*eurostat_totals[[#This Row],[2020 1]]</f>
        <v>0</v>
      </c>
      <c r="BE88" s="81">
        <f ca="1">VLOOKUP(eurostat_totals[[#This Row],[energy carrier EUCalc]],$AE$11:$BI$24,COLUMN()-COLUMN($AD$29),FALSE)*eurostat_totals[[#This Row],[2020 1]]</f>
        <v>0</v>
      </c>
      <c r="BF88" s="81">
        <f ca="1">VLOOKUP(eurostat_totals[[#This Row],[energy carrier EUCalc]],$AE$11:$BI$24,COLUMN()-COLUMN($AD$29),FALSE)*eurostat_totals[[#This Row],[2020 1]]</f>
        <v>0</v>
      </c>
      <c r="BG88" s="81">
        <f ca="1">VLOOKUP(eurostat_totals[[#This Row],[energy carrier EUCalc]],$AE$11:$BI$24,COLUMN()-COLUMN($AD$29),FALSE)*eurostat_totals[[#This Row],[2020 1]]</f>
        <v>0</v>
      </c>
      <c r="BH88" s="81">
        <f ca="1">VLOOKUP(eurostat_totals[[#This Row],[energy carrier EUCalc]],$AE$11:$BI$24,COLUMN()-COLUMN($AD$29),FALSE)*eurostat_totals[[#This Row],[2020 1]]</f>
        <v>0</v>
      </c>
      <c r="BI88" s="81">
        <f ca="1">VLOOKUP(eurostat_totals[[#This Row],[energy carrier EUCalc]],$AE$11:$BI$24,COLUMN()-COLUMN($AD$29),FALSE)*eurostat_totals[[#This Row],[2020 1]]</f>
        <v>0</v>
      </c>
    </row>
    <row r="89" spans="1:61" x14ac:dyDescent="0.25">
      <c r="A89" s="81" t="str">
        <f t="shared" si="117"/>
        <v>gas-bioSpain</v>
      </c>
      <c r="B89" s="6" t="s">
        <v>66</v>
      </c>
      <c r="C89" t="s">
        <v>7</v>
      </c>
      <c r="D89" s="84">
        <v>0</v>
      </c>
      <c r="E89" s="84">
        <v>0</v>
      </c>
      <c r="F89" s="84">
        <v>0</v>
      </c>
      <c r="G89" s="84">
        <v>0</v>
      </c>
      <c r="H89" s="84">
        <v>0</v>
      </c>
      <c r="I89" s="84">
        <v>0</v>
      </c>
      <c r="J89" s="84">
        <v>0</v>
      </c>
      <c r="K89" s="84">
        <v>0</v>
      </c>
      <c r="L89" s="84">
        <v>0</v>
      </c>
      <c r="M89" s="84">
        <v>0</v>
      </c>
      <c r="N89" s="84">
        <v>0</v>
      </c>
      <c r="O89" s="84">
        <v>0</v>
      </c>
      <c r="P89" s="84">
        <v>0</v>
      </c>
      <c r="Q89" s="84">
        <v>0</v>
      </c>
      <c r="R89" s="84">
        <v>0</v>
      </c>
      <c r="S89" s="84">
        <v>0</v>
      </c>
      <c r="T89" s="84">
        <v>0</v>
      </c>
      <c r="U89" s="84">
        <v>0</v>
      </c>
      <c r="V89" s="84">
        <v>0</v>
      </c>
      <c r="W89" s="84">
        <v>0</v>
      </c>
      <c r="X89" s="84">
        <v>0</v>
      </c>
      <c r="Y89" s="84">
        <v>0</v>
      </c>
      <c r="Z89" s="84">
        <v>0</v>
      </c>
      <c r="AA89" s="84">
        <v>0</v>
      </c>
      <c r="AB89" s="84">
        <v>0</v>
      </c>
      <c r="AC89" s="84">
        <v>0</v>
      </c>
      <c r="AD89" s="84">
        <v>0</v>
      </c>
      <c r="AE89" s="84">
        <v>0</v>
      </c>
      <c r="AF89" s="84">
        <f t="shared" si="114"/>
        <v>0</v>
      </c>
      <c r="AG89" s="84">
        <f t="shared" si="115"/>
        <v>0</v>
      </c>
      <c r="AH89" s="84">
        <f t="shared" si="116"/>
        <v>0</v>
      </c>
      <c r="AI89" s="84">
        <f ca="1">VLOOKUP(eurostat_totals[[#This Row],[energy carrier EUCalc]],$AE$11:$BI$24,COLUMN()-COLUMN($AD$29),FALSE)*eurostat_totals[[#This Row],[2020 1]]</f>
        <v>0</v>
      </c>
      <c r="AJ89" s="84">
        <f ca="1">VLOOKUP(eurostat_totals[[#This Row],[energy carrier EUCalc]],$AE$11:$BI$24,COLUMN()-COLUMN($AD$29),FALSE)*eurostat_totals[[#This Row],[2020 1]]</f>
        <v>0</v>
      </c>
      <c r="AK89" s="84">
        <f ca="1">VLOOKUP(eurostat_totals[[#This Row],[energy carrier EUCalc]],$AE$11:$BI$24,COLUMN()-COLUMN($AD$29),FALSE)*eurostat_totals[[#This Row],[2020 1]]</f>
        <v>0</v>
      </c>
      <c r="AL89" s="84">
        <f ca="1">VLOOKUP(eurostat_totals[[#This Row],[energy carrier EUCalc]],$AE$11:$BI$24,COLUMN()-COLUMN($AD$29),FALSE)*eurostat_totals[[#This Row],[2020 1]]</f>
        <v>0</v>
      </c>
      <c r="AM89" s="84">
        <f ca="1">VLOOKUP(eurostat_totals[[#This Row],[energy carrier EUCalc]],$AE$11:$BI$24,COLUMN()-COLUMN($AD$29),FALSE)*eurostat_totals[[#This Row],[2020 1]]</f>
        <v>0</v>
      </c>
      <c r="AN89" s="84">
        <f ca="1">VLOOKUP(eurostat_totals[[#This Row],[energy carrier EUCalc]],$AE$11:$BI$24,COLUMN()-COLUMN($AD$29),FALSE)*eurostat_totals[[#This Row],[2020 1]]</f>
        <v>0</v>
      </c>
      <c r="AO89" s="84">
        <f>VLOOKUP(eurostat_totals[[#This Row],[energy carrier EUCalc]],$AE$11:$BI$24,COLUMN()-COLUMN($AD$29),FALSE)*eurostat_totals[[#This Row],[2020 1]]</f>
        <v>0</v>
      </c>
      <c r="AP89" s="84">
        <f ca="1">VLOOKUP(eurostat_totals[[#This Row],[energy carrier EUCalc]],$AE$11:$BI$24,COLUMN()-COLUMN($AD$29),FALSE)*eurostat_totals[[#This Row],[2020 1]]</f>
        <v>0</v>
      </c>
      <c r="AQ89" s="84">
        <f ca="1">VLOOKUP(eurostat_totals[[#This Row],[energy carrier EUCalc]],$AE$11:$BI$24,COLUMN()-COLUMN($AD$29),FALSE)*eurostat_totals[[#This Row],[2020 1]]</f>
        <v>0</v>
      </c>
      <c r="AR89" s="81">
        <f ca="1">VLOOKUP(eurostat_totals[[#This Row],[energy carrier EUCalc]],$AE$11:$BI$24,COLUMN()-COLUMN($AD$29),FALSE)*eurostat_totals[[#This Row],[2020 1]]</f>
        <v>0</v>
      </c>
      <c r="AS89" s="81">
        <f ca="1">VLOOKUP(eurostat_totals[[#This Row],[energy carrier EUCalc]],$AE$11:$BI$24,COLUMN()-COLUMN($AD$29),FALSE)*eurostat_totals[[#This Row],[2020 1]]</f>
        <v>0</v>
      </c>
      <c r="AT89" s="81">
        <f ca="1">VLOOKUP(eurostat_totals[[#This Row],[energy carrier EUCalc]],$AE$11:$BI$24,COLUMN()-COLUMN($AD$29),FALSE)*eurostat_totals[[#This Row],[2020 1]]</f>
        <v>0</v>
      </c>
      <c r="AU89" s="81">
        <f ca="1">VLOOKUP(eurostat_totals[[#This Row],[energy carrier EUCalc]],$AE$11:$BI$24,COLUMN()-COLUMN($AD$29),FALSE)*eurostat_totals[[#This Row],[2020 1]]</f>
        <v>0</v>
      </c>
      <c r="AV89" s="81">
        <f>VLOOKUP(eurostat_totals[[#This Row],[energy carrier EUCalc]],$AE$11:$BI$24,COLUMN()-COLUMN($AD$29),FALSE)*eurostat_totals[[#This Row],[2020 1]]</f>
        <v>0</v>
      </c>
      <c r="AW89" s="81">
        <f ca="1">VLOOKUP(eurostat_totals[[#This Row],[energy carrier EUCalc]],$AE$11:$BI$24,COLUMN()-COLUMN($AD$29),FALSE)*eurostat_totals[[#This Row],[2020 1]]</f>
        <v>0</v>
      </c>
      <c r="AX89" s="81">
        <f ca="1">VLOOKUP(eurostat_totals[[#This Row],[energy carrier EUCalc]],$AE$11:$BI$24,COLUMN()-COLUMN($AD$29),FALSE)*eurostat_totals[[#This Row],[2020 1]]</f>
        <v>0</v>
      </c>
      <c r="AY89" s="81">
        <f ca="1">VLOOKUP(eurostat_totals[[#This Row],[energy carrier EUCalc]],$AE$11:$BI$24,COLUMN()-COLUMN($AD$29),FALSE)*eurostat_totals[[#This Row],[2020 1]]</f>
        <v>0</v>
      </c>
      <c r="AZ89" s="81">
        <f ca="1">VLOOKUP(eurostat_totals[[#This Row],[energy carrier EUCalc]],$AE$11:$BI$24,COLUMN()-COLUMN($AD$29),FALSE)*eurostat_totals[[#This Row],[2020 1]]</f>
        <v>0</v>
      </c>
      <c r="BA89" s="81">
        <f ca="1">VLOOKUP(eurostat_totals[[#This Row],[energy carrier EUCalc]],$AE$11:$BI$24,COLUMN()-COLUMN($AD$29),FALSE)*eurostat_totals[[#This Row],[2020 1]]</f>
        <v>0</v>
      </c>
      <c r="BB89" s="81">
        <f ca="1">VLOOKUP(eurostat_totals[[#This Row],[energy carrier EUCalc]],$AE$11:$BI$24,COLUMN()-COLUMN($AD$29),FALSE)*eurostat_totals[[#This Row],[2020 1]]</f>
        <v>0</v>
      </c>
      <c r="BC89" s="81">
        <f>VLOOKUP(eurostat_totals[[#This Row],[energy carrier EUCalc]],$AE$11:$BI$24,COLUMN()-COLUMN($AD$29),FALSE)*eurostat_totals[[#This Row],[2020 1]]</f>
        <v>0</v>
      </c>
      <c r="BD89" s="81">
        <f ca="1">VLOOKUP(eurostat_totals[[#This Row],[energy carrier EUCalc]],$AE$11:$BI$24,COLUMN()-COLUMN($AD$29),FALSE)*eurostat_totals[[#This Row],[2020 1]]</f>
        <v>0</v>
      </c>
      <c r="BE89" s="81">
        <f ca="1">VLOOKUP(eurostat_totals[[#This Row],[energy carrier EUCalc]],$AE$11:$BI$24,COLUMN()-COLUMN($AD$29),FALSE)*eurostat_totals[[#This Row],[2020 1]]</f>
        <v>0</v>
      </c>
      <c r="BF89" s="81">
        <f ca="1">VLOOKUP(eurostat_totals[[#This Row],[energy carrier EUCalc]],$AE$11:$BI$24,COLUMN()-COLUMN($AD$29),FALSE)*eurostat_totals[[#This Row],[2020 1]]</f>
        <v>0</v>
      </c>
      <c r="BG89" s="81">
        <f ca="1">VLOOKUP(eurostat_totals[[#This Row],[energy carrier EUCalc]],$AE$11:$BI$24,COLUMN()-COLUMN($AD$29),FALSE)*eurostat_totals[[#This Row],[2020 1]]</f>
        <v>0</v>
      </c>
      <c r="BH89" s="81">
        <f ca="1">VLOOKUP(eurostat_totals[[#This Row],[energy carrier EUCalc]],$AE$11:$BI$24,COLUMN()-COLUMN($AD$29),FALSE)*eurostat_totals[[#This Row],[2020 1]]</f>
        <v>0</v>
      </c>
      <c r="BI89" s="81">
        <f ca="1">VLOOKUP(eurostat_totals[[#This Row],[energy carrier EUCalc]],$AE$11:$BI$24,COLUMN()-COLUMN($AD$29),FALSE)*eurostat_totals[[#This Row],[2020 1]]</f>
        <v>0</v>
      </c>
    </row>
    <row r="90" spans="1:61" x14ac:dyDescent="0.25">
      <c r="A90" s="81" t="str">
        <f t="shared" si="117"/>
        <v>gas-bioSweden</v>
      </c>
      <c r="B90" s="6" t="s">
        <v>66</v>
      </c>
      <c r="C90" t="s">
        <v>9</v>
      </c>
      <c r="D90" s="84">
        <v>0</v>
      </c>
      <c r="E90" s="84">
        <v>0</v>
      </c>
      <c r="F90" s="84">
        <v>0</v>
      </c>
      <c r="G90" s="84">
        <v>0</v>
      </c>
      <c r="H90" s="84">
        <v>0</v>
      </c>
      <c r="I90" s="84">
        <v>0</v>
      </c>
      <c r="J90" s="84">
        <v>0</v>
      </c>
      <c r="K90" s="84">
        <v>0</v>
      </c>
      <c r="L90" s="84">
        <v>0</v>
      </c>
      <c r="M90" s="84">
        <v>0</v>
      </c>
      <c r="N90" s="84">
        <v>0</v>
      </c>
      <c r="O90" s="84">
        <v>0</v>
      </c>
      <c r="P90" s="84">
        <v>0</v>
      </c>
      <c r="Q90" s="84">
        <v>0</v>
      </c>
      <c r="R90" s="84">
        <v>0</v>
      </c>
      <c r="S90" s="84">
        <v>0</v>
      </c>
      <c r="T90" s="84">
        <v>0</v>
      </c>
      <c r="U90" s="84">
        <v>0</v>
      </c>
      <c r="V90" s="84">
        <v>677.77314000000001</v>
      </c>
      <c r="W90" s="84">
        <v>765.83550000000002</v>
      </c>
      <c r="X90" s="84">
        <v>765.83550000000002</v>
      </c>
      <c r="Y90" s="84">
        <v>146.66593000000003</v>
      </c>
      <c r="Z90" s="84">
        <v>348.88837000000001</v>
      </c>
      <c r="AA90" s="84">
        <v>407.50357000000002</v>
      </c>
      <c r="AB90" s="84">
        <v>473.88761000000005</v>
      </c>
      <c r="AC90" s="84">
        <v>521.10541000000001</v>
      </c>
      <c r="AD90" s="84">
        <v>571.94014000000004</v>
      </c>
      <c r="AE90" s="84">
        <v>379.71949999999998</v>
      </c>
      <c r="AF90" s="84">
        <f t="shared" si="114"/>
        <v>385.88572599999998</v>
      </c>
      <c r="AG90" s="84">
        <f t="shared" si="115"/>
        <v>381.56215719999994</v>
      </c>
      <c r="AH90" s="84">
        <f t="shared" si="116"/>
        <v>363.09706663999992</v>
      </c>
      <c r="AI90" s="84">
        <f ca="1">VLOOKUP(eurostat_totals[[#This Row],[energy carrier EUCalc]],$AE$11:$BI$24,COLUMN()-COLUMN($AD$29),FALSE)*eurostat_totals[[#This Row],[2020 1]]</f>
        <v>363.09706663999992</v>
      </c>
      <c r="AJ90" s="84">
        <f ca="1">VLOOKUP(eurostat_totals[[#This Row],[energy carrier EUCalc]],$AE$11:$BI$24,COLUMN()-COLUMN($AD$29),FALSE)*eurostat_totals[[#This Row],[2020 1]]</f>
        <v>363.09706663999992</v>
      </c>
      <c r="AK90" s="84">
        <f ca="1">VLOOKUP(eurostat_totals[[#This Row],[energy carrier EUCalc]],$AE$11:$BI$24,COLUMN()-COLUMN($AD$29),FALSE)*eurostat_totals[[#This Row],[2020 1]]</f>
        <v>363.09706663999992</v>
      </c>
      <c r="AL90" s="84">
        <f ca="1">VLOOKUP(eurostat_totals[[#This Row],[energy carrier EUCalc]],$AE$11:$BI$24,COLUMN()-COLUMN($AD$29),FALSE)*eurostat_totals[[#This Row],[2020 1]]</f>
        <v>363.09706663999992</v>
      </c>
      <c r="AM90" s="84">
        <f ca="1">VLOOKUP(eurostat_totals[[#This Row],[energy carrier EUCalc]],$AE$11:$BI$24,COLUMN()-COLUMN($AD$29),FALSE)*eurostat_totals[[#This Row],[2020 1]]</f>
        <v>363.09706663999992</v>
      </c>
      <c r="AN90" s="84">
        <f ca="1">VLOOKUP(eurostat_totals[[#This Row],[energy carrier EUCalc]],$AE$11:$BI$24,COLUMN()-COLUMN($AD$29),FALSE)*eurostat_totals[[#This Row],[2020 1]]</f>
        <v>363.09706663999992</v>
      </c>
      <c r="AO90" s="84">
        <f>VLOOKUP(eurostat_totals[[#This Row],[energy carrier EUCalc]],$AE$11:$BI$24,COLUMN()-COLUMN($AD$29),FALSE)*eurostat_totals[[#This Row],[2020 1]]</f>
        <v>363.09706663999992</v>
      </c>
      <c r="AP90" s="84">
        <f ca="1">VLOOKUP(eurostat_totals[[#This Row],[energy carrier EUCalc]],$AE$11:$BI$24,COLUMN()-COLUMN($AD$29),FALSE)*eurostat_totals[[#This Row],[2020 1]]</f>
        <v>363.09706663999992</v>
      </c>
      <c r="AQ90" s="84">
        <f ca="1">VLOOKUP(eurostat_totals[[#This Row],[energy carrier EUCalc]],$AE$11:$BI$24,COLUMN()-COLUMN($AD$29),FALSE)*eurostat_totals[[#This Row],[2020 1]]</f>
        <v>363.09706663999992</v>
      </c>
      <c r="AR90" s="81">
        <f ca="1">VLOOKUP(eurostat_totals[[#This Row],[energy carrier EUCalc]],$AE$11:$BI$24,COLUMN()-COLUMN($AD$29),FALSE)*eurostat_totals[[#This Row],[2020 1]]</f>
        <v>363.09706663999992</v>
      </c>
      <c r="AS90" s="81">
        <f ca="1">VLOOKUP(eurostat_totals[[#This Row],[energy carrier EUCalc]],$AE$11:$BI$24,COLUMN()-COLUMN($AD$29),FALSE)*eurostat_totals[[#This Row],[2020 1]]</f>
        <v>363.09706663999992</v>
      </c>
      <c r="AT90" s="81">
        <f ca="1">VLOOKUP(eurostat_totals[[#This Row],[energy carrier EUCalc]],$AE$11:$BI$24,COLUMN()-COLUMN($AD$29),FALSE)*eurostat_totals[[#This Row],[2020 1]]</f>
        <v>363.09706663999992</v>
      </c>
      <c r="AU90" s="81">
        <f ca="1">VLOOKUP(eurostat_totals[[#This Row],[energy carrier EUCalc]],$AE$11:$BI$24,COLUMN()-COLUMN($AD$29),FALSE)*eurostat_totals[[#This Row],[2020 1]]</f>
        <v>363.09706663999992</v>
      </c>
      <c r="AV90" s="81">
        <f>VLOOKUP(eurostat_totals[[#This Row],[energy carrier EUCalc]],$AE$11:$BI$24,COLUMN()-COLUMN($AD$29),FALSE)*eurostat_totals[[#This Row],[2020 1]]</f>
        <v>363.09706663999992</v>
      </c>
      <c r="AW90" s="81">
        <f ca="1">VLOOKUP(eurostat_totals[[#This Row],[energy carrier EUCalc]],$AE$11:$BI$24,COLUMN()-COLUMN($AD$29),FALSE)*eurostat_totals[[#This Row],[2020 1]]</f>
        <v>363.09706663999992</v>
      </c>
      <c r="AX90" s="81">
        <f ca="1">VLOOKUP(eurostat_totals[[#This Row],[energy carrier EUCalc]],$AE$11:$BI$24,COLUMN()-COLUMN($AD$29),FALSE)*eurostat_totals[[#This Row],[2020 1]]</f>
        <v>363.09706663999992</v>
      </c>
      <c r="AY90" s="81">
        <f ca="1">VLOOKUP(eurostat_totals[[#This Row],[energy carrier EUCalc]],$AE$11:$BI$24,COLUMN()-COLUMN($AD$29),FALSE)*eurostat_totals[[#This Row],[2020 1]]</f>
        <v>363.09706663999992</v>
      </c>
      <c r="AZ90" s="81">
        <f ca="1">VLOOKUP(eurostat_totals[[#This Row],[energy carrier EUCalc]],$AE$11:$BI$24,COLUMN()-COLUMN($AD$29),FALSE)*eurostat_totals[[#This Row],[2020 1]]</f>
        <v>363.09706663999992</v>
      </c>
      <c r="BA90" s="81">
        <f ca="1">VLOOKUP(eurostat_totals[[#This Row],[energy carrier EUCalc]],$AE$11:$BI$24,COLUMN()-COLUMN($AD$29),FALSE)*eurostat_totals[[#This Row],[2020 1]]</f>
        <v>363.09706663999992</v>
      </c>
      <c r="BB90" s="81">
        <f ca="1">VLOOKUP(eurostat_totals[[#This Row],[energy carrier EUCalc]],$AE$11:$BI$24,COLUMN()-COLUMN($AD$29),FALSE)*eurostat_totals[[#This Row],[2020 1]]</f>
        <v>363.09706663999992</v>
      </c>
      <c r="BC90" s="81">
        <f>VLOOKUP(eurostat_totals[[#This Row],[energy carrier EUCalc]],$AE$11:$BI$24,COLUMN()-COLUMN($AD$29),FALSE)*eurostat_totals[[#This Row],[2020 1]]</f>
        <v>363.09706663999992</v>
      </c>
      <c r="BD90" s="81">
        <f ca="1">VLOOKUP(eurostat_totals[[#This Row],[energy carrier EUCalc]],$AE$11:$BI$24,COLUMN()-COLUMN($AD$29),FALSE)*eurostat_totals[[#This Row],[2020 1]]</f>
        <v>363.09706663999992</v>
      </c>
      <c r="BE90" s="81">
        <f ca="1">VLOOKUP(eurostat_totals[[#This Row],[energy carrier EUCalc]],$AE$11:$BI$24,COLUMN()-COLUMN($AD$29),FALSE)*eurostat_totals[[#This Row],[2020 1]]</f>
        <v>363.09706663999992</v>
      </c>
      <c r="BF90" s="81">
        <f ca="1">VLOOKUP(eurostat_totals[[#This Row],[energy carrier EUCalc]],$AE$11:$BI$24,COLUMN()-COLUMN($AD$29),FALSE)*eurostat_totals[[#This Row],[2020 1]]</f>
        <v>363.09706663999992</v>
      </c>
      <c r="BG90" s="81">
        <f ca="1">VLOOKUP(eurostat_totals[[#This Row],[energy carrier EUCalc]],$AE$11:$BI$24,COLUMN()-COLUMN($AD$29),FALSE)*eurostat_totals[[#This Row],[2020 1]]</f>
        <v>363.09706663999992</v>
      </c>
      <c r="BH90" s="81">
        <f ca="1">VLOOKUP(eurostat_totals[[#This Row],[energy carrier EUCalc]],$AE$11:$BI$24,COLUMN()-COLUMN($AD$29),FALSE)*eurostat_totals[[#This Row],[2020 1]]</f>
        <v>363.09706663999992</v>
      </c>
      <c r="BI90" s="81">
        <f ca="1">VLOOKUP(eurostat_totals[[#This Row],[energy carrier EUCalc]],$AE$11:$BI$24,COLUMN()-COLUMN($AD$29),FALSE)*eurostat_totals[[#This Row],[2020 1]]</f>
        <v>363.09706663999992</v>
      </c>
    </row>
    <row r="91" spans="1:61" x14ac:dyDescent="0.25">
      <c r="A91" s="81" t="str">
        <f t="shared" si="117"/>
        <v>gas-bioUnited Kingdom</v>
      </c>
      <c r="B91" s="78" t="s">
        <v>66</v>
      </c>
      <c r="C91" t="s">
        <v>4</v>
      </c>
      <c r="D91" s="84">
        <v>0</v>
      </c>
      <c r="E91" s="84">
        <v>0</v>
      </c>
      <c r="F91" s="84">
        <v>0</v>
      </c>
      <c r="G91" s="84">
        <v>0</v>
      </c>
      <c r="H91" s="84">
        <v>0</v>
      </c>
      <c r="I91" s="84">
        <v>0</v>
      </c>
      <c r="J91" s="84">
        <v>0</v>
      </c>
      <c r="K91" s="84">
        <v>0</v>
      </c>
      <c r="L91" s="84">
        <v>0</v>
      </c>
      <c r="M91" s="84">
        <v>0</v>
      </c>
      <c r="N91" s="84">
        <v>0</v>
      </c>
      <c r="O91" s="84">
        <v>0</v>
      </c>
      <c r="P91" s="84">
        <v>0</v>
      </c>
      <c r="Q91" s="84">
        <v>0</v>
      </c>
      <c r="R91" s="84">
        <v>0</v>
      </c>
      <c r="S91" s="84">
        <v>0</v>
      </c>
      <c r="T91" s="84">
        <v>0</v>
      </c>
      <c r="U91" s="84">
        <v>0</v>
      </c>
      <c r="V91" s="84">
        <v>0</v>
      </c>
      <c r="W91" s="84">
        <v>0</v>
      </c>
      <c r="X91" s="84">
        <v>0</v>
      </c>
      <c r="Y91" s="84">
        <v>0</v>
      </c>
      <c r="Z91" s="84">
        <v>0</v>
      </c>
      <c r="AA91" s="84">
        <v>0</v>
      </c>
      <c r="AB91" s="84">
        <v>0</v>
      </c>
      <c r="AC91" s="84">
        <v>0</v>
      </c>
      <c r="AD91" s="84">
        <v>0</v>
      </c>
      <c r="AE91" s="84">
        <v>0</v>
      </c>
      <c r="AF91" s="84">
        <f t="shared" si="114"/>
        <v>0</v>
      </c>
      <c r="AG91" s="84">
        <f t="shared" si="115"/>
        <v>0</v>
      </c>
      <c r="AH91" s="84">
        <f t="shared" si="116"/>
        <v>0</v>
      </c>
      <c r="AI91" s="84">
        <f ca="1">VLOOKUP(eurostat_totals[[#This Row],[energy carrier EUCalc]],$AE$11:$BI$24,COLUMN()-COLUMN($AD$29),FALSE)*eurostat_totals[[#This Row],[2020 1]]</f>
        <v>0</v>
      </c>
      <c r="AJ91" s="84">
        <f ca="1">VLOOKUP(eurostat_totals[[#This Row],[energy carrier EUCalc]],$AE$11:$BI$24,COLUMN()-COLUMN($AD$29),FALSE)*eurostat_totals[[#This Row],[2020 1]]</f>
        <v>0</v>
      </c>
      <c r="AK91" s="84">
        <f ca="1">VLOOKUP(eurostat_totals[[#This Row],[energy carrier EUCalc]],$AE$11:$BI$24,COLUMN()-COLUMN($AD$29),FALSE)*eurostat_totals[[#This Row],[2020 1]]</f>
        <v>0</v>
      </c>
      <c r="AL91" s="84">
        <f ca="1">VLOOKUP(eurostat_totals[[#This Row],[energy carrier EUCalc]],$AE$11:$BI$24,COLUMN()-COLUMN($AD$29),FALSE)*eurostat_totals[[#This Row],[2020 1]]</f>
        <v>0</v>
      </c>
      <c r="AM91" s="84">
        <f ca="1">VLOOKUP(eurostat_totals[[#This Row],[energy carrier EUCalc]],$AE$11:$BI$24,COLUMN()-COLUMN($AD$29),FALSE)*eurostat_totals[[#This Row],[2020 1]]</f>
        <v>0</v>
      </c>
      <c r="AN91" s="84">
        <f ca="1">VLOOKUP(eurostat_totals[[#This Row],[energy carrier EUCalc]],$AE$11:$BI$24,COLUMN()-COLUMN($AD$29),FALSE)*eurostat_totals[[#This Row],[2020 1]]</f>
        <v>0</v>
      </c>
      <c r="AO91" s="84">
        <f>VLOOKUP(eurostat_totals[[#This Row],[energy carrier EUCalc]],$AE$11:$BI$24,COLUMN()-COLUMN($AD$29),FALSE)*eurostat_totals[[#This Row],[2020 1]]</f>
        <v>0</v>
      </c>
      <c r="AP91" s="84">
        <f ca="1">VLOOKUP(eurostat_totals[[#This Row],[energy carrier EUCalc]],$AE$11:$BI$24,COLUMN()-COLUMN($AD$29),FALSE)*eurostat_totals[[#This Row],[2020 1]]</f>
        <v>0</v>
      </c>
      <c r="AQ91" s="84">
        <f ca="1">VLOOKUP(eurostat_totals[[#This Row],[energy carrier EUCalc]],$AE$11:$BI$24,COLUMN()-COLUMN($AD$29),FALSE)*eurostat_totals[[#This Row],[2020 1]]</f>
        <v>0</v>
      </c>
      <c r="AR91" s="81">
        <f ca="1">VLOOKUP(eurostat_totals[[#This Row],[energy carrier EUCalc]],$AE$11:$BI$24,COLUMN()-COLUMN($AD$29),FALSE)*eurostat_totals[[#This Row],[2020 1]]</f>
        <v>0</v>
      </c>
      <c r="AS91" s="81">
        <f ca="1">VLOOKUP(eurostat_totals[[#This Row],[energy carrier EUCalc]],$AE$11:$BI$24,COLUMN()-COLUMN($AD$29),FALSE)*eurostat_totals[[#This Row],[2020 1]]</f>
        <v>0</v>
      </c>
      <c r="AT91" s="81">
        <f ca="1">VLOOKUP(eurostat_totals[[#This Row],[energy carrier EUCalc]],$AE$11:$BI$24,COLUMN()-COLUMN($AD$29),FALSE)*eurostat_totals[[#This Row],[2020 1]]</f>
        <v>0</v>
      </c>
      <c r="AU91" s="81">
        <f ca="1">VLOOKUP(eurostat_totals[[#This Row],[energy carrier EUCalc]],$AE$11:$BI$24,COLUMN()-COLUMN($AD$29),FALSE)*eurostat_totals[[#This Row],[2020 1]]</f>
        <v>0</v>
      </c>
      <c r="AV91" s="81">
        <f>VLOOKUP(eurostat_totals[[#This Row],[energy carrier EUCalc]],$AE$11:$BI$24,COLUMN()-COLUMN($AD$29),FALSE)*eurostat_totals[[#This Row],[2020 1]]</f>
        <v>0</v>
      </c>
      <c r="AW91" s="81">
        <f ca="1">VLOOKUP(eurostat_totals[[#This Row],[energy carrier EUCalc]],$AE$11:$BI$24,COLUMN()-COLUMN($AD$29),FALSE)*eurostat_totals[[#This Row],[2020 1]]</f>
        <v>0</v>
      </c>
      <c r="AX91" s="81">
        <f ca="1">VLOOKUP(eurostat_totals[[#This Row],[energy carrier EUCalc]],$AE$11:$BI$24,COLUMN()-COLUMN($AD$29),FALSE)*eurostat_totals[[#This Row],[2020 1]]</f>
        <v>0</v>
      </c>
      <c r="AY91" s="81">
        <f ca="1">VLOOKUP(eurostat_totals[[#This Row],[energy carrier EUCalc]],$AE$11:$BI$24,COLUMN()-COLUMN($AD$29),FALSE)*eurostat_totals[[#This Row],[2020 1]]</f>
        <v>0</v>
      </c>
      <c r="AZ91" s="81">
        <f ca="1">VLOOKUP(eurostat_totals[[#This Row],[energy carrier EUCalc]],$AE$11:$BI$24,COLUMN()-COLUMN($AD$29),FALSE)*eurostat_totals[[#This Row],[2020 1]]</f>
        <v>0</v>
      </c>
      <c r="BA91" s="81">
        <f ca="1">VLOOKUP(eurostat_totals[[#This Row],[energy carrier EUCalc]],$AE$11:$BI$24,COLUMN()-COLUMN($AD$29),FALSE)*eurostat_totals[[#This Row],[2020 1]]</f>
        <v>0</v>
      </c>
      <c r="BB91" s="81">
        <f ca="1">VLOOKUP(eurostat_totals[[#This Row],[energy carrier EUCalc]],$AE$11:$BI$24,COLUMN()-COLUMN($AD$29),FALSE)*eurostat_totals[[#This Row],[2020 1]]</f>
        <v>0</v>
      </c>
      <c r="BC91" s="81">
        <f>VLOOKUP(eurostat_totals[[#This Row],[energy carrier EUCalc]],$AE$11:$BI$24,COLUMN()-COLUMN($AD$29),FALSE)*eurostat_totals[[#This Row],[2020 1]]</f>
        <v>0</v>
      </c>
      <c r="BD91" s="81">
        <f ca="1">VLOOKUP(eurostat_totals[[#This Row],[energy carrier EUCalc]],$AE$11:$BI$24,COLUMN()-COLUMN($AD$29),FALSE)*eurostat_totals[[#This Row],[2020 1]]</f>
        <v>0</v>
      </c>
      <c r="BE91" s="81">
        <f ca="1">VLOOKUP(eurostat_totals[[#This Row],[energy carrier EUCalc]],$AE$11:$BI$24,COLUMN()-COLUMN($AD$29),FALSE)*eurostat_totals[[#This Row],[2020 1]]</f>
        <v>0</v>
      </c>
      <c r="BF91" s="81">
        <f ca="1">VLOOKUP(eurostat_totals[[#This Row],[energy carrier EUCalc]],$AE$11:$BI$24,COLUMN()-COLUMN($AD$29),FALSE)*eurostat_totals[[#This Row],[2020 1]]</f>
        <v>0</v>
      </c>
      <c r="BG91" s="81">
        <f ca="1">VLOOKUP(eurostat_totals[[#This Row],[energy carrier EUCalc]],$AE$11:$BI$24,COLUMN()-COLUMN($AD$29),FALSE)*eurostat_totals[[#This Row],[2020 1]]</f>
        <v>0</v>
      </c>
      <c r="BH91" s="81">
        <f ca="1">VLOOKUP(eurostat_totals[[#This Row],[energy carrier EUCalc]],$AE$11:$BI$24,COLUMN()-COLUMN($AD$29),FALSE)*eurostat_totals[[#This Row],[2020 1]]</f>
        <v>0</v>
      </c>
      <c r="BI91" s="81">
        <f ca="1">VLOOKUP(eurostat_totals[[#This Row],[energy carrier EUCalc]],$AE$11:$BI$24,COLUMN()-COLUMN($AD$29),FALSE)*eurostat_totals[[#This Row],[2020 1]]</f>
        <v>0</v>
      </c>
    </row>
    <row r="92" spans="1:61" x14ac:dyDescent="0.25">
      <c r="A92" s="81" t="str">
        <f t="shared" si="117"/>
        <v>gas-ff-naturalAustria</v>
      </c>
      <c r="B92" s="6" t="s">
        <v>33</v>
      </c>
      <c r="C92" t="s">
        <v>12</v>
      </c>
      <c r="D92" s="84">
        <v>18995.672580100771</v>
      </c>
      <c r="E92" s="84">
        <v>22335.388897179244</v>
      </c>
      <c r="F92" s="84">
        <v>21040.628349908406</v>
      </c>
      <c r="G92" s="84">
        <v>23183.76406203803</v>
      </c>
      <c r="H92" s="84">
        <v>22283.42202538277</v>
      </c>
      <c r="I92" s="84">
        <v>24198.369285520312</v>
      </c>
      <c r="J92" s="84">
        <v>26949.499131632932</v>
      </c>
      <c r="K92" s="84">
        <v>23400.554507702873</v>
      </c>
      <c r="L92" s="84">
        <v>24602.359198885042</v>
      </c>
      <c r="M92" s="84">
        <v>24701.187585477255</v>
      </c>
      <c r="N92" s="84">
        <v>24091.640838452888</v>
      </c>
      <c r="O92" s="84">
        <v>25644.590718269119</v>
      </c>
      <c r="P92" s="84">
        <v>24459.151208294086</v>
      </c>
      <c r="Q92" s="84">
        <v>25106.715835545729</v>
      </c>
      <c r="R92" s="84">
        <v>23933.341536420325</v>
      </c>
      <c r="S92" s="84">
        <v>26754.561846995242</v>
      </c>
      <c r="T92" s="84">
        <v>25535.724718360318</v>
      </c>
      <c r="U92" s="84">
        <v>22080.448781421397</v>
      </c>
      <c r="V92" s="84">
        <v>22675.510570873088</v>
      </c>
      <c r="W92" s="84">
        <v>22619.679060174472</v>
      </c>
      <c r="X92" s="84">
        <v>25576.934331861758</v>
      </c>
      <c r="Y92" s="84">
        <v>22013.765027086647</v>
      </c>
      <c r="Z92" s="84">
        <v>22295.055584550737</v>
      </c>
      <c r="AA92" s="84">
        <v>23486.695317552429</v>
      </c>
      <c r="AB92" s="84">
        <v>19228.18135286765</v>
      </c>
      <c r="AC92" s="84">
        <v>21294.983505833879</v>
      </c>
      <c r="AD92" s="84">
        <v>22074.512060523495</v>
      </c>
      <c r="AE92" s="84">
        <v>22459.719587230924</v>
      </c>
      <c r="AF92" s="84">
        <f t="shared" si="114"/>
        <v>22492.652387766961</v>
      </c>
      <c r="AG92" s="84">
        <f t="shared" si="115"/>
        <v>22293.843801809868</v>
      </c>
      <c r="AH92" s="84">
        <f t="shared" si="116"/>
        <v>22906.976291598312</v>
      </c>
      <c r="AI92" s="84">
        <f ca="1">VLOOKUP(eurostat_totals[[#This Row],[energy carrier EUCalc]],$AE$11:$BI$24,COLUMN()-COLUMN($AD$29),FALSE)*eurostat_totals[[#This Row],[2020 1]]</f>
        <v>22716.08482250166</v>
      </c>
      <c r="AJ92" s="84">
        <f ca="1">VLOOKUP(eurostat_totals[[#This Row],[energy carrier EUCalc]],$AE$11:$BI$24,COLUMN()-COLUMN($AD$29),FALSE)*eurostat_totals[[#This Row],[2020 1]]</f>
        <v>22525.193353405008</v>
      </c>
      <c r="AK92" s="84">
        <f ca="1">VLOOKUP(eurostat_totals[[#This Row],[energy carrier EUCalc]],$AE$11:$BI$24,COLUMN()-COLUMN($AD$29),FALSE)*eurostat_totals[[#This Row],[2020 1]]</f>
        <v>22334.301884308356</v>
      </c>
      <c r="AL92" s="84">
        <f ca="1">VLOOKUP(eurostat_totals[[#This Row],[energy carrier EUCalc]],$AE$11:$BI$24,COLUMN()-COLUMN($AD$29),FALSE)*eurostat_totals[[#This Row],[2020 1]]</f>
        <v>22143.410415211703</v>
      </c>
      <c r="AM92" s="84">
        <f ca="1">VLOOKUP(eurostat_totals[[#This Row],[energy carrier EUCalc]],$AE$11:$BI$24,COLUMN()-COLUMN($AD$29),FALSE)*eurostat_totals[[#This Row],[2020 1]]</f>
        <v>21952.518946115048</v>
      </c>
      <c r="AN92" s="84">
        <f ca="1">VLOOKUP(eurostat_totals[[#This Row],[energy carrier EUCalc]],$AE$11:$BI$24,COLUMN()-COLUMN($AD$29),FALSE)*eurostat_totals[[#This Row],[2020 1]]</f>
        <v>21761.627477018395</v>
      </c>
      <c r="AO92" s="84">
        <f>VLOOKUP(eurostat_totals[[#This Row],[energy carrier EUCalc]],$AE$11:$BI$24,COLUMN()-COLUMN($AD$29),FALSE)*eurostat_totals[[#This Row],[2020 1]]</f>
        <v>22906.976291598312</v>
      </c>
      <c r="AP92" s="84">
        <f ca="1">VLOOKUP(eurostat_totals[[#This Row],[energy carrier EUCalc]],$AE$11:$BI$24,COLUMN()-COLUMN($AD$29),FALSE)*eurostat_totals[[#This Row],[2020 1]]</f>
        <v>22716.08482250166</v>
      </c>
      <c r="AQ92" s="84">
        <f ca="1">VLOOKUP(eurostat_totals[[#This Row],[energy carrier EUCalc]],$AE$11:$BI$24,COLUMN()-COLUMN($AD$29),FALSE)*eurostat_totals[[#This Row],[2020 1]]</f>
        <v>22525.193353405008</v>
      </c>
      <c r="AR92" s="81">
        <f ca="1">VLOOKUP(eurostat_totals[[#This Row],[energy carrier EUCalc]],$AE$11:$BI$24,COLUMN()-COLUMN($AD$29),FALSE)*eurostat_totals[[#This Row],[2020 1]]</f>
        <v>22334.301884308356</v>
      </c>
      <c r="AS92" s="81">
        <f ca="1">VLOOKUP(eurostat_totals[[#This Row],[energy carrier EUCalc]],$AE$11:$BI$24,COLUMN()-COLUMN($AD$29),FALSE)*eurostat_totals[[#This Row],[2020 1]]</f>
        <v>22143.410415211703</v>
      </c>
      <c r="AT92" s="81">
        <f ca="1">VLOOKUP(eurostat_totals[[#This Row],[energy carrier EUCalc]],$AE$11:$BI$24,COLUMN()-COLUMN($AD$29),FALSE)*eurostat_totals[[#This Row],[2020 1]]</f>
        <v>21952.518946115048</v>
      </c>
      <c r="AU92" s="81">
        <f ca="1">VLOOKUP(eurostat_totals[[#This Row],[energy carrier EUCalc]],$AE$11:$BI$24,COLUMN()-COLUMN($AD$29),FALSE)*eurostat_totals[[#This Row],[2020 1]]</f>
        <v>11453.488145799156</v>
      </c>
      <c r="AV92" s="81">
        <f>VLOOKUP(eurostat_totals[[#This Row],[energy carrier EUCalc]],$AE$11:$BI$24,COLUMN()-COLUMN($AD$29),FALSE)*eurostat_totals[[#This Row],[2020 1]]</f>
        <v>22906.976291598312</v>
      </c>
      <c r="AW92" s="81">
        <f ca="1">VLOOKUP(eurostat_totals[[#This Row],[energy carrier EUCalc]],$AE$11:$BI$24,COLUMN()-COLUMN($AD$29),FALSE)*eurostat_totals[[#This Row],[2020 1]]</f>
        <v>22716.08482250166</v>
      </c>
      <c r="AX92" s="81">
        <f ca="1">VLOOKUP(eurostat_totals[[#This Row],[energy carrier EUCalc]],$AE$11:$BI$24,COLUMN()-COLUMN($AD$29),FALSE)*eurostat_totals[[#This Row],[2020 1]]</f>
        <v>22525.193353405008</v>
      </c>
      <c r="AY92" s="81">
        <f ca="1">VLOOKUP(eurostat_totals[[#This Row],[energy carrier EUCalc]],$AE$11:$BI$24,COLUMN()-COLUMN($AD$29),FALSE)*eurostat_totals[[#This Row],[2020 1]]</f>
        <v>22334.301884308356</v>
      </c>
      <c r="AZ92" s="81">
        <f ca="1">VLOOKUP(eurostat_totals[[#This Row],[energy carrier EUCalc]],$AE$11:$BI$24,COLUMN()-COLUMN($AD$29),FALSE)*eurostat_totals[[#This Row],[2020 1]]</f>
        <v>22143.410415211703</v>
      </c>
      <c r="BA92" s="81">
        <f ca="1">VLOOKUP(eurostat_totals[[#This Row],[energy carrier EUCalc]],$AE$11:$BI$24,COLUMN()-COLUMN($AD$29),FALSE)*eurostat_totals[[#This Row],[2020 1]]</f>
        <v>21952.518946115048</v>
      </c>
      <c r="BB92" s="81">
        <f ca="1">VLOOKUP(eurostat_totals[[#This Row],[energy carrier EUCalc]],$AE$11:$BI$24,COLUMN()-COLUMN($AD$29),FALSE)*eurostat_totals[[#This Row],[2020 1]]</f>
        <v>8017.4417020594083</v>
      </c>
      <c r="BC92" s="81">
        <f>VLOOKUP(eurostat_totals[[#This Row],[energy carrier EUCalc]],$AE$11:$BI$24,COLUMN()-COLUMN($AD$29),FALSE)*eurostat_totals[[#This Row],[2020 1]]</f>
        <v>22906.976291598312</v>
      </c>
      <c r="BD92" s="81">
        <f ca="1">VLOOKUP(eurostat_totals[[#This Row],[energy carrier EUCalc]],$AE$11:$BI$24,COLUMN()-COLUMN($AD$29),FALSE)*eurostat_totals[[#This Row],[2020 1]]</f>
        <v>22716.08482250166</v>
      </c>
      <c r="BE92" s="81">
        <f ca="1">VLOOKUP(eurostat_totals[[#This Row],[energy carrier EUCalc]],$AE$11:$BI$24,COLUMN()-COLUMN($AD$29),FALSE)*eurostat_totals[[#This Row],[2020 1]]</f>
        <v>22525.193353405008</v>
      </c>
      <c r="BF92" s="81">
        <f ca="1">VLOOKUP(eurostat_totals[[#This Row],[energy carrier EUCalc]],$AE$11:$BI$24,COLUMN()-COLUMN($AD$29),FALSE)*eurostat_totals[[#This Row],[2020 1]]</f>
        <v>22334.301884308356</v>
      </c>
      <c r="BG92" s="81">
        <f ca="1">VLOOKUP(eurostat_totals[[#This Row],[energy carrier EUCalc]],$AE$11:$BI$24,COLUMN()-COLUMN($AD$29),FALSE)*eurostat_totals[[#This Row],[2020 1]]</f>
        <v>22143.410415211703</v>
      </c>
      <c r="BH92" s="81">
        <f ca="1">VLOOKUP(eurostat_totals[[#This Row],[energy carrier EUCalc]],$AE$11:$BI$24,COLUMN()-COLUMN($AD$29),FALSE)*eurostat_totals[[#This Row],[2020 1]]</f>
        <v>21952.518946115048</v>
      </c>
      <c r="BI92" s="81">
        <f ca="1">VLOOKUP(eurostat_totals[[#This Row],[energy carrier EUCalc]],$AE$11:$BI$24,COLUMN()-COLUMN($AD$29),FALSE)*eurostat_totals[[#This Row],[2020 1]]</f>
        <v>1145.3488145799165</v>
      </c>
    </row>
    <row r="93" spans="1:61" x14ac:dyDescent="0.25">
      <c r="A93" s="81" t="str">
        <f t="shared" si="117"/>
        <v>gas-ff-naturalBelgium</v>
      </c>
      <c r="B93" s="6" t="s">
        <v>33</v>
      </c>
      <c r="C93" t="s">
        <v>1</v>
      </c>
      <c r="D93" s="84">
        <v>54855.211499333731</v>
      </c>
      <c r="E93" s="84">
        <v>60840.371154474575</v>
      </c>
      <c r="F93" s="84">
        <v>61562.518922305811</v>
      </c>
      <c r="G93" s="84">
        <v>60855.770332567794</v>
      </c>
      <c r="H93" s="84">
        <v>60332.459438504717</v>
      </c>
      <c r="I93" s="84">
        <v>63534.527782110083</v>
      </c>
      <c r="J93" s="84">
        <v>73776.865304939332</v>
      </c>
      <c r="K93" s="84">
        <v>68091.546581453658</v>
      </c>
      <c r="L93" s="84">
        <v>68915.780360326855</v>
      </c>
      <c r="M93" s="84">
        <v>65423.160958707042</v>
      </c>
      <c r="N93" s="84">
        <v>65332.911142092882</v>
      </c>
      <c r="O93" s="84">
        <v>68685.682516151937</v>
      </c>
      <c r="P93" s="84">
        <v>60810.58303847893</v>
      </c>
      <c r="Q93" s="84">
        <v>67430.279640266541</v>
      </c>
      <c r="R93" s="84">
        <v>68951.752778957059</v>
      </c>
      <c r="S93" s="84">
        <v>68805.864240299125</v>
      </c>
      <c r="T93" s="84">
        <v>60562.389683862551</v>
      </c>
      <c r="U93" s="84">
        <v>52446.253465652539</v>
      </c>
      <c r="V93" s="84">
        <v>59479.75164621236</v>
      </c>
      <c r="W93" s="84">
        <v>53398.936942486442</v>
      </c>
      <c r="X93" s="84">
        <v>64730.534741445277</v>
      </c>
      <c r="Y93" s="84">
        <v>48404.519475438356</v>
      </c>
      <c r="Z93" s="84">
        <v>50849.272374481792</v>
      </c>
      <c r="AA93" s="84">
        <v>57965.161062995379</v>
      </c>
      <c r="AB93" s="84">
        <v>42725.969037740368</v>
      </c>
      <c r="AC93" s="84">
        <v>50689.196525343934</v>
      </c>
      <c r="AD93" s="84">
        <v>50338.172208980373</v>
      </c>
      <c r="AE93" s="84">
        <v>49633.878273180788</v>
      </c>
      <c r="AF93" s="84">
        <f t="shared" si="114"/>
        <v>49390.79945292059</v>
      </c>
      <c r="AG93" s="84">
        <f t="shared" si="115"/>
        <v>47675.927130905635</v>
      </c>
      <c r="AH93" s="84">
        <f t="shared" si="116"/>
        <v>48665.918749538687</v>
      </c>
      <c r="AI93" s="84">
        <f ca="1">VLOOKUP(eurostat_totals[[#This Row],[energy carrier EUCalc]],$AE$11:$BI$24,COLUMN()-COLUMN($AD$29),FALSE)*eurostat_totals[[#This Row],[2020 1]]</f>
        <v>48260.369426625868</v>
      </c>
      <c r="AJ93" s="84">
        <f ca="1">VLOOKUP(eurostat_totals[[#This Row],[energy carrier EUCalc]],$AE$11:$BI$24,COLUMN()-COLUMN($AD$29),FALSE)*eurostat_totals[[#This Row],[2020 1]]</f>
        <v>47854.820103713042</v>
      </c>
      <c r="AK93" s="84">
        <f ca="1">VLOOKUP(eurostat_totals[[#This Row],[energy carrier EUCalc]],$AE$11:$BI$24,COLUMN()-COLUMN($AD$29),FALSE)*eurostat_totals[[#This Row],[2020 1]]</f>
        <v>47449.270780800223</v>
      </c>
      <c r="AL93" s="84">
        <f ca="1">VLOOKUP(eurostat_totals[[#This Row],[energy carrier EUCalc]],$AE$11:$BI$24,COLUMN()-COLUMN($AD$29),FALSE)*eurostat_totals[[#This Row],[2020 1]]</f>
        <v>47043.721457887397</v>
      </c>
      <c r="AM93" s="84">
        <f ca="1">VLOOKUP(eurostat_totals[[#This Row],[energy carrier EUCalc]],$AE$11:$BI$24,COLUMN()-COLUMN($AD$29),FALSE)*eurostat_totals[[#This Row],[2020 1]]</f>
        <v>46638.172134974571</v>
      </c>
      <c r="AN93" s="84">
        <f ca="1">VLOOKUP(eurostat_totals[[#This Row],[energy carrier EUCalc]],$AE$11:$BI$24,COLUMN()-COLUMN($AD$29),FALSE)*eurostat_totals[[#This Row],[2020 1]]</f>
        <v>46232.622812061752</v>
      </c>
      <c r="AO93" s="84">
        <f>VLOOKUP(eurostat_totals[[#This Row],[energy carrier EUCalc]],$AE$11:$BI$24,COLUMN()-COLUMN($AD$29),FALSE)*eurostat_totals[[#This Row],[2020 1]]</f>
        <v>48665.918749538687</v>
      </c>
      <c r="AP93" s="84">
        <f ca="1">VLOOKUP(eurostat_totals[[#This Row],[energy carrier EUCalc]],$AE$11:$BI$24,COLUMN()-COLUMN($AD$29),FALSE)*eurostat_totals[[#This Row],[2020 1]]</f>
        <v>48260.369426625868</v>
      </c>
      <c r="AQ93" s="84">
        <f ca="1">VLOOKUP(eurostat_totals[[#This Row],[energy carrier EUCalc]],$AE$11:$BI$24,COLUMN()-COLUMN($AD$29),FALSE)*eurostat_totals[[#This Row],[2020 1]]</f>
        <v>47854.820103713042</v>
      </c>
      <c r="AR93" s="81">
        <f ca="1">VLOOKUP(eurostat_totals[[#This Row],[energy carrier EUCalc]],$AE$11:$BI$24,COLUMN()-COLUMN($AD$29),FALSE)*eurostat_totals[[#This Row],[2020 1]]</f>
        <v>47449.270780800223</v>
      </c>
      <c r="AS93" s="81">
        <f ca="1">VLOOKUP(eurostat_totals[[#This Row],[energy carrier EUCalc]],$AE$11:$BI$24,COLUMN()-COLUMN($AD$29),FALSE)*eurostat_totals[[#This Row],[2020 1]]</f>
        <v>47043.721457887397</v>
      </c>
      <c r="AT93" s="81">
        <f ca="1">VLOOKUP(eurostat_totals[[#This Row],[energy carrier EUCalc]],$AE$11:$BI$24,COLUMN()-COLUMN($AD$29),FALSE)*eurostat_totals[[#This Row],[2020 1]]</f>
        <v>46638.172134974571</v>
      </c>
      <c r="AU93" s="81">
        <f ca="1">VLOOKUP(eurostat_totals[[#This Row],[energy carrier EUCalc]],$AE$11:$BI$24,COLUMN()-COLUMN($AD$29),FALSE)*eurostat_totals[[#This Row],[2020 1]]</f>
        <v>24332.959374769343</v>
      </c>
      <c r="AV93" s="81">
        <f>VLOOKUP(eurostat_totals[[#This Row],[energy carrier EUCalc]],$AE$11:$BI$24,COLUMN()-COLUMN($AD$29),FALSE)*eurostat_totals[[#This Row],[2020 1]]</f>
        <v>48665.918749538687</v>
      </c>
      <c r="AW93" s="81">
        <f ca="1">VLOOKUP(eurostat_totals[[#This Row],[energy carrier EUCalc]],$AE$11:$BI$24,COLUMN()-COLUMN($AD$29),FALSE)*eurostat_totals[[#This Row],[2020 1]]</f>
        <v>48260.369426625868</v>
      </c>
      <c r="AX93" s="81">
        <f ca="1">VLOOKUP(eurostat_totals[[#This Row],[energy carrier EUCalc]],$AE$11:$BI$24,COLUMN()-COLUMN($AD$29),FALSE)*eurostat_totals[[#This Row],[2020 1]]</f>
        <v>47854.820103713042</v>
      </c>
      <c r="AY93" s="81">
        <f ca="1">VLOOKUP(eurostat_totals[[#This Row],[energy carrier EUCalc]],$AE$11:$BI$24,COLUMN()-COLUMN($AD$29),FALSE)*eurostat_totals[[#This Row],[2020 1]]</f>
        <v>47449.270780800223</v>
      </c>
      <c r="AZ93" s="81">
        <f ca="1">VLOOKUP(eurostat_totals[[#This Row],[energy carrier EUCalc]],$AE$11:$BI$24,COLUMN()-COLUMN($AD$29),FALSE)*eurostat_totals[[#This Row],[2020 1]]</f>
        <v>47043.721457887397</v>
      </c>
      <c r="BA93" s="81">
        <f ca="1">VLOOKUP(eurostat_totals[[#This Row],[energy carrier EUCalc]],$AE$11:$BI$24,COLUMN()-COLUMN($AD$29),FALSE)*eurostat_totals[[#This Row],[2020 1]]</f>
        <v>46638.172134974571</v>
      </c>
      <c r="BB93" s="81">
        <f ca="1">VLOOKUP(eurostat_totals[[#This Row],[energy carrier EUCalc]],$AE$11:$BI$24,COLUMN()-COLUMN($AD$29),FALSE)*eurostat_totals[[#This Row],[2020 1]]</f>
        <v>17033.07156233854</v>
      </c>
      <c r="BC93" s="81">
        <f>VLOOKUP(eurostat_totals[[#This Row],[energy carrier EUCalc]],$AE$11:$BI$24,COLUMN()-COLUMN($AD$29),FALSE)*eurostat_totals[[#This Row],[2020 1]]</f>
        <v>48665.918749538687</v>
      </c>
      <c r="BD93" s="81">
        <f ca="1">VLOOKUP(eurostat_totals[[#This Row],[energy carrier EUCalc]],$AE$11:$BI$24,COLUMN()-COLUMN($AD$29),FALSE)*eurostat_totals[[#This Row],[2020 1]]</f>
        <v>48260.369426625868</v>
      </c>
      <c r="BE93" s="81">
        <f ca="1">VLOOKUP(eurostat_totals[[#This Row],[energy carrier EUCalc]],$AE$11:$BI$24,COLUMN()-COLUMN($AD$29),FALSE)*eurostat_totals[[#This Row],[2020 1]]</f>
        <v>47854.820103713042</v>
      </c>
      <c r="BF93" s="81">
        <f ca="1">VLOOKUP(eurostat_totals[[#This Row],[energy carrier EUCalc]],$AE$11:$BI$24,COLUMN()-COLUMN($AD$29),FALSE)*eurostat_totals[[#This Row],[2020 1]]</f>
        <v>47449.270780800223</v>
      </c>
      <c r="BG93" s="81">
        <f ca="1">VLOOKUP(eurostat_totals[[#This Row],[energy carrier EUCalc]],$AE$11:$BI$24,COLUMN()-COLUMN($AD$29),FALSE)*eurostat_totals[[#This Row],[2020 1]]</f>
        <v>47043.721457887397</v>
      </c>
      <c r="BH93" s="81">
        <f ca="1">VLOOKUP(eurostat_totals[[#This Row],[energy carrier EUCalc]],$AE$11:$BI$24,COLUMN()-COLUMN($AD$29),FALSE)*eurostat_totals[[#This Row],[2020 1]]</f>
        <v>46638.172134974571</v>
      </c>
      <c r="BI93" s="81">
        <f ca="1">VLOOKUP(eurostat_totals[[#This Row],[energy carrier EUCalc]],$AE$11:$BI$24,COLUMN()-COLUMN($AD$29),FALSE)*eurostat_totals[[#This Row],[2020 1]]</f>
        <v>2433.2959374769366</v>
      </c>
    </row>
    <row r="94" spans="1:61" x14ac:dyDescent="0.25">
      <c r="A94" s="81" t="str">
        <f t="shared" si="117"/>
        <v>gas-ff-naturalBulgaria</v>
      </c>
      <c r="B94" s="6" t="s">
        <v>33</v>
      </c>
      <c r="C94" t="s">
        <v>19</v>
      </c>
      <c r="D94" s="84">
        <v>181.28856895938682</v>
      </c>
      <c r="E94" s="84">
        <v>748.70079770141263</v>
      </c>
      <c r="F94" s="84">
        <v>818.66245925603755</v>
      </c>
      <c r="G94" s="84">
        <v>1301.9883882238487</v>
      </c>
      <c r="H94" s="84">
        <v>987.50968794270898</v>
      </c>
      <c r="I94" s="84">
        <v>921.92001619173618</v>
      </c>
      <c r="J94" s="84">
        <v>789.39796421076642</v>
      </c>
      <c r="K94" s="84">
        <v>25.897899151522502</v>
      </c>
      <c r="L94" s="84">
        <v>46.077825121639044</v>
      </c>
      <c r="M94" s="84">
        <v>61.21440704859112</v>
      </c>
      <c r="N94" s="84">
        <v>54.782505944191747</v>
      </c>
      <c r="O94" s="84">
        <v>52.954679352135855</v>
      </c>
      <c r="P94" s="84">
        <v>61.538998479963134</v>
      </c>
      <c r="Q94" s="84">
        <v>75.398338393298289</v>
      </c>
      <c r="R94" s="84">
        <v>90.908598972231431</v>
      </c>
      <c r="S94" s="84">
        <v>143.63479191956901</v>
      </c>
      <c r="T94" s="84">
        <v>221.28926844957601</v>
      </c>
      <c r="U94" s="84">
        <v>260.08980098518623</v>
      </c>
      <c r="V94" s="84">
        <v>301.82613006629333</v>
      </c>
      <c r="W94" s="84">
        <v>381.58255642299753</v>
      </c>
      <c r="X94" s="84">
        <v>391.1037920484564</v>
      </c>
      <c r="Y94" s="84">
        <v>450.66421032541245</v>
      </c>
      <c r="Z94" s="84">
        <v>425.29746421776099</v>
      </c>
      <c r="AA94" s="84">
        <v>347.54268440998658</v>
      </c>
      <c r="AB94" s="84">
        <v>341.89641512873351</v>
      </c>
      <c r="AC94" s="84">
        <v>376.27807063512336</v>
      </c>
      <c r="AD94" s="84">
        <v>378.66318482991613</v>
      </c>
      <c r="AE94" s="84">
        <v>407.80629889754056</v>
      </c>
      <c r="AF94" s="84">
        <f t="shared" ref="AF94:AF157" si="118">AE94+(AE94-Z94)/5</f>
        <v>404.30806583349647</v>
      </c>
      <c r="AG94" s="84">
        <f t="shared" ref="AG94:AG157" si="119">AF94+(AF94-AA94)/5</f>
        <v>415.66114211819843</v>
      </c>
      <c r="AH94" s="84">
        <f t="shared" ref="AH94:AH157" si="120">AG94+(AG94-AB94)/5</f>
        <v>430.4140875160914</v>
      </c>
      <c r="AI94" s="84">
        <f ca="1">VLOOKUP(eurostat_totals[[#This Row],[energy carrier EUCalc]],$AE$11:$BI$24,COLUMN()-COLUMN($AD$29),FALSE)*eurostat_totals[[#This Row],[2020 1]]</f>
        <v>426.82730345345732</v>
      </c>
      <c r="AJ94" s="84">
        <f ca="1">VLOOKUP(eurostat_totals[[#This Row],[energy carrier EUCalc]],$AE$11:$BI$24,COLUMN()-COLUMN($AD$29),FALSE)*eurostat_totals[[#This Row],[2020 1]]</f>
        <v>423.24051939082324</v>
      </c>
      <c r="AK94" s="84">
        <f ca="1">VLOOKUP(eurostat_totals[[#This Row],[energy carrier EUCalc]],$AE$11:$BI$24,COLUMN()-COLUMN($AD$29),FALSE)*eurostat_totals[[#This Row],[2020 1]]</f>
        <v>419.65373532818916</v>
      </c>
      <c r="AL94" s="84">
        <f ca="1">VLOOKUP(eurostat_totals[[#This Row],[energy carrier EUCalc]],$AE$11:$BI$24,COLUMN()-COLUMN($AD$29),FALSE)*eurostat_totals[[#This Row],[2020 1]]</f>
        <v>416.06695126555502</v>
      </c>
      <c r="AM94" s="84">
        <f ca="1">VLOOKUP(eurostat_totals[[#This Row],[energy carrier EUCalc]],$AE$11:$BI$24,COLUMN()-COLUMN($AD$29),FALSE)*eurostat_totals[[#This Row],[2020 1]]</f>
        <v>412.48016720292088</v>
      </c>
      <c r="AN94" s="84">
        <f ca="1">VLOOKUP(eurostat_totals[[#This Row],[energy carrier EUCalc]],$AE$11:$BI$24,COLUMN()-COLUMN($AD$29),FALSE)*eurostat_totals[[#This Row],[2020 1]]</f>
        <v>408.8933831402868</v>
      </c>
      <c r="AO94" s="84">
        <f>VLOOKUP(eurostat_totals[[#This Row],[energy carrier EUCalc]],$AE$11:$BI$24,COLUMN()-COLUMN($AD$29),FALSE)*eurostat_totals[[#This Row],[2020 1]]</f>
        <v>430.4140875160914</v>
      </c>
      <c r="AP94" s="84">
        <f ca="1">VLOOKUP(eurostat_totals[[#This Row],[energy carrier EUCalc]],$AE$11:$BI$24,COLUMN()-COLUMN($AD$29),FALSE)*eurostat_totals[[#This Row],[2020 1]]</f>
        <v>426.82730345345732</v>
      </c>
      <c r="AQ94" s="84">
        <f ca="1">VLOOKUP(eurostat_totals[[#This Row],[energy carrier EUCalc]],$AE$11:$BI$24,COLUMN()-COLUMN($AD$29),FALSE)*eurostat_totals[[#This Row],[2020 1]]</f>
        <v>423.24051939082324</v>
      </c>
      <c r="AR94" s="81">
        <f ca="1">VLOOKUP(eurostat_totals[[#This Row],[energy carrier EUCalc]],$AE$11:$BI$24,COLUMN()-COLUMN($AD$29),FALSE)*eurostat_totals[[#This Row],[2020 1]]</f>
        <v>419.65373532818916</v>
      </c>
      <c r="AS94" s="81">
        <f ca="1">VLOOKUP(eurostat_totals[[#This Row],[energy carrier EUCalc]],$AE$11:$BI$24,COLUMN()-COLUMN($AD$29),FALSE)*eurostat_totals[[#This Row],[2020 1]]</f>
        <v>416.06695126555502</v>
      </c>
      <c r="AT94" s="81">
        <f ca="1">VLOOKUP(eurostat_totals[[#This Row],[energy carrier EUCalc]],$AE$11:$BI$24,COLUMN()-COLUMN($AD$29),FALSE)*eurostat_totals[[#This Row],[2020 1]]</f>
        <v>412.48016720292088</v>
      </c>
      <c r="AU94" s="81">
        <f ca="1">VLOOKUP(eurostat_totals[[#This Row],[energy carrier EUCalc]],$AE$11:$BI$24,COLUMN()-COLUMN($AD$29),FALSE)*eurostat_totals[[#This Row],[2020 1]]</f>
        <v>215.2070437580457</v>
      </c>
      <c r="AV94" s="81">
        <f>VLOOKUP(eurostat_totals[[#This Row],[energy carrier EUCalc]],$AE$11:$BI$24,COLUMN()-COLUMN($AD$29),FALSE)*eurostat_totals[[#This Row],[2020 1]]</f>
        <v>430.4140875160914</v>
      </c>
      <c r="AW94" s="81">
        <f ca="1">VLOOKUP(eurostat_totals[[#This Row],[energy carrier EUCalc]],$AE$11:$BI$24,COLUMN()-COLUMN($AD$29),FALSE)*eurostat_totals[[#This Row],[2020 1]]</f>
        <v>426.82730345345732</v>
      </c>
      <c r="AX94" s="81">
        <f ca="1">VLOOKUP(eurostat_totals[[#This Row],[energy carrier EUCalc]],$AE$11:$BI$24,COLUMN()-COLUMN($AD$29),FALSE)*eurostat_totals[[#This Row],[2020 1]]</f>
        <v>423.24051939082324</v>
      </c>
      <c r="AY94" s="81">
        <f ca="1">VLOOKUP(eurostat_totals[[#This Row],[energy carrier EUCalc]],$AE$11:$BI$24,COLUMN()-COLUMN($AD$29),FALSE)*eurostat_totals[[#This Row],[2020 1]]</f>
        <v>419.65373532818916</v>
      </c>
      <c r="AZ94" s="81">
        <f ca="1">VLOOKUP(eurostat_totals[[#This Row],[energy carrier EUCalc]],$AE$11:$BI$24,COLUMN()-COLUMN($AD$29),FALSE)*eurostat_totals[[#This Row],[2020 1]]</f>
        <v>416.06695126555502</v>
      </c>
      <c r="BA94" s="81">
        <f ca="1">VLOOKUP(eurostat_totals[[#This Row],[energy carrier EUCalc]],$AE$11:$BI$24,COLUMN()-COLUMN($AD$29),FALSE)*eurostat_totals[[#This Row],[2020 1]]</f>
        <v>412.48016720292088</v>
      </c>
      <c r="BB94" s="81">
        <f ca="1">VLOOKUP(eurostat_totals[[#This Row],[energy carrier EUCalc]],$AE$11:$BI$24,COLUMN()-COLUMN($AD$29),FALSE)*eurostat_totals[[#This Row],[2020 1]]</f>
        <v>150.64493063063199</v>
      </c>
      <c r="BC94" s="81">
        <f>VLOOKUP(eurostat_totals[[#This Row],[energy carrier EUCalc]],$AE$11:$BI$24,COLUMN()-COLUMN($AD$29),FALSE)*eurostat_totals[[#This Row],[2020 1]]</f>
        <v>430.4140875160914</v>
      </c>
      <c r="BD94" s="81">
        <f ca="1">VLOOKUP(eurostat_totals[[#This Row],[energy carrier EUCalc]],$AE$11:$BI$24,COLUMN()-COLUMN($AD$29),FALSE)*eurostat_totals[[#This Row],[2020 1]]</f>
        <v>426.82730345345732</v>
      </c>
      <c r="BE94" s="81">
        <f ca="1">VLOOKUP(eurostat_totals[[#This Row],[energy carrier EUCalc]],$AE$11:$BI$24,COLUMN()-COLUMN($AD$29),FALSE)*eurostat_totals[[#This Row],[2020 1]]</f>
        <v>423.24051939082324</v>
      </c>
      <c r="BF94" s="81">
        <f ca="1">VLOOKUP(eurostat_totals[[#This Row],[energy carrier EUCalc]],$AE$11:$BI$24,COLUMN()-COLUMN($AD$29),FALSE)*eurostat_totals[[#This Row],[2020 1]]</f>
        <v>419.65373532818916</v>
      </c>
      <c r="BG94" s="81">
        <f ca="1">VLOOKUP(eurostat_totals[[#This Row],[energy carrier EUCalc]],$AE$11:$BI$24,COLUMN()-COLUMN($AD$29),FALSE)*eurostat_totals[[#This Row],[2020 1]]</f>
        <v>416.06695126555502</v>
      </c>
      <c r="BH94" s="81">
        <f ca="1">VLOOKUP(eurostat_totals[[#This Row],[energy carrier EUCalc]],$AE$11:$BI$24,COLUMN()-COLUMN($AD$29),FALSE)*eurostat_totals[[#This Row],[2020 1]]</f>
        <v>412.48016720292088</v>
      </c>
      <c r="BI94" s="81">
        <f ca="1">VLOOKUP(eurostat_totals[[#This Row],[energy carrier EUCalc]],$AE$11:$BI$24,COLUMN()-COLUMN($AD$29),FALSE)*eurostat_totals[[#This Row],[2020 1]]</f>
        <v>21.520704375804588</v>
      </c>
    </row>
    <row r="95" spans="1:61" x14ac:dyDescent="0.25">
      <c r="A95" s="81" t="str">
        <f t="shared" ref="A95:A158" si="121">B95&amp;C95</f>
        <v>gas-ff-naturalCroatia</v>
      </c>
      <c r="B95" s="6" t="s">
        <v>33</v>
      </c>
      <c r="C95" t="s">
        <v>22</v>
      </c>
      <c r="D95" s="84">
        <v>3743.9095986581747</v>
      </c>
      <c r="E95" s="84">
        <v>3882.7589459105011</v>
      </c>
      <c r="F95" s="84">
        <v>3686.9315190265943</v>
      </c>
      <c r="G95" s="84">
        <v>3535.3882440561601</v>
      </c>
      <c r="H95" s="84">
        <v>3635.6611407071141</v>
      </c>
      <c r="I95" s="84">
        <v>4468.719172878994</v>
      </c>
      <c r="J95" s="84">
        <v>4725.2841519920494</v>
      </c>
      <c r="K95" s="84">
        <v>5234.6394170837584</v>
      </c>
      <c r="L95" s="84">
        <v>5306.4499098583783</v>
      </c>
      <c r="M95" s="84">
        <v>5830.7517421193706</v>
      </c>
      <c r="N95" s="84">
        <v>5393.016713091879</v>
      </c>
      <c r="O95" s="84">
        <v>6206.8390304256936</v>
      </c>
      <c r="P95" s="84">
        <v>6207.8641536173254</v>
      </c>
      <c r="Q95" s="84">
        <v>7013.0964508031793</v>
      </c>
      <c r="R95" s="84">
        <v>6898.1982134242635</v>
      </c>
      <c r="S95" s="84">
        <v>7132.069189739761</v>
      </c>
      <c r="T95" s="84">
        <v>6446.6822407915406</v>
      </c>
      <c r="U95" s="84">
        <v>5758.9098934120939</v>
      </c>
      <c r="V95" s="84">
        <v>5809.4502433301277</v>
      </c>
      <c r="W95" s="84">
        <v>5938.0029287869011</v>
      </c>
      <c r="X95" s="84">
        <v>6160.4761898019015</v>
      </c>
      <c r="Y95" s="84">
        <v>5527.4419396650046</v>
      </c>
      <c r="Z95" s="84">
        <v>5021.7898338075001</v>
      </c>
      <c r="AA95" s="84">
        <v>4737.1235707804162</v>
      </c>
      <c r="AB95" s="84">
        <v>4014.21086146683</v>
      </c>
      <c r="AC95" s="84">
        <v>4408.5412861732138</v>
      </c>
      <c r="AD95" s="84">
        <v>4555.4152930611881</v>
      </c>
      <c r="AE95" s="84">
        <v>4629.25416626268</v>
      </c>
      <c r="AF95" s="84">
        <f t="shared" si="118"/>
        <v>4550.7470327537158</v>
      </c>
      <c r="AG95" s="84">
        <f t="shared" si="119"/>
        <v>4513.4717251483753</v>
      </c>
      <c r="AH95" s="84">
        <f t="shared" si="120"/>
        <v>4613.3238978846839</v>
      </c>
      <c r="AI95" s="84">
        <f ca="1">VLOOKUP(eurostat_totals[[#This Row],[energy carrier EUCalc]],$AE$11:$BI$24,COLUMN()-COLUMN($AD$29),FALSE)*eurostat_totals[[#This Row],[2020 1]]</f>
        <v>4574.8795320689787</v>
      </c>
      <c r="AJ95" s="84">
        <f ca="1">VLOOKUP(eurostat_totals[[#This Row],[energy carrier EUCalc]],$AE$11:$BI$24,COLUMN()-COLUMN($AD$29),FALSE)*eurostat_totals[[#This Row],[2020 1]]</f>
        <v>4536.4351662532727</v>
      </c>
      <c r="AK95" s="84">
        <f ca="1">VLOOKUP(eurostat_totals[[#This Row],[energy carrier EUCalc]],$AE$11:$BI$24,COLUMN()-COLUMN($AD$29),FALSE)*eurostat_totals[[#This Row],[2020 1]]</f>
        <v>4497.9908004375675</v>
      </c>
      <c r="AL95" s="84">
        <f ca="1">VLOOKUP(eurostat_totals[[#This Row],[energy carrier EUCalc]],$AE$11:$BI$24,COLUMN()-COLUMN($AD$29),FALSE)*eurostat_totals[[#This Row],[2020 1]]</f>
        <v>4459.5464346218614</v>
      </c>
      <c r="AM95" s="84">
        <f ca="1">VLOOKUP(eurostat_totals[[#This Row],[energy carrier EUCalc]],$AE$11:$BI$24,COLUMN()-COLUMN($AD$29),FALSE)*eurostat_totals[[#This Row],[2020 1]]</f>
        <v>4421.1020688061553</v>
      </c>
      <c r="AN95" s="84">
        <f ca="1">VLOOKUP(eurostat_totals[[#This Row],[energy carrier EUCalc]],$AE$11:$BI$24,COLUMN()-COLUMN($AD$29),FALSE)*eurostat_totals[[#This Row],[2020 1]]</f>
        <v>4382.6577029904493</v>
      </c>
      <c r="AO95" s="84">
        <f>VLOOKUP(eurostat_totals[[#This Row],[energy carrier EUCalc]],$AE$11:$BI$24,COLUMN()-COLUMN($AD$29),FALSE)*eurostat_totals[[#This Row],[2020 1]]</f>
        <v>4613.3238978846839</v>
      </c>
      <c r="AP95" s="84">
        <f ca="1">VLOOKUP(eurostat_totals[[#This Row],[energy carrier EUCalc]],$AE$11:$BI$24,COLUMN()-COLUMN($AD$29),FALSE)*eurostat_totals[[#This Row],[2020 1]]</f>
        <v>4574.8795320689787</v>
      </c>
      <c r="AQ95" s="84">
        <f ca="1">VLOOKUP(eurostat_totals[[#This Row],[energy carrier EUCalc]],$AE$11:$BI$24,COLUMN()-COLUMN($AD$29),FALSE)*eurostat_totals[[#This Row],[2020 1]]</f>
        <v>4536.4351662532727</v>
      </c>
      <c r="AR95" s="81">
        <f ca="1">VLOOKUP(eurostat_totals[[#This Row],[energy carrier EUCalc]],$AE$11:$BI$24,COLUMN()-COLUMN($AD$29),FALSE)*eurostat_totals[[#This Row],[2020 1]]</f>
        <v>4497.9908004375675</v>
      </c>
      <c r="AS95" s="81">
        <f ca="1">VLOOKUP(eurostat_totals[[#This Row],[energy carrier EUCalc]],$AE$11:$BI$24,COLUMN()-COLUMN($AD$29),FALSE)*eurostat_totals[[#This Row],[2020 1]]</f>
        <v>4459.5464346218614</v>
      </c>
      <c r="AT95" s="81">
        <f ca="1">VLOOKUP(eurostat_totals[[#This Row],[energy carrier EUCalc]],$AE$11:$BI$24,COLUMN()-COLUMN($AD$29),FALSE)*eurostat_totals[[#This Row],[2020 1]]</f>
        <v>4421.1020688061553</v>
      </c>
      <c r="AU95" s="81">
        <f ca="1">VLOOKUP(eurostat_totals[[#This Row],[energy carrier EUCalc]],$AE$11:$BI$24,COLUMN()-COLUMN($AD$29),FALSE)*eurostat_totals[[#This Row],[2020 1]]</f>
        <v>2306.661948942342</v>
      </c>
      <c r="AV95" s="81">
        <f>VLOOKUP(eurostat_totals[[#This Row],[energy carrier EUCalc]],$AE$11:$BI$24,COLUMN()-COLUMN($AD$29),FALSE)*eurostat_totals[[#This Row],[2020 1]]</f>
        <v>4613.3238978846839</v>
      </c>
      <c r="AW95" s="81">
        <f ca="1">VLOOKUP(eurostat_totals[[#This Row],[energy carrier EUCalc]],$AE$11:$BI$24,COLUMN()-COLUMN($AD$29),FALSE)*eurostat_totals[[#This Row],[2020 1]]</f>
        <v>4574.8795320689787</v>
      </c>
      <c r="AX95" s="81">
        <f ca="1">VLOOKUP(eurostat_totals[[#This Row],[energy carrier EUCalc]],$AE$11:$BI$24,COLUMN()-COLUMN($AD$29),FALSE)*eurostat_totals[[#This Row],[2020 1]]</f>
        <v>4536.4351662532727</v>
      </c>
      <c r="AY95" s="81">
        <f ca="1">VLOOKUP(eurostat_totals[[#This Row],[energy carrier EUCalc]],$AE$11:$BI$24,COLUMN()-COLUMN($AD$29),FALSE)*eurostat_totals[[#This Row],[2020 1]]</f>
        <v>4497.9908004375675</v>
      </c>
      <c r="AZ95" s="81">
        <f ca="1">VLOOKUP(eurostat_totals[[#This Row],[energy carrier EUCalc]],$AE$11:$BI$24,COLUMN()-COLUMN($AD$29),FALSE)*eurostat_totals[[#This Row],[2020 1]]</f>
        <v>4459.5464346218614</v>
      </c>
      <c r="BA95" s="81">
        <f ca="1">VLOOKUP(eurostat_totals[[#This Row],[energy carrier EUCalc]],$AE$11:$BI$24,COLUMN()-COLUMN($AD$29),FALSE)*eurostat_totals[[#This Row],[2020 1]]</f>
        <v>4421.1020688061553</v>
      </c>
      <c r="BB95" s="81">
        <f ca="1">VLOOKUP(eurostat_totals[[#This Row],[energy carrier EUCalc]],$AE$11:$BI$24,COLUMN()-COLUMN($AD$29),FALSE)*eurostat_totals[[#This Row],[2020 1]]</f>
        <v>1614.6633642596394</v>
      </c>
      <c r="BC95" s="81">
        <f>VLOOKUP(eurostat_totals[[#This Row],[energy carrier EUCalc]],$AE$11:$BI$24,COLUMN()-COLUMN($AD$29),FALSE)*eurostat_totals[[#This Row],[2020 1]]</f>
        <v>4613.3238978846839</v>
      </c>
      <c r="BD95" s="81">
        <f ca="1">VLOOKUP(eurostat_totals[[#This Row],[energy carrier EUCalc]],$AE$11:$BI$24,COLUMN()-COLUMN($AD$29),FALSE)*eurostat_totals[[#This Row],[2020 1]]</f>
        <v>4574.8795320689787</v>
      </c>
      <c r="BE95" s="81">
        <f ca="1">VLOOKUP(eurostat_totals[[#This Row],[energy carrier EUCalc]],$AE$11:$BI$24,COLUMN()-COLUMN($AD$29),FALSE)*eurostat_totals[[#This Row],[2020 1]]</f>
        <v>4536.4351662532727</v>
      </c>
      <c r="BF95" s="81">
        <f ca="1">VLOOKUP(eurostat_totals[[#This Row],[energy carrier EUCalc]],$AE$11:$BI$24,COLUMN()-COLUMN($AD$29),FALSE)*eurostat_totals[[#This Row],[2020 1]]</f>
        <v>4497.9908004375675</v>
      </c>
      <c r="BG95" s="81">
        <f ca="1">VLOOKUP(eurostat_totals[[#This Row],[energy carrier EUCalc]],$AE$11:$BI$24,COLUMN()-COLUMN($AD$29),FALSE)*eurostat_totals[[#This Row],[2020 1]]</f>
        <v>4459.5464346218614</v>
      </c>
      <c r="BH95" s="81">
        <f ca="1">VLOOKUP(eurostat_totals[[#This Row],[energy carrier EUCalc]],$AE$11:$BI$24,COLUMN()-COLUMN($AD$29),FALSE)*eurostat_totals[[#This Row],[2020 1]]</f>
        <v>4421.1020688061553</v>
      </c>
      <c r="BI95" s="81">
        <f ca="1">VLOOKUP(eurostat_totals[[#This Row],[energy carrier EUCalc]],$AE$11:$BI$24,COLUMN()-COLUMN($AD$29),FALSE)*eurostat_totals[[#This Row],[2020 1]]</f>
        <v>230.66619489423439</v>
      </c>
    </row>
    <row r="96" spans="1:61" x14ac:dyDescent="0.25">
      <c r="A96" s="81" t="str">
        <f t="shared" si="121"/>
        <v>gas-ff-naturalCyprus</v>
      </c>
      <c r="B96" s="6" t="s">
        <v>33</v>
      </c>
      <c r="C96" t="s">
        <v>28</v>
      </c>
      <c r="D96" s="84">
        <v>225.93834269636858</v>
      </c>
      <c r="E96" s="84">
        <v>225.93834269636858</v>
      </c>
      <c r="F96" s="84">
        <v>253.60667777844824</v>
      </c>
      <c r="G96" s="84">
        <v>235.16248154951802</v>
      </c>
      <c r="H96" s="84">
        <v>230.55041212294333</v>
      </c>
      <c r="I96" s="84">
        <v>235.16248154951802</v>
      </c>
      <c r="J96" s="84">
        <v>235.16248154951802</v>
      </c>
      <c r="K96" s="84">
        <v>239.77455097609274</v>
      </c>
      <c r="L96" s="84">
        <v>230.55041212294333</v>
      </c>
      <c r="M96" s="84">
        <v>225.93834269636858</v>
      </c>
      <c r="N96" s="84">
        <v>244.3825389252988</v>
      </c>
      <c r="O96" s="84">
        <v>245.86294754707893</v>
      </c>
      <c r="P96" s="84">
        <v>253.50799009464413</v>
      </c>
      <c r="Q96" s="84">
        <v>267.65900577170436</v>
      </c>
      <c r="R96" s="84">
        <v>236.01063430700728</v>
      </c>
      <c r="S96" s="84">
        <v>496.82072779401057</v>
      </c>
      <c r="T96" s="84">
        <v>590.44287942192818</v>
      </c>
      <c r="U96" s="84">
        <v>548.80824847963845</v>
      </c>
      <c r="V96" s="84">
        <v>461.08547136116135</v>
      </c>
      <c r="W96" s="84">
        <v>532.07134828397352</v>
      </c>
      <c r="X96" s="84">
        <v>428.83000751931678</v>
      </c>
      <c r="Y96" s="84">
        <v>488.9566732224356</v>
      </c>
      <c r="Z96" s="84">
        <v>472.52300293621954</v>
      </c>
      <c r="AA96" s="84">
        <v>366.04513456170207</v>
      </c>
      <c r="AB96" s="84">
        <v>317.04717056715793</v>
      </c>
      <c r="AC96" s="84">
        <v>385.73729551121397</v>
      </c>
      <c r="AD96" s="84">
        <v>389.76426366096462</v>
      </c>
      <c r="AE96" s="84">
        <v>393.02034456235833</v>
      </c>
      <c r="AF96" s="84">
        <f t="shared" si="118"/>
        <v>377.11981288758608</v>
      </c>
      <c r="AG96" s="84">
        <f t="shared" si="119"/>
        <v>379.3347485527629</v>
      </c>
      <c r="AH96" s="84">
        <f t="shared" si="120"/>
        <v>391.79226414988392</v>
      </c>
      <c r="AI96" s="84">
        <f ca="1">VLOOKUP(eurostat_totals[[#This Row],[energy carrier EUCalc]],$AE$11:$BI$24,COLUMN()-COLUMN($AD$29),FALSE)*eurostat_totals[[#This Row],[2020 1]]</f>
        <v>388.52732861530154</v>
      </c>
      <c r="AJ96" s="84">
        <f ca="1">VLOOKUP(eurostat_totals[[#This Row],[energy carrier EUCalc]],$AE$11:$BI$24,COLUMN()-COLUMN($AD$29),FALSE)*eurostat_totals[[#This Row],[2020 1]]</f>
        <v>385.26239308071922</v>
      </c>
      <c r="AK96" s="84">
        <f ca="1">VLOOKUP(eurostat_totals[[#This Row],[energy carrier EUCalc]],$AE$11:$BI$24,COLUMN()-COLUMN($AD$29),FALSE)*eurostat_totals[[#This Row],[2020 1]]</f>
        <v>381.99745754613684</v>
      </c>
      <c r="AL96" s="84">
        <f ca="1">VLOOKUP(eurostat_totals[[#This Row],[energy carrier EUCalc]],$AE$11:$BI$24,COLUMN()-COLUMN($AD$29),FALSE)*eurostat_totals[[#This Row],[2020 1]]</f>
        <v>378.73252201155447</v>
      </c>
      <c r="AM96" s="84">
        <f ca="1">VLOOKUP(eurostat_totals[[#This Row],[energy carrier EUCalc]],$AE$11:$BI$24,COLUMN()-COLUMN($AD$29),FALSE)*eurostat_totals[[#This Row],[2020 1]]</f>
        <v>375.46758647697209</v>
      </c>
      <c r="AN96" s="84">
        <f ca="1">VLOOKUP(eurostat_totals[[#This Row],[energy carrier EUCalc]],$AE$11:$BI$24,COLUMN()-COLUMN($AD$29),FALSE)*eurostat_totals[[#This Row],[2020 1]]</f>
        <v>372.20265094238971</v>
      </c>
      <c r="AO96" s="84">
        <f>VLOOKUP(eurostat_totals[[#This Row],[energy carrier EUCalc]],$AE$11:$BI$24,COLUMN()-COLUMN($AD$29),FALSE)*eurostat_totals[[#This Row],[2020 1]]</f>
        <v>391.79226414988392</v>
      </c>
      <c r="AP96" s="84">
        <f ca="1">VLOOKUP(eurostat_totals[[#This Row],[energy carrier EUCalc]],$AE$11:$BI$24,COLUMN()-COLUMN($AD$29),FALSE)*eurostat_totals[[#This Row],[2020 1]]</f>
        <v>388.52732861530154</v>
      </c>
      <c r="AQ96" s="84">
        <f ca="1">VLOOKUP(eurostat_totals[[#This Row],[energy carrier EUCalc]],$AE$11:$BI$24,COLUMN()-COLUMN($AD$29),FALSE)*eurostat_totals[[#This Row],[2020 1]]</f>
        <v>385.26239308071922</v>
      </c>
      <c r="AR96" s="81">
        <f ca="1">VLOOKUP(eurostat_totals[[#This Row],[energy carrier EUCalc]],$AE$11:$BI$24,COLUMN()-COLUMN($AD$29),FALSE)*eurostat_totals[[#This Row],[2020 1]]</f>
        <v>381.99745754613684</v>
      </c>
      <c r="AS96" s="81">
        <f ca="1">VLOOKUP(eurostat_totals[[#This Row],[energy carrier EUCalc]],$AE$11:$BI$24,COLUMN()-COLUMN($AD$29),FALSE)*eurostat_totals[[#This Row],[2020 1]]</f>
        <v>378.73252201155447</v>
      </c>
      <c r="AT96" s="81">
        <f ca="1">VLOOKUP(eurostat_totals[[#This Row],[energy carrier EUCalc]],$AE$11:$BI$24,COLUMN()-COLUMN($AD$29),FALSE)*eurostat_totals[[#This Row],[2020 1]]</f>
        <v>375.46758647697209</v>
      </c>
      <c r="AU96" s="81">
        <f ca="1">VLOOKUP(eurostat_totals[[#This Row],[energy carrier EUCalc]],$AE$11:$BI$24,COLUMN()-COLUMN($AD$29),FALSE)*eurostat_totals[[#This Row],[2020 1]]</f>
        <v>195.89613207494196</v>
      </c>
      <c r="AV96" s="81">
        <f>VLOOKUP(eurostat_totals[[#This Row],[energy carrier EUCalc]],$AE$11:$BI$24,COLUMN()-COLUMN($AD$29),FALSE)*eurostat_totals[[#This Row],[2020 1]]</f>
        <v>391.79226414988392</v>
      </c>
      <c r="AW96" s="81">
        <f ca="1">VLOOKUP(eurostat_totals[[#This Row],[energy carrier EUCalc]],$AE$11:$BI$24,COLUMN()-COLUMN($AD$29),FALSE)*eurostat_totals[[#This Row],[2020 1]]</f>
        <v>388.52732861530154</v>
      </c>
      <c r="AX96" s="81">
        <f ca="1">VLOOKUP(eurostat_totals[[#This Row],[energy carrier EUCalc]],$AE$11:$BI$24,COLUMN()-COLUMN($AD$29),FALSE)*eurostat_totals[[#This Row],[2020 1]]</f>
        <v>385.26239308071922</v>
      </c>
      <c r="AY96" s="81">
        <f ca="1">VLOOKUP(eurostat_totals[[#This Row],[energy carrier EUCalc]],$AE$11:$BI$24,COLUMN()-COLUMN($AD$29),FALSE)*eurostat_totals[[#This Row],[2020 1]]</f>
        <v>381.99745754613684</v>
      </c>
      <c r="AZ96" s="81">
        <f ca="1">VLOOKUP(eurostat_totals[[#This Row],[energy carrier EUCalc]],$AE$11:$BI$24,COLUMN()-COLUMN($AD$29),FALSE)*eurostat_totals[[#This Row],[2020 1]]</f>
        <v>378.73252201155447</v>
      </c>
      <c r="BA96" s="81">
        <f ca="1">VLOOKUP(eurostat_totals[[#This Row],[energy carrier EUCalc]],$AE$11:$BI$24,COLUMN()-COLUMN($AD$29),FALSE)*eurostat_totals[[#This Row],[2020 1]]</f>
        <v>375.46758647697209</v>
      </c>
      <c r="BB96" s="81">
        <f ca="1">VLOOKUP(eurostat_totals[[#This Row],[energy carrier EUCalc]],$AE$11:$BI$24,COLUMN()-COLUMN($AD$29),FALSE)*eurostat_totals[[#This Row],[2020 1]]</f>
        <v>137.12729245245936</v>
      </c>
      <c r="BC96" s="81">
        <f>VLOOKUP(eurostat_totals[[#This Row],[energy carrier EUCalc]],$AE$11:$BI$24,COLUMN()-COLUMN($AD$29),FALSE)*eurostat_totals[[#This Row],[2020 1]]</f>
        <v>391.79226414988392</v>
      </c>
      <c r="BD96" s="81">
        <f ca="1">VLOOKUP(eurostat_totals[[#This Row],[energy carrier EUCalc]],$AE$11:$BI$24,COLUMN()-COLUMN($AD$29),FALSE)*eurostat_totals[[#This Row],[2020 1]]</f>
        <v>388.52732861530154</v>
      </c>
      <c r="BE96" s="81">
        <f ca="1">VLOOKUP(eurostat_totals[[#This Row],[energy carrier EUCalc]],$AE$11:$BI$24,COLUMN()-COLUMN($AD$29),FALSE)*eurostat_totals[[#This Row],[2020 1]]</f>
        <v>385.26239308071922</v>
      </c>
      <c r="BF96" s="81">
        <f ca="1">VLOOKUP(eurostat_totals[[#This Row],[energy carrier EUCalc]],$AE$11:$BI$24,COLUMN()-COLUMN($AD$29),FALSE)*eurostat_totals[[#This Row],[2020 1]]</f>
        <v>381.99745754613684</v>
      </c>
      <c r="BG96" s="81">
        <f ca="1">VLOOKUP(eurostat_totals[[#This Row],[energy carrier EUCalc]],$AE$11:$BI$24,COLUMN()-COLUMN($AD$29),FALSE)*eurostat_totals[[#This Row],[2020 1]]</f>
        <v>378.73252201155447</v>
      </c>
      <c r="BH96" s="81">
        <f ca="1">VLOOKUP(eurostat_totals[[#This Row],[energy carrier EUCalc]],$AE$11:$BI$24,COLUMN()-COLUMN($AD$29),FALSE)*eurostat_totals[[#This Row],[2020 1]]</f>
        <v>375.46758647697209</v>
      </c>
      <c r="BI96" s="81">
        <f ca="1">VLOOKUP(eurostat_totals[[#This Row],[energy carrier EUCalc]],$AE$11:$BI$24,COLUMN()-COLUMN($AD$29),FALSE)*eurostat_totals[[#This Row],[2020 1]]</f>
        <v>19.589613207494214</v>
      </c>
    </row>
    <row r="97" spans="1:61" x14ac:dyDescent="0.25">
      <c r="A97" s="81" t="str">
        <f t="shared" si="121"/>
        <v>gas-ff-naturalCzech Republic</v>
      </c>
      <c r="B97" s="6" t="s">
        <v>33</v>
      </c>
      <c r="C97" t="s">
        <v>13</v>
      </c>
      <c r="D97" s="84">
        <v>11983.329304451239</v>
      </c>
      <c r="E97" s="84">
        <v>12691.077283023971</v>
      </c>
      <c r="F97" s="84">
        <v>12313.092077094174</v>
      </c>
      <c r="G97" s="84">
        <v>14044.993120018557</v>
      </c>
      <c r="H97" s="84">
        <v>15134.013369932067</v>
      </c>
      <c r="I97" s="84">
        <v>16366.626477272655</v>
      </c>
      <c r="J97" s="84">
        <v>19775.522733680373</v>
      </c>
      <c r="K97" s="84">
        <v>18928.397718415421</v>
      </c>
      <c r="L97" s="84">
        <v>19550.891421522731</v>
      </c>
      <c r="M97" s="84">
        <v>19422.559288829183</v>
      </c>
      <c r="N97" s="84">
        <v>19350.180111677131</v>
      </c>
      <c r="O97" s="84">
        <v>22815.102169277288</v>
      </c>
      <c r="P97" s="84">
        <v>20730.421995946701</v>
      </c>
      <c r="Q97" s="84">
        <v>22538.475450882521</v>
      </c>
      <c r="R97" s="84">
        <v>21901.905220518063</v>
      </c>
      <c r="S97" s="84">
        <v>21238.609866138151</v>
      </c>
      <c r="T97" s="84">
        <v>20996.748940832484</v>
      </c>
      <c r="U97" s="84">
        <v>18505.63356955181</v>
      </c>
      <c r="V97" s="84">
        <v>18420.899175086164</v>
      </c>
      <c r="W97" s="84">
        <v>18422.009299414396</v>
      </c>
      <c r="X97" s="84">
        <v>21778.544940578326</v>
      </c>
      <c r="Y97" s="84">
        <v>17797.707651931029</v>
      </c>
      <c r="Z97" s="84">
        <v>17997.995112811128</v>
      </c>
      <c r="AA97" s="84">
        <v>18163.74673339197</v>
      </c>
      <c r="AB97" s="84">
        <v>14179.431638707012</v>
      </c>
      <c r="AC97" s="84">
        <v>15659.388091681036</v>
      </c>
      <c r="AD97" s="84">
        <v>17403.224165763819</v>
      </c>
      <c r="AE97" s="84">
        <v>17495.342431438177</v>
      </c>
      <c r="AF97" s="84">
        <f t="shared" si="118"/>
        <v>17394.811895163588</v>
      </c>
      <c r="AG97" s="84">
        <f t="shared" si="119"/>
        <v>17241.024927517912</v>
      </c>
      <c r="AH97" s="84">
        <f t="shared" si="120"/>
        <v>17853.34358528009</v>
      </c>
      <c r="AI97" s="84">
        <f ca="1">VLOOKUP(eurostat_totals[[#This Row],[energy carrier EUCalc]],$AE$11:$BI$24,COLUMN()-COLUMN($AD$29),FALSE)*eurostat_totals[[#This Row],[2020 1]]</f>
        <v>17704.565722069423</v>
      </c>
      <c r="AJ97" s="84">
        <f ca="1">VLOOKUP(eurostat_totals[[#This Row],[energy carrier EUCalc]],$AE$11:$BI$24,COLUMN()-COLUMN($AD$29),FALSE)*eurostat_totals[[#This Row],[2020 1]]</f>
        <v>17555.787858858755</v>
      </c>
      <c r="AK97" s="84">
        <f ca="1">VLOOKUP(eurostat_totals[[#This Row],[energy carrier EUCalc]],$AE$11:$BI$24,COLUMN()-COLUMN($AD$29),FALSE)*eurostat_totals[[#This Row],[2020 1]]</f>
        <v>17407.009995648088</v>
      </c>
      <c r="AL97" s="84">
        <f ca="1">VLOOKUP(eurostat_totals[[#This Row],[energy carrier EUCalc]],$AE$11:$BI$24,COLUMN()-COLUMN($AD$29),FALSE)*eurostat_totals[[#This Row],[2020 1]]</f>
        <v>17258.232132437421</v>
      </c>
      <c r="AM97" s="84">
        <f ca="1">VLOOKUP(eurostat_totals[[#This Row],[energy carrier EUCalc]],$AE$11:$BI$24,COLUMN()-COLUMN($AD$29),FALSE)*eurostat_totals[[#This Row],[2020 1]]</f>
        <v>17109.454269226753</v>
      </c>
      <c r="AN97" s="84">
        <f ca="1">VLOOKUP(eurostat_totals[[#This Row],[energy carrier EUCalc]],$AE$11:$BI$24,COLUMN()-COLUMN($AD$29),FALSE)*eurostat_totals[[#This Row],[2020 1]]</f>
        <v>16960.676406016086</v>
      </c>
      <c r="AO97" s="84">
        <f>VLOOKUP(eurostat_totals[[#This Row],[energy carrier EUCalc]],$AE$11:$BI$24,COLUMN()-COLUMN($AD$29),FALSE)*eurostat_totals[[#This Row],[2020 1]]</f>
        <v>17853.34358528009</v>
      </c>
      <c r="AP97" s="84">
        <f ca="1">VLOOKUP(eurostat_totals[[#This Row],[energy carrier EUCalc]],$AE$11:$BI$24,COLUMN()-COLUMN($AD$29),FALSE)*eurostat_totals[[#This Row],[2020 1]]</f>
        <v>17704.565722069423</v>
      </c>
      <c r="AQ97" s="84">
        <f ca="1">VLOOKUP(eurostat_totals[[#This Row],[energy carrier EUCalc]],$AE$11:$BI$24,COLUMN()-COLUMN($AD$29),FALSE)*eurostat_totals[[#This Row],[2020 1]]</f>
        <v>17555.787858858755</v>
      </c>
      <c r="AR97" s="81">
        <f ca="1">VLOOKUP(eurostat_totals[[#This Row],[energy carrier EUCalc]],$AE$11:$BI$24,COLUMN()-COLUMN($AD$29),FALSE)*eurostat_totals[[#This Row],[2020 1]]</f>
        <v>17407.009995648088</v>
      </c>
      <c r="AS97" s="81">
        <f ca="1">VLOOKUP(eurostat_totals[[#This Row],[energy carrier EUCalc]],$AE$11:$BI$24,COLUMN()-COLUMN($AD$29),FALSE)*eurostat_totals[[#This Row],[2020 1]]</f>
        <v>17258.232132437421</v>
      </c>
      <c r="AT97" s="81">
        <f ca="1">VLOOKUP(eurostat_totals[[#This Row],[energy carrier EUCalc]],$AE$11:$BI$24,COLUMN()-COLUMN($AD$29),FALSE)*eurostat_totals[[#This Row],[2020 1]]</f>
        <v>17109.454269226753</v>
      </c>
      <c r="AU97" s="81">
        <f ca="1">VLOOKUP(eurostat_totals[[#This Row],[energy carrier EUCalc]],$AE$11:$BI$24,COLUMN()-COLUMN($AD$29),FALSE)*eurostat_totals[[#This Row],[2020 1]]</f>
        <v>8926.6717926400452</v>
      </c>
      <c r="AV97" s="81">
        <f>VLOOKUP(eurostat_totals[[#This Row],[energy carrier EUCalc]],$AE$11:$BI$24,COLUMN()-COLUMN($AD$29),FALSE)*eurostat_totals[[#This Row],[2020 1]]</f>
        <v>17853.34358528009</v>
      </c>
      <c r="AW97" s="81">
        <f ca="1">VLOOKUP(eurostat_totals[[#This Row],[energy carrier EUCalc]],$AE$11:$BI$24,COLUMN()-COLUMN($AD$29),FALSE)*eurostat_totals[[#This Row],[2020 1]]</f>
        <v>17704.565722069423</v>
      </c>
      <c r="AX97" s="81">
        <f ca="1">VLOOKUP(eurostat_totals[[#This Row],[energy carrier EUCalc]],$AE$11:$BI$24,COLUMN()-COLUMN($AD$29),FALSE)*eurostat_totals[[#This Row],[2020 1]]</f>
        <v>17555.787858858755</v>
      </c>
      <c r="AY97" s="81">
        <f ca="1">VLOOKUP(eurostat_totals[[#This Row],[energy carrier EUCalc]],$AE$11:$BI$24,COLUMN()-COLUMN($AD$29),FALSE)*eurostat_totals[[#This Row],[2020 1]]</f>
        <v>17407.009995648088</v>
      </c>
      <c r="AZ97" s="81">
        <f ca="1">VLOOKUP(eurostat_totals[[#This Row],[energy carrier EUCalc]],$AE$11:$BI$24,COLUMN()-COLUMN($AD$29),FALSE)*eurostat_totals[[#This Row],[2020 1]]</f>
        <v>17258.232132437421</v>
      </c>
      <c r="BA97" s="81">
        <f ca="1">VLOOKUP(eurostat_totals[[#This Row],[energy carrier EUCalc]],$AE$11:$BI$24,COLUMN()-COLUMN($AD$29),FALSE)*eurostat_totals[[#This Row],[2020 1]]</f>
        <v>17109.454269226753</v>
      </c>
      <c r="BB97" s="81">
        <f ca="1">VLOOKUP(eurostat_totals[[#This Row],[energy carrier EUCalc]],$AE$11:$BI$24,COLUMN()-COLUMN($AD$29),FALSE)*eurostat_totals[[#This Row],[2020 1]]</f>
        <v>6248.6702548480316</v>
      </c>
      <c r="BC97" s="81">
        <f>VLOOKUP(eurostat_totals[[#This Row],[energy carrier EUCalc]],$AE$11:$BI$24,COLUMN()-COLUMN($AD$29),FALSE)*eurostat_totals[[#This Row],[2020 1]]</f>
        <v>17853.34358528009</v>
      </c>
      <c r="BD97" s="81">
        <f ca="1">VLOOKUP(eurostat_totals[[#This Row],[energy carrier EUCalc]],$AE$11:$BI$24,COLUMN()-COLUMN($AD$29),FALSE)*eurostat_totals[[#This Row],[2020 1]]</f>
        <v>17704.565722069423</v>
      </c>
      <c r="BE97" s="81">
        <f ca="1">VLOOKUP(eurostat_totals[[#This Row],[energy carrier EUCalc]],$AE$11:$BI$24,COLUMN()-COLUMN($AD$29),FALSE)*eurostat_totals[[#This Row],[2020 1]]</f>
        <v>17555.787858858755</v>
      </c>
      <c r="BF97" s="81">
        <f ca="1">VLOOKUP(eurostat_totals[[#This Row],[energy carrier EUCalc]],$AE$11:$BI$24,COLUMN()-COLUMN($AD$29),FALSE)*eurostat_totals[[#This Row],[2020 1]]</f>
        <v>17407.009995648088</v>
      </c>
      <c r="BG97" s="81">
        <f ca="1">VLOOKUP(eurostat_totals[[#This Row],[energy carrier EUCalc]],$AE$11:$BI$24,COLUMN()-COLUMN($AD$29),FALSE)*eurostat_totals[[#This Row],[2020 1]]</f>
        <v>17258.232132437421</v>
      </c>
      <c r="BH97" s="81">
        <f ca="1">VLOOKUP(eurostat_totals[[#This Row],[energy carrier EUCalc]],$AE$11:$BI$24,COLUMN()-COLUMN($AD$29),FALSE)*eurostat_totals[[#This Row],[2020 1]]</f>
        <v>17109.454269226753</v>
      </c>
      <c r="BI97" s="81">
        <f ca="1">VLOOKUP(eurostat_totals[[#This Row],[energy carrier EUCalc]],$AE$11:$BI$24,COLUMN()-COLUMN($AD$29),FALSE)*eurostat_totals[[#This Row],[2020 1]]</f>
        <v>892.66717926400531</v>
      </c>
    </row>
    <row r="98" spans="1:61" x14ac:dyDescent="0.25">
      <c r="A98" s="81" t="str">
        <f t="shared" si="121"/>
        <v>gas-ff-naturalDenmark</v>
      </c>
      <c r="B98" s="6" t="s">
        <v>33</v>
      </c>
      <c r="C98" t="s">
        <v>17</v>
      </c>
      <c r="D98" s="84">
        <v>13693.33776986462</v>
      </c>
      <c r="E98" s="84">
        <v>15212.997519746692</v>
      </c>
      <c r="F98" s="84">
        <v>13774.065609321626</v>
      </c>
      <c r="G98" s="84">
        <v>16016.093124707597</v>
      </c>
      <c r="H98" s="84">
        <v>14623.084758533225</v>
      </c>
      <c r="I98" s="84">
        <v>14983.275228752995</v>
      </c>
      <c r="J98" s="84">
        <v>16118.632469147426</v>
      </c>
      <c r="K98" s="84">
        <v>14440.8284154586</v>
      </c>
      <c r="L98" s="84">
        <v>14217.894443434787</v>
      </c>
      <c r="M98" s="84">
        <v>13713.484873148793</v>
      </c>
      <c r="N98" s="84">
        <v>12308.607841458401</v>
      </c>
      <c r="O98" s="84">
        <v>13130.462340991655</v>
      </c>
      <c r="P98" s="84">
        <v>12215.610284619856</v>
      </c>
      <c r="Q98" s="84">
        <v>12276.949388156325</v>
      </c>
      <c r="R98" s="84">
        <v>11840.897151487517</v>
      </c>
      <c r="S98" s="84">
        <v>11475.993318865434</v>
      </c>
      <c r="T98" s="84">
        <v>10682.52489241966</v>
      </c>
      <c r="U98" s="84">
        <v>9844.9832592170951</v>
      </c>
      <c r="V98" s="84">
        <v>9487.6442982055323</v>
      </c>
      <c r="W98" s="84">
        <v>9346.7125982142879</v>
      </c>
      <c r="X98" s="84">
        <v>10908.580580991267</v>
      </c>
      <c r="Y98" s="84">
        <v>9025.5341607637838</v>
      </c>
      <c r="Z98" s="84">
        <v>8437.0706867823301</v>
      </c>
      <c r="AA98" s="84">
        <v>8285.9241691648895</v>
      </c>
      <c r="AB98" s="84">
        <v>6584.351291350662</v>
      </c>
      <c r="AC98" s="84">
        <v>7059.546706768775</v>
      </c>
      <c r="AD98" s="84">
        <v>7246.5405986893948</v>
      </c>
      <c r="AE98" s="84">
        <v>6802.0164210457287</v>
      </c>
      <c r="AF98" s="84">
        <f t="shared" si="118"/>
        <v>6475.0055678984081</v>
      </c>
      <c r="AG98" s="84">
        <f t="shared" si="119"/>
        <v>6112.821847645112</v>
      </c>
      <c r="AH98" s="84">
        <f t="shared" si="120"/>
        <v>6018.5159589040022</v>
      </c>
      <c r="AI98" s="84">
        <f ca="1">VLOOKUP(eurostat_totals[[#This Row],[energy carrier EUCalc]],$AE$11:$BI$24,COLUMN()-COLUMN($AD$29),FALSE)*eurostat_totals[[#This Row],[2020 1]]</f>
        <v>5968.3616592464687</v>
      </c>
      <c r="AJ98" s="84">
        <f ca="1">VLOOKUP(eurostat_totals[[#This Row],[energy carrier EUCalc]],$AE$11:$BI$24,COLUMN()-COLUMN($AD$29),FALSE)*eurostat_totals[[#This Row],[2020 1]]</f>
        <v>5918.207359588936</v>
      </c>
      <c r="AK98" s="84">
        <f ca="1">VLOOKUP(eurostat_totals[[#This Row],[energy carrier EUCalc]],$AE$11:$BI$24,COLUMN()-COLUMN($AD$29),FALSE)*eurostat_totals[[#This Row],[2020 1]]</f>
        <v>5868.0530599314025</v>
      </c>
      <c r="AL98" s="84">
        <f ca="1">VLOOKUP(eurostat_totals[[#This Row],[energy carrier EUCalc]],$AE$11:$BI$24,COLUMN()-COLUMN($AD$29),FALSE)*eurostat_totals[[#This Row],[2020 1]]</f>
        <v>5817.8987602738689</v>
      </c>
      <c r="AM98" s="84">
        <f ca="1">VLOOKUP(eurostat_totals[[#This Row],[energy carrier EUCalc]],$AE$11:$BI$24,COLUMN()-COLUMN($AD$29),FALSE)*eurostat_totals[[#This Row],[2020 1]]</f>
        <v>5767.7444606163353</v>
      </c>
      <c r="AN98" s="84">
        <f ca="1">VLOOKUP(eurostat_totals[[#This Row],[energy carrier EUCalc]],$AE$11:$BI$24,COLUMN()-COLUMN($AD$29),FALSE)*eurostat_totals[[#This Row],[2020 1]]</f>
        <v>5717.5901609588018</v>
      </c>
      <c r="AO98" s="84">
        <f>VLOOKUP(eurostat_totals[[#This Row],[energy carrier EUCalc]],$AE$11:$BI$24,COLUMN()-COLUMN($AD$29),FALSE)*eurostat_totals[[#This Row],[2020 1]]</f>
        <v>6018.5159589040022</v>
      </c>
      <c r="AP98" s="84">
        <f ca="1">VLOOKUP(eurostat_totals[[#This Row],[energy carrier EUCalc]],$AE$11:$BI$24,COLUMN()-COLUMN($AD$29),FALSE)*eurostat_totals[[#This Row],[2020 1]]</f>
        <v>5968.3616592464687</v>
      </c>
      <c r="AQ98" s="84">
        <f ca="1">VLOOKUP(eurostat_totals[[#This Row],[energy carrier EUCalc]],$AE$11:$BI$24,COLUMN()-COLUMN($AD$29),FALSE)*eurostat_totals[[#This Row],[2020 1]]</f>
        <v>5918.207359588936</v>
      </c>
      <c r="AR98" s="81">
        <f ca="1">VLOOKUP(eurostat_totals[[#This Row],[energy carrier EUCalc]],$AE$11:$BI$24,COLUMN()-COLUMN($AD$29),FALSE)*eurostat_totals[[#This Row],[2020 1]]</f>
        <v>5868.0530599314025</v>
      </c>
      <c r="AS98" s="81">
        <f ca="1">VLOOKUP(eurostat_totals[[#This Row],[energy carrier EUCalc]],$AE$11:$BI$24,COLUMN()-COLUMN($AD$29),FALSE)*eurostat_totals[[#This Row],[2020 1]]</f>
        <v>5817.8987602738689</v>
      </c>
      <c r="AT98" s="81">
        <f ca="1">VLOOKUP(eurostat_totals[[#This Row],[energy carrier EUCalc]],$AE$11:$BI$24,COLUMN()-COLUMN($AD$29),FALSE)*eurostat_totals[[#This Row],[2020 1]]</f>
        <v>5767.7444606163353</v>
      </c>
      <c r="AU98" s="81">
        <f ca="1">VLOOKUP(eurostat_totals[[#This Row],[energy carrier EUCalc]],$AE$11:$BI$24,COLUMN()-COLUMN($AD$29),FALSE)*eurostat_totals[[#This Row],[2020 1]]</f>
        <v>3009.2579794520011</v>
      </c>
      <c r="AV98" s="81">
        <f>VLOOKUP(eurostat_totals[[#This Row],[energy carrier EUCalc]],$AE$11:$BI$24,COLUMN()-COLUMN($AD$29),FALSE)*eurostat_totals[[#This Row],[2020 1]]</f>
        <v>6018.5159589040022</v>
      </c>
      <c r="AW98" s="81">
        <f ca="1">VLOOKUP(eurostat_totals[[#This Row],[energy carrier EUCalc]],$AE$11:$BI$24,COLUMN()-COLUMN($AD$29),FALSE)*eurostat_totals[[#This Row],[2020 1]]</f>
        <v>5968.3616592464687</v>
      </c>
      <c r="AX98" s="81">
        <f ca="1">VLOOKUP(eurostat_totals[[#This Row],[energy carrier EUCalc]],$AE$11:$BI$24,COLUMN()-COLUMN($AD$29),FALSE)*eurostat_totals[[#This Row],[2020 1]]</f>
        <v>5918.207359588936</v>
      </c>
      <c r="AY98" s="81">
        <f ca="1">VLOOKUP(eurostat_totals[[#This Row],[energy carrier EUCalc]],$AE$11:$BI$24,COLUMN()-COLUMN($AD$29),FALSE)*eurostat_totals[[#This Row],[2020 1]]</f>
        <v>5868.0530599314025</v>
      </c>
      <c r="AZ98" s="81">
        <f ca="1">VLOOKUP(eurostat_totals[[#This Row],[energy carrier EUCalc]],$AE$11:$BI$24,COLUMN()-COLUMN($AD$29),FALSE)*eurostat_totals[[#This Row],[2020 1]]</f>
        <v>5817.8987602738689</v>
      </c>
      <c r="BA98" s="81">
        <f ca="1">VLOOKUP(eurostat_totals[[#This Row],[energy carrier EUCalc]],$AE$11:$BI$24,COLUMN()-COLUMN($AD$29),FALSE)*eurostat_totals[[#This Row],[2020 1]]</f>
        <v>5767.7444606163353</v>
      </c>
      <c r="BB98" s="81">
        <f ca="1">VLOOKUP(eurostat_totals[[#This Row],[energy carrier EUCalc]],$AE$11:$BI$24,COLUMN()-COLUMN($AD$29),FALSE)*eurostat_totals[[#This Row],[2020 1]]</f>
        <v>2106.4805856164007</v>
      </c>
      <c r="BC98" s="81">
        <f>VLOOKUP(eurostat_totals[[#This Row],[energy carrier EUCalc]],$AE$11:$BI$24,COLUMN()-COLUMN($AD$29),FALSE)*eurostat_totals[[#This Row],[2020 1]]</f>
        <v>6018.5159589040022</v>
      </c>
      <c r="BD98" s="81">
        <f ca="1">VLOOKUP(eurostat_totals[[#This Row],[energy carrier EUCalc]],$AE$11:$BI$24,COLUMN()-COLUMN($AD$29),FALSE)*eurostat_totals[[#This Row],[2020 1]]</f>
        <v>5968.3616592464687</v>
      </c>
      <c r="BE98" s="81">
        <f ca="1">VLOOKUP(eurostat_totals[[#This Row],[energy carrier EUCalc]],$AE$11:$BI$24,COLUMN()-COLUMN($AD$29),FALSE)*eurostat_totals[[#This Row],[2020 1]]</f>
        <v>5918.207359588936</v>
      </c>
      <c r="BF98" s="81">
        <f ca="1">VLOOKUP(eurostat_totals[[#This Row],[energy carrier EUCalc]],$AE$11:$BI$24,COLUMN()-COLUMN($AD$29),FALSE)*eurostat_totals[[#This Row],[2020 1]]</f>
        <v>5868.0530599314025</v>
      </c>
      <c r="BG98" s="81">
        <f ca="1">VLOOKUP(eurostat_totals[[#This Row],[energy carrier EUCalc]],$AE$11:$BI$24,COLUMN()-COLUMN($AD$29),FALSE)*eurostat_totals[[#This Row],[2020 1]]</f>
        <v>5817.8987602738689</v>
      </c>
      <c r="BH98" s="81">
        <f ca="1">VLOOKUP(eurostat_totals[[#This Row],[energy carrier EUCalc]],$AE$11:$BI$24,COLUMN()-COLUMN($AD$29),FALSE)*eurostat_totals[[#This Row],[2020 1]]</f>
        <v>5767.7444606163353</v>
      </c>
      <c r="BI98" s="81">
        <f ca="1">VLOOKUP(eurostat_totals[[#This Row],[energy carrier EUCalc]],$AE$11:$BI$24,COLUMN()-COLUMN($AD$29),FALSE)*eurostat_totals[[#This Row],[2020 1]]</f>
        <v>300.92579794520037</v>
      </c>
    </row>
    <row r="99" spans="1:61" x14ac:dyDescent="0.25">
      <c r="A99" s="81" t="str">
        <f t="shared" si="121"/>
        <v>gas-ff-naturalEstonia</v>
      </c>
      <c r="B99" s="6" t="s">
        <v>33</v>
      </c>
      <c r="C99" t="s">
        <v>25</v>
      </c>
      <c r="D99" s="84">
        <v>882.46972854957846</v>
      </c>
      <c r="E99" s="84">
        <v>1048.4358954793513</v>
      </c>
      <c r="F99" s="84">
        <v>681.56130428315657</v>
      </c>
      <c r="G99" s="84">
        <v>776.45808454506061</v>
      </c>
      <c r="H99" s="84">
        <v>995.41478480619469</v>
      </c>
      <c r="I99" s="84">
        <v>825.64938315834831</v>
      </c>
      <c r="J99" s="84">
        <v>678.58001345810885</v>
      </c>
      <c r="K99" s="84">
        <v>778.50676644534985</v>
      </c>
      <c r="L99" s="84">
        <v>761.38345503994731</v>
      </c>
      <c r="M99" s="84">
        <v>478.87939419260351</v>
      </c>
      <c r="N99" s="84">
        <v>482.15881410015601</v>
      </c>
      <c r="O99" s="84">
        <v>493.76237978907551</v>
      </c>
      <c r="P99" s="84">
        <v>420.71007073957645</v>
      </c>
      <c r="Q99" s="84">
        <v>403.57559802342854</v>
      </c>
      <c r="R99" s="84">
        <v>381.01563757031363</v>
      </c>
      <c r="S99" s="84">
        <v>433.87850445558951</v>
      </c>
      <c r="T99" s="84">
        <v>444.84238065933766</v>
      </c>
      <c r="U99" s="84">
        <v>473.35529158950646</v>
      </c>
      <c r="V99" s="84">
        <v>476.381422703071</v>
      </c>
      <c r="W99" s="84">
        <v>472.11997090383483</v>
      </c>
      <c r="X99" s="84">
        <v>508.59912348641308</v>
      </c>
      <c r="Y99" s="84">
        <v>475.19890665726757</v>
      </c>
      <c r="Z99" s="84">
        <v>515.25788723561902</v>
      </c>
      <c r="AA99" s="84">
        <v>479.56208421235897</v>
      </c>
      <c r="AB99" s="84">
        <v>472.69913301551486</v>
      </c>
      <c r="AC99" s="84">
        <v>441.90706540354273</v>
      </c>
      <c r="AD99" s="84">
        <v>514.96564584916905</v>
      </c>
      <c r="AE99" s="84">
        <v>488.79114465442984</v>
      </c>
      <c r="AF99" s="84">
        <f t="shared" si="118"/>
        <v>483.49779613819203</v>
      </c>
      <c r="AG99" s="84">
        <f t="shared" si="119"/>
        <v>484.28493852335862</v>
      </c>
      <c r="AH99" s="84">
        <f t="shared" si="120"/>
        <v>486.60209962492735</v>
      </c>
      <c r="AI99" s="84">
        <f ca="1">VLOOKUP(eurostat_totals[[#This Row],[energy carrier EUCalc]],$AE$11:$BI$24,COLUMN()-COLUMN($AD$29),FALSE)*eurostat_totals[[#This Row],[2020 1]]</f>
        <v>482.54708212805298</v>
      </c>
      <c r="AJ99" s="84">
        <f ca="1">VLOOKUP(eurostat_totals[[#This Row],[energy carrier EUCalc]],$AE$11:$BI$24,COLUMN()-COLUMN($AD$29),FALSE)*eurostat_totals[[#This Row],[2020 1]]</f>
        <v>478.49206463117861</v>
      </c>
      <c r="AK99" s="84">
        <f ca="1">VLOOKUP(eurostat_totals[[#This Row],[energy carrier EUCalc]],$AE$11:$BI$24,COLUMN()-COLUMN($AD$29),FALSE)*eurostat_totals[[#This Row],[2020 1]]</f>
        <v>474.43704713430418</v>
      </c>
      <c r="AL99" s="84">
        <f ca="1">VLOOKUP(eurostat_totals[[#This Row],[energy carrier EUCalc]],$AE$11:$BI$24,COLUMN()-COLUMN($AD$29),FALSE)*eurostat_totals[[#This Row],[2020 1]]</f>
        <v>470.38202963742975</v>
      </c>
      <c r="AM99" s="84">
        <f ca="1">VLOOKUP(eurostat_totals[[#This Row],[energy carrier EUCalc]],$AE$11:$BI$24,COLUMN()-COLUMN($AD$29),FALSE)*eurostat_totals[[#This Row],[2020 1]]</f>
        <v>466.32701214055533</v>
      </c>
      <c r="AN99" s="84">
        <f ca="1">VLOOKUP(eurostat_totals[[#This Row],[energy carrier EUCalc]],$AE$11:$BI$24,COLUMN()-COLUMN($AD$29),FALSE)*eurostat_totals[[#This Row],[2020 1]]</f>
        <v>462.27199464368096</v>
      </c>
      <c r="AO99" s="84">
        <f>VLOOKUP(eurostat_totals[[#This Row],[energy carrier EUCalc]],$AE$11:$BI$24,COLUMN()-COLUMN($AD$29),FALSE)*eurostat_totals[[#This Row],[2020 1]]</f>
        <v>486.60209962492735</v>
      </c>
      <c r="AP99" s="84">
        <f ca="1">VLOOKUP(eurostat_totals[[#This Row],[energy carrier EUCalc]],$AE$11:$BI$24,COLUMN()-COLUMN($AD$29),FALSE)*eurostat_totals[[#This Row],[2020 1]]</f>
        <v>482.54708212805298</v>
      </c>
      <c r="AQ99" s="84">
        <f ca="1">VLOOKUP(eurostat_totals[[#This Row],[energy carrier EUCalc]],$AE$11:$BI$24,COLUMN()-COLUMN($AD$29),FALSE)*eurostat_totals[[#This Row],[2020 1]]</f>
        <v>478.49206463117861</v>
      </c>
      <c r="AR99" s="81">
        <f ca="1">VLOOKUP(eurostat_totals[[#This Row],[energy carrier EUCalc]],$AE$11:$BI$24,COLUMN()-COLUMN($AD$29),FALSE)*eurostat_totals[[#This Row],[2020 1]]</f>
        <v>474.43704713430418</v>
      </c>
      <c r="AS99" s="81">
        <f ca="1">VLOOKUP(eurostat_totals[[#This Row],[energy carrier EUCalc]],$AE$11:$BI$24,COLUMN()-COLUMN($AD$29),FALSE)*eurostat_totals[[#This Row],[2020 1]]</f>
        <v>470.38202963742975</v>
      </c>
      <c r="AT99" s="81">
        <f ca="1">VLOOKUP(eurostat_totals[[#This Row],[energy carrier EUCalc]],$AE$11:$BI$24,COLUMN()-COLUMN($AD$29),FALSE)*eurostat_totals[[#This Row],[2020 1]]</f>
        <v>466.32701214055533</v>
      </c>
      <c r="AU99" s="81">
        <f ca="1">VLOOKUP(eurostat_totals[[#This Row],[energy carrier EUCalc]],$AE$11:$BI$24,COLUMN()-COLUMN($AD$29),FALSE)*eurostat_totals[[#This Row],[2020 1]]</f>
        <v>243.30104981246367</v>
      </c>
      <c r="AV99" s="81">
        <f>VLOOKUP(eurostat_totals[[#This Row],[energy carrier EUCalc]],$AE$11:$BI$24,COLUMN()-COLUMN($AD$29),FALSE)*eurostat_totals[[#This Row],[2020 1]]</f>
        <v>486.60209962492735</v>
      </c>
      <c r="AW99" s="81">
        <f ca="1">VLOOKUP(eurostat_totals[[#This Row],[energy carrier EUCalc]],$AE$11:$BI$24,COLUMN()-COLUMN($AD$29),FALSE)*eurostat_totals[[#This Row],[2020 1]]</f>
        <v>482.54708212805298</v>
      </c>
      <c r="AX99" s="81">
        <f ca="1">VLOOKUP(eurostat_totals[[#This Row],[energy carrier EUCalc]],$AE$11:$BI$24,COLUMN()-COLUMN($AD$29),FALSE)*eurostat_totals[[#This Row],[2020 1]]</f>
        <v>478.49206463117861</v>
      </c>
      <c r="AY99" s="81">
        <f ca="1">VLOOKUP(eurostat_totals[[#This Row],[energy carrier EUCalc]],$AE$11:$BI$24,COLUMN()-COLUMN($AD$29),FALSE)*eurostat_totals[[#This Row],[2020 1]]</f>
        <v>474.43704713430418</v>
      </c>
      <c r="AZ99" s="81">
        <f ca="1">VLOOKUP(eurostat_totals[[#This Row],[energy carrier EUCalc]],$AE$11:$BI$24,COLUMN()-COLUMN($AD$29),FALSE)*eurostat_totals[[#This Row],[2020 1]]</f>
        <v>470.38202963742975</v>
      </c>
      <c r="BA99" s="81">
        <f ca="1">VLOOKUP(eurostat_totals[[#This Row],[energy carrier EUCalc]],$AE$11:$BI$24,COLUMN()-COLUMN($AD$29),FALSE)*eurostat_totals[[#This Row],[2020 1]]</f>
        <v>466.32701214055533</v>
      </c>
      <c r="BB99" s="81">
        <f ca="1">VLOOKUP(eurostat_totals[[#This Row],[energy carrier EUCalc]],$AE$11:$BI$24,COLUMN()-COLUMN($AD$29),FALSE)*eurostat_totals[[#This Row],[2020 1]]</f>
        <v>170.31073486872455</v>
      </c>
      <c r="BC99" s="81">
        <f>VLOOKUP(eurostat_totals[[#This Row],[energy carrier EUCalc]],$AE$11:$BI$24,COLUMN()-COLUMN($AD$29),FALSE)*eurostat_totals[[#This Row],[2020 1]]</f>
        <v>486.60209962492735</v>
      </c>
      <c r="BD99" s="81">
        <f ca="1">VLOOKUP(eurostat_totals[[#This Row],[energy carrier EUCalc]],$AE$11:$BI$24,COLUMN()-COLUMN($AD$29),FALSE)*eurostat_totals[[#This Row],[2020 1]]</f>
        <v>482.54708212805298</v>
      </c>
      <c r="BE99" s="81">
        <f ca="1">VLOOKUP(eurostat_totals[[#This Row],[energy carrier EUCalc]],$AE$11:$BI$24,COLUMN()-COLUMN($AD$29),FALSE)*eurostat_totals[[#This Row],[2020 1]]</f>
        <v>478.49206463117861</v>
      </c>
      <c r="BF99" s="81">
        <f ca="1">VLOOKUP(eurostat_totals[[#This Row],[energy carrier EUCalc]],$AE$11:$BI$24,COLUMN()-COLUMN($AD$29),FALSE)*eurostat_totals[[#This Row],[2020 1]]</f>
        <v>474.43704713430418</v>
      </c>
      <c r="BG99" s="81">
        <f ca="1">VLOOKUP(eurostat_totals[[#This Row],[energy carrier EUCalc]],$AE$11:$BI$24,COLUMN()-COLUMN($AD$29),FALSE)*eurostat_totals[[#This Row],[2020 1]]</f>
        <v>470.38202963742975</v>
      </c>
      <c r="BH99" s="81">
        <f ca="1">VLOOKUP(eurostat_totals[[#This Row],[energy carrier EUCalc]],$AE$11:$BI$24,COLUMN()-COLUMN($AD$29),FALSE)*eurostat_totals[[#This Row],[2020 1]]</f>
        <v>466.32701214055533</v>
      </c>
      <c r="BI99" s="81">
        <f ca="1">VLOOKUP(eurostat_totals[[#This Row],[energy carrier EUCalc]],$AE$11:$BI$24,COLUMN()-COLUMN($AD$29),FALSE)*eurostat_totals[[#This Row],[2020 1]]</f>
        <v>24.330104981246389</v>
      </c>
    </row>
    <row r="100" spans="1:61" x14ac:dyDescent="0.25">
      <c r="A100" s="81" t="str">
        <f t="shared" si="121"/>
        <v>gas-ff-naturalFinland</v>
      </c>
      <c r="B100" s="6" t="s">
        <v>33</v>
      </c>
      <c r="C100" t="s">
        <v>11</v>
      </c>
      <c r="D100" s="84">
        <v>14512.99014124643</v>
      </c>
      <c r="E100" s="84">
        <v>15206.182471227447</v>
      </c>
      <c r="F100" s="84">
        <v>14776.592399339348</v>
      </c>
      <c r="G100" s="84">
        <v>12987.005345801163</v>
      </c>
      <c r="H100" s="84">
        <v>14515.286168741419</v>
      </c>
      <c r="I100" s="84">
        <v>14159.102425171299</v>
      </c>
      <c r="J100" s="84">
        <v>11296.139155607212</v>
      </c>
      <c r="K100" s="84">
        <v>10293.14949260697</v>
      </c>
      <c r="L100" s="84">
        <v>10632.262770888274</v>
      </c>
      <c r="M100" s="84">
        <v>10039.28039454715</v>
      </c>
      <c r="N100" s="84">
        <v>6331.453877289734</v>
      </c>
      <c r="O100" s="84">
        <v>6558.9285505436037</v>
      </c>
      <c r="P100" s="84">
        <v>6505.6215634336158</v>
      </c>
      <c r="Q100" s="84">
        <v>6129.0741484474638</v>
      </c>
      <c r="R100" s="84">
        <v>6046.0773135532818</v>
      </c>
      <c r="S100" s="84">
        <v>5630.7428934697973</v>
      </c>
      <c r="T100" s="84">
        <v>6223.2576134501387</v>
      </c>
      <c r="U100" s="84">
        <v>5872.7471422545705</v>
      </c>
      <c r="V100" s="84">
        <v>4245.459929688609</v>
      </c>
      <c r="W100" s="84">
        <v>4303.2796431839433</v>
      </c>
      <c r="X100" s="84">
        <v>5099.9610845674842</v>
      </c>
      <c r="Y100" s="84">
        <v>3588.1032776572856</v>
      </c>
      <c r="Z100" s="84">
        <v>3987.3905114613508</v>
      </c>
      <c r="AA100" s="84">
        <v>3267.7996839835323</v>
      </c>
      <c r="AB100" s="84">
        <v>3147.5772329720735</v>
      </c>
      <c r="AC100" s="84">
        <v>2668.2783386513311</v>
      </c>
      <c r="AD100" s="84">
        <v>2755.0572421163774</v>
      </c>
      <c r="AE100" s="84">
        <v>2586.118932173219</v>
      </c>
      <c r="AF100" s="84">
        <f t="shared" si="118"/>
        <v>2305.8646163155927</v>
      </c>
      <c r="AG100" s="84">
        <f t="shared" si="119"/>
        <v>2113.4776027820049</v>
      </c>
      <c r="AH100" s="84">
        <f t="shared" si="120"/>
        <v>1906.657676743991</v>
      </c>
      <c r="AI100" s="84">
        <f ca="1">VLOOKUP(eurostat_totals[[#This Row],[energy carrier EUCalc]],$AE$11:$BI$24,COLUMN()-COLUMN($AD$29),FALSE)*eurostat_totals[[#This Row],[2020 1]]</f>
        <v>1890.7688627711245</v>
      </c>
      <c r="AJ100" s="84">
        <f ca="1">VLOOKUP(eurostat_totals[[#This Row],[energy carrier EUCalc]],$AE$11:$BI$24,COLUMN()-COLUMN($AD$29),FALSE)*eurostat_totals[[#This Row],[2020 1]]</f>
        <v>1874.880048798258</v>
      </c>
      <c r="AK100" s="84">
        <f ca="1">VLOOKUP(eurostat_totals[[#This Row],[energy carrier EUCalc]],$AE$11:$BI$24,COLUMN()-COLUMN($AD$29),FALSE)*eurostat_totals[[#This Row],[2020 1]]</f>
        <v>1858.9912348253915</v>
      </c>
      <c r="AL100" s="84">
        <f ca="1">VLOOKUP(eurostat_totals[[#This Row],[energy carrier EUCalc]],$AE$11:$BI$24,COLUMN()-COLUMN($AD$29),FALSE)*eurostat_totals[[#This Row],[2020 1]]</f>
        <v>1843.1024208525246</v>
      </c>
      <c r="AM100" s="84">
        <f ca="1">VLOOKUP(eurostat_totals[[#This Row],[energy carrier EUCalc]],$AE$11:$BI$24,COLUMN()-COLUMN($AD$29),FALSE)*eurostat_totals[[#This Row],[2020 1]]</f>
        <v>1827.2136068796578</v>
      </c>
      <c r="AN100" s="84">
        <f ca="1">VLOOKUP(eurostat_totals[[#This Row],[energy carrier EUCalc]],$AE$11:$BI$24,COLUMN()-COLUMN($AD$29),FALSE)*eurostat_totals[[#This Row],[2020 1]]</f>
        <v>1811.3247929067913</v>
      </c>
      <c r="AO100" s="84">
        <f>VLOOKUP(eurostat_totals[[#This Row],[energy carrier EUCalc]],$AE$11:$BI$24,COLUMN()-COLUMN($AD$29),FALSE)*eurostat_totals[[#This Row],[2020 1]]</f>
        <v>1906.657676743991</v>
      </c>
      <c r="AP100" s="84">
        <f ca="1">VLOOKUP(eurostat_totals[[#This Row],[energy carrier EUCalc]],$AE$11:$BI$24,COLUMN()-COLUMN($AD$29),FALSE)*eurostat_totals[[#This Row],[2020 1]]</f>
        <v>1890.7688627711245</v>
      </c>
      <c r="AQ100" s="84">
        <f ca="1">VLOOKUP(eurostat_totals[[#This Row],[energy carrier EUCalc]],$AE$11:$BI$24,COLUMN()-COLUMN($AD$29),FALSE)*eurostat_totals[[#This Row],[2020 1]]</f>
        <v>1874.880048798258</v>
      </c>
      <c r="AR100" s="81">
        <f ca="1">VLOOKUP(eurostat_totals[[#This Row],[energy carrier EUCalc]],$AE$11:$BI$24,COLUMN()-COLUMN($AD$29),FALSE)*eurostat_totals[[#This Row],[2020 1]]</f>
        <v>1858.9912348253915</v>
      </c>
      <c r="AS100" s="81">
        <f ca="1">VLOOKUP(eurostat_totals[[#This Row],[energy carrier EUCalc]],$AE$11:$BI$24,COLUMN()-COLUMN($AD$29),FALSE)*eurostat_totals[[#This Row],[2020 1]]</f>
        <v>1843.1024208525246</v>
      </c>
      <c r="AT100" s="81">
        <f ca="1">VLOOKUP(eurostat_totals[[#This Row],[energy carrier EUCalc]],$AE$11:$BI$24,COLUMN()-COLUMN($AD$29),FALSE)*eurostat_totals[[#This Row],[2020 1]]</f>
        <v>1827.2136068796578</v>
      </c>
      <c r="AU100" s="81">
        <f ca="1">VLOOKUP(eurostat_totals[[#This Row],[energy carrier EUCalc]],$AE$11:$BI$24,COLUMN()-COLUMN($AD$29),FALSE)*eurostat_totals[[#This Row],[2020 1]]</f>
        <v>953.32883837199552</v>
      </c>
      <c r="AV100" s="81">
        <f>VLOOKUP(eurostat_totals[[#This Row],[energy carrier EUCalc]],$AE$11:$BI$24,COLUMN()-COLUMN($AD$29),FALSE)*eurostat_totals[[#This Row],[2020 1]]</f>
        <v>1906.657676743991</v>
      </c>
      <c r="AW100" s="81">
        <f ca="1">VLOOKUP(eurostat_totals[[#This Row],[energy carrier EUCalc]],$AE$11:$BI$24,COLUMN()-COLUMN($AD$29),FALSE)*eurostat_totals[[#This Row],[2020 1]]</f>
        <v>1890.7688627711245</v>
      </c>
      <c r="AX100" s="81">
        <f ca="1">VLOOKUP(eurostat_totals[[#This Row],[energy carrier EUCalc]],$AE$11:$BI$24,COLUMN()-COLUMN($AD$29),FALSE)*eurostat_totals[[#This Row],[2020 1]]</f>
        <v>1874.880048798258</v>
      </c>
      <c r="AY100" s="81">
        <f ca="1">VLOOKUP(eurostat_totals[[#This Row],[energy carrier EUCalc]],$AE$11:$BI$24,COLUMN()-COLUMN($AD$29),FALSE)*eurostat_totals[[#This Row],[2020 1]]</f>
        <v>1858.9912348253915</v>
      </c>
      <c r="AZ100" s="81">
        <f ca="1">VLOOKUP(eurostat_totals[[#This Row],[energy carrier EUCalc]],$AE$11:$BI$24,COLUMN()-COLUMN($AD$29),FALSE)*eurostat_totals[[#This Row],[2020 1]]</f>
        <v>1843.1024208525246</v>
      </c>
      <c r="BA100" s="81">
        <f ca="1">VLOOKUP(eurostat_totals[[#This Row],[energy carrier EUCalc]],$AE$11:$BI$24,COLUMN()-COLUMN($AD$29),FALSE)*eurostat_totals[[#This Row],[2020 1]]</f>
        <v>1827.2136068796578</v>
      </c>
      <c r="BB100" s="81">
        <f ca="1">VLOOKUP(eurostat_totals[[#This Row],[energy carrier EUCalc]],$AE$11:$BI$24,COLUMN()-COLUMN($AD$29),FALSE)*eurostat_totals[[#This Row],[2020 1]]</f>
        <v>667.33018686039679</v>
      </c>
      <c r="BC100" s="81">
        <f>VLOOKUP(eurostat_totals[[#This Row],[energy carrier EUCalc]],$AE$11:$BI$24,COLUMN()-COLUMN($AD$29),FALSE)*eurostat_totals[[#This Row],[2020 1]]</f>
        <v>1906.657676743991</v>
      </c>
      <c r="BD100" s="81">
        <f ca="1">VLOOKUP(eurostat_totals[[#This Row],[energy carrier EUCalc]],$AE$11:$BI$24,COLUMN()-COLUMN($AD$29),FALSE)*eurostat_totals[[#This Row],[2020 1]]</f>
        <v>1890.7688627711245</v>
      </c>
      <c r="BE100" s="81">
        <f ca="1">VLOOKUP(eurostat_totals[[#This Row],[energy carrier EUCalc]],$AE$11:$BI$24,COLUMN()-COLUMN($AD$29),FALSE)*eurostat_totals[[#This Row],[2020 1]]</f>
        <v>1874.880048798258</v>
      </c>
      <c r="BF100" s="81">
        <f ca="1">VLOOKUP(eurostat_totals[[#This Row],[energy carrier EUCalc]],$AE$11:$BI$24,COLUMN()-COLUMN($AD$29),FALSE)*eurostat_totals[[#This Row],[2020 1]]</f>
        <v>1858.9912348253915</v>
      </c>
      <c r="BG100" s="81">
        <f ca="1">VLOOKUP(eurostat_totals[[#This Row],[energy carrier EUCalc]],$AE$11:$BI$24,COLUMN()-COLUMN($AD$29),FALSE)*eurostat_totals[[#This Row],[2020 1]]</f>
        <v>1843.1024208525246</v>
      </c>
      <c r="BH100" s="81">
        <f ca="1">VLOOKUP(eurostat_totals[[#This Row],[energy carrier EUCalc]],$AE$11:$BI$24,COLUMN()-COLUMN($AD$29),FALSE)*eurostat_totals[[#This Row],[2020 1]]</f>
        <v>1827.2136068796578</v>
      </c>
      <c r="BI100" s="81">
        <f ca="1">VLOOKUP(eurostat_totals[[#This Row],[energy carrier EUCalc]],$AE$11:$BI$24,COLUMN()-COLUMN($AD$29),FALSE)*eurostat_totals[[#This Row],[2020 1]]</f>
        <v>95.332883837199631</v>
      </c>
    </row>
    <row r="101" spans="1:61" x14ac:dyDescent="0.25">
      <c r="A101" s="81" t="str">
        <f t="shared" si="121"/>
        <v>gas-ff-naturalFrance</v>
      </c>
      <c r="B101" s="6" t="s">
        <v>33</v>
      </c>
      <c r="C101" t="s">
        <v>3</v>
      </c>
      <c r="D101" s="84">
        <v>137895.49268678689</v>
      </c>
      <c r="E101" s="84">
        <v>156074.98452118359</v>
      </c>
      <c r="F101" s="84">
        <v>155854.78822737496</v>
      </c>
      <c r="G101" s="84">
        <v>150206.24374945034</v>
      </c>
      <c r="H101" s="84">
        <v>144596.70500061818</v>
      </c>
      <c r="I101" s="84">
        <v>140783.99606500371</v>
      </c>
      <c r="J101" s="84">
        <v>156773.14333799313</v>
      </c>
      <c r="K101" s="84">
        <v>149895.83175093081</v>
      </c>
      <c r="L101" s="84">
        <v>154930.86322736874</v>
      </c>
      <c r="M101" s="84">
        <v>159535.51141371194</v>
      </c>
      <c r="N101" s="84">
        <v>178670.35067595163</v>
      </c>
      <c r="O101" s="84">
        <v>192865.83011299634</v>
      </c>
      <c r="P101" s="84">
        <v>185533.45232723546</v>
      </c>
      <c r="Q101" s="84">
        <v>188064.11761399586</v>
      </c>
      <c r="R101" s="84">
        <v>204162.22118689492</v>
      </c>
      <c r="S101" s="84">
        <v>200388.81762932258</v>
      </c>
      <c r="T101" s="84">
        <v>192898.20562164992</v>
      </c>
      <c r="U101" s="84">
        <v>163305.30743820488</v>
      </c>
      <c r="V101" s="84">
        <v>182944.5263141836</v>
      </c>
      <c r="W101" s="84">
        <v>181552.49163100743</v>
      </c>
      <c r="X101" s="84">
        <v>175059.29840334464</v>
      </c>
      <c r="Y101" s="84">
        <v>139119.17774716375</v>
      </c>
      <c r="Z101" s="84">
        <v>151817.02648391889</v>
      </c>
      <c r="AA101" s="84">
        <v>157553.45141926111</v>
      </c>
      <c r="AB101" s="84">
        <v>113366.18923356759</v>
      </c>
      <c r="AC101" s="84">
        <v>120976.06411899709</v>
      </c>
      <c r="AD101" s="84">
        <v>126179.39642062983</v>
      </c>
      <c r="AE101" s="84">
        <v>123433.44779713829</v>
      </c>
      <c r="AF101" s="84">
        <f t="shared" si="118"/>
        <v>117756.73205978217</v>
      </c>
      <c r="AG101" s="84">
        <f t="shared" si="119"/>
        <v>109797.38818788638</v>
      </c>
      <c r="AH101" s="84">
        <f t="shared" si="120"/>
        <v>109083.62797875013</v>
      </c>
      <c r="AI101" s="84">
        <f ca="1">VLOOKUP(eurostat_totals[[#This Row],[energy carrier EUCalc]],$AE$11:$BI$24,COLUMN()-COLUMN($AD$29),FALSE)*eurostat_totals[[#This Row],[2020 1]]</f>
        <v>108174.59774559388</v>
      </c>
      <c r="AJ101" s="84">
        <f ca="1">VLOOKUP(eurostat_totals[[#This Row],[energy carrier EUCalc]],$AE$11:$BI$24,COLUMN()-COLUMN($AD$29),FALSE)*eurostat_totals[[#This Row],[2020 1]]</f>
        <v>107265.56751243763</v>
      </c>
      <c r="AK101" s="84">
        <f ca="1">VLOOKUP(eurostat_totals[[#This Row],[energy carrier EUCalc]],$AE$11:$BI$24,COLUMN()-COLUMN($AD$29),FALSE)*eurostat_totals[[#This Row],[2020 1]]</f>
        <v>106356.53727928139</v>
      </c>
      <c r="AL101" s="84">
        <f ca="1">VLOOKUP(eurostat_totals[[#This Row],[energy carrier EUCalc]],$AE$11:$BI$24,COLUMN()-COLUMN($AD$29),FALSE)*eurostat_totals[[#This Row],[2020 1]]</f>
        <v>105447.50704612512</v>
      </c>
      <c r="AM101" s="84">
        <f ca="1">VLOOKUP(eurostat_totals[[#This Row],[energy carrier EUCalc]],$AE$11:$BI$24,COLUMN()-COLUMN($AD$29),FALSE)*eurostat_totals[[#This Row],[2020 1]]</f>
        <v>104538.47681296886</v>
      </c>
      <c r="AN101" s="84">
        <f ca="1">VLOOKUP(eurostat_totals[[#This Row],[energy carrier EUCalc]],$AE$11:$BI$24,COLUMN()-COLUMN($AD$29),FALSE)*eurostat_totals[[#This Row],[2020 1]]</f>
        <v>103629.44657981262</v>
      </c>
      <c r="AO101" s="84">
        <f>VLOOKUP(eurostat_totals[[#This Row],[energy carrier EUCalc]],$AE$11:$BI$24,COLUMN()-COLUMN($AD$29),FALSE)*eurostat_totals[[#This Row],[2020 1]]</f>
        <v>109083.62797875013</v>
      </c>
      <c r="AP101" s="84">
        <f ca="1">VLOOKUP(eurostat_totals[[#This Row],[energy carrier EUCalc]],$AE$11:$BI$24,COLUMN()-COLUMN($AD$29),FALSE)*eurostat_totals[[#This Row],[2020 1]]</f>
        <v>108174.59774559388</v>
      </c>
      <c r="AQ101" s="84">
        <f ca="1">VLOOKUP(eurostat_totals[[#This Row],[energy carrier EUCalc]],$AE$11:$BI$24,COLUMN()-COLUMN($AD$29),FALSE)*eurostat_totals[[#This Row],[2020 1]]</f>
        <v>107265.56751243763</v>
      </c>
      <c r="AR101" s="81">
        <f ca="1">VLOOKUP(eurostat_totals[[#This Row],[energy carrier EUCalc]],$AE$11:$BI$24,COLUMN()-COLUMN($AD$29),FALSE)*eurostat_totals[[#This Row],[2020 1]]</f>
        <v>106356.53727928139</v>
      </c>
      <c r="AS101" s="81">
        <f ca="1">VLOOKUP(eurostat_totals[[#This Row],[energy carrier EUCalc]],$AE$11:$BI$24,COLUMN()-COLUMN($AD$29),FALSE)*eurostat_totals[[#This Row],[2020 1]]</f>
        <v>105447.50704612512</v>
      </c>
      <c r="AT101" s="81">
        <f ca="1">VLOOKUP(eurostat_totals[[#This Row],[energy carrier EUCalc]],$AE$11:$BI$24,COLUMN()-COLUMN($AD$29),FALSE)*eurostat_totals[[#This Row],[2020 1]]</f>
        <v>104538.47681296886</v>
      </c>
      <c r="AU101" s="81">
        <f ca="1">VLOOKUP(eurostat_totals[[#This Row],[energy carrier EUCalc]],$AE$11:$BI$24,COLUMN()-COLUMN($AD$29),FALSE)*eurostat_totals[[#This Row],[2020 1]]</f>
        <v>54541.813989375063</v>
      </c>
      <c r="AV101" s="81">
        <f>VLOOKUP(eurostat_totals[[#This Row],[energy carrier EUCalc]],$AE$11:$BI$24,COLUMN()-COLUMN($AD$29),FALSE)*eurostat_totals[[#This Row],[2020 1]]</f>
        <v>109083.62797875013</v>
      </c>
      <c r="AW101" s="81">
        <f ca="1">VLOOKUP(eurostat_totals[[#This Row],[energy carrier EUCalc]],$AE$11:$BI$24,COLUMN()-COLUMN($AD$29),FALSE)*eurostat_totals[[#This Row],[2020 1]]</f>
        <v>108174.59774559388</v>
      </c>
      <c r="AX101" s="81">
        <f ca="1">VLOOKUP(eurostat_totals[[#This Row],[energy carrier EUCalc]],$AE$11:$BI$24,COLUMN()-COLUMN($AD$29),FALSE)*eurostat_totals[[#This Row],[2020 1]]</f>
        <v>107265.56751243763</v>
      </c>
      <c r="AY101" s="81">
        <f ca="1">VLOOKUP(eurostat_totals[[#This Row],[energy carrier EUCalc]],$AE$11:$BI$24,COLUMN()-COLUMN($AD$29),FALSE)*eurostat_totals[[#This Row],[2020 1]]</f>
        <v>106356.53727928139</v>
      </c>
      <c r="AZ101" s="81">
        <f ca="1">VLOOKUP(eurostat_totals[[#This Row],[energy carrier EUCalc]],$AE$11:$BI$24,COLUMN()-COLUMN($AD$29),FALSE)*eurostat_totals[[#This Row],[2020 1]]</f>
        <v>105447.50704612512</v>
      </c>
      <c r="BA101" s="81">
        <f ca="1">VLOOKUP(eurostat_totals[[#This Row],[energy carrier EUCalc]],$AE$11:$BI$24,COLUMN()-COLUMN($AD$29),FALSE)*eurostat_totals[[#This Row],[2020 1]]</f>
        <v>104538.47681296886</v>
      </c>
      <c r="BB101" s="81">
        <f ca="1">VLOOKUP(eurostat_totals[[#This Row],[energy carrier EUCalc]],$AE$11:$BI$24,COLUMN()-COLUMN($AD$29),FALSE)*eurostat_totals[[#This Row],[2020 1]]</f>
        <v>38179.26979256254</v>
      </c>
      <c r="BC101" s="81">
        <f>VLOOKUP(eurostat_totals[[#This Row],[energy carrier EUCalc]],$AE$11:$BI$24,COLUMN()-COLUMN($AD$29),FALSE)*eurostat_totals[[#This Row],[2020 1]]</f>
        <v>109083.62797875013</v>
      </c>
      <c r="BD101" s="81">
        <f ca="1">VLOOKUP(eurostat_totals[[#This Row],[energy carrier EUCalc]],$AE$11:$BI$24,COLUMN()-COLUMN($AD$29),FALSE)*eurostat_totals[[#This Row],[2020 1]]</f>
        <v>108174.59774559388</v>
      </c>
      <c r="BE101" s="81">
        <f ca="1">VLOOKUP(eurostat_totals[[#This Row],[energy carrier EUCalc]],$AE$11:$BI$24,COLUMN()-COLUMN($AD$29),FALSE)*eurostat_totals[[#This Row],[2020 1]]</f>
        <v>107265.56751243763</v>
      </c>
      <c r="BF101" s="81">
        <f ca="1">VLOOKUP(eurostat_totals[[#This Row],[energy carrier EUCalc]],$AE$11:$BI$24,COLUMN()-COLUMN($AD$29),FALSE)*eurostat_totals[[#This Row],[2020 1]]</f>
        <v>106356.53727928139</v>
      </c>
      <c r="BG101" s="81">
        <f ca="1">VLOOKUP(eurostat_totals[[#This Row],[energy carrier EUCalc]],$AE$11:$BI$24,COLUMN()-COLUMN($AD$29),FALSE)*eurostat_totals[[#This Row],[2020 1]]</f>
        <v>105447.50704612512</v>
      </c>
      <c r="BH101" s="81">
        <f ca="1">VLOOKUP(eurostat_totals[[#This Row],[energy carrier EUCalc]],$AE$11:$BI$24,COLUMN()-COLUMN($AD$29),FALSE)*eurostat_totals[[#This Row],[2020 1]]</f>
        <v>104538.47681296886</v>
      </c>
      <c r="BI101" s="81">
        <f ca="1">VLOOKUP(eurostat_totals[[#This Row],[energy carrier EUCalc]],$AE$11:$BI$24,COLUMN()-COLUMN($AD$29),FALSE)*eurostat_totals[[#This Row],[2020 1]]</f>
        <v>5454.1813989375114</v>
      </c>
    </row>
    <row r="102" spans="1:61" x14ac:dyDescent="0.25">
      <c r="A102" s="81" t="str">
        <f t="shared" si="121"/>
        <v>gas-ff-naturalGermany</v>
      </c>
      <c r="B102" s="6" t="s">
        <v>33</v>
      </c>
      <c r="C102" t="s">
        <v>2</v>
      </c>
      <c r="D102" s="84">
        <v>307971.43795146578</v>
      </c>
      <c r="E102" s="84">
        <v>364758.32866171986</v>
      </c>
      <c r="F102" s="84">
        <v>361802.56669846928</v>
      </c>
      <c r="G102" s="84">
        <v>394268.84488287929</v>
      </c>
      <c r="H102" s="84">
        <v>375761.92189357668</v>
      </c>
      <c r="I102" s="84">
        <v>400418.27676271735</v>
      </c>
      <c r="J102" s="84">
        <v>447462.48364564375</v>
      </c>
      <c r="K102" s="84">
        <v>434813.59628668358</v>
      </c>
      <c r="L102" s="84">
        <v>427950.22069427278</v>
      </c>
      <c r="M102" s="84">
        <v>391185.64171802608</v>
      </c>
      <c r="N102" s="84">
        <v>394056.99861862796</v>
      </c>
      <c r="O102" s="84">
        <v>437772.06255447539</v>
      </c>
      <c r="P102" s="84">
        <v>411152.67435438617</v>
      </c>
      <c r="Q102" s="84">
        <v>404871.33036799525</v>
      </c>
      <c r="R102" s="84">
        <v>378244.7414914507</v>
      </c>
      <c r="S102" s="84">
        <v>368645.1296450583</v>
      </c>
      <c r="T102" s="84">
        <v>373033.34517168062</v>
      </c>
      <c r="U102" s="84">
        <v>281987.92192511476</v>
      </c>
      <c r="V102" s="84">
        <v>343121.37776374776</v>
      </c>
      <c r="W102" s="84">
        <v>319049.9008607539</v>
      </c>
      <c r="X102" s="84">
        <v>343461.36302350485</v>
      </c>
      <c r="Y102" s="84">
        <v>277061.71228753368</v>
      </c>
      <c r="Z102" s="84">
        <v>303623.1412172133</v>
      </c>
      <c r="AA102" s="84">
        <v>325897.83491347427</v>
      </c>
      <c r="AB102" s="84">
        <v>259218.11564222697</v>
      </c>
      <c r="AC102" s="84">
        <v>271932.9818570551</v>
      </c>
      <c r="AD102" s="84">
        <v>290631.23689083423</v>
      </c>
      <c r="AE102" s="84">
        <v>284839.97542760108</v>
      </c>
      <c r="AF102" s="84">
        <f t="shared" si="118"/>
        <v>281083.34226967866</v>
      </c>
      <c r="AG102" s="84">
        <f t="shared" si="119"/>
        <v>272120.44374091952</v>
      </c>
      <c r="AH102" s="84">
        <f t="shared" si="120"/>
        <v>274700.90936065803</v>
      </c>
      <c r="AI102" s="84">
        <f ca="1">VLOOKUP(eurostat_totals[[#This Row],[energy carrier EUCalc]],$AE$11:$BI$24,COLUMN()-COLUMN($AD$29),FALSE)*eurostat_totals[[#This Row],[2020 1]]</f>
        <v>272411.73511598591</v>
      </c>
      <c r="AJ102" s="84">
        <f ca="1">VLOOKUP(eurostat_totals[[#This Row],[energy carrier EUCalc]],$AE$11:$BI$24,COLUMN()-COLUMN($AD$29),FALSE)*eurostat_totals[[#This Row],[2020 1]]</f>
        <v>270122.56087131373</v>
      </c>
      <c r="AK102" s="84">
        <f ca="1">VLOOKUP(eurostat_totals[[#This Row],[energy carrier EUCalc]],$AE$11:$BI$24,COLUMN()-COLUMN($AD$29),FALSE)*eurostat_totals[[#This Row],[2020 1]]</f>
        <v>267833.38662664162</v>
      </c>
      <c r="AL102" s="84">
        <f ca="1">VLOOKUP(eurostat_totals[[#This Row],[energy carrier EUCalc]],$AE$11:$BI$24,COLUMN()-COLUMN($AD$29),FALSE)*eurostat_totals[[#This Row],[2020 1]]</f>
        <v>265544.21238196944</v>
      </c>
      <c r="AM102" s="84">
        <f ca="1">VLOOKUP(eurostat_totals[[#This Row],[energy carrier EUCalc]],$AE$11:$BI$24,COLUMN()-COLUMN($AD$29),FALSE)*eurostat_totals[[#This Row],[2020 1]]</f>
        <v>263255.03813729726</v>
      </c>
      <c r="AN102" s="84">
        <f ca="1">VLOOKUP(eurostat_totals[[#This Row],[energy carrier EUCalc]],$AE$11:$BI$24,COLUMN()-COLUMN($AD$29),FALSE)*eurostat_totals[[#This Row],[2020 1]]</f>
        <v>260965.86389262512</v>
      </c>
      <c r="AO102" s="84">
        <f>VLOOKUP(eurostat_totals[[#This Row],[energy carrier EUCalc]],$AE$11:$BI$24,COLUMN()-COLUMN($AD$29),FALSE)*eurostat_totals[[#This Row],[2020 1]]</f>
        <v>274700.90936065803</v>
      </c>
      <c r="AP102" s="84">
        <f ca="1">VLOOKUP(eurostat_totals[[#This Row],[energy carrier EUCalc]],$AE$11:$BI$24,COLUMN()-COLUMN($AD$29),FALSE)*eurostat_totals[[#This Row],[2020 1]]</f>
        <v>272411.73511598591</v>
      </c>
      <c r="AQ102" s="84">
        <f ca="1">VLOOKUP(eurostat_totals[[#This Row],[energy carrier EUCalc]],$AE$11:$BI$24,COLUMN()-COLUMN($AD$29),FALSE)*eurostat_totals[[#This Row],[2020 1]]</f>
        <v>270122.56087131373</v>
      </c>
      <c r="AR102" s="81">
        <f ca="1">VLOOKUP(eurostat_totals[[#This Row],[energy carrier EUCalc]],$AE$11:$BI$24,COLUMN()-COLUMN($AD$29),FALSE)*eurostat_totals[[#This Row],[2020 1]]</f>
        <v>267833.38662664162</v>
      </c>
      <c r="AS102" s="81">
        <f ca="1">VLOOKUP(eurostat_totals[[#This Row],[energy carrier EUCalc]],$AE$11:$BI$24,COLUMN()-COLUMN($AD$29),FALSE)*eurostat_totals[[#This Row],[2020 1]]</f>
        <v>265544.21238196944</v>
      </c>
      <c r="AT102" s="81">
        <f ca="1">VLOOKUP(eurostat_totals[[#This Row],[energy carrier EUCalc]],$AE$11:$BI$24,COLUMN()-COLUMN($AD$29),FALSE)*eurostat_totals[[#This Row],[2020 1]]</f>
        <v>263255.03813729726</v>
      </c>
      <c r="AU102" s="81">
        <f ca="1">VLOOKUP(eurostat_totals[[#This Row],[energy carrier EUCalc]],$AE$11:$BI$24,COLUMN()-COLUMN($AD$29),FALSE)*eurostat_totals[[#This Row],[2020 1]]</f>
        <v>137350.45468032901</v>
      </c>
      <c r="AV102" s="81">
        <f>VLOOKUP(eurostat_totals[[#This Row],[energy carrier EUCalc]],$AE$11:$BI$24,COLUMN()-COLUMN($AD$29),FALSE)*eurostat_totals[[#This Row],[2020 1]]</f>
        <v>274700.90936065803</v>
      </c>
      <c r="AW102" s="81">
        <f ca="1">VLOOKUP(eurostat_totals[[#This Row],[energy carrier EUCalc]],$AE$11:$BI$24,COLUMN()-COLUMN($AD$29),FALSE)*eurostat_totals[[#This Row],[2020 1]]</f>
        <v>272411.73511598591</v>
      </c>
      <c r="AX102" s="81">
        <f ca="1">VLOOKUP(eurostat_totals[[#This Row],[energy carrier EUCalc]],$AE$11:$BI$24,COLUMN()-COLUMN($AD$29),FALSE)*eurostat_totals[[#This Row],[2020 1]]</f>
        <v>270122.56087131373</v>
      </c>
      <c r="AY102" s="81">
        <f ca="1">VLOOKUP(eurostat_totals[[#This Row],[energy carrier EUCalc]],$AE$11:$BI$24,COLUMN()-COLUMN($AD$29),FALSE)*eurostat_totals[[#This Row],[2020 1]]</f>
        <v>267833.38662664162</v>
      </c>
      <c r="AZ102" s="81">
        <f ca="1">VLOOKUP(eurostat_totals[[#This Row],[energy carrier EUCalc]],$AE$11:$BI$24,COLUMN()-COLUMN($AD$29),FALSE)*eurostat_totals[[#This Row],[2020 1]]</f>
        <v>265544.21238196944</v>
      </c>
      <c r="BA102" s="81">
        <f ca="1">VLOOKUP(eurostat_totals[[#This Row],[energy carrier EUCalc]],$AE$11:$BI$24,COLUMN()-COLUMN($AD$29),FALSE)*eurostat_totals[[#This Row],[2020 1]]</f>
        <v>263255.03813729726</v>
      </c>
      <c r="BB102" s="81">
        <f ca="1">VLOOKUP(eurostat_totals[[#This Row],[energy carrier EUCalc]],$AE$11:$BI$24,COLUMN()-COLUMN($AD$29),FALSE)*eurostat_totals[[#This Row],[2020 1]]</f>
        <v>96145.318276230304</v>
      </c>
      <c r="BC102" s="81">
        <f>VLOOKUP(eurostat_totals[[#This Row],[energy carrier EUCalc]],$AE$11:$BI$24,COLUMN()-COLUMN($AD$29),FALSE)*eurostat_totals[[#This Row],[2020 1]]</f>
        <v>274700.90936065803</v>
      </c>
      <c r="BD102" s="81">
        <f ca="1">VLOOKUP(eurostat_totals[[#This Row],[energy carrier EUCalc]],$AE$11:$BI$24,COLUMN()-COLUMN($AD$29),FALSE)*eurostat_totals[[#This Row],[2020 1]]</f>
        <v>272411.73511598591</v>
      </c>
      <c r="BE102" s="81">
        <f ca="1">VLOOKUP(eurostat_totals[[#This Row],[energy carrier EUCalc]],$AE$11:$BI$24,COLUMN()-COLUMN($AD$29),FALSE)*eurostat_totals[[#This Row],[2020 1]]</f>
        <v>270122.56087131373</v>
      </c>
      <c r="BF102" s="81">
        <f ca="1">VLOOKUP(eurostat_totals[[#This Row],[energy carrier EUCalc]],$AE$11:$BI$24,COLUMN()-COLUMN($AD$29),FALSE)*eurostat_totals[[#This Row],[2020 1]]</f>
        <v>267833.38662664162</v>
      </c>
      <c r="BG102" s="81">
        <f ca="1">VLOOKUP(eurostat_totals[[#This Row],[energy carrier EUCalc]],$AE$11:$BI$24,COLUMN()-COLUMN($AD$29),FALSE)*eurostat_totals[[#This Row],[2020 1]]</f>
        <v>265544.21238196944</v>
      </c>
      <c r="BH102" s="81">
        <f ca="1">VLOOKUP(eurostat_totals[[#This Row],[energy carrier EUCalc]],$AE$11:$BI$24,COLUMN()-COLUMN($AD$29),FALSE)*eurostat_totals[[#This Row],[2020 1]]</f>
        <v>263255.03813729726</v>
      </c>
      <c r="BI102" s="81">
        <f ca="1">VLOOKUP(eurostat_totals[[#This Row],[energy carrier EUCalc]],$AE$11:$BI$24,COLUMN()-COLUMN($AD$29),FALSE)*eurostat_totals[[#This Row],[2020 1]]</f>
        <v>13735.045468032913</v>
      </c>
    </row>
    <row r="103" spans="1:61" x14ac:dyDescent="0.25">
      <c r="A103" s="81" t="str">
        <f t="shared" si="121"/>
        <v>gas-ff-naturalGreece</v>
      </c>
      <c r="B103" s="6" t="s">
        <v>33</v>
      </c>
      <c r="C103" t="s">
        <v>16</v>
      </c>
      <c r="D103" s="84">
        <v>903.10426519803627</v>
      </c>
      <c r="E103" s="84">
        <v>898.03138710265455</v>
      </c>
      <c r="F103" s="84">
        <v>878.16426669662144</v>
      </c>
      <c r="G103" s="84">
        <v>881.88962282602165</v>
      </c>
      <c r="H103" s="84">
        <v>888.63838456185363</v>
      </c>
      <c r="I103" s="84">
        <v>947.28254052135981</v>
      </c>
      <c r="J103" s="84">
        <v>1289.4855888947295</v>
      </c>
      <c r="K103" s="84">
        <v>1346.8850682428997</v>
      </c>
      <c r="L103" s="84">
        <v>1409.9806933176133</v>
      </c>
      <c r="M103" s="84">
        <v>1387.6384693464784</v>
      </c>
      <c r="N103" s="84">
        <v>1502.1357070325048</v>
      </c>
      <c r="O103" s="84">
        <v>1705.6695720001892</v>
      </c>
      <c r="P103" s="84">
        <v>3425.9470097333224</v>
      </c>
      <c r="Q103" s="84">
        <v>7738.489409146624</v>
      </c>
      <c r="R103" s="84">
        <v>10663.635910749794</v>
      </c>
      <c r="S103" s="84">
        <v>16756.433971822258</v>
      </c>
      <c r="T103" s="84">
        <v>20488.698458529732</v>
      </c>
      <c r="U103" s="84">
        <v>19906.406236690505</v>
      </c>
      <c r="V103" s="84">
        <v>19776.100804202339</v>
      </c>
      <c r="W103" s="84">
        <v>17730.317874479184</v>
      </c>
      <c r="X103" s="84">
        <v>14858.452325489614</v>
      </c>
      <c r="Y103" s="84">
        <v>22383.244416160811</v>
      </c>
      <c r="Z103" s="84">
        <v>17255.763870694718</v>
      </c>
      <c r="AA103" s="84">
        <v>6538.6250935088383</v>
      </c>
      <c r="AB103" s="84">
        <v>6293.8784165755096</v>
      </c>
      <c r="AC103" s="84">
        <v>11383.096761974342</v>
      </c>
      <c r="AD103" s="84">
        <v>9983.984185109437</v>
      </c>
      <c r="AE103" s="84">
        <v>10050.538729397875</v>
      </c>
      <c r="AF103" s="84">
        <f t="shared" si="118"/>
        <v>8609.4937011385064</v>
      </c>
      <c r="AG103" s="84">
        <f t="shared" si="119"/>
        <v>9023.6674226644391</v>
      </c>
      <c r="AH103" s="84">
        <f t="shared" si="120"/>
        <v>9569.6252238822253</v>
      </c>
      <c r="AI103" s="84">
        <f ca="1">VLOOKUP(eurostat_totals[[#This Row],[energy carrier EUCalc]],$AE$11:$BI$24,COLUMN()-COLUMN($AD$29),FALSE)*eurostat_totals[[#This Row],[2020 1]]</f>
        <v>9489.8783470165399</v>
      </c>
      <c r="AJ103" s="84">
        <f ca="1">VLOOKUP(eurostat_totals[[#This Row],[energy carrier EUCalc]],$AE$11:$BI$24,COLUMN()-COLUMN($AD$29),FALSE)*eurostat_totals[[#This Row],[2020 1]]</f>
        <v>9410.1314701508563</v>
      </c>
      <c r="AK103" s="84">
        <f ca="1">VLOOKUP(eurostat_totals[[#This Row],[energy carrier EUCalc]],$AE$11:$BI$24,COLUMN()-COLUMN($AD$29),FALSE)*eurostat_totals[[#This Row],[2020 1]]</f>
        <v>9330.3845932851709</v>
      </c>
      <c r="AL103" s="84">
        <f ca="1">VLOOKUP(eurostat_totals[[#This Row],[energy carrier EUCalc]],$AE$11:$BI$24,COLUMN()-COLUMN($AD$29),FALSE)*eurostat_totals[[#This Row],[2020 1]]</f>
        <v>9250.6377164194837</v>
      </c>
      <c r="AM103" s="84">
        <f ca="1">VLOOKUP(eurostat_totals[[#This Row],[energy carrier EUCalc]],$AE$11:$BI$24,COLUMN()-COLUMN($AD$29),FALSE)*eurostat_totals[[#This Row],[2020 1]]</f>
        <v>9170.8908395537983</v>
      </c>
      <c r="AN103" s="84">
        <f ca="1">VLOOKUP(eurostat_totals[[#This Row],[energy carrier EUCalc]],$AE$11:$BI$24,COLUMN()-COLUMN($AD$29),FALSE)*eurostat_totals[[#This Row],[2020 1]]</f>
        <v>9091.1439626881129</v>
      </c>
      <c r="AO103" s="84">
        <f>VLOOKUP(eurostat_totals[[#This Row],[energy carrier EUCalc]],$AE$11:$BI$24,COLUMN()-COLUMN($AD$29),FALSE)*eurostat_totals[[#This Row],[2020 1]]</f>
        <v>9569.6252238822253</v>
      </c>
      <c r="AP103" s="84">
        <f ca="1">VLOOKUP(eurostat_totals[[#This Row],[energy carrier EUCalc]],$AE$11:$BI$24,COLUMN()-COLUMN($AD$29),FALSE)*eurostat_totals[[#This Row],[2020 1]]</f>
        <v>9489.8783470165399</v>
      </c>
      <c r="AQ103" s="84">
        <f ca="1">VLOOKUP(eurostat_totals[[#This Row],[energy carrier EUCalc]],$AE$11:$BI$24,COLUMN()-COLUMN($AD$29),FALSE)*eurostat_totals[[#This Row],[2020 1]]</f>
        <v>9410.1314701508563</v>
      </c>
      <c r="AR103" s="81">
        <f ca="1">VLOOKUP(eurostat_totals[[#This Row],[energy carrier EUCalc]],$AE$11:$BI$24,COLUMN()-COLUMN($AD$29),FALSE)*eurostat_totals[[#This Row],[2020 1]]</f>
        <v>9330.3845932851709</v>
      </c>
      <c r="AS103" s="81">
        <f ca="1">VLOOKUP(eurostat_totals[[#This Row],[energy carrier EUCalc]],$AE$11:$BI$24,COLUMN()-COLUMN($AD$29),FALSE)*eurostat_totals[[#This Row],[2020 1]]</f>
        <v>9250.6377164194837</v>
      </c>
      <c r="AT103" s="81">
        <f ca="1">VLOOKUP(eurostat_totals[[#This Row],[energy carrier EUCalc]],$AE$11:$BI$24,COLUMN()-COLUMN($AD$29),FALSE)*eurostat_totals[[#This Row],[2020 1]]</f>
        <v>9170.8908395537983</v>
      </c>
      <c r="AU103" s="81">
        <f ca="1">VLOOKUP(eurostat_totals[[#This Row],[energy carrier EUCalc]],$AE$11:$BI$24,COLUMN()-COLUMN($AD$29),FALSE)*eurostat_totals[[#This Row],[2020 1]]</f>
        <v>4784.8126119411127</v>
      </c>
      <c r="AV103" s="81">
        <f>VLOOKUP(eurostat_totals[[#This Row],[energy carrier EUCalc]],$AE$11:$BI$24,COLUMN()-COLUMN($AD$29),FALSE)*eurostat_totals[[#This Row],[2020 1]]</f>
        <v>9569.6252238822253</v>
      </c>
      <c r="AW103" s="81">
        <f ca="1">VLOOKUP(eurostat_totals[[#This Row],[energy carrier EUCalc]],$AE$11:$BI$24,COLUMN()-COLUMN($AD$29),FALSE)*eurostat_totals[[#This Row],[2020 1]]</f>
        <v>9489.8783470165399</v>
      </c>
      <c r="AX103" s="81">
        <f ca="1">VLOOKUP(eurostat_totals[[#This Row],[energy carrier EUCalc]],$AE$11:$BI$24,COLUMN()-COLUMN($AD$29),FALSE)*eurostat_totals[[#This Row],[2020 1]]</f>
        <v>9410.1314701508563</v>
      </c>
      <c r="AY103" s="81">
        <f ca="1">VLOOKUP(eurostat_totals[[#This Row],[energy carrier EUCalc]],$AE$11:$BI$24,COLUMN()-COLUMN($AD$29),FALSE)*eurostat_totals[[#This Row],[2020 1]]</f>
        <v>9330.3845932851709</v>
      </c>
      <c r="AZ103" s="81">
        <f ca="1">VLOOKUP(eurostat_totals[[#This Row],[energy carrier EUCalc]],$AE$11:$BI$24,COLUMN()-COLUMN($AD$29),FALSE)*eurostat_totals[[#This Row],[2020 1]]</f>
        <v>9250.6377164194837</v>
      </c>
      <c r="BA103" s="81">
        <f ca="1">VLOOKUP(eurostat_totals[[#This Row],[energy carrier EUCalc]],$AE$11:$BI$24,COLUMN()-COLUMN($AD$29),FALSE)*eurostat_totals[[#This Row],[2020 1]]</f>
        <v>9170.8908395537983</v>
      </c>
      <c r="BB103" s="81">
        <f ca="1">VLOOKUP(eurostat_totals[[#This Row],[energy carrier EUCalc]],$AE$11:$BI$24,COLUMN()-COLUMN($AD$29),FALSE)*eurostat_totals[[#This Row],[2020 1]]</f>
        <v>3349.3688283587785</v>
      </c>
      <c r="BC103" s="81">
        <f>VLOOKUP(eurostat_totals[[#This Row],[energy carrier EUCalc]],$AE$11:$BI$24,COLUMN()-COLUMN($AD$29),FALSE)*eurostat_totals[[#This Row],[2020 1]]</f>
        <v>9569.6252238822253</v>
      </c>
      <c r="BD103" s="81">
        <f ca="1">VLOOKUP(eurostat_totals[[#This Row],[energy carrier EUCalc]],$AE$11:$BI$24,COLUMN()-COLUMN($AD$29),FALSE)*eurostat_totals[[#This Row],[2020 1]]</f>
        <v>9489.8783470165399</v>
      </c>
      <c r="BE103" s="81">
        <f ca="1">VLOOKUP(eurostat_totals[[#This Row],[energy carrier EUCalc]],$AE$11:$BI$24,COLUMN()-COLUMN($AD$29),FALSE)*eurostat_totals[[#This Row],[2020 1]]</f>
        <v>9410.1314701508563</v>
      </c>
      <c r="BF103" s="81">
        <f ca="1">VLOOKUP(eurostat_totals[[#This Row],[energy carrier EUCalc]],$AE$11:$BI$24,COLUMN()-COLUMN($AD$29),FALSE)*eurostat_totals[[#This Row],[2020 1]]</f>
        <v>9330.3845932851709</v>
      </c>
      <c r="BG103" s="81">
        <f ca="1">VLOOKUP(eurostat_totals[[#This Row],[energy carrier EUCalc]],$AE$11:$BI$24,COLUMN()-COLUMN($AD$29),FALSE)*eurostat_totals[[#This Row],[2020 1]]</f>
        <v>9250.6377164194837</v>
      </c>
      <c r="BH103" s="81">
        <f ca="1">VLOOKUP(eurostat_totals[[#This Row],[energy carrier EUCalc]],$AE$11:$BI$24,COLUMN()-COLUMN($AD$29),FALSE)*eurostat_totals[[#This Row],[2020 1]]</f>
        <v>9170.8908395537983</v>
      </c>
      <c r="BI103" s="81">
        <f ca="1">VLOOKUP(eurostat_totals[[#This Row],[energy carrier EUCalc]],$AE$11:$BI$24,COLUMN()-COLUMN($AD$29),FALSE)*eurostat_totals[[#This Row],[2020 1]]</f>
        <v>478.48126119411171</v>
      </c>
    </row>
    <row r="104" spans="1:61" x14ac:dyDescent="0.25">
      <c r="A104" s="81" t="str">
        <f t="shared" si="121"/>
        <v>gas-ff-naturalHungary</v>
      </c>
      <c r="B104" s="6" t="s">
        <v>33</v>
      </c>
      <c r="C104" t="s">
        <v>15</v>
      </c>
      <c r="D104" s="84">
        <v>24656.249992486595</v>
      </c>
      <c r="E104" s="84">
        <v>27284.084524498707</v>
      </c>
      <c r="F104" s="84">
        <v>29326.074749488223</v>
      </c>
      <c r="G104" s="84">
        <v>29830.757625327511</v>
      </c>
      <c r="H104" s="84">
        <v>30654.986393757998</v>
      </c>
      <c r="I104" s="84">
        <v>30124.778204223243</v>
      </c>
      <c r="J104" s="84">
        <v>30937.368894175786</v>
      </c>
      <c r="K104" s="84">
        <v>29357.68499110698</v>
      </c>
      <c r="L104" s="84">
        <v>28183.293901909601</v>
      </c>
      <c r="M104" s="84">
        <v>29753.815542446326</v>
      </c>
      <c r="N104" s="84">
        <v>29137.82556098422</v>
      </c>
      <c r="O104" s="84">
        <v>32365.95214821964</v>
      </c>
      <c r="P104" s="84">
        <v>33110.798704229666</v>
      </c>
      <c r="Q104" s="84">
        <v>38707.241790122782</v>
      </c>
      <c r="R104" s="84">
        <v>34891.102047751789</v>
      </c>
      <c r="S104" s="84">
        <v>38074.973262304651</v>
      </c>
      <c r="T104" s="84">
        <v>35356.539353565735</v>
      </c>
      <c r="U104" s="84">
        <v>30022.850493320489</v>
      </c>
      <c r="V104" s="84">
        <v>31115.017897520924</v>
      </c>
      <c r="W104" s="84">
        <v>29922.687370991316</v>
      </c>
      <c r="X104" s="84">
        <v>30521.319953145139</v>
      </c>
      <c r="Y104" s="84">
        <v>27124.459325631404</v>
      </c>
      <c r="Z104" s="84">
        <v>24410.190915421277</v>
      </c>
      <c r="AA104" s="84">
        <v>22311.991941443212</v>
      </c>
      <c r="AB104" s="84">
        <v>19711.036122260128</v>
      </c>
      <c r="AC104" s="84">
        <v>22937.325535062246</v>
      </c>
      <c r="AD104" s="84">
        <v>24417.574104017633</v>
      </c>
      <c r="AE104" s="84">
        <v>25893.67512809256</v>
      </c>
      <c r="AF104" s="84">
        <f t="shared" si="118"/>
        <v>26190.371970626817</v>
      </c>
      <c r="AG104" s="84">
        <f t="shared" si="119"/>
        <v>26966.047976463538</v>
      </c>
      <c r="AH104" s="84">
        <f t="shared" si="120"/>
        <v>28417.050347304219</v>
      </c>
      <c r="AI104" s="84">
        <f ca="1">VLOOKUP(eurostat_totals[[#This Row],[energy carrier EUCalc]],$AE$11:$BI$24,COLUMN()-COLUMN($AD$29),FALSE)*eurostat_totals[[#This Row],[2020 1]]</f>
        <v>28180.241594410018</v>
      </c>
      <c r="AJ104" s="84">
        <f ca="1">VLOOKUP(eurostat_totals[[#This Row],[energy carrier EUCalc]],$AE$11:$BI$24,COLUMN()-COLUMN($AD$29),FALSE)*eurostat_totals[[#This Row],[2020 1]]</f>
        <v>27943.432841515816</v>
      </c>
      <c r="AK104" s="84">
        <f ca="1">VLOOKUP(eurostat_totals[[#This Row],[energy carrier EUCalc]],$AE$11:$BI$24,COLUMN()-COLUMN($AD$29),FALSE)*eurostat_totals[[#This Row],[2020 1]]</f>
        <v>27706.624088621615</v>
      </c>
      <c r="AL104" s="84">
        <f ca="1">VLOOKUP(eurostat_totals[[#This Row],[energy carrier EUCalc]],$AE$11:$BI$24,COLUMN()-COLUMN($AD$29),FALSE)*eurostat_totals[[#This Row],[2020 1]]</f>
        <v>27469.815335727413</v>
      </c>
      <c r="AM104" s="84">
        <f ca="1">VLOOKUP(eurostat_totals[[#This Row],[energy carrier EUCalc]],$AE$11:$BI$24,COLUMN()-COLUMN($AD$29),FALSE)*eurostat_totals[[#This Row],[2020 1]]</f>
        <v>27233.006582833208</v>
      </c>
      <c r="AN104" s="84">
        <f ca="1">VLOOKUP(eurostat_totals[[#This Row],[energy carrier EUCalc]],$AE$11:$BI$24,COLUMN()-COLUMN($AD$29),FALSE)*eurostat_totals[[#This Row],[2020 1]]</f>
        <v>26996.197829939007</v>
      </c>
      <c r="AO104" s="84">
        <f>VLOOKUP(eurostat_totals[[#This Row],[energy carrier EUCalc]],$AE$11:$BI$24,COLUMN()-COLUMN($AD$29),FALSE)*eurostat_totals[[#This Row],[2020 1]]</f>
        <v>28417.050347304219</v>
      </c>
      <c r="AP104" s="84">
        <f ca="1">VLOOKUP(eurostat_totals[[#This Row],[energy carrier EUCalc]],$AE$11:$BI$24,COLUMN()-COLUMN($AD$29),FALSE)*eurostat_totals[[#This Row],[2020 1]]</f>
        <v>28180.241594410018</v>
      </c>
      <c r="AQ104" s="84">
        <f ca="1">VLOOKUP(eurostat_totals[[#This Row],[energy carrier EUCalc]],$AE$11:$BI$24,COLUMN()-COLUMN($AD$29),FALSE)*eurostat_totals[[#This Row],[2020 1]]</f>
        <v>27943.432841515816</v>
      </c>
      <c r="AR104" s="81">
        <f ca="1">VLOOKUP(eurostat_totals[[#This Row],[energy carrier EUCalc]],$AE$11:$BI$24,COLUMN()-COLUMN($AD$29),FALSE)*eurostat_totals[[#This Row],[2020 1]]</f>
        <v>27706.624088621615</v>
      </c>
      <c r="AS104" s="81">
        <f ca="1">VLOOKUP(eurostat_totals[[#This Row],[energy carrier EUCalc]],$AE$11:$BI$24,COLUMN()-COLUMN($AD$29),FALSE)*eurostat_totals[[#This Row],[2020 1]]</f>
        <v>27469.815335727413</v>
      </c>
      <c r="AT104" s="81">
        <f ca="1">VLOOKUP(eurostat_totals[[#This Row],[energy carrier EUCalc]],$AE$11:$BI$24,COLUMN()-COLUMN($AD$29),FALSE)*eurostat_totals[[#This Row],[2020 1]]</f>
        <v>27233.006582833208</v>
      </c>
      <c r="AU104" s="81">
        <f ca="1">VLOOKUP(eurostat_totals[[#This Row],[energy carrier EUCalc]],$AE$11:$BI$24,COLUMN()-COLUMN($AD$29),FALSE)*eurostat_totals[[#This Row],[2020 1]]</f>
        <v>14208.52517365211</v>
      </c>
      <c r="AV104" s="81">
        <f>VLOOKUP(eurostat_totals[[#This Row],[energy carrier EUCalc]],$AE$11:$BI$24,COLUMN()-COLUMN($AD$29),FALSE)*eurostat_totals[[#This Row],[2020 1]]</f>
        <v>28417.050347304219</v>
      </c>
      <c r="AW104" s="81">
        <f ca="1">VLOOKUP(eurostat_totals[[#This Row],[energy carrier EUCalc]],$AE$11:$BI$24,COLUMN()-COLUMN($AD$29),FALSE)*eurostat_totals[[#This Row],[2020 1]]</f>
        <v>28180.241594410018</v>
      </c>
      <c r="AX104" s="81">
        <f ca="1">VLOOKUP(eurostat_totals[[#This Row],[energy carrier EUCalc]],$AE$11:$BI$24,COLUMN()-COLUMN($AD$29),FALSE)*eurostat_totals[[#This Row],[2020 1]]</f>
        <v>27943.432841515816</v>
      </c>
      <c r="AY104" s="81">
        <f ca="1">VLOOKUP(eurostat_totals[[#This Row],[energy carrier EUCalc]],$AE$11:$BI$24,COLUMN()-COLUMN($AD$29),FALSE)*eurostat_totals[[#This Row],[2020 1]]</f>
        <v>27706.624088621615</v>
      </c>
      <c r="AZ104" s="81">
        <f ca="1">VLOOKUP(eurostat_totals[[#This Row],[energy carrier EUCalc]],$AE$11:$BI$24,COLUMN()-COLUMN($AD$29),FALSE)*eurostat_totals[[#This Row],[2020 1]]</f>
        <v>27469.815335727413</v>
      </c>
      <c r="BA104" s="81">
        <f ca="1">VLOOKUP(eurostat_totals[[#This Row],[energy carrier EUCalc]],$AE$11:$BI$24,COLUMN()-COLUMN($AD$29),FALSE)*eurostat_totals[[#This Row],[2020 1]]</f>
        <v>27233.006582833208</v>
      </c>
      <c r="BB104" s="81">
        <f ca="1">VLOOKUP(eurostat_totals[[#This Row],[energy carrier EUCalc]],$AE$11:$BI$24,COLUMN()-COLUMN($AD$29),FALSE)*eurostat_totals[[#This Row],[2020 1]]</f>
        <v>9945.9676215564759</v>
      </c>
      <c r="BC104" s="81">
        <f>VLOOKUP(eurostat_totals[[#This Row],[energy carrier EUCalc]],$AE$11:$BI$24,COLUMN()-COLUMN($AD$29),FALSE)*eurostat_totals[[#This Row],[2020 1]]</f>
        <v>28417.050347304219</v>
      </c>
      <c r="BD104" s="81">
        <f ca="1">VLOOKUP(eurostat_totals[[#This Row],[energy carrier EUCalc]],$AE$11:$BI$24,COLUMN()-COLUMN($AD$29),FALSE)*eurostat_totals[[#This Row],[2020 1]]</f>
        <v>28180.241594410018</v>
      </c>
      <c r="BE104" s="81">
        <f ca="1">VLOOKUP(eurostat_totals[[#This Row],[energy carrier EUCalc]],$AE$11:$BI$24,COLUMN()-COLUMN($AD$29),FALSE)*eurostat_totals[[#This Row],[2020 1]]</f>
        <v>27943.432841515816</v>
      </c>
      <c r="BF104" s="81">
        <f ca="1">VLOOKUP(eurostat_totals[[#This Row],[energy carrier EUCalc]],$AE$11:$BI$24,COLUMN()-COLUMN($AD$29),FALSE)*eurostat_totals[[#This Row],[2020 1]]</f>
        <v>27706.624088621615</v>
      </c>
      <c r="BG104" s="81">
        <f ca="1">VLOOKUP(eurostat_totals[[#This Row],[energy carrier EUCalc]],$AE$11:$BI$24,COLUMN()-COLUMN($AD$29),FALSE)*eurostat_totals[[#This Row],[2020 1]]</f>
        <v>27469.815335727413</v>
      </c>
      <c r="BH104" s="81">
        <f ca="1">VLOOKUP(eurostat_totals[[#This Row],[energy carrier EUCalc]],$AE$11:$BI$24,COLUMN()-COLUMN($AD$29),FALSE)*eurostat_totals[[#This Row],[2020 1]]</f>
        <v>27233.006582833208</v>
      </c>
      <c r="BI104" s="81">
        <f ca="1">VLOOKUP(eurostat_totals[[#This Row],[energy carrier EUCalc]],$AE$11:$BI$24,COLUMN()-COLUMN($AD$29),FALSE)*eurostat_totals[[#This Row],[2020 1]]</f>
        <v>1420.8525173652122</v>
      </c>
    </row>
    <row r="105" spans="1:61" x14ac:dyDescent="0.25">
      <c r="A105" s="81" t="str">
        <f t="shared" si="121"/>
        <v>gas-ff-naturalIceland</v>
      </c>
      <c r="B105" s="6" t="s">
        <v>33</v>
      </c>
      <c r="C105" t="s">
        <v>70</v>
      </c>
      <c r="D105" s="84">
        <v>144.52601000000001</v>
      </c>
      <c r="E105" s="84">
        <v>120.63799</v>
      </c>
      <c r="F105" s="84">
        <v>120.63799</v>
      </c>
      <c r="G105" s="84">
        <v>120.63799</v>
      </c>
      <c r="H105" s="84">
        <v>108.69398000000001</v>
      </c>
      <c r="I105" s="84">
        <v>120.63799</v>
      </c>
      <c r="J105" s="84">
        <v>132.58199999999999</v>
      </c>
      <c r="K105" s="84">
        <v>121.82425000000001</v>
      </c>
      <c r="L105" s="84">
        <v>145.71226999999999</v>
      </c>
      <c r="M105" s="84">
        <v>132.58199999999999</v>
      </c>
      <c r="N105" s="84">
        <v>108.69398000000001</v>
      </c>
      <c r="O105" s="84">
        <v>84.805959999999999</v>
      </c>
      <c r="P105" s="84">
        <v>84.805959999999999</v>
      </c>
      <c r="Q105" s="84">
        <v>84.805959999999999</v>
      </c>
      <c r="R105" s="84">
        <v>72.861950000000007</v>
      </c>
      <c r="S105" s="84">
        <v>72.861950000000007</v>
      </c>
      <c r="T105" s="84">
        <v>37.029920000000004</v>
      </c>
      <c r="U105" s="84">
        <v>37.029920000000004</v>
      </c>
      <c r="V105" s="84">
        <v>50.16019</v>
      </c>
      <c r="W105" s="84">
        <v>37.029920000000004</v>
      </c>
      <c r="X105" s="84">
        <v>36.948509999999999</v>
      </c>
      <c r="Y105" s="84">
        <v>36.948509999999999</v>
      </c>
      <c r="Z105" s="84">
        <v>25.0045</v>
      </c>
      <c r="AA105" s="84">
        <v>25.0045</v>
      </c>
      <c r="AB105" s="84">
        <v>36.948509999999999</v>
      </c>
      <c r="AC105" s="84">
        <v>38.053360000000005</v>
      </c>
      <c r="AD105" s="84">
        <v>25.0045</v>
      </c>
      <c r="AE105" s="84">
        <v>43.25197</v>
      </c>
      <c r="AF105" s="84">
        <f t="shared" si="118"/>
        <v>46.901463999999997</v>
      </c>
      <c r="AG105" s="84">
        <f t="shared" si="119"/>
        <v>51.280856799999995</v>
      </c>
      <c r="AH105" s="84">
        <f t="shared" si="120"/>
        <v>54.147326159999992</v>
      </c>
      <c r="AI105" s="84">
        <f ca="1">VLOOKUP(eurostat_totals[[#This Row],[energy carrier EUCalc]],$AE$11:$BI$24,COLUMN()-COLUMN($AD$29),FALSE)*eurostat_totals[[#This Row],[2020 1]]</f>
        <v>53.696098441999993</v>
      </c>
      <c r="AJ105" s="84">
        <f ca="1">VLOOKUP(eurostat_totals[[#This Row],[energy carrier EUCalc]],$AE$11:$BI$24,COLUMN()-COLUMN($AD$29),FALSE)*eurostat_totals[[#This Row],[2020 1]]</f>
        <v>53.244870723999995</v>
      </c>
      <c r="AK105" s="84">
        <f ca="1">VLOOKUP(eurostat_totals[[#This Row],[energy carrier EUCalc]],$AE$11:$BI$24,COLUMN()-COLUMN($AD$29),FALSE)*eurostat_totals[[#This Row],[2020 1]]</f>
        <v>52.793643005999996</v>
      </c>
      <c r="AL105" s="84">
        <f ca="1">VLOOKUP(eurostat_totals[[#This Row],[energy carrier EUCalc]],$AE$11:$BI$24,COLUMN()-COLUMN($AD$29),FALSE)*eurostat_totals[[#This Row],[2020 1]]</f>
        <v>52.342415287999991</v>
      </c>
      <c r="AM105" s="84">
        <f ca="1">VLOOKUP(eurostat_totals[[#This Row],[energy carrier EUCalc]],$AE$11:$BI$24,COLUMN()-COLUMN($AD$29),FALSE)*eurostat_totals[[#This Row],[2020 1]]</f>
        <v>51.891187569999985</v>
      </c>
      <c r="AN105" s="84">
        <f ca="1">VLOOKUP(eurostat_totals[[#This Row],[energy carrier EUCalc]],$AE$11:$BI$24,COLUMN()-COLUMN($AD$29),FALSE)*eurostat_totals[[#This Row],[2020 1]]</f>
        <v>51.439959851999987</v>
      </c>
      <c r="AO105" s="84">
        <f>VLOOKUP(eurostat_totals[[#This Row],[energy carrier EUCalc]],$AE$11:$BI$24,COLUMN()-COLUMN($AD$29),FALSE)*eurostat_totals[[#This Row],[2020 1]]</f>
        <v>54.147326159999992</v>
      </c>
      <c r="AP105" s="84">
        <f ca="1">VLOOKUP(eurostat_totals[[#This Row],[energy carrier EUCalc]],$AE$11:$BI$24,COLUMN()-COLUMN($AD$29),FALSE)*eurostat_totals[[#This Row],[2020 1]]</f>
        <v>53.696098441999993</v>
      </c>
      <c r="AQ105" s="84">
        <f ca="1">VLOOKUP(eurostat_totals[[#This Row],[energy carrier EUCalc]],$AE$11:$BI$24,COLUMN()-COLUMN($AD$29),FALSE)*eurostat_totals[[#This Row],[2020 1]]</f>
        <v>53.244870723999995</v>
      </c>
      <c r="AR105" s="81">
        <f ca="1">VLOOKUP(eurostat_totals[[#This Row],[energy carrier EUCalc]],$AE$11:$BI$24,COLUMN()-COLUMN($AD$29),FALSE)*eurostat_totals[[#This Row],[2020 1]]</f>
        <v>52.793643005999996</v>
      </c>
      <c r="AS105" s="81">
        <f ca="1">VLOOKUP(eurostat_totals[[#This Row],[energy carrier EUCalc]],$AE$11:$BI$24,COLUMN()-COLUMN($AD$29),FALSE)*eurostat_totals[[#This Row],[2020 1]]</f>
        <v>52.342415287999991</v>
      </c>
      <c r="AT105" s="81">
        <f ca="1">VLOOKUP(eurostat_totals[[#This Row],[energy carrier EUCalc]],$AE$11:$BI$24,COLUMN()-COLUMN($AD$29),FALSE)*eurostat_totals[[#This Row],[2020 1]]</f>
        <v>51.891187569999985</v>
      </c>
      <c r="AU105" s="81">
        <f ca="1">VLOOKUP(eurostat_totals[[#This Row],[energy carrier EUCalc]],$AE$11:$BI$24,COLUMN()-COLUMN($AD$29),FALSE)*eurostat_totals[[#This Row],[2020 1]]</f>
        <v>27.073663079999996</v>
      </c>
      <c r="AV105" s="81">
        <f>VLOOKUP(eurostat_totals[[#This Row],[energy carrier EUCalc]],$AE$11:$BI$24,COLUMN()-COLUMN($AD$29),FALSE)*eurostat_totals[[#This Row],[2020 1]]</f>
        <v>54.147326159999992</v>
      </c>
      <c r="AW105" s="81">
        <f ca="1">VLOOKUP(eurostat_totals[[#This Row],[energy carrier EUCalc]],$AE$11:$BI$24,COLUMN()-COLUMN($AD$29),FALSE)*eurostat_totals[[#This Row],[2020 1]]</f>
        <v>53.696098441999993</v>
      </c>
      <c r="AX105" s="81">
        <f ca="1">VLOOKUP(eurostat_totals[[#This Row],[energy carrier EUCalc]],$AE$11:$BI$24,COLUMN()-COLUMN($AD$29),FALSE)*eurostat_totals[[#This Row],[2020 1]]</f>
        <v>53.244870723999995</v>
      </c>
      <c r="AY105" s="81">
        <f ca="1">VLOOKUP(eurostat_totals[[#This Row],[energy carrier EUCalc]],$AE$11:$BI$24,COLUMN()-COLUMN($AD$29),FALSE)*eurostat_totals[[#This Row],[2020 1]]</f>
        <v>52.793643005999996</v>
      </c>
      <c r="AZ105" s="81">
        <f ca="1">VLOOKUP(eurostat_totals[[#This Row],[energy carrier EUCalc]],$AE$11:$BI$24,COLUMN()-COLUMN($AD$29),FALSE)*eurostat_totals[[#This Row],[2020 1]]</f>
        <v>52.342415287999991</v>
      </c>
      <c r="BA105" s="81">
        <f ca="1">VLOOKUP(eurostat_totals[[#This Row],[energy carrier EUCalc]],$AE$11:$BI$24,COLUMN()-COLUMN($AD$29),FALSE)*eurostat_totals[[#This Row],[2020 1]]</f>
        <v>51.891187569999985</v>
      </c>
      <c r="BB105" s="81">
        <f ca="1">VLOOKUP(eurostat_totals[[#This Row],[energy carrier EUCalc]],$AE$11:$BI$24,COLUMN()-COLUMN($AD$29),FALSE)*eurostat_totals[[#This Row],[2020 1]]</f>
        <v>18.951564155999996</v>
      </c>
      <c r="BC105" s="81">
        <f>VLOOKUP(eurostat_totals[[#This Row],[energy carrier EUCalc]],$AE$11:$BI$24,COLUMN()-COLUMN($AD$29),FALSE)*eurostat_totals[[#This Row],[2020 1]]</f>
        <v>54.147326159999992</v>
      </c>
      <c r="BD105" s="81">
        <f ca="1">VLOOKUP(eurostat_totals[[#This Row],[energy carrier EUCalc]],$AE$11:$BI$24,COLUMN()-COLUMN($AD$29),FALSE)*eurostat_totals[[#This Row],[2020 1]]</f>
        <v>53.696098441999993</v>
      </c>
      <c r="BE105" s="81">
        <f ca="1">VLOOKUP(eurostat_totals[[#This Row],[energy carrier EUCalc]],$AE$11:$BI$24,COLUMN()-COLUMN($AD$29),FALSE)*eurostat_totals[[#This Row],[2020 1]]</f>
        <v>53.244870723999995</v>
      </c>
      <c r="BF105" s="81">
        <f ca="1">VLOOKUP(eurostat_totals[[#This Row],[energy carrier EUCalc]],$AE$11:$BI$24,COLUMN()-COLUMN($AD$29),FALSE)*eurostat_totals[[#This Row],[2020 1]]</f>
        <v>52.793643005999996</v>
      </c>
      <c r="BG105" s="81">
        <f ca="1">VLOOKUP(eurostat_totals[[#This Row],[energy carrier EUCalc]],$AE$11:$BI$24,COLUMN()-COLUMN($AD$29),FALSE)*eurostat_totals[[#This Row],[2020 1]]</f>
        <v>52.342415287999991</v>
      </c>
      <c r="BH105" s="81">
        <f ca="1">VLOOKUP(eurostat_totals[[#This Row],[energy carrier EUCalc]],$AE$11:$BI$24,COLUMN()-COLUMN($AD$29),FALSE)*eurostat_totals[[#This Row],[2020 1]]</f>
        <v>51.891187569999985</v>
      </c>
      <c r="BI105" s="81">
        <f ca="1">VLOOKUP(eurostat_totals[[#This Row],[energy carrier EUCalc]],$AE$11:$BI$24,COLUMN()-COLUMN($AD$29),FALSE)*eurostat_totals[[#This Row],[2020 1]]</f>
        <v>2.7073663080000019</v>
      </c>
    </row>
    <row r="106" spans="1:61" x14ac:dyDescent="0.25">
      <c r="A106" s="81" t="str">
        <f t="shared" si="121"/>
        <v>gas-ff-naturalIreland</v>
      </c>
      <c r="B106" s="6" t="s">
        <v>33</v>
      </c>
      <c r="C106" t="s">
        <v>18</v>
      </c>
      <c r="D106" s="84">
        <v>3124.7976698871494</v>
      </c>
      <c r="E106" s="84">
        <v>3566.6645391544557</v>
      </c>
      <c r="F106" s="84">
        <v>3765.6488927585433</v>
      </c>
      <c r="G106" s="84">
        <v>4018.1896561083699</v>
      </c>
      <c r="H106" s="84">
        <v>4440.7318795824722</v>
      </c>
      <c r="I106" s="84">
        <v>4797.9321860071777</v>
      </c>
      <c r="J106" s="84">
        <v>4764.4339598536262</v>
      </c>
      <c r="K106" s="84">
        <v>4640.1971079658933</v>
      </c>
      <c r="L106" s="84">
        <v>5116.4832008454741</v>
      </c>
      <c r="M106" s="84">
        <v>5628.6392920953167</v>
      </c>
      <c r="N106" s="84">
        <v>6154.3495317863662</v>
      </c>
      <c r="O106" s="84">
        <v>6627.0330832928657</v>
      </c>
      <c r="P106" s="84">
        <v>6525.0710951795845</v>
      </c>
      <c r="Q106" s="84">
        <v>7148.9234391480195</v>
      </c>
      <c r="R106" s="84">
        <v>7680.5247042732826</v>
      </c>
      <c r="S106" s="84">
        <v>7771.4117769994882</v>
      </c>
      <c r="T106" s="84">
        <v>8312.6400080183812</v>
      </c>
      <c r="U106" s="84">
        <v>7417.1444033716143</v>
      </c>
      <c r="V106" s="84">
        <v>8174.987283393456</v>
      </c>
      <c r="W106" s="84">
        <v>7378.1177473249591</v>
      </c>
      <c r="X106" s="84">
        <v>8309.5571685401428</v>
      </c>
      <c r="Y106" s="84">
        <v>6316.5464285192338</v>
      </c>
      <c r="Z106" s="84">
        <v>6714.0237328973035</v>
      </c>
      <c r="AA106" s="84">
        <v>6698.5092826863538</v>
      </c>
      <c r="AB106" s="84">
        <v>5776.2253160633045</v>
      </c>
      <c r="AC106" s="84">
        <v>5985.2487558040411</v>
      </c>
      <c r="AD106" s="84">
        <v>5639.8082782455012</v>
      </c>
      <c r="AE106" s="84">
        <v>5630.9035366252119</v>
      </c>
      <c r="AF106" s="84">
        <f t="shared" si="118"/>
        <v>5414.2794973707933</v>
      </c>
      <c r="AG106" s="84">
        <f t="shared" si="119"/>
        <v>5157.4335403076811</v>
      </c>
      <c r="AH106" s="84">
        <f t="shared" si="120"/>
        <v>5033.6751851565568</v>
      </c>
      <c r="AI106" s="84">
        <f ca="1">VLOOKUP(eurostat_totals[[#This Row],[energy carrier EUCalc]],$AE$11:$BI$24,COLUMN()-COLUMN($AD$29),FALSE)*eurostat_totals[[#This Row],[2020 1]]</f>
        <v>4991.727891946919</v>
      </c>
      <c r="AJ106" s="84">
        <f ca="1">VLOOKUP(eurostat_totals[[#This Row],[energy carrier EUCalc]],$AE$11:$BI$24,COLUMN()-COLUMN($AD$29),FALSE)*eurostat_totals[[#This Row],[2020 1]]</f>
        <v>4949.7805987372813</v>
      </c>
      <c r="AK106" s="84">
        <f ca="1">VLOOKUP(eurostat_totals[[#This Row],[energy carrier EUCalc]],$AE$11:$BI$24,COLUMN()-COLUMN($AD$29),FALSE)*eurostat_totals[[#This Row],[2020 1]]</f>
        <v>4907.8333055276435</v>
      </c>
      <c r="AL106" s="84">
        <f ca="1">VLOOKUP(eurostat_totals[[#This Row],[energy carrier EUCalc]],$AE$11:$BI$24,COLUMN()-COLUMN($AD$29),FALSE)*eurostat_totals[[#This Row],[2020 1]]</f>
        <v>4865.8860123180048</v>
      </c>
      <c r="AM106" s="84">
        <f ca="1">VLOOKUP(eurostat_totals[[#This Row],[energy carrier EUCalc]],$AE$11:$BI$24,COLUMN()-COLUMN($AD$29),FALSE)*eurostat_totals[[#This Row],[2020 1]]</f>
        <v>4823.938719108367</v>
      </c>
      <c r="AN106" s="84">
        <f ca="1">VLOOKUP(eurostat_totals[[#This Row],[energy carrier EUCalc]],$AE$11:$BI$24,COLUMN()-COLUMN($AD$29),FALSE)*eurostat_totals[[#This Row],[2020 1]]</f>
        <v>4781.9914258987292</v>
      </c>
      <c r="AO106" s="84">
        <f>VLOOKUP(eurostat_totals[[#This Row],[energy carrier EUCalc]],$AE$11:$BI$24,COLUMN()-COLUMN($AD$29),FALSE)*eurostat_totals[[#This Row],[2020 1]]</f>
        <v>5033.6751851565568</v>
      </c>
      <c r="AP106" s="84">
        <f ca="1">VLOOKUP(eurostat_totals[[#This Row],[energy carrier EUCalc]],$AE$11:$BI$24,COLUMN()-COLUMN($AD$29),FALSE)*eurostat_totals[[#This Row],[2020 1]]</f>
        <v>4991.727891946919</v>
      </c>
      <c r="AQ106" s="84">
        <f ca="1">VLOOKUP(eurostat_totals[[#This Row],[energy carrier EUCalc]],$AE$11:$BI$24,COLUMN()-COLUMN($AD$29),FALSE)*eurostat_totals[[#This Row],[2020 1]]</f>
        <v>4949.7805987372813</v>
      </c>
      <c r="AR106" s="81">
        <f ca="1">VLOOKUP(eurostat_totals[[#This Row],[energy carrier EUCalc]],$AE$11:$BI$24,COLUMN()-COLUMN($AD$29),FALSE)*eurostat_totals[[#This Row],[2020 1]]</f>
        <v>4907.8333055276435</v>
      </c>
      <c r="AS106" s="81">
        <f ca="1">VLOOKUP(eurostat_totals[[#This Row],[energy carrier EUCalc]],$AE$11:$BI$24,COLUMN()-COLUMN($AD$29),FALSE)*eurostat_totals[[#This Row],[2020 1]]</f>
        <v>4865.8860123180048</v>
      </c>
      <c r="AT106" s="81">
        <f ca="1">VLOOKUP(eurostat_totals[[#This Row],[energy carrier EUCalc]],$AE$11:$BI$24,COLUMN()-COLUMN($AD$29),FALSE)*eurostat_totals[[#This Row],[2020 1]]</f>
        <v>4823.938719108367</v>
      </c>
      <c r="AU106" s="81">
        <f ca="1">VLOOKUP(eurostat_totals[[#This Row],[energy carrier EUCalc]],$AE$11:$BI$24,COLUMN()-COLUMN($AD$29),FALSE)*eurostat_totals[[#This Row],[2020 1]]</f>
        <v>2516.8375925782784</v>
      </c>
      <c r="AV106" s="81">
        <f>VLOOKUP(eurostat_totals[[#This Row],[energy carrier EUCalc]],$AE$11:$BI$24,COLUMN()-COLUMN($AD$29),FALSE)*eurostat_totals[[#This Row],[2020 1]]</f>
        <v>5033.6751851565568</v>
      </c>
      <c r="AW106" s="81">
        <f ca="1">VLOOKUP(eurostat_totals[[#This Row],[energy carrier EUCalc]],$AE$11:$BI$24,COLUMN()-COLUMN($AD$29),FALSE)*eurostat_totals[[#This Row],[2020 1]]</f>
        <v>4991.727891946919</v>
      </c>
      <c r="AX106" s="81">
        <f ca="1">VLOOKUP(eurostat_totals[[#This Row],[energy carrier EUCalc]],$AE$11:$BI$24,COLUMN()-COLUMN($AD$29),FALSE)*eurostat_totals[[#This Row],[2020 1]]</f>
        <v>4949.7805987372813</v>
      </c>
      <c r="AY106" s="81">
        <f ca="1">VLOOKUP(eurostat_totals[[#This Row],[energy carrier EUCalc]],$AE$11:$BI$24,COLUMN()-COLUMN($AD$29),FALSE)*eurostat_totals[[#This Row],[2020 1]]</f>
        <v>4907.8333055276435</v>
      </c>
      <c r="AZ106" s="81">
        <f ca="1">VLOOKUP(eurostat_totals[[#This Row],[energy carrier EUCalc]],$AE$11:$BI$24,COLUMN()-COLUMN($AD$29),FALSE)*eurostat_totals[[#This Row],[2020 1]]</f>
        <v>4865.8860123180048</v>
      </c>
      <c r="BA106" s="81">
        <f ca="1">VLOOKUP(eurostat_totals[[#This Row],[energy carrier EUCalc]],$AE$11:$BI$24,COLUMN()-COLUMN($AD$29),FALSE)*eurostat_totals[[#This Row],[2020 1]]</f>
        <v>4823.938719108367</v>
      </c>
      <c r="BB106" s="81">
        <f ca="1">VLOOKUP(eurostat_totals[[#This Row],[energy carrier EUCalc]],$AE$11:$BI$24,COLUMN()-COLUMN($AD$29),FALSE)*eurostat_totals[[#This Row],[2020 1]]</f>
        <v>1761.7863148047948</v>
      </c>
      <c r="BC106" s="81">
        <f>VLOOKUP(eurostat_totals[[#This Row],[energy carrier EUCalc]],$AE$11:$BI$24,COLUMN()-COLUMN($AD$29),FALSE)*eurostat_totals[[#This Row],[2020 1]]</f>
        <v>5033.6751851565568</v>
      </c>
      <c r="BD106" s="81">
        <f ca="1">VLOOKUP(eurostat_totals[[#This Row],[energy carrier EUCalc]],$AE$11:$BI$24,COLUMN()-COLUMN($AD$29),FALSE)*eurostat_totals[[#This Row],[2020 1]]</f>
        <v>4991.727891946919</v>
      </c>
      <c r="BE106" s="81">
        <f ca="1">VLOOKUP(eurostat_totals[[#This Row],[energy carrier EUCalc]],$AE$11:$BI$24,COLUMN()-COLUMN($AD$29),FALSE)*eurostat_totals[[#This Row],[2020 1]]</f>
        <v>4949.7805987372813</v>
      </c>
      <c r="BF106" s="81">
        <f ca="1">VLOOKUP(eurostat_totals[[#This Row],[energy carrier EUCalc]],$AE$11:$BI$24,COLUMN()-COLUMN($AD$29),FALSE)*eurostat_totals[[#This Row],[2020 1]]</f>
        <v>4907.8333055276435</v>
      </c>
      <c r="BG106" s="81">
        <f ca="1">VLOOKUP(eurostat_totals[[#This Row],[energy carrier EUCalc]],$AE$11:$BI$24,COLUMN()-COLUMN($AD$29),FALSE)*eurostat_totals[[#This Row],[2020 1]]</f>
        <v>4865.8860123180048</v>
      </c>
      <c r="BH106" s="81">
        <f ca="1">VLOOKUP(eurostat_totals[[#This Row],[energy carrier EUCalc]],$AE$11:$BI$24,COLUMN()-COLUMN($AD$29),FALSE)*eurostat_totals[[#This Row],[2020 1]]</f>
        <v>4823.938719108367</v>
      </c>
      <c r="BI106" s="81">
        <f ca="1">VLOOKUP(eurostat_totals[[#This Row],[energy carrier EUCalc]],$AE$11:$BI$24,COLUMN()-COLUMN($AD$29),FALSE)*eurostat_totals[[#This Row],[2020 1]]</f>
        <v>251.68375925782806</v>
      </c>
    </row>
    <row r="107" spans="1:61" x14ac:dyDescent="0.25">
      <c r="A107" s="81" t="str">
        <f t="shared" si="121"/>
        <v>gas-ff-naturalItaly</v>
      </c>
      <c r="B107" s="6" t="s">
        <v>33</v>
      </c>
      <c r="C107" t="s">
        <v>5</v>
      </c>
      <c r="D107" s="84">
        <v>156920.56530461853</v>
      </c>
      <c r="E107" s="84">
        <v>172235.99782992669</v>
      </c>
      <c r="F107" s="84">
        <v>161055.61081192666</v>
      </c>
      <c r="G107" s="84">
        <v>161151.89123489591</v>
      </c>
      <c r="H107" s="84">
        <v>140440.4738400736</v>
      </c>
      <c r="I107" s="84">
        <v>156409.39510634297</v>
      </c>
      <c r="J107" s="84">
        <v>160795.87542904125</v>
      </c>
      <c r="K107" s="84">
        <v>152478.68369886975</v>
      </c>
      <c r="L107" s="84">
        <v>161648.67788949696</v>
      </c>
      <c r="M107" s="84">
        <v>167842.44123493886</v>
      </c>
      <c r="N107" s="84">
        <v>158788.95528806953</v>
      </c>
      <c r="O107" s="84">
        <v>169767.70191518014</v>
      </c>
      <c r="P107" s="84">
        <v>158371.05182759248</v>
      </c>
      <c r="Q107" s="84">
        <v>174836.40665001358</v>
      </c>
      <c r="R107" s="84">
        <v>179878.894440045</v>
      </c>
      <c r="S107" s="84">
        <v>191285.20675973615</v>
      </c>
      <c r="T107" s="84">
        <v>169301.73818650705</v>
      </c>
      <c r="U107" s="84">
        <v>153329.82168010119</v>
      </c>
      <c r="V107" s="84">
        <v>154722.8371715614</v>
      </c>
      <c r="W107" s="84">
        <v>161847.18872990701</v>
      </c>
      <c r="X107" s="84">
        <v>177589.06107039048</v>
      </c>
      <c r="Y107" s="84">
        <v>162782.12344078976</v>
      </c>
      <c r="Z107" s="84">
        <v>166423.27392104271</v>
      </c>
      <c r="AA107" s="84">
        <v>165792.14479375433</v>
      </c>
      <c r="AB107" s="84">
        <v>127765.88624077068</v>
      </c>
      <c r="AC107" s="84">
        <v>150434.8840790758</v>
      </c>
      <c r="AD107" s="84">
        <v>150635.5579137156</v>
      </c>
      <c r="AE107" s="84">
        <v>150333.06676189919</v>
      </c>
      <c r="AF107" s="84">
        <f t="shared" si="118"/>
        <v>147115.02533007049</v>
      </c>
      <c r="AG107" s="84">
        <f t="shared" si="119"/>
        <v>143379.60143733374</v>
      </c>
      <c r="AH107" s="84">
        <f t="shared" si="120"/>
        <v>146502.34447664634</v>
      </c>
      <c r="AI107" s="84">
        <f ca="1">VLOOKUP(eurostat_totals[[#This Row],[energy carrier EUCalc]],$AE$11:$BI$24,COLUMN()-COLUMN($AD$29),FALSE)*eurostat_totals[[#This Row],[2020 1]]</f>
        <v>145281.49160600762</v>
      </c>
      <c r="AJ107" s="84">
        <f ca="1">VLOOKUP(eurostat_totals[[#This Row],[energy carrier EUCalc]],$AE$11:$BI$24,COLUMN()-COLUMN($AD$29),FALSE)*eurostat_totals[[#This Row],[2020 1]]</f>
        <v>144060.63873536891</v>
      </c>
      <c r="AK107" s="84">
        <f ca="1">VLOOKUP(eurostat_totals[[#This Row],[energy carrier EUCalc]],$AE$11:$BI$24,COLUMN()-COLUMN($AD$29),FALSE)*eurostat_totals[[#This Row],[2020 1]]</f>
        <v>142839.78586473019</v>
      </c>
      <c r="AL107" s="84">
        <f ca="1">VLOOKUP(eurostat_totals[[#This Row],[energy carrier EUCalc]],$AE$11:$BI$24,COLUMN()-COLUMN($AD$29),FALSE)*eurostat_totals[[#This Row],[2020 1]]</f>
        <v>141618.93299409145</v>
      </c>
      <c r="AM107" s="84">
        <f ca="1">VLOOKUP(eurostat_totals[[#This Row],[energy carrier EUCalc]],$AE$11:$BI$24,COLUMN()-COLUMN($AD$29),FALSE)*eurostat_totals[[#This Row],[2020 1]]</f>
        <v>140398.08012345273</v>
      </c>
      <c r="AN107" s="84">
        <f ca="1">VLOOKUP(eurostat_totals[[#This Row],[energy carrier EUCalc]],$AE$11:$BI$24,COLUMN()-COLUMN($AD$29),FALSE)*eurostat_totals[[#This Row],[2020 1]]</f>
        <v>139177.22725281402</v>
      </c>
      <c r="AO107" s="84">
        <f>VLOOKUP(eurostat_totals[[#This Row],[energy carrier EUCalc]],$AE$11:$BI$24,COLUMN()-COLUMN($AD$29),FALSE)*eurostat_totals[[#This Row],[2020 1]]</f>
        <v>146502.34447664634</v>
      </c>
      <c r="AP107" s="84">
        <f ca="1">VLOOKUP(eurostat_totals[[#This Row],[energy carrier EUCalc]],$AE$11:$BI$24,COLUMN()-COLUMN($AD$29),FALSE)*eurostat_totals[[#This Row],[2020 1]]</f>
        <v>145281.49160600762</v>
      </c>
      <c r="AQ107" s="84">
        <f ca="1">VLOOKUP(eurostat_totals[[#This Row],[energy carrier EUCalc]],$AE$11:$BI$24,COLUMN()-COLUMN($AD$29),FALSE)*eurostat_totals[[#This Row],[2020 1]]</f>
        <v>144060.63873536891</v>
      </c>
      <c r="AR107" s="81">
        <f ca="1">VLOOKUP(eurostat_totals[[#This Row],[energy carrier EUCalc]],$AE$11:$BI$24,COLUMN()-COLUMN($AD$29),FALSE)*eurostat_totals[[#This Row],[2020 1]]</f>
        <v>142839.78586473019</v>
      </c>
      <c r="AS107" s="81">
        <f ca="1">VLOOKUP(eurostat_totals[[#This Row],[energy carrier EUCalc]],$AE$11:$BI$24,COLUMN()-COLUMN($AD$29),FALSE)*eurostat_totals[[#This Row],[2020 1]]</f>
        <v>141618.93299409145</v>
      </c>
      <c r="AT107" s="81">
        <f ca="1">VLOOKUP(eurostat_totals[[#This Row],[energy carrier EUCalc]],$AE$11:$BI$24,COLUMN()-COLUMN($AD$29),FALSE)*eurostat_totals[[#This Row],[2020 1]]</f>
        <v>140398.08012345273</v>
      </c>
      <c r="AU107" s="81">
        <f ca="1">VLOOKUP(eurostat_totals[[#This Row],[energy carrier EUCalc]],$AE$11:$BI$24,COLUMN()-COLUMN($AD$29),FALSE)*eurostat_totals[[#This Row],[2020 1]]</f>
        <v>73251.172238323168</v>
      </c>
      <c r="AV107" s="81">
        <f>VLOOKUP(eurostat_totals[[#This Row],[energy carrier EUCalc]],$AE$11:$BI$24,COLUMN()-COLUMN($AD$29),FALSE)*eurostat_totals[[#This Row],[2020 1]]</f>
        <v>146502.34447664634</v>
      </c>
      <c r="AW107" s="81">
        <f ca="1">VLOOKUP(eurostat_totals[[#This Row],[energy carrier EUCalc]],$AE$11:$BI$24,COLUMN()-COLUMN($AD$29),FALSE)*eurostat_totals[[#This Row],[2020 1]]</f>
        <v>145281.49160600762</v>
      </c>
      <c r="AX107" s="81">
        <f ca="1">VLOOKUP(eurostat_totals[[#This Row],[energy carrier EUCalc]],$AE$11:$BI$24,COLUMN()-COLUMN($AD$29),FALSE)*eurostat_totals[[#This Row],[2020 1]]</f>
        <v>144060.63873536891</v>
      </c>
      <c r="AY107" s="81">
        <f ca="1">VLOOKUP(eurostat_totals[[#This Row],[energy carrier EUCalc]],$AE$11:$BI$24,COLUMN()-COLUMN($AD$29),FALSE)*eurostat_totals[[#This Row],[2020 1]]</f>
        <v>142839.78586473019</v>
      </c>
      <c r="AZ107" s="81">
        <f ca="1">VLOOKUP(eurostat_totals[[#This Row],[energy carrier EUCalc]],$AE$11:$BI$24,COLUMN()-COLUMN($AD$29),FALSE)*eurostat_totals[[#This Row],[2020 1]]</f>
        <v>141618.93299409145</v>
      </c>
      <c r="BA107" s="81">
        <f ca="1">VLOOKUP(eurostat_totals[[#This Row],[energy carrier EUCalc]],$AE$11:$BI$24,COLUMN()-COLUMN($AD$29),FALSE)*eurostat_totals[[#This Row],[2020 1]]</f>
        <v>140398.08012345273</v>
      </c>
      <c r="BB107" s="81">
        <f ca="1">VLOOKUP(eurostat_totals[[#This Row],[energy carrier EUCalc]],$AE$11:$BI$24,COLUMN()-COLUMN($AD$29),FALSE)*eurostat_totals[[#This Row],[2020 1]]</f>
        <v>51275.820566826216</v>
      </c>
      <c r="BC107" s="81">
        <f>VLOOKUP(eurostat_totals[[#This Row],[energy carrier EUCalc]],$AE$11:$BI$24,COLUMN()-COLUMN($AD$29),FALSE)*eurostat_totals[[#This Row],[2020 1]]</f>
        <v>146502.34447664634</v>
      </c>
      <c r="BD107" s="81">
        <f ca="1">VLOOKUP(eurostat_totals[[#This Row],[energy carrier EUCalc]],$AE$11:$BI$24,COLUMN()-COLUMN($AD$29),FALSE)*eurostat_totals[[#This Row],[2020 1]]</f>
        <v>145281.49160600762</v>
      </c>
      <c r="BE107" s="81">
        <f ca="1">VLOOKUP(eurostat_totals[[#This Row],[energy carrier EUCalc]],$AE$11:$BI$24,COLUMN()-COLUMN($AD$29),FALSE)*eurostat_totals[[#This Row],[2020 1]]</f>
        <v>144060.63873536891</v>
      </c>
      <c r="BF107" s="81">
        <f ca="1">VLOOKUP(eurostat_totals[[#This Row],[energy carrier EUCalc]],$AE$11:$BI$24,COLUMN()-COLUMN($AD$29),FALSE)*eurostat_totals[[#This Row],[2020 1]]</f>
        <v>142839.78586473019</v>
      </c>
      <c r="BG107" s="81">
        <f ca="1">VLOOKUP(eurostat_totals[[#This Row],[energy carrier EUCalc]],$AE$11:$BI$24,COLUMN()-COLUMN($AD$29),FALSE)*eurostat_totals[[#This Row],[2020 1]]</f>
        <v>141618.93299409145</v>
      </c>
      <c r="BH107" s="81">
        <f ca="1">VLOOKUP(eurostat_totals[[#This Row],[energy carrier EUCalc]],$AE$11:$BI$24,COLUMN()-COLUMN($AD$29),FALSE)*eurostat_totals[[#This Row],[2020 1]]</f>
        <v>140398.08012345273</v>
      </c>
      <c r="BI107" s="81">
        <f ca="1">VLOOKUP(eurostat_totals[[#This Row],[energy carrier EUCalc]],$AE$11:$BI$24,COLUMN()-COLUMN($AD$29),FALSE)*eurostat_totals[[#This Row],[2020 1]]</f>
        <v>7325.1172238323234</v>
      </c>
    </row>
    <row r="108" spans="1:61" x14ac:dyDescent="0.25">
      <c r="A108" s="81" t="str">
        <f t="shared" si="121"/>
        <v>gas-ff-naturalLatvia</v>
      </c>
      <c r="B108" s="6" t="s">
        <v>33</v>
      </c>
      <c r="C108" t="s">
        <v>23</v>
      </c>
      <c r="D108" s="84">
        <v>1378.9358311400056</v>
      </c>
      <c r="E108" s="84">
        <v>1547.703171746718</v>
      </c>
      <c r="F108" s="84">
        <v>1548.4260566603407</v>
      </c>
      <c r="G108" s="84">
        <v>1421.4546074230718</v>
      </c>
      <c r="H108" s="84">
        <v>1124.4277680966366</v>
      </c>
      <c r="I108" s="84">
        <v>876.34023742244131</v>
      </c>
      <c r="J108" s="84">
        <v>790.15921235657845</v>
      </c>
      <c r="K108" s="84">
        <v>694.68583031015032</v>
      </c>
      <c r="L108" s="84">
        <v>682.85680445087371</v>
      </c>
      <c r="M108" s="84">
        <v>664.62696126552191</v>
      </c>
      <c r="N108" s="84">
        <v>623.15965394772445</v>
      </c>
      <c r="O108" s="84">
        <v>718.7052493015525</v>
      </c>
      <c r="P108" s="84">
        <v>774.61320349393532</v>
      </c>
      <c r="Q108" s="84">
        <v>851.71450161036114</v>
      </c>
      <c r="R108" s="84">
        <v>906.19028207919462</v>
      </c>
      <c r="S108" s="84">
        <v>958.1933280239266</v>
      </c>
      <c r="T108" s="84">
        <v>976.56887289073507</v>
      </c>
      <c r="U108" s="84">
        <v>1027.6370859519793</v>
      </c>
      <c r="V108" s="84">
        <v>1038.9445293895978</v>
      </c>
      <c r="W108" s="84">
        <v>1089.2920381338135</v>
      </c>
      <c r="X108" s="84">
        <v>1301.5134384276937</v>
      </c>
      <c r="Y108" s="84">
        <v>1148.1410940899218</v>
      </c>
      <c r="Z108" s="84">
        <v>1154.3647774423573</v>
      </c>
      <c r="AA108" s="84">
        <v>1070.6832376690761</v>
      </c>
      <c r="AB108" s="84">
        <v>1054.9425203175749</v>
      </c>
      <c r="AC108" s="84">
        <v>1010.1933046220156</v>
      </c>
      <c r="AD108" s="84">
        <v>1083.5369153373745</v>
      </c>
      <c r="AE108" s="84">
        <v>1148.2765647336116</v>
      </c>
      <c r="AF108" s="84">
        <f t="shared" si="118"/>
        <v>1147.0589221918624</v>
      </c>
      <c r="AG108" s="84">
        <f t="shared" si="119"/>
        <v>1162.3340590964197</v>
      </c>
      <c r="AH108" s="84">
        <f t="shared" si="120"/>
        <v>1183.8123668521887</v>
      </c>
      <c r="AI108" s="84">
        <f ca="1">VLOOKUP(eurostat_totals[[#This Row],[energy carrier EUCalc]],$AE$11:$BI$24,COLUMN()-COLUMN($AD$29),FALSE)*eurostat_totals[[#This Row],[2020 1]]</f>
        <v>1173.9472637950871</v>
      </c>
      <c r="AJ108" s="84">
        <f ca="1">VLOOKUP(eurostat_totals[[#This Row],[energy carrier EUCalc]],$AE$11:$BI$24,COLUMN()-COLUMN($AD$29),FALSE)*eurostat_totals[[#This Row],[2020 1]]</f>
        <v>1164.0821607379855</v>
      </c>
      <c r="AK108" s="84">
        <f ca="1">VLOOKUP(eurostat_totals[[#This Row],[energy carrier EUCalc]],$AE$11:$BI$24,COLUMN()-COLUMN($AD$29),FALSE)*eurostat_totals[[#This Row],[2020 1]]</f>
        <v>1154.2170576808842</v>
      </c>
      <c r="AL108" s="84">
        <f ca="1">VLOOKUP(eurostat_totals[[#This Row],[energy carrier EUCalc]],$AE$11:$BI$24,COLUMN()-COLUMN($AD$29),FALSE)*eurostat_totals[[#This Row],[2020 1]]</f>
        <v>1144.3519546237824</v>
      </c>
      <c r="AM108" s="84">
        <f ca="1">VLOOKUP(eurostat_totals[[#This Row],[energy carrier EUCalc]],$AE$11:$BI$24,COLUMN()-COLUMN($AD$29),FALSE)*eurostat_totals[[#This Row],[2020 1]]</f>
        <v>1134.4868515666808</v>
      </c>
      <c r="AN108" s="84">
        <f ca="1">VLOOKUP(eurostat_totals[[#This Row],[energy carrier EUCalc]],$AE$11:$BI$24,COLUMN()-COLUMN($AD$29),FALSE)*eurostat_totals[[#This Row],[2020 1]]</f>
        <v>1124.6217485095792</v>
      </c>
      <c r="AO108" s="84">
        <f>VLOOKUP(eurostat_totals[[#This Row],[energy carrier EUCalc]],$AE$11:$BI$24,COLUMN()-COLUMN($AD$29),FALSE)*eurostat_totals[[#This Row],[2020 1]]</f>
        <v>1183.8123668521887</v>
      </c>
      <c r="AP108" s="84">
        <f ca="1">VLOOKUP(eurostat_totals[[#This Row],[energy carrier EUCalc]],$AE$11:$BI$24,COLUMN()-COLUMN($AD$29),FALSE)*eurostat_totals[[#This Row],[2020 1]]</f>
        <v>1173.9472637950871</v>
      </c>
      <c r="AQ108" s="84">
        <f ca="1">VLOOKUP(eurostat_totals[[#This Row],[energy carrier EUCalc]],$AE$11:$BI$24,COLUMN()-COLUMN($AD$29),FALSE)*eurostat_totals[[#This Row],[2020 1]]</f>
        <v>1164.0821607379855</v>
      </c>
      <c r="AR108" s="81">
        <f ca="1">VLOOKUP(eurostat_totals[[#This Row],[energy carrier EUCalc]],$AE$11:$BI$24,COLUMN()-COLUMN($AD$29),FALSE)*eurostat_totals[[#This Row],[2020 1]]</f>
        <v>1154.2170576808842</v>
      </c>
      <c r="AS108" s="81">
        <f ca="1">VLOOKUP(eurostat_totals[[#This Row],[energy carrier EUCalc]],$AE$11:$BI$24,COLUMN()-COLUMN($AD$29),FALSE)*eurostat_totals[[#This Row],[2020 1]]</f>
        <v>1144.3519546237824</v>
      </c>
      <c r="AT108" s="81">
        <f ca="1">VLOOKUP(eurostat_totals[[#This Row],[energy carrier EUCalc]],$AE$11:$BI$24,COLUMN()-COLUMN($AD$29),FALSE)*eurostat_totals[[#This Row],[2020 1]]</f>
        <v>1134.4868515666808</v>
      </c>
      <c r="AU108" s="81">
        <f ca="1">VLOOKUP(eurostat_totals[[#This Row],[energy carrier EUCalc]],$AE$11:$BI$24,COLUMN()-COLUMN($AD$29),FALSE)*eurostat_totals[[#This Row],[2020 1]]</f>
        <v>591.90618342609434</v>
      </c>
      <c r="AV108" s="81">
        <f>VLOOKUP(eurostat_totals[[#This Row],[energy carrier EUCalc]],$AE$11:$BI$24,COLUMN()-COLUMN($AD$29),FALSE)*eurostat_totals[[#This Row],[2020 1]]</f>
        <v>1183.8123668521887</v>
      </c>
      <c r="AW108" s="81">
        <f ca="1">VLOOKUP(eurostat_totals[[#This Row],[energy carrier EUCalc]],$AE$11:$BI$24,COLUMN()-COLUMN($AD$29),FALSE)*eurostat_totals[[#This Row],[2020 1]]</f>
        <v>1173.9472637950871</v>
      </c>
      <c r="AX108" s="81">
        <f ca="1">VLOOKUP(eurostat_totals[[#This Row],[energy carrier EUCalc]],$AE$11:$BI$24,COLUMN()-COLUMN($AD$29),FALSE)*eurostat_totals[[#This Row],[2020 1]]</f>
        <v>1164.0821607379855</v>
      </c>
      <c r="AY108" s="81">
        <f ca="1">VLOOKUP(eurostat_totals[[#This Row],[energy carrier EUCalc]],$AE$11:$BI$24,COLUMN()-COLUMN($AD$29),FALSE)*eurostat_totals[[#This Row],[2020 1]]</f>
        <v>1154.2170576808842</v>
      </c>
      <c r="AZ108" s="81">
        <f ca="1">VLOOKUP(eurostat_totals[[#This Row],[energy carrier EUCalc]],$AE$11:$BI$24,COLUMN()-COLUMN($AD$29),FALSE)*eurostat_totals[[#This Row],[2020 1]]</f>
        <v>1144.3519546237824</v>
      </c>
      <c r="BA108" s="81">
        <f ca="1">VLOOKUP(eurostat_totals[[#This Row],[energy carrier EUCalc]],$AE$11:$BI$24,COLUMN()-COLUMN($AD$29),FALSE)*eurostat_totals[[#This Row],[2020 1]]</f>
        <v>1134.4868515666808</v>
      </c>
      <c r="BB108" s="81">
        <f ca="1">VLOOKUP(eurostat_totals[[#This Row],[energy carrier EUCalc]],$AE$11:$BI$24,COLUMN()-COLUMN($AD$29),FALSE)*eurostat_totals[[#This Row],[2020 1]]</f>
        <v>414.334328398266</v>
      </c>
      <c r="BC108" s="81">
        <f>VLOOKUP(eurostat_totals[[#This Row],[energy carrier EUCalc]],$AE$11:$BI$24,COLUMN()-COLUMN($AD$29),FALSE)*eurostat_totals[[#This Row],[2020 1]]</f>
        <v>1183.8123668521887</v>
      </c>
      <c r="BD108" s="81">
        <f ca="1">VLOOKUP(eurostat_totals[[#This Row],[energy carrier EUCalc]],$AE$11:$BI$24,COLUMN()-COLUMN($AD$29),FALSE)*eurostat_totals[[#This Row],[2020 1]]</f>
        <v>1173.9472637950871</v>
      </c>
      <c r="BE108" s="81">
        <f ca="1">VLOOKUP(eurostat_totals[[#This Row],[energy carrier EUCalc]],$AE$11:$BI$24,COLUMN()-COLUMN($AD$29),FALSE)*eurostat_totals[[#This Row],[2020 1]]</f>
        <v>1164.0821607379855</v>
      </c>
      <c r="BF108" s="81">
        <f ca="1">VLOOKUP(eurostat_totals[[#This Row],[energy carrier EUCalc]],$AE$11:$BI$24,COLUMN()-COLUMN($AD$29),FALSE)*eurostat_totals[[#This Row],[2020 1]]</f>
        <v>1154.2170576808842</v>
      </c>
      <c r="BG108" s="81">
        <f ca="1">VLOOKUP(eurostat_totals[[#This Row],[energy carrier EUCalc]],$AE$11:$BI$24,COLUMN()-COLUMN($AD$29),FALSE)*eurostat_totals[[#This Row],[2020 1]]</f>
        <v>1144.3519546237824</v>
      </c>
      <c r="BH108" s="81">
        <f ca="1">VLOOKUP(eurostat_totals[[#This Row],[energy carrier EUCalc]],$AE$11:$BI$24,COLUMN()-COLUMN($AD$29),FALSE)*eurostat_totals[[#This Row],[2020 1]]</f>
        <v>1134.4868515666808</v>
      </c>
      <c r="BI108" s="81">
        <f ca="1">VLOOKUP(eurostat_totals[[#This Row],[energy carrier EUCalc]],$AE$11:$BI$24,COLUMN()-COLUMN($AD$29),FALSE)*eurostat_totals[[#This Row],[2020 1]]</f>
        <v>59.19061834260949</v>
      </c>
    </row>
    <row r="109" spans="1:61" x14ac:dyDescent="0.25">
      <c r="A109" s="81" t="str">
        <f t="shared" si="121"/>
        <v>gas-ff-naturalLithuania</v>
      </c>
      <c r="B109" s="6" t="s">
        <v>33</v>
      </c>
      <c r="C109" t="s">
        <v>24</v>
      </c>
      <c r="D109" s="84">
        <v>1842.5418572887943</v>
      </c>
      <c r="E109" s="84">
        <v>2485.080200093736</v>
      </c>
      <c r="F109" s="84">
        <v>1887.7660178372951</v>
      </c>
      <c r="G109" s="84">
        <v>1818.7772257552476</v>
      </c>
      <c r="H109" s="84">
        <v>1595.6545964444974</v>
      </c>
      <c r="I109" s="84">
        <v>1313.7903568492711</v>
      </c>
      <c r="J109" s="84">
        <v>1171.2025676479925</v>
      </c>
      <c r="K109" s="84">
        <v>1097.9116020457222</v>
      </c>
      <c r="L109" s="84">
        <v>972.65571953211941</v>
      </c>
      <c r="M109" s="84">
        <v>895.62730485738814</v>
      </c>
      <c r="N109" s="84">
        <v>932.91451998552554</v>
      </c>
      <c r="O109" s="84">
        <v>967.95216185908237</v>
      </c>
      <c r="P109" s="84">
        <v>995.71632478320907</v>
      </c>
      <c r="Q109" s="84">
        <v>1052.5893978657825</v>
      </c>
      <c r="R109" s="84">
        <v>1131.1682353231076</v>
      </c>
      <c r="S109" s="84">
        <v>1208.3332047598149</v>
      </c>
      <c r="T109" s="84">
        <v>1266.1091635550306</v>
      </c>
      <c r="U109" s="84">
        <v>1315.6197595045485</v>
      </c>
      <c r="V109" s="84">
        <v>1303.8635129965082</v>
      </c>
      <c r="W109" s="84">
        <v>1298.4513388840865</v>
      </c>
      <c r="X109" s="84">
        <v>1436.850458681741</v>
      </c>
      <c r="Y109" s="84">
        <v>1294.3528599586109</v>
      </c>
      <c r="Z109" s="84">
        <v>1233.5530145333471</v>
      </c>
      <c r="AA109" s="84">
        <v>1102.9996190053782</v>
      </c>
      <c r="AB109" s="84">
        <v>1061.2965671501784</v>
      </c>
      <c r="AC109" s="84">
        <v>1057.0237866839254</v>
      </c>
      <c r="AD109" s="84">
        <v>1251.4598164022245</v>
      </c>
      <c r="AE109" s="84">
        <v>1350.6809940800072</v>
      </c>
      <c r="AF109" s="84">
        <f t="shared" si="118"/>
        <v>1374.1065899893392</v>
      </c>
      <c r="AG109" s="84">
        <f t="shared" si="119"/>
        <v>1428.3279841861315</v>
      </c>
      <c r="AH109" s="84">
        <f t="shared" si="120"/>
        <v>1501.7342675933221</v>
      </c>
      <c r="AI109" s="84">
        <f ca="1">VLOOKUP(eurostat_totals[[#This Row],[energy carrier EUCalc]],$AE$11:$BI$24,COLUMN()-COLUMN($AD$29),FALSE)*eurostat_totals[[#This Row],[2020 1]]</f>
        <v>1489.2198153633778</v>
      </c>
      <c r="AJ109" s="84">
        <f ca="1">VLOOKUP(eurostat_totals[[#This Row],[energy carrier EUCalc]],$AE$11:$BI$24,COLUMN()-COLUMN($AD$29),FALSE)*eurostat_totals[[#This Row],[2020 1]]</f>
        <v>1476.7053631334336</v>
      </c>
      <c r="AK109" s="84">
        <f ca="1">VLOOKUP(eurostat_totals[[#This Row],[energy carrier EUCalc]],$AE$11:$BI$24,COLUMN()-COLUMN($AD$29),FALSE)*eurostat_totals[[#This Row],[2020 1]]</f>
        <v>1464.1909109034891</v>
      </c>
      <c r="AL109" s="84">
        <f ca="1">VLOOKUP(eurostat_totals[[#This Row],[energy carrier EUCalc]],$AE$11:$BI$24,COLUMN()-COLUMN($AD$29),FALSE)*eurostat_totals[[#This Row],[2020 1]]</f>
        <v>1451.6764586735446</v>
      </c>
      <c r="AM109" s="84">
        <f ca="1">VLOOKUP(eurostat_totals[[#This Row],[energy carrier EUCalc]],$AE$11:$BI$24,COLUMN()-COLUMN($AD$29),FALSE)*eurostat_totals[[#This Row],[2020 1]]</f>
        <v>1439.1620064436001</v>
      </c>
      <c r="AN109" s="84">
        <f ca="1">VLOOKUP(eurostat_totals[[#This Row],[energy carrier EUCalc]],$AE$11:$BI$24,COLUMN()-COLUMN($AD$29),FALSE)*eurostat_totals[[#This Row],[2020 1]]</f>
        <v>1426.6475542136559</v>
      </c>
      <c r="AO109" s="84">
        <f>VLOOKUP(eurostat_totals[[#This Row],[energy carrier EUCalc]],$AE$11:$BI$24,COLUMN()-COLUMN($AD$29),FALSE)*eurostat_totals[[#This Row],[2020 1]]</f>
        <v>1501.7342675933221</v>
      </c>
      <c r="AP109" s="84">
        <f ca="1">VLOOKUP(eurostat_totals[[#This Row],[energy carrier EUCalc]],$AE$11:$BI$24,COLUMN()-COLUMN($AD$29),FALSE)*eurostat_totals[[#This Row],[2020 1]]</f>
        <v>1489.2198153633778</v>
      </c>
      <c r="AQ109" s="84">
        <f ca="1">VLOOKUP(eurostat_totals[[#This Row],[energy carrier EUCalc]],$AE$11:$BI$24,COLUMN()-COLUMN($AD$29),FALSE)*eurostat_totals[[#This Row],[2020 1]]</f>
        <v>1476.7053631334336</v>
      </c>
      <c r="AR109" s="81">
        <f ca="1">VLOOKUP(eurostat_totals[[#This Row],[energy carrier EUCalc]],$AE$11:$BI$24,COLUMN()-COLUMN($AD$29),FALSE)*eurostat_totals[[#This Row],[2020 1]]</f>
        <v>1464.1909109034891</v>
      </c>
      <c r="AS109" s="81">
        <f ca="1">VLOOKUP(eurostat_totals[[#This Row],[energy carrier EUCalc]],$AE$11:$BI$24,COLUMN()-COLUMN($AD$29),FALSE)*eurostat_totals[[#This Row],[2020 1]]</f>
        <v>1451.6764586735446</v>
      </c>
      <c r="AT109" s="81">
        <f ca="1">VLOOKUP(eurostat_totals[[#This Row],[energy carrier EUCalc]],$AE$11:$BI$24,COLUMN()-COLUMN($AD$29),FALSE)*eurostat_totals[[#This Row],[2020 1]]</f>
        <v>1439.1620064436001</v>
      </c>
      <c r="AU109" s="81">
        <f ca="1">VLOOKUP(eurostat_totals[[#This Row],[energy carrier EUCalc]],$AE$11:$BI$24,COLUMN()-COLUMN($AD$29),FALSE)*eurostat_totals[[#This Row],[2020 1]]</f>
        <v>750.86713379666105</v>
      </c>
      <c r="AV109" s="81">
        <f>VLOOKUP(eurostat_totals[[#This Row],[energy carrier EUCalc]],$AE$11:$BI$24,COLUMN()-COLUMN($AD$29),FALSE)*eurostat_totals[[#This Row],[2020 1]]</f>
        <v>1501.7342675933221</v>
      </c>
      <c r="AW109" s="81">
        <f ca="1">VLOOKUP(eurostat_totals[[#This Row],[energy carrier EUCalc]],$AE$11:$BI$24,COLUMN()-COLUMN($AD$29),FALSE)*eurostat_totals[[#This Row],[2020 1]]</f>
        <v>1489.2198153633778</v>
      </c>
      <c r="AX109" s="81">
        <f ca="1">VLOOKUP(eurostat_totals[[#This Row],[energy carrier EUCalc]],$AE$11:$BI$24,COLUMN()-COLUMN($AD$29),FALSE)*eurostat_totals[[#This Row],[2020 1]]</f>
        <v>1476.7053631334336</v>
      </c>
      <c r="AY109" s="81">
        <f ca="1">VLOOKUP(eurostat_totals[[#This Row],[energy carrier EUCalc]],$AE$11:$BI$24,COLUMN()-COLUMN($AD$29),FALSE)*eurostat_totals[[#This Row],[2020 1]]</f>
        <v>1464.1909109034891</v>
      </c>
      <c r="AZ109" s="81">
        <f ca="1">VLOOKUP(eurostat_totals[[#This Row],[energy carrier EUCalc]],$AE$11:$BI$24,COLUMN()-COLUMN($AD$29),FALSE)*eurostat_totals[[#This Row],[2020 1]]</f>
        <v>1451.6764586735446</v>
      </c>
      <c r="BA109" s="81">
        <f ca="1">VLOOKUP(eurostat_totals[[#This Row],[energy carrier EUCalc]],$AE$11:$BI$24,COLUMN()-COLUMN($AD$29),FALSE)*eurostat_totals[[#This Row],[2020 1]]</f>
        <v>1439.1620064436001</v>
      </c>
      <c r="BB109" s="81">
        <f ca="1">VLOOKUP(eurostat_totals[[#This Row],[energy carrier EUCalc]],$AE$11:$BI$24,COLUMN()-COLUMN($AD$29),FALSE)*eurostat_totals[[#This Row],[2020 1]]</f>
        <v>525.60699365766266</v>
      </c>
      <c r="BC109" s="81">
        <f>VLOOKUP(eurostat_totals[[#This Row],[energy carrier EUCalc]],$AE$11:$BI$24,COLUMN()-COLUMN($AD$29),FALSE)*eurostat_totals[[#This Row],[2020 1]]</f>
        <v>1501.7342675933221</v>
      </c>
      <c r="BD109" s="81">
        <f ca="1">VLOOKUP(eurostat_totals[[#This Row],[energy carrier EUCalc]],$AE$11:$BI$24,COLUMN()-COLUMN($AD$29),FALSE)*eurostat_totals[[#This Row],[2020 1]]</f>
        <v>1489.2198153633778</v>
      </c>
      <c r="BE109" s="81">
        <f ca="1">VLOOKUP(eurostat_totals[[#This Row],[energy carrier EUCalc]],$AE$11:$BI$24,COLUMN()-COLUMN($AD$29),FALSE)*eurostat_totals[[#This Row],[2020 1]]</f>
        <v>1476.7053631334336</v>
      </c>
      <c r="BF109" s="81">
        <f ca="1">VLOOKUP(eurostat_totals[[#This Row],[energy carrier EUCalc]],$AE$11:$BI$24,COLUMN()-COLUMN($AD$29),FALSE)*eurostat_totals[[#This Row],[2020 1]]</f>
        <v>1464.1909109034891</v>
      </c>
      <c r="BG109" s="81">
        <f ca="1">VLOOKUP(eurostat_totals[[#This Row],[energy carrier EUCalc]],$AE$11:$BI$24,COLUMN()-COLUMN($AD$29),FALSE)*eurostat_totals[[#This Row],[2020 1]]</f>
        <v>1451.6764586735446</v>
      </c>
      <c r="BH109" s="81">
        <f ca="1">VLOOKUP(eurostat_totals[[#This Row],[energy carrier EUCalc]],$AE$11:$BI$24,COLUMN()-COLUMN($AD$29),FALSE)*eurostat_totals[[#This Row],[2020 1]]</f>
        <v>1439.1620064436001</v>
      </c>
      <c r="BI109" s="81">
        <f ca="1">VLOOKUP(eurostat_totals[[#This Row],[energy carrier EUCalc]],$AE$11:$BI$24,COLUMN()-COLUMN($AD$29),FALSE)*eurostat_totals[[#This Row],[2020 1]]</f>
        <v>75.086713379666165</v>
      </c>
    </row>
    <row r="110" spans="1:61" x14ac:dyDescent="0.25">
      <c r="A110" s="81" t="str">
        <f t="shared" si="121"/>
        <v>gas-ff-naturalLuxembourg</v>
      </c>
      <c r="B110" s="6" t="s">
        <v>33</v>
      </c>
      <c r="C110" t="s">
        <v>27</v>
      </c>
      <c r="D110" s="84">
        <v>4251.277589429279</v>
      </c>
      <c r="E110" s="84">
        <v>5101.1069929671157</v>
      </c>
      <c r="F110" s="84">
        <v>4739.0537547009963</v>
      </c>
      <c r="G110" s="84">
        <v>4709.4272909096771</v>
      </c>
      <c r="H110" s="84">
        <v>4547.5134358324685</v>
      </c>
      <c r="I110" s="84">
        <v>4617.7359287255949</v>
      </c>
      <c r="J110" s="84">
        <v>5197.1650675013925</v>
      </c>
      <c r="K110" s="84">
        <v>5040.53925309442</v>
      </c>
      <c r="L110" s="84">
        <v>5285.6509749053321</v>
      </c>
      <c r="M110" s="84">
        <v>4765.3404033321676</v>
      </c>
      <c r="N110" s="84">
        <v>3665.1208344831821</v>
      </c>
      <c r="O110" s="84">
        <v>3922.1734013485907</v>
      </c>
      <c r="P110" s="84">
        <v>3855.6642350277966</v>
      </c>
      <c r="Q110" s="84">
        <v>4117.3999379096576</v>
      </c>
      <c r="R110" s="84">
        <v>4447.5815498672309</v>
      </c>
      <c r="S110" s="84">
        <v>4324.130644946953</v>
      </c>
      <c r="T110" s="84">
        <v>4213.8028392871338</v>
      </c>
      <c r="U110" s="84">
        <v>4092.3796032435494</v>
      </c>
      <c r="V110" s="84">
        <v>4250.5446917399076</v>
      </c>
      <c r="W110" s="84">
        <v>4143.6016056071931</v>
      </c>
      <c r="X110" s="84">
        <v>4115.5386822044338</v>
      </c>
      <c r="Y110" s="84">
        <v>3710.9882879843012</v>
      </c>
      <c r="Z110" s="84">
        <v>3820.9604616333991</v>
      </c>
      <c r="AA110" s="84">
        <v>3830.3664367732695</v>
      </c>
      <c r="AB110" s="84">
        <v>3461.4921893768787</v>
      </c>
      <c r="AC110" s="84">
        <v>3948.06246263397</v>
      </c>
      <c r="AD110" s="84">
        <v>4090.5779561043937</v>
      </c>
      <c r="AE110" s="84">
        <v>4073.6931306118458</v>
      </c>
      <c r="AF110" s="84">
        <f t="shared" si="118"/>
        <v>4124.2396644075352</v>
      </c>
      <c r="AG110" s="84">
        <f t="shared" si="119"/>
        <v>4183.0143099343886</v>
      </c>
      <c r="AH110" s="84">
        <f t="shared" si="120"/>
        <v>4327.3187340458908</v>
      </c>
      <c r="AI110" s="84">
        <f ca="1">VLOOKUP(eurostat_totals[[#This Row],[energy carrier EUCalc]],$AE$11:$BI$24,COLUMN()-COLUMN($AD$29),FALSE)*eurostat_totals[[#This Row],[2020 1]]</f>
        <v>4291.2577445955085</v>
      </c>
      <c r="AJ110" s="84">
        <f ca="1">VLOOKUP(eurostat_totals[[#This Row],[energy carrier EUCalc]],$AE$11:$BI$24,COLUMN()-COLUMN($AD$29),FALSE)*eurostat_totals[[#This Row],[2020 1]]</f>
        <v>4255.1967551451262</v>
      </c>
      <c r="AK110" s="84">
        <f ca="1">VLOOKUP(eurostat_totals[[#This Row],[energy carrier EUCalc]],$AE$11:$BI$24,COLUMN()-COLUMN($AD$29),FALSE)*eurostat_totals[[#This Row],[2020 1]]</f>
        <v>4219.1357656947439</v>
      </c>
      <c r="AL110" s="84">
        <f ca="1">VLOOKUP(eurostat_totals[[#This Row],[energy carrier EUCalc]],$AE$11:$BI$24,COLUMN()-COLUMN($AD$29),FALSE)*eurostat_totals[[#This Row],[2020 1]]</f>
        <v>4183.0747762443607</v>
      </c>
      <c r="AM110" s="84">
        <f ca="1">VLOOKUP(eurostat_totals[[#This Row],[energy carrier EUCalc]],$AE$11:$BI$24,COLUMN()-COLUMN($AD$29),FALSE)*eurostat_totals[[#This Row],[2020 1]]</f>
        <v>4147.0137867939784</v>
      </c>
      <c r="AN110" s="84">
        <f ca="1">VLOOKUP(eurostat_totals[[#This Row],[energy carrier EUCalc]],$AE$11:$BI$24,COLUMN()-COLUMN($AD$29),FALSE)*eurostat_totals[[#This Row],[2020 1]]</f>
        <v>4110.9527973435961</v>
      </c>
      <c r="AO110" s="84">
        <f>VLOOKUP(eurostat_totals[[#This Row],[energy carrier EUCalc]],$AE$11:$BI$24,COLUMN()-COLUMN($AD$29),FALSE)*eurostat_totals[[#This Row],[2020 1]]</f>
        <v>4327.3187340458908</v>
      </c>
      <c r="AP110" s="84">
        <f ca="1">VLOOKUP(eurostat_totals[[#This Row],[energy carrier EUCalc]],$AE$11:$BI$24,COLUMN()-COLUMN($AD$29),FALSE)*eurostat_totals[[#This Row],[2020 1]]</f>
        <v>4291.2577445955085</v>
      </c>
      <c r="AQ110" s="84">
        <f ca="1">VLOOKUP(eurostat_totals[[#This Row],[energy carrier EUCalc]],$AE$11:$BI$24,COLUMN()-COLUMN($AD$29),FALSE)*eurostat_totals[[#This Row],[2020 1]]</f>
        <v>4255.1967551451262</v>
      </c>
      <c r="AR110" s="81">
        <f ca="1">VLOOKUP(eurostat_totals[[#This Row],[energy carrier EUCalc]],$AE$11:$BI$24,COLUMN()-COLUMN($AD$29),FALSE)*eurostat_totals[[#This Row],[2020 1]]</f>
        <v>4219.1357656947439</v>
      </c>
      <c r="AS110" s="81">
        <f ca="1">VLOOKUP(eurostat_totals[[#This Row],[energy carrier EUCalc]],$AE$11:$BI$24,COLUMN()-COLUMN($AD$29),FALSE)*eurostat_totals[[#This Row],[2020 1]]</f>
        <v>4183.0747762443607</v>
      </c>
      <c r="AT110" s="81">
        <f ca="1">VLOOKUP(eurostat_totals[[#This Row],[energy carrier EUCalc]],$AE$11:$BI$24,COLUMN()-COLUMN($AD$29),FALSE)*eurostat_totals[[#This Row],[2020 1]]</f>
        <v>4147.0137867939784</v>
      </c>
      <c r="AU110" s="81">
        <f ca="1">VLOOKUP(eurostat_totals[[#This Row],[energy carrier EUCalc]],$AE$11:$BI$24,COLUMN()-COLUMN($AD$29),FALSE)*eurostat_totals[[#This Row],[2020 1]]</f>
        <v>2163.6593670229454</v>
      </c>
      <c r="AV110" s="81">
        <f>VLOOKUP(eurostat_totals[[#This Row],[energy carrier EUCalc]],$AE$11:$BI$24,COLUMN()-COLUMN($AD$29),FALSE)*eurostat_totals[[#This Row],[2020 1]]</f>
        <v>4327.3187340458908</v>
      </c>
      <c r="AW110" s="81">
        <f ca="1">VLOOKUP(eurostat_totals[[#This Row],[energy carrier EUCalc]],$AE$11:$BI$24,COLUMN()-COLUMN($AD$29),FALSE)*eurostat_totals[[#This Row],[2020 1]]</f>
        <v>4291.2577445955085</v>
      </c>
      <c r="AX110" s="81">
        <f ca="1">VLOOKUP(eurostat_totals[[#This Row],[energy carrier EUCalc]],$AE$11:$BI$24,COLUMN()-COLUMN($AD$29),FALSE)*eurostat_totals[[#This Row],[2020 1]]</f>
        <v>4255.1967551451262</v>
      </c>
      <c r="AY110" s="81">
        <f ca="1">VLOOKUP(eurostat_totals[[#This Row],[energy carrier EUCalc]],$AE$11:$BI$24,COLUMN()-COLUMN($AD$29),FALSE)*eurostat_totals[[#This Row],[2020 1]]</f>
        <v>4219.1357656947439</v>
      </c>
      <c r="AZ110" s="81">
        <f ca="1">VLOOKUP(eurostat_totals[[#This Row],[energy carrier EUCalc]],$AE$11:$BI$24,COLUMN()-COLUMN($AD$29),FALSE)*eurostat_totals[[#This Row],[2020 1]]</f>
        <v>4183.0747762443607</v>
      </c>
      <c r="BA110" s="81">
        <f ca="1">VLOOKUP(eurostat_totals[[#This Row],[energy carrier EUCalc]],$AE$11:$BI$24,COLUMN()-COLUMN($AD$29),FALSE)*eurostat_totals[[#This Row],[2020 1]]</f>
        <v>4147.0137867939784</v>
      </c>
      <c r="BB110" s="81">
        <f ca="1">VLOOKUP(eurostat_totals[[#This Row],[energy carrier EUCalc]],$AE$11:$BI$24,COLUMN()-COLUMN($AD$29),FALSE)*eurostat_totals[[#This Row],[2020 1]]</f>
        <v>1514.5615569160616</v>
      </c>
      <c r="BC110" s="81">
        <f>VLOOKUP(eurostat_totals[[#This Row],[energy carrier EUCalc]],$AE$11:$BI$24,COLUMN()-COLUMN($AD$29),FALSE)*eurostat_totals[[#This Row],[2020 1]]</f>
        <v>4327.3187340458908</v>
      </c>
      <c r="BD110" s="81">
        <f ca="1">VLOOKUP(eurostat_totals[[#This Row],[energy carrier EUCalc]],$AE$11:$BI$24,COLUMN()-COLUMN($AD$29),FALSE)*eurostat_totals[[#This Row],[2020 1]]</f>
        <v>4291.2577445955085</v>
      </c>
      <c r="BE110" s="81">
        <f ca="1">VLOOKUP(eurostat_totals[[#This Row],[energy carrier EUCalc]],$AE$11:$BI$24,COLUMN()-COLUMN($AD$29),FALSE)*eurostat_totals[[#This Row],[2020 1]]</f>
        <v>4255.1967551451262</v>
      </c>
      <c r="BF110" s="81">
        <f ca="1">VLOOKUP(eurostat_totals[[#This Row],[energy carrier EUCalc]],$AE$11:$BI$24,COLUMN()-COLUMN($AD$29),FALSE)*eurostat_totals[[#This Row],[2020 1]]</f>
        <v>4219.1357656947439</v>
      </c>
      <c r="BG110" s="81">
        <f ca="1">VLOOKUP(eurostat_totals[[#This Row],[energy carrier EUCalc]],$AE$11:$BI$24,COLUMN()-COLUMN($AD$29),FALSE)*eurostat_totals[[#This Row],[2020 1]]</f>
        <v>4183.0747762443607</v>
      </c>
      <c r="BH110" s="81">
        <f ca="1">VLOOKUP(eurostat_totals[[#This Row],[energy carrier EUCalc]],$AE$11:$BI$24,COLUMN()-COLUMN($AD$29),FALSE)*eurostat_totals[[#This Row],[2020 1]]</f>
        <v>4147.0137867939784</v>
      </c>
      <c r="BI110" s="81">
        <f ca="1">VLOOKUP(eurostat_totals[[#This Row],[energy carrier EUCalc]],$AE$11:$BI$24,COLUMN()-COLUMN($AD$29),FALSE)*eurostat_totals[[#This Row],[2020 1]]</f>
        <v>216.36593670229473</v>
      </c>
    </row>
    <row r="111" spans="1:61" x14ac:dyDescent="0.25">
      <c r="A111" s="81" t="str">
        <f t="shared" si="121"/>
        <v>gas-ff-naturalMalta</v>
      </c>
      <c r="B111" s="6" t="s">
        <v>33</v>
      </c>
      <c r="C111" t="s">
        <v>29</v>
      </c>
      <c r="D111" s="84">
        <v>172.93393815227122</v>
      </c>
      <c r="E111" s="84">
        <v>184.46558869588424</v>
      </c>
      <c r="F111" s="84">
        <v>207.51868478262924</v>
      </c>
      <c r="G111" s="84">
        <v>207.51868478262924</v>
      </c>
      <c r="H111" s="84">
        <v>207.51868478262924</v>
      </c>
      <c r="I111" s="84">
        <v>207.51868478262924</v>
      </c>
      <c r="J111" s="84">
        <v>195.99723923949725</v>
      </c>
      <c r="K111" s="84">
        <v>184.46558869588424</v>
      </c>
      <c r="L111" s="84">
        <v>195.99723923949725</v>
      </c>
      <c r="M111" s="84">
        <v>195.99723923949725</v>
      </c>
      <c r="N111" s="84">
        <v>184.46558869588424</v>
      </c>
      <c r="O111" s="84">
        <v>105.89761697608699</v>
      </c>
      <c r="P111" s="84">
        <v>159.0963506431944</v>
      </c>
      <c r="Q111" s="84">
        <v>162.61429601042147</v>
      </c>
      <c r="R111" s="84">
        <v>139.04321453327606</v>
      </c>
      <c r="S111" s="84">
        <v>111.17184908581545</v>
      </c>
      <c r="T111" s="84">
        <v>99.518259880968671</v>
      </c>
      <c r="U111" s="84">
        <v>73.48531141331749</v>
      </c>
      <c r="V111" s="84">
        <v>54.493273104893802</v>
      </c>
      <c r="W111" s="84">
        <v>27.512230719801533</v>
      </c>
      <c r="X111" s="84">
        <v>62.369158610425572</v>
      </c>
      <c r="Y111" s="84">
        <v>62.495023914704149</v>
      </c>
      <c r="Z111" s="84">
        <v>80.271760481742191</v>
      </c>
      <c r="AA111" s="84">
        <v>81.777959388176342</v>
      </c>
      <c r="AB111" s="84">
        <v>79.927136303808027</v>
      </c>
      <c r="AC111" s="84">
        <v>122.2854769408311</v>
      </c>
      <c r="AD111" s="84">
        <v>129.98617972134457</v>
      </c>
      <c r="AE111" s="84">
        <v>115.01259098145729</v>
      </c>
      <c r="AF111" s="84">
        <f t="shared" si="118"/>
        <v>121.96075708140032</v>
      </c>
      <c r="AG111" s="84">
        <f t="shared" si="119"/>
        <v>129.99731662004513</v>
      </c>
      <c r="AH111" s="84">
        <f t="shared" si="120"/>
        <v>140.01135268329256</v>
      </c>
      <c r="AI111" s="84">
        <f ca="1">VLOOKUP(eurostat_totals[[#This Row],[energy carrier EUCalc]],$AE$11:$BI$24,COLUMN()-COLUMN($AD$29),FALSE)*eurostat_totals[[#This Row],[2020 1]]</f>
        <v>138.8445914109318</v>
      </c>
      <c r="AJ111" s="84">
        <f ca="1">VLOOKUP(eurostat_totals[[#This Row],[energy carrier EUCalc]],$AE$11:$BI$24,COLUMN()-COLUMN($AD$29),FALSE)*eurostat_totals[[#This Row],[2020 1]]</f>
        <v>137.67783013857101</v>
      </c>
      <c r="AK111" s="84">
        <f ca="1">VLOOKUP(eurostat_totals[[#This Row],[energy carrier EUCalc]],$AE$11:$BI$24,COLUMN()-COLUMN($AD$29),FALSE)*eurostat_totals[[#This Row],[2020 1]]</f>
        <v>136.51106886621025</v>
      </c>
      <c r="AL111" s="84">
        <f ca="1">VLOOKUP(eurostat_totals[[#This Row],[energy carrier EUCalc]],$AE$11:$BI$24,COLUMN()-COLUMN($AD$29),FALSE)*eurostat_totals[[#This Row],[2020 1]]</f>
        <v>135.34430759384946</v>
      </c>
      <c r="AM111" s="84">
        <f ca="1">VLOOKUP(eurostat_totals[[#This Row],[energy carrier EUCalc]],$AE$11:$BI$24,COLUMN()-COLUMN($AD$29),FALSE)*eurostat_totals[[#This Row],[2020 1]]</f>
        <v>134.17754632148868</v>
      </c>
      <c r="AN111" s="84">
        <f ca="1">VLOOKUP(eurostat_totals[[#This Row],[energy carrier EUCalc]],$AE$11:$BI$24,COLUMN()-COLUMN($AD$29),FALSE)*eurostat_totals[[#This Row],[2020 1]]</f>
        <v>133.01078504912792</v>
      </c>
      <c r="AO111" s="84">
        <f>VLOOKUP(eurostat_totals[[#This Row],[energy carrier EUCalc]],$AE$11:$BI$24,COLUMN()-COLUMN($AD$29),FALSE)*eurostat_totals[[#This Row],[2020 1]]</f>
        <v>140.01135268329256</v>
      </c>
      <c r="AP111" s="84">
        <f ca="1">VLOOKUP(eurostat_totals[[#This Row],[energy carrier EUCalc]],$AE$11:$BI$24,COLUMN()-COLUMN($AD$29),FALSE)*eurostat_totals[[#This Row],[2020 1]]</f>
        <v>138.8445914109318</v>
      </c>
      <c r="AQ111" s="84">
        <f ca="1">VLOOKUP(eurostat_totals[[#This Row],[energy carrier EUCalc]],$AE$11:$BI$24,COLUMN()-COLUMN($AD$29),FALSE)*eurostat_totals[[#This Row],[2020 1]]</f>
        <v>137.67783013857101</v>
      </c>
      <c r="AR111" s="81">
        <f ca="1">VLOOKUP(eurostat_totals[[#This Row],[energy carrier EUCalc]],$AE$11:$BI$24,COLUMN()-COLUMN($AD$29),FALSE)*eurostat_totals[[#This Row],[2020 1]]</f>
        <v>136.51106886621025</v>
      </c>
      <c r="AS111" s="81">
        <f ca="1">VLOOKUP(eurostat_totals[[#This Row],[energy carrier EUCalc]],$AE$11:$BI$24,COLUMN()-COLUMN($AD$29),FALSE)*eurostat_totals[[#This Row],[2020 1]]</f>
        <v>135.34430759384946</v>
      </c>
      <c r="AT111" s="81">
        <f ca="1">VLOOKUP(eurostat_totals[[#This Row],[energy carrier EUCalc]],$AE$11:$BI$24,COLUMN()-COLUMN($AD$29),FALSE)*eurostat_totals[[#This Row],[2020 1]]</f>
        <v>134.17754632148868</v>
      </c>
      <c r="AU111" s="81">
        <f ca="1">VLOOKUP(eurostat_totals[[#This Row],[energy carrier EUCalc]],$AE$11:$BI$24,COLUMN()-COLUMN($AD$29),FALSE)*eurostat_totals[[#This Row],[2020 1]]</f>
        <v>70.005676341646279</v>
      </c>
      <c r="AV111" s="81">
        <f>VLOOKUP(eurostat_totals[[#This Row],[energy carrier EUCalc]],$AE$11:$BI$24,COLUMN()-COLUMN($AD$29),FALSE)*eurostat_totals[[#This Row],[2020 1]]</f>
        <v>140.01135268329256</v>
      </c>
      <c r="AW111" s="81">
        <f ca="1">VLOOKUP(eurostat_totals[[#This Row],[energy carrier EUCalc]],$AE$11:$BI$24,COLUMN()-COLUMN($AD$29),FALSE)*eurostat_totals[[#This Row],[2020 1]]</f>
        <v>138.8445914109318</v>
      </c>
      <c r="AX111" s="81">
        <f ca="1">VLOOKUP(eurostat_totals[[#This Row],[energy carrier EUCalc]],$AE$11:$BI$24,COLUMN()-COLUMN($AD$29),FALSE)*eurostat_totals[[#This Row],[2020 1]]</f>
        <v>137.67783013857101</v>
      </c>
      <c r="AY111" s="81">
        <f ca="1">VLOOKUP(eurostat_totals[[#This Row],[energy carrier EUCalc]],$AE$11:$BI$24,COLUMN()-COLUMN($AD$29),FALSE)*eurostat_totals[[#This Row],[2020 1]]</f>
        <v>136.51106886621025</v>
      </c>
      <c r="AZ111" s="81">
        <f ca="1">VLOOKUP(eurostat_totals[[#This Row],[energy carrier EUCalc]],$AE$11:$BI$24,COLUMN()-COLUMN($AD$29),FALSE)*eurostat_totals[[#This Row],[2020 1]]</f>
        <v>135.34430759384946</v>
      </c>
      <c r="BA111" s="81">
        <f ca="1">VLOOKUP(eurostat_totals[[#This Row],[energy carrier EUCalc]],$AE$11:$BI$24,COLUMN()-COLUMN($AD$29),FALSE)*eurostat_totals[[#This Row],[2020 1]]</f>
        <v>134.17754632148868</v>
      </c>
      <c r="BB111" s="81">
        <f ca="1">VLOOKUP(eurostat_totals[[#This Row],[energy carrier EUCalc]],$AE$11:$BI$24,COLUMN()-COLUMN($AD$29),FALSE)*eurostat_totals[[#This Row],[2020 1]]</f>
        <v>49.003973439152389</v>
      </c>
      <c r="BC111" s="81">
        <f>VLOOKUP(eurostat_totals[[#This Row],[energy carrier EUCalc]],$AE$11:$BI$24,COLUMN()-COLUMN($AD$29),FALSE)*eurostat_totals[[#This Row],[2020 1]]</f>
        <v>140.01135268329256</v>
      </c>
      <c r="BD111" s="81">
        <f ca="1">VLOOKUP(eurostat_totals[[#This Row],[energy carrier EUCalc]],$AE$11:$BI$24,COLUMN()-COLUMN($AD$29),FALSE)*eurostat_totals[[#This Row],[2020 1]]</f>
        <v>138.8445914109318</v>
      </c>
      <c r="BE111" s="81">
        <f ca="1">VLOOKUP(eurostat_totals[[#This Row],[energy carrier EUCalc]],$AE$11:$BI$24,COLUMN()-COLUMN($AD$29),FALSE)*eurostat_totals[[#This Row],[2020 1]]</f>
        <v>137.67783013857101</v>
      </c>
      <c r="BF111" s="81">
        <f ca="1">VLOOKUP(eurostat_totals[[#This Row],[energy carrier EUCalc]],$AE$11:$BI$24,COLUMN()-COLUMN($AD$29),FALSE)*eurostat_totals[[#This Row],[2020 1]]</f>
        <v>136.51106886621025</v>
      </c>
      <c r="BG111" s="81">
        <f ca="1">VLOOKUP(eurostat_totals[[#This Row],[energy carrier EUCalc]],$AE$11:$BI$24,COLUMN()-COLUMN($AD$29),FALSE)*eurostat_totals[[#This Row],[2020 1]]</f>
        <v>135.34430759384946</v>
      </c>
      <c r="BH111" s="81">
        <f ca="1">VLOOKUP(eurostat_totals[[#This Row],[energy carrier EUCalc]],$AE$11:$BI$24,COLUMN()-COLUMN($AD$29),FALSE)*eurostat_totals[[#This Row],[2020 1]]</f>
        <v>134.17754632148868</v>
      </c>
      <c r="BI111" s="81">
        <f ca="1">VLOOKUP(eurostat_totals[[#This Row],[energy carrier EUCalc]],$AE$11:$BI$24,COLUMN()-COLUMN($AD$29),FALSE)*eurostat_totals[[#This Row],[2020 1]]</f>
        <v>7.0005676341646339</v>
      </c>
    </row>
    <row r="112" spans="1:61" x14ac:dyDescent="0.25">
      <c r="A112" s="81" t="str">
        <f t="shared" si="121"/>
        <v>gas-ff-naturalNetherlands</v>
      </c>
      <c r="B112" s="6" t="s">
        <v>33</v>
      </c>
      <c r="C112" t="s">
        <v>8</v>
      </c>
      <c r="D112" s="84">
        <v>76162.298054669445</v>
      </c>
      <c r="E112" s="84">
        <v>87727.914390784164</v>
      </c>
      <c r="F112" s="84">
        <v>80633.113554435549</v>
      </c>
      <c r="G112" s="84">
        <v>84788.479203993731</v>
      </c>
      <c r="H112" s="84">
        <v>79338.041210908676</v>
      </c>
      <c r="I112" s="84">
        <v>86336.278663044839</v>
      </c>
      <c r="J112" s="84">
        <v>100771.12081739944</v>
      </c>
      <c r="K112" s="84">
        <v>84477.588749292467</v>
      </c>
      <c r="L112" s="84">
        <v>80318.462041962252</v>
      </c>
      <c r="M112" s="84">
        <v>76183.329818767161</v>
      </c>
      <c r="N112" s="84">
        <v>76032.683488243551</v>
      </c>
      <c r="O112" s="84">
        <v>81520.004648941991</v>
      </c>
      <c r="P112" s="84">
        <v>77180.101254631605</v>
      </c>
      <c r="Q112" s="84">
        <v>79548.75798796695</v>
      </c>
      <c r="R112" s="84">
        <v>74974.380573118295</v>
      </c>
      <c r="S112" s="84">
        <v>70983.229510378442</v>
      </c>
      <c r="T112" s="84">
        <v>71042.505486600276</v>
      </c>
      <c r="U112" s="84">
        <v>60713.167814871966</v>
      </c>
      <c r="V112" s="84">
        <v>71840.9782343064</v>
      </c>
      <c r="W112" s="84">
        <v>71570.800389552474</v>
      </c>
      <c r="X112" s="84">
        <v>87087.738827464636</v>
      </c>
      <c r="Y112" s="84">
        <v>62088.674120442753</v>
      </c>
      <c r="Z112" s="84">
        <v>68148.792657509432</v>
      </c>
      <c r="AA112" s="84">
        <v>73834.175655732848</v>
      </c>
      <c r="AB112" s="84">
        <v>48998.438772979753</v>
      </c>
      <c r="AC112" s="84">
        <v>53811.562960748124</v>
      </c>
      <c r="AD112" s="84">
        <v>56058.595053566161</v>
      </c>
      <c r="AE112" s="84">
        <v>54376.286738961833</v>
      </c>
      <c r="AF112" s="84">
        <f t="shared" si="118"/>
        <v>51621.785555252311</v>
      </c>
      <c r="AG112" s="84">
        <f t="shared" si="119"/>
        <v>47179.3075351562</v>
      </c>
      <c r="AH112" s="84">
        <f t="shared" si="120"/>
        <v>46815.481287591487</v>
      </c>
      <c r="AI112" s="84">
        <f ca="1">VLOOKUP(eurostat_totals[[#This Row],[energy carrier EUCalc]],$AE$11:$BI$24,COLUMN()-COLUMN($AD$29),FALSE)*eurostat_totals[[#This Row],[2020 1]]</f>
        <v>46425.352276861558</v>
      </c>
      <c r="AJ112" s="84">
        <f ca="1">VLOOKUP(eurostat_totals[[#This Row],[energy carrier EUCalc]],$AE$11:$BI$24,COLUMN()-COLUMN($AD$29),FALSE)*eurostat_totals[[#This Row],[2020 1]]</f>
        <v>46035.22326613163</v>
      </c>
      <c r="AK112" s="84">
        <f ca="1">VLOOKUP(eurostat_totals[[#This Row],[energy carrier EUCalc]],$AE$11:$BI$24,COLUMN()-COLUMN($AD$29),FALSE)*eurostat_totals[[#This Row],[2020 1]]</f>
        <v>45645.094255401702</v>
      </c>
      <c r="AL112" s="84">
        <f ca="1">VLOOKUP(eurostat_totals[[#This Row],[energy carrier EUCalc]],$AE$11:$BI$24,COLUMN()-COLUMN($AD$29),FALSE)*eurostat_totals[[#This Row],[2020 1]]</f>
        <v>45254.965244671774</v>
      </c>
      <c r="AM112" s="84">
        <f ca="1">VLOOKUP(eurostat_totals[[#This Row],[energy carrier EUCalc]],$AE$11:$BI$24,COLUMN()-COLUMN($AD$29),FALSE)*eurostat_totals[[#This Row],[2020 1]]</f>
        <v>44864.836233941838</v>
      </c>
      <c r="AN112" s="84">
        <f ca="1">VLOOKUP(eurostat_totals[[#This Row],[energy carrier EUCalc]],$AE$11:$BI$24,COLUMN()-COLUMN($AD$29),FALSE)*eurostat_totals[[#This Row],[2020 1]]</f>
        <v>44474.70722321191</v>
      </c>
      <c r="AO112" s="84">
        <f>VLOOKUP(eurostat_totals[[#This Row],[energy carrier EUCalc]],$AE$11:$BI$24,COLUMN()-COLUMN($AD$29),FALSE)*eurostat_totals[[#This Row],[2020 1]]</f>
        <v>46815.481287591487</v>
      </c>
      <c r="AP112" s="84">
        <f ca="1">VLOOKUP(eurostat_totals[[#This Row],[energy carrier EUCalc]],$AE$11:$BI$24,COLUMN()-COLUMN($AD$29),FALSE)*eurostat_totals[[#This Row],[2020 1]]</f>
        <v>46425.352276861558</v>
      </c>
      <c r="AQ112" s="84">
        <f ca="1">VLOOKUP(eurostat_totals[[#This Row],[energy carrier EUCalc]],$AE$11:$BI$24,COLUMN()-COLUMN($AD$29),FALSE)*eurostat_totals[[#This Row],[2020 1]]</f>
        <v>46035.22326613163</v>
      </c>
      <c r="AR112" s="81">
        <f ca="1">VLOOKUP(eurostat_totals[[#This Row],[energy carrier EUCalc]],$AE$11:$BI$24,COLUMN()-COLUMN($AD$29),FALSE)*eurostat_totals[[#This Row],[2020 1]]</f>
        <v>45645.094255401702</v>
      </c>
      <c r="AS112" s="81">
        <f ca="1">VLOOKUP(eurostat_totals[[#This Row],[energy carrier EUCalc]],$AE$11:$BI$24,COLUMN()-COLUMN($AD$29),FALSE)*eurostat_totals[[#This Row],[2020 1]]</f>
        <v>45254.965244671774</v>
      </c>
      <c r="AT112" s="81">
        <f ca="1">VLOOKUP(eurostat_totals[[#This Row],[energy carrier EUCalc]],$AE$11:$BI$24,COLUMN()-COLUMN($AD$29),FALSE)*eurostat_totals[[#This Row],[2020 1]]</f>
        <v>44864.836233941838</v>
      </c>
      <c r="AU112" s="81">
        <f ca="1">VLOOKUP(eurostat_totals[[#This Row],[energy carrier EUCalc]],$AE$11:$BI$24,COLUMN()-COLUMN($AD$29),FALSE)*eurostat_totals[[#This Row],[2020 1]]</f>
        <v>23407.740643795743</v>
      </c>
      <c r="AV112" s="81">
        <f>VLOOKUP(eurostat_totals[[#This Row],[energy carrier EUCalc]],$AE$11:$BI$24,COLUMN()-COLUMN($AD$29),FALSE)*eurostat_totals[[#This Row],[2020 1]]</f>
        <v>46815.481287591487</v>
      </c>
      <c r="AW112" s="81">
        <f ca="1">VLOOKUP(eurostat_totals[[#This Row],[energy carrier EUCalc]],$AE$11:$BI$24,COLUMN()-COLUMN($AD$29),FALSE)*eurostat_totals[[#This Row],[2020 1]]</f>
        <v>46425.352276861558</v>
      </c>
      <c r="AX112" s="81">
        <f ca="1">VLOOKUP(eurostat_totals[[#This Row],[energy carrier EUCalc]],$AE$11:$BI$24,COLUMN()-COLUMN($AD$29),FALSE)*eurostat_totals[[#This Row],[2020 1]]</f>
        <v>46035.22326613163</v>
      </c>
      <c r="AY112" s="81">
        <f ca="1">VLOOKUP(eurostat_totals[[#This Row],[energy carrier EUCalc]],$AE$11:$BI$24,COLUMN()-COLUMN($AD$29),FALSE)*eurostat_totals[[#This Row],[2020 1]]</f>
        <v>45645.094255401702</v>
      </c>
      <c r="AZ112" s="81">
        <f ca="1">VLOOKUP(eurostat_totals[[#This Row],[energy carrier EUCalc]],$AE$11:$BI$24,COLUMN()-COLUMN($AD$29),FALSE)*eurostat_totals[[#This Row],[2020 1]]</f>
        <v>45254.965244671774</v>
      </c>
      <c r="BA112" s="81">
        <f ca="1">VLOOKUP(eurostat_totals[[#This Row],[energy carrier EUCalc]],$AE$11:$BI$24,COLUMN()-COLUMN($AD$29),FALSE)*eurostat_totals[[#This Row],[2020 1]]</f>
        <v>44864.836233941838</v>
      </c>
      <c r="BB112" s="81">
        <f ca="1">VLOOKUP(eurostat_totals[[#This Row],[energy carrier EUCalc]],$AE$11:$BI$24,COLUMN()-COLUMN($AD$29),FALSE)*eurostat_totals[[#This Row],[2020 1]]</f>
        <v>16385.41845065702</v>
      </c>
      <c r="BC112" s="81">
        <f>VLOOKUP(eurostat_totals[[#This Row],[energy carrier EUCalc]],$AE$11:$BI$24,COLUMN()-COLUMN($AD$29),FALSE)*eurostat_totals[[#This Row],[2020 1]]</f>
        <v>46815.481287591487</v>
      </c>
      <c r="BD112" s="81">
        <f ca="1">VLOOKUP(eurostat_totals[[#This Row],[energy carrier EUCalc]],$AE$11:$BI$24,COLUMN()-COLUMN($AD$29),FALSE)*eurostat_totals[[#This Row],[2020 1]]</f>
        <v>46425.352276861558</v>
      </c>
      <c r="BE112" s="81">
        <f ca="1">VLOOKUP(eurostat_totals[[#This Row],[energy carrier EUCalc]],$AE$11:$BI$24,COLUMN()-COLUMN($AD$29),FALSE)*eurostat_totals[[#This Row],[2020 1]]</f>
        <v>46035.22326613163</v>
      </c>
      <c r="BF112" s="81">
        <f ca="1">VLOOKUP(eurostat_totals[[#This Row],[energy carrier EUCalc]],$AE$11:$BI$24,COLUMN()-COLUMN($AD$29),FALSE)*eurostat_totals[[#This Row],[2020 1]]</f>
        <v>45645.094255401702</v>
      </c>
      <c r="BG112" s="81">
        <f ca="1">VLOOKUP(eurostat_totals[[#This Row],[energy carrier EUCalc]],$AE$11:$BI$24,COLUMN()-COLUMN($AD$29),FALSE)*eurostat_totals[[#This Row],[2020 1]]</f>
        <v>45254.965244671774</v>
      </c>
      <c r="BH112" s="81">
        <f ca="1">VLOOKUP(eurostat_totals[[#This Row],[energy carrier EUCalc]],$AE$11:$BI$24,COLUMN()-COLUMN($AD$29),FALSE)*eurostat_totals[[#This Row],[2020 1]]</f>
        <v>44864.836233941838</v>
      </c>
      <c r="BI112" s="81">
        <f ca="1">VLOOKUP(eurostat_totals[[#This Row],[energy carrier EUCalc]],$AE$11:$BI$24,COLUMN()-COLUMN($AD$29),FALSE)*eurostat_totals[[#This Row],[2020 1]]</f>
        <v>2340.7740643795764</v>
      </c>
    </row>
    <row r="113" spans="1:61" x14ac:dyDescent="0.25">
      <c r="A113" s="81" t="str">
        <f t="shared" si="121"/>
        <v>gas-ff-naturalNorway</v>
      </c>
      <c r="B113" s="6" t="s">
        <v>33</v>
      </c>
      <c r="C113" t="s">
        <v>71</v>
      </c>
      <c r="D113" s="84">
        <v>3443.5848500000002</v>
      </c>
      <c r="E113" s="84">
        <v>2631.3572799999997</v>
      </c>
      <c r="F113" s="84">
        <v>2034.1335200000001</v>
      </c>
      <c r="G113" s="84">
        <v>1795.2416900000001</v>
      </c>
      <c r="H113" s="84">
        <v>1616.0815399999999</v>
      </c>
      <c r="I113" s="84">
        <v>1771.35367</v>
      </c>
      <c r="J113" s="84">
        <v>2022.1895100000002</v>
      </c>
      <c r="K113" s="84">
        <v>1808.3835899999999</v>
      </c>
      <c r="L113" s="84">
        <v>1868.1152700000002</v>
      </c>
      <c r="M113" s="84">
        <v>1832.2832400000002</v>
      </c>
      <c r="N113" s="84">
        <v>1380.0158000000001</v>
      </c>
      <c r="O113" s="84">
        <v>1570.61987</v>
      </c>
      <c r="P113" s="84">
        <v>1738.5570700000001</v>
      </c>
      <c r="Q113" s="84">
        <v>2279.3985900000002</v>
      </c>
      <c r="R113" s="84">
        <v>1716.66941</v>
      </c>
      <c r="S113" s="84">
        <v>1361.4543200000001</v>
      </c>
      <c r="T113" s="84">
        <v>1447.4465400000001</v>
      </c>
      <c r="U113" s="84">
        <v>1246.2708</v>
      </c>
      <c r="V113" s="84">
        <v>1097.1974600000001</v>
      </c>
      <c r="W113" s="84">
        <v>1181.3056200000001</v>
      </c>
      <c r="X113" s="84">
        <v>1406.05537</v>
      </c>
      <c r="Y113" s="84">
        <v>1064.1101100000001</v>
      </c>
      <c r="Z113" s="84">
        <v>937.1919200000001</v>
      </c>
      <c r="AA113" s="84">
        <v>887.97376000000008</v>
      </c>
      <c r="AB113" s="84">
        <v>685.44893999999999</v>
      </c>
      <c r="AC113" s="84">
        <v>780.40789000000007</v>
      </c>
      <c r="AD113" s="84">
        <v>856.94492000000002</v>
      </c>
      <c r="AE113" s="84">
        <v>728.18919000000005</v>
      </c>
      <c r="AF113" s="84">
        <f t="shared" si="118"/>
        <v>686.388644</v>
      </c>
      <c r="AG113" s="84">
        <f t="shared" si="119"/>
        <v>646.07162080000001</v>
      </c>
      <c r="AH113" s="84">
        <f t="shared" si="120"/>
        <v>638.19615696000005</v>
      </c>
      <c r="AI113" s="84">
        <f ca="1">VLOOKUP(eurostat_totals[[#This Row],[energy carrier EUCalc]],$AE$11:$BI$24,COLUMN()-COLUMN($AD$29),FALSE)*eurostat_totals[[#This Row],[2020 1]]</f>
        <v>632.87785565200011</v>
      </c>
      <c r="AJ113" s="84">
        <f ca="1">VLOOKUP(eurostat_totals[[#This Row],[energy carrier EUCalc]],$AE$11:$BI$24,COLUMN()-COLUMN($AD$29),FALSE)*eurostat_totals[[#This Row],[2020 1]]</f>
        <v>627.55955434400005</v>
      </c>
      <c r="AK113" s="84">
        <f ca="1">VLOOKUP(eurostat_totals[[#This Row],[energy carrier EUCalc]],$AE$11:$BI$24,COLUMN()-COLUMN($AD$29),FALSE)*eurostat_totals[[#This Row],[2020 1]]</f>
        <v>622.2412530360001</v>
      </c>
      <c r="AL113" s="84">
        <f ca="1">VLOOKUP(eurostat_totals[[#This Row],[energy carrier EUCalc]],$AE$11:$BI$24,COLUMN()-COLUMN($AD$29),FALSE)*eurostat_totals[[#This Row],[2020 1]]</f>
        <v>616.92295172800004</v>
      </c>
      <c r="AM113" s="84">
        <f ca="1">VLOOKUP(eurostat_totals[[#This Row],[energy carrier EUCalc]],$AE$11:$BI$24,COLUMN()-COLUMN($AD$29),FALSE)*eurostat_totals[[#This Row],[2020 1]]</f>
        <v>611.60465041999998</v>
      </c>
      <c r="AN113" s="84">
        <f ca="1">VLOOKUP(eurostat_totals[[#This Row],[energy carrier EUCalc]],$AE$11:$BI$24,COLUMN()-COLUMN($AD$29),FALSE)*eurostat_totals[[#This Row],[2020 1]]</f>
        <v>606.28634911200004</v>
      </c>
      <c r="AO113" s="84">
        <f>VLOOKUP(eurostat_totals[[#This Row],[energy carrier EUCalc]],$AE$11:$BI$24,COLUMN()-COLUMN($AD$29),FALSE)*eurostat_totals[[#This Row],[2020 1]]</f>
        <v>638.19615696000005</v>
      </c>
      <c r="AP113" s="84">
        <f ca="1">VLOOKUP(eurostat_totals[[#This Row],[energy carrier EUCalc]],$AE$11:$BI$24,COLUMN()-COLUMN($AD$29),FALSE)*eurostat_totals[[#This Row],[2020 1]]</f>
        <v>632.87785565200011</v>
      </c>
      <c r="AQ113" s="84">
        <f ca="1">VLOOKUP(eurostat_totals[[#This Row],[energy carrier EUCalc]],$AE$11:$BI$24,COLUMN()-COLUMN($AD$29),FALSE)*eurostat_totals[[#This Row],[2020 1]]</f>
        <v>627.55955434400005</v>
      </c>
      <c r="AR113" s="81">
        <f ca="1">VLOOKUP(eurostat_totals[[#This Row],[energy carrier EUCalc]],$AE$11:$BI$24,COLUMN()-COLUMN($AD$29),FALSE)*eurostat_totals[[#This Row],[2020 1]]</f>
        <v>622.2412530360001</v>
      </c>
      <c r="AS113" s="81">
        <f ca="1">VLOOKUP(eurostat_totals[[#This Row],[energy carrier EUCalc]],$AE$11:$BI$24,COLUMN()-COLUMN($AD$29),FALSE)*eurostat_totals[[#This Row],[2020 1]]</f>
        <v>616.92295172800004</v>
      </c>
      <c r="AT113" s="81">
        <f ca="1">VLOOKUP(eurostat_totals[[#This Row],[energy carrier EUCalc]],$AE$11:$BI$24,COLUMN()-COLUMN($AD$29),FALSE)*eurostat_totals[[#This Row],[2020 1]]</f>
        <v>611.60465041999998</v>
      </c>
      <c r="AU113" s="81">
        <f ca="1">VLOOKUP(eurostat_totals[[#This Row],[energy carrier EUCalc]],$AE$11:$BI$24,COLUMN()-COLUMN($AD$29),FALSE)*eurostat_totals[[#This Row],[2020 1]]</f>
        <v>319.09807848000003</v>
      </c>
      <c r="AV113" s="81">
        <f>VLOOKUP(eurostat_totals[[#This Row],[energy carrier EUCalc]],$AE$11:$BI$24,COLUMN()-COLUMN($AD$29),FALSE)*eurostat_totals[[#This Row],[2020 1]]</f>
        <v>638.19615696000005</v>
      </c>
      <c r="AW113" s="81">
        <f ca="1">VLOOKUP(eurostat_totals[[#This Row],[energy carrier EUCalc]],$AE$11:$BI$24,COLUMN()-COLUMN($AD$29),FALSE)*eurostat_totals[[#This Row],[2020 1]]</f>
        <v>632.87785565200011</v>
      </c>
      <c r="AX113" s="81">
        <f ca="1">VLOOKUP(eurostat_totals[[#This Row],[energy carrier EUCalc]],$AE$11:$BI$24,COLUMN()-COLUMN($AD$29),FALSE)*eurostat_totals[[#This Row],[2020 1]]</f>
        <v>627.55955434400005</v>
      </c>
      <c r="AY113" s="81">
        <f ca="1">VLOOKUP(eurostat_totals[[#This Row],[energy carrier EUCalc]],$AE$11:$BI$24,COLUMN()-COLUMN($AD$29),FALSE)*eurostat_totals[[#This Row],[2020 1]]</f>
        <v>622.2412530360001</v>
      </c>
      <c r="AZ113" s="81">
        <f ca="1">VLOOKUP(eurostat_totals[[#This Row],[energy carrier EUCalc]],$AE$11:$BI$24,COLUMN()-COLUMN($AD$29),FALSE)*eurostat_totals[[#This Row],[2020 1]]</f>
        <v>616.92295172800004</v>
      </c>
      <c r="BA113" s="81">
        <f ca="1">VLOOKUP(eurostat_totals[[#This Row],[energy carrier EUCalc]],$AE$11:$BI$24,COLUMN()-COLUMN($AD$29),FALSE)*eurostat_totals[[#This Row],[2020 1]]</f>
        <v>611.60465041999998</v>
      </c>
      <c r="BB113" s="81">
        <f ca="1">VLOOKUP(eurostat_totals[[#This Row],[energy carrier EUCalc]],$AE$11:$BI$24,COLUMN()-COLUMN($AD$29),FALSE)*eurostat_totals[[#This Row],[2020 1]]</f>
        <v>223.36865493600001</v>
      </c>
      <c r="BC113" s="81">
        <f>VLOOKUP(eurostat_totals[[#This Row],[energy carrier EUCalc]],$AE$11:$BI$24,COLUMN()-COLUMN($AD$29),FALSE)*eurostat_totals[[#This Row],[2020 1]]</f>
        <v>638.19615696000005</v>
      </c>
      <c r="BD113" s="81">
        <f ca="1">VLOOKUP(eurostat_totals[[#This Row],[energy carrier EUCalc]],$AE$11:$BI$24,COLUMN()-COLUMN($AD$29),FALSE)*eurostat_totals[[#This Row],[2020 1]]</f>
        <v>632.87785565200011</v>
      </c>
      <c r="BE113" s="81">
        <f ca="1">VLOOKUP(eurostat_totals[[#This Row],[energy carrier EUCalc]],$AE$11:$BI$24,COLUMN()-COLUMN($AD$29),FALSE)*eurostat_totals[[#This Row],[2020 1]]</f>
        <v>627.55955434400005</v>
      </c>
      <c r="BF113" s="81">
        <f ca="1">VLOOKUP(eurostat_totals[[#This Row],[energy carrier EUCalc]],$AE$11:$BI$24,COLUMN()-COLUMN($AD$29),FALSE)*eurostat_totals[[#This Row],[2020 1]]</f>
        <v>622.2412530360001</v>
      </c>
      <c r="BG113" s="81">
        <f ca="1">VLOOKUP(eurostat_totals[[#This Row],[energy carrier EUCalc]],$AE$11:$BI$24,COLUMN()-COLUMN($AD$29),FALSE)*eurostat_totals[[#This Row],[2020 1]]</f>
        <v>616.92295172800004</v>
      </c>
      <c r="BH113" s="81">
        <f ca="1">VLOOKUP(eurostat_totals[[#This Row],[energy carrier EUCalc]],$AE$11:$BI$24,COLUMN()-COLUMN($AD$29),FALSE)*eurostat_totals[[#This Row],[2020 1]]</f>
        <v>611.60465041999998</v>
      </c>
      <c r="BI113" s="81">
        <f ca="1">VLOOKUP(eurostat_totals[[#This Row],[energy carrier EUCalc]],$AE$11:$BI$24,COLUMN()-COLUMN($AD$29),FALSE)*eurostat_totals[[#This Row],[2020 1]]</f>
        <v>31.909807848000032</v>
      </c>
    </row>
    <row r="114" spans="1:61" x14ac:dyDescent="0.25">
      <c r="A114" s="81" t="str">
        <f t="shared" si="121"/>
        <v>gas-ff-naturalPoland</v>
      </c>
      <c r="B114" s="6" t="s">
        <v>33</v>
      </c>
      <c r="C114" t="s">
        <v>6</v>
      </c>
      <c r="D114" s="84">
        <v>29412.416655105608</v>
      </c>
      <c r="E114" s="84">
        <v>30200.855942697366</v>
      </c>
      <c r="F114" s="84">
        <v>30660.688674603778</v>
      </c>
      <c r="G114" s="84">
        <v>29744.845555983564</v>
      </c>
      <c r="H114" s="84">
        <v>30953.888647209773</v>
      </c>
      <c r="I114" s="84">
        <v>32396.524617134673</v>
      </c>
      <c r="J114" s="84">
        <v>29819.089622345291</v>
      </c>
      <c r="K114" s="84">
        <v>32219.806392807972</v>
      </c>
      <c r="L114" s="84">
        <v>30452.877437475316</v>
      </c>
      <c r="M114" s="84">
        <v>30430.104549550655</v>
      </c>
      <c r="N114" s="84">
        <v>30420.349126378351</v>
      </c>
      <c r="O114" s="84">
        <v>33256.951324896763</v>
      </c>
      <c r="P114" s="84">
        <v>31430.174758314613</v>
      </c>
      <c r="Q114" s="84">
        <v>30634.700846203516</v>
      </c>
      <c r="R114" s="84">
        <v>29780.678581581633</v>
      </c>
      <c r="S114" s="84">
        <v>31442.61947210049</v>
      </c>
      <c r="T114" s="84">
        <v>32481.130351891839</v>
      </c>
      <c r="U114" s="84">
        <v>29911.931330972722</v>
      </c>
      <c r="V114" s="84">
        <v>28946.383248140453</v>
      </c>
      <c r="W114" s="84">
        <v>28916.600754485826</v>
      </c>
      <c r="X114" s="84">
        <v>32137.831776660478</v>
      </c>
      <c r="Y114" s="84">
        <v>28430.830493526493</v>
      </c>
      <c r="Z114" s="84">
        <v>29693.688757520038</v>
      </c>
      <c r="AA114" s="84">
        <v>29839.264673628943</v>
      </c>
      <c r="AB114" s="84">
        <v>26433.513399185093</v>
      </c>
      <c r="AC114" s="84">
        <v>26762.988442610342</v>
      </c>
      <c r="AD114" s="84">
        <v>28982.011809451851</v>
      </c>
      <c r="AE114" s="84">
        <v>30225.366737496548</v>
      </c>
      <c r="AF114" s="84">
        <f t="shared" si="118"/>
        <v>30331.702333491849</v>
      </c>
      <c r="AG114" s="84">
        <f t="shared" si="119"/>
        <v>30430.189865464428</v>
      </c>
      <c r="AH114" s="84">
        <f t="shared" si="120"/>
        <v>31229.525158720295</v>
      </c>
      <c r="AI114" s="84">
        <f ca="1">VLOOKUP(eurostat_totals[[#This Row],[energy carrier EUCalc]],$AE$11:$BI$24,COLUMN()-COLUMN($AD$29),FALSE)*eurostat_totals[[#This Row],[2020 1]]</f>
        <v>30969.279115730958</v>
      </c>
      <c r="AJ114" s="84">
        <f ca="1">VLOOKUP(eurostat_totals[[#This Row],[energy carrier EUCalc]],$AE$11:$BI$24,COLUMN()-COLUMN($AD$29),FALSE)*eurostat_totals[[#This Row],[2020 1]]</f>
        <v>30709.033072741626</v>
      </c>
      <c r="AK114" s="84">
        <f ca="1">VLOOKUP(eurostat_totals[[#This Row],[energy carrier EUCalc]],$AE$11:$BI$24,COLUMN()-COLUMN($AD$29),FALSE)*eurostat_totals[[#This Row],[2020 1]]</f>
        <v>30448.78702975229</v>
      </c>
      <c r="AL114" s="84">
        <f ca="1">VLOOKUP(eurostat_totals[[#This Row],[energy carrier EUCalc]],$AE$11:$BI$24,COLUMN()-COLUMN($AD$29),FALSE)*eurostat_totals[[#This Row],[2020 1]]</f>
        <v>30188.540986762953</v>
      </c>
      <c r="AM114" s="84">
        <f ca="1">VLOOKUP(eurostat_totals[[#This Row],[energy carrier EUCalc]],$AE$11:$BI$24,COLUMN()-COLUMN($AD$29),FALSE)*eurostat_totals[[#This Row],[2020 1]]</f>
        <v>29928.294943773613</v>
      </c>
      <c r="AN114" s="84">
        <f ca="1">VLOOKUP(eurostat_totals[[#This Row],[energy carrier EUCalc]],$AE$11:$BI$24,COLUMN()-COLUMN($AD$29),FALSE)*eurostat_totals[[#This Row],[2020 1]]</f>
        <v>29668.048900784277</v>
      </c>
      <c r="AO114" s="84">
        <f>VLOOKUP(eurostat_totals[[#This Row],[energy carrier EUCalc]],$AE$11:$BI$24,COLUMN()-COLUMN($AD$29),FALSE)*eurostat_totals[[#This Row],[2020 1]]</f>
        <v>31229.525158720295</v>
      </c>
      <c r="AP114" s="84">
        <f ca="1">VLOOKUP(eurostat_totals[[#This Row],[energy carrier EUCalc]],$AE$11:$BI$24,COLUMN()-COLUMN($AD$29),FALSE)*eurostat_totals[[#This Row],[2020 1]]</f>
        <v>30969.279115730958</v>
      </c>
      <c r="AQ114" s="84">
        <f ca="1">VLOOKUP(eurostat_totals[[#This Row],[energy carrier EUCalc]],$AE$11:$BI$24,COLUMN()-COLUMN($AD$29),FALSE)*eurostat_totals[[#This Row],[2020 1]]</f>
        <v>30709.033072741626</v>
      </c>
      <c r="AR114" s="81">
        <f ca="1">VLOOKUP(eurostat_totals[[#This Row],[energy carrier EUCalc]],$AE$11:$BI$24,COLUMN()-COLUMN($AD$29),FALSE)*eurostat_totals[[#This Row],[2020 1]]</f>
        <v>30448.78702975229</v>
      </c>
      <c r="AS114" s="81">
        <f ca="1">VLOOKUP(eurostat_totals[[#This Row],[energy carrier EUCalc]],$AE$11:$BI$24,COLUMN()-COLUMN($AD$29),FALSE)*eurostat_totals[[#This Row],[2020 1]]</f>
        <v>30188.540986762953</v>
      </c>
      <c r="AT114" s="81">
        <f ca="1">VLOOKUP(eurostat_totals[[#This Row],[energy carrier EUCalc]],$AE$11:$BI$24,COLUMN()-COLUMN($AD$29),FALSE)*eurostat_totals[[#This Row],[2020 1]]</f>
        <v>29928.294943773613</v>
      </c>
      <c r="AU114" s="81">
        <f ca="1">VLOOKUP(eurostat_totals[[#This Row],[energy carrier EUCalc]],$AE$11:$BI$24,COLUMN()-COLUMN($AD$29),FALSE)*eurostat_totals[[#This Row],[2020 1]]</f>
        <v>15614.762579360147</v>
      </c>
      <c r="AV114" s="81">
        <f>VLOOKUP(eurostat_totals[[#This Row],[energy carrier EUCalc]],$AE$11:$BI$24,COLUMN()-COLUMN($AD$29),FALSE)*eurostat_totals[[#This Row],[2020 1]]</f>
        <v>31229.525158720295</v>
      </c>
      <c r="AW114" s="81">
        <f ca="1">VLOOKUP(eurostat_totals[[#This Row],[energy carrier EUCalc]],$AE$11:$BI$24,COLUMN()-COLUMN($AD$29),FALSE)*eurostat_totals[[#This Row],[2020 1]]</f>
        <v>30969.279115730958</v>
      </c>
      <c r="AX114" s="81">
        <f ca="1">VLOOKUP(eurostat_totals[[#This Row],[energy carrier EUCalc]],$AE$11:$BI$24,COLUMN()-COLUMN($AD$29),FALSE)*eurostat_totals[[#This Row],[2020 1]]</f>
        <v>30709.033072741626</v>
      </c>
      <c r="AY114" s="81">
        <f ca="1">VLOOKUP(eurostat_totals[[#This Row],[energy carrier EUCalc]],$AE$11:$BI$24,COLUMN()-COLUMN($AD$29),FALSE)*eurostat_totals[[#This Row],[2020 1]]</f>
        <v>30448.78702975229</v>
      </c>
      <c r="AZ114" s="81">
        <f ca="1">VLOOKUP(eurostat_totals[[#This Row],[energy carrier EUCalc]],$AE$11:$BI$24,COLUMN()-COLUMN($AD$29),FALSE)*eurostat_totals[[#This Row],[2020 1]]</f>
        <v>30188.540986762953</v>
      </c>
      <c r="BA114" s="81">
        <f ca="1">VLOOKUP(eurostat_totals[[#This Row],[energy carrier EUCalc]],$AE$11:$BI$24,COLUMN()-COLUMN($AD$29),FALSE)*eurostat_totals[[#This Row],[2020 1]]</f>
        <v>29928.294943773613</v>
      </c>
      <c r="BB114" s="81">
        <f ca="1">VLOOKUP(eurostat_totals[[#This Row],[energy carrier EUCalc]],$AE$11:$BI$24,COLUMN()-COLUMN($AD$29),FALSE)*eurostat_totals[[#This Row],[2020 1]]</f>
        <v>10930.333805552102</v>
      </c>
      <c r="BC114" s="81">
        <f>VLOOKUP(eurostat_totals[[#This Row],[energy carrier EUCalc]],$AE$11:$BI$24,COLUMN()-COLUMN($AD$29),FALSE)*eurostat_totals[[#This Row],[2020 1]]</f>
        <v>31229.525158720295</v>
      </c>
      <c r="BD114" s="81">
        <f ca="1">VLOOKUP(eurostat_totals[[#This Row],[energy carrier EUCalc]],$AE$11:$BI$24,COLUMN()-COLUMN($AD$29),FALSE)*eurostat_totals[[#This Row],[2020 1]]</f>
        <v>30969.279115730958</v>
      </c>
      <c r="BE114" s="81">
        <f ca="1">VLOOKUP(eurostat_totals[[#This Row],[energy carrier EUCalc]],$AE$11:$BI$24,COLUMN()-COLUMN($AD$29),FALSE)*eurostat_totals[[#This Row],[2020 1]]</f>
        <v>30709.033072741626</v>
      </c>
      <c r="BF114" s="81">
        <f ca="1">VLOOKUP(eurostat_totals[[#This Row],[energy carrier EUCalc]],$AE$11:$BI$24,COLUMN()-COLUMN($AD$29),FALSE)*eurostat_totals[[#This Row],[2020 1]]</f>
        <v>30448.78702975229</v>
      </c>
      <c r="BG114" s="81">
        <f ca="1">VLOOKUP(eurostat_totals[[#This Row],[energy carrier EUCalc]],$AE$11:$BI$24,COLUMN()-COLUMN($AD$29),FALSE)*eurostat_totals[[#This Row],[2020 1]]</f>
        <v>30188.540986762953</v>
      </c>
      <c r="BH114" s="81">
        <f ca="1">VLOOKUP(eurostat_totals[[#This Row],[energy carrier EUCalc]],$AE$11:$BI$24,COLUMN()-COLUMN($AD$29),FALSE)*eurostat_totals[[#This Row],[2020 1]]</f>
        <v>29928.294943773613</v>
      </c>
      <c r="BI114" s="81">
        <f ca="1">VLOOKUP(eurostat_totals[[#This Row],[energy carrier EUCalc]],$AE$11:$BI$24,COLUMN()-COLUMN($AD$29),FALSE)*eurostat_totals[[#This Row],[2020 1]]</f>
        <v>1561.4762579360161</v>
      </c>
    </row>
    <row r="115" spans="1:61" x14ac:dyDescent="0.25">
      <c r="A115" s="81" t="str">
        <f t="shared" si="121"/>
        <v>gas-ff-naturalPortugal</v>
      </c>
      <c r="B115" s="6" t="s">
        <v>33</v>
      </c>
      <c r="C115" t="s">
        <v>21</v>
      </c>
      <c r="D115" s="84">
        <v>683.56385056702163</v>
      </c>
      <c r="E115" s="84">
        <v>702.55664530112438</v>
      </c>
      <c r="F115" s="84">
        <v>760.71691496240817</v>
      </c>
      <c r="G115" s="84">
        <v>802.12160493095985</v>
      </c>
      <c r="H115" s="84">
        <v>827.94841700041286</v>
      </c>
      <c r="I115" s="84">
        <v>817.06774936349052</v>
      </c>
      <c r="J115" s="84">
        <v>871.17195547618417</v>
      </c>
      <c r="K115" s="84">
        <v>870.31430408117546</v>
      </c>
      <c r="L115" s="84">
        <v>836.57513493459862</v>
      </c>
      <c r="M115" s="84">
        <v>890.48480060891211</v>
      </c>
      <c r="N115" s="84">
        <v>857.77062947100455</v>
      </c>
      <c r="O115" s="84">
        <v>931.97949649827183</v>
      </c>
      <c r="P115" s="84">
        <v>1090.6324404573611</v>
      </c>
      <c r="Q115" s="84">
        <v>1067.2966601632709</v>
      </c>
      <c r="R115" s="84">
        <v>1118.756815371511</v>
      </c>
      <c r="S115" s="84">
        <v>1177.1760829989935</v>
      </c>
      <c r="T115" s="84">
        <v>1214.4954587075372</v>
      </c>
      <c r="U115" s="84">
        <v>1273.3857383952022</v>
      </c>
      <c r="V115" s="84">
        <v>1216.6216494580985</v>
      </c>
      <c r="W115" s="84">
        <v>1409.9542125880228</v>
      </c>
      <c r="X115" s="84">
        <v>1292.7964316651751</v>
      </c>
      <c r="Y115" s="84">
        <v>1041.5441338250091</v>
      </c>
      <c r="Z115" s="84">
        <v>1097.8776359994579</v>
      </c>
      <c r="AA115" s="84">
        <v>1142.9579453913907</v>
      </c>
      <c r="AB115" s="84">
        <v>1219.50213641246</v>
      </c>
      <c r="AC115" s="84">
        <v>1219.4006737338964</v>
      </c>
      <c r="AD115" s="84">
        <v>1180.162303571823</v>
      </c>
      <c r="AE115" s="84">
        <v>1175.6945250212671</v>
      </c>
      <c r="AF115" s="84">
        <f t="shared" si="118"/>
        <v>1191.2579028256289</v>
      </c>
      <c r="AG115" s="84">
        <f t="shared" si="119"/>
        <v>1200.9178943124766</v>
      </c>
      <c r="AH115" s="84">
        <f t="shared" si="120"/>
        <v>1197.2010458924799</v>
      </c>
      <c r="AI115" s="84">
        <f ca="1">VLOOKUP(eurostat_totals[[#This Row],[energy carrier EUCalc]],$AE$11:$BI$24,COLUMN()-COLUMN($AD$29),FALSE)*eurostat_totals[[#This Row],[2020 1]]</f>
        <v>1187.2243705100425</v>
      </c>
      <c r="AJ115" s="84">
        <f ca="1">VLOOKUP(eurostat_totals[[#This Row],[energy carrier EUCalc]],$AE$11:$BI$24,COLUMN()-COLUMN($AD$29),FALSE)*eurostat_totals[[#This Row],[2020 1]]</f>
        <v>1177.2476951276053</v>
      </c>
      <c r="AK115" s="84">
        <f ca="1">VLOOKUP(eurostat_totals[[#This Row],[energy carrier EUCalc]],$AE$11:$BI$24,COLUMN()-COLUMN($AD$29),FALSE)*eurostat_totals[[#This Row],[2020 1]]</f>
        <v>1167.2710197451679</v>
      </c>
      <c r="AL115" s="84">
        <f ca="1">VLOOKUP(eurostat_totals[[#This Row],[energy carrier EUCalc]],$AE$11:$BI$24,COLUMN()-COLUMN($AD$29),FALSE)*eurostat_totals[[#This Row],[2020 1]]</f>
        <v>1157.2943443627305</v>
      </c>
      <c r="AM115" s="84">
        <f ca="1">VLOOKUP(eurostat_totals[[#This Row],[energy carrier EUCalc]],$AE$11:$BI$24,COLUMN()-COLUMN($AD$29),FALSE)*eurostat_totals[[#This Row],[2020 1]]</f>
        <v>1147.3176689802931</v>
      </c>
      <c r="AN115" s="84">
        <f ca="1">VLOOKUP(eurostat_totals[[#This Row],[energy carrier EUCalc]],$AE$11:$BI$24,COLUMN()-COLUMN($AD$29),FALSE)*eurostat_totals[[#This Row],[2020 1]]</f>
        <v>1137.3409935978559</v>
      </c>
      <c r="AO115" s="84">
        <f>VLOOKUP(eurostat_totals[[#This Row],[energy carrier EUCalc]],$AE$11:$BI$24,COLUMN()-COLUMN($AD$29),FALSE)*eurostat_totals[[#This Row],[2020 1]]</f>
        <v>1197.2010458924799</v>
      </c>
      <c r="AP115" s="84">
        <f ca="1">VLOOKUP(eurostat_totals[[#This Row],[energy carrier EUCalc]],$AE$11:$BI$24,COLUMN()-COLUMN($AD$29),FALSE)*eurostat_totals[[#This Row],[2020 1]]</f>
        <v>1187.2243705100425</v>
      </c>
      <c r="AQ115" s="84">
        <f ca="1">VLOOKUP(eurostat_totals[[#This Row],[energy carrier EUCalc]],$AE$11:$BI$24,COLUMN()-COLUMN($AD$29),FALSE)*eurostat_totals[[#This Row],[2020 1]]</f>
        <v>1177.2476951276053</v>
      </c>
      <c r="AR115" s="81">
        <f ca="1">VLOOKUP(eurostat_totals[[#This Row],[energy carrier EUCalc]],$AE$11:$BI$24,COLUMN()-COLUMN($AD$29),FALSE)*eurostat_totals[[#This Row],[2020 1]]</f>
        <v>1167.2710197451679</v>
      </c>
      <c r="AS115" s="81">
        <f ca="1">VLOOKUP(eurostat_totals[[#This Row],[energy carrier EUCalc]],$AE$11:$BI$24,COLUMN()-COLUMN($AD$29),FALSE)*eurostat_totals[[#This Row],[2020 1]]</f>
        <v>1157.2943443627305</v>
      </c>
      <c r="AT115" s="81">
        <f ca="1">VLOOKUP(eurostat_totals[[#This Row],[energy carrier EUCalc]],$AE$11:$BI$24,COLUMN()-COLUMN($AD$29),FALSE)*eurostat_totals[[#This Row],[2020 1]]</f>
        <v>1147.3176689802931</v>
      </c>
      <c r="AU115" s="81">
        <f ca="1">VLOOKUP(eurostat_totals[[#This Row],[energy carrier EUCalc]],$AE$11:$BI$24,COLUMN()-COLUMN($AD$29),FALSE)*eurostat_totals[[#This Row],[2020 1]]</f>
        <v>598.60052294623995</v>
      </c>
      <c r="AV115" s="81">
        <f>VLOOKUP(eurostat_totals[[#This Row],[energy carrier EUCalc]],$AE$11:$BI$24,COLUMN()-COLUMN($AD$29),FALSE)*eurostat_totals[[#This Row],[2020 1]]</f>
        <v>1197.2010458924799</v>
      </c>
      <c r="AW115" s="81">
        <f ca="1">VLOOKUP(eurostat_totals[[#This Row],[energy carrier EUCalc]],$AE$11:$BI$24,COLUMN()-COLUMN($AD$29),FALSE)*eurostat_totals[[#This Row],[2020 1]]</f>
        <v>1187.2243705100425</v>
      </c>
      <c r="AX115" s="81">
        <f ca="1">VLOOKUP(eurostat_totals[[#This Row],[energy carrier EUCalc]],$AE$11:$BI$24,COLUMN()-COLUMN($AD$29),FALSE)*eurostat_totals[[#This Row],[2020 1]]</f>
        <v>1177.2476951276053</v>
      </c>
      <c r="AY115" s="81">
        <f ca="1">VLOOKUP(eurostat_totals[[#This Row],[energy carrier EUCalc]],$AE$11:$BI$24,COLUMN()-COLUMN($AD$29),FALSE)*eurostat_totals[[#This Row],[2020 1]]</f>
        <v>1167.2710197451679</v>
      </c>
      <c r="AZ115" s="81">
        <f ca="1">VLOOKUP(eurostat_totals[[#This Row],[energy carrier EUCalc]],$AE$11:$BI$24,COLUMN()-COLUMN($AD$29),FALSE)*eurostat_totals[[#This Row],[2020 1]]</f>
        <v>1157.2943443627305</v>
      </c>
      <c r="BA115" s="81">
        <f ca="1">VLOOKUP(eurostat_totals[[#This Row],[energy carrier EUCalc]],$AE$11:$BI$24,COLUMN()-COLUMN($AD$29),FALSE)*eurostat_totals[[#This Row],[2020 1]]</f>
        <v>1147.3176689802931</v>
      </c>
      <c r="BB115" s="81">
        <f ca="1">VLOOKUP(eurostat_totals[[#This Row],[energy carrier EUCalc]],$AE$11:$BI$24,COLUMN()-COLUMN($AD$29),FALSE)*eurostat_totals[[#This Row],[2020 1]]</f>
        <v>419.02036606236794</v>
      </c>
      <c r="BC115" s="81">
        <f>VLOOKUP(eurostat_totals[[#This Row],[energy carrier EUCalc]],$AE$11:$BI$24,COLUMN()-COLUMN($AD$29),FALSE)*eurostat_totals[[#This Row],[2020 1]]</f>
        <v>1197.2010458924799</v>
      </c>
      <c r="BD115" s="81">
        <f ca="1">VLOOKUP(eurostat_totals[[#This Row],[energy carrier EUCalc]],$AE$11:$BI$24,COLUMN()-COLUMN($AD$29),FALSE)*eurostat_totals[[#This Row],[2020 1]]</f>
        <v>1187.2243705100425</v>
      </c>
      <c r="BE115" s="81">
        <f ca="1">VLOOKUP(eurostat_totals[[#This Row],[energy carrier EUCalc]],$AE$11:$BI$24,COLUMN()-COLUMN($AD$29),FALSE)*eurostat_totals[[#This Row],[2020 1]]</f>
        <v>1177.2476951276053</v>
      </c>
      <c r="BF115" s="81">
        <f ca="1">VLOOKUP(eurostat_totals[[#This Row],[energy carrier EUCalc]],$AE$11:$BI$24,COLUMN()-COLUMN($AD$29),FALSE)*eurostat_totals[[#This Row],[2020 1]]</f>
        <v>1167.2710197451679</v>
      </c>
      <c r="BG115" s="81">
        <f ca="1">VLOOKUP(eurostat_totals[[#This Row],[energy carrier EUCalc]],$AE$11:$BI$24,COLUMN()-COLUMN($AD$29),FALSE)*eurostat_totals[[#This Row],[2020 1]]</f>
        <v>1157.2943443627305</v>
      </c>
      <c r="BH115" s="81">
        <f ca="1">VLOOKUP(eurostat_totals[[#This Row],[energy carrier EUCalc]],$AE$11:$BI$24,COLUMN()-COLUMN($AD$29),FALSE)*eurostat_totals[[#This Row],[2020 1]]</f>
        <v>1147.3176689802931</v>
      </c>
      <c r="BI115" s="81">
        <f ca="1">VLOOKUP(eurostat_totals[[#This Row],[energy carrier EUCalc]],$AE$11:$BI$24,COLUMN()-COLUMN($AD$29),FALSE)*eurostat_totals[[#This Row],[2020 1]]</f>
        <v>59.860052294624047</v>
      </c>
    </row>
    <row r="116" spans="1:61" x14ac:dyDescent="0.25">
      <c r="A116" s="81" t="str">
        <f t="shared" si="121"/>
        <v>gas-ff-naturalRomania</v>
      </c>
      <c r="B116" s="6" t="s">
        <v>33</v>
      </c>
      <c r="C116" t="s">
        <v>10</v>
      </c>
      <c r="D116" s="84">
        <v>21670.339533937698</v>
      </c>
      <c r="E116" s="84">
        <v>25849.964403401464</v>
      </c>
      <c r="F116" s="84">
        <v>15211.570911621966</v>
      </c>
      <c r="G116" s="84">
        <v>16066.156756978091</v>
      </c>
      <c r="H116" s="84">
        <v>15993.828133357536</v>
      </c>
      <c r="I116" s="84">
        <v>18037.953636771945</v>
      </c>
      <c r="J116" s="84">
        <v>16344.260531222299</v>
      </c>
      <c r="K116" s="84">
        <v>21249.829313426813</v>
      </c>
      <c r="L116" s="84">
        <v>22774.634433552943</v>
      </c>
      <c r="M116" s="84">
        <v>21049.066523434667</v>
      </c>
      <c r="N116" s="84">
        <v>22876.63034540182</v>
      </c>
      <c r="O116" s="84">
        <v>19257.428456949438</v>
      </c>
      <c r="P116" s="84">
        <v>21832.767396061441</v>
      </c>
      <c r="Q116" s="84">
        <v>24096.272337632978</v>
      </c>
      <c r="R116" s="84">
        <v>24377.312315479321</v>
      </c>
      <c r="S116" s="84">
        <v>19680.551515559629</v>
      </c>
      <c r="T116" s="84">
        <v>21912.808292203317</v>
      </c>
      <c r="U116" s="84">
        <v>17016.306225623553</v>
      </c>
      <c r="V116" s="84">
        <v>19348.77334413119</v>
      </c>
      <c r="W116" s="84">
        <v>18892.541931923955</v>
      </c>
      <c r="X116" s="84">
        <v>19426.270208811915</v>
      </c>
      <c r="Y116" s="84">
        <v>20302.207341967682</v>
      </c>
      <c r="Z116" s="84">
        <v>22277.750456711048</v>
      </c>
      <c r="AA116" s="84">
        <v>20991.997624353207</v>
      </c>
      <c r="AB116" s="84">
        <v>18247.474457292541</v>
      </c>
      <c r="AC116" s="84">
        <v>18754.20770360071</v>
      </c>
      <c r="AD116" s="84">
        <v>19119.1047241456</v>
      </c>
      <c r="AE116" s="84">
        <v>20351.281058166733</v>
      </c>
      <c r="AF116" s="84">
        <f t="shared" si="118"/>
        <v>19965.987178457868</v>
      </c>
      <c r="AG116" s="84">
        <f t="shared" si="119"/>
        <v>19760.785089278801</v>
      </c>
      <c r="AH116" s="84">
        <f t="shared" si="120"/>
        <v>20063.447215676053</v>
      </c>
      <c r="AI116" s="84">
        <f ca="1">VLOOKUP(eurostat_totals[[#This Row],[energy carrier EUCalc]],$AE$11:$BI$24,COLUMN()-COLUMN($AD$29),FALSE)*eurostat_totals[[#This Row],[2020 1]]</f>
        <v>19896.251822212085</v>
      </c>
      <c r="AJ116" s="84">
        <f ca="1">VLOOKUP(eurostat_totals[[#This Row],[energy carrier EUCalc]],$AE$11:$BI$24,COLUMN()-COLUMN($AD$29),FALSE)*eurostat_totals[[#This Row],[2020 1]]</f>
        <v>19729.056428748121</v>
      </c>
      <c r="AK116" s="84">
        <f ca="1">VLOOKUP(eurostat_totals[[#This Row],[energy carrier EUCalc]],$AE$11:$BI$24,COLUMN()-COLUMN($AD$29),FALSE)*eurostat_totals[[#This Row],[2020 1]]</f>
        <v>19561.861035284153</v>
      </c>
      <c r="AL116" s="84">
        <f ca="1">VLOOKUP(eurostat_totals[[#This Row],[energy carrier EUCalc]],$AE$11:$BI$24,COLUMN()-COLUMN($AD$29),FALSE)*eurostat_totals[[#This Row],[2020 1]]</f>
        <v>19394.665641820186</v>
      </c>
      <c r="AM116" s="84">
        <f ca="1">VLOOKUP(eurostat_totals[[#This Row],[energy carrier EUCalc]],$AE$11:$BI$24,COLUMN()-COLUMN($AD$29),FALSE)*eurostat_totals[[#This Row],[2020 1]]</f>
        <v>19227.470248356218</v>
      </c>
      <c r="AN116" s="84">
        <f ca="1">VLOOKUP(eurostat_totals[[#This Row],[energy carrier EUCalc]],$AE$11:$BI$24,COLUMN()-COLUMN($AD$29),FALSE)*eurostat_totals[[#This Row],[2020 1]]</f>
        <v>19060.27485489225</v>
      </c>
      <c r="AO116" s="84">
        <f>VLOOKUP(eurostat_totals[[#This Row],[energy carrier EUCalc]],$AE$11:$BI$24,COLUMN()-COLUMN($AD$29),FALSE)*eurostat_totals[[#This Row],[2020 1]]</f>
        <v>20063.447215676053</v>
      </c>
      <c r="AP116" s="84">
        <f ca="1">VLOOKUP(eurostat_totals[[#This Row],[energy carrier EUCalc]],$AE$11:$BI$24,COLUMN()-COLUMN($AD$29),FALSE)*eurostat_totals[[#This Row],[2020 1]]</f>
        <v>19896.251822212085</v>
      </c>
      <c r="AQ116" s="84">
        <f ca="1">VLOOKUP(eurostat_totals[[#This Row],[energy carrier EUCalc]],$AE$11:$BI$24,COLUMN()-COLUMN($AD$29),FALSE)*eurostat_totals[[#This Row],[2020 1]]</f>
        <v>19729.056428748121</v>
      </c>
      <c r="AR116" s="81">
        <f ca="1">VLOOKUP(eurostat_totals[[#This Row],[energy carrier EUCalc]],$AE$11:$BI$24,COLUMN()-COLUMN($AD$29),FALSE)*eurostat_totals[[#This Row],[2020 1]]</f>
        <v>19561.861035284153</v>
      </c>
      <c r="AS116" s="81">
        <f ca="1">VLOOKUP(eurostat_totals[[#This Row],[energy carrier EUCalc]],$AE$11:$BI$24,COLUMN()-COLUMN($AD$29),FALSE)*eurostat_totals[[#This Row],[2020 1]]</f>
        <v>19394.665641820186</v>
      </c>
      <c r="AT116" s="81">
        <f ca="1">VLOOKUP(eurostat_totals[[#This Row],[energy carrier EUCalc]],$AE$11:$BI$24,COLUMN()-COLUMN($AD$29),FALSE)*eurostat_totals[[#This Row],[2020 1]]</f>
        <v>19227.470248356218</v>
      </c>
      <c r="AU116" s="81">
        <f ca="1">VLOOKUP(eurostat_totals[[#This Row],[energy carrier EUCalc]],$AE$11:$BI$24,COLUMN()-COLUMN($AD$29),FALSE)*eurostat_totals[[#This Row],[2020 1]]</f>
        <v>10031.723607838027</v>
      </c>
      <c r="AV116" s="81">
        <f>VLOOKUP(eurostat_totals[[#This Row],[energy carrier EUCalc]],$AE$11:$BI$24,COLUMN()-COLUMN($AD$29),FALSE)*eurostat_totals[[#This Row],[2020 1]]</f>
        <v>20063.447215676053</v>
      </c>
      <c r="AW116" s="81">
        <f ca="1">VLOOKUP(eurostat_totals[[#This Row],[energy carrier EUCalc]],$AE$11:$BI$24,COLUMN()-COLUMN($AD$29),FALSE)*eurostat_totals[[#This Row],[2020 1]]</f>
        <v>19896.251822212085</v>
      </c>
      <c r="AX116" s="81">
        <f ca="1">VLOOKUP(eurostat_totals[[#This Row],[energy carrier EUCalc]],$AE$11:$BI$24,COLUMN()-COLUMN($AD$29),FALSE)*eurostat_totals[[#This Row],[2020 1]]</f>
        <v>19729.056428748121</v>
      </c>
      <c r="AY116" s="81">
        <f ca="1">VLOOKUP(eurostat_totals[[#This Row],[energy carrier EUCalc]],$AE$11:$BI$24,COLUMN()-COLUMN($AD$29),FALSE)*eurostat_totals[[#This Row],[2020 1]]</f>
        <v>19561.861035284153</v>
      </c>
      <c r="AZ116" s="81">
        <f ca="1">VLOOKUP(eurostat_totals[[#This Row],[energy carrier EUCalc]],$AE$11:$BI$24,COLUMN()-COLUMN($AD$29),FALSE)*eurostat_totals[[#This Row],[2020 1]]</f>
        <v>19394.665641820186</v>
      </c>
      <c r="BA116" s="81">
        <f ca="1">VLOOKUP(eurostat_totals[[#This Row],[energy carrier EUCalc]],$AE$11:$BI$24,COLUMN()-COLUMN($AD$29),FALSE)*eurostat_totals[[#This Row],[2020 1]]</f>
        <v>19227.470248356218</v>
      </c>
      <c r="BB116" s="81">
        <f ca="1">VLOOKUP(eurostat_totals[[#This Row],[energy carrier EUCalc]],$AE$11:$BI$24,COLUMN()-COLUMN($AD$29),FALSE)*eurostat_totals[[#This Row],[2020 1]]</f>
        <v>7022.2065254866184</v>
      </c>
      <c r="BC116" s="81">
        <f>VLOOKUP(eurostat_totals[[#This Row],[energy carrier EUCalc]],$AE$11:$BI$24,COLUMN()-COLUMN($AD$29),FALSE)*eurostat_totals[[#This Row],[2020 1]]</f>
        <v>20063.447215676053</v>
      </c>
      <c r="BD116" s="81">
        <f ca="1">VLOOKUP(eurostat_totals[[#This Row],[energy carrier EUCalc]],$AE$11:$BI$24,COLUMN()-COLUMN($AD$29),FALSE)*eurostat_totals[[#This Row],[2020 1]]</f>
        <v>19896.251822212085</v>
      </c>
      <c r="BE116" s="81">
        <f ca="1">VLOOKUP(eurostat_totals[[#This Row],[energy carrier EUCalc]],$AE$11:$BI$24,COLUMN()-COLUMN($AD$29),FALSE)*eurostat_totals[[#This Row],[2020 1]]</f>
        <v>19729.056428748121</v>
      </c>
      <c r="BF116" s="81">
        <f ca="1">VLOOKUP(eurostat_totals[[#This Row],[energy carrier EUCalc]],$AE$11:$BI$24,COLUMN()-COLUMN($AD$29),FALSE)*eurostat_totals[[#This Row],[2020 1]]</f>
        <v>19561.861035284153</v>
      </c>
      <c r="BG116" s="81">
        <f ca="1">VLOOKUP(eurostat_totals[[#This Row],[energy carrier EUCalc]],$AE$11:$BI$24,COLUMN()-COLUMN($AD$29),FALSE)*eurostat_totals[[#This Row],[2020 1]]</f>
        <v>19394.665641820186</v>
      </c>
      <c r="BH116" s="81">
        <f ca="1">VLOOKUP(eurostat_totals[[#This Row],[energy carrier EUCalc]],$AE$11:$BI$24,COLUMN()-COLUMN($AD$29),FALSE)*eurostat_totals[[#This Row],[2020 1]]</f>
        <v>19227.470248356218</v>
      </c>
      <c r="BI116" s="81">
        <f ca="1">VLOOKUP(eurostat_totals[[#This Row],[energy carrier EUCalc]],$AE$11:$BI$24,COLUMN()-COLUMN($AD$29),FALSE)*eurostat_totals[[#This Row],[2020 1]]</f>
        <v>1003.1723607838036</v>
      </c>
    </row>
    <row r="117" spans="1:61" x14ac:dyDescent="0.25">
      <c r="A117" s="81" t="str">
        <f t="shared" si="121"/>
        <v>gas-ff-naturalSerbia</v>
      </c>
      <c r="B117" s="6" t="s">
        <v>33</v>
      </c>
      <c r="C117" t="s">
        <v>72</v>
      </c>
      <c r="D117" s="84">
        <v>0</v>
      </c>
      <c r="E117" s="84">
        <v>0</v>
      </c>
      <c r="F117" s="84">
        <v>2706.4987100000003</v>
      </c>
      <c r="G117" s="84">
        <v>1686.74542</v>
      </c>
      <c r="H117" s="84">
        <v>1407.9975800000002</v>
      </c>
      <c r="I117" s="84">
        <v>1662.9969599999999</v>
      </c>
      <c r="J117" s="84">
        <v>2745.7499600000006</v>
      </c>
      <c r="K117" s="84">
        <v>3034.4996000000006</v>
      </c>
      <c r="L117" s="84">
        <v>2826.7529100000002</v>
      </c>
      <c r="M117" s="84">
        <v>2054.4976500000002</v>
      </c>
      <c r="N117" s="84">
        <v>2167.7505900000001</v>
      </c>
      <c r="O117" s="84">
        <v>2173.4958100000003</v>
      </c>
      <c r="P117" s="84">
        <v>2179.2526600000001</v>
      </c>
      <c r="Q117" s="84">
        <v>2279.0031700000004</v>
      </c>
      <c r="R117" s="84">
        <v>2894.4976600000005</v>
      </c>
      <c r="S117" s="84">
        <v>2423.7501500000003</v>
      </c>
      <c r="T117" s="84">
        <v>2493.7511200000004</v>
      </c>
      <c r="U117" s="84">
        <v>4142.0477600000004</v>
      </c>
      <c r="V117" s="84">
        <v>2520.1744800000001</v>
      </c>
      <c r="W117" s="84">
        <v>2339.2465700000002</v>
      </c>
      <c r="X117" s="84">
        <v>2871.2260300000003</v>
      </c>
      <c r="Y117" s="84">
        <v>3272.2865800000009</v>
      </c>
      <c r="Z117" s="84">
        <v>3254.93462</v>
      </c>
      <c r="AA117" s="84">
        <v>2874.98252</v>
      </c>
      <c r="AB117" s="84">
        <v>2154.1551200000004</v>
      </c>
      <c r="AC117" s="84">
        <v>2467.4091700000004</v>
      </c>
      <c r="AD117" s="84">
        <v>2713.2324800000001</v>
      </c>
      <c r="AE117" s="84">
        <v>2776.7206500000002</v>
      </c>
      <c r="AF117" s="84">
        <f t="shared" si="118"/>
        <v>2681.0778560000003</v>
      </c>
      <c r="AG117" s="84">
        <f t="shared" si="119"/>
        <v>2642.2969232000005</v>
      </c>
      <c r="AH117" s="84">
        <f t="shared" si="120"/>
        <v>2739.9252838400007</v>
      </c>
      <c r="AI117" s="84">
        <f ca="1">VLOOKUP(eurostat_totals[[#This Row],[energy carrier EUCalc]],$AE$11:$BI$24,COLUMN()-COLUMN($AD$29),FALSE)*eurostat_totals[[#This Row],[2020 1]]</f>
        <v>2717.092573141334</v>
      </c>
      <c r="AJ117" s="84">
        <f ca="1">VLOOKUP(eurostat_totals[[#This Row],[energy carrier EUCalc]],$AE$11:$BI$24,COLUMN()-COLUMN($AD$29),FALSE)*eurostat_totals[[#This Row],[2020 1]]</f>
        <v>2694.2598624426673</v>
      </c>
      <c r="AK117" s="84">
        <f ca="1">VLOOKUP(eurostat_totals[[#This Row],[energy carrier EUCalc]],$AE$11:$BI$24,COLUMN()-COLUMN($AD$29),FALSE)*eurostat_totals[[#This Row],[2020 1]]</f>
        <v>2671.4271517440011</v>
      </c>
      <c r="AL117" s="84">
        <f ca="1">VLOOKUP(eurostat_totals[[#This Row],[energy carrier EUCalc]],$AE$11:$BI$24,COLUMN()-COLUMN($AD$29),FALSE)*eurostat_totals[[#This Row],[2020 1]]</f>
        <v>2648.594441045334</v>
      </c>
      <c r="AM117" s="84">
        <f ca="1">VLOOKUP(eurostat_totals[[#This Row],[energy carrier EUCalc]],$AE$11:$BI$24,COLUMN()-COLUMN($AD$29),FALSE)*eurostat_totals[[#This Row],[2020 1]]</f>
        <v>2625.7617303466673</v>
      </c>
      <c r="AN117" s="84">
        <f ca="1">VLOOKUP(eurostat_totals[[#This Row],[energy carrier EUCalc]],$AE$11:$BI$24,COLUMN()-COLUMN($AD$29),FALSE)*eurostat_totals[[#This Row],[2020 1]]</f>
        <v>2602.9290196480006</v>
      </c>
      <c r="AO117" s="84">
        <f>VLOOKUP(eurostat_totals[[#This Row],[energy carrier EUCalc]],$AE$11:$BI$24,COLUMN()-COLUMN($AD$29),FALSE)*eurostat_totals[[#This Row],[2020 1]]</f>
        <v>2739.9252838400007</v>
      </c>
      <c r="AP117" s="84">
        <f ca="1">VLOOKUP(eurostat_totals[[#This Row],[energy carrier EUCalc]],$AE$11:$BI$24,COLUMN()-COLUMN($AD$29),FALSE)*eurostat_totals[[#This Row],[2020 1]]</f>
        <v>2717.092573141334</v>
      </c>
      <c r="AQ117" s="84">
        <f ca="1">VLOOKUP(eurostat_totals[[#This Row],[energy carrier EUCalc]],$AE$11:$BI$24,COLUMN()-COLUMN($AD$29),FALSE)*eurostat_totals[[#This Row],[2020 1]]</f>
        <v>2694.2598624426673</v>
      </c>
      <c r="AR117" s="81">
        <f ca="1">VLOOKUP(eurostat_totals[[#This Row],[energy carrier EUCalc]],$AE$11:$BI$24,COLUMN()-COLUMN($AD$29),FALSE)*eurostat_totals[[#This Row],[2020 1]]</f>
        <v>2671.4271517440011</v>
      </c>
      <c r="AS117" s="81">
        <f ca="1">VLOOKUP(eurostat_totals[[#This Row],[energy carrier EUCalc]],$AE$11:$BI$24,COLUMN()-COLUMN($AD$29),FALSE)*eurostat_totals[[#This Row],[2020 1]]</f>
        <v>2648.594441045334</v>
      </c>
      <c r="AT117" s="81">
        <f ca="1">VLOOKUP(eurostat_totals[[#This Row],[energy carrier EUCalc]],$AE$11:$BI$24,COLUMN()-COLUMN($AD$29),FALSE)*eurostat_totals[[#This Row],[2020 1]]</f>
        <v>2625.7617303466673</v>
      </c>
      <c r="AU117" s="81">
        <f ca="1">VLOOKUP(eurostat_totals[[#This Row],[energy carrier EUCalc]],$AE$11:$BI$24,COLUMN()-COLUMN($AD$29),FALSE)*eurostat_totals[[#This Row],[2020 1]]</f>
        <v>1369.9626419200004</v>
      </c>
      <c r="AV117" s="81">
        <f>VLOOKUP(eurostat_totals[[#This Row],[energy carrier EUCalc]],$AE$11:$BI$24,COLUMN()-COLUMN($AD$29),FALSE)*eurostat_totals[[#This Row],[2020 1]]</f>
        <v>2739.9252838400007</v>
      </c>
      <c r="AW117" s="81">
        <f ca="1">VLOOKUP(eurostat_totals[[#This Row],[energy carrier EUCalc]],$AE$11:$BI$24,COLUMN()-COLUMN($AD$29),FALSE)*eurostat_totals[[#This Row],[2020 1]]</f>
        <v>2717.092573141334</v>
      </c>
      <c r="AX117" s="81">
        <f ca="1">VLOOKUP(eurostat_totals[[#This Row],[energy carrier EUCalc]],$AE$11:$BI$24,COLUMN()-COLUMN($AD$29),FALSE)*eurostat_totals[[#This Row],[2020 1]]</f>
        <v>2694.2598624426673</v>
      </c>
      <c r="AY117" s="81">
        <f ca="1">VLOOKUP(eurostat_totals[[#This Row],[energy carrier EUCalc]],$AE$11:$BI$24,COLUMN()-COLUMN($AD$29),FALSE)*eurostat_totals[[#This Row],[2020 1]]</f>
        <v>2671.4271517440011</v>
      </c>
      <c r="AZ117" s="81">
        <f ca="1">VLOOKUP(eurostat_totals[[#This Row],[energy carrier EUCalc]],$AE$11:$BI$24,COLUMN()-COLUMN($AD$29),FALSE)*eurostat_totals[[#This Row],[2020 1]]</f>
        <v>2648.594441045334</v>
      </c>
      <c r="BA117" s="81">
        <f ca="1">VLOOKUP(eurostat_totals[[#This Row],[energy carrier EUCalc]],$AE$11:$BI$24,COLUMN()-COLUMN($AD$29),FALSE)*eurostat_totals[[#This Row],[2020 1]]</f>
        <v>2625.7617303466673</v>
      </c>
      <c r="BB117" s="81">
        <f ca="1">VLOOKUP(eurostat_totals[[#This Row],[energy carrier EUCalc]],$AE$11:$BI$24,COLUMN()-COLUMN($AD$29),FALSE)*eurostat_totals[[#This Row],[2020 1]]</f>
        <v>958.9738493440002</v>
      </c>
      <c r="BC117" s="81">
        <f>VLOOKUP(eurostat_totals[[#This Row],[energy carrier EUCalc]],$AE$11:$BI$24,COLUMN()-COLUMN($AD$29),FALSE)*eurostat_totals[[#This Row],[2020 1]]</f>
        <v>2739.9252838400007</v>
      </c>
      <c r="BD117" s="81">
        <f ca="1">VLOOKUP(eurostat_totals[[#This Row],[energy carrier EUCalc]],$AE$11:$BI$24,COLUMN()-COLUMN($AD$29),FALSE)*eurostat_totals[[#This Row],[2020 1]]</f>
        <v>2717.092573141334</v>
      </c>
      <c r="BE117" s="81">
        <f ca="1">VLOOKUP(eurostat_totals[[#This Row],[energy carrier EUCalc]],$AE$11:$BI$24,COLUMN()-COLUMN($AD$29),FALSE)*eurostat_totals[[#This Row],[2020 1]]</f>
        <v>2694.2598624426673</v>
      </c>
      <c r="BF117" s="81">
        <f ca="1">VLOOKUP(eurostat_totals[[#This Row],[energy carrier EUCalc]],$AE$11:$BI$24,COLUMN()-COLUMN($AD$29),FALSE)*eurostat_totals[[#This Row],[2020 1]]</f>
        <v>2671.4271517440011</v>
      </c>
      <c r="BG117" s="81">
        <f ca="1">VLOOKUP(eurostat_totals[[#This Row],[energy carrier EUCalc]],$AE$11:$BI$24,COLUMN()-COLUMN($AD$29),FALSE)*eurostat_totals[[#This Row],[2020 1]]</f>
        <v>2648.594441045334</v>
      </c>
      <c r="BH117" s="81">
        <f ca="1">VLOOKUP(eurostat_totals[[#This Row],[energy carrier EUCalc]],$AE$11:$BI$24,COLUMN()-COLUMN($AD$29),FALSE)*eurostat_totals[[#This Row],[2020 1]]</f>
        <v>2625.7617303466673</v>
      </c>
      <c r="BI117" s="81">
        <f ca="1">VLOOKUP(eurostat_totals[[#This Row],[energy carrier EUCalc]],$AE$11:$BI$24,COLUMN()-COLUMN($AD$29),FALSE)*eurostat_totals[[#This Row],[2020 1]]</f>
        <v>136.99626419200015</v>
      </c>
    </row>
    <row r="118" spans="1:61" x14ac:dyDescent="0.25">
      <c r="A118" s="81" t="str">
        <f t="shared" si="121"/>
        <v>gas-ff-naturalSlovakia</v>
      </c>
      <c r="B118" s="6" t="s">
        <v>33</v>
      </c>
      <c r="C118" t="s">
        <v>20</v>
      </c>
      <c r="D118" s="84">
        <v>10712.265465067236</v>
      </c>
      <c r="E118" s="84">
        <v>8460.5371831940374</v>
      </c>
      <c r="F118" s="84">
        <v>8462.4015903926756</v>
      </c>
      <c r="G118" s="84">
        <v>8289.2400156783751</v>
      </c>
      <c r="H118" s="84">
        <v>8844.13896431377</v>
      </c>
      <c r="I118" s="84">
        <v>9950.284145440286</v>
      </c>
      <c r="J118" s="84">
        <v>11916.910322427912</v>
      </c>
      <c r="K118" s="84">
        <v>13174.938104272031</v>
      </c>
      <c r="L118" s="84">
        <v>14047.090669687879</v>
      </c>
      <c r="M118" s="84">
        <v>15064.134308826433</v>
      </c>
      <c r="N118" s="84">
        <v>15746.678564597138</v>
      </c>
      <c r="O118" s="84">
        <v>16501.570202196413</v>
      </c>
      <c r="P118" s="84">
        <v>15822.448358662805</v>
      </c>
      <c r="Q118" s="84">
        <v>15660.44928020815</v>
      </c>
      <c r="R118" s="84">
        <v>14218.78785703016</v>
      </c>
      <c r="S118" s="84">
        <v>13336.634801612623</v>
      </c>
      <c r="T118" s="84">
        <v>11695.408542768912</v>
      </c>
      <c r="U118" s="84">
        <v>9678.8400638798357</v>
      </c>
      <c r="V118" s="84">
        <v>10357.074697970322</v>
      </c>
      <c r="W118" s="84">
        <v>10514.304224116173</v>
      </c>
      <c r="X118" s="84">
        <v>11869.407513073418</v>
      </c>
      <c r="Y118" s="84">
        <v>10059.192091757515</v>
      </c>
      <c r="Z118" s="84">
        <v>9103.8656512284178</v>
      </c>
      <c r="AA118" s="84">
        <v>9778.035979581924</v>
      </c>
      <c r="AB118" s="84">
        <v>8169.7401442468454</v>
      </c>
      <c r="AC118" s="84">
        <v>8071.3385297111536</v>
      </c>
      <c r="AD118" s="84">
        <v>8238.184998789171</v>
      </c>
      <c r="AE118" s="84">
        <v>8866.1220561639147</v>
      </c>
      <c r="AF118" s="84">
        <f t="shared" si="118"/>
        <v>8818.5733371510141</v>
      </c>
      <c r="AG118" s="84">
        <f t="shared" si="119"/>
        <v>8626.6808086648325</v>
      </c>
      <c r="AH118" s="84">
        <f t="shared" si="120"/>
        <v>8718.0689415484303</v>
      </c>
      <c r="AI118" s="84">
        <f ca="1">VLOOKUP(eurostat_totals[[#This Row],[energy carrier EUCalc]],$AE$11:$BI$24,COLUMN()-COLUMN($AD$29),FALSE)*eurostat_totals[[#This Row],[2020 1]]</f>
        <v>8645.4183670355269</v>
      </c>
      <c r="AJ118" s="84">
        <f ca="1">VLOOKUP(eurostat_totals[[#This Row],[energy carrier EUCalc]],$AE$11:$BI$24,COLUMN()-COLUMN($AD$29),FALSE)*eurostat_totals[[#This Row],[2020 1]]</f>
        <v>8572.7677925226235</v>
      </c>
      <c r="AK118" s="84">
        <f ca="1">VLOOKUP(eurostat_totals[[#This Row],[energy carrier EUCalc]],$AE$11:$BI$24,COLUMN()-COLUMN($AD$29),FALSE)*eurostat_totals[[#This Row],[2020 1]]</f>
        <v>8500.1172180097201</v>
      </c>
      <c r="AL118" s="84">
        <f ca="1">VLOOKUP(eurostat_totals[[#This Row],[energy carrier EUCalc]],$AE$11:$BI$24,COLUMN()-COLUMN($AD$29),FALSE)*eurostat_totals[[#This Row],[2020 1]]</f>
        <v>8427.4666434968167</v>
      </c>
      <c r="AM118" s="84">
        <f ca="1">VLOOKUP(eurostat_totals[[#This Row],[energy carrier EUCalc]],$AE$11:$BI$24,COLUMN()-COLUMN($AD$29),FALSE)*eurostat_totals[[#This Row],[2020 1]]</f>
        <v>8354.8160689839115</v>
      </c>
      <c r="AN118" s="84">
        <f ca="1">VLOOKUP(eurostat_totals[[#This Row],[energy carrier EUCalc]],$AE$11:$BI$24,COLUMN()-COLUMN($AD$29),FALSE)*eurostat_totals[[#This Row],[2020 1]]</f>
        <v>8282.1654944710081</v>
      </c>
      <c r="AO118" s="84">
        <f>VLOOKUP(eurostat_totals[[#This Row],[energy carrier EUCalc]],$AE$11:$BI$24,COLUMN()-COLUMN($AD$29),FALSE)*eurostat_totals[[#This Row],[2020 1]]</f>
        <v>8718.0689415484303</v>
      </c>
      <c r="AP118" s="84">
        <f ca="1">VLOOKUP(eurostat_totals[[#This Row],[energy carrier EUCalc]],$AE$11:$BI$24,COLUMN()-COLUMN($AD$29),FALSE)*eurostat_totals[[#This Row],[2020 1]]</f>
        <v>8645.4183670355269</v>
      </c>
      <c r="AQ118" s="84">
        <f ca="1">VLOOKUP(eurostat_totals[[#This Row],[energy carrier EUCalc]],$AE$11:$BI$24,COLUMN()-COLUMN($AD$29),FALSE)*eurostat_totals[[#This Row],[2020 1]]</f>
        <v>8572.7677925226235</v>
      </c>
      <c r="AR118" s="81">
        <f ca="1">VLOOKUP(eurostat_totals[[#This Row],[energy carrier EUCalc]],$AE$11:$BI$24,COLUMN()-COLUMN($AD$29),FALSE)*eurostat_totals[[#This Row],[2020 1]]</f>
        <v>8500.1172180097201</v>
      </c>
      <c r="AS118" s="81">
        <f ca="1">VLOOKUP(eurostat_totals[[#This Row],[energy carrier EUCalc]],$AE$11:$BI$24,COLUMN()-COLUMN($AD$29),FALSE)*eurostat_totals[[#This Row],[2020 1]]</f>
        <v>8427.4666434968167</v>
      </c>
      <c r="AT118" s="81">
        <f ca="1">VLOOKUP(eurostat_totals[[#This Row],[energy carrier EUCalc]],$AE$11:$BI$24,COLUMN()-COLUMN($AD$29),FALSE)*eurostat_totals[[#This Row],[2020 1]]</f>
        <v>8354.8160689839115</v>
      </c>
      <c r="AU118" s="81">
        <f ca="1">VLOOKUP(eurostat_totals[[#This Row],[energy carrier EUCalc]],$AE$11:$BI$24,COLUMN()-COLUMN($AD$29),FALSE)*eurostat_totals[[#This Row],[2020 1]]</f>
        <v>4359.0344707742152</v>
      </c>
      <c r="AV118" s="81">
        <f>VLOOKUP(eurostat_totals[[#This Row],[energy carrier EUCalc]],$AE$11:$BI$24,COLUMN()-COLUMN($AD$29),FALSE)*eurostat_totals[[#This Row],[2020 1]]</f>
        <v>8718.0689415484303</v>
      </c>
      <c r="AW118" s="81">
        <f ca="1">VLOOKUP(eurostat_totals[[#This Row],[energy carrier EUCalc]],$AE$11:$BI$24,COLUMN()-COLUMN($AD$29),FALSE)*eurostat_totals[[#This Row],[2020 1]]</f>
        <v>8645.4183670355269</v>
      </c>
      <c r="AX118" s="81">
        <f ca="1">VLOOKUP(eurostat_totals[[#This Row],[energy carrier EUCalc]],$AE$11:$BI$24,COLUMN()-COLUMN($AD$29),FALSE)*eurostat_totals[[#This Row],[2020 1]]</f>
        <v>8572.7677925226235</v>
      </c>
      <c r="AY118" s="81">
        <f ca="1">VLOOKUP(eurostat_totals[[#This Row],[energy carrier EUCalc]],$AE$11:$BI$24,COLUMN()-COLUMN($AD$29),FALSE)*eurostat_totals[[#This Row],[2020 1]]</f>
        <v>8500.1172180097201</v>
      </c>
      <c r="AZ118" s="81">
        <f ca="1">VLOOKUP(eurostat_totals[[#This Row],[energy carrier EUCalc]],$AE$11:$BI$24,COLUMN()-COLUMN($AD$29),FALSE)*eurostat_totals[[#This Row],[2020 1]]</f>
        <v>8427.4666434968167</v>
      </c>
      <c r="BA118" s="81">
        <f ca="1">VLOOKUP(eurostat_totals[[#This Row],[energy carrier EUCalc]],$AE$11:$BI$24,COLUMN()-COLUMN($AD$29),FALSE)*eurostat_totals[[#This Row],[2020 1]]</f>
        <v>8354.8160689839115</v>
      </c>
      <c r="BB118" s="81">
        <f ca="1">VLOOKUP(eurostat_totals[[#This Row],[energy carrier EUCalc]],$AE$11:$BI$24,COLUMN()-COLUMN($AD$29),FALSE)*eurostat_totals[[#This Row],[2020 1]]</f>
        <v>3051.3241295419502</v>
      </c>
      <c r="BC118" s="81">
        <f>VLOOKUP(eurostat_totals[[#This Row],[energy carrier EUCalc]],$AE$11:$BI$24,COLUMN()-COLUMN($AD$29),FALSE)*eurostat_totals[[#This Row],[2020 1]]</f>
        <v>8718.0689415484303</v>
      </c>
      <c r="BD118" s="81">
        <f ca="1">VLOOKUP(eurostat_totals[[#This Row],[energy carrier EUCalc]],$AE$11:$BI$24,COLUMN()-COLUMN($AD$29),FALSE)*eurostat_totals[[#This Row],[2020 1]]</f>
        <v>8645.4183670355269</v>
      </c>
      <c r="BE118" s="81">
        <f ca="1">VLOOKUP(eurostat_totals[[#This Row],[energy carrier EUCalc]],$AE$11:$BI$24,COLUMN()-COLUMN($AD$29),FALSE)*eurostat_totals[[#This Row],[2020 1]]</f>
        <v>8572.7677925226235</v>
      </c>
      <c r="BF118" s="81">
        <f ca="1">VLOOKUP(eurostat_totals[[#This Row],[energy carrier EUCalc]],$AE$11:$BI$24,COLUMN()-COLUMN($AD$29),FALSE)*eurostat_totals[[#This Row],[2020 1]]</f>
        <v>8500.1172180097201</v>
      </c>
      <c r="BG118" s="81">
        <f ca="1">VLOOKUP(eurostat_totals[[#This Row],[energy carrier EUCalc]],$AE$11:$BI$24,COLUMN()-COLUMN($AD$29),FALSE)*eurostat_totals[[#This Row],[2020 1]]</f>
        <v>8427.4666434968167</v>
      </c>
      <c r="BH118" s="81">
        <f ca="1">VLOOKUP(eurostat_totals[[#This Row],[energy carrier EUCalc]],$AE$11:$BI$24,COLUMN()-COLUMN($AD$29),FALSE)*eurostat_totals[[#This Row],[2020 1]]</f>
        <v>8354.8160689839115</v>
      </c>
      <c r="BI118" s="81">
        <f ca="1">VLOOKUP(eurostat_totals[[#This Row],[energy carrier EUCalc]],$AE$11:$BI$24,COLUMN()-COLUMN($AD$29),FALSE)*eurostat_totals[[#This Row],[2020 1]]</f>
        <v>435.9034470774219</v>
      </c>
    </row>
    <row r="119" spans="1:61" x14ac:dyDescent="0.25">
      <c r="A119" s="81" t="str">
        <f t="shared" si="121"/>
        <v>gas-ff-naturalSlovenia</v>
      </c>
      <c r="B119" s="6" t="s">
        <v>33</v>
      </c>
      <c r="C119" t="s">
        <v>26</v>
      </c>
      <c r="D119" s="84">
        <v>2291.2121917268259</v>
      </c>
      <c r="E119" s="84">
        <v>2968.6671913924242</v>
      </c>
      <c r="F119" s="84">
        <v>2528.8738732114921</v>
      </c>
      <c r="G119" s="84">
        <v>3169.1905187613224</v>
      </c>
      <c r="H119" s="84">
        <v>3237.0736311104706</v>
      </c>
      <c r="I119" s="84">
        <v>3755.41360552588</v>
      </c>
      <c r="J119" s="84">
        <v>2995.9631454695827</v>
      </c>
      <c r="K119" s="84">
        <v>3200.6941271702913</v>
      </c>
      <c r="L119" s="84">
        <v>3012.8730456509916</v>
      </c>
      <c r="M119" s="84">
        <v>3280.3733956071405</v>
      </c>
      <c r="N119" s="84">
        <v>2536.7511910789872</v>
      </c>
      <c r="O119" s="84">
        <v>2450.0082960184182</v>
      </c>
      <c r="P119" s="84">
        <v>2746.6057614986707</v>
      </c>
      <c r="Q119" s="84">
        <v>3354.4113978331793</v>
      </c>
      <c r="R119" s="84">
        <v>3548.8640670031559</v>
      </c>
      <c r="S119" s="84">
        <v>3090.9384634501998</v>
      </c>
      <c r="T119" s="84">
        <v>3081.2618295281145</v>
      </c>
      <c r="U119" s="84">
        <v>2229.666574141102</v>
      </c>
      <c r="V119" s="84">
        <v>2540.6256614939653</v>
      </c>
      <c r="W119" s="84">
        <v>2671.4372161798574</v>
      </c>
      <c r="X119" s="84">
        <v>2857.2436551998185</v>
      </c>
      <c r="Y119" s="84">
        <v>2382.5890129692543</v>
      </c>
      <c r="Z119" s="84">
        <v>2213.5826223993131</v>
      </c>
      <c r="AA119" s="84">
        <v>1998.2120360307606</v>
      </c>
      <c r="AB119" s="84">
        <v>1480.1665566054767</v>
      </c>
      <c r="AC119" s="84">
        <v>1635.2365329984971</v>
      </c>
      <c r="AD119" s="84">
        <v>1642.9886055516542</v>
      </c>
      <c r="AE119" s="84">
        <v>1606.5519598656842</v>
      </c>
      <c r="AF119" s="84">
        <f t="shared" si="118"/>
        <v>1485.1458273589585</v>
      </c>
      <c r="AG119" s="84">
        <f t="shared" si="119"/>
        <v>1382.5325856245981</v>
      </c>
      <c r="AH119" s="84">
        <f t="shared" si="120"/>
        <v>1363.0057914284225</v>
      </c>
      <c r="AI119" s="84">
        <f ca="1">VLOOKUP(eurostat_totals[[#This Row],[energy carrier EUCalc]],$AE$11:$BI$24,COLUMN()-COLUMN($AD$29),FALSE)*eurostat_totals[[#This Row],[2020 1]]</f>
        <v>1351.6474098331857</v>
      </c>
      <c r="AJ119" s="84">
        <f ca="1">VLOOKUP(eurostat_totals[[#This Row],[energy carrier EUCalc]],$AE$11:$BI$24,COLUMN()-COLUMN($AD$29),FALSE)*eurostat_totals[[#This Row],[2020 1]]</f>
        <v>1340.289028237949</v>
      </c>
      <c r="AK119" s="84">
        <f ca="1">VLOOKUP(eurostat_totals[[#This Row],[energy carrier EUCalc]],$AE$11:$BI$24,COLUMN()-COLUMN($AD$29),FALSE)*eurostat_totals[[#This Row],[2020 1]]</f>
        <v>1328.9306466427122</v>
      </c>
      <c r="AL119" s="84">
        <f ca="1">VLOOKUP(eurostat_totals[[#This Row],[energy carrier EUCalc]],$AE$11:$BI$24,COLUMN()-COLUMN($AD$29),FALSE)*eurostat_totals[[#This Row],[2020 1]]</f>
        <v>1317.5722650474752</v>
      </c>
      <c r="AM119" s="84">
        <f ca="1">VLOOKUP(eurostat_totals[[#This Row],[energy carrier EUCalc]],$AE$11:$BI$24,COLUMN()-COLUMN($AD$29),FALSE)*eurostat_totals[[#This Row],[2020 1]]</f>
        <v>1306.2138834522382</v>
      </c>
      <c r="AN119" s="84">
        <f ca="1">VLOOKUP(eurostat_totals[[#This Row],[energy carrier EUCalc]],$AE$11:$BI$24,COLUMN()-COLUMN($AD$29),FALSE)*eurostat_totals[[#This Row],[2020 1]]</f>
        <v>1294.8555018570014</v>
      </c>
      <c r="AO119" s="84">
        <f>VLOOKUP(eurostat_totals[[#This Row],[energy carrier EUCalc]],$AE$11:$BI$24,COLUMN()-COLUMN($AD$29),FALSE)*eurostat_totals[[#This Row],[2020 1]]</f>
        <v>1363.0057914284225</v>
      </c>
      <c r="AP119" s="84">
        <f ca="1">VLOOKUP(eurostat_totals[[#This Row],[energy carrier EUCalc]],$AE$11:$BI$24,COLUMN()-COLUMN($AD$29),FALSE)*eurostat_totals[[#This Row],[2020 1]]</f>
        <v>1351.6474098331857</v>
      </c>
      <c r="AQ119" s="84">
        <f ca="1">VLOOKUP(eurostat_totals[[#This Row],[energy carrier EUCalc]],$AE$11:$BI$24,COLUMN()-COLUMN($AD$29),FALSE)*eurostat_totals[[#This Row],[2020 1]]</f>
        <v>1340.289028237949</v>
      </c>
      <c r="AR119" s="81">
        <f ca="1">VLOOKUP(eurostat_totals[[#This Row],[energy carrier EUCalc]],$AE$11:$BI$24,COLUMN()-COLUMN($AD$29),FALSE)*eurostat_totals[[#This Row],[2020 1]]</f>
        <v>1328.9306466427122</v>
      </c>
      <c r="AS119" s="81">
        <f ca="1">VLOOKUP(eurostat_totals[[#This Row],[energy carrier EUCalc]],$AE$11:$BI$24,COLUMN()-COLUMN($AD$29),FALSE)*eurostat_totals[[#This Row],[2020 1]]</f>
        <v>1317.5722650474752</v>
      </c>
      <c r="AT119" s="81">
        <f ca="1">VLOOKUP(eurostat_totals[[#This Row],[energy carrier EUCalc]],$AE$11:$BI$24,COLUMN()-COLUMN($AD$29),FALSE)*eurostat_totals[[#This Row],[2020 1]]</f>
        <v>1306.2138834522382</v>
      </c>
      <c r="AU119" s="81">
        <f ca="1">VLOOKUP(eurostat_totals[[#This Row],[energy carrier EUCalc]],$AE$11:$BI$24,COLUMN()-COLUMN($AD$29),FALSE)*eurostat_totals[[#This Row],[2020 1]]</f>
        <v>681.50289571421126</v>
      </c>
      <c r="AV119" s="81">
        <f>VLOOKUP(eurostat_totals[[#This Row],[energy carrier EUCalc]],$AE$11:$BI$24,COLUMN()-COLUMN($AD$29),FALSE)*eurostat_totals[[#This Row],[2020 1]]</f>
        <v>1363.0057914284225</v>
      </c>
      <c r="AW119" s="81">
        <f ca="1">VLOOKUP(eurostat_totals[[#This Row],[energy carrier EUCalc]],$AE$11:$BI$24,COLUMN()-COLUMN($AD$29),FALSE)*eurostat_totals[[#This Row],[2020 1]]</f>
        <v>1351.6474098331857</v>
      </c>
      <c r="AX119" s="81">
        <f ca="1">VLOOKUP(eurostat_totals[[#This Row],[energy carrier EUCalc]],$AE$11:$BI$24,COLUMN()-COLUMN($AD$29),FALSE)*eurostat_totals[[#This Row],[2020 1]]</f>
        <v>1340.289028237949</v>
      </c>
      <c r="AY119" s="81">
        <f ca="1">VLOOKUP(eurostat_totals[[#This Row],[energy carrier EUCalc]],$AE$11:$BI$24,COLUMN()-COLUMN($AD$29),FALSE)*eurostat_totals[[#This Row],[2020 1]]</f>
        <v>1328.9306466427122</v>
      </c>
      <c r="AZ119" s="81">
        <f ca="1">VLOOKUP(eurostat_totals[[#This Row],[energy carrier EUCalc]],$AE$11:$BI$24,COLUMN()-COLUMN($AD$29),FALSE)*eurostat_totals[[#This Row],[2020 1]]</f>
        <v>1317.5722650474752</v>
      </c>
      <c r="BA119" s="81">
        <f ca="1">VLOOKUP(eurostat_totals[[#This Row],[energy carrier EUCalc]],$AE$11:$BI$24,COLUMN()-COLUMN($AD$29),FALSE)*eurostat_totals[[#This Row],[2020 1]]</f>
        <v>1306.2138834522382</v>
      </c>
      <c r="BB119" s="81">
        <f ca="1">VLOOKUP(eurostat_totals[[#This Row],[energy carrier EUCalc]],$AE$11:$BI$24,COLUMN()-COLUMN($AD$29),FALSE)*eurostat_totals[[#This Row],[2020 1]]</f>
        <v>477.05202699994783</v>
      </c>
      <c r="BC119" s="81">
        <f>VLOOKUP(eurostat_totals[[#This Row],[energy carrier EUCalc]],$AE$11:$BI$24,COLUMN()-COLUMN($AD$29),FALSE)*eurostat_totals[[#This Row],[2020 1]]</f>
        <v>1363.0057914284225</v>
      </c>
      <c r="BD119" s="81">
        <f ca="1">VLOOKUP(eurostat_totals[[#This Row],[energy carrier EUCalc]],$AE$11:$BI$24,COLUMN()-COLUMN($AD$29),FALSE)*eurostat_totals[[#This Row],[2020 1]]</f>
        <v>1351.6474098331857</v>
      </c>
      <c r="BE119" s="81">
        <f ca="1">VLOOKUP(eurostat_totals[[#This Row],[energy carrier EUCalc]],$AE$11:$BI$24,COLUMN()-COLUMN($AD$29),FALSE)*eurostat_totals[[#This Row],[2020 1]]</f>
        <v>1340.289028237949</v>
      </c>
      <c r="BF119" s="81">
        <f ca="1">VLOOKUP(eurostat_totals[[#This Row],[energy carrier EUCalc]],$AE$11:$BI$24,COLUMN()-COLUMN($AD$29),FALSE)*eurostat_totals[[#This Row],[2020 1]]</f>
        <v>1328.9306466427122</v>
      </c>
      <c r="BG119" s="81">
        <f ca="1">VLOOKUP(eurostat_totals[[#This Row],[energy carrier EUCalc]],$AE$11:$BI$24,COLUMN()-COLUMN($AD$29),FALSE)*eurostat_totals[[#This Row],[2020 1]]</f>
        <v>1317.5722650474752</v>
      </c>
      <c r="BH119" s="81">
        <f ca="1">VLOOKUP(eurostat_totals[[#This Row],[energy carrier EUCalc]],$AE$11:$BI$24,COLUMN()-COLUMN($AD$29),FALSE)*eurostat_totals[[#This Row],[2020 1]]</f>
        <v>1306.2138834522382</v>
      </c>
      <c r="BI119" s="81">
        <f ca="1">VLOOKUP(eurostat_totals[[#This Row],[energy carrier EUCalc]],$AE$11:$BI$24,COLUMN()-COLUMN($AD$29),FALSE)*eurostat_totals[[#This Row],[2020 1]]</f>
        <v>68.150289571421183</v>
      </c>
    </row>
    <row r="120" spans="1:61" x14ac:dyDescent="0.25">
      <c r="A120" s="81" t="str">
        <f t="shared" si="121"/>
        <v>gas-ff-naturalSpain</v>
      </c>
      <c r="B120" s="6" t="s">
        <v>33</v>
      </c>
      <c r="C120" t="s">
        <v>7</v>
      </c>
      <c r="D120" s="84">
        <v>20164.425353528255</v>
      </c>
      <c r="E120" s="84">
        <v>21589.209274647874</v>
      </c>
      <c r="F120" s="84">
        <v>21089.646166389259</v>
      </c>
      <c r="G120" s="84">
        <v>21241.243780769331</v>
      </c>
      <c r="H120" s="84">
        <v>22257.079395375651</v>
      </c>
      <c r="I120" s="84">
        <v>21299.675198571313</v>
      </c>
      <c r="J120" s="84">
        <v>23181.27517417225</v>
      </c>
      <c r="K120" s="84">
        <v>23019.328744259907</v>
      </c>
      <c r="L120" s="84">
        <v>24082.33830648497</v>
      </c>
      <c r="M120" s="84">
        <v>25711.802282900378</v>
      </c>
      <c r="N120" s="84">
        <v>27308.644214506476</v>
      </c>
      <c r="O120" s="84">
        <v>30230.218654402703</v>
      </c>
      <c r="P120" s="84">
        <v>32270.142242840211</v>
      </c>
      <c r="Q120" s="84">
        <v>37714.940577043519</v>
      </c>
      <c r="R120" s="84">
        <v>40483.794330762074</v>
      </c>
      <c r="S120" s="84">
        <v>41710.736844642117</v>
      </c>
      <c r="T120" s="84">
        <v>43180.342716863488</v>
      </c>
      <c r="U120" s="84">
        <v>43047.810292832793</v>
      </c>
      <c r="V120" s="84">
        <v>40112.347333319383</v>
      </c>
      <c r="W120" s="84">
        <v>40362.056501838037</v>
      </c>
      <c r="X120" s="84">
        <v>46225.628157464707</v>
      </c>
      <c r="Y120" s="84">
        <v>35146.11422810144</v>
      </c>
      <c r="Z120" s="84">
        <v>34696.185364133242</v>
      </c>
      <c r="AA120" s="84">
        <v>31926.362861194553</v>
      </c>
      <c r="AB120" s="84">
        <v>31231.094404847005</v>
      </c>
      <c r="AC120" s="84">
        <v>33007.263619737852</v>
      </c>
      <c r="AD120" s="84">
        <v>34131.935810132942</v>
      </c>
      <c r="AE120" s="84">
        <v>34994.150409951457</v>
      </c>
      <c r="AF120" s="84">
        <f t="shared" si="118"/>
        <v>35053.743419115097</v>
      </c>
      <c r="AG120" s="84">
        <f t="shared" si="119"/>
        <v>35679.219530699207</v>
      </c>
      <c r="AH120" s="84">
        <f t="shared" si="120"/>
        <v>36568.844555869648</v>
      </c>
      <c r="AI120" s="84">
        <f ca="1">VLOOKUP(eurostat_totals[[#This Row],[energy carrier EUCalc]],$AE$11:$BI$24,COLUMN()-COLUMN($AD$29),FALSE)*eurostat_totals[[#This Row],[2020 1]]</f>
        <v>36264.104184570737</v>
      </c>
      <c r="AJ120" s="84">
        <f ca="1">VLOOKUP(eurostat_totals[[#This Row],[energy carrier EUCalc]],$AE$11:$BI$24,COLUMN()-COLUMN($AD$29),FALSE)*eurostat_totals[[#This Row],[2020 1]]</f>
        <v>35959.363813271819</v>
      </c>
      <c r="AK120" s="84">
        <f ca="1">VLOOKUP(eurostat_totals[[#This Row],[energy carrier EUCalc]],$AE$11:$BI$24,COLUMN()-COLUMN($AD$29),FALSE)*eurostat_totals[[#This Row],[2020 1]]</f>
        <v>35654.623441972908</v>
      </c>
      <c r="AL120" s="84">
        <f ca="1">VLOOKUP(eurostat_totals[[#This Row],[energy carrier EUCalc]],$AE$11:$BI$24,COLUMN()-COLUMN($AD$29),FALSE)*eurostat_totals[[#This Row],[2020 1]]</f>
        <v>35349.88307067399</v>
      </c>
      <c r="AM120" s="84">
        <f ca="1">VLOOKUP(eurostat_totals[[#This Row],[energy carrier EUCalc]],$AE$11:$BI$24,COLUMN()-COLUMN($AD$29),FALSE)*eurostat_totals[[#This Row],[2020 1]]</f>
        <v>35045.142699375079</v>
      </c>
      <c r="AN120" s="84">
        <f ca="1">VLOOKUP(eurostat_totals[[#This Row],[energy carrier EUCalc]],$AE$11:$BI$24,COLUMN()-COLUMN($AD$29),FALSE)*eurostat_totals[[#This Row],[2020 1]]</f>
        <v>34740.402328076161</v>
      </c>
      <c r="AO120" s="84">
        <f>VLOOKUP(eurostat_totals[[#This Row],[energy carrier EUCalc]],$AE$11:$BI$24,COLUMN()-COLUMN($AD$29),FALSE)*eurostat_totals[[#This Row],[2020 1]]</f>
        <v>36568.844555869648</v>
      </c>
      <c r="AP120" s="84">
        <f ca="1">VLOOKUP(eurostat_totals[[#This Row],[energy carrier EUCalc]],$AE$11:$BI$24,COLUMN()-COLUMN($AD$29),FALSE)*eurostat_totals[[#This Row],[2020 1]]</f>
        <v>36264.104184570737</v>
      </c>
      <c r="AQ120" s="84">
        <f ca="1">VLOOKUP(eurostat_totals[[#This Row],[energy carrier EUCalc]],$AE$11:$BI$24,COLUMN()-COLUMN($AD$29),FALSE)*eurostat_totals[[#This Row],[2020 1]]</f>
        <v>35959.363813271819</v>
      </c>
      <c r="AR120" s="81">
        <f ca="1">VLOOKUP(eurostat_totals[[#This Row],[energy carrier EUCalc]],$AE$11:$BI$24,COLUMN()-COLUMN($AD$29),FALSE)*eurostat_totals[[#This Row],[2020 1]]</f>
        <v>35654.623441972908</v>
      </c>
      <c r="AS120" s="81">
        <f ca="1">VLOOKUP(eurostat_totals[[#This Row],[energy carrier EUCalc]],$AE$11:$BI$24,COLUMN()-COLUMN($AD$29),FALSE)*eurostat_totals[[#This Row],[2020 1]]</f>
        <v>35349.88307067399</v>
      </c>
      <c r="AT120" s="81">
        <f ca="1">VLOOKUP(eurostat_totals[[#This Row],[energy carrier EUCalc]],$AE$11:$BI$24,COLUMN()-COLUMN($AD$29),FALSE)*eurostat_totals[[#This Row],[2020 1]]</f>
        <v>35045.142699375079</v>
      </c>
      <c r="AU120" s="81">
        <f ca="1">VLOOKUP(eurostat_totals[[#This Row],[energy carrier EUCalc]],$AE$11:$BI$24,COLUMN()-COLUMN($AD$29),FALSE)*eurostat_totals[[#This Row],[2020 1]]</f>
        <v>18284.422277934824</v>
      </c>
      <c r="AV120" s="81">
        <f>VLOOKUP(eurostat_totals[[#This Row],[energy carrier EUCalc]],$AE$11:$BI$24,COLUMN()-COLUMN($AD$29),FALSE)*eurostat_totals[[#This Row],[2020 1]]</f>
        <v>36568.844555869648</v>
      </c>
      <c r="AW120" s="81">
        <f ca="1">VLOOKUP(eurostat_totals[[#This Row],[energy carrier EUCalc]],$AE$11:$BI$24,COLUMN()-COLUMN($AD$29),FALSE)*eurostat_totals[[#This Row],[2020 1]]</f>
        <v>36264.104184570737</v>
      </c>
      <c r="AX120" s="81">
        <f ca="1">VLOOKUP(eurostat_totals[[#This Row],[energy carrier EUCalc]],$AE$11:$BI$24,COLUMN()-COLUMN($AD$29),FALSE)*eurostat_totals[[#This Row],[2020 1]]</f>
        <v>35959.363813271819</v>
      </c>
      <c r="AY120" s="81">
        <f ca="1">VLOOKUP(eurostat_totals[[#This Row],[energy carrier EUCalc]],$AE$11:$BI$24,COLUMN()-COLUMN($AD$29),FALSE)*eurostat_totals[[#This Row],[2020 1]]</f>
        <v>35654.623441972908</v>
      </c>
      <c r="AZ120" s="81">
        <f ca="1">VLOOKUP(eurostat_totals[[#This Row],[energy carrier EUCalc]],$AE$11:$BI$24,COLUMN()-COLUMN($AD$29),FALSE)*eurostat_totals[[#This Row],[2020 1]]</f>
        <v>35349.88307067399</v>
      </c>
      <c r="BA120" s="81">
        <f ca="1">VLOOKUP(eurostat_totals[[#This Row],[energy carrier EUCalc]],$AE$11:$BI$24,COLUMN()-COLUMN($AD$29),FALSE)*eurostat_totals[[#This Row],[2020 1]]</f>
        <v>35045.142699375079</v>
      </c>
      <c r="BB120" s="81">
        <f ca="1">VLOOKUP(eurostat_totals[[#This Row],[energy carrier EUCalc]],$AE$11:$BI$24,COLUMN()-COLUMN($AD$29),FALSE)*eurostat_totals[[#This Row],[2020 1]]</f>
        <v>12799.095594554376</v>
      </c>
      <c r="BC120" s="81">
        <f>VLOOKUP(eurostat_totals[[#This Row],[energy carrier EUCalc]],$AE$11:$BI$24,COLUMN()-COLUMN($AD$29),FALSE)*eurostat_totals[[#This Row],[2020 1]]</f>
        <v>36568.844555869648</v>
      </c>
      <c r="BD120" s="81">
        <f ca="1">VLOOKUP(eurostat_totals[[#This Row],[energy carrier EUCalc]],$AE$11:$BI$24,COLUMN()-COLUMN($AD$29),FALSE)*eurostat_totals[[#This Row],[2020 1]]</f>
        <v>36264.104184570737</v>
      </c>
      <c r="BE120" s="81">
        <f ca="1">VLOOKUP(eurostat_totals[[#This Row],[energy carrier EUCalc]],$AE$11:$BI$24,COLUMN()-COLUMN($AD$29),FALSE)*eurostat_totals[[#This Row],[2020 1]]</f>
        <v>35959.363813271819</v>
      </c>
      <c r="BF120" s="81">
        <f ca="1">VLOOKUP(eurostat_totals[[#This Row],[energy carrier EUCalc]],$AE$11:$BI$24,COLUMN()-COLUMN($AD$29),FALSE)*eurostat_totals[[#This Row],[2020 1]]</f>
        <v>35654.623441972908</v>
      </c>
      <c r="BG120" s="81">
        <f ca="1">VLOOKUP(eurostat_totals[[#This Row],[energy carrier EUCalc]],$AE$11:$BI$24,COLUMN()-COLUMN($AD$29),FALSE)*eurostat_totals[[#This Row],[2020 1]]</f>
        <v>35349.88307067399</v>
      </c>
      <c r="BH120" s="81">
        <f ca="1">VLOOKUP(eurostat_totals[[#This Row],[energy carrier EUCalc]],$AE$11:$BI$24,COLUMN()-COLUMN($AD$29),FALSE)*eurostat_totals[[#This Row],[2020 1]]</f>
        <v>35045.142699375079</v>
      </c>
      <c r="BI120" s="81">
        <f ca="1">VLOOKUP(eurostat_totals[[#This Row],[energy carrier EUCalc]],$AE$11:$BI$24,COLUMN()-COLUMN($AD$29),FALSE)*eurostat_totals[[#This Row],[2020 1]]</f>
        <v>1828.4422277934841</v>
      </c>
    </row>
    <row r="121" spans="1:61" x14ac:dyDescent="0.25">
      <c r="A121" s="81" t="str">
        <f t="shared" si="121"/>
        <v>gas-ff-naturalSweden</v>
      </c>
      <c r="B121" s="6" t="s">
        <v>33</v>
      </c>
      <c r="C121" t="s">
        <v>9</v>
      </c>
      <c r="D121" s="84">
        <v>13762.183884176422</v>
      </c>
      <c r="E121" s="84">
        <v>15294.100308903113</v>
      </c>
      <c r="F121" s="84">
        <v>16747.716213004936</v>
      </c>
      <c r="G121" s="84">
        <v>15589.307057287553</v>
      </c>
      <c r="H121" s="84">
        <v>16443.840247105956</v>
      </c>
      <c r="I121" s="84">
        <v>13482.06731056914</v>
      </c>
      <c r="J121" s="84">
        <v>14595.9923704382</v>
      </c>
      <c r="K121" s="84">
        <v>13193.892158034263</v>
      </c>
      <c r="L121" s="84">
        <v>12143.06641881528</v>
      </c>
      <c r="M121" s="84">
        <v>10905.755355985901</v>
      </c>
      <c r="N121" s="84">
        <v>9270.6595142665992</v>
      </c>
      <c r="O121" s="84">
        <v>9074.734261503243</v>
      </c>
      <c r="P121" s="84">
        <v>7667.7281491574186</v>
      </c>
      <c r="Q121" s="84">
        <v>7151.7150527211379</v>
      </c>
      <c r="R121" s="84">
        <v>5217.1605514343146</v>
      </c>
      <c r="S121" s="84">
        <v>4553.5694276632466</v>
      </c>
      <c r="T121" s="84">
        <v>2938.4393723158842</v>
      </c>
      <c r="U121" s="84">
        <v>1917.9270931846904</v>
      </c>
      <c r="V121" s="84">
        <v>1409.0974941436325</v>
      </c>
      <c r="W121" s="84">
        <v>1416.8577766071376</v>
      </c>
      <c r="X121" s="84">
        <v>1482.3259338899074</v>
      </c>
      <c r="Y121" s="84">
        <v>1162.1483682988992</v>
      </c>
      <c r="Z121" s="84">
        <v>851.80367983971075</v>
      </c>
      <c r="AA121" s="84">
        <v>757.84262944071816</v>
      </c>
      <c r="AB121" s="84">
        <v>577.95392153834825</v>
      </c>
      <c r="AC121" s="84">
        <v>561.46860407031318</v>
      </c>
      <c r="AD121" s="84">
        <v>521.99985980848794</v>
      </c>
      <c r="AE121" s="84">
        <v>548.32137947280989</v>
      </c>
      <c r="AF121" s="84">
        <f t="shared" si="118"/>
        <v>487.6249193994297</v>
      </c>
      <c r="AG121" s="84">
        <f t="shared" si="119"/>
        <v>433.581377391172</v>
      </c>
      <c r="AH121" s="84">
        <f t="shared" si="120"/>
        <v>404.70686856173677</v>
      </c>
      <c r="AI121" s="84">
        <f ca="1">VLOOKUP(eurostat_totals[[#This Row],[energy carrier EUCalc]],$AE$11:$BI$24,COLUMN()-COLUMN($AD$29),FALSE)*eurostat_totals[[#This Row],[2020 1]]</f>
        <v>401.33431132372232</v>
      </c>
      <c r="AJ121" s="84">
        <f ca="1">VLOOKUP(eurostat_totals[[#This Row],[energy carrier EUCalc]],$AE$11:$BI$24,COLUMN()-COLUMN($AD$29),FALSE)*eurostat_totals[[#This Row],[2020 1]]</f>
        <v>397.96175408570787</v>
      </c>
      <c r="AK121" s="84">
        <f ca="1">VLOOKUP(eurostat_totals[[#This Row],[energy carrier EUCalc]],$AE$11:$BI$24,COLUMN()-COLUMN($AD$29),FALSE)*eurostat_totals[[#This Row],[2020 1]]</f>
        <v>394.58919684769336</v>
      </c>
      <c r="AL121" s="84">
        <f ca="1">VLOOKUP(eurostat_totals[[#This Row],[energy carrier EUCalc]],$AE$11:$BI$24,COLUMN()-COLUMN($AD$29),FALSE)*eurostat_totals[[#This Row],[2020 1]]</f>
        <v>391.21663960967891</v>
      </c>
      <c r="AM121" s="84">
        <f ca="1">VLOOKUP(eurostat_totals[[#This Row],[energy carrier EUCalc]],$AE$11:$BI$24,COLUMN()-COLUMN($AD$29),FALSE)*eurostat_totals[[#This Row],[2020 1]]</f>
        <v>387.8440823716644</v>
      </c>
      <c r="AN121" s="84">
        <f ca="1">VLOOKUP(eurostat_totals[[#This Row],[energy carrier EUCalc]],$AE$11:$BI$24,COLUMN()-COLUMN($AD$29),FALSE)*eurostat_totals[[#This Row],[2020 1]]</f>
        <v>384.47152513364989</v>
      </c>
      <c r="AO121" s="84">
        <f>VLOOKUP(eurostat_totals[[#This Row],[energy carrier EUCalc]],$AE$11:$BI$24,COLUMN()-COLUMN($AD$29),FALSE)*eurostat_totals[[#This Row],[2020 1]]</f>
        <v>404.70686856173677</v>
      </c>
      <c r="AP121" s="84">
        <f ca="1">VLOOKUP(eurostat_totals[[#This Row],[energy carrier EUCalc]],$AE$11:$BI$24,COLUMN()-COLUMN($AD$29),FALSE)*eurostat_totals[[#This Row],[2020 1]]</f>
        <v>401.33431132372232</v>
      </c>
      <c r="AQ121" s="84">
        <f ca="1">VLOOKUP(eurostat_totals[[#This Row],[energy carrier EUCalc]],$AE$11:$BI$24,COLUMN()-COLUMN($AD$29),FALSE)*eurostat_totals[[#This Row],[2020 1]]</f>
        <v>397.96175408570787</v>
      </c>
      <c r="AR121" s="81">
        <f ca="1">VLOOKUP(eurostat_totals[[#This Row],[energy carrier EUCalc]],$AE$11:$BI$24,COLUMN()-COLUMN($AD$29),FALSE)*eurostat_totals[[#This Row],[2020 1]]</f>
        <v>394.58919684769336</v>
      </c>
      <c r="AS121" s="81">
        <f ca="1">VLOOKUP(eurostat_totals[[#This Row],[energy carrier EUCalc]],$AE$11:$BI$24,COLUMN()-COLUMN($AD$29),FALSE)*eurostat_totals[[#This Row],[2020 1]]</f>
        <v>391.21663960967891</v>
      </c>
      <c r="AT121" s="81">
        <f ca="1">VLOOKUP(eurostat_totals[[#This Row],[energy carrier EUCalc]],$AE$11:$BI$24,COLUMN()-COLUMN($AD$29),FALSE)*eurostat_totals[[#This Row],[2020 1]]</f>
        <v>387.8440823716644</v>
      </c>
      <c r="AU121" s="81">
        <f ca="1">VLOOKUP(eurostat_totals[[#This Row],[energy carrier EUCalc]],$AE$11:$BI$24,COLUMN()-COLUMN($AD$29),FALSE)*eurostat_totals[[#This Row],[2020 1]]</f>
        <v>202.35343428086838</v>
      </c>
      <c r="AV121" s="81">
        <f>VLOOKUP(eurostat_totals[[#This Row],[energy carrier EUCalc]],$AE$11:$BI$24,COLUMN()-COLUMN($AD$29),FALSE)*eurostat_totals[[#This Row],[2020 1]]</f>
        <v>404.70686856173677</v>
      </c>
      <c r="AW121" s="81">
        <f ca="1">VLOOKUP(eurostat_totals[[#This Row],[energy carrier EUCalc]],$AE$11:$BI$24,COLUMN()-COLUMN($AD$29),FALSE)*eurostat_totals[[#This Row],[2020 1]]</f>
        <v>401.33431132372232</v>
      </c>
      <c r="AX121" s="81">
        <f ca="1">VLOOKUP(eurostat_totals[[#This Row],[energy carrier EUCalc]],$AE$11:$BI$24,COLUMN()-COLUMN($AD$29),FALSE)*eurostat_totals[[#This Row],[2020 1]]</f>
        <v>397.96175408570787</v>
      </c>
      <c r="AY121" s="81">
        <f ca="1">VLOOKUP(eurostat_totals[[#This Row],[energy carrier EUCalc]],$AE$11:$BI$24,COLUMN()-COLUMN($AD$29),FALSE)*eurostat_totals[[#This Row],[2020 1]]</f>
        <v>394.58919684769336</v>
      </c>
      <c r="AZ121" s="81">
        <f ca="1">VLOOKUP(eurostat_totals[[#This Row],[energy carrier EUCalc]],$AE$11:$BI$24,COLUMN()-COLUMN($AD$29),FALSE)*eurostat_totals[[#This Row],[2020 1]]</f>
        <v>391.21663960967891</v>
      </c>
      <c r="BA121" s="81">
        <f ca="1">VLOOKUP(eurostat_totals[[#This Row],[energy carrier EUCalc]],$AE$11:$BI$24,COLUMN()-COLUMN($AD$29),FALSE)*eurostat_totals[[#This Row],[2020 1]]</f>
        <v>387.8440823716644</v>
      </c>
      <c r="BB121" s="81">
        <f ca="1">VLOOKUP(eurostat_totals[[#This Row],[energy carrier EUCalc]],$AE$11:$BI$24,COLUMN()-COLUMN($AD$29),FALSE)*eurostat_totals[[#This Row],[2020 1]]</f>
        <v>141.64740399660786</v>
      </c>
      <c r="BC121" s="81">
        <f>VLOOKUP(eurostat_totals[[#This Row],[energy carrier EUCalc]],$AE$11:$BI$24,COLUMN()-COLUMN($AD$29),FALSE)*eurostat_totals[[#This Row],[2020 1]]</f>
        <v>404.70686856173677</v>
      </c>
      <c r="BD121" s="81">
        <f ca="1">VLOOKUP(eurostat_totals[[#This Row],[energy carrier EUCalc]],$AE$11:$BI$24,COLUMN()-COLUMN($AD$29),FALSE)*eurostat_totals[[#This Row],[2020 1]]</f>
        <v>401.33431132372232</v>
      </c>
      <c r="BE121" s="81">
        <f ca="1">VLOOKUP(eurostat_totals[[#This Row],[energy carrier EUCalc]],$AE$11:$BI$24,COLUMN()-COLUMN($AD$29),FALSE)*eurostat_totals[[#This Row],[2020 1]]</f>
        <v>397.96175408570787</v>
      </c>
      <c r="BF121" s="81">
        <f ca="1">VLOOKUP(eurostat_totals[[#This Row],[energy carrier EUCalc]],$AE$11:$BI$24,COLUMN()-COLUMN($AD$29),FALSE)*eurostat_totals[[#This Row],[2020 1]]</f>
        <v>394.58919684769336</v>
      </c>
      <c r="BG121" s="81">
        <f ca="1">VLOOKUP(eurostat_totals[[#This Row],[energy carrier EUCalc]],$AE$11:$BI$24,COLUMN()-COLUMN($AD$29),FALSE)*eurostat_totals[[#This Row],[2020 1]]</f>
        <v>391.21663960967891</v>
      </c>
      <c r="BH121" s="81">
        <f ca="1">VLOOKUP(eurostat_totals[[#This Row],[energy carrier EUCalc]],$AE$11:$BI$24,COLUMN()-COLUMN($AD$29),FALSE)*eurostat_totals[[#This Row],[2020 1]]</f>
        <v>387.8440823716644</v>
      </c>
      <c r="BI121" s="81">
        <f ca="1">VLOOKUP(eurostat_totals[[#This Row],[energy carrier EUCalc]],$AE$11:$BI$24,COLUMN()-COLUMN($AD$29),FALSE)*eurostat_totals[[#This Row],[2020 1]]</f>
        <v>20.235343428086857</v>
      </c>
    </row>
    <row r="122" spans="1:61" x14ac:dyDescent="0.25">
      <c r="A122" s="81" t="str">
        <f t="shared" si="121"/>
        <v>gas-ff-naturalUnited Kingdom</v>
      </c>
      <c r="B122" s="78" t="s">
        <v>33</v>
      </c>
      <c r="C122" t="s">
        <v>4</v>
      </c>
      <c r="D122" s="84">
        <v>217915.6662732168</v>
      </c>
      <c r="E122" s="84">
        <v>241957.08080678098</v>
      </c>
      <c r="F122" s="84">
        <v>238958.15900476775</v>
      </c>
      <c r="G122" s="84">
        <v>246137.46443276023</v>
      </c>
      <c r="H122" s="84">
        <v>238440.52269971062</v>
      </c>
      <c r="I122" s="84">
        <v>235319.08951356509</v>
      </c>
      <c r="J122" s="84">
        <v>270729.89354940265</v>
      </c>
      <c r="K122" s="84">
        <v>248571.14857411975</v>
      </c>
      <c r="L122" s="84">
        <v>255542.6678515308</v>
      </c>
      <c r="M122" s="84">
        <v>256606.14092063837</v>
      </c>
      <c r="N122" s="84">
        <v>264743.04257347039</v>
      </c>
      <c r="O122" s="84">
        <v>274148.77794597793</v>
      </c>
      <c r="P122" s="84">
        <v>271171.50783576712</v>
      </c>
      <c r="Q122" s="84">
        <v>279556.57379637932</v>
      </c>
      <c r="R122" s="84">
        <v>288137.61896696978</v>
      </c>
      <c r="S122" s="84">
        <v>274194.69881507789</v>
      </c>
      <c r="T122" s="84">
        <v>262620.29182495287</v>
      </c>
      <c r="U122" s="84">
        <v>249381.72664492836</v>
      </c>
      <c r="V122" s="84">
        <v>255396.90417023917</v>
      </c>
      <c r="W122" s="84">
        <v>241666.70726510577</v>
      </c>
      <c r="X122" s="84">
        <v>281166.35451398056</v>
      </c>
      <c r="Y122" s="84">
        <v>204804.28767825707</v>
      </c>
      <c r="Z122" s="84">
        <v>237425.73694953826</v>
      </c>
      <c r="AA122" s="84">
        <v>238627.58176600185</v>
      </c>
      <c r="AB122" s="84">
        <v>182683.45430663755</v>
      </c>
      <c r="AC122" s="84">
        <v>195866.70891000787</v>
      </c>
      <c r="AD122" s="84">
        <v>204951.34157647635</v>
      </c>
      <c r="AE122" s="84">
        <v>195471.51453226715</v>
      </c>
      <c r="AF122" s="84">
        <f t="shared" si="118"/>
        <v>187080.67004881293</v>
      </c>
      <c r="AG122" s="84">
        <f t="shared" si="119"/>
        <v>176771.28770537514</v>
      </c>
      <c r="AH122" s="84">
        <f t="shared" si="120"/>
        <v>175588.85438512266</v>
      </c>
      <c r="AI122" s="84">
        <f ca="1">VLOOKUP(eurostat_totals[[#This Row],[energy carrier EUCalc]],$AE$11:$BI$24,COLUMN()-COLUMN($AD$29),FALSE)*eurostat_totals[[#This Row],[2020 1]]</f>
        <v>174125.61393191331</v>
      </c>
      <c r="AJ122" s="84">
        <f ca="1">VLOOKUP(eurostat_totals[[#This Row],[energy carrier EUCalc]],$AE$11:$BI$24,COLUMN()-COLUMN($AD$29),FALSE)*eurostat_totals[[#This Row],[2020 1]]</f>
        <v>172662.37347870396</v>
      </c>
      <c r="AK122" s="84">
        <f ca="1">VLOOKUP(eurostat_totals[[#This Row],[energy carrier EUCalc]],$AE$11:$BI$24,COLUMN()-COLUMN($AD$29),FALSE)*eurostat_totals[[#This Row],[2020 1]]</f>
        <v>171199.13302549461</v>
      </c>
      <c r="AL122" s="84">
        <f ca="1">VLOOKUP(eurostat_totals[[#This Row],[energy carrier EUCalc]],$AE$11:$BI$24,COLUMN()-COLUMN($AD$29),FALSE)*eurostat_totals[[#This Row],[2020 1]]</f>
        <v>169735.89257228523</v>
      </c>
      <c r="AM122" s="84">
        <f ca="1">VLOOKUP(eurostat_totals[[#This Row],[energy carrier EUCalc]],$AE$11:$BI$24,COLUMN()-COLUMN($AD$29),FALSE)*eurostat_totals[[#This Row],[2020 1]]</f>
        <v>168272.65211907588</v>
      </c>
      <c r="AN122" s="84">
        <f ca="1">VLOOKUP(eurostat_totals[[#This Row],[energy carrier EUCalc]],$AE$11:$BI$24,COLUMN()-COLUMN($AD$29),FALSE)*eurostat_totals[[#This Row],[2020 1]]</f>
        <v>166809.41166586653</v>
      </c>
      <c r="AO122" s="84">
        <f>VLOOKUP(eurostat_totals[[#This Row],[energy carrier EUCalc]],$AE$11:$BI$24,COLUMN()-COLUMN($AD$29),FALSE)*eurostat_totals[[#This Row],[2020 1]]</f>
        <v>175588.85438512266</v>
      </c>
      <c r="AP122" s="84">
        <f ca="1">VLOOKUP(eurostat_totals[[#This Row],[energy carrier EUCalc]],$AE$11:$BI$24,COLUMN()-COLUMN($AD$29),FALSE)*eurostat_totals[[#This Row],[2020 1]]</f>
        <v>174125.61393191331</v>
      </c>
      <c r="AQ122" s="84">
        <f ca="1">VLOOKUP(eurostat_totals[[#This Row],[energy carrier EUCalc]],$AE$11:$BI$24,COLUMN()-COLUMN($AD$29),FALSE)*eurostat_totals[[#This Row],[2020 1]]</f>
        <v>172662.37347870396</v>
      </c>
      <c r="AR122" s="81">
        <f ca="1">VLOOKUP(eurostat_totals[[#This Row],[energy carrier EUCalc]],$AE$11:$BI$24,COLUMN()-COLUMN($AD$29),FALSE)*eurostat_totals[[#This Row],[2020 1]]</f>
        <v>171199.13302549461</v>
      </c>
      <c r="AS122" s="81">
        <f ca="1">VLOOKUP(eurostat_totals[[#This Row],[energy carrier EUCalc]],$AE$11:$BI$24,COLUMN()-COLUMN($AD$29),FALSE)*eurostat_totals[[#This Row],[2020 1]]</f>
        <v>169735.89257228523</v>
      </c>
      <c r="AT122" s="81">
        <f ca="1">VLOOKUP(eurostat_totals[[#This Row],[energy carrier EUCalc]],$AE$11:$BI$24,COLUMN()-COLUMN($AD$29),FALSE)*eurostat_totals[[#This Row],[2020 1]]</f>
        <v>168272.65211907588</v>
      </c>
      <c r="AU122" s="81">
        <f ca="1">VLOOKUP(eurostat_totals[[#This Row],[energy carrier EUCalc]],$AE$11:$BI$24,COLUMN()-COLUMN($AD$29),FALSE)*eurostat_totals[[#This Row],[2020 1]]</f>
        <v>87794.427192561328</v>
      </c>
      <c r="AV122" s="81">
        <f>VLOOKUP(eurostat_totals[[#This Row],[energy carrier EUCalc]],$AE$11:$BI$24,COLUMN()-COLUMN($AD$29),FALSE)*eurostat_totals[[#This Row],[2020 1]]</f>
        <v>175588.85438512266</v>
      </c>
      <c r="AW122" s="81">
        <f ca="1">VLOOKUP(eurostat_totals[[#This Row],[energy carrier EUCalc]],$AE$11:$BI$24,COLUMN()-COLUMN($AD$29),FALSE)*eurostat_totals[[#This Row],[2020 1]]</f>
        <v>174125.61393191331</v>
      </c>
      <c r="AX122" s="81">
        <f ca="1">VLOOKUP(eurostat_totals[[#This Row],[energy carrier EUCalc]],$AE$11:$BI$24,COLUMN()-COLUMN($AD$29),FALSE)*eurostat_totals[[#This Row],[2020 1]]</f>
        <v>172662.37347870396</v>
      </c>
      <c r="AY122" s="81">
        <f ca="1">VLOOKUP(eurostat_totals[[#This Row],[energy carrier EUCalc]],$AE$11:$BI$24,COLUMN()-COLUMN($AD$29),FALSE)*eurostat_totals[[#This Row],[2020 1]]</f>
        <v>171199.13302549461</v>
      </c>
      <c r="AZ122" s="81">
        <f ca="1">VLOOKUP(eurostat_totals[[#This Row],[energy carrier EUCalc]],$AE$11:$BI$24,COLUMN()-COLUMN($AD$29),FALSE)*eurostat_totals[[#This Row],[2020 1]]</f>
        <v>169735.89257228523</v>
      </c>
      <c r="BA122" s="81">
        <f ca="1">VLOOKUP(eurostat_totals[[#This Row],[energy carrier EUCalc]],$AE$11:$BI$24,COLUMN()-COLUMN($AD$29),FALSE)*eurostat_totals[[#This Row],[2020 1]]</f>
        <v>168272.65211907588</v>
      </c>
      <c r="BB122" s="81">
        <f ca="1">VLOOKUP(eurostat_totals[[#This Row],[energy carrier EUCalc]],$AE$11:$BI$24,COLUMN()-COLUMN($AD$29),FALSE)*eurostat_totals[[#This Row],[2020 1]]</f>
        <v>61456.099034792926</v>
      </c>
      <c r="BC122" s="81">
        <f>VLOOKUP(eurostat_totals[[#This Row],[energy carrier EUCalc]],$AE$11:$BI$24,COLUMN()-COLUMN($AD$29),FALSE)*eurostat_totals[[#This Row],[2020 1]]</f>
        <v>175588.85438512266</v>
      </c>
      <c r="BD122" s="81">
        <f ca="1">VLOOKUP(eurostat_totals[[#This Row],[energy carrier EUCalc]],$AE$11:$BI$24,COLUMN()-COLUMN($AD$29),FALSE)*eurostat_totals[[#This Row],[2020 1]]</f>
        <v>174125.61393191331</v>
      </c>
      <c r="BE122" s="81">
        <f ca="1">VLOOKUP(eurostat_totals[[#This Row],[energy carrier EUCalc]],$AE$11:$BI$24,COLUMN()-COLUMN($AD$29),FALSE)*eurostat_totals[[#This Row],[2020 1]]</f>
        <v>172662.37347870396</v>
      </c>
      <c r="BF122" s="81">
        <f ca="1">VLOOKUP(eurostat_totals[[#This Row],[energy carrier EUCalc]],$AE$11:$BI$24,COLUMN()-COLUMN($AD$29),FALSE)*eurostat_totals[[#This Row],[2020 1]]</f>
        <v>171199.13302549461</v>
      </c>
      <c r="BG122" s="81">
        <f ca="1">VLOOKUP(eurostat_totals[[#This Row],[energy carrier EUCalc]],$AE$11:$BI$24,COLUMN()-COLUMN($AD$29),FALSE)*eurostat_totals[[#This Row],[2020 1]]</f>
        <v>169735.89257228523</v>
      </c>
      <c r="BH122" s="81">
        <f ca="1">VLOOKUP(eurostat_totals[[#This Row],[energy carrier EUCalc]],$AE$11:$BI$24,COLUMN()-COLUMN($AD$29),FALSE)*eurostat_totals[[#This Row],[2020 1]]</f>
        <v>168272.65211907588</v>
      </c>
      <c r="BI122" s="81">
        <f ca="1">VLOOKUP(eurostat_totals[[#This Row],[energy carrier EUCalc]],$AE$11:$BI$24,COLUMN()-COLUMN($AD$29),FALSE)*eurostat_totals[[#This Row],[2020 1]]</f>
        <v>8779.4427192561398</v>
      </c>
    </row>
    <row r="123" spans="1:61" x14ac:dyDescent="0.25">
      <c r="A123" s="81" t="str">
        <f t="shared" si="121"/>
        <v>heat-ambientAustria</v>
      </c>
      <c r="B123" s="6" t="s">
        <v>37</v>
      </c>
      <c r="C123" t="s">
        <v>12</v>
      </c>
      <c r="D123" s="84">
        <v>0</v>
      </c>
      <c r="E123" s="84">
        <v>0</v>
      </c>
      <c r="F123" s="84">
        <v>0</v>
      </c>
      <c r="G123" s="84">
        <v>0</v>
      </c>
      <c r="H123" s="84">
        <v>0</v>
      </c>
      <c r="I123" s="84">
        <v>0</v>
      </c>
      <c r="J123" s="84">
        <v>0</v>
      </c>
      <c r="K123" s="84">
        <v>0</v>
      </c>
      <c r="L123" s="84">
        <v>0</v>
      </c>
      <c r="M123" s="84">
        <v>0</v>
      </c>
      <c r="N123" s="84">
        <v>0</v>
      </c>
      <c r="O123" s="84">
        <v>0</v>
      </c>
      <c r="P123" s="84">
        <v>0</v>
      </c>
      <c r="Q123" s="84">
        <v>0</v>
      </c>
      <c r="R123" s="84">
        <v>0</v>
      </c>
      <c r="S123" s="84">
        <v>503.66041000000007</v>
      </c>
      <c r="T123" s="84">
        <v>512.81322</v>
      </c>
      <c r="U123" s="84">
        <v>632.16028000000006</v>
      </c>
      <c r="V123" s="84">
        <v>644.36015000000009</v>
      </c>
      <c r="W123" s="84">
        <v>921.66587000000004</v>
      </c>
      <c r="X123" s="84">
        <v>1023.00969</v>
      </c>
      <c r="Y123" s="84">
        <v>998.42387000000008</v>
      </c>
      <c r="Z123" s="84">
        <v>1066.5058900000001</v>
      </c>
      <c r="AA123" s="84">
        <v>1374.8520800000001</v>
      </c>
      <c r="AB123" s="84">
        <v>1176.32798</v>
      </c>
      <c r="AC123" s="84">
        <v>1510.42299</v>
      </c>
      <c r="AD123" s="84">
        <v>1597.2060500000002</v>
      </c>
      <c r="AE123" s="84">
        <v>1611.9877800000002</v>
      </c>
      <c r="AF123" s="84">
        <f t="shared" si="118"/>
        <v>1721.0841580000001</v>
      </c>
      <c r="AG123" s="84">
        <f t="shared" si="119"/>
        <v>1790.3305736000002</v>
      </c>
      <c r="AH123" s="84">
        <f t="shared" si="120"/>
        <v>1913.1310923200003</v>
      </c>
      <c r="AI123" s="84">
        <f ca="1">VLOOKUP(eurostat_totals[[#This Row],[energy carrier EUCalc]],$AE$11:$BI$24,COLUMN()-COLUMN($AD$29),FALSE)*eurostat_totals[[#This Row],[2020 1]]</f>
        <v>382.62621846400009</v>
      </c>
      <c r="AJ123" s="84">
        <f ca="1">VLOOKUP(eurostat_totals[[#This Row],[energy carrier EUCalc]],$AE$11:$BI$24,COLUMN()-COLUMN($AD$29),FALSE)*eurostat_totals[[#This Row],[2020 1]]</f>
        <v>382.62621846400009</v>
      </c>
      <c r="AK123" s="84">
        <f ca="1">VLOOKUP(eurostat_totals[[#This Row],[energy carrier EUCalc]],$AE$11:$BI$24,COLUMN()-COLUMN($AD$29),FALSE)*eurostat_totals[[#This Row],[2020 1]]</f>
        <v>382.62621846400009</v>
      </c>
      <c r="AL123" s="84">
        <f ca="1">VLOOKUP(eurostat_totals[[#This Row],[energy carrier EUCalc]],$AE$11:$BI$24,COLUMN()-COLUMN($AD$29),FALSE)*eurostat_totals[[#This Row],[2020 1]]</f>
        <v>382.62621846400009</v>
      </c>
      <c r="AM123" s="84">
        <f ca="1">VLOOKUP(eurostat_totals[[#This Row],[energy carrier EUCalc]],$AE$11:$BI$24,COLUMN()-COLUMN($AD$29),FALSE)*eurostat_totals[[#This Row],[2020 1]]</f>
        <v>382.62621846400009</v>
      </c>
      <c r="AN123" s="84">
        <f ca="1">VLOOKUP(eurostat_totals[[#This Row],[energy carrier EUCalc]],$AE$11:$BI$24,COLUMN()-COLUMN($AD$29),FALSE)*eurostat_totals[[#This Row],[2020 1]]</f>
        <v>382.62621846400009</v>
      </c>
      <c r="AO123" s="84">
        <f ca="1">VLOOKUP(eurostat_totals[[#This Row],[energy carrier EUCalc]],$AE$11:$BI$24,COLUMN()-COLUMN($AD$29),FALSE)*eurostat_totals[[#This Row],[2020 1]]</f>
        <v>531.42530342222233</v>
      </c>
      <c r="AP123" s="84">
        <f ca="1">VLOOKUP(eurostat_totals[[#This Row],[energy carrier EUCalc]],$AE$11:$BI$24,COLUMN()-COLUMN($AD$29),FALSE)*eurostat_totals[[#This Row],[2020 1]]</f>
        <v>531.42530342222233</v>
      </c>
      <c r="AQ123" s="84">
        <f ca="1">VLOOKUP(eurostat_totals[[#This Row],[energy carrier EUCalc]],$AE$11:$BI$24,COLUMN()-COLUMN($AD$29),FALSE)*eurostat_totals[[#This Row],[2020 1]]</f>
        <v>531.42530342222233</v>
      </c>
      <c r="AR123" s="81">
        <f ca="1">VLOOKUP(eurostat_totals[[#This Row],[energy carrier EUCalc]],$AE$11:$BI$24,COLUMN()-COLUMN($AD$29),FALSE)*eurostat_totals[[#This Row],[2020 1]]</f>
        <v>531.42530342222233</v>
      </c>
      <c r="AS123" s="81">
        <f ca="1">VLOOKUP(eurostat_totals[[#This Row],[energy carrier EUCalc]],$AE$11:$BI$24,COLUMN()-COLUMN($AD$29),FALSE)*eurostat_totals[[#This Row],[2020 1]]</f>
        <v>531.42530342222233</v>
      </c>
      <c r="AT123" s="81">
        <f ca="1">VLOOKUP(eurostat_totals[[#This Row],[energy carrier EUCalc]],$AE$11:$BI$24,COLUMN()-COLUMN($AD$29),FALSE)*eurostat_totals[[#This Row],[2020 1]]</f>
        <v>531.42530342222233</v>
      </c>
      <c r="AU123" s="81">
        <f ca="1">VLOOKUP(eurostat_totals[[#This Row],[energy carrier EUCalc]],$AE$11:$BI$24,COLUMN()-COLUMN($AD$29),FALSE)*eurostat_totals[[#This Row],[2020 1]]</f>
        <v>531.42530342222233</v>
      </c>
      <c r="AV123" s="81">
        <f ca="1">VLOOKUP(eurostat_totals[[#This Row],[energy carrier EUCalc]],$AE$11:$BI$24,COLUMN()-COLUMN($AD$29),FALSE)*eurostat_totals[[#This Row],[2020 1]]</f>
        <v>690.85289444888906</v>
      </c>
      <c r="AW123" s="81">
        <f ca="1">VLOOKUP(eurostat_totals[[#This Row],[energy carrier EUCalc]],$AE$11:$BI$24,COLUMN()-COLUMN($AD$29),FALSE)*eurostat_totals[[#This Row],[2020 1]]</f>
        <v>690.85289444888906</v>
      </c>
      <c r="AX123" s="81">
        <f ca="1">VLOOKUP(eurostat_totals[[#This Row],[energy carrier EUCalc]],$AE$11:$BI$24,COLUMN()-COLUMN($AD$29),FALSE)*eurostat_totals[[#This Row],[2020 1]]</f>
        <v>690.85289444888906</v>
      </c>
      <c r="AY123" s="81">
        <f ca="1">VLOOKUP(eurostat_totals[[#This Row],[energy carrier EUCalc]],$AE$11:$BI$24,COLUMN()-COLUMN($AD$29),FALSE)*eurostat_totals[[#This Row],[2020 1]]</f>
        <v>690.85289444888906</v>
      </c>
      <c r="AZ123" s="81">
        <f ca="1">VLOOKUP(eurostat_totals[[#This Row],[energy carrier EUCalc]],$AE$11:$BI$24,COLUMN()-COLUMN($AD$29),FALSE)*eurostat_totals[[#This Row],[2020 1]]</f>
        <v>690.85289444888906</v>
      </c>
      <c r="BA123" s="81">
        <f ca="1">VLOOKUP(eurostat_totals[[#This Row],[energy carrier EUCalc]],$AE$11:$BI$24,COLUMN()-COLUMN($AD$29),FALSE)*eurostat_totals[[#This Row],[2020 1]]</f>
        <v>690.85289444888906</v>
      </c>
      <c r="BB123" s="81">
        <f ca="1">VLOOKUP(eurostat_totals[[#This Row],[energy carrier EUCalc]],$AE$11:$BI$24,COLUMN()-COLUMN($AD$29),FALSE)*eurostat_totals[[#This Row],[2020 1]]</f>
        <v>690.85289444888906</v>
      </c>
      <c r="BC123" s="81">
        <f ca="1">VLOOKUP(eurostat_totals[[#This Row],[energy carrier EUCalc]],$AE$11:$BI$24,COLUMN()-COLUMN($AD$29),FALSE)*eurostat_totals[[#This Row],[2020 1]]</f>
        <v>1004.3938234680001</v>
      </c>
      <c r="BD123" s="81">
        <f ca="1">VLOOKUP(eurostat_totals[[#This Row],[energy carrier EUCalc]],$AE$11:$BI$24,COLUMN()-COLUMN($AD$29),FALSE)*eurostat_totals[[#This Row],[2020 1]]</f>
        <v>1004.3938234680001</v>
      </c>
      <c r="BE123" s="81">
        <f ca="1">VLOOKUP(eurostat_totals[[#This Row],[energy carrier EUCalc]],$AE$11:$BI$24,COLUMN()-COLUMN($AD$29),FALSE)*eurostat_totals[[#This Row],[2020 1]]</f>
        <v>1004.3938234680001</v>
      </c>
      <c r="BF123" s="81">
        <f ca="1">VLOOKUP(eurostat_totals[[#This Row],[energy carrier EUCalc]],$AE$11:$BI$24,COLUMN()-COLUMN($AD$29),FALSE)*eurostat_totals[[#This Row],[2020 1]]</f>
        <v>1004.3938234680001</v>
      </c>
      <c r="BG123" s="81">
        <f ca="1">VLOOKUP(eurostat_totals[[#This Row],[energy carrier EUCalc]],$AE$11:$BI$24,COLUMN()-COLUMN($AD$29),FALSE)*eurostat_totals[[#This Row],[2020 1]]</f>
        <v>1004.3938234680001</v>
      </c>
      <c r="BH123" s="81">
        <f ca="1">VLOOKUP(eurostat_totals[[#This Row],[energy carrier EUCalc]],$AE$11:$BI$24,COLUMN()-COLUMN($AD$29),FALSE)*eurostat_totals[[#This Row],[2020 1]]</f>
        <v>1004.3938234680001</v>
      </c>
      <c r="BI123" s="81">
        <f ca="1">VLOOKUP(eurostat_totals[[#This Row],[energy carrier EUCalc]],$AE$11:$BI$24,COLUMN()-COLUMN($AD$29),FALSE)*eurostat_totals[[#This Row],[2020 1]]</f>
        <v>1004.3938234680001</v>
      </c>
    </row>
    <row r="124" spans="1:61" x14ac:dyDescent="0.25">
      <c r="A124" s="81" t="str">
        <f t="shared" si="121"/>
        <v>heat-ambientBelgium</v>
      </c>
      <c r="B124" s="6" t="s">
        <v>37</v>
      </c>
      <c r="C124" t="s">
        <v>1</v>
      </c>
      <c r="D124" s="84">
        <v>0</v>
      </c>
      <c r="E124" s="84">
        <v>0</v>
      </c>
      <c r="F124" s="84">
        <v>0</v>
      </c>
      <c r="G124" s="84">
        <v>0</v>
      </c>
      <c r="H124" s="84">
        <v>0</v>
      </c>
      <c r="I124" s="84">
        <v>0</v>
      </c>
      <c r="J124" s="84">
        <v>0</v>
      </c>
      <c r="K124" s="84">
        <v>0</v>
      </c>
      <c r="L124" s="84">
        <v>0</v>
      </c>
      <c r="M124" s="84">
        <v>0</v>
      </c>
      <c r="N124" s="84">
        <v>0</v>
      </c>
      <c r="O124" s="84">
        <v>0</v>
      </c>
      <c r="P124" s="84">
        <v>0</v>
      </c>
      <c r="Q124" s="84">
        <v>0</v>
      </c>
      <c r="R124" s="84">
        <v>0</v>
      </c>
      <c r="S124" s="84">
        <v>0</v>
      </c>
      <c r="T124" s="84">
        <v>0</v>
      </c>
      <c r="U124" s="84">
        <v>0</v>
      </c>
      <c r="V124" s="84">
        <v>0</v>
      </c>
      <c r="W124" s="84">
        <v>0</v>
      </c>
      <c r="X124" s="84">
        <v>202.50156000000001</v>
      </c>
      <c r="Y124" s="84">
        <v>217.78337999999999</v>
      </c>
      <c r="Z124" s="84">
        <v>271.10693000000003</v>
      </c>
      <c r="AA124" s="84">
        <v>325.27947000000006</v>
      </c>
      <c r="AB124" s="84">
        <v>348.33013000000005</v>
      </c>
      <c r="AC124" s="84">
        <v>409.16666000000004</v>
      </c>
      <c r="AD124" s="84">
        <v>475.00409000000008</v>
      </c>
      <c r="AE124" s="84">
        <v>525.74578000000008</v>
      </c>
      <c r="AF124" s="84">
        <f t="shared" si="118"/>
        <v>576.67355000000009</v>
      </c>
      <c r="AG124" s="84">
        <f t="shared" si="119"/>
        <v>626.9523660000001</v>
      </c>
      <c r="AH124" s="84">
        <f t="shared" si="120"/>
        <v>682.67681320000008</v>
      </c>
      <c r="AI124" s="84">
        <f ca="1">VLOOKUP(eurostat_totals[[#This Row],[energy carrier EUCalc]],$AE$11:$BI$24,COLUMN()-COLUMN($AD$29),FALSE)*eurostat_totals[[#This Row],[2020 1]]</f>
        <v>136.53536264000002</v>
      </c>
      <c r="AJ124" s="84">
        <f ca="1">VLOOKUP(eurostat_totals[[#This Row],[energy carrier EUCalc]],$AE$11:$BI$24,COLUMN()-COLUMN($AD$29),FALSE)*eurostat_totals[[#This Row],[2020 1]]</f>
        <v>136.53536264000002</v>
      </c>
      <c r="AK124" s="84">
        <f ca="1">VLOOKUP(eurostat_totals[[#This Row],[energy carrier EUCalc]],$AE$11:$BI$24,COLUMN()-COLUMN($AD$29),FALSE)*eurostat_totals[[#This Row],[2020 1]]</f>
        <v>136.53536264000002</v>
      </c>
      <c r="AL124" s="84">
        <f ca="1">VLOOKUP(eurostat_totals[[#This Row],[energy carrier EUCalc]],$AE$11:$BI$24,COLUMN()-COLUMN($AD$29),FALSE)*eurostat_totals[[#This Row],[2020 1]]</f>
        <v>136.53536264000002</v>
      </c>
      <c r="AM124" s="84">
        <f ca="1">VLOOKUP(eurostat_totals[[#This Row],[energy carrier EUCalc]],$AE$11:$BI$24,COLUMN()-COLUMN($AD$29),FALSE)*eurostat_totals[[#This Row],[2020 1]]</f>
        <v>136.53536264000002</v>
      </c>
      <c r="AN124" s="84">
        <f ca="1">VLOOKUP(eurostat_totals[[#This Row],[energy carrier EUCalc]],$AE$11:$BI$24,COLUMN()-COLUMN($AD$29),FALSE)*eurostat_totals[[#This Row],[2020 1]]</f>
        <v>136.53536264000002</v>
      </c>
      <c r="AO124" s="84">
        <f ca="1">VLOOKUP(eurostat_totals[[#This Row],[energy carrier EUCalc]],$AE$11:$BI$24,COLUMN()-COLUMN($AD$29),FALSE)*eurostat_totals[[#This Row],[2020 1]]</f>
        <v>189.63244811111113</v>
      </c>
      <c r="AP124" s="84">
        <f ca="1">VLOOKUP(eurostat_totals[[#This Row],[energy carrier EUCalc]],$AE$11:$BI$24,COLUMN()-COLUMN($AD$29),FALSE)*eurostat_totals[[#This Row],[2020 1]]</f>
        <v>189.63244811111113</v>
      </c>
      <c r="AQ124" s="84">
        <f ca="1">VLOOKUP(eurostat_totals[[#This Row],[energy carrier EUCalc]],$AE$11:$BI$24,COLUMN()-COLUMN($AD$29),FALSE)*eurostat_totals[[#This Row],[2020 1]]</f>
        <v>189.63244811111113</v>
      </c>
      <c r="AR124" s="81">
        <f ca="1">VLOOKUP(eurostat_totals[[#This Row],[energy carrier EUCalc]],$AE$11:$BI$24,COLUMN()-COLUMN($AD$29),FALSE)*eurostat_totals[[#This Row],[2020 1]]</f>
        <v>189.63244811111113</v>
      </c>
      <c r="AS124" s="81">
        <f ca="1">VLOOKUP(eurostat_totals[[#This Row],[energy carrier EUCalc]],$AE$11:$BI$24,COLUMN()-COLUMN($AD$29),FALSE)*eurostat_totals[[#This Row],[2020 1]]</f>
        <v>189.63244811111113</v>
      </c>
      <c r="AT124" s="81">
        <f ca="1">VLOOKUP(eurostat_totals[[#This Row],[energy carrier EUCalc]],$AE$11:$BI$24,COLUMN()-COLUMN($AD$29),FALSE)*eurostat_totals[[#This Row],[2020 1]]</f>
        <v>189.63244811111113</v>
      </c>
      <c r="AU124" s="81">
        <f ca="1">VLOOKUP(eurostat_totals[[#This Row],[energy carrier EUCalc]],$AE$11:$BI$24,COLUMN()-COLUMN($AD$29),FALSE)*eurostat_totals[[#This Row],[2020 1]]</f>
        <v>189.63244811111113</v>
      </c>
      <c r="AV124" s="81">
        <f ca="1">VLOOKUP(eurostat_totals[[#This Row],[energy carrier EUCalc]],$AE$11:$BI$24,COLUMN()-COLUMN($AD$29),FALSE)*eurostat_totals[[#This Row],[2020 1]]</f>
        <v>246.52218254444452</v>
      </c>
      <c r="AW124" s="81">
        <f ca="1">VLOOKUP(eurostat_totals[[#This Row],[energy carrier EUCalc]],$AE$11:$BI$24,COLUMN()-COLUMN($AD$29),FALSE)*eurostat_totals[[#This Row],[2020 1]]</f>
        <v>246.52218254444452</v>
      </c>
      <c r="AX124" s="81">
        <f ca="1">VLOOKUP(eurostat_totals[[#This Row],[energy carrier EUCalc]],$AE$11:$BI$24,COLUMN()-COLUMN($AD$29),FALSE)*eurostat_totals[[#This Row],[2020 1]]</f>
        <v>246.52218254444452</v>
      </c>
      <c r="AY124" s="81">
        <f ca="1">VLOOKUP(eurostat_totals[[#This Row],[energy carrier EUCalc]],$AE$11:$BI$24,COLUMN()-COLUMN($AD$29),FALSE)*eurostat_totals[[#This Row],[2020 1]]</f>
        <v>246.52218254444452</v>
      </c>
      <c r="AZ124" s="81">
        <f ca="1">VLOOKUP(eurostat_totals[[#This Row],[energy carrier EUCalc]],$AE$11:$BI$24,COLUMN()-COLUMN($AD$29),FALSE)*eurostat_totals[[#This Row],[2020 1]]</f>
        <v>246.52218254444452</v>
      </c>
      <c r="BA124" s="81">
        <f ca="1">VLOOKUP(eurostat_totals[[#This Row],[energy carrier EUCalc]],$AE$11:$BI$24,COLUMN()-COLUMN($AD$29),FALSE)*eurostat_totals[[#This Row],[2020 1]]</f>
        <v>246.52218254444452</v>
      </c>
      <c r="BB124" s="81">
        <f ca="1">VLOOKUP(eurostat_totals[[#This Row],[energy carrier EUCalc]],$AE$11:$BI$24,COLUMN()-COLUMN($AD$29),FALSE)*eurostat_totals[[#This Row],[2020 1]]</f>
        <v>246.52218254444452</v>
      </c>
      <c r="BC124" s="81">
        <f ca="1">VLOOKUP(eurostat_totals[[#This Row],[energy carrier EUCalc]],$AE$11:$BI$24,COLUMN()-COLUMN($AD$29),FALSE)*eurostat_totals[[#This Row],[2020 1]]</f>
        <v>358.40532693</v>
      </c>
      <c r="BD124" s="81">
        <f ca="1">VLOOKUP(eurostat_totals[[#This Row],[energy carrier EUCalc]],$AE$11:$BI$24,COLUMN()-COLUMN($AD$29),FALSE)*eurostat_totals[[#This Row],[2020 1]]</f>
        <v>358.40532693</v>
      </c>
      <c r="BE124" s="81">
        <f ca="1">VLOOKUP(eurostat_totals[[#This Row],[energy carrier EUCalc]],$AE$11:$BI$24,COLUMN()-COLUMN($AD$29),FALSE)*eurostat_totals[[#This Row],[2020 1]]</f>
        <v>358.40532693</v>
      </c>
      <c r="BF124" s="81">
        <f ca="1">VLOOKUP(eurostat_totals[[#This Row],[energy carrier EUCalc]],$AE$11:$BI$24,COLUMN()-COLUMN($AD$29),FALSE)*eurostat_totals[[#This Row],[2020 1]]</f>
        <v>358.40532693</v>
      </c>
      <c r="BG124" s="81">
        <f ca="1">VLOOKUP(eurostat_totals[[#This Row],[energy carrier EUCalc]],$AE$11:$BI$24,COLUMN()-COLUMN($AD$29),FALSE)*eurostat_totals[[#This Row],[2020 1]]</f>
        <v>358.40532693</v>
      </c>
      <c r="BH124" s="81">
        <f ca="1">VLOOKUP(eurostat_totals[[#This Row],[energy carrier EUCalc]],$AE$11:$BI$24,COLUMN()-COLUMN($AD$29),FALSE)*eurostat_totals[[#This Row],[2020 1]]</f>
        <v>358.40532693</v>
      </c>
      <c r="BI124" s="81">
        <f ca="1">VLOOKUP(eurostat_totals[[#This Row],[energy carrier EUCalc]],$AE$11:$BI$24,COLUMN()-COLUMN($AD$29),FALSE)*eurostat_totals[[#This Row],[2020 1]]</f>
        <v>358.40532693</v>
      </c>
    </row>
    <row r="125" spans="1:61" x14ac:dyDescent="0.25">
      <c r="A125" s="81" t="str">
        <f t="shared" si="121"/>
        <v>heat-ambientBulgaria</v>
      </c>
      <c r="B125" s="6" t="s">
        <v>37</v>
      </c>
      <c r="C125" t="s">
        <v>19</v>
      </c>
      <c r="D125" s="84">
        <v>0</v>
      </c>
      <c r="E125" s="84">
        <v>0</v>
      </c>
      <c r="F125" s="84">
        <v>0</v>
      </c>
      <c r="G125" s="84">
        <v>0</v>
      </c>
      <c r="H125" s="84">
        <v>0</v>
      </c>
      <c r="I125" s="84">
        <v>0</v>
      </c>
      <c r="J125" s="84">
        <v>0</v>
      </c>
      <c r="K125" s="84">
        <v>0</v>
      </c>
      <c r="L125" s="84">
        <v>0</v>
      </c>
      <c r="M125" s="84">
        <v>0</v>
      </c>
      <c r="N125" s="84">
        <v>0</v>
      </c>
      <c r="O125" s="84">
        <v>0</v>
      </c>
      <c r="P125" s="84">
        <v>0</v>
      </c>
      <c r="Q125" s="84">
        <v>0</v>
      </c>
      <c r="R125" s="84">
        <v>0</v>
      </c>
      <c r="S125" s="84">
        <v>0</v>
      </c>
      <c r="T125" s="84">
        <v>0</v>
      </c>
      <c r="U125" s="84">
        <v>0</v>
      </c>
      <c r="V125" s="84">
        <v>0</v>
      </c>
      <c r="W125" s="84">
        <v>0</v>
      </c>
      <c r="X125" s="84">
        <v>0</v>
      </c>
      <c r="Y125" s="84">
        <v>0</v>
      </c>
      <c r="Z125" s="84">
        <v>0</v>
      </c>
      <c r="AA125" s="84">
        <v>0</v>
      </c>
      <c r="AB125" s="84">
        <v>0</v>
      </c>
      <c r="AC125" s="84">
        <v>0</v>
      </c>
      <c r="AD125" s="84">
        <v>0</v>
      </c>
      <c r="AE125" s="84">
        <v>0</v>
      </c>
      <c r="AF125" s="84">
        <f t="shared" si="118"/>
        <v>0</v>
      </c>
      <c r="AG125" s="84">
        <f t="shared" si="119"/>
        <v>0</v>
      </c>
      <c r="AH125" s="84">
        <f t="shared" si="120"/>
        <v>0</v>
      </c>
      <c r="AI125" s="84">
        <f ca="1">VLOOKUP(eurostat_totals[[#This Row],[energy carrier EUCalc]],$AE$11:$BI$24,COLUMN()-COLUMN($AD$29),FALSE)*eurostat_totals[[#This Row],[2020 1]]</f>
        <v>0</v>
      </c>
      <c r="AJ125" s="84">
        <f ca="1">VLOOKUP(eurostat_totals[[#This Row],[energy carrier EUCalc]],$AE$11:$BI$24,COLUMN()-COLUMN($AD$29),FALSE)*eurostat_totals[[#This Row],[2020 1]]</f>
        <v>0</v>
      </c>
      <c r="AK125" s="84">
        <f ca="1">VLOOKUP(eurostat_totals[[#This Row],[energy carrier EUCalc]],$AE$11:$BI$24,COLUMN()-COLUMN($AD$29),FALSE)*eurostat_totals[[#This Row],[2020 1]]</f>
        <v>0</v>
      </c>
      <c r="AL125" s="84">
        <f ca="1">VLOOKUP(eurostat_totals[[#This Row],[energy carrier EUCalc]],$AE$11:$BI$24,COLUMN()-COLUMN($AD$29),FALSE)*eurostat_totals[[#This Row],[2020 1]]</f>
        <v>0</v>
      </c>
      <c r="AM125" s="84">
        <f ca="1">VLOOKUP(eurostat_totals[[#This Row],[energy carrier EUCalc]],$AE$11:$BI$24,COLUMN()-COLUMN($AD$29),FALSE)*eurostat_totals[[#This Row],[2020 1]]</f>
        <v>0</v>
      </c>
      <c r="AN125" s="84">
        <f ca="1">VLOOKUP(eurostat_totals[[#This Row],[energy carrier EUCalc]],$AE$11:$BI$24,COLUMN()-COLUMN($AD$29),FALSE)*eurostat_totals[[#This Row],[2020 1]]</f>
        <v>0</v>
      </c>
      <c r="AO125" s="84">
        <f ca="1">VLOOKUP(eurostat_totals[[#This Row],[energy carrier EUCalc]],$AE$11:$BI$24,COLUMN()-COLUMN($AD$29),FALSE)*eurostat_totals[[#This Row],[2020 1]]</f>
        <v>0</v>
      </c>
      <c r="AP125" s="84">
        <f ca="1">VLOOKUP(eurostat_totals[[#This Row],[energy carrier EUCalc]],$AE$11:$BI$24,COLUMN()-COLUMN($AD$29),FALSE)*eurostat_totals[[#This Row],[2020 1]]</f>
        <v>0</v>
      </c>
      <c r="AQ125" s="84">
        <f ca="1">VLOOKUP(eurostat_totals[[#This Row],[energy carrier EUCalc]],$AE$11:$BI$24,COLUMN()-COLUMN($AD$29),FALSE)*eurostat_totals[[#This Row],[2020 1]]</f>
        <v>0</v>
      </c>
      <c r="AR125" s="81">
        <f ca="1">VLOOKUP(eurostat_totals[[#This Row],[energy carrier EUCalc]],$AE$11:$BI$24,COLUMN()-COLUMN($AD$29),FALSE)*eurostat_totals[[#This Row],[2020 1]]</f>
        <v>0</v>
      </c>
      <c r="AS125" s="81">
        <f ca="1">VLOOKUP(eurostat_totals[[#This Row],[energy carrier EUCalc]],$AE$11:$BI$24,COLUMN()-COLUMN($AD$29),FALSE)*eurostat_totals[[#This Row],[2020 1]]</f>
        <v>0</v>
      </c>
      <c r="AT125" s="81">
        <f ca="1">VLOOKUP(eurostat_totals[[#This Row],[energy carrier EUCalc]],$AE$11:$BI$24,COLUMN()-COLUMN($AD$29),FALSE)*eurostat_totals[[#This Row],[2020 1]]</f>
        <v>0</v>
      </c>
      <c r="AU125" s="81">
        <f ca="1">VLOOKUP(eurostat_totals[[#This Row],[energy carrier EUCalc]],$AE$11:$BI$24,COLUMN()-COLUMN($AD$29),FALSE)*eurostat_totals[[#This Row],[2020 1]]</f>
        <v>0</v>
      </c>
      <c r="AV125" s="81">
        <f ca="1">VLOOKUP(eurostat_totals[[#This Row],[energy carrier EUCalc]],$AE$11:$BI$24,COLUMN()-COLUMN($AD$29),FALSE)*eurostat_totals[[#This Row],[2020 1]]</f>
        <v>0</v>
      </c>
      <c r="AW125" s="81">
        <f ca="1">VLOOKUP(eurostat_totals[[#This Row],[energy carrier EUCalc]],$AE$11:$BI$24,COLUMN()-COLUMN($AD$29),FALSE)*eurostat_totals[[#This Row],[2020 1]]</f>
        <v>0</v>
      </c>
      <c r="AX125" s="81">
        <f ca="1">VLOOKUP(eurostat_totals[[#This Row],[energy carrier EUCalc]],$AE$11:$BI$24,COLUMN()-COLUMN($AD$29),FALSE)*eurostat_totals[[#This Row],[2020 1]]</f>
        <v>0</v>
      </c>
      <c r="AY125" s="81">
        <f ca="1">VLOOKUP(eurostat_totals[[#This Row],[energy carrier EUCalc]],$AE$11:$BI$24,COLUMN()-COLUMN($AD$29),FALSE)*eurostat_totals[[#This Row],[2020 1]]</f>
        <v>0</v>
      </c>
      <c r="AZ125" s="81">
        <f ca="1">VLOOKUP(eurostat_totals[[#This Row],[energy carrier EUCalc]],$AE$11:$BI$24,COLUMN()-COLUMN($AD$29),FALSE)*eurostat_totals[[#This Row],[2020 1]]</f>
        <v>0</v>
      </c>
      <c r="BA125" s="81">
        <f ca="1">VLOOKUP(eurostat_totals[[#This Row],[energy carrier EUCalc]],$AE$11:$BI$24,COLUMN()-COLUMN($AD$29),FALSE)*eurostat_totals[[#This Row],[2020 1]]</f>
        <v>0</v>
      </c>
      <c r="BB125" s="81">
        <f ca="1">VLOOKUP(eurostat_totals[[#This Row],[energy carrier EUCalc]],$AE$11:$BI$24,COLUMN()-COLUMN($AD$29),FALSE)*eurostat_totals[[#This Row],[2020 1]]</f>
        <v>0</v>
      </c>
      <c r="BC125" s="81">
        <f ca="1">VLOOKUP(eurostat_totals[[#This Row],[energy carrier EUCalc]],$AE$11:$BI$24,COLUMN()-COLUMN($AD$29),FALSE)*eurostat_totals[[#This Row],[2020 1]]</f>
        <v>0</v>
      </c>
      <c r="BD125" s="81">
        <f ca="1">VLOOKUP(eurostat_totals[[#This Row],[energy carrier EUCalc]],$AE$11:$BI$24,COLUMN()-COLUMN($AD$29),FALSE)*eurostat_totals[[#This Row],[2020 1]]</f>
        <v>0</v>
      </c>
      <c r="BE125" s="81">
        <f ca="1">VLOOKUP(eurostat_totals[[#This Row],[energy carrier EUCalc]],$AE$11:$BI$24,COLUMN()-COLUMN($AD$29),FALSE)*eurostat_totals[[#This Row],[2020 1]]</f>
        <v>0</v>
      </c>
      <c r="BF125" s="81">
        <f ca="1">VLOOKUP(eurostat_totals[[#This Row],[energy carrier EUCalc]],$AE$11:$BI$24,COLUMN()-COLUMN($AD$29),FALSE)*eurostat_totals[[#This Row],[2020 1]]</f>
        <v>0</v>
      </c>
      <c r="BG125" s="81">
        <f ca="1">VLOOKUP(eurostat_totals[[#This Row],[energy carrier EUCalc]],$AE$11:$BI$24,COLUMN()-COLUMN($AD$29),FALSE)*eurostat_totals[[#This Row],[2020 1]]</f>
        <v>0</v>
      </c>
      <c r="BH125" s="81">
        <f ca="1">VLOOKUP(eurostat_totals[[#This Row],[energy carrier EUCalc]],$AE$11:$BI$24,COLUMN()-COLUMN($AD$29),FALSE)*eurostat_totals[[#This Row],[2020 1]]</f>
        <v>0</v>
      </c>
      <c r="BI125" s="81">
        <f ca="1">VLOOKUP(eurostat_totals[[#This Row],[energy carrier EUCalc]],$AE$11:$BI$24,COLUMN()-COLUMN($AD$29),FALSE)*eurostat_totals[[#This Row],[2020 1]]</f>
        <v>0</v>
      </c>
    </row>
    <row r="126" spans="1:61" x14ac:dyDescent="0.25">
      <c r="A126" s="81" t="str">
        <f t="shared" si="121"/>
        <v>heat-ambientCroatia</v>
      </c>
      <c r="B126" s="6" t="s">
        <v>37</v>
      </c>
      <c r="C126" t="s">
        <v>22</v>
      </c>
      <c r="D126" s="84">
        <v>0</v>
      </c>
      <c r="E126" s="84">
        <v>0</v>
      </c>
      <c r="F126" s="84">
        <v>0</v>
      </c>
      <c r="G126" s="84">
        <v>0</v>
      </c>
      <c r="H126" s="84">
        <v>0</v>
      </c>
      <c r="I126" s="84">
        <v>0</v>
      </c>
      <c r="J126" s="84">
        <v>0</v>
      </c>
      <c r="K126" s="84">
        <v>0</v>
      </c>
      <c r="L126" s="84">
        <v>0</v>
      </c>
      <c r="M126" s="84">
        <v>0</v>
      </c>
      <c r="N126" s="84">
        <v>0</v>
      </c>
      <c r="O126" s="84">
        <v>0</v>
      </c>
      <c r="P126" s="84">
        <v>0</v>
      </c>
      <c r="Q126" s="84">
        <v>0</v>
      </c>
      <c r="R126" s="84">
        <v>0</v>
      </c>
      <c r="S126" s="84">
        <v>0</v>
      </c>
      <c r="T126" s="84">
        <v>0</v>
      </c>
      <c r="U126" s="84">
        <v>0</v>
      </c>
      <c r="V126" s="84">
        <v>0</v>
      </c>
      <c r="W126" s="84">
        <v>0</v>
      </c>
      <c r="X126" s="84">
        <v>0</v>
      </c>
      <c r="Y126" s="84">
        <v>0</v>
      </c>
      <c r="Z126" s="84">
        <v>0</v>
      </c>
      <c r="AA126" s="84">
        <v>0</v>
      </c>
      <c r="AB126" s="84">
        <v>0</v>
      </c>
      <c r="AC126" s="84">
        <v>0</v>
      </c>
      <c r="AD126" s="84">
        <v>0</v>
      </c>
      <c r="AE126" s="84">
        <v>0</v>
      </c>
      <c r="AF126" s="84">
        <f t="shared" si="118"/>
        <v>0</v>
      </c>
      <c r="AG126" s="84">
        <f t="shared" si="119"/>
        <v>0</v>
      </c>
      <c r="AH126" s="84">
        <f t="shared" si="120"/>
        <v>0</v>
      </c>
      <c r="AI126" s="84">
        <f ca="1">VLOOKUP(eurostat_totals[[#This Row],[energy carrier EUCalc]],$AE$11:$BI$24,COLUMN()-COLUMN($AD$29),FALSE)*eurostat_totals[[#This Row],[2020 1]]</f>
        <v>0</v>
      </c>
      <c r="AJ126" s="84">
        <f ca="1">VLOOKUP(eurostat_totals[[#This Row],[energy carrier EUCalc]],$AE$11:$BI$24,COLUMN()-COLUMN($AD$29),FALSE)*eurostat_totals[[#This Row],[2020 1]]</f>
        <v>0</v>
      </c>
      <c r="AK126" s="84">
        <f ca="1">VLOOKUP(eurostat_totals[[#This Row],[energy carrier EUCalc]],$AE$11:$BI$24,COLUMN()-COLUMN($AD$29),FALSE)*eurostat_totals[[#This Row],[2020 1]]</f>
        <v>0</v>
      </c>
      <c r="AL126" s="84">
        <f ca="1">VLOOKUP(eurostat_totals[[#This Row],[energy carrier EUCalc]],$AE$11:$BI$24,COLUMN()-COLUMN($AD$29),FALSE)*eurostat_totals[[#This Row],[2020 1]]</f>
        <v>0</v>
      </c>
      <c r="AM126" s="84">
        <f ca="1">VLOOKUP(eurostat_totals[[#This Row],[energy carrier EUCalc]],$AE$11:$BI$24,COLUMN()-COLUMN($AD$29),FALSE)*eurostat_totals[[#This Row],[2020 1]]</f>
        <v>0</v>
      </c>
      <c r="AN126" s="84">
        <f ca="1">VLOOKUP(eurostat_totals[[#This Row],[energy carrier EUCalc]],$AE$11:$BI$24,COLUMN()-COLUMN($AD$29),FALSE)*eurostat_totals[[#This Row],[2020 1]]</f>
        <v>0</v>
      </c>
      <c r="AO126" s="84">
        <f ca="1">VLOOKUP(eurostat_totals[[#This Row],[energy carrier EUCalc]],$AE$11:$BI$24,COLUMN()-COLUMN($AD$29),FALSE)*eurostat_totals[[#This Row],[2020 1]]</f>
        <v>0</v>
      </c>
      <c r="AP126" s="84">
        <f ca="1">VLOOKUP(eurostat_totals[[#This Row],[energy carrier EUCalc]],$AE$11:$BI$24,COLUMN()-COLUMN($AD$29),FALSE)*eurostat_totals[[#This Row],[2020 1]]</f>
        <v>0</v>
      </c>
      <c r="AQ126" s="84">
        <f ca="1">VLOOKUP(eurostat_totals[[#This Row],[energy carrier EUCalc]],$AE$11:$BI$24,COLUMN()-COLUMN($AD$29),FALSE)*eurostat_totals[[#This Row],[2020 1]]</f>
        <v>0</v>
      </c>
      <c r="AR126" s="81">
        <f ca="1">VLOOKUP(eurostat_totals[[#This Row],[energy carrier EUCalc]],$AE$11:$BI$24,COLUMN()-COLUMN($AD$29),FALSE)*eurostat_totals[[#This Row],[2020 1]]</f>
        <v>0</v>
      </c>
      <c r="AS126" s="81">
        <f ca="1">VLOOKUP(eurostat_totals[[#This Row],[energy carrier EUCalc]],$AE$11:$BI$24,COLUMN()-COLUMN($AD$29),FALSE)*eurostat_totals[[#This Row],[2020 1]]</f>
        <v>0</v>
      </c>
      <c r="AT126" s="81">
        <f ca="1">VLOOKUP(eurostat_totals[[#This Row],[energy carrier EUCalc]],$AE$11:$BI$24,COLUMN()-COLUMN($AD$29),FALSE)*eurostat_totals[[#This Row],[2020 1]]</f>
        <v>0</v>
      </c>
      <c r="AU126" s="81">
        <f ca="1">VLOOKUP(eurostat_totals[[#This Row],[energy carrier EUCalc]],$AE$11:$BI$24,COLUMN()-COLUMN($AD$29),FALSE)*eurostat_totals[[#This Row],[2020 1]]</f>
        <v>0</v>
      </c>
      <c r="AV126" s="81">
        <f ca="1">VLOOKUP(eurostat_totals[[#This Row],[energy carrier EUCalc]],$AE$11:$BI$24,COLUMN()-COLUMN($AD$29),FALSE)*eurostat_totals[[#This Row],[2020 1]]</f>
        <v>0</v>
      </c>
      <c r="AW126" s="81">
        <f ca="1">VLOOKUP(eurostat_totals[[#This Row],[energy carrier EUCalc]],$AE$11:$BI$24,COLUMN()-COLUMN($AD$29),FALSE)*eurostat_totals[[#This Row],[2020 1]]</f>
        <v>0</v>
      </c>
      <c r="AX126" s="81">
        <f ca="1">VLOOKUP(eurostat_totals[[#This Row],[energy carrier EUCalc]],$AE$11:$BI$24,COLUMN()-COLUMN($AD$29),FALSE)*eurostat_totals[[#This Row],[2020 1]]</f>
        <v>0</v>
      </c>
      <c r="AY126" s="81">
        <f ca="1">VLOOKUP(eurostat_totals[[#This Row],[energy carrier EUCalc]],$AE$11:$BI$24,COLUMN()-COLUMN($AD$29),FALSE)*eurostat_totals[[#This Row],[2020 1]]</f>
        <v>0</v>
      </c>
      <c r="AZ126" s="81">
        <f ca="1">VLOOKUP(eurostat_totals[[#This Row],[energy carrier EUCalc]],$AE$11:$BI$24,COLUMN()-COLUMN($AD$29),FALSE)*eurostat_totals[[#This Row],[2020 1]]</f>
        <v>0</v>
      </c>
      <c r="BA126" s="81">
        <f ca="1">VLOOKUP(eurostat_totals[[#This Row],[energy carrier EUCalc]],$AE$11:$BI$24,COLUMN()-COLUMN($AD$29),FALSE)*eurostat_totals[[#This Row],[2020 1]]</f>
        <v>0</v>
      </c>
      <c r="BB126" s="81">
        <f ca="1">VLOOKUP(eurostat_totals[[#This Row],[energy carrier EUCalc]],$AE$11:$BI$24,COLUMN()-COLUMN($AD$29),FALSE)*eurostat_totals[[#This Row],[2020 1]]</f>
        <v>0</v>
      </c>
      <c r="BC126" s="81">
        <f ca="1">VLOOKUP(eurostat_totals[[#This Row],[energy carrier EUCalc]],$AE$11:$BI$24,COLUMN()-COLUMN($AD$29),FALSE)*eurostat_totals[[#This Row],[2020 1]]</f>
        <v>0</v>
      </c>
      <c r="BD126" s="81">
        <f ca="1">VLOOKUP(eurostat_totals[[#This Row],[energy carrier EUCalc]],$AE$11:$BI$24,COLUMN()-COLUMN($AD$29),FALSE)*eurostat_totals[[#This Row],[2020 1]]</f>
        <v>0</v>
      </c>
      <c r="BE126" s="81">
        <f ca="1">VLOOKUP(eurostat_totals[[#This Row],[energy carrier EUCalc]],$AE$11:$BI$24,COLUMN()-COLUMN($AD$29),FALSE)*eurostat_totals[[#This Row],[2020 1]]</f>
        <v>0</v>
      </c>
      <c r="BF126" s="81">
        <f ca="1">VLOOKUP(eurostat_totals[[#This Row],[energy carrier EUCalc]],$AE$11:$BI$24,COLUMN()-COLUMN($AD$29),FALSE)*eurostat_totals[[#This Row],[2020 1]]</f>
        <v>0</v>
      </c>
      <c r="BG126" s="81">
        <f ca="1">VLOOKUP(eurostat_totals[[#This Row],[energy carrier EUCalc]],$AE$11:$BI$24,COLUMN()-COLUMN($AD$29),FALSE)*eurostat_totals[[#This Row],[2020 1]]</f>
        <v>0</v>
      </c>
      <c r="BH126" s="81">
        <f ca="1">VLOOKUP(eurostat_totals[[#This Row],[energy carrier EUCalc]],$AE$11:$BI$24,COLUMN()-COLUMN($AD$29),FALSE)*eurostat_totals[[#This Row],[2020 1]]</f>
        <v>0</v>
      </c>
      <c r="BI126" s="81">
        <f ca="1">VLOOKUP(eurostat_totals[[#This Row],[energy carrier EUCalc]],$AE$11:$BI$24,COLUMN()-COLUMN($AD$29),FALSE)*eurostat_totals[[#This Row],[2020 1]]</f>
        <v>0</v>
      </c>
    </row>
    <row r="127" spans="1:61" x14ac:dyDescent="0.25">
      <c r="A127" s="81" t="str">
        <f t="shared" si="121"/>
        <v>heat-ambientCyprus</v>
      </c>
      <c r="B127" s="6" t="s">
        <v>37</v>
      </c>
      <c r="C127" t="s">
        <v>28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</v>
      </c>
      <c r="Q127" s="84">
        <v>0</v>
      </c>
      <c r="R127" s="84">
        <v>0</v>
      </c>
      <c r="S127" s="84">
        <v>0</v>
      </c>
      <c r="T127" s="84">
        <v>0</v>
      </c>
      <c r="U127" s="84">
        <v>0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4">
        <v>0</v>
      </c>
      <c r="AD127" s="84">
        <v>0</v>
      </c>
      <c r="AE127" s="84">
        <v>0</v>
      </c>
      <c r="AF127" s="84">
        <f t="shared" si="118"/>
        <v>0</v>
      </c>
      <c r="AG127" s="84">
        <f t="shared" si="119"/>
        <v>0</v>
      </c>
      <c r="AH127" s="84">
        <f t="shared" si="120"/>
        <v>0</v>
      </c>
      <c r="AI127" s="84">
        <f ca="1">VLOOKUP(eurostat_totals[[#This Row],[energy carrier EUCalc]],$AE$11:$BI$24,COLUMN()-COLUMN($AD$29),FALSE)*eurostat_totals[[#This Row],[2020 1]]</f>
        <v>0</v>
      </c>
      <c r="AJ127" s="84">
        <f ca="1">VLOOKUP(eurostat_totals[[#This Row],[energy carrier EUCalc]],$AE$11:$BI$24,COLUMN()-COLUMN($AD$29),FALSE)*eurostat_totals[[#This Row],[2020 1]]</f>
        <v>0</v>
      </c>
      <c r="AK127" s="84">
        <f ca="1">VLOOKUP(eurostat_totals[[#This Row],[energy carrier EUCalc]],$AE$11:$BI$24,COLUMN()-COLUMN($AD$29),FALSE)*eurostat_totals[[#This Row],[2020 1]]</f>
        <v>0</v>
      </c>
      <c r="AL127" s="84">
        <f ca="1">VLOOKUP(eurostat_totals[[#This Row],[energy carrier EUCalc]],$AE$11:$BI$24,COLUMN()-COLUMN($AD$29),FALSE)*eurostat_totals[[#This Row],[2020 1]]</f>
        <v>0</v>
      </c>
      <c r="AM127" s="84">
        <f ca="1">VLOOKUP(eurostat_totals[[#This Row],[energy carrier EUCalc]],$AE$11:$BI$24,COLUMN()-COLUMN($AD$29),FALSE)*eurostat_totals[[#This Row],[2020 1]]</f>
        <v>0</v>
      </c>
      <c r="AN127" s="84">
        <f ca="1">VLOOKUP(eurostat_totals[[#This Row],[energy carrier EUCalc]],$AE$11:$BI$24,COLUMN()-COLUMN($AD$29),FALSE)*eurostat_totals[[#This Row],[2020 1]]</f>
        <v>0</v>
      </c>
      <c r="AO127" s="84">
        <f ca="1">VLOOKUP(eurostat_totals[[#This Row],[energy carrier EUCalc]],$AE$11:$BI$24,COLUMN()-COLUMN($AD$29),FALSE)*eurostat_totals[[#This Row],[2020 1]]</f>
        <v>0</v>
      </c>
      <c r="AP127" s="84">
        <f ca="1">VLOOKUP(eurostat_totals[[#This Row],[energy carrier EUCalc]],$AE$11:$BI$24,COLUMN()-COLUMN($AD$29),FALSE)*eurostat_totals[[#This Row],[2020 1]]</f>
        <v>0</v>
      </c>
      <c r="AQ127" s="84">
        <f ca="1">VLOOKUP(eurostat_totals[[#This Row],[energy carrier EUCalc]],$AE$11:$BI$24,COLUMN()-COLUMN($AD$29),FALSE)*eurostat_totals[[#This Row],[2020 1]]</f>
        <v>0</v>
      </c>
      <c r="AR127" s="81">
        <f ca="1">VLOOKUP(eurostat_totals[[#This Row],[energy carrier EUCalc]],$AE$11:$BI$24,COLUMN()-COLUMN($AD$29),FALSE)*eurostat_totals[[#This Row],[2020 1]]</f>
        <v>0</v>
      </c>
      <c r="AS127" s="81">
        <f ca="1">VLOOKUP(eurostat_totals[[#This Row],[energy carrier EUCalc]],$AE$11:$BI$24,COLUMN()-COLUMN($AD$29),FALSE)*eurostat_totals[[#This Row],[2020 1]]</f>
        <v>0</v>
      </c>
      <c r="AT127" s="81">
        <f ca="1">VLOOKUP(eurostat_totals[[#This Row],[energy carrier EUCalc]],$AE$11:$BI$24,COLUMN()-COLUMN($AD$29),FALSE)*eurostat_totals[[#This Row],[2020 1]]</f>
        <v>0</v>
      </c>
      <c r="AU127" s="81">
        <f ca="1">VLOOKUP(eurostat_totals[[#This Row],[energy carrier EUCalc]],$AE$11:$BI$24,COLUMN()-COLUMN($AD$29),FALSE)*eurostat_totals[[#This Row],[2020 1]]</f>
        <v>0</v>
      </c>
      <c r="AV127" s="81">
        <f ca="1">VLOOKUP(eurostat_totals[[#This Row],[energy carrier EUCalc]],$AE$11:$BI$24,COLUMN()-COLUMN($AD$29),FALSE)*eurostat_totals[[#This Row],[2020 1]]</f>
        <v>0</v>
      </c>
      <c r="AW127" s="81">
        <f ca="1">VLOOKUP(eurostat_totals[[#This Row],[energy carrier EUCalc]],$AE$11:$BI$24,COLUMN()-COLUMN($AD$29),FALSE)*eurostat_totals[[#This Row],[2020 1]]</f>
        <v>0</v>
      </c>
      <c r="AX127" s="81">
        <f ca="1">VLOOKUP(eurostat_totals[[#This Row],[energy carrier EUCalc]],$AE$11:$BI$24,COLUMN()-COLUMN($AD$29),FALSE)*eurostat_totals[[#This Row],[2020 1]]</f>
        <v>0</v>
      </c>
      <c r="AY127" s="81">
        <f ca="1">VLOOKUP(eurostat_totals[[#This Row],[energy carrier EUCalc]],$AE$11:$BI$24,COLUMN()-COLUMN($AD$29),FALSE)*eurostat_totals[[#This Row],[2020 1]]</f>
        <v>0</v>
      </c>
      <c r="AZ127" s="81">
        <f ca="1">VLOOKUP(eurostat_totals[[#This Row],[energy carrier EUCalc]],$AE$11:$BI$24,COLUMN()-COLUMN($AD$29),FALSE)*eurostat_totals[[#This Row],[2020 1]]</f>
        <v>0</v>
      </c>
      <c r="BA127" s="81">
        <f ca="1">VLOOKUP(eurostat_totals[[#This Row],[energy carrier EUCalc]],$AE$11:$BI$24,COLUMN()-COLUMN($AD$29),FALSE)*eurostat_totals[[#This Row],[2020 1]]</f>
        <v>0</v>
      </c>
      <c r="BB127" s="81">
        <f ca="1">VLOOKUP(eurostat_totals[[#This Row],[energy carrier EUCalc]],$AE$11:$BI$24,COLUMN()-COLUMN($AD$29),FALSE)*eurostat_totals[[#This Row],[2020 1]]</f>
        <v>0</v>
      </c>
      <c r="BC127" s="81">
        <f ca="1">VLOOKUP(eurostat_totals[[#This Row],[energy carrier EUCalc]],$AE$11:$BI$24,COLUMN()-COLUMN($AD$29),FALSE)*eurostat_totals[[#This Row],[2020 1]]</f>
        <v>0</v>
      </c>
      <c r="BD127" s="81">
        <f ca="1">VLOOKUP(eurostat_totals[[#This Row],[energy carrier EUCalc]],$AE$11:$BI$24,COLUMN()-COLUMN($AD$29),FALSE)*eurostat_totals[[#This Row],[2020 1]]</f>
        <v>0</v>
      </c>
      <c r="BE127" s="81">
        <f ca="1">VLOOKUP(eurostat_totals[[#This Row],[energy carrier EUCalc]],$AE$11:$BI$24,COLUMN()-COLUMN($AD$29),FALSE)*eurostat_totals[[#This Row],[2020 1]]</f>
        <v>0</v>
      </c>
      <c r="BF127" s="81">
        <f ca="1">VLOOKUP(eurostat_totals[[#This Row],[energy carrier EUCalc]],$AE$11:$BI$24,COLUMN()-COLUMN($AD$29),FALSE)*eurostat_totals[[#This Row],[2020 1]]</f>
        <v>0</v>
      </c>
      <c r="BG127" s="81">
        <f ca="1">VLOOKUP(eurostat_totals[[#This Row],[energy carrier EUCalc]],$AE$11:$BI$24,COLUMN()-COLUMN($AD$29),FALSE)*eurostat_totals[[#This Row],[2020 1]]</f>
        <v>0</v>
      </c>
      <c r="BH127" s="81">
        <f ca="1">VLOOKUP(eurostat_totals[[#This Row],[energy carrier EUCalc]],$AE$11:$BI$24,COLUMN()-COLUMN($AD$29),FALSE)*eurostat_totals[[#This Row],[2020 1]]</f>
        <v>0</v>
      </c>
      <c r="BI127" s="81">
        <f ca="1">VLOOKUP(eurostat_totals[[#This Row],[energy carrier EUCalc]],$AE$11:$BI$24,COLUMN()-COLUMN($AD$29),FALSE)*eurostat_totals[[#This Row],[2020 1]]</f>
        <v>0</v>
      </c>
    </row>
    <row r="128" spans="1:61" x14ac:dyDescent="0.25">
      <c r="A128" s="81" t="str">
        <f t="shared" si="121"/>
        <v>heat-ambientCzech Republic</v>
      </c>
      <c r="B128" s="6" t="s">
        <v>37</v>
      </c>
      <c r="C128" t="s">
        <v>13</v>
      </c>
      <c r="D128" s="84">
        <v>0</v>
      </c>
      <c r="E128" s="84">
        <v>0</v>
      </c>
      <c r="F128" s="84">
        <v>0</v>
      </c>
      <c r="G128" s="84">
        <v>0</v>
      </c>
      <c r="H128" s="84">
        <v>0</v>
      </c>
      <c r="I128" s="84">
        <v>0</v>
      </c>
      <c r="J128" s="84">
        <v>0</v>
      </c>
      <c r="K128" s="84">
        <v>0</v>
      </c>
      <c r="L128" s="84">
        <v>0</v>
      </c>
      <c r="M128" s="84">
        <v>0</v>
      </c>
      <c r="N128" s="84">
        <v>0</v>
      </c>
      <c r="O128" s="84">
        <v>0</v>
      </c>
      <c r="P128" s="84">
        <v>0</v>
      </c>
      <c r="Q128" s="84">
        <v>77.29298</v>
      </c>
      <c r="R128" s="84">
        <v>116.25348000000001</v>
      </c>
      <c r="S128" s="84">
        <v>143.8631</v>
      </c>
      <c r="T128" s="84">
        <v>189.55737000000002</v>
      </c>
      <c r="U128" s="84">
        <v>247.24217000000002</v>
      </c>
      <c r="V128" s="84">
        <v>310.27677</v>
      </c>
      <c r="W128" s="84">
        <v>379.47527000000002</v>
      </c>
      <c r="X128" s="84">
        <v>463.87418000000008</v>
      </c>
      <c r="Y128" s="84">
        <v>550.90147000000002</v>
      </c>
      <c r="Z128" s="84">
        <v>600.00333000000001</v>
      </c>
      <c r="AA128" s="84">
        <v>646.91875000000005</v>
      </c>
      <c r="AB128" s="84">
        <v>741.19153000000006</v>
      </c>
      <c r="AC128" s="84">
        <v>845.82664</v>
      </c>
      <c r="AD128" s="84">
        <v>987.07299000000012</v>
      </c>
      <c r="AE128" s="84">
        <v>1160.7786700000001</v>
      </c>
      <c r="AF128" s="84">
        <f t="shared" si="118"/>
        <v>1272.9337380000002</v>
      </c>
      <c r="AG128" s="84">
        <f t="shared" si="119"/>
        <v>1398.1367356000003</v>
      </c>
      <c r="AH128" s="84">
        <f t="shared" si="120"/>
        <v>1529.5257767200003</v>
      </c>
      <c r="AI128" s="84">
        <f ca="1">VLOOKUP(eurostat_totals[[#This Row],[energy carrier EUCalc]],$AE$11:$BI$24,COLUMN()-COLUMN($AD$29),FALSE)*eurostat_totals[[#This Row],[2020 1]]</f>
        <v>305.90515534400009</v>
      </c>
      <c r="AJ128" s="84">
        <f ca="1">VLOOKUP(eurostat_totals[[#This Row],[energy carrier EUCalc]],$AE$11:$BI$24,COLUMN()-COLUMN($AD$29),FALSE)*eurostat_totals[[#This Row],[2020 1]]</f>
        <v>305.90515534400009</v>
      </c>
      <c r="AK128" s="84">
        <f ca="1">VLOOKUP(eurostat_totals[[#This Row],[energy carrier EUCalc]],$AE$11:$BI$24,COLUMN()-COLUMN($AD$29),FALSE)*eurostat_totals[[#This Row],[2020 1]]</f>
        <v>305.90515534400009</v>
      </c>
      <c r="AL128" s="84">
        <f ca="1">VLOOKUP(eurostat_totals[[#This Row],[energy carrier EUCalc]],$AE$11:$BI$24,COLUMN()-COLUMN($AD$29),FALSE)*eurostat_totals[[#This Row],[2020 1]]</f>
        <v>305.90515534400009</v>
      </c>
      <c r="AM128" s="84">
        <f ca="1">VLOOKUP(eurostat_totals[[#This Row],[energy carrier EUCalc]],$AE$11:$BI$24,COLUMN()-COLUMN($AD$29),FALSE)*eurostat_totals[[#This Row],[2020 1]]</f>
        <v>305.90515534400009</v>
      </c>
      <c r="AN128" s="84">
        <f ca="1">VLOOKUP(eurostat_totals[[#This Row],[energy carrier EUCalc]],$AE$11:$BI$24,COLUMN()-COLUMN($AD$29),FALSE)*eurostat_totals[[#This Row],[2020 1]]</f>
        <v>305.90515534400009</v>
      </c>
      <c r="AO128" s="84">
        <f ca="1">VLOOKUP(eurostat_totals[[#This Row],[energy carrier EUCalc]],$AE$11:$BI$24,COLUMN()-COLUMN($AD$29),FALSE)*eurostat_totals[[#This Row],[2020 1]]</f>
        <v>424.86827131111119</v>
      </c>
      <c r="AP128" s="84">
        <f ca="1">VLOOKUP(eurostat_totals[[#This Row],[energy carrier EUCalc]],$AE$11:$BI$24,COLUMN()-COLUMN($AD$29),FALSE)*eurostat_totals[[#This Row],[2020 1]]</f>
        <v>424.86827131111119</v>
      </c>
      <c r="AQ128" s="84">
        <f ca="1">VLOOKUP(eurostat_totals[[#This Row],[energy carrier EUCalc]],$AE$11:$BI$24,COLUMN()-COLUMN($AD$29),FALSE)*eurostat_totals[[#This Row],[2020 1]]</f>
        <v>424.86827131111119</v>
      </c>
      <c r="AR128" s="81">
        <f ca="1">VLOOKUP(eurostat_totals[[#This Row],[energy carrier EUCalc]],$AE$11:$BI$24,COLUMN()-COLUMN($AD$29),FALSE)*eurostat_totals[[#This Row],[2020 1]]</f>
        <v>424.86827131111119</v>
      </c>
      <c r="AS128" s="81">
        <f ca="1">VLOOKUP(eurostat_totals[[#This Row],[energy carrier EUCalc]],$AE$11:$BI$24,COLUMN()-COLUMN($AD$29),FALSE)*eurostat_totals[[#This Row],[2020 1]]</f>
        <v>424.86827131111119</v>
      </c>
      <c r="AT128" s="81">
        <f ca="1">VLOOKUP(eurostat_totals[[#This Row],[energy carrier EUCalc]],$AE$11:$BI$24,COLUMN()-COLUMN($AD$29),FALSE)*eurostat_totals[[#This Row],[2020 1]]</f>
        <v>424.86827131111119</v>
      </c>
      <c r="AU128" s="81">
        <f ca="1">VLOOKUP(eurostat_totals[[#This Row],[energy carrier EUCalc]],$AE$11:$BI$24,COLUMN()-COLUMN($AD$29),FALSE)*eurostat_totals[[#This Row],[2020 1]]</f>
        <v>424.86827131111119</v>
      </c>
      <c r="AV128" s="81">
        <f ca="1">VLOOKUP(eurostat_totals[[#This Row],[energy carrier EUCalc]],$AE$11:$BI$24,COLUMN()-COLUMN($AD$29),FALSE)*eurostat_totals[[#This Row],[2020 1]]</f>
        <v>552.32875270444458</v>
      </c>
      <c r="AW128" s="81">
        <f ca="1">VLOOKUP(eurostat_totals[[#This Row],[energy carrier EUCalc]],$AE$11:$BI$24,COLUMN()-COLUMN($AD$29),FALSE)*eurostat_totals[[#This Row],[2020 1]]</f>
        <v>552.32875270444458</v>
      </c>
      <c r="AX128" s="81">
        <f ca="1">VLOOKUP(eurostat_totals[[#This Row],[energy carrier EUCalc]],$AE$11:$BI$24,COLUMN()-COLUMN($AD$29),FALSE)*eurostat_totals[[#This Row],[2020 1]]</f>
        <v>552.32875270444458</v>
      </c>
      <c r="AY128" s="81">
        <f ca="1">VLOOKUP(eurostat_totals[[#This Row],[energy carrier EUCalc]],$AE$11:$BI$24,COLUMN()-COLUMN($AD$29),FALSE)*eurostat_totals[[#This Row],[2020 1]]</f>
        <v>552.32875270444458</v>
      </c>
      <c r="AZ128" s="81">
        <f ca="1">VLOOKUP(eurostat_totals[[#This Row],[energy carrier EUCalc]],$AE$11:$BI$24,COLUMN()-COLUMN($AD$29),FALSE)*eurostat_totals[[#This Row],[2020 1]]</f>
        <v>552.32875270444458</v>
      </c>
      <c r="BA128" s="81">
        <f ca="1">VLOOKUP(eurostat_totals[[#This Row],[energy carrier EUCalc]],$AE$11:$BI$24,COLUMN()-COLUMN($AD$29),FALSE)*eurostat_totals[[#This Row],[2020 1]]</f>
        <v>552.32875270444458</v>
      </c>
      <c r="BB128" s="81">
        <f ca="1">VLOOKUP(eurostat_totals[[#This Row],[energy carrier EUCalc]],$AE$11:$BI$24,COLUMN()-COLUMN($AD$29),FALSE)*eurostat_totals[[#This Row],[2020 1]]</f>
        <v>552.32875270444458</v>
      </c>
      <c r="BC128" s="81">
        <f ca="1">VLOOKUP(eurostat_totals[[#This Row],[energy carrier EUCalc]],$AE$11:$BI$24,COLUMN()-COLUMN($AD$29),FALSE)*eurostat_totals[[#This Row],[2020 1]]</f>
        <v>803.00103277799997</v>
      </c>
      <c r="BD128" s="81">
        <f ca="1">VLOOKUP(eurostat_totals[[#This Row],[energy carrier EUCalc]],$AE$11:$BI$24,COLUMN()-COLUMN($AD$29),FALSE)*eurostat_totals[[#This Row],[2020 1]]</f>
        <v>803.00103277799997</v>
      </c>
      <c r="BE128" s="81">
        <f ca="1">VLOOKUP(eurostat_totals[[#This Row],[energy carrier EUCalc]],$AE$11:$BI$24,COLUMN()-COLUMN($AD$29),FALSE)*eurostat_totals[[#This Row],[2020 1]]</f>
        <v>803.00103277799997</v>
      </c>
      <c r="BF128" s="81">
        <f ca="1">VLOOKUP(eurostat_totals[[#This Row],[energy carrier EUCalc]],$AE$11:$BI$24,COLUMN()-COLUMN($AD$29),FALSE)*eurostat_totals[[#This Row],[2020 1]]</f>
        <v>803.00103277799997</v>
      </c>
      <c r="BG128" s="81">
        <f ca="1">VLOOKUP(eurostat_totals[[#This Row],[energy carrier EUCalc]],$AE$11:$BI$24,COLUMN()-COLUMN($AD$29),FALSE)*eurostat_totals[[#This Row],[2020 1]]</f>
        <v>803.00103277799997</v>
      </c>
      <c r="BH128" s="81">
        <f ca="1">VLOOKUP(eurostat_totals[[#This Row],[energy carrier EUCalc]],$AE$11:$BI$24,COLUMN()-COLUMN($AD$29),FALSE)*eurostat_totals[[#This Row],[2020 1]]</f>
        <v>803.00103277799997</v>
      </c>
      <c r="BI128" s="81">
        <f ca="1">VLOOKUP(eurostat_totals[[#This Row],[energy carrier EUCalc]],$AE$11:$BI$24,COLUMN()-COLUMN($AD$29),FALSE)*eurostat_totals[[#This Row],[2020 1]]</f>
        <v>803.00103277799997</v>
      </c>
    </row>
    <row r="129" spans="1:61" x14ac:dyDescent="0.25">
      <c r="A129" s="81" t="str">
        <f t="shared" si="121"/>
        <v>heat-ambientDenmark</v>
      </c>
      <c r="B129" s="6" t="s">
        <v>37</v>
      </c>
      <c r="C129" t="s">
        <v>17</v>
      </c>
      <c r="D129" s="84">
        <v>435.83425000000005</v>
      </c>
      <c r="E129" s="84">
        <v>426.94893000000002</v>
      </c>
      <c r="F129" s="84">
        <v>449.99959000000001</v>
      </c>
      <c r="G129" s="84">
        <v>486.94810000000001</v>
      </c>
      <c r="H129" s="84">
        <v>504.71874000000008</v>
      </c>
      <c r="I129" s="84">
        <v>527.22279000000003</v>
      </c>
      <c r="J129" s="84">
        <v>549.99432999999999</v>
      </c>
      <c r="K129" s="84">
        <v>579.44149000000004</v>
      </c>
      <c r="L129" s="84">
        <v>606.10908000000006</v>
      </c>
      <c r="M129" s="84">
        <v>630.27622000000008</v>
      </c>
      <c r="N129" s="84">
        <v>647.77936999999997</v>
      </c>
      <c r="O129" s="84">
        <v>661.38647000000003</v>
      </c>
      <c r="P129" s="84">
        <v>665.00340000000006</v>
      </c>
      <c r="Q129" s="84">
        <v>670.28342000000009</v>
      </c>
      <c r="R129" s="84">
        <v>684.72788000000003</v>
      </c>
      <c r="S129" s="84">
        <v>731.94568000000004</v>
      </c>
      <c r="T129" s="84">
        <v>815.83287000000007</v>
      </c>
      <c r="U129" s="84">
        <v>808.33152000000007</v>
      </c>
      <c r="V129" s="84">
        <v>885.83384000000012</v>
      </c>
      <c r="W129" s="84">
        <v>963.61527999999998</v>
      </c>
      <c r="X129" s="84">
        <v>1043.88554</v>
      </c>
      <c r="Y129" s="84">
        <v>1126.38876</v>
      </c>
      <c r="Z129" s="84">
        <v>1213.33464</v>
      </c>
      <c r="AA129" s="84">
        <v>1298.3383100000001</v>
      </c>
      <c r="AB129" s="84">
        <v>1369.4441300000001</v>
      </c>
      <c r="AC129" s="84">
        <v>1534.36916</v>
      </c>
      <c r="AD129" s="84">
        <v>1722.3797400000003</v>
      </c>
      <c r="AE129" s="84">
        <v>1768.3763900000001</v>
      </c>
      <c r="AF129" s="84">
        <f t="shared" si="118"/>
        <v>1879.3847400000002</v>
      </c>
      <c r="AG129" s="84">
        <f t="shared" si="119"/>
        <v>1995.5940260000002</v>
      </c>
      <c r="AH129" s="84">
        <f t="shared" si="120"/>
        <v>2120.8240052000001</v>
      </c>
      <c r="AI129" s="84">
        <f ca="1">VLOOKUP(eurostat_totals[[#This Row],[energy carrier EUCalc]],$AE$11:$BI$24,COLUMN()-COLUMN($AD$29),FALSE)*eurostat_totals[[#This Row],[2020 1]]</f>
        <v>424.16480104000004</v>
      </c>
      <c r="AJ129" s="84">
        <f ca="1">VLOOKUP(eurostat_totals[[#This Row],[energy carrier EUCalc]],$AE$11:$BI$24,COLUMN()-COLUMN($AD$29),FALSE)*eurostat_totals[[#This Row],[2020 1]]</f>
        <v>424.16480104000004</v>
      </c>
      <c r="AK129" s="84">
        <f ca="1">VLOOKUP(eurostat_totals[[#This Row],[energy carrier EUCalc]],$AE$11:$BI$24,COLUMN()-COLUMN($AD$29),FALSE)*eurostat_totals[[#This Row],[2020 1]]</f>
        <v>424.16480104000004</v>
      </c>
      <c r="AL129" s="84">
        <f ca="1">VLOOKUP(eurostat_totals[[#This Row],[energy carrier EUCalc]],$AE$11:$BI$24,COLUMN()-COLUMN($AD$29),FALSE)*eurostat_totals[[#This Row],[2020 1]]</f>
        <v>424.16480104000004</v>
      </c>
      <c r="AM129" s="84">
        <f ca="1">VLOOKUP(eurostat_totals[[#This Row],[energy carrier EUCalc]],$AE$11:$BI$24,COLUMN()-COLUMN($AD$29),FALSE)*eurostat_totals[[#This Row],[2020 1]]</f>
        <v>424.16480104000004</v>
      </c>
      <c r="AN129" s="84">
        <f ca="1">VLOOKUP(eurostat_totals[[#This Row],[energy carrier EUCalc]],$AE$11:$BI$24,COLUMN()-COLUMN($AD$29),FALSE)*eurostat_totals[[#This Row],[2020 1]]</f>
        <v>424.16480104000004</v>
      </c>
      <c r="AO129" s="84">
        <f ca="1">VLOOKUP(eurostat_totals[[#This Row],[energy carrier EUCalc]],$AE$11:$BI$24,COLUMN()-COLUMN($AD$29),FALSE)*eurostat_totals[[#This Row],[2020 1]]</f>
        <v>589.11777922222223</v>
      </c>
      <c r="AP129" s="84">
        <f ca="1">VLOOKUP(eurostat_totals[[#This Row],[energy carrier EUCalc]],$AE$11:$BI$24,COLUMN()-COLUMN($AD$29),FALSE)*eurostat_totals[[#This Row],[2020 1]]</f>
        <v>589.11777922222223</v>
      </c>
      <c r="AQ129" s="84">
        <f ca="1">VLOOKUP(eurostat_totals[[#This Row],[energy carrier EUCalc]],$AE$11:$BI$24,COLUMN()-COLUMN($AD$29),FALSE)*eurostat_totals[[#This Row],[2020 1]]</f>
        <v>589.11777922222223</v>
      </c>
      <c r="AR129" s="81">
        <f ca="1">VLOOKUP(eurostat_totals[[#This Row],[energy carrier EUCalc]],$AE$11:$BI$24,COLUMN()-COLUMN($AD$29),FALSE)*eurostat_totals[[#This Row],[2020 1]]</f>
        <v>589.11777922222223</v>
      </c>
      <c r="AS129" s="81">
        <f ca="1">VLOOKUP(eurostat_totals[[#This Row],[energy carrier EUCalc]],$AE$11:$BI$24,COLUMN()-COLUMN($AD$29),FALSE)*eurostat_totals[[#This Row],[2020 1]]</f>
        <v>589.11777922222223</v>
      </c>
      <c r="AT129" s="81">
        <f ca="1">VLOOKUP(eurostat_totals[[#This Row],[energy carrier EUCalc]],$AE$11:$BI$24,COLUMN()-COLUMN($AD$29),FALSE)*eurostat_totals[[#This Row],[2020 1]]</f>
        <v>589.11777922222223</v>
      </c>
      <c r="AU129" s="81">
        <f ca="1">VLOOKUP(eurostat_totals[[#This Row],[energy carrier EUCalc]],$AE$11:$BI$24,COLUMN()-COLUMN($AD$29),FALSE)*eurostat_totals[[#This Row],[2020 1]]</f>
        <v>589.11777922222223</v>
      </c>
      <c r="AV129" s="81">
        <f ca="1">VLOOKUP(eurostat_totals[[#This Row],[energy carrier EUCalc]],$AE$11:$BI$24,COLUMN()-COLUMN($AD$29),FALSE)*eurostat_totals[[#This Row],[2020 1]]</f>
        <v>765.85311298888905</v>
      </c>
      <c r="AW129" s="81">
        <f ca="1">VLOOKUP(eurostat_totals[[#This Row],[energy carrier EUCalc]],$AE$11:$BI$24,COLUMN()-COLUMN($AD$29),FALSE)*eurostat_totals[[#This Row],[2020 1]]</f>
        <v>765.85311298888905</v>
      </c>
      <c r="AX129" s="81">
        <f ca="1">VLOOKUP(eurostat_totals[[#This Row],[energy carrier EUCalc]],$AE$11:$BI$24,COLUMN()-COLUMN($AD$29),FALSE)*eurostat_totals[[#This Row],[2020 1]]</f>
        <v>765.85311298888905</v>
      </c>
      <c r="AY129" s="81">
        <f ca="1">VLOOKUP(eurostat_totals[[#This Row],[energy carrier EUCalc]],$AE$11:$BI$24,COLUMN()-COLUMN($AD$29),FALSE)*eurostat_totals[[#This Row],[2020 1]]</f>
        <v>765.85311298888905</v>
      </c>
      <c r="AZ129" s="81">
        <f ca="1">VLOOKUP(eurostat_totals[[#This Row],[energy carrier EUCalc]],$AE$11:$BI$24,COLUMN()-COLUMN($AD$29),FALSE)*eurostat_totals[[#This Row],[2020 1]]</f>
        <v>765.85311298888905</v>
      </c>
      <c r="BA129" s="81">
        <f ca="1">VLOOKUP(eurostat_totals[[#This Row],[energy carrier EUCalc]],$AE$11:$BI$24,COLUMN()-COLUMN($AD$29),FALSE)*eurostat_totals[[#This Row],[2020 1]]</f>
        <v>765.85311298888905</v>
      </c>
      <c r="BB129" s="81">
        <f ca="1">VLOOKUP(eurostat_totals[[#This Row],[energy carrier EUCalc]],$AE$11:$BI$24,COLUMN()-COLUMN($AD$29),FALSE)*eurostat_totals[[#This Row],[2020 1]]</f>
        <v>765.85311298888905</v>
      </c>
      <c r="BC129" s="81">
        <f ca="1">VLOOKUP(eurostat_totals[[#This Row],[energy carrier EUCalc]],$AE$11:$BI$24,COLUMN()-COLUMN($AD$29),FALSE)*eurostat_totals[[#This Row],[2020 1]]</f>
        <v>1113.4326027299999</v>
      </c>
      <c r="BD129" s="81">
        <f ca="1">VLOOKUP(eurostat_totals[[#This Row],[energy carrier EUCalc]],$AE$11:$BI$24,COLUMN()-COLUMN($AD$29),FALSE)*eurostat_totals[[#This Row],[2020 1]]</f>
        <v>1113.4326027299999</v>
      </c>
      <c r="BE129" s="81">
        <f ca="1">VLOOKUP(eurostat_totals[[#This Row],[energy carrier EUCalc]],$AE$11:$BI$24,COLUMN()-COLUMN($AD$29),FALSE)*eurostat_totals[[#This Row],[2020 1]]</f>
        <v>1113.4326027299999</v>
      </c>
      <c r="BF129" s="81">
        <f ca="1">VLOOKUP(eurostat_totals[[#This Row],[energy carrier EUCalc]],$AE$11:$BI$24,COLUMN()-COLUMN($AD$29),FALSE)*eurostat_totals[[#This Row],[2020 1]]</f>
        <v>1113.4326027299999</v>
      </c>
      <c r="BG129" s="81">
        <f ca="1">VLOOKUP(eurostat_totals[[#This Row],[energy carrier EUCalc]],$AE$11:$BI$24,COLUMN()-COLUMN($AD$29),FALSE)*eurostat_totals[[#This Row],[2020 1]]</f>
        <v>1113.4326027299999</v>
      </c>
      <c r="BH129" s="81">
        <f ca="1">VLOOKUP(eurostat_totals[[#This Row],[energy carrier EUCalc]],$AE$11:$BI$24,COLUMN()-COLUMN($AD$29),FALSE)*eurostat_totals[[#This Row],[2020 1]]</f>
        <v>1113.4326027299999</v>
      </c>
      <c r="BI129" s="81">
        <f ca="1">VLOOKUP(eurostat_totals[[#This Row],[energy carrier EUCalc]],$AE$11:$BI$24,COLUMN()-COLUMN($AD$29),FALSE)*eurostat_totals[[#This Row],[2020 1]]</f>
        <v>1113.4326027299999</v>
      </c>
    </row>
    <row r="130" spans="1:61" x14ac:dyDescent="0.25">
      <c r="A130" s="81" t="str">
        <f t="shared" si="121"/>
        <v>heat-ambientEstonia</v>
      </c>
      <c r="B130" s="6" t="s">
        <v>37</v>
      </c>
      <c r="C130" t="s">
        <v>25</v>
      </c>
      <c r="D130" s="84">
        <v>0</v>
      </c>
      <c r="E130" s="84">
        <v>0</v>
      </c>
      <c r="F130" s="84">
        <v>0</v>
      </c>
      <c r="G130" s="84">
        <v>0</v>
      </c>
      <c r="H130" s="84">
        <v>0</v>
      </c>
      <c r="I130" s="84">
        <v>0</v>
      </c>
      <c r="J130" s="84">
        <v>0</v>
      </c>
      <c r="K130" s="84">
        <v>0</v>
      </c>
      <c r="L130" s="84">
        <v>0</v>
      </c>
      <c r="M130" s="84">
        <v>0</v>
      </c>
      <c r="N130" s="84">
        <v>0</v>
      </c>
      <c r="O130" s="84">
        <v>0</v>
      </c>
      <c r="P130" s="84">
        <v>0</v>
      </c>
      <c r="Q130" s="84">
        <v>0</v>
      </c>
      <c r="R130" s="84">
        <v>0</v>
      </c>
      <c r="S130" s="84">
        <v>0</v>
      </c>
      <c r="T130" s="84">
        <v>0</v>
      </c>
      <c r="U130" s="84">
        <v>0</v>
      </c>
      <c r="V130" s="84">
        <v>0</v>
      </c>
      <c r="W130" s="84">
        <v>0</v>
      </c>
      <c r="X130" s="84">
        <v>0</v>
      </c>
      <c r="Y130" s="84">
        <v>0</v>
      </c>
      <c r="Z130" s="84">
        <v>0</v>
      </c>
      <c r="AA130" s="84">
        <v>0</v>
      </c>
      <c r="AB130" s="84">
        <v>0</v>
      </c>
      <c r="AC130" s="84">
        <v>0</v>
      </c>
      <c r="AD130" s="84">
        <v>0</v>
      </c>
      <c r="AE130" s="84">
        <v>0</v>
      </c>
      <c r="AF130" s="84">
        <f t="shared" si="118"/>
        <v>0</v>
      </c>
      <c r="AG130" s="84">
        <f t="shared" si="119"/>
        <v>0</v>
      </c>
      <c r="AH130" s="84">
        <f t="shared" si="120"/>
        <v>0</v>
      </c>
      <c r="AI130" s="84">
        <f ca="1">VLOOKUP(eurostat_totals[[#This Row],[energy carrier EUCalc]],$AE$11:$BI$24,COLUMN()-COLUMN($AD$29),FALSE)*eurostat_totals[[#This Row],[2020 1]]</f>
        <v>0</v>
      </c>
      <c r="AJ130" s="84">
        <f ca="1">VLOOKUP(eurostat_totals[[#This Row],[energy carrier EUCalc]],$AE$11:$BI$24,COLUMN()-COLUMN($AD$29),FALSE)*eurostat_totals[[#This Row],[2020 1]]</f>
        <v>0</v>
      </c>
      <c r="AK130" s="84">
        <f ca="1">VLOOKUP(eurostat_totals[[#This Row],[energy carrier EUCalc]],$AE$11:$BI$24,COLUMN()-COLUMN($AD$29),FALSE)*eurostat_totals[[#This Row],[2020 1]]</f>
        <v>0</v>
      </c>
      <c r="AL130" s="84">
        <f ca="1">VLOOKUP(eurostat_totals[[#This Row],[energy carrier EUCalc]],$AE$11:$BI$24,COLUMN()-COLUMN($AD$29),FALSE)*eurostat_totals[[#This Row],[2020 1]]</f>
        <v>0</v>
      </c>
      <c r="AM130" s="84">
        <f ca="1">VLOOKUP(eurostat_totals[[#This Row],[energy carrier EUCalc]],$AE$11:$BI$24,COLUMN()-COLUMN($AD$29),FALSE)*eurostat_totals[[#This Row],[2020 1]]</f>
        <v>0</v>
      </c>
      <c r="AN130" s="84">
        <f ca="1">VLOOKUP(eurostat_totals[[#This Row],[energy carrier EUCalc]],$AE$11:$BI$24,COLUMN()-COLUMN($AD$29),FALSE)*eurostat_totals[[#This Row],[2020 1]]</f>
        <v>0</v>
      </c>
      <c r="AO130" s="84">
        <f ca="1">VLOOKUP(eurostat_totals[[#This Row],[energy carrier EUCalc]],$AE$11:$BI$24,COLUMN()-COLUMN($AD$29),FALSE)*eurostat_totals[[#This Row],[2020 1]]</f>
        <v>0</v>
      </c>
      <c r="AP130" s="84">
        <f ca="1">VLOOKUP(eurostat_totals[[#This Row],[energy carrier EUCalc]],$AE$11:$BI$24,COLUMN()-COLUMN($AD$29),FALSE)*eurostat_totals[[#This Row],[2020 1]]</f>
        <v>0</v>
      </c>
      <c r="AQ130" s="84">
        <f ca="1">VLOOKUP(eurostat_totals[[#This Row],[energy carrier EUCalc]],$AE$11:$BI$24,COLUMN()-COLUMN($AD$29),FALSE)*eurostat_totals[[#This Row],[2020 1]]</f>
        <v>0</v>
      </c>
      <c r="AR130" s="81">
        <f ca="1">VLOOKUP(eurostat_totals[[#This Row],[energy carrier EUCalc]],$AE$11:$BI$24,COLUMN()-COLUMN($AD$29),FALSE)*eurostat_totals[[#This Row],[2020 1]]</f>
        <v>0</v>
      </c>
      <c r="AS130" s="81">
        <f ca="1">VLOOKUP(eurostat_totals[[#This Row],[energy carrier EUCalc]],$AE$11:$BI$24,COLUMN()-COLUMN($AD$29),FALSE)*eurostat_totals[[#This Row],[2020 1]]</f>
        <v>0</v>
      </c>
      <c r="AT130" s="81">
        <f ca="1">VLOOKUP(eurostat_totals[[#This Row],[energy carrier EUCalc]],$AE$11:$BI$24,COLUMN()-COLUMN($AD$29),FALSE)*eurostat_totals[[#This Row],[2020 1]]</f>
        <v>0</v>
      </c>
      <c r="AU130" s="81">
        <f ca="1">VLOOKUP(eurostat_totals[[#This Row],[energy carrier EUCalc]],$AE$11:$BI$24,COLUMN()-COLUMN($AD$29),FALSE)*eurostat_totals[[#This Row],[2020 1]]</f>
        <v>0</v>
      </c>
      <c r="AV130" s="81">
        <f ca="1">VLOOKUP(eurostat_totals[[#This Row],[energy carrier EUCalc]],$AE$11:$BI$24,COLUMN()-COLUMN($AD$29),FALSE)*eurostat_totals[[#This Row],[2020 1]]</f>
        <v>0</v>
      </c>
      <c r="AW130" s="81">
        <f ca="1">VLOOKUP(eurostat_totals[[#This Row],[energy carrier EUCalc]],$AE$11:$BI$24,COLUMN()-COLUMN($AD$29),FALSE)*eurostat_totals[[#This Row],[2020 1]]</f>
        <v>0</v>
      </c>
      <c r="AX130" s="81">
        <f ca="1">VLOOKUP(eurostat_totals[[#This Row],[energy carrier EUCalc]],$AE$11:$BI$24,COLUMN()-COLUMN($AD$29),FALSE)*eurostat_totals[[#This Row],[2020 1]]</f>
        <v>0</v>
      </c>
      <c r="AY130" s="81">
        <f ca="1">VLOOKUP(eurostat_totals[[#This Row],[energy carrier EUCalc]],$AE$11:$BI$24,COLUMN()-COLUMN($AD$29),FALSE)*eurostat_totals[[#This Row],[2020 1]]</f>
        <v>0</v>
      </c>
      <c r="AZ130" s="81">
        <f ca="1">VLOOKUP(eurostat_totals[[#This Row],[energy carrier EUCalc]],$AE$11:$BI$24,COLUMN()-COLUMN($AD$29),FALSE)*eurostat_totals[[#This Row],[2020 1]]</f>
        <v>0</v>
      </c>
      <c r="BA130" s="81">
        <f ca="1">VLOOKUP(eurostat_totals[[#This Row],[energy carrier EUCalc]],$AE$11:$BI$24,COLUMN()-COLUMN($AD$29),FALSE)*eurostat_totals[[#This Row],[2020 1]]</f>
        <v>0</v>
      </c>
      <c r="BB130" s="81">
        <f ca="1">VLOOKUP(eurostat_totals[[#This Row],[energy carrier EUCalc]],$AE$11:$BI$24,COLUMN()-COLUMN($AD$29),FALSE)*eurostat_totals[[#This Row],[2020 1]]</f>
        <v>0</v>
      </c>
      <c r="BC130" s="81">
        <f ca="1">VLOOKUP(eurostat_totals[[#This Row],[energy carrier EUCalc]],$AE$11:$BI$24,COLUMN()-COLUMN($AD$29),FALSE)*eurostat_totals[[#This Row],[2020 1]]</f>
        <v>0</v>
      </c>
      <c r="BD130" s="81">
        <f ca="1">VLOOKUP(eurostat_totals[[#This Row],[energy carrier EUCalc]],$AE$11:$BI$24,COLUMN()-COLUMN($AD$29),FALSE)*eurostat_totals[[#This Row],[2020 1]]</f>
        <v>0</v>
      </c>
      <c r="BE130" s="81">
        <f ca="1">VLOOKUP(eurostat_totals[[#This Row],[energy carrier EUCalc]],$AE$11:$BI$24,COLUMN()-COLUMN($AD$29),FALSE)*eurostat_totals[[#This Row],[2020 1]]</f>
        <v>0</v>
      </c>
      <c r="BF130" s="81">
        <f ca="1">VLOOKUP(eurostat_totals[[#This Row],[energy carrier EUCalc]],$AE$11:$BI$24,COLUMN()-COLUMN($AD$29),FALSE)*eurostat_totals[[#This Row],[2020 1]]</f>
        <v>0</v>
      </c>
      <c r="BG130" s="81">
        <f ca="1">VLOOKUP(eurostat_totals[[#This Row],[energy carrier EUCalc]],$AE$11:$BI$24,COLUMN()-COLUMN($AD$29),FALSE)*eurostat_totals[[#This Row],[2020 1]]</f>
        <v>0</v>
      </c>
      <c r="BH130" s="81">
        <f ca="1">VLOOKUP(eurostat_totals[[#This Row],[energy carrier EUCalc]],$AE$11:$BI$24,COLUMN()-COLUMN($AD$29),FALSE)*eurostat_totals[[#This Row],[2020 1]]</f>
        <v>0</v>
      </c>
      <c r="BI130" s="81">
        <f ca="1">VLOOKUP(eurostat_totals[[#This Row],[energy carrier EUCalc]],$AE$11:$BI$24,COLUMN()-COLUMN($AD$29),FALSE)*eurostat_totals[[#This Row],[2020 1]]</f>
        <v>0</v>
      </c>
    </row>
    <row r="131" spans="1:61" x14ac:dyDescent="0.25">
      <c r="A131" s="81" t="str">
        <f t="shared" si="121"/>
        <v>heat-ambientFinland</v>
      </c>
      <c r="B131" s="6" t="s">
        <v>37</v>
      </c>
      <c r="C131" t="s">
        <v>11</v>
      </c>
      <c r="D131" s="84">
        <v>0</v>
      </c>
      <c r="E131" s="84">
        <v>0</v>
      </c>
      <c r="F131" s="84">
        <v>0</v>
      </c>
      <c r="G131" s="84">
        <v>0</v>
      </c>
      <c r="H131" s="84">
        <v>0</v>
      </c>
      <c r="I131" s="84">
        <v>0</v>
      </c>
      <c r="J131" s="84">
        <v>0</v>
      </c>
      <c r="K131" s="84">
        <v>0</v>
      </c>
      <c r="L131" s="84">
        <v>0</v>
      </c>
      <c r="M131" s="84">
        <v>0</v>
      </c>
      <c r="N131" s="84">
        <v>0</v>
      </c>
      <c r="O131" s="84">
        <v>0</v>
      </c>
      <c r="P131" s="84">
        <v>0</v>
      </c>
      <c r="Q131" s="84">
        <v>0</v>
      </c>
      <c r="R131" s="84">
        <v>0</v>
      </c>
      <c r="S131" s="84">
        <v>0</v>
      </c>
      <c r="T131" s="84">
        <v>0</v>
      </c>
      <c r="U131" s="84">
        <v>0</v>
      </c>
      <c r="V131" s="84">
        <v>0</v>
      </c>
      <c r="W131" s="84">
        <v>0</v>
      </c>
      <c r="X131" s="84">
        <v>0</v>
      </c>
      <c r="Y131" s="84">
        <v>0</v>
      </c>
      <c r="Z131" s="84">
        <v>0</v>
      </c>
      <c r="AA131" s="84">
        <v>0</v>
      </c>
      <c r="AB131" s="84">
        <v>0</v>
      </c>
      <c r="AC131" s="84">
        <v>0</v>
      </c>
      <c r="AD131" s="84">
        <v>0</v>
      </c>
      <c r="AE131" s="84">
        <v>5816.3839700000008</v>
      </c>
      <c r="AF131" s="84">
        <f t="shared" si="118"/>
        <v>6979.6607640000011</v>
      </c>
      <c r="AG131" s="84">
        <f t="shared" si="119"/>
        <v>8375.5929168000021</v>
      </c>
      <c r="AH131" s="84">
        <f t="shared" si="120"/>
        <v>10050.711500160003</v>
      </c>
      <c r="AI131" s="84">
        <f ca="1">VLOOKUP(eurostat_totals[[#This Row],[energy carrier EUCalc]],$AE$11:$BI$24,COLUMN()-COLUMN($AD$29),FALSE)*eurostat_totals[[#This Row],[2020 1]]</f>
        <v>2010.1423000320008</v>
      </c>
      <c r="AJ131" s="84">
        <f ca="1">VLOOKUP(eurostat_totals[[#This Row],[energy carrier EUCalc]],$AE$11:$BI$24,COLUMN()-COLUMN($AD$29),FALSE)*eurostat_totals[[#This Row],[2020 1]]</f>
        <v>2010.1423000320008</v>
      </c>
      <c r="AK131" s="84">
        <f ca="1">VLOOKUP(eurostat_totals[[#This Row],[energy carrier EUCalc]],$AE$11:$BI$24,COLUMN()-COLUMN($AD$29),FALSE)*eurostat_totals[[#This Row],[2020 1]]</f>
        <v>2010.1423000320008</v>
      </c>
      <c r="AL131" s="84">
        <f ca="1">VLOOKUP(eurostat_totals[[#This Row],[energy carrier EUCalc]],$AE$11:$BI$24,COLUMN()-COLUMN($AD$29),FALSE)*eurostat_totals[[#This Row],[2020 1]]</f>
        <v>2010.1423000320008</v>
      </c>
      <c r="AM131" s="84">
        <f ca="1">VLOOKUP(eurostat_totals[[#This Row],[energy carrier EUCalc]],$AE$11:$BI$24,COLUMN()-COLUMN($AD$29),FALSE)*eurostat_totals[[#This Row],[2020 1]]</f>
        <v>2010.1423000320008</v>
      </c>
      <c r="AN131" s="84">
        <f ca="1">VLOOKUP(eurostat_totals[[#This Row],[energy carrier EUCalc]],$AE$11:$BI$24,COLUMN()-COLUMN($AD$29),FALSE)*eurostat_totals[[#This Row],[2020 1]]</f>
        <v>2010.1423000320008</v>
      </c>
      <c r="AO131" s="84">
        <f ca="1">VLOOKUP(eurostat_totals[[#This Row],[energy carrier EUCalc]],$AE$11:$BI$24,COLUMN()-COLUMN($AD$29),FALSE)*eurostat_totals[[#This Row],[2020 1]]</f>
        <v>2791.864305600001</v>
      </c>
      <c r="AP131" s="84">
        <f ca="1">VLOOKUP(eurostat_totals[[#This Row],[energy carrier EUCalc]],$AE$11:$BI$24,COLUMN()-COLUMN($AD$29),FALSE)*eurostat_totals[[#This Row],[2020 1]]</f>
        <v>2791.864305600001</v>
      </c>
      <c r="AQ131" s="84">
        <f ca="1">VLOOKUP(eurostat_totals[[#This Row],[energy carrier EUCalc]],$AE$11:$BI$24,COLUMN()-COLUMN($AD$29),FALSE)*eurostat_totals[[#This Row],[2020 1]]</f>
        <v>2791.864305600001</v>
      </c>
      <c r="AR131" s="81">
        <f ca="1">VLOOKUP(eurostat_totals[[#This Row],[energy carrier EUCalc]],$AE$11:$BI$24,COLUMN()-COLUMN($AD$29),FALSE)*eurostat_totals[[#This Row],[2020 1]]</f>
        <v>2791.864305600001</v>
      </c>
      <c r="AS131" s="81">
        <f ca="1">VLOOKUP(eurostat_totals[[#This Row],[energy carrier EUCalc]],$AE$11:$BI$24,COLUMN()-COLUMN($AD$29),FALSE)*eurostat_totals[[#This Row],[2020 1]]</f>
        <v>2791.864305600001</v>
      </c>
      <c r="AT131" s="81">
        <f ca="1">VLOOKUP(eurostat_totals[[#This Row],[energy carrier EUCalc]],$AE$11:$BI$24,COLUMN()-COLUMN($AD$29),FALSE)*eurostat_totals[[#This Row],[2020 1]]</f>
        <v>2791.864305600001</v>
      </c>
      <c r="AU131" s="81">
        <f ca="1">VLOOKUP(eurostat_totals[[#This Row],[energy carrier EUCalc]],$AE$11:$BI$24,COLUMN()-COLUMN($AD$29),FALSE)*eurostat_totals[[#This Row],[2020 1]]</f>
        <v>2791.864305600001</v>
      </c>
      <c r="AV131" s="81">
        <f ca="1">VLOOKUP(eurostat_totals[[#This Row],[energy carrier EUCalc]],$AE$11:$BI$24,COLUMN()-COLUMN($AD$29),FALSE)*eurostat_totals[[#This Row],[2020 1]]</f>
        <v>3629.4235972800016</v>
      </c>
      <c r="AW131" s="81">
        <f ca="1">VLOOKUP(eurostat_totals[[#This Row],[energy carrier EUCalc]],$AE$11:$BI$24,COLUMN()-COLUMN($AD$29),FALSE)*eurostat_totals[[#This Row],[2020 1]]</f>
        <v>3629.4235972800016</v>
      </c>
      <c r="AX131" s="81">
        <f ca="1">VLOOKUP(eurostat_totals[[#This Row],[energy carrier EUCalc]],$AE$11:$BI$24,COLUMN()-COLUMN($AD$29),FALSE)*eurostat_totals[[#This Row],[2020 1]]</f>
        <v>3629.4235972800016</v>
      </c>
      <c r="AY131" s="81">
        <f ca="1">VLOOKUP(eurostat_totals[[#This Row],[energy carrier EUCalc]],$AE$11:$BI$24,COLUMN()-COLUMN($AD$29),FALSE)*eurostat_totals[[#This Row],[2020 1]]</f>
        <v>3629.4235972800016</v>
      </c>
      <c r="AZ131" s="81">
        <f ca="1">VLOOKUP(eurostat_totals[[#This Row],[energy carrier EUCalc]],$AE$11:$BI$24,COLUMN()-COLUMN($AD$29),FALSE)*eurostat_totals[[#This Row],[2020 1]]</f>
        <v>3629.4235972800016</v>
      </c>
      <c r="BA131" s="81">
        <f ca="1">VLOOKUP(eurostat_totals[[#This Row],[energy carrier EUCalc]],$AE$11:$BI$24,COLUMN()-COLUMN($AD$29),FALSE)*eurostat_totals[[#This Row],[2020 1]]</f>
        <v>3629.4235972800016</v>
      </c>
      <c r="BB131" s="81">
        <f ca="1">VLOOKUP(eurostat_totals[[#This Row],[energy carrier EUCalc]],$AE$11:$BI$24,COLUMN()-COLUMN($AD$29),FALSE)*eurostat_totals[[#This Row],[2020 1]]</f>
        <v>3629.4235972800016</v>
      </c>
      <c r="BC131" s="81">
        <f ca="1">VLOOKUP(eurostat_totals[[#This Row],[energy carrier EUCalc]],$AE$11:$BI$24,COLUMN()-COLUMN($AD$29),FALSE)*eurostat_totals[[#This Row],[2020 1]]</f>
        <v>5276.6235375840006</v>
      </c>
      <c r="BD131" s="81">
        <f ca="1">VLOOKUP(eurostat_totals[[#This Row],[energy carrier EUCalc]],$AE$11:$BI$24,COLUMN()-COLUMN($AD$29),FALSE)*eurostat_totals[[#This Row],[2020 1]]</f>
        <v>5276.6235375840006</v>
      </c>
      <c r="BE131" s="81">
        <f ca="1">VLOOKUP(eurostat_totals[[#This Row],[energy carrier EUCalc]],$AE$11:$BI$24,COLUMN()-COLUMN($AD$29),FALSE)*eurostat_totals[[#This Row],[2020 1]]</f>
        <v>5276.6235375840006</v>
      </c>
      <c r="BF131" s="81">
        <f ca="1">VLOOKUP(eurostat_totals[[#This Row],[energy carrier EUCalc]],$AE$11:$BI$24,COLUMN()-COLUMN($AD$29),FALSE)*eurostat_totals[[#This Row],[2020 1]]</f>
        <v>5276.6235375840006</v>
      </c>
      <c r="BG131" s="81">
        <f ca="1">VLOOKUP(eurostat_totals[[#This Row],[energy carrier EUCalc]],$AE$11:$BI$24,COLUMN()-COLUMN($AD$29),FALSE)*eurostat_totals[[#This Row],[2020 1]]</f>
        <v>5276.6235375840006</v>
      </c>
      <c r="BH131" s="81">
        <f ca="1">VLOOKUP(eurostat_totals[[#This Row],[energy carrier EUCalc]],$AE$11:$BI$24,COLUMN()-COLUMN($AD$29),FALSE)*eurostat_totals[[#This Row],[2020 1]]</f>
        <v>5276.6235375840006</v>
      </c>
      <c r="BI131" s="81">
        <f ca="1">VLOOKUP(eurostat_totals[[#This Row],[energy carrier EUCalc]],$AE$11:$BI$24,COLUMN()-COLUMN($AD$29),FALSE)*eurostat_totals[[#This Row],[2020 1]]</f>
        <v>5276.6235375840006</v>
      </c>
    </row>
    <row r="132" spans="1:61" x14ac:dyDescent="0.25">
      <c r="A132" s="81" t="str">
        <f t="shared" si="121"/>
        <v>heat-ambientFrance</v>
      </c>
      <c r="B132" s="6" t="s">
        <v>37</v>
      </c>
      <c r="C132" t="s">
        <v>3</v>
      </c>
      <c r="D132" s="84">
        <v>0</v>
      </c>
      <c r="E132" s="84">
        <v>0</v>
      </c>
      <c r="F132" s="84">
        <v>0</v>
      </c>
      <c r="G132" s="84">
        <v>0</v>
      </c>
      <c r="H132" s="84">
        <v>0</v>
      </c>
      <c r="I132" s="84">
        <v>0</v>
      </c>
      <c r="J132" s="84">
        <v>0</v>
      </c>
      <c r="K132" s="84">
        <v>0</v>
      </c>
      <c r="L132" s="84">
        <v>0</v>
      </c>
      <c r="M132" s="84">
        <v>0</v>
      </c>
      <c r="N132" s="84">
        <v>0</v>
      </c>
      <c r="O132" s="84">
        <v>0</v>
      </c>
      <c r="P132" s="84">
        <v>0</v>
      </c>
      <c r="Q132" s="84">
        <v>0</v>
      </c>
      <c r="R132" s="84">
        <v>665.88728000000003</v>
      </c>
      <c r="S132" s="84">
        <v>1607.21948</v>
      </c>
      <c r="T132" s="84">
        <v>3160.6269499999999</v>
      </c>
      <c r="U132" s="84">
        <v>5044.082190000001</v>
      </c>
      <c r="V132" s="84">
        <v>7816.6276700000008</v>
      </c>
      <c r="W132" s="84">
        <v>10239.00548</v>
      </c>
      <c r="X132" s="84">
        <v>13514.676390000002</v>
      </c>
      <c r="Y132" s="84">
        <v>12295.37556</v>
      </c>
      <c r="Z132" s="84">
        <v>15539.72688</v>
      </c>
      <c r="AA132" s="84">
        <v>18314.447170000003</v>
      </c>
      <c r="AB132" s="84">
        <v>16388.28657</v>
      </c>
      <c r="AC132" s="84">
        <v>19213.585729999999</v>
      </c>
      <c r="AD132" s="84">
        <v>22798.289000000001</v>
      </c>
      <c r="AE132" s="84">
        <v>24001.784660000005</v>
      </c>
      <c r="AF132" s="84">
        <f t="shared" si="118"/>
        <v>25694.196216000004</v>
      </c>
      <c r="AG132" s="84">
        <f t="shared" si="119"/>
        <v>27170.146025200003</v>
      </c>
      <c r="AH132" s="84">
        <f t="shared" si="120"/>
        <v>29326.517916240005</v>
      </c>
      <c r="AI132" s="84">
        <f ca="1">VLOOKUP(eurostat_totals[[#This Row],[energy carrier EUCalc]],$AE$11:$BI$24,COLUMN()-COLUMN($AD$29),FALSE)*eurostat_totals[[#This Row],[2020 1]]</f>
        <v>5865.3035832480018</v>
      </c>
      <c r="AJ132" s="84">
        <f ca="1">VLOOKUP(eurostat_totals[[#This Row],[energy carrier EUCalc]],$AE$11:$BI$24,COLUMN()-COLUMN($AD$29),FALSE)*eurostat_totals[[#This Row],[2020 1]]</f>
        <v>5865.3035832480018</v>
      </c>
      <c r="AK132" s="84">
        <f ca="1">VLOOKUP(eurostat_totals[[#This Row],[energy carrier EUCalc]],$AE$11:$BI$24,COLUMN()-COLUMN($AD$29),FALSE)*eurostat_totals[[#This Row],[2020 1]]</f>
        <v>5865.3035832480018</v>
      </c>
      <c r="AL132" s="84">
        <f ca="1">VLOOKUP(eurostat_totals[[#This Row],[energy carrier EUCalc]],$AE$11:$BI$24,COLUMN()-COLUMN($AD$29),FALSE)*eurostat_totals[[#This Row],[2020 1]]</f>
        <v>5865.3035832480018</v>
      </c>
      <c r="AM132" s="84">
        <f ca="1">VLOOKUP(eurostat_totals[[#This Row],[energy carrier EUCalc]],$AE$11:$BI$24,COLUMN()-COLUMN($AD$29),FALSE)*eurostat_totals[[#This Row],[2020 1]]</f>
        <v>5865.3035832480018</v>
      </c>
      <c r="AN132" s="84">
        <f ca="1">VLOOKUP(eurostat_totals[[#This Row],[energy carrier EUCalc]],$AE$11:$BI$24,COLUMN()-COLUMN($AD$29),FALSE)*eurostat_totals[[#This Row],[2020 1]]</f>
        <v>5865.3035832480018</v>
      </c>
      <c r="AO132" s="84">
        <f ca="1">VLOOKUP(eurostat_totals[[#This Row],[energy carrier EUCalc]],$AE$11:$BI$24,COLUMN()-COLUMN($AD$29),FALSE)*eurostat_totals[[#This Row],[2020 1]]</f>
        <v>8146.2549767333348</v>
      </c>
      <c r="AP132" s="84">
        <f ca="1">VLOOKUP(eurostat_totals[[#This Row],[energy carrier EUCalc]],$AE$11:$BI$24,COLUMN()-COLUMN($AD$29),FALSE)*eurostat_totals[[#This Row],[2020 1]]</f>
        <v>8146.2549767333348</v>
      </c>
      <c r="AQ132" s="84">
        <f ca="1">VLOOKUP(eurostat_totals[[#This Row],[energy carrier EUCalc]],$AE$11:$BI$24,COLUMN()-COLUMN($AD$29),FALSE)*eurostat_totals[[#This Row],[2020 1]]</f>
        <v>8146.2549767333348</v>
      </c>
      <c r="AR132" s="81">
        <f ca="1">VLOOKUP(eurostat_totals[[#This Row],[energy carrier EUCalc]],$AE$11:$BI$24,COLUMN()-COLUMN($AD$29),FALSE)*eurostat_totals[[#This Row],[2020 1]]</f>
        <v>8146.2549767333348</v>
      </c>
      <c r="AS132" s="81">
        <f ca="1">VLOOKUP(eurostat_totals[[#This Row],[energy carrier EUCalc]],$AE$11:$BI$24,COLUMN()-COLUMN($AD$29),FALSE)*eurostat_totals[[#This Row],[2020 1]]</f>
        <v>8146.2549767333348</v>
      </c>
      <c r="AT132" s="81">
        <f ca="1">VLOOKUP(eurostat_totals[[#This Row],[energy carrier EUCalc]],$AE$11:$BI$24,COLUMN()-COLUMN($AD$29),FALSE)*eurostat_totals[[#This Row],[2020 1]]</f>
        <v>8146.2549767333348</v>
      </c>
      <c r="AU132" s="81">
        <f ca="1">VLOOKUP(eurostat_totals[[#This Row],[energy carrier EUCalc]],$AE$11:$BI$24,COLUMN()-COLUMN($AD$29),FALSE)*eurostat_totals[[#This Row],[2020 1]]</f>
        <v>8146.2549767333348</v>
      </c>
      <c r="AV132" s="81">
        <f ca="1">VLOOKUP(eurostat_totals[[#This Row],[energy carrier EUCalc]],$AE$11:$BI$24,COLUMN()-COLUMN($AD$29),FALSE)*eurostat_totals[[#This Row],[2020 1]]</f>
        <v>10590.131469753336</v>
      </c>
      <c r="AW132" s="81">
        <f ca="1">VLOOKUP(eurostat_totals[[#This Row],[energy carrier EUCalc]],$AE$11:$BI$24,COLUMN()-COLUMN($AD$29),FALSE)*eurostat_totals[[#This Row],[2020 1]]</f>
        <v>10590.131469753336</v>
      </c>
      <c r="AX132" s="81">
        <f ca="1">VLOOKUP(eurostat_totals[[#This Row],[energy carrier EUCalc]],$AE$11:$BI$24,COLUMN()-COLUMN($AD$29),FALSE)*eurostat_totals[[#This Row],[2020 1]]</f>
        <v>10590.131469753336</v>
      </c>
      <c r="AY132" s="81">
        <f ca="1">VLOOKUP(eurostat_totals[[#This Row],[energy carrier EUCalc]],$AE$11:$BI$24,COLUMN()-COLUMN($AD$29),FALSE)*eurostat_totals[[#This Row],[2020 1]]</f>
        <v>10590.131469753336</v>
      </c>
      <c r="AZ132" s="81">
        <f ca="1">VLOOKUP(eurostat_totals[[#This Row],[energy carrier EUCalc]],$AE$11:$BI$24,COLUMN()-COLUMN($AD$29),FALSE)*eurostat_totals[[#This Row],[2020 1]]</f>
        <v>10590.131469753336</v>
      </c>
      <c r="BA132" s="81">
        <f ca="1">VLOOKUP(eurostat_totals[[#This Row],[energy carrier EUCalc]],$AE$11:$BI$24,COLUMN()-COLUMN($AD$29),FALSE)*eurostat_totals[[#This Row],[2020 1]]</f>
        <v>10590.131469753336</v>
      </c>
      <c r="BB132" s="81">
        <f ca="1">VLOOKUP(eurostat_totals[[#This Row],[energy carrier EUCalc]],$AE$11:$BI$24,COLUMN()-COLUMN($AD$29),FALSE)*eurostat_totals[[#This Row],[2020 1]]</f>
        <v>10590.131469753336</v>
      </c>
      <c r="BC132" s="81">
        <f ca="1">VLOOKUP(eurostat_totals[[#This Row],[energy carrier EUCalc]],$AE$11:$BI$24,COLUMN()-COLUMN($AD$29),FALSE)*eurostat_totals[[#This Row],[2020 1]]</f>
        <v>15396.421906026</v>
      </c>
      <c r="BD132" s="81">
        <f ca="1">VLOOKUP(eurostat_totals[[#This Row],[energy carrier EUCalc]],$AE$11:$BI$24,COLUMN()-COLUMN($AD$29),FALSE)*eurostat_totals[[#This Row],[2020 1]]</f>
        <v>15396.421906026</v>
      </c>
      <c r="BE132" s="81">
        <f ca="1">VLOOKUP(eurostat_totals[[#This Row],[energy carrier EUCalc]],$AE$11:$BI$24,COLUMN()-COLUMN($AD$29),FALSE)*eurostat_totals[[#This Row],[2020 1]]</f>
        <v>15396.421906026</v>
      </c>
      <c r="BF132" s="81">
        <f ca="1">VLOOKUP(eurostat_totals[[#This Row],[energy carrier EUCalc]],$AE$11:$BI$24,COLUMN()-COLUMN($AD$29),FALSE)*eurostat_totals[[#This Row],[2020 1]]</f>
        <v>15396.421906026</v>
      </c>
      <c r="BG132" s="81">
        <f ca="1">VLOOKUP(eurostat_totals[[#This Row],[energy carrier EUCalc]],$AE$11:$BI$24,COLUMN()-COLUMN($AD$29),FALSE)*eurostat_totals[[#This Row],[2020 1]]</f>
        <v>15396.421906026</v>
      </c>
      <c r="BH132" s="81">
        <f ca="1">VLOOKUP(eurostat_totals[[#This Row],[energy carrier EUCalc]],$AE$11:$BI$24,COLUMN()-COLUMN($AD$29),FALSE)*eurostat_totals[[#This Row],[2020 1]]</f>
        <v>15396.421906026</v>
      </c>
      <c r="BI132" s="81">
        <f ca="1">VLOOKUP(eurostat_totals[[#This Row],[energy carrier EUCalc]],$AE$11:$BI$24,COLUMN()-COLUMN($AD$29),FALSE)*eurostat_totals[[#This Row],[2020 1]]</f>
        <v>15396.421906026</v>
      </c>
    </row>
    <row r="133" spans="1:61" x14ac:dyDescent="0.25">
      <c r="A133" s="81" t="str">
        <f t="shared" si="121"/>
        <v>heat-ambientGermany</v>
      </c>
      <c r="B133" s="6" t="s">
        <v>37</v>
      </c>
      <c r="C133" t="s">
        <v>2</v>
      </c>
      <c r="D133" s="84">
        <v>0</v>
      </c>
      <c r="E133" s="84">
        <v>0</v>
      </c>
      <c r="F133" s="84">
        <v>0</v>
      </c>
      <c r="G133" s="84">
        <v>0</v>
      </c>
      <c r="H133" s="84">
        <v>0</v>
      </c>
      <c r="I133" s="84">
        <v>0</v>
      </c>
      <c r="J133" s="84">
        <v>0</v>
      </c>
      <c r="K133" s="84">
        <v>0</v>
      </c>
      <c r="L133" s="84">
        <v>0</v>
      </c>
      <c r="M133" s="84">
        <v>0</v>
      </c>
      <c r="N133" s="84">
        <v>0</v>
      </c>
      <c r="O133" s="84">
        <v>0</v>
      </c>
      <c r="P133" s="84">
        <v>0</v>
      </c>
      <c r="Q133" s="84">
        <v>0</v>
      </c>
      <c r="R133" s="84">
        <v>0</v>
      </c>
      <c r="S133" s="84">
        <v>0</v>
      </c>
      <c r="T133" s="84">
        <v>0</v>
      </c>
      <c r="U133" s="84">
        <v>0</v>
      </c>
      <c r="V133" s="84">
        <v>0</v>
      </c>
      <c r="W133" s="84">
        <v>0</v>
      </c>
      <c r="X133" s="84">
        <v>0</v>
      </c>
      <c r="Y133" s="84">
        <v>0</v>
      </c>
      <c r="Z133" s="84">
        <v>0</v>
      </c>
      <c r="AA133" s="84">
        <v>0</v>
      </c>
      <c r="AB133" s="84">
        <v>0</v>
      </c>
      <c r="AC133" s="84">
        <v>0</v>
      </c>
      <c r="AD133" s="84">
        <v>0</v>
      </c>
      <c r="AE133" s="84">
        <v>11550.83459</v>
      </c>
      <c r="AF133" s="84">
        <f t="shared" si="118"/>
        <v>13861.001508000001</v>
      </c>
      <c r="AG133" s="84">
        <f t="shared" si="119"/>
        <v>16633.201809600003</v>
      </c>
      <c r="AH133" s="84">
        <f t="shared" si="120"/>
        <v>19959.842171520002</v>
      </c>
      <c r="AI133" s="84">
        <f ca="1">VLOOKUP(eurostat_totals[[#This Row],[energy carrier EUCalc]],$AE$11:$BI$24,COLUMN()-COLUMN($AD$29),FALSE)*eurostat_totals[[#This Row],[2020 1]]</f>
        <v>3991.9684343040008</v>
      </c>
      <c r="AJ133" s="84">
        <f ca="1">VLOOKUP(eurostat_totals[[#This Row],[energy carrier EUCalc]],$AE$11:$BI$24,COLUMN()-COLUMN($AD$29),FALSE)*eurostat_totals[[#This Row],[2020 1]]</f>
        <v>3991.9684343040008</v>
      </c>
      <c r="AK133" s="84">
        <f ca="1">VLOOKUP(eurostat_totals[[#This Row],[energy carrier EUCalc]],$AE$11:$BI$24,COLUMN()-COLUMN($AD$29),FALSE)*eurostat_totals[[#This Row],[2020 1]]</f>
        <v>3991.9684343040008</v>
      </c>
      <c r="AL133" s="84">
        <f ca="1">VLOOKUP(eurostat_totals[[#This Row],[energy carrier EUCalc]],$AE$11:$BI$24,COLUMN()-COLUMN($AD$29),FALSE)*eurostat_totals[[#This Row],[2020 1]]</f>
        <v>3991.9684343040008</v>
      </c>
      <c r="AM133" s="84">
        <f ca="1">VLOOKUP(eurostat_totals[[#This Row],[energy carrier EUCalc]],$AE$11:$BI$24,COLUMN()-COLUMN($AD$29),FALSE)*eurostat_totals[[#This Row],[2020 1]]</f>
        <v>3991.9684343040008</v>
      </c>
      <c r="AN133" s="84">
        <f ca="1">VLOOKUP(eurostat_totals[[#This Row],[energy carrier EUCalc]],$AE$11:$BI$24,COLUMN()-COLUMN($AD$29),FALSE)*eurostat_totals[[#This Row],[2020 1]]</f>
        <v>3991.9684343040008</v>
      </c>
      <c r="AO133" s="84">
        <f ca="1">VLOOKUP(eurostat_totals[[#This Row],[energy carrier EUCalc]],$AE$11:$BI$24,COLUMN()-COLUMN($AD$29),FALSE)*eurostat_totals[[#This Row],[2020 1]]</f>
        <v>5544.4006032000007</v>
      </c>
      <c r="AP133" s="84">
        <f ca="1">VLOOKUP(eurostat_totals[[#This Row],[energy carrier EUCalc]],$AE$11:$BI$24,COLUMN()-COLUMN($AD$29),FALSE)*eurostat_totals[[#This Row],[2020 1]]</f>
        <v>5544.4006032000007</v>
      </c>
      <c r="AQ133" s="84">
        <f ca="1">VLOOKUP(eurostat_totals[[#This Row],[energy carrier EUCalc]],$AE$11:$BI$24,COLUMN()-COLUMN($AD$29),FALSE)*eurostat_totals[[#This Row],[2020 1]]</f>
        <v>5544.4006032000007</v>
      </c>
      <c r="AR133" s="81">
        <f ca="1">VLOOKUP(eurostat_totals[[#This Row],[energy carrier EUCalc]],$AE$11:$BI$24,COLUMN()-COLUMN($AD$29),FALSE)*eurostat_totals[[#This Row],[2020 1]]</f>
        <v>5544.4006032000007</v>
      </c>
      <c r="AS133" s="81">
        <f ca="1">VLOOKUP(eurostat_totals[[#This Row],[energy carrier EUCalc]],$AE$11:$BI$24,COLUMN()-COLUMN($AD$29),FALSE)*eurostat_totals[[#This Row],[2020 1]]</f>
        <v>5544.4006032000007</v>
      </c>
      <c r="AT133" s="81">
        <f ca="1">VLOOKUP(eurostat_totals[[#This Row],[energy carrier EUCalc]],$AE$11:$BI$24,COLUMN()-COLUMN($AD$29),FALSE)*eurostat_totals[[#This Row],[2020 1]]</f>
        <v>5544.4006032000007</v>
      </c>
      <c r="AU133" s="81">
        <f ca="1">VLOOKUP(eurostat_totals[[#This Row],[energy carrier EUCalc]],$AE$11:$BI$24,COLUMN()-COLUMN($AD$29),FALSE)*eurostat_totals[[#This Row],[2020 1]]</f>
        <v>5544.4006032000007</v>
      </c>
      <c r="AV133" s="81">
        <f ca="1">VLOOKUP(eurostat_totals[[#This Row],[energy carrier EUCalc]],$AE$11:$BI$24,COLUMN()-COLUMN($AD$29),FALSE)*eurostat_totals[[#This Row],[2020 1]]</f>
        <v>7207.720784160002</v>
      </c>
      <c r="AW133" s="81">
        <f ca="1">VLOOKUP(eurostat_totals[[#This Row],[energy carrier EUCalc]],$AE$11:$BI$24,COLUMN()-COLUMN($AD$29),FALSE)*eurostat_totals[[#This Row],[2020 1]]</f>
        <v>7207.720784160002</v>
      </c>
      <c r="AX133" s="81">
        <f ca="1">VLOOKUP(eurostat_totals[[#This Row],[energy carrier EUCalc]],$AE$11:$BI$24,COLUMN()-COLUMN($AD$29),FALSE)*eurostat_totals[[#This Row],[2020 1]]</f>
        <v>7207.720784160002</v>
      </c>
      <c r="AY133" s="81">
        <f ca="1">VLOOKUP(eurostat_totals[[#This Row],[energy carrier EUCalc]],$AE$11:$BI$24,COLUMN()-COLUMN($AD$29),FALSE)*eurostat_totals[[#This Row],[2020 1]]</f>
        <v>7207.720784160002</v>
      </c>
      <c r="AZ133" s="81">
        <f ca="1">VLOOKUP(eurostat_totals[[#This Row],[energy carrier EUCalc]],$AE$11:$BI$24,COLUMN()-COLUMN($AD$29),FALSE)*eurostat_totals[[#This Row],[2020 1]]</f>
        <v>7207.720784160002</v>
      </c>
      <c r="BA133" s="81">
        <f ca="1">VLOOKUP(eurostat_totals[[#This Row],[energy carrier EUCalc]],$AE$11:$BI$24,COLUMN()-COLUMN($AD$29),FALSE)*eurostat_totals[[#This Row],[2020 1]]</f>
        <v>7207.720784160002</v>
      </c>
      <c r="BB133" s="81">
        <f ca="1">VLOOKUP(eurostat_totals[[#This Row],[energy carrier EUCalc]],$AE$11:$BI$24,COLUMN()-COLUMN($AD$29),FALSE)*eurostat_totals[[#This Row],[2020 1]]</f>
        <v>7207.720784160002</v>
      </c>
      <c r="BC133" s="81">
        <f ca="1">VLOOKUP(eurostat_totals[[#This Row],[energy carrier EUCalc]],$AE$11:$BI$24,COLUMN()-COLUMN($AD$29),FALSE)*eurostat_totals[[#This Row],[2020 1]]</f>
        <v>10478.917140047999</v>
      </c>
      <c r="BD133" s="81">
        <f ca="1">VLOOKUP(eurostat_totals[[#This Row],[energy carrier EUCalc]],$AE$11:$BI$24,COLUMN()-COLUMN($AD$29),FALSE)*eurostat_totals[[#This Row],[2020 1]]</f>
        <v>10478.917140047999</v>
      </c>
      <c r="BE133" s="81">
        <f ca="1">VLOOKUP(eurostat_totals[[#This Row],[energy carrier EUCalc]],$AE$11:$BI$24,COLUMN()-COLUMN($AD$29),FALSE)*eurostat_totals[[#This Row],[2020 1]]</f>
        <v>10478.917140047999</v>
      </c>
      <c r="BF133" s="81">
        <f ca="1">VLOOKUP(eurostat_totals[[#This Row],[energy carrier EUCalc]],$AE$11:$BI$24,COLUMN()-COLUMN($AD$29),FALSE)*eurostat_totals[[#This Row],[2020 1]]</f>
        <v>10478.917140047999</v>
      </c>
      <c r="BG133" s="81">
        <f ca="1">VLOOKUP(eurostat_totals[[#This Row],[energy carrier EUCalc]],$AE$11:$BI$24,COLUMN()-COLUMN($AD$29),FALSE)*eurostat_totals[[#This Row],[2020 1]]</f>
        <v>10478.917140047999</v>
      </c>
      <c r="BH133" s="81">
        <f ca="1">VLOOKUP(eurostat_totals[[#This Row],[energy carrier EUCalc]],$AE$11:$BI$24,COLUMN()-COLUMN($AD$29),FALSE)*eurostat_totals[[#This Row],[2020 1]]</f>
        <v>10478.917140047999</v>
      </c>
      <c r="BI133" s="81">
        <f ca="1">VLOOKUP(eurostat_totals[[#This Row],[energy carrier EUCalc]],$AE$11:$BI$24,COLUMN()-COLUMN($AD$29),FALSE)*eurostat_totals[[#This Row],[2020 1]]</f>
        <v>10478.917140047999</v>
      </c>
    </row>
    <row r="134" spans="1:61" x14ac:dyDescent="0.25">
      <c r="A134" s="81" t="str">
        <f t="shared" si="121"/>
        <v>heat-ambientGreece</v>
      </c>
      <c r="B134" s="6" t="s">
        <v>37</v>
      </c>
      <c r="C134" t="s">
        <v>16</v>
      </c>
      <c r="D134" s="84">
        <v>0</v>
      </c>
      <c r="E134" s="84">
        <v>0</v>
      </c>
      <c r="F134" s="84">
        <v>0</v>
      </c>
      <c r="G134" s="84">
        <v>0</v>
      </c>
      <c r="H134" s="84">
        <v>0</v>
      </c>
      <c r="I134" s="84">
        <v>0</v>
      </c>
      <c r="J134" s="84">
        <v>0</v>
      </c>
      <c r="K134" s="84">
        <v>0</v>
      </c>
      <c r="L134" s="84">
        <v>0</v>
      </c>
      <c r="M134" s="84">
        <v>0</v>
      </c>
      <c r="N134" s="84">
        <v>0</v>
      </c>
      <c r="O134" s="84">
        <v>0</v>
      </c>
      <c r="P134" s="84">
        <v>0</v>
      </c>
      <c r="Q134" s="84">
        <v>0</v>
      </c>
      <c r="R134" s="84">
        <v>0</v>
      </c>
      <c r="S134" s="84">
        <v>0</v>
      </c>
      <c r="T134" s="84">
        <v>0</v>
      </c>
      <c r="U134" s="84">
        <v>0</v>
      </c>
      <c r="V134" s="84">
        <v>0</v>
      </c>
      <c r="W134" s="84">
        <v>0</v>
      </c>
      <c r="X134" s="84">
        <v>0</v>
      </c>
      <c r="Y134" s="84">
        <v>0</v>
      </c>
      <c r="Z134" s="84">
        <v>0</v>
      </c>
      <c r="AA134" s="84">
        <v>0</v>
      </c>
      <c r="AB134" s="84">
        <v>0</v>
      </c>
      <c r="AC134" s="84">
        <v>0</v>
      </c>
      <c r="AD134" s="84">
        <v>0</v>
      </c>
      <c r="AE134" s="84">
        <v>715.97769000000005</v>
      </c>
      <c r="AF134" s="84">
        <f t="shared" si="118"/>
        <v>859.17322800000011</v>
      </c>
      <c r="AG134" s="84">
        <f t="shared" si="119"/>
        <v>1031.0078736</v>
      </c>
      <c r="AH134" s="84">
        <f t="shared" si="120"/>
        <v>1237.2094483200001</v>
      </c>
      <c r="AI134" s="84">
        <f ca="1">VLOOKUP(eurostat_totals[[#This Row],[energy carrier EUCalc]],$AE$11:$BI$24,COLUMN()-COLUMN($AD$29),FALSE)*eurostat_totals[[#This Row],[2020 1]]</f>
        <v>247.44188966400003</v>
      </c>
      <c r="AJ134" s="84">
        <f ca="1">VLOOKUP(eurostat_totals[[#This Row],[energy carrier EUCalc]],$AE$11:$BI$24,COLUMN()-COLUMN($AD$29),FALSE)*eurostat_totals[[#This Row],[2020 1]]</f>
        <v>247.44188966400003</v>
      </c>
      <c r="AK134" s="84">
        <f ca="1">VLOOKUP(eurostat_totals[[#This Row],[energy carrier EUCalc]],$AE$11:$BI$24,COLUMN()-COLUMN($AD$29),FALSE)*eurostat_totals[[#This Row],[2020 1]]</f>
        <v>247.44188966400003</v>
      </c>
      <c r="AL134" s="84">
        <f ca="1">VLOOKUP(eurostat_totals[[#This Row],[energy carrier EUCalc]],$AE$11:$BI$24,COLUMN()-COLUMN($AD$29),FALSE)*eurostat_totals[[#This Row],[2020 1]]</f>
        <v>247.44188966400003</v>
      </c>
      <c r="AM134" s="84">
        <f ca="1">VLOOKUP(eurostat_totals[[#This Row],[energy carrier EUCalc]],$AE$11:$BI$24,COLUMN()-COLUMN($AD$29),FALSE)*eurostat_totals[[#This Row],[2020 1]]</f>
        <v>247.44188966400003</v>
      </c>
      <c r="AN134" s="84">
        <f ca="1">VLOOKUP(eurostat_totals[[#This Row],[energy carrier EUCalc]],$AE$11:$BI$24,COLUMN()-COLUMN($AD$29),FALSE)*eurostat_totals[[#This Row],[2020 1]]</f>
        <v>247.44188966400003</v>
      </c>
      <c r="AO134" s="84">
        <f ca="1">VLOOKUP(eurostat_totals[[#This Row],[energy carrier EUCalc]],$AE$11:$BI$24,COLUMN()-COLUMN($AD$29),FALSE)*eurostat_totals[[#This Row],[2020 1]]</f>
        <v>343.66929120000003</v>
      </c>
      <c r="AP134" s="84">
        <f ca="1">VLOOKUP(eurostat_totals[[#This Row],[energy carrier EUCalc]],$AE$11:$BI$24,COLUMN()-COLUMN($AD$29),FALSE)*eurostat_totals[[#This Row],[2020 1]]</f>
        <v>343.66929120000003</v>
      </c>
      <c r="AQ134" s="84">
        <f ca="1">VLOOKUP(eurostat_totals[[#This Row],[energy carrier EUCalc]],$AE$11:$BI$24,COLUMN()-COLUMN($AD$29),FALSE)*eurostat_totals[[#This Row],[2020 1]]</f>
        <v>343.66929120000003</v>
      </c>
      <c r="AR134" s="81">
        <f ca="1">VLOOKUP(eurostat_totals[[#This Row],[energy carrier EUCalc]],$AE$11:$BI$24,COLUMN()-COLUMN($AD$29),FALSE)*eurostat_totals[[#This Row],[2020 1]]</f>
        <v>343.66929120000003</v>
      </c>
      <c r="AS134" s="81">
        <f ca="1">VLOOKUP(eurostat_totals[[#This Row],[energy carrier EUCalc]],$AE$11:$BI$24,COLUMN()-COLUMN($AD$29),FALSE)*eurostat_totals[[#This Row],[2020 1]]</f>
        <v>343.66929120000003</v>
      </c>
      <c r="AT134" s="81">
        <f ca="1">VLOOKUP(eurostat_totals[[#This Row],[energy carrier EUCalc]],$AE$11:$BI$24,COLUMN()-COLUMN($AD$29),FALSE)*eurostat_totals[[#This Row],[2020 1]]</f>
        <v>343.66929120000003</v>
      </c>
      <c r="AU134" s="81">
        <f ca="1">VLOOKUP(eurostat_totals[[#This Row],[energy carrier EUCalc]],$AE$11:$BI$24,COLUMN()-COLUMN($AD$29),FALSE)*eurostat_totals[[#This Row],[2020 1]]</f>
        <v>343.66929120000003</v>
      </c>
      <c r="AV134" s="81">
        <f ca="1">VLOOKUP(eurostat_totals[[#This Row],[energy carrier EUCalc]],$AE$11:$BI$24,COLUMN()-COLUMN($AD$29),FALSE)*eurostat_totals[[#This Row],[2020 1]]</f>
        <v>446.77007856000012</v>
      </c>
      <c r="AW134" s="81">
        <f ca="1">VLOOKUP(eurostat_totals[[#This Row],[energy carrier EUCalc]],$AE$11:$BI$24,COLUMN()-COLUMN($AD$29),FALSE)*eurostat_totals[[#This Row],[2020 1]]</f>
        <v>446.77007856000012</v>
      </c>
      <c r="AX134" s="81">
        <f ca="1">VLOOKUP(eurostat_totals[[#This Row],[energy carrier EUCalc]],$AE$11:$BI$24,COLUMN()-COLUMN($AD$29),FALSE)*eurostat_totals[[#This Row],[2020 1]]</f>
        <v>446.77007856000012</v>
      </c>
      <c r="AY134" s="81">
        <f ca="1">VLOOKUP(eurostat_totals[[#This Row],[energy carrier EUCalc]],$AE$11:$BI$24,COLUMN()-COLUMN($AD$29),FALSE)*eurostat_totals[[#This Row],[2020 1]]</f>
        <v>446.77007856000012</v>
      </c>
      <c r="AZ134" s="81">
        <f ca="1">VLOOKUP(eurostat_totals[[#This Row],[energy carrier EUCalc]],$AE$11:$BI$24,COLUMN()-COLUMN($AD$29),FALSE)*eurostat_totals[[#This Row],[2020 1]]</f>
        <v>446.77007856000012</v>
      </c>
      <c r="BA134" s="81">
        <f ca="1">VLOOKUP(eurostat_totals[[#This Row],[energy carrier EUCalc]],$AE$11:$BI$24,COLUMN()-COLUMN($AD$29),FALSE)*eurostat_totals[[#This Row],[2020 1]]</f>
        <v>446.77007856000012</v>
      </c>
      <c r="BB134" s="81">
        <f ca="1">VLOOKUP(eurostat_totals[[#This Row],[energy carrier EUCalc]],$AE$11:$BI$24,COLUMN()-COLUMN($AD$29),FALSE)*eurostat_totals[[#This Row],[2020 1]]</f>
        <v>446.77007856000012</v>
      </c>
      <c r="BC134" s="81">
        <f ca="1">VLOOKUP(eurostat_totals[[#This Row],[energy carrier EUCalc]],$AE$11:$BI$24,COLUMN()-COLUMN($AD$29),FALSE)*eurostat_totals[[#This Row],[2020 1]]</f>
        <v>649.53496036799993</v>
      </c>
      <c r="BD134" s="81">
        <f ca="1">VLOOKUP(eurostat_totals[[#This Row],[energy carrier EUCalc]],$AE$11:$BI$24,COLUMN()-COLUMN($AD$29),FALSE)*eurostat_totals[[#This Row],[2020 1]]</f>
        <v>649.53496036799993</v>
      </c>
      <c r="BE134" s="81">
        <f ca="1">VLOOKUP(eurostat_totals[[#This Row],[energy carrier EUCalc]],$AE$11:$BI$24,COLUMN()-COLUMN($AD$29),FALSE)*eurostat_totals[[#This Row],[2020 1]]</f>
        <v>649.53496036799993</v>
      </c>
      <c r="BF134" s="81">
        <f ca="1">VLOOKUP(eurostat_totals[[#This Row],[energy carrier EUCalc]],$AE$11:$BI$24,COLUMN()-COLUMN($AD$29),FALSE)*eurostat_totals[[#This Row],[2020 1]]</f>
        <v>649.53496036799993</v>
      </c>
      <c r="BG134" s="81">
        <f ca="1">VLOOKUP(eurostat_totals[[#This Row],[energy carrier EUCalc]],$AE$11:$BI$24,COLUMN()-COLUMN($AD$29),FALSE)*eurostat_totals[[#This Row],[2020 1]]</f>
        <v>649.53496036799993</v>
      </c>
      <c r="BH134" s="81">
        <f ca="1">VLOOKUP(eurostat_totals[[#This Row],[energy carrier EUCalc]],$AE$11:$BI$24,COLUMN()-COLUMN($AD$29),FALSE)*eurostat_totals[[#This Row],[2020 1]]</f>
        <v>649.53496036799993</v>
      </c>
      <c r="BI134" s="81">
        <f ca="1">VLOOKUP(eurostat_totals[[#This Row],[energy carrier EUCalc]],$AE$11:$BI$24,COLUMN()-COLUMN($AD$29),FALSE)*eurostat_totals[[#This Row],[2020 1]]</f>
        <v>649.53496036799993</v>
      </c>
    </row>
    <row r="135" spans="1:61" x14ac:dyDescent="0.25">
      <c r="A135" s="81" t="str">
        <f t="shared" si="121"/>
        <v>heat-ambientHungary</v>
      </c>
      <c r="B135" s="6" t="s">
        <v>37</v>
      </c>
      <c r="C135" t="s">
        <v>15</v>
      </c>
      <c r="D135" s="84">
        <v>0</v>
      </c>
      <c r="E135" s="84">
        <v>0</v>
      </c>
      <c r="F135" s="84">
        <v>0</v>
      </c>
      <c r="G135" s="84">
        <v>0</v>
      </c>
      <c r="H135" s="84">
        <v>0</v>
      </c>
      <c r="I135" s="84">
        <v>0</v>
      </c>
      <c r="J135" s="84">
        <v>0</v>
      </c>
      <c r="K135" s="84">
        <v>0</v>
      </c>
      <c r="L135" s="84">
        <v>0</v>
      </c>
      <c r="M135" s="84">
        <v>0</v>
      </c>
      <c r="N135" s="84">
        <v>0</v>
      </c>
      <c r="O135" s="84">
        <v>0</v>
      </c>
      <c r="P135" s="84">
        <v>0</v>
      </c>
      <c r="Q135" s="84">
        <v>0</v>
      </c>
      <c r="R135" s="84">
        <v>0</v>
      </c>
      <c r="S135" s="84">
        <v>0</v>
      </c>
      <c r="T135" s="84">
        <v>0</v>
      </c>
      <c r="U135" s="84">
        <v>0</v>
      </c>
      <c r="V135" s="84">
        <v>0</v>
      </c>
      <c r="W135" s="84">
        <v>0</v>
      </c>
      <c r="X135" s="84">
        <v>0</v>
      </c>
      <c r="Y135" s="84">
        <v>0</v>
      </c>
      <c r="Z135" s="84">
        <v>0</v>
      </c>
      <c r="AA135" s="84">
        <v>0</v>
      </c>
      <c r="AB135" s="84">
        <v>0</v>
      </c>
      <c r="AC135" s="84">
        <v>0</v>
      </c>
      <c r="AD135" s="84">
        <v>0</v>
      </c>
      <c r="AE135" s="84">
        <v>107.21697</v>
      </c>
      <c r="AF135" s="84">
        <f t="shared" si="118"/>
        <v>128.66036400000002</v>
      </c>
      <c r="AG135" s="84">
        <f t="shared" si="119"/>
        <v>154.39243680000001</v>
      </c>
      <c r="AH135" s="84">
        <f t="shared" si="120"/>
        <v>185.27092416000002</v>
      </c>
      <c r="AI135" s="84">
        <f ca="1">VLOOKUP(eurostat_totals[[#This Row],[energy carrier EUCalc]],$AE$11:$BI$24,COLUMN()-COLUMN($AD$29),FALSE)*eurostat_totals[[#This Row],[2020 1]]</f>
        <v>37.054184832000004</v>
      </c>
      <c r="AJ135" s="84">
        <f ca="1">VLOOKUP(eurostat_totals[[#This Row],[energy carrier EUCalc]],$AE$11:$BI$24,COLUMN()-COLUMN($AD$29),FALSE)*eurostat_totals[[#This Row],[2020 1]]</f>
        <v>37.054184832000004</v>
      </c>
      <c r="AK135" s="84">
        <f ca="1">VLOOKUP(eurostat_totals[[#This Row],[energy carrier EUCalc]],$AE$11:$BI$24,COLUMN()-COLUMN($AD$29),FALSE)*eurostat_totals[[#This Row],[2020 1]]</f>
        <v>37.054184832000004</v>
      </c>
      <c r="AL135" s="84">
        <f ca="1">VLOOKUP(eurostat_totals[[#This Row],[energy carrier EUCalc]],$AE$11:$BI$24,COLUMN()-COLUMN($AD$29),FALSE)*eurostat_totals[[#This Row],[2020 1]]</f>
        <v>37.054184832000004</v>
      </c>
      <c r="AM135" s="84">
        <f ca="1">VLOOKUP(eurostat_totals[[#This Row],[energy carrier EUCalc]],$AE$11:$BI$24,COLUMN()-COLUMN($AD$29),FALSE)*eurostat_totals[[#This Row],[2020 1]]</f>
        <v>37.054184832000004</v>
      </c>
      <c r="AN135" s="84">
        <f ca="1">VLOOKUP(eurostat_totals[[#This Row],[energy carrier EUCalc]],$AE$11:$BI$24,COLUMN()-COLUMN($AD$29),FALSE)*eurostat_totals[[#This Row],[2020 1]]</f>
        <v>37.054184832000004</v>
      </c>
      <c r="AO135" s="84">
        <f ca="1">VLOOKUP(eurostat_totals[[#This Row],[energy carrier EUCalc]],$AE$11:$BI$24,COLUMN()-COLUMN($AD$29),FALSE)*eurostat_totals[[#This Row],[2020 1]]</f>
        <v>51.464145600000009</v>
      </c>
      <c r="AP135" s="84">
        <f ca="1">VLOOKUP(eurostat_totals[[#This Row],[energy carrier EUCalc]],$AE$11:$BI$24,COLUMN()-COLUMN($AD$29),FALSE)*eurostat_totals[[#This Row],[2020 1]]</f>
        <v>51.464145600000009</v>
      </c>
      <c r="AQ135" s="84">
        <f ca="1">VLOOKUP(eurostat_totals[[#This Row],[energy carrier EUCalc]],$AE$11:$BI$24,COLUMN()-COLUMN($AD$29),FALSE)*eurostat_totals[[#This Row],[2020 1]]</f>
        <v>51.464145600000009</v>
      </c>
      <c r="AR135" s="81">
        <f ca="1">VLOOKUP(eurostat_totals[[#This Row],[energy carrier EUCalc]],$AE$11:$BI$24,COLUMN()-COLUMN($AD$29),FALSE)*eurostat_totals[[#This Row],[2020 1]]</f>
        <v>51.464145600000009</v>
      </c>
      <c r="AS135" s="81">
        <f ca="1">VLOOKUP(eurostat_totals[[#This Row],[energy carrier EUCalc]],$AE$11:$BI$24,COLUMN()-COLUMN($AD$29),FALSE)*eurostat_totals[[#This Row],[2020 1]]</f>
        <v>51.464145600000009</v>
      </c>
      <c r="AT135" s="81">
        <f ca="1">VLOOKUP(eurostat_totals[[#This Row],[energy carrier EUCalc]],$AE$11:$BI$24,COLUMN()-COLUMN($AD$29),FALSE)*eurostat_totals[[#This Row],[2020 1]]</f>
        <v>51.464145600000009</v>
      </c>
      <c r="AU135" s="81">
        <f ca="1">VLOOKUP(eurostat_totals[[#This Row],[energy carrier EUCalc]],$AE$11:$BI$24,COLUMN()-COLUMN($AD$29),FALSE)*eurostat_totals[[#This Row],[2020 1]]</f>
        <v>51.464145600000009</v>
      </c>
      <c r="AV135" s="81">
        <f ca="1">VLOOKUP(eurostat_totals[[#This Row],[energy carrier EUCalc]],$AE$11:$BI$24,COLUMN()-COLUMN($AD$29),FALSE)*eurostat_totals[[#This Row],[2020 1]]</f>
        <v>66.903389280000013</v>
      </c>
      <c r="AW135" s="81">
        <f ca="1">VLOOKUP(eurostat_totals[[#This Row],[energy carrier EUCalc]],$AE$11:$BI$24,COLUMN()-COLUMN($AD$29),FALSE)*eurostat_totals[[#This Row],[2020 1]]</f>
        <v>66.903389280000013</v>
      </c>
      <c r="AX135" s="81">
        <f ca="1">VLOOKUP(eurostat_totals[[#This Row],[energy carrier EUCalc]],$AE$11:$BI$24,COLUMN()-COLUMN($AD$29),FALSE)*eurostat_totals[[#This Row],[2020 1]]</f>
        <v>66.903389280000013</v>
      </c>
      <c r="AY135" s="81">
        <f ca="1">VLOOKUP(eurostat_totals[[#This Row],[energy carrier EUCalc]],$AE$11:$BI$24,COLUMN()-COLUMN($AD$29),FALSE)*eurostat_totals[[#This Row],[2020 1]]</f>
        <v>66.903389280000013</v>
      </c>
      <c r="AZ135" s="81">
        <f ca="1">VLOOKUP(eurostat_totals[[#This Row],[energy carrier EUCalc]],$AE$11:$BI$24,COLUMN()-COLUMN($AD$29),FALSE)*eurostat_totals[[#This Row],[2020 1]]</f>
        <v>66.903389280000013</v>
      </c>
      <c r="BA135" s="81">
        <f ca="1">VLOOKUP(eurostat_totals[[#This Row],[energy carrier EUCalc]],$AE$11:$BI$24,COLUMN()-COLUMN($AD$29),FALSE)*eurostat_totals[[#This Row],[2020 1]]</f>
        <v>66.903389280000013</v>
      </c>
      <c r="BB135" s="81">
        <f ca="1">VLOOKUP(eurostat_totals[[#This Row],[energy carrier EUCalc]],$AE$11:$BI$24,COLUMN()-COLUMN($AD$29),FALSE)*eurostat_totals[[#This Row],[2020 1]]</f>
        <v>66.903389280000013</v>
      </c>
      <c r="BC135" s="81">
        <f ca="1">VLOOKUP(eurostat_totals[[#This Row],[energy carrier EUCalc]],$AE$11:$BI$24,COLUMN()-COLUMN($AD$29),FALSE)*eurostat_totals[[#This Row],[2020 1]]</f>
        <v>97.267235184</v>
      </c>
      <c r="BD135" s="81">
        <f ca="1">VLOOKUP(eurostat_totals[[#This Row],[energy carrier EUCalc]],$AE$11:$BI$24,COLUMN()-COLUMN($AD$29),FALSE)*eurostat_totals[[#This Row],[2020 1]]</f>
        <v>97.267235184</v>
      </c>
      <c r="BE135" s="81">
        <f ca="1">VLOOKUP(eurostat_totals[[#This Row],[energy carrier EUCalc]],$AE$11:$BI$24,COLUMN()-COLUMN($AD$29),FALSE)*eurostat_totals[[#This Row],[2020 1]]</f>
        <v>97.267235184</v>
      </c>
      <c r="BF135" s="81">
        <f ca="1">VLOOKUP(eurostat_totals[[#This Row],[energy carrier EUCalc]],$AE$11:$BI$24,COLUMN()-COLUMN($AD$29),FALSE)*eurostat_totals[[#This Row],[2020 1]]</f>
        <v>97.267235184</v>
      </c>
      <c r="BG135" s="81">
        <f ca="1">VLOOKUP(eurostat_totals[[#This Row],[energy carrier EUCalc]],$AE$11:$BI$24,COLUMN()-COLUMN($AD$29),FALSE)*eurostat_totals[[#This Row],[2020 1]]</f>
        <v>97.267235184</v>
      </c>
      <c r="BH135" s="81">
        <f ca="1">VLOOKUP(eurostat_totals[[#This Row],[energy carrier EUCalc]],$AE$11:$BI$24,COLUMN()-COLUMN($AD$29),FALSE)*eurostat_totals[[#This Row],[2020 1]]</f>
        <v>97.267235184</v>
      </c>
      <c r="BI135" s="81">
        <f ca="1">VLOOKUP(eurostat_totals[[#This Row],[energy carrier EUCalc]],$AE$11:$BI$24,COLUMN()-COLUMN($AD$29),FALSE)*eurostat_totals[[#This Row],[2020 1]]</f>
        <v>97.267235184</v>
      </c>
    </row>
    <row r="136" spans="1:61" x14ac:dyDescent="0.25">
      <c r="A136" s="81" t="str">
        <f t="shared" si="121"/>
        <v>heat-ambientIceland</v>
      </c>
      <c r="B136" s="6" t="s">
        <v>37</v>
      </c>
      <c r="C136" t="s">
        <v>70</v>
      </c>
      <c r="D136" s="84">
        <v>0</v>
      </c>
      <c r="E136" s="84">
        <v>0</v>
      </c>
      <c r="F136" s="84">
        <v>0</v>
      </c>
      <c r="G136" s="84">
        <v>0</v>
      </c>
      <c r="H136" s="84">
        <v>0</v>
      </c>
      <c r="I136" s="84">
        <v>0</v>
      </c>
      <c r="J136" s="84">
        <v>0</v>
      </c>
      <c r="K136" s="84">
        <v>0</v>
      </c>
      <c r="L136" s="84">
        <v>0</v>
      </c>
      <c r="M136" s="84">
        <v>0</v>
      </c>
      <c r="N136" s="84">
        <v>0</v>
      </c>
      <c r="O136" s="84">
        <v>0</v>
      </c>
      <c r="P136" s="84">
        <v>0</v>
      </c>
      <c r="Q136" s="84">
        <v>0</v>
      </c>
      <c r="R136" s="84">
        <v>0</v>
      </c>
      <c r="S136" s="84">
        <v>0</v>
      </c>
      <c r="T136" s="84">
        <v>0</v>
      </c>
      <c r="U136" s="84">
        <v>0</v>
      </c>
      <c r="V136" s="84">
        <v>0</v>
      </c>
      <c r="W136" s="84">
        <v>0</v>
      </c>
      <c r="X136" s="84">
        <v>0</v>
      </c>
      <c r="Y136" s="84">
        <v>0</v>
      </c>
      <c r="Z136" s="84">
        <v>0</v>
      </c>
      <c r="AA136" s="84">
        <v>0</v>
      </c>
      <c r="AB136" s="84">
        <v>0</v>
      </c>
      <c r="AC136" s="84">
        <v>0</v>
      </c>
      <c r="AD136" s="84">
        <v>0</v>
      </c>
      <c r="AE136" s="84">
        <v>0</v>
      </c>
      <c r="AF136" s="84">
        <f t="shared" si="118"/>
        <v>0</v>
      </c>
      <c r="AG136" s="84">
        <f t="shared" si="119"/>
        <v>0</v>
      </c>
      <c r="AH136" s="84">
        <f t="shared" si="120"/>
        <v>0</v>
      </c>
      <c r="AI136" s="84">
        <f ca="1">VLOOKUP(eurostat_totals[[#This Row],[energy carrier EUCalc]],$AE$11:$BI$24,COLUMN()-COLUMN($AD$29),FALSE)*eurostat_totals[[#This Row],[2020 1]]</f>
        <v>0</v>
      </c>
      <c r="AJ136" s="84">
        <f ca="1">VLOOKUP(eurostat_totals[[#This Row],[energy carrier EUCalc]],$AE$11:$BI$24,COLUMN()-COLUMN($AD$29),FALSE)*eurostat_totals[[#This Row],[2020 1]]</f>
        <v>0</v>
      </c>
      <c r="AK136" s="84">
        <f ca="1">VLOOKUP(eurostat_totals[[#This Row],[energy carrier EUCalc]],$AE$11:$BI$24,COLUMN()-COLUMN($AD$29),FALSE)*eurostat_totals[[#This Row],[2020 1]]</f>
        <v>0</v>
      </c>
      <c r="AL136" s="84">
        <f ca="1">VLOOKUP(eurostat_totals[[#This Row],[energy carrier EUCalc]],$AE$11:$BI$24,COLUMN()-COLUMN($AD$29),FALSE)*eurostat_totals[[#This Row],[2020 1]]</f>
        <v>0</v>
      </c>
      <c r="AM136" s="84">
        <f ca="1">VLOOKUP(eurostat_totals[[#This Row],[energy carrier EUCalc]],$AE$11:$BI$24,COLUMN()-COLUMN($AD$29),FALSE)*eurostat_totals[[#This Row],[2020 1]]</f>
        <v>0</v>
      </c>
      <c r="AN136" s="84">
        <f ca="1">VLOOKUP(eurostat_totals[[#This Row],[energy carrier EUCalc]],$AE$11:$BI$24,COLUMN()-COLUMN($AD$29),FALSE)*eurostat_totals[[#This Row],[2020 1]]</f>
        <v>0</v>
      </c>
      <c r="AO136" s="84">
        <f ca="1">VLOOKUP(eurostat_totals[[#This Row],[energy carrier EUCalc]],$AE$11:$BI$24,COLUMN()-COLUMN($AD$29),FALSE)*eurostat_totals[[#This Row],[2020 1]]</f>
        <v>0</v>
      </c>
      <c r="AP136" s="84">
        <f ca="1">VLOOKUP(eurostat_totals[[#This Row],[energy carrier EUCalc]],$AE$11:$BI$24,COLUMN()-COLUMN($AD$29),FALSE)*eurostat_totals[[#This Row],[2020 1]]</f>
        <v>0</v>
      </c>
      <c r="AQ136" s="84">
        <f ca="1">VLOOKUP(eurostat_totals[[#This Row],[energy carrier EUCalc]],$AE$11:$BI$24,COLUMN()-COLUMN($AD$29),FALSE)*eurostat_totals[[#This Row],[2020 1]]</f>
        <v>0</v>
      </c>
      <c r="AR136" s="81">
        <f ca="1">VLOOKUP(eurostat_totals[[#This Row],[energy carrier EUCalc]],$AE$11:$BI$24,COLUMN()-COLUMN($AD$29),FALSE)*eurostat_totals[[#This Row],[2020 1]]</f>
        <v>0</v>
      </c>
      <c r="AS136" s="81">
        <f ca="1">VLOOKUP(eurostat_totals[[#This Row],[energy carrier EUCalc]],$AE$11:$BI$24,COLUMN()-COLUMN($AD$29),FALSE)*eurostat_totals[[#This Row],[2020 1]]</f>
        <v>0</v>
      </c>
      <c r="AT136" s="81">
        <f ca="1">VLOOKUP(eurostat_totals[[#This Row],[energy carrier EUCalc]],$AE$11:$BI$24,COLUMN()-COLUMN($AD$29),FALSE)*eurostat_totals[[#This Row],[2020 1]]</f>
        <v>0</v>
      </c>
      <c r="AU136" s="81">
        <f ca="1">VLOOKUP(eurostat_totals[[#This Row],[energy carrier EUCalc]],$AE$11:$BI$24,COLUMN()-COLUMN($AD$29),FALSE)*eurostat_totals[[#This Row],[2020 1]]</f>
        <v>0</v>
      </c>
      <c r="AV136" s="81">
        <f ca="1">VLOOKUP(eurostat_totals[[#This Row],[energy carrier EUCalc]],$AE$11:$BI$24,COLUMN()-COLUMN($AD$29),FALSE)*eurostat_totals[[#This Row],[2020 1]]</f>
        <v>0</v>
      </c>
      <c r="AW136" s="81">
        <f ca="1">VLOOKUP(eurostat_totals[[#This Row],[energy carrier EUCalc]],$AE$11:$BI$24,COLUMN()-COLUMN($AD$29),FALSE)*eurostat_totals[[#This Row],[2020 1]]</f>
        <v>0</v>
      </c>
      <c r="AX136" s="81">
        <f ca="1">VLOOKUP(eurostat_totals[[#This Row],[energy carrier EUCalc]],$AE$11:$BI$24,COLUMN()-COLUMN($AD$29),FALSE)*eurostat_totals[[#This Row],[2020 1]]</f>
        <v>0</v>
      </c>
      <c r="AY136" s="81">
        <f ca="1">VLOOKUP(eurostat_totals[[#This Row],[energy carrier EUCalc]],$AE$11:$BI$24,COLUMN()-COLUMN($AD$29),FALSE)*eurostat_totals[[#This Row],[2020 1]]</f>
        <v>0</v>
      </c>
      <c r="AZ136" s="81">
        <f ca="1">VLOOKUP(eurostat_totals[[#This Row],[energy carrier EUCalc]],$AE$11:$BI$24,COLUMN()-COLUMN($AD$29),FALSE)*eurostat_totals[[#This Row],[2020 1]]</f>
        <v>0</v>
      </c>
      <c r="BA136" s="81">
        <f ca="1">VLOOKUP(eurostat_totals[[#This Row],[energy carrier EUCalc]],$AE$11:$BI$24,COLUMN()-COLUMN($AD$29),FALSE)*eurostat_totals[[#This Row],[2020 1]]</f>
        <v>0</v>
      </c>
      <c r="BB136" s="81">
        <f ca="1">VLOOKUP(eurostat_totals[[#This Row],[energy carrier EUCalc]],$AE$11:$BI$24,COLUMN()-COLUMN($AD$29),FALSE)*eurostat_totals[[#This Row],[2020 1]]</f>
        <v>0</v>
      </c>
      <c r="BC136" s="81">
        <f ca="1">VLOOKUP(eurostat_totals[[#This Row],[energy carrier EUCalc]],$AE$11:$BI$24,COLUMN()-COLUMN($AD$29),FALSE)*eurostat_totals[[#This Row],[2020 1]]</f>
        <v>0</v>
      </c>
      <c r="BD136" s="81">
        <f ca="1">VLOOKUP(eurostat_totals[[#This Row],[energy carrier EUCalc]],$AE$11:$BI$24,COLUMN()-COLUMN($AD$29),FALSE)*eurostat_totals[[#This Row],[2020 1]]</f>
        <v>0</v>
      </c>
      <c r="BE136" s="81">
        <f ca="1">VLOOKUP(eurostat_totals[[#This Row],[energy carrier EUCalc]],$AE$11:$BI$24,COLUMN()-COLUMN($AD$29),FALSE)*eurostat_totals[[#This Row],[2020 1]]</f>
        <v>0</v>
      </c>
      <c r="BF136" s="81">
        <f ca="1">VLOOKUP(eurostat_totals[[#This Row],[energy carrier EUCalc]],$AE$11:$BI$24,COLUMN()-COLUMN($AD$29),FALSE)*eurostat_totals[[#This Row],[2020 1]]</f>
        <v>0</v>
      </c>
      <c r="BG136" s="81">
        <f ca="1">VLOOKUP(eurostat_totals[[#This Row],[energy carrier EUCalc]],$AE$11:$BI$24,COLUMN()-COLUMN($AD$29),FALSE)*eurostat_totals[[#This Row],[2020 1]]</f>
        <v>0</v>
      </c>
      <c r="BH136" s="81">
        <f ca="1">VLOOKUP(eurostat_totals[[#This Row],[energy carrier EUCalc]],$AE$11:$BI$24,COLUMN()-COLUMN($AD$29),FALSE)*eurostat_totals[[#This Row],[2020 1]]</f>
        <v>0</v>
      </c>
      <c r="BI136" s="81">
        <f ca="1">VLOOKUP(eurostat_totals[[#This Row],[energy carrier EUCalc]],$AE$11:$BI$24,COLUMN()-COLUMN($AD$29),FALSE)*eurostat_totals[[#This Row],[2020 1]]</f>
        <v>0</v>
      </c>
    </row>
    <row r="137" spans="1:61" x14ac:dyDescent="0.25">
      <c r="A137" s="81" t="str">
        <f t="shared" si="121"/>
        <v>heat-ambientIreland</v>
      </c>
      <c r="B137" s="6" t="s">
        <v>37</v>
      </c>
      <c r="C137" t="s">
        <v>18</v>
      </c>
      <c r="D137" s="84">
        <v>0</v>
      </c>
      <c r="E137" s="84">
        <v>0</v>
      </c>
      <c r="F137" s="84">
        <v>0</v>
      </c>
      <c r="G137" s="84">
        <v>0</v>
      </c>
      <c r="H137" s="84">
        <v>0</v>
      </c>
      <c r="I137" s="84">
        <v>0</v>
      </c>
      <c r="J137" s="84">
        <v>0</v>
      </c>
      <c r="K137" s="84">
        <v>0</v>
      </c>
      <c r="L137" s="84">
        <v>0</v>
      </c>
      <c r="M137" s="84">
        <v>0</v>
      </c>
      <c r="N137" s="84">
        <v>0</v>
      </c>
      <c r="O137" s="84">
        <v>0</v>
      </c>
      <c r="P137" s="84">
        <v>0</v>
      </c>
      <c r="Q137" s="84">
        <v>0</v>
      </c>
      <c r="R137" s="84">
        <v>0</v>
      </c>
      <c r="S137" s="84">
        <v>0</v>
      </c>
      <c r="T137" s="84">
        <v>0</v>
      </c>
      <c r="U137" s="84">
        <v>0</v>
      </c>
      <c r="V137" s="84">
        <v>0</v>
      </c>
      <c r="W137" s="84">
        <v>0</v>
      </c>
      <c r="X137" s="84">
        <v>0</v>
      </c>
      <c r="Y137" s="84">
        <v>0</v>
      </c>
      <c r="Z137" s="84">
        <v>0</v>
      </c>
      <c r="AA137" s="84">
        <v>0</v>
      </c>
      <c r="AB137" s="84">
        <v>0</v>
      </c>
      <c r="AC137" s="84">
        <v>0</v>
      </c>
      <c r="AD137" s="84">
        <v>0</v>
      </c>
      <c r="AE137" s="84">
        <v>0</v>
      </c>
      <c r="AF137" s="84">
        <f t="shared" si="118"/>
        <v>0</v>
      </c>
      <c r="AG137" s="84">
        <f t="shared" si="119"/>
        <v>0</v>
      </c>
      <c r="AH137" s="84">
        <f t="shared" si="120"/>
        <v>0</v>
      </c>
      <c r="AI137" s="84">
        <f ca="1">VLOOKUP(eurostat_totals[[#This Row],[energy carrier EUCalc]],$AE$11:$BI$24,COLUMN()-COLUMN($AD$29),FALSE)*eurostat_totals[[#This Row],[2020 1]]</f>
        <v>0</v>
      </c>
      <c r="AJ137" s="84">
        <f ca="1">VLOOKUP(eurostat_totals[[#This Row],[energy carrier EUCalc]],$AE$11:$BI$24,COLUMN()-COLUMN($AD$29),FALSE)*eurostat_totals[[#This Row],[2020 1]]</f>
        <v>0</v>
      </c>
      <c r="AK137" s="84">
        <f ca="1">VLOOKUP(eurostat_totals[[#This Row],[energy carrier EUCalc]],$AE$11:$BI$24,COLUMN()-COLUMN($AD$29),FALSE)*eurostat_totals[[#This Row],[2020 1]]</f>
        <v>0</v>
      </c>
      <c r="AL137" s="84">
        <f ca="1">VLOOKUP(eurostat_totals[[#This Row],[energy carrier EUCalc]],$AE$11:$BI$24,COLUMN()-COLUMN($AD$29),FALSE)*eurostat_totals[[#This Row],[2020 1]]</f>
        <v>0</v>
      </c>
      <c r="AM137" s="84">
        <f ca="1">VLOOKUP(eurostat_totals[[#This Row],[energy carrier EUCalc]],$AE$11:$BI$24,COLUMN()-COLUMN($AD$29),FALSE)*eurostat_totals[[#This Row],[2020 1]]</f>
        <v>0</v>
      </c>
      <c r="AN137" s="84">
        <f ca="1">VLOOKUP(eurostat_totals[[#This Row],[energy carrier EUCalc]],$AE$11:$BI$24,COLUMN()-COLUMN($AD$29),FALSE)*eurostat_totals[[#This Row],[2020 1]]</f>
        <v>0</v>
      </c>
      <c r="AO137" s="84">
        <f ca="1">VLOOKUP(eurostat_totals[[#This Row],[energy carrier EUCalc]],$AE$11:$BI$24,COLUMN()-COLUMN($AD$29),FALSE)*eurostat_totals[[#This Row],[2020 1]]</f>
        <v>0</v>
      </c>
      <c r="AP137" s="84">
        <f ca="1">VLOOKUP(eurostat_totals[[#This Row],[energy carrier EUCalc]],$AE$11:$BI$24,COLUMN()-COLUMN($AD$29),FALSE)*eurostat_totals[[#This Row],[2020 1]]</f>
        <v>0</v>
      </c>
      <c r="AQ137" s="84">
        <f ca="1">VLOOKUP(eurostat_totals[[#This Row],[energy carrier EUCalc]],$AE$11:$BI$24,COLUMN()-COLUMN($AD$29),FALSE)*eurostat_totals[[#This Row],[2020 1]]</f>
        <v>0</v>
      </c>
      <c r="AR137" s="81">
        <f ca="1">VLOOKUP(eurostat_totals[[#This Row],[energy carrier EUCalc]],$AE$11:$BI$24,COLUMN()-COLUMN($AD$29),FALSE)*eurostat_totals[[#This Row],[2020 1]]</f>
        <v>0</v>
      </c>
      <c r="AS137" s="81">
        <f ca="1">VLOOKUP(eurostat_totals[[#This Row],[energy carrier EUCalc]],$AE$11:$BI$24,COLUMN()-COLUMN($AD$29),FALSE)*eurostat_totals[[#This Row],[2020 1]]</f>
        <v>0</v>
      </c>
      <c r="AT137" s="81">
        <f ca="1">VLOOKUP(eurostat_totals[[#This Row],[energy carrier EUCalc]],$AE$11:$BI$24,COLUMN()-COLUMN($AD$29),FALSE)*eurostat_totals[[#This Row],[2020 1]]</f>
        <v>0</v>
      </c>
      <c r="AU137" s="81">
        <f ca="1">VLOOKUP(eurostat_totals[[#This Row],[energy carrier EUCalc]],$AE$11:$BI$24,COLUMN()-COLUMN($AD$29),FALSE)*eurostat_totals[[#This Row],[2020 1]]</f>
        <v>0</v>
      </c>
      <c r="AV137" s="81">
        <f ca="1">VLOOKUP(eurostat_totals[[#This Row],[energy carrier EUCalc]],$AE$11:$BI$24,COLUMN()-COLUMN($AD$29),FALSE)*eurostat_totals[[#This Row],[2020 1]]</f>
        <v>0</v>
      </c>
      <c r="AW137" s="81">
        <f ca="1">VLOOKUP(eurostat_totals[[#This Row],[energy carrier EUCalc]],$AE$11:$BI$24,COLUMN()-COLUMN($AD$29),FALSE)*eurostat_totals[[#This Row],[2020 1]]</f>
        <v>0</v>
      </c>
      <c r="AX137" s="81">
        <f ca="1">VLOOKUP(eurostat_totals[[#This Row],[energy carrier EUCalc]],$AE$11:$BI$24,COLUMN()-COLUMN($AD$29),FALSE)*eurostat_totals[[#This Row],[2020 1]]</f>
        <v>0</v>
      </c>
      <c r="AY137" s="81">
        <f ca="1">VLOOKUP(eurostat_totals[[#This Row],[energy carrier EUCalc]],$AE$11:$BI$24,COLUMN()-COLUMN($AD$29),FALSE)*eurostat_totals[[#This Row],[2020 1]]</f>
        <v>0</v>
      </c>
      <c r="AZ137" s="81">
        <f ca="1">VLOOKUP(eurostat_totals[[#This Row],[energy carrier EUCalc]],$AE$11:$BI$24,COLUMN()-COLUMN($AD$29),FALSE)*eurostat_totals[[#This Row],[2020 1]]</f>
        <v>0</v>
      </c>
      <c r="BA137" s="81">
        <f ca="1">VLOOKUP(eurostat_totals[[#This Row],[energy carrier EUCalc]],$AE$11:$BI$24,COLUMN()-COLUMN($AD$29),FALSE)*eurostat_totals[[#This Row],[2020 1]]</f>
        <v>0</v>
      </c>
      <c r="BB137" s="81">
        <f ca="1">VLOOKUP(eurostat_totals[[#This Row],[energy carrier EUCalc]],$AE$11:$BI$24,COLUMN()-COLUMN($AD$29),FALSE)*eurostat_totals[[#This Row],[2020 1]]</f>
        <v>0</v>
      </c>
      <c r="BC137" s="81">
        <f ca="1">VLOOKUP(eurostat_totals[[#This Row],[energy carrier EUCalc]],$AE$11:$BI$24,COLUMN()-COLUMN($AD$29),FALSE)*eurostat_totals[[#This Row],[2020 1]]</f>
        <v>0</v>
      </c>
      <c r="BD137" s="81">
        <f ca="1">VLOOKUP(eurostat_totals[[#This Row],[energy carrier EUCalc]],$AE$11:$BI$24,COLUMN()-COLUMN($AD$29),FALSE)*eurostat_totals[[#This Row],[2020 1]]</f>
        <v>0</v>
      </c>
      <c r="BE137" s="81">
        <f ca="1">VLOOKUP(eurostat_totals[[#This Row],[energy carrier EUCalc]],$AE$11:$BI$24,COLUMN()-COLUMN($AD$29),FALSE)*eurostat_totals[[#This Row],[2020 1]]</f>
        <v>0</v>
      </c>
      <c r="BF137" s="81">
        <f ca="1">VLOOKUP(eurostat_totals[[#This Row],[energy carrier EUCalc]],$AE$11:$BI$24,COLUMN()-COLUMN($AD$29),FALSE)*eurostat_totals[[#This Row],[2020 1]]</f>
        <v>0</v>
      </c>
      <c r="BG137" s="81">
        <f ca="1">VLOOKUP(eurostat_totals[[#This Row],[energy carrier EUCalc]],$AE$11:$BI$24,COLUMN()-COLUMN($AD$29),FALSE)*eurostat_totals[[#This Row],[2020 1]]</f>
        <v>0</v>
      </c>
      <c r="BH137" s="81">
        <f ca="1">VLOOKUP(eurostat_totals[[#This Row],[energy carrier EUCalc]],$AE$11:$BI$24,COLUMN()-COLUMN($AD$29),FALSE)*eurostat_totals[[#This Row],[2020 1]]</f>
        <v>0</v>
      </c>
      <c r="BI137" s="81">
        <f ca="1">VLOOKUP(eurostat_totals[[#This Row],[energy carrier EUCalc]],$AE$11:$BI$24,COLUMN()-COLUMN($AD$29),FALSE)*eurostat_totals[[#This Row],[2020 1]]</f>
        <v>0</v>
      </c>
    </row>
    <row r="138" spans="1:61" x14ac:dyDescent="0.25">
      <c r="A138" s="81" t="str">
        <f t="shared" si="121"/>
        <v>heat-ambientItaly</v>
      </c>
      <c r="B138" s="6" t="s">
        <v>37</v>
      </c>
      <c r="C138" t="s">
        <v>5</v>
      </c>
      <c r="D138" s="84">
        <v>0</v>
      </c>
      <c r="E138" s="84">
        <v>0</v>
      </c>
      <c r="F138" s="84">
        <v>0</v>
      </c>
      <c r="G138" s="84">
        <v>0</v>
      </c>
      <c r="H138" s="84">
        <v>0</v>
      </c>
      <c r="I138" s="84">
        <v>0</v>
      </c>
      <c r="J138" s="84">
        <v>0</v>
      </c>
      <c r="K138" s="84">
        <v>0</v>
      </c>
      <c r="L138" s="84">
        <v>0</v>
      </c>
      <c r="M138" s="84">
        <v>0</v>
      </c>
      <c r="N138" s="84">
        <v>0</v>
      </c>
      <c r="O138" s="84">
        <v>0</v>
      </c>
      <c r="P138" s="84">
        <v>0</v>
      </c>
      <c r="Q138" s="84">
        <v>0</v>
      </c>
      <c r="R138" s="84">
        <v>0</v>
      </c>
      <c r="S138" s="84">
        <v>0</v>
      </c>
      <c r="T138" s="84">
        <v>0</v>
      </c>
      <c r="U138" s="84">
        <v>0</v>
      </c>
      <c r="V138" s="84">
        <v>0</v>
      </c>
      <c r="W138" s="84">
        <v>0</v>
      </c>
      <c r="X138" s="84">
        <v>0</v>
      </c>
      <c r="Y138" s="84">
        <v>0</v>
      </c>
      <c r="Z138" s="84">
        <v>0</v>
      </c>
      <c r="AA138" s="84">
        <v>0</v>
      </c>
      <c r="AB138" s="84">
        <v>0</v>
      </c>
      <c r="AC138" s="84">
        <v>0</v>
      </c>
      <c r="AD138" s="84">
        <v>0</v>
      </c>
      <c r="AE138" s="84">
        <v>1182.99197</v>
      </c>
      <c r="AF138" s="84">
        <f t="shared" si="118"/>
        <v>1419.5903640000001</v>
      </c>
      <c r="AG138" s="84">
        <f t="shared" si="119"/>
        <v>1703.5084368000003</v>
      </c>
      <c r="AH138" s="84">
        <f t="shared" si="120"/>
        <v>2044.2101241600003</v>
      </c>
      <c r="AI138" s="84">
        <f ca="1">VLOOKUP(eurostat_totals[[#This Row],[energy carrier EUCalc]],$AE$11:$BI$24,COLUMN()-COLUMN($AD$29),FALSE)*eurostat_totals[[#This Row],[2020 1]]</f>
        <v>408.84202483200011</v>
      </c>
      <c r="AJ138" s="84">
        <f ca="1">VLOOKUP(eurostat_totals[[#This Row],[energy carrier EUCalc]],$AE$11:$BI$24,COLUMN()-COLUMN($AD$29),FALSE)*eurostat_totals[[#This Row],[2020 1]]</f>
        <v>408.84202483200011</v>
      </c>
      <c r="AK138" s="84">
        <f ca="1">VLOOKUP(eurostat_totals[[#This Row],[energy carrier EUCalc]],$AE$11:$BI$24,COLUMN()-COLUMN($AD$29),FALSE)*eurostat_totals[[#This Row],[2020 1]]</f>
        <v>408.84202483200011</v>
      </c>
      <c r="AL138" s="84">
        <f ca="1">VLOOKUP(eurostat_totals[[#This Row],[energy carrier EUCalc]],$AE$11:$BI$24,COLUMN()-COLUMN($AD$29),FALSE)*eurostat_totals[[#This Row],[2020 1]]</f>
        <v>408.84202483200011</v>
      </c>
      <c r="AM138" s="84">
        <f ca="1">VLOOKUP(eurostat_totals[[#This Row],[energy carrier EUCalc]],$AE$11:$BI$24,COLUMN()-COLUMN($AD$29),FALSE)*eurostat_totals[[#This Row],[2020 1]]</f>
        <v>408.84202483200011</v>
      </c>
      <c r="AN138" s="84">
        <f ca="1">VLOOKUP(eurostat_totals[[#This Row],[energy carrier EUCalc]],$AE$11:$BI$24,COLUMN()-COLUMN($AD$29),FALSE)*eurostat_totals[[#This Row],[2020 1]]</f>
        <v>408.84202483200011</v>
      </c>
      <c r="AO138" s="84">
        <f ca="1">VLOOKUP(eurostat_totals[[#This Row],[energy carrier EUCalc]],$AE$11:$BI$24,COLUMN()-COLUMN($AD$29),FALSE)*eurostat_totals[[#This Row],[2020 1]]</f>
        <v>567.83614560000012</v>
      </c>
      <c r="AP138" s="84">
        <f ca="1">VLOOKUP(eurostat_totals[[#This Row],[energy carrier EUCalc]],$AE$11:$BI$24,COLUMN()-COLUMN($AD$29),FALSE)*eurostat_totals[[#This Row],[2020 1]]</f>
        <v>567.83614560000012</v>
      </c>
      <c r="AQ138" s="84">
        <f ca="1">VLOOKUP(eurostat_totals[[#This Row],[energy carrier EUCalc]],$AE$11:$BI$24,COLUMN()-COLUMN($AD$29),FALSE)*eurostat_totals[[#This Row],[2020 1]]</f>
        <v>567.83614560000012</v>
      </c>
      <c r="AR138" s="81">
        <f ca="1">VLOOKUP(eurostat_totals[[#This Row],[energy carrier EUCalc]],$AE$11:$BI$24,COLUMN()-COLUMN($AD$29),FALSE)*eurostat_totals[[#This Row],[2020 1]]</f>
        <v>567.83614560000012</v>
      </c>
      <c r="AS138" s="81">
        <f ca="1">VLOOKUP(eurostat_totals[[#This Row],[energy carrier EUCalc]],$AE$11:$BI$24,COLUMN()-COLUMN($AD$29),FALSE)*eurostat_totals[[#This Row],[2020 1]]</f>
        <v>567.83614560000012</v>
      </c>
      <c r="AT138" s="81">
        <f ca="1">VLOOKUP(eurostat_totals[[#This Row],[energy carrier EUCalc]],$AE$11:$BI$24,COLUMN()-COLUMN($AD$29),FALSE)*eurostat_totals[[#This Row],[2020 1]]</f>
        <v>567.83614560000012</v>
      </c>
      <c r="AU138" s="81">
        <f ca="1">VLOOKUP(eurostat_totals[[#This Row],[energy carrier EUCalc]],$AE$11:$BI$24,COLUMN()-COLUMN($AD$29),FALSE)*eurostat_totals[[#This Row],[2020 1]]</f>
        <v>567.83614560000012</v>
      </c>
      <c r="AV138" s="81">
        <f ca="1">VLOOKUP(eurostat_totals[[#This Row],[energy carrier EUCalc]],$AE$11:$BI$24,COLUMN()-COLUMN($AD$29),FALSE)*eurostat_totals[[#This Row],[2020 1]]</f>
        <v>738.18698928000026</v>
      </c>
      <c r="AW138" s="81">
        <f ca="1">VLOOKUP(eurostat_totals[[#This Row],[energy carrier EUCalc]],$AE$11:$BI$24,COLUMN()-COLUMN($AD$29),FALSE)*eurostat_totals[[#This Row],[2020 1]]</f>
        <v>738.18698928000026</v>
      </c>
      <c r="AX138" s="81">
        <f ca="1">VLOOKUP(eurostat_totals[[#This Row],[energy carrier EUCalc]],$AE$11:$BI$24,COLUMN()-COLUMN($AD$29),FALSE)*eurostat_totals[[#This Row],[2020 1]]</f>
        <v>738.18698928000026</v>
      </c>
      <c r="AY138" s="81">
        <f ca="1">VLOOKUP(eurostat_totals[[#This Row],[energy carrier EUCalc]],$AE$11:$BI$24,COLUMN()-COLUMN($AD$29),FALSE)*eurostat_totals[[#This Row],[2020 1]]</f>
        <v>738.18698928000026</v>
      </c>
      <c r="AZ138" s="81">
        <f ca="1">VLOOKUP(eurostat_totals[[#This Row],[energy carrier EUCalc]],$AE$11:$BI$24,COLUMN()-COLUMN($AD$29),FALSE)*eurostat_totals[[#This Row],[2020 1]]</f>
        <v>738.18698928000026</v>
      </c>
      <c r="BA138" s="81">
        <f ca="1">VLOOKUP(eurostat_totals[[#This Row],[energy carrier EUCalc]],$AE$11:$BI$24,COLUMN()-COLUMN($AD$29),FALSE)*eurostat_totals[[#This Row],[2020 1]]</f>
        <v>738.18698928000026</v>
      </c>
      <c r="BB138" s="81">
        <f ca="1">VLOOKUP(eurostat_totals[[#This Row],[energy carrier EUCalc]],$AE$11:$BI$24,COLUMN()-COLUMN($AD$29),FALSE)*eurostat_totals[[#This Row],[2020 1]]</f>
        <v>738.18698928000026</v>
      </c>
      <c r="BC138" s="81">
        <f ca="1">VLOOKUP(eurostat_totals[[#This Row],[energy carrier EUCalc]],$AE$11:$BI$24,COLUMN()-COLUMN($AD$29),FALSE)*eurostat_totals[[#This Row],[2020 1]]</f>
        <v>1073.2103151839999</v>
      </c>
      <c r="BD138" s="81">
        <f ca="1">VLOOKUP(eurostat_totals[[#This Row],[energy carrier EUCalc]],$AE$11:$BI$24,COLUMN()-COLUMN($AD$29),FALSE)*eurostat_totals[[#This Row],[2020 1]]</f>
        <v>1073.2103151839999</v>
      </c>
      <c r="BE138" s="81">
        <f ca="1">VLOOKUP(eurostat_totals[[#This Row],[energy carrier EUCalc]],$AE$11:$BI$24,COLUMN()-COLUMN($AD$29),FALSE)*eurostat_totals[[#This Row],[2020 1]]</f>
        <v>1073.2103151839999</v>
      </c>
      <c r="BF138" s="81">
        <f ca="1">VLOOKUP(eurostat_totals[[#This Row],[energy carrier EUCalc]],$AE$11:$BI$24,COLUMN()-COLUMN($AD$29),FALSE)*eurostat_totals[[#This Row],[2020 1]]</f>
        <v>1073.2103151839999</v>
      </c>
      <c r="BG138" s="81">
        <f ca="1">VLOOKUP(eurostat_totals[[#This Row],[energy carrier EUCalc]],$AE$11:$BI$24,COLUMN()-COLUMN($AD$29),FALSE)*eurostat_totals[[#This Row],[2020 1]]</f>
        <v>1073.2103151839999</v>
      </c>
      <c r="BH138" s="81">
        <f ca="1">VLOOKUP(eurostat_totals[[#This Row],[energy carrier EUCalc]],$AE$11:$BI$24,COLUMN()-COLUMN($AD$29),FALSE)*eurostat_totals[[#This Row],[2020 1]]</f>
        <v>1073.2103151839999</v>
      </c>
      <c r="BI138" s="81">
        <f ca="1">VLOOKUP(eurostat_totals[[#This Row],[energy carrier EUCalc]],$AE$11:$BI$24,COLUMN()-COLUMN($AD$29),FALSE)*eurostat_totals[[#This Row],[2020 1]]</f>
        <v>1073.2103151839999</v>
      </c>
    </row>
    <row r="139" spans="1:61" x14ac:dyDescent="0.25">
      <c r="A139" s="81" t="str">
        <f t="shared" si="121"/>
        <v>heat-ambientLatvia</v>
      </c>
      <c r="B139" s="6" t="s">
        <v>37</v>
      </c>
      <c r="C139" t="s">
        <v>23</v>
      </c>
      <c r="D139" s="84">
        <v>0</v>
      </c>
      <c r="E139" s="84">
        <v>0</v>
      </c>
      <c r="F139" s="84">
        <v>0</v>
      </c>
      <c r="G139" s="84">
        <v>0</v>
      </c>
      <c r="H139" s="84">
        <v>0</v>
      </c>
      <c r="I139" s="84">
        <v>0</v>
      </c>
      <c r="J139" s="84">
        <v>0</v>
      </c>
      <c r="K139" s="84">
        <v>0</v>
      </c>
      <c r="L139" s="84">
        <v>0</v>
      </c>
      <c r="M139" s="84">
        <v>0</v>
      </c>
      <c r="N139" s="84">
        <v>0</v>
      </c>
      <c r="O139" s="84">
        <v>0</v>
      </c>
      <c r="P139" s="84">
        <v>0</v>
      </c>
      <c r="Q139" s="84">
        <v>0</v>
      </c>
      <c r="R139" s="84">
        <v>0</v>
      </c>
      <c r="S139" s="84">
        <v>0</v>
      </c>
      <c r="T139" s="84">
        <v>0</v>
      </c>
      <c r="U139" s="84">
        <v>0</v>
      </c>
      <c r="V139" s="84">
        <v>0</v>
      </c>
      <c r="W139" s="84">
        <v>0</v>
      </c>
      <c r="X139" s="84">
        <v>0</v>
      </c>
      <c r="Y139" s="84">
        <v>0</v>
      </c>
      <c r="Z139" s="84">
        <v>0</v>
      </c>
      <c r="AA139" s="84">
        <v>0</v>
      </c>
      <c r="AB139" s="84">
        <v>0</v>
      </c>
      <c r="AC139" s="84">
        <v>0</v>
      </c>
      <c r="AD139" s="84">
        <v>0</v>
      </c>
      <c r="AE139" s="84">
        <v>0</v>
      </c>
      <c r="AF139" s="84">
        <f t="shared" si="118"/>
        <v>0</v>
      </c>
      <c r="AG139" s="84">
        <f t="shared" si="119"/>
        <v>0</v>
      </c>
      <c r="AH139" s="84">
        <f t="shared" si="120"/>
        <v>0</v>
      </c>
      <c r="AI139" s="84">
        <f ca="1">VLOOKUP(eurostat_totals[[#This Row],[energy carrier EUCalc]],$AE$11:$BI$24,COLUMN()-COLUMN($AD$29),FALSE)*eurostat_totals[[#This Row],[2020 1]]</f>
        <v>0</v>
      </c>
      <c r="AJ139" s="84">
        <f ca="1">VLOOKUP(eurostat_totals[[#This Row],[energy carrier EUCalc]],$AE$11:$BI$24,COLUMN()-COLUMN($AD$29),FALSE)*eurostat_totals[[#This Row],[2020 1]]</f>
        <v>0</v>
      </c>
      <c r="AK139" s="84">
        <f ca="1">VLOOKUP(eurostat_totals[[#This Row],[energy carrier EUCalc]],$AE$11:$BI$24,COLUMN()-COLUMN($AD$29),FALSE)*eurostat_totals[[#This Row],[2020 1]]</f>
        <v>0</v>
      </c>
      <c r="AL139" s="84">
        <f ca="1">VLOOKUP(eurostat_totals[[#This Row],[energy carrier EUCalc]],$AE$11:$BI$24,COLUMN()-COLUMN($AD$29),FALSE)*eurostat_totals[[#This Row],[2020 1]]</f>
        <v>0</v>
      </c>
      <c r="AM139" s="84">
        <f ca="1">VLOOKUP(eurostat_totals[[#This Row],[energy carrier EUCalc]],$AE$11:$BI$24,COLUMN()-COLUMN($AD$29),FALSE)*eurostat_totals[[#This Row],[2020 1]]</f>
        <v>0</v>
      </c>
      <c r="AN139" s="84">
        <f ca="1">VLOOKUP(eurostat_totals[[#This Row],[energy carrier EUCalc]],$AE$11:$BI$24,COLUMN()-COLUMN($AD$29),FALSE)*eurostat_totals[[#This Row],[2020 1]]</f>
        <v>0</v>
      </c>
      <c r="AO139" s="84">
        <f ca="1">VLOOKUP(eurostat_totals[[#This Row],[energy carrier EUCalc]],$AE$11:$BI$24,COLUMN()-COLUMN($AD$29),FALSE)*eurostat_totals[[#This Row],[2020 1]]</f>
        <v>0</v>
      </c>
      <c r="AP139" s="84">
        <f ca="1">VLOOKUP(eurostat_totals[[#This Row],[energy carrier EUCalc]],$AE$11:$BI$24,COLUMN()-COLUMN($AD$29),FALSE)*eurostat_totals[[#This Row],[2020 1]]</f>
        <v>0</v>
      </c>
      <c r="AQ139" s="84">
        <f ca="1">VLOOKUP(eurostat_totals[[#This Row],[energy carrier EUCalc]],$AE$11:$BI$24,COLUMN()-COLUMN($AD$29),FALSE)*eurostat_totals[[#This Row],[2020 1]]</f>
        <v>0</v>
      </c>
      <c r="AR139" s="81">
        <f ca="1">VLOOKUP(eurostat_totals[[#This Row],[energy carrier EUCalc]],$AE$11:$BI$24,COLUMN()-COLUMN($AD$29),FALSE)*eurostat_totals[[#This Row],[2020 1]]</f>
        <v>0</v>
      </c>
      <c r="AS139" s="81">
        <f ca="1">VLOOKUP(eurostat_totals[[#This Row],[energy carrier EUCalc]],$AE$11:$BI$24,COLUMN()-COLUMN($AD$29),FALSE)*eurostat_totals[[#This Row],[2020 1]]</f>
        <v>0</v>
      </c>
      <c r="AT139" s="81">
        <f ca="1">VLOOKUP(eurostat_totals[[#This Row],[energy carrier EUCalc]],$AE$11:$BI$24,COLUMN()-COLUMN($AD$29),FALSE)*eurostat_totals[[#This Row],[2020 1]]</f>
        <v>0</v>
      </c>
      <c r="AU139" s="81">
        <f ca="1">VLOOKUP(eurostat_totals[[#This Row],[energy carrier EUCalc]],$AE$11:$BI$24,COLUMN()-COLUMN($AD$29),FALSE)*eurostat_totals[[#This Row],[2020 1]]</f>
        <v>0</v>
      </c>
      <c r="AV139" s="81">
        <f ca="1">VLOOKUP(eurostat_totals[[#This Row],[energy carrier EUCalc]],$AE$11:$BI$24,COLUMN()-COLUMN($AD$29),FALSE)*eurostat_totals[[#This Row],[2020 1]]</f>
        <v>0</v>
      </c>
      <c r="AW139" s="81">
        <f ca="1">VLOOKUP(eurostat_totals[[#This Row],[energy carrier EUCalc]],$AE$11:$BI$24,COLUMN()-COLUMN($AD$29),FALSE)*eurostat_totals[[#This Row],[2020 1]]</f>
        <v>0</v>
      </c>
      <c r="AX139" s="81">
        <f ca="1">VLOOKUP(eurostat_totals[[#This Row],[energy carrier EUCalc]],$AE$11:$BI$24,COLUMN()-COLUMN($AD$29),FALSE)*eurostat_totals[[#This Row],[2020 1]]</f>
        <v>0</v>
      </c>
      <c r="AY139" s="81">
        <f ca="1">VLOOKUP(eurostat_totals[[#This Row],[energy carrier EUCalc]],$AE$11:$BI$24,COLUMN()-COLUMN($AD$29),FALSE)*eurostat_totals[[#This Row],[2020 1]]</f>
        <v>0</v>
      </c>
      <c r="AZ139" s="81">
        <f ca="1">VLOOKUP(eurostat_totals[[#This Row],[energy carrier EUCalc]],$AE$11:$BI$24,COLUMN()-COLUMN($AD$29),FALSE)*eurostat_totals[[#This Row],[2020 1]]</f>
        <v>0</v>
      </c>
      <c r="BA139" s="81">
        <f ca="1">VLOOKUP(eurostat_totals[[#This Row],[energy carrier EUCalc]],$AE$11:$BI$24,COLUMN()-COLUMN($AD$29),FALSE)*eurostat_totals[[#This Row],[2020 1]]</f>
        <v>0</v>
      </c>
      <c r="BB139" s="81">
        <f ca="1">VLOOKUP(eurostat_totals[[#This Row],[energy carrier EUCalc]],$AE$11:$BI$24,COLUMN()-COLUMN($AD$29),FALSE)*eurostat_totals[[#This Row],[2020 1]]</f>
        <v>0</v>
      </c>
      <c r="BC139" s="81">
        <f ca="1">VLOOKUP(eurostat_totals[[#This Row],[energy carrier EUCalc]],$AE$11:$BI$24,COLUMN()-COLUMN($AD$29),FALSE)*eurostat_totals[[#This Row],[2020 1]]</f>
        <v>0</v>
      </c>
      <c r="BD139" s="81">
        <f ca="1">VLOOKUP(eurostat_totals[[#This Row],[energy carrier EUCalc]],$AE$11:$BI$24,COLUMN()-COLUMN($AD$29),FALSE)*eurostat_totals[[#This Row],[2020 1]]</f>
        <v>0</v>
      </c>
      <c r="BE139" s="81">
        <f ca="1">VLOOKUP(eurostat_totals[[#This Row],[energy carrier EUCalc]],$AE$11:$BI$24,COLUMN()-COLUMN($AD$29),FALSE)*eurostat_totals[[#This Row],[2020 1]]</f>
        <v>0</v>
      </c>
      <c r="BF139" s="81">
        <f ca="1">VLOOKUP(eurostat_totals[[#This Row],[energy carrier EUCalc]],$AE$11:$BI$24,COLUMN()-COLUMN($AD$29),FALSE)*eurostat_totals[[#This Row],[2020 1]]</f>
        <v>0</v>
      </c>
      <c r="BG139" s="81">
        <f ca="1">VLOOKUP(eurostat_totals[[#This Row],[energy carrier EUCalc]],$AE$11:$BI$24,COLUMN()-COLUMN($AD$29),FALSE)*eurostat_totals[[#This Row],[2020 1]]</f>
        <v>0</v>
      </c>
      <c r="BH139" s="81">
        <f ca="1">VLOOKUP(eurostat_totals[[#This Row],[energy carrier EUCalc]],$AE$11:$BI$24,COLUMN()-COLUMN($AD$29),FALSE)*eurostat_totals[[#This Row],[2020 1]]</f>
        <v>0</v>
      </c>
      <c r="BI139" s="81">
        <f ca="1">VLOOKUP(eurostat_totals[[#This Row],[energy carrier EUCalc]],$AE$11:$BI$24,COLUMN()-COLUMN($AD$29),FALSE)*eurostat_totals[[#This Row],[2020 1]]</f>
        <v>0</v>
      </c>
    </row>
    <row r="140" spans="1:61" x14ac:dyDescent="0.25">
      <c r="A140" s="81" t="str">
        <f t="shared" si="121"/>
        <v>heat-ambientLithuania</v>
      </c>
      <c r="B140" s="6" t="s">
        <v>37</v>
      </c>
      <c r="C140" t="s">
        <v>24</v>
      </c>
      <c r="D140" s="84">
        <v>0</v>
      </c>
      <c r="E140" s="84">
        <v>0</v>
      </c>
      <c r="F140" s="84">
        <v>0</v>
      </c>
      <c r="G140" s="84">
        <v>0</v>
      </c>
      <c r="H140" s="84">
        <v>0</v>
      </c>
      <c r="I140" s="84">
        <v>0</v>
      </c>
      <c r="J140" s="84">
        <v>0</v>
      </c>
      <c r="K140" s="84">
        <v>0</v>
      </c>
      <c r="L140" s="84">
        <v>0</v>
      </c>
      <c r="M140" s="84">
        <v>0</v>
      </c>
      <c r="N140" s="84">
        <v>0</v>
      </c>
      <c r="O140" s="84">
        <v>0</v>
      </c>
      <c r="P140" s="84">
        <v>0</v>
      </c>
      <c r="Q140" s="84">
        <v>0</v>
      </c>
      <c r="R140" s="84">
        <v>0</v>
      </c>
      <c r="S140" s="84">
        <v>0</v>
      </c>
      <c r="T140" s="84">
        <v>0</v>
      </c>
      <c r="U140" s="84">
        <v>0</v>
      </c>
      <c r="V140" s="84">
        <v>0</v>
      </c>
      <c r="W140" s="84">
        <v>0</v>
      </c>
      <c r="X140" s="84">
        <v>0</v>
      </c>
      <c r="Y140" s="84">
        <v>0</v>
      </c>
      <c r="Z140" s="84">
        <v>0</v>
      </c>
      <c r="AA140" s="84">
        <v>0</v>
      </c>
      <c r="AB140" s="84">
        <v>0</v>
      </c>
      <c r="AC140" s="84">
        <v>0</v>
      </c>
      <c r="AD140" s="84">
        <v>0</v>
      </c>
      <c r="AE140" s="84">
        <v>0</v>
      </c>
      <c r="AF140" s="84">
        <f t="shared" si="118"/>
        <v>0</v>
      </c>
      <c r="AG140" s="84">
        <f t="shared" si="119"/>
        <v>0</v>
      </c>
      <c r="AH140" s="84">
        <f t="shared" si="120"/>
        <v>0</v>
      </c>
      <c r="AI140" s="84">
        <f ca="1">VLOOKUP(eurostat_totals[[#This Row],[energy carrier EUCalc]],$AE$11:$BI$24,COLUMN()-COLUMN($AD$29),FALSE)*eurostat_totals[[#This Row],[2020 1]]</f>
        <v>0</v>
      </c>
      <c r="AJ140" s="84">
        <f ca="1">VLOOKUP(eurostat_totals[[#This Row],[energy carrier EUCalc]],$AE$11:$BI$24,COLUMN()-COLUMN($AD$29),FALSE)*eurostat_totals[[#This Row],[2020 1]]</f>
        <v>0</v>
      </c>
      <c r="AK140" s="84">
        <f ca="1">VLOOKUP(eurostat_totals[[#This Row],[energy carrier EUCalc]],$AE$11:$BI$24,COLUMN()-COLUMN($AD$29),FALSE)*eurostat_totals[[#This Row],[2020 1]]</f>
        <v>0</v>
      </c>
      <c r="AL140" s="84">
        <f ca="1">VLOOKUP(eurostat_totals[[#This Row],[energy carrier EUCalc]],$AE$11:$BI$24,COLUMN()-COLUMN($AD$29),FALSE)*eurostat_totals[[#This Row],[2020 1]]</f>
        <v>0</v>
      </c>
      <c r="AM140" s="84">
        <f ca="1">VLOOKUP(eurostat_totals[[#This Row],[energy carrier EUCalc]],$AE$11:$BI$24,COLUMN()-COLUMN($AD$29),FALSE)*eurostat_totals[[#This Row],[2020 1]]</f>
        <v>0</v>
      </c>
      <c r="AN140" s="84">
        <f ca="1">VLOOKUP(eurostat_totals[[#This Row],[energy carrier EUCalc]],$AE$11:$BI$24,COLUMN()-COLUMN($AD$29),FALSE)*eurostat_totals[[#This Row],[2020 1]]</f>
        <v>0</v>
      </c>
      <c r="AO140" s="84">
        <f ca="1">VLOOKUP(eurostat_totals[[#This Row],[energy carrier EUCalc]],$AE$11:$BI$24,COLUMN()-COLUMN($AD$29),FALSE)*eurostat_totals[[#This Row],[2020 1]]</f>
        <v>0</v>
      </c>
      <c r="AP140" s="84">
        <f ca="1">VLOOKUP(eurostat_totals[[#This Row],[energy carrier EUCalc]],$AE$11:$BI$24,COLUMN()-COLUMN($AD$29),FALSE)*eurostat_totals[[#This Row],[2020 1]]</f>
        <v>0</v>
      </c>
      <c r="AQ140" s="84">
        <f ca="1">VLOOKUP(eurostat_totals[[#This Row],[energy carrier EUCalc]],$AE$11:$BI$24,COLUMN()-COLUMN($AD$29),FALSE)*eurostat_totals[[#This Row],[2020 1]]</f>
        <v>0</v>
      </c>
      <c r="AR140" s="81">
        <f ca="1">VLOOKUP(eurostat_totals[[#This Row],[energy carrier EUCalc]],$AE$11:$BI$24,COLUMN()-COLUMN($AD$29),FALSE)*eurostat_totals[[#This Row],[2020 1]]</f>
        <v>0</v>
      </c>
      <c r="AS140" s="81">
        <f ca="1">VLOOKUP(eurostat_totals[[#This Row],[energy carrier EUCalc]],$AE$11:$BI$24,COLUMN()-COLUMN($AD$29),FALSE)*eurostat_totals[[#This Row],[2020 1]]</f>
        <v>0</v>
      </c>
      <c r="AT140" s="81">
        <f ca="1">VLOOKUP(eurostat_totals[[#This Row],[energy carrier EUCalc]],$AE$11:$BI$24,COLUMN()-COLUMN($AD$29),FALSE)*eurostat_totals[[#This Row],[2020 1]]</f>
        <v>0</v>
      </c>
      <c r="AU140" s="81">
        <f ca="1">VLOOKUP(eurostat_totals[[#This Row],[energy carrier EUCalc]],$AE$11:$BI$24,COLUMN()-COLUMN($AD$29),FALSE)*eurostat_totals[[#This Row],[2020 1]]</f>
        <v>0</v>
      </c>
      <c r="AV140" s="81">
        <f ca="1">VLOOKUP(eurostat_totals[[#This Row],[energy carrier EUCalc]],$AE$11:$BI$24,COLUMN()-COLUMN($AD$29),FALSE)*eurostat_totals[[#This Row],[2020 1]]</f>
        <v>0</v>
      </c>
      <c r="AW140" s="81">
        <f ca="1">VLOOKUP(eurostat_totals[[#This Row],[energy carrier EUCalc]],$AE$11:$BI$24,COLUMN()-COLUMN($AD$29),FALSE)*eurostat_totals[[#This Row],[2020 1]]</f>
        <v>0</v>
      </c>
      <c r="AX140" s="81">
        <f ca="1">VLOOKUP(eurostat_totals[[#This Row],[energy carrier EUCalc]],$AE$11:$BI$24,COLUMN()-COLUMN($AD$29),FALSE)*eurostat_totals[[#This Row],[2020 1]]</f>
        <v>0</v>
      </c>
      <c r="AY140" s="81">
        <f ca="1">VLOOKUP(eurostat_totals[[#This Row],[energy carrier EUCalc]],$AE$11:$BI$24,COLUMN()-COLUMN($AD$29),FALSE)*eurostat_totals[[#This Row],[2020 1]]</f>
        <v>0</v>
      </c>
      <c r="AZ140" s="81">
        <f ca="1">VLOOKUP(eurostat_totals[[#This Row],[energy carrier EUCalc]],$AE$11:$BI$24,COLUMN()-COLUMN($AD$29),FALSE)*eurostat_totals[[#This Row],[2020 1]]</f>
        <v>0</v>
      </c>
      <c r="BA140" s="81">
        <f ca="1">VLOOKUP(eurostat_totals[[#This Row],[energy carrier EUCalc]],$AE$11:$BI$24,COLUMN()-COLUMN($AD$29),FALSE)*eurostat_totals[[#This Row],[2020 1]]</f>
        <v>0</v>
      </c>
      <c r="BB140" s="81">
        <f ca="1">VLOOKUP(eurostat_totals[[#This Row],[energy carrier EUCalc]],$AE$11:$BI$24,COLUMN()-COLUMN($AD$29),FALSE)*eurostat_totals[[#This Row],[2020 1]]</f>
        <v>0</v>
      </c>
      <c r="BC140" s="81">
        <f ca="1">VLOOKUP(eurostat_totals[[#This Row],[energy carrier EUCalc]],$AE$11:$BI$24,COLUMN()-COLUMN($AD$29),FALSE)*eurostat_totals[[#This Row],[2020 1]]</f>
        <v>0</v>
      </c>
      <c r="BD140" s="81">
        <f ca="1">VLOOKUP(eurostat_totals[[#This Row],[energy carrier EUCalc]],$AE$11:$BI$24,COLUMN()-COLUMN($AD$29),FALSE)*eurostat_totals[[#This Row],[2020 1]]</f>
        <v>0</v>
      </c>
      <c r="BE140" s="81">
        <f ca="1">VLOOKUP(eurostat_totals[[#This Row],[energy carrier EUCalc]],$AE$11:$BI$24,COLUMN()-COLUMN($AD$29),FALSE)*eurostat_totals[[#This Row],[2020 1]]</f>
        <v>0</v>
      </c>
      <c r="BF140" s="81">
        <f ca="1">VLOOKUP(eurostat_totals[[#This Row],[energy carrier EUCalc]],$AE$11:$BI$24,COLUMN()-COLUMN($AD$29),FALSE)*eurostat_totals[[#This Row],[2020 1]]</f>
        <v>0</v>
      </c>
      <c r="BG140" s="81">
        <f ca="1">VLOOKUP(eurostat_totals[[#This Row],[energy carrier EUCalc]],$AE$11:$BI$24,COLUMN()-COLUMN($AD$29),FALSE)*eurostat_totals[[#This Row],[2020 1]]</f>
        <v>0</v>
      </c>
      <c r="BH140" s="81">
        <f ca="1">VLOOKUP(eurostat_totals[[#This Row],[energy carrier EUCalc]],$AE$11:$BI$24,COLUMN()-COLUMN($AD$29),FALSE)*eurostat_totals[[#This Row],[2020 1]]</f>
        <v>0</v>
      </c>
      <c r="BI140" s="81">
        <f ca="1">VLOOKUP(eurostat_totals[[#This Row],[energy carrier EUCalc]],$AE$11:$BI$24,COLUMN()-COLUMN($AD$29),FALSE)*eurostat_totals[[#This Row],[2020 1]]</f>
        <v>0</v>
      </c>
    </row>
    <row r="141" spans="1:61" x14ac:dyDescent="0.25">
      <c r="A141" s="81" t="str">
        <f t="shared" si="121"/>
        <v>heat-ambientLuxembourg</v>
      </c>
      <c r="B141" s="6" t="s">
        <v>37</v>
      </c>
      <c r="C141" t="s">
        <v>27</v>
      </c>
      <c r="D141" s="84">
        <v>0</v>
      </c>
      <c r="E141" s="84">
        <v>0</v>
      </c>
      <c r="F141" s="84">
        <v>0</v>
      </c>
      <c r="G141" s="84">
        <v>0</v>
      </c>
      <c r="H141" s="84">
        <v>0</v>
      </c>
      <c r="I141" s="84">
        <v>0</v>
      </c>
      <c r="J141" s="84">
        <v>0</v>
      </c>
      <c r="K141" s="84">
        <v>0</v>
      </c>
      <c r="L141" s="84">
        <v>0</v>
      </c>
      <c r="M141" s="84">
        <v>0</v>
      </c>
      <c r="N141" s="84">
        <v>0</v>
      </c>
      <c r="O141" s="84">
        <v>0.47683000000000003</v>
      </c>
      <c r="P141" s="84">
        <v>0.62802000000000002</v>
      </c>
      <c r="Q141" s="84">
        <v>1.0467</v>
      </c>
      <c r="R141" s="84">
        <v>1.3025600000000002</v>
      </c>
      <c r="S141" s="84">
        <v>1.5351600000000001</v>
      </c>
      <c r="T141" s="84">
        <v>1.9189500000000002</v>
      </c>
      <c r="U141" s="84">
        <v>2.7097900000000004</v>
      </c>
      <c r="V141" s="84">
        <v>4.7450400000000004</v>
      </c>
      <c r="W141" s="84">
        <v>7.4315700000000007</v>
      </c>
      <c r="X141" s="84">
        <v>10.02506</v>
      </c>
      <c r="Y141" s="84">
        <v>12.955820000000003</v>
      </c>
      <c r="Z141" s="84">
        <v>18.177690000000002</v>
      </c>
      <c r="AA141" s="84">
        <v>22.05048</v>
      </c>
      <c r="AB141" s="84">
        <v>27.714290000000002</v>
      </c>
      <c r="AC141" s="84">
        <v>40.216540000000002</v>
      </c>
      <c r="AD141" s="84">
        <v>47.822560000000003</v>
      </c>
      <c r="AE141" s="84">
        <v>54.509810000000009</v>
      </c>
      <c r="AF141" s="84">
        <f t="shared" si="118"/>
        <v>61.776234000000009</v>
      </c>
      <c r="AG141" s="84">
        <f t="shared" si="119"/>
        <v>69.72138480000001</v>
      </c>
      <c r="AH141" s="84">
        <f t="shared" si="120"/>
        <v>78.122803760000011</v>
      </c>
      <c r="AI141" s="84">
        <f ca="1">VLOOKUP(eurostat_totals[[#This Row],[energy carrier EUCalc]],$AE$11:$BI$24,COLUMN()-COLUMN($AD$29),FALSE)*eurostat_totals[[#This Row],[2020 1]]</f>
        <v>15.624560752000002</v>
      </c>
      <c r="AJ141" s="84">
        <f ca="1">VLOOKUP(eurostat_totals[[#This Row],[energy carrier EUCalc]],$AE$11:$BI$24,COLUMN()-COLUMN($AD$29),FALSE)*eurostat_totals[[#This Row],[2020 1]]</f>
        <v>15.624560752000002</v>
      </c>
      <c r="AK141" s="84">
        <f ca="1">VLOOKUP(eurostat_totals[[#This Row],[energy carrier EUCalc]],$AE$11:$BI$24,COLUMN()-COLUMN($AD$29),FALSE)*eurostat_totals[[#This Row],[2020 1]]</f>
        <v>15.624560752000002</v>
      </c>
      <c r="AL141" s="84">
        <f ca="1">VLOOKUP(eurostat_totals[[#This Row],[energy carrier EUCalc]],$AE$11:$BI$24,COLUMN()-COLUMN($AD$29),FALSE)*eurostat_totals[[#This Row],[2020 1]]</f>
        <v>15.624560752000002</v>
      </c>
      <c r="AM141" s="84">
        <f ca="1">VLOOKUP(eurostat_totals[[#This Row],[energy carrier EUCalc]],$AE$11:$BI$24,COLUMN()-COLUMN($AD$29),FALSE)*eurostat_totals[[#This Row],[2020 1]]</f>
        <v>15.624560752000002</v>
      </c>
      <c r="AN141" s="84">
        <f ca="1">VLOOKUP(eurostat_totals[[#This Row],[energy carrier EUCalc]],$AE$11:$BI$24,COLUMN()-COLUMN($AD$29),FALSE)*eurostat_totals[[#This Row],[2020 1]]</f>
        <v>15.624560752000002</v>
      </c>
      <c r="AO141" s="84">
        <f ca="1">VLOOKUP(eurostat_totals[[#This Row],[energy carrier EUCalc]],$AE$11:$BI$24,COLUMN()-COLUMN($AD$29),FALSE)*eurostat_totals[[#This Row],[2020 1]]</f>
        <v>21.700778822222226</v>
      </c>
      <c r="AP141" s="84">
        <f ca="1">VLOOKUP(eurostat_totals[[#This Row],[energy carrier EUCalc]],$AE$11:$BI$24,COLUMN()-COLUMN($AD$29),FALSE)*eurostat_totals[[#This Row],[2020 1]]</f>
        <v>21.700778822222226</v>
      </c>
      <c r="AQ141" s="84">
        <f ca="1">VLOOKUP(eurostat_totals[[#This Row],[energy carrier EUCalc]],$AE$11:$BI$24,COLUMN()-COLUMN($AD$29),FALSE)*eurostat_totals[[#This Row],[2020 1]]</f>
        <v>21.700778822222226</v>
      </c>
      <c r="AR141" s="81">
        <f ca="1">VLOOKUP(eurostat_totals[[#This Row],[energy carrier EUCalc]],$AE$11:$BI$24,COLUMN()-COLUMN($AD$29),FALSE)*eurostat_totals[[#This Row],[2020 1]]</f>
        <v>21.700778822222226</v>
      </c>
      <c r="AS141" s="81">
        <f ca="1">VLOOKUP(eurostat_totals[[#This Row],[energy carrier EUCalc]],$AE$11:$BI$24,COLUMN()-COLUMN($AD$29),FALSE)*eurostat_totals[[#This Row],[2020 1]]</f>
        <v>21.700778822222226</v>
      </c>
      <c r="AT141" s="81">
        <f ca="1">VLOOKUP(eurostat_totals[[#This Row],[energy carrier EUCalc]],$AE$11:$BI$24,COLUMN()-COLUMN($AD$29),FALSE)*eurostat_totals[[#This Row],[2020 1]]</f>
        <v>21.700778822222226</v>
      </c>
      <c r="AU141" s="81">
        <f ca="1">VLOOKUP(eurostat_totals[[#This Row],[energy carrier EUCalc]],$AE$11:$BI$24,COLUMN()-COLUMN($AD$29),FALSE)*eurostat_totals[[#This Row],[2020 1]]</f>
        <v>21.700778822222226</v>
      </c>
      <c r="AV141" s="81">
        <f ca="1">VLOOKUP(eurostat_totals[[#This Row],[energy carrier EUCalc]],$AE$11:$BI$24,COLUMN()-COLUMN($AD$29),FALSE)*eurostat_totals[[#This Row],[2020 1]]</f>
        <v>28.211012468888896</v>
      </c>
      <c r="AW141" s="81">
        <f ca="1">VLOOKUP(eurostat_totals[[#This Row],[energy carrier EUCalc]],$AE$11:$BI$24,COLUMN()-COLUMN($AD$29),FALSE)*eurostat_totals[[#This Row],[2020 1]]</f>
        <v>28.211012468888896</v>
      </c>
      <c r="AX141" s="81">
        <f ca="1">VLOOKUP(eurostat_totals[[#This Row],[energy carrier EUCalc]],$AE$11:$BI$24,COLUMN()-COLUMN($AD$29),FALSE)*eurostat_totals[[#This Row],[2020 1]]</f>
        <v>28.211012468888896</v>
      </c>
      <c r="AY141" s="81">
        <f ca="1">VLOOKUP(eurostat_totals[[#This Row],[energy carrier EUCalc]],$AE$11:$BI$24,COLUMN()-COLUMN($AD$29),FALSE)*eurostat_totals[[#This Row],[2020 1]]</f>
        <v>28.211012468888896</v>
      </c>
      <c r="AZ141" s="81">
        <f ca="1">VLOOKUP(eurostat_totals[[#This Row],[energy carrier EUCalc]],$AE$11:$BI$24,COLUMN()-COLUMN($AD$29),FALSE)*eurostat_totals[[#This Row],[2020 1]]</f>
        <v>28.211012468888896</v>
      </c>
      <c r="BA141" s="81">
        <f ca="1">VLOOKUP(eurostat_totals[[#This Row],[energy carrier EUCalc]],$AE$11:$BI$24,COLUMN()-COLUMN($AD$29),FALSE)*eurostat_totals[[#This Row],[2020 1]]</f>
        <v>28.211012468888896</v>
      </c>
      <c r="BB141" s="81">
        <f ca="1">VLOOKUP(eurostat_totals[[#This Row],[energy carrier EUCalc]],$AE$11:$BI$24,COLUMN()-COLUMN($AD$29),FALSE)*eurostat_totals[[#This Row],[2020 1]]</f>
        <v>28.211012468888896</v>
      </c>
      <c r="BC141" s="81">
        <f ca="1">VLOOKUP(eurostat_totals[[#This Row],[energy carrier EUCalc]],$AE$11:$BI$24,COLUMN()-COLUMN($AD$29),FALSE)*eurostat_totals[[#This Row],[2020 1]]</f>
        <v>41.014471973999996</v>
      </c>
      <c r="BD141" s="81">
        <f ca="1">VLOOKUP(eurostat_totals[[#This Row],[energy carrier EUCalc]],$AE$11:$BI$24,COLUMN()-COLUMN($AD$29),FALSE)*eurostat_totals[[#This Row],[2020 1]]</f>
        <v>41.014471973999996</v>
      </c>
      <c r="BE141" s="81">
        <f ca="1">VLOOKUP(eurostat_totals[[#This Row],[energy carrier EUCalc]],$AE$11:$BI$24,COLUMN()-COLUMN($AD$29),FALSE)*eurostat_totals[[#This Row],[2020 1]]</f>
        <v>41.014471973999996</v>
      </c>
      <c r="BF141" s="81">
        <f ca="1">VLOOKUP(eurostat_totals[[#This Row],[energy carrier EUCalc]],$AE$11:$BI$24,COLUMN()-COLUMN($AD$29),FALSE)*eurostat_totals[[#This Row],[2020 1]]</f>
        <v>41.014471973999996</v>
      </c>
      <c r="BG141" s="81">
        <f ca="1">VLOOKUP(eurostat_totals[[#This Row],[energy carrier EUCalc]],$AE$11:$BI$24,COLUMN()-COLUMN($AD$29),FALSE)*eurostat_totals[[#This Row],[2020 1]]</f>
        <v>41.014471973999996</v>
      </c>
      <c r="BH141" s="81">
        <f ca="1">VLOOKUP(eurostat_totals[[#This Row],[energy carrier EUCalc]],$AE$11:$BI$24,COLUMN()-COLUMN($AD$29),FALSE)*eurostat_totals[[#This Row],[2020 1]]</f>
        <v>41.014471973999996</v>
      </c>
      <c r="BI141" s="81">
        <f ca="1">VLOOKUP(eurostat_totals[[#This Row],[energy carrier EUCalc]],$AE$11:$BI$24,COLUMN()-COLUMN($AD$29),FALSE)*eurostat_totals[[#This Row],[2020 1]]</f>
        <v>41.014471973999996</v>
      </c>
    </row>
    <row r="142" spans="1:61" x14ac:dyDescent="0.25">
      <c r="A142" s="81" t="str">
        <f t="shared" si="121"/>
        <v>heat-ambientMalta</v>
      </c>
      <c r="B142" s="6" t="s">
        <v>37</v>
      </c>
      <c r="C142" t="s">
        <v>29</v>
      </c>
      <c r="D142" s="84">
        <v>0</v>
      </c>
      <c r="E142" s="84">
        <v>0</v>
      </c>
      <c r="F142" s="84">
        <v>0</v>
      </c>
      <c r="G142" s="84">
        <v>0</v>
      </c>
      <c r="H142" s="84">
        <v>0</v>
      </c>
      <c r="I142" s="84">
        <v>0</v>
      </c>
      <c r="J142" s="84">
        <v>0</v>
      </c>
      <c r="K142" s="84">
        <v>0</v>
      </c>
      <c r="L142" s="84">
        <v>0</v>
      </c>
      <c r="M142" s="84">
        <v>0</v>
      </c>
      <c r="N142" s="84">
        <v>0</v>
      </c>
      <c r="O142" s="84">
        <v>0</v>
      </c>
      <c r="P142" s="84">
        <v>0</v>
      </c>
      <c r="Q142" s="84">
        <v>0</v>
      </c>
      <c r="R142" s="84">
        <v>0</v>
      </c>
      <c r="S142" s="84">
        <v>0</v>
      </c>
      <c r="T142" s="84">
        <v>0</v>
      </c>
      <c r="U142" s="84">
        <v>0</v>
      </c>
      <c r="V142" s="84">
        <v>0</v>
      </c>
      <c r="W142" s="84">
        <v>0</v>
      </c>
      <c r="X142" s="84">
        <v>0</v>
      </c>
      <c r="Y142" s="84">
        <v>0</v>
      </c>
      <c r="Z142" s="84">
        <v>0</v>
      </c>
      <c r="AA142" s="84">
        <v>0</v>
      </c>
      <c r="AB142" s="84">
        <v>0</v>
      </c>
      <c r="AC142" s="84">
        <v>0</v>
      </c>
      <c r="AD142" s="84">
        <v>0</v>
      </c>
      <c r="AE142" s="84">
        <v>64.406940000000006</v>
      </c>
      <c r="AF142" s="84">
        <f t="shared" si="118"/>
        <v>77.288328000000007</v>
      </c>
      <c r="AG142" s="84">
        <f t="shared" si="119"/>
        <v>92.745993600000006</v>
      </c>
      <c r="AH142" s="84">
        <f t="shared" si="120"/>
        <v>111.29519232000001</v>
      </c>
      <c r="AI142" s="84">
        <f ca="1">VLOOKUP(eurostat_totals[[#This Row],[energy carrier EUCalc]],$AE$11:$BI$24,COLUMN()-COLUMN($AD$29),FALSE)*eurostat_totals[[#This Row],[2020 1]]</f>
        <v>22.259038464000003</v>
      </c>
      <c r="AJ142" s="84">
        <f ca="1">VLOOKUP(eurostat_totals[[#This Row],[energy carrier EUCalc]],$AE$11:$BI$24,COLUMN()-COLUMN($AD$29),FALSE)*eurostat_totals[[#This Row],[2020 1]]</f>
        <v>22.259038464000003</v>
      </c>
      <c r="AK142" s="84">
        <f ca="1">VLOOKUP(eurostat_totals[[#This Row],[energy carrier EUCalc]],$AE$11:$BI$24,COLUMN()-COLUMN($AD$29),FALSE)*eurostat_totals[[#This Row],[2020 1]]</f>
        <v>22.259038464000003</v>
      </c>
      <c r="AL142" s="84">
        <f ca="1">VLOOKUP(eurostat_totals[[#This Row],[energy carrier EUCalc]],$AE$11:$BI$24,COLUMN()-COLUMN($AD$29),FALSE)*eurostat_totals[[#This Row],[2020 1]]</f>
        <v>22.259038464000003</v>
      </c>
      <c r="AM142" s="84">
        <f ca="1">VLOOKUP(eurostat_totals[[#This Row],[energy carrier EUCalc]],$AE$11:$BI$24,COLUMN()-COLUMN($AD$29),FALSE)*eurostat_totals[[#This Row],[2020 1]]</f>
        <v>22.259038464000003</v>
      </c>
      <c r="AN142" s="84">
        <f ca="1">VLOOKUP(eurostat_totals[[#This Row],[energy carrier EUCalc]],$AE$11:$BI$24,COLUMN()-COLUMN($AD$29),FALSE)*eurostat_totals[[#This Row],[2020 1]]</f>
        <v>22.259038464000003</v>
      </c>
      <c r="AO142" s="84">
        <f ca="1">VLOOKUP(eurostat_totals[[#This Row],[energy carrier EUCalc]],$AE$11:$BI$24,COLUMN()-COLUMN($AD$29),FALSE)*eurostat_totals[[#This Row],[2020 1]]</f>
        <v>30.915331200000004</v>
      </c>
      <c r="AP142" s="84">
        <f ca="1">VLOOKUP(eurostat_totals[[#This Row],[energy carrier EUCalc]],$AE$11:$BI$24,COLUMN()-COLUMN($AD$29),FALSE)*eurostat_totals[[#This Row],[2020 1]]</f>
        <v>30.915331200000004</v>
      </c>
      <c r="AQ142" s="84">
        <f ca="1">VLOOKUP(eurostat_totals[[#This Row],[energy carrier EUCalc]],$AE$11:$BI$24,COLUMN()-COLUMN($AD$29),FALSE)*eurostat_totals[[#This Row],[2020 1]]</f>
        <v>30.915331200000004</v>
      </c>
      <c r="AR142" s="81">
        <f ca="1">VLOOKUP(eurostat_totals[[#This Row],[energy carrier EUCalc]],$AE$11:$BI$24,COLUMN()-COLUMN($AD$29),FALSE)*eurostat_totals[[#This Row],[2020 1]]</f>
        <v>30.915331200000004</v>
      </c>
      <c r="AS142" s="81">
        <f ca="1">VLOOKUP(eurostat_totals[[#This Row],[energy carrier EUCalc]],$AE$11:$BI$24,COLUMN()-COLUMN($AD$29),FALSE)*eurostat_totals[[#This Row],[2020 1]]</f>
        <v>30.915331200000004</v>
      </c>
      <c r="AT142" s="81">
        <f ca="1">VLOOKUP(eurostat_totals[[#This Row],[energy carrier EUCalc]],$AE$11:$BI$24,COLUMN()-COLUMN($AD$29),FALSE)*eurostat_totals[[#This Row],[2020 1]]</f>
        <v>30.915331200000004</v>
      </c>
      <c r="AU142" s="81">
        <f ca="1">VLOOKUP(eurostat_totals[[#This Row],[energy carrier EUCalc]],$AE$11:$BI$24,COLUMN()-COLUMN($AD$29),FALSE)*eurostat_totals[[#This Row],[2020 1]]</f>
        <v>30.915331200000004</v>
      </c>
      <c r="AV142" s="81">
        <f ca="1">VLOOKUP(eurostat_totals[[#This Row],[energy carrier EUCalc]],$AE$11:$BI$24,COLUMN()-COLUMN($AD$29),FALSE)*eurostat_totals[[#This Row],[2020 1]]</f>
        <v>40.189930560000008</v>
      </c>
      <c r="AW142" s="81">
        <f ca="1">VLOOKUP(eurostat_totals[[#This Row],[energy carrier EUCalc]],$AE$11:$BI$24,COLUMN()-COLUMN($AD$29),FALSE)*eurostat_totals[[#This Row],[2020 1]]</f>
        <v>40.189930560000008</v>
      </c>
      <c r="AX142" s="81">
        <f ca="1">VLOOKUP(eurostat_totals[[#This Row],[energy carrier EUCalc]],$AE$11:$BI$24,COLUMN()-COLUMN($AD$29),FALSE)*eurostat_totals[[#This Row],[2020 1]]</f>
        <v>40.189930560000008</v>
      </c>
      <c r="AY142" s="81">
        <f ca="1">VLOOKUP(eurostat_totals[[#This Row],[energy carrier EUCalc]],$AE$11:$BI$24,COLUMN()-COLUMN($AD$29),FALSE)*eurostat_totals[[#This Row],[2020 1]]</f>
        <v>40.189930560000008</v>
      </c>
      <c r="AZ142" s="81">
        <f ca="1">VLOOKUP(eurostat_totals[[#This Row],[energy carrier EUCalc]],$AE$11:$BI$24,COLUMN()-COLUMN($AD$29),FALSE)*eurostat_totals[[#This Row],[2020 1]]</f>
        <v>40.189930560000008</v>
      </c>
      <c r="BA142" s="81">
        <f ca="1">VLOOKUP(eurostat_totals[[#This Row],[energy carrier EUCalc]],$AE$11:$BI$24,COLUMN()-COLUMN($AD$29),FALSE)*eurostat_totals[[#This Row],[2020 1]]</f>
        <v>40.189930560000008</v>
      </c>
      <c r="BB142" s="81">
        <f ca="1">VLOOKUP(eurostat_totals[[#This Row],[energy carrier EUCalc]],$AE$11:$BI$24,COLUMN()-COLUMN($AD$29),FALSE)*eurostat_totals[[#This Row],[2020 1]]</f>
        <v>40.189930560000008</v>
      </c>
      <c r="BC142" s="81">
        <f ca="1">VLOOKUP(eurostat_totals[[#This Row],[energy carrier EUCalc]],$AE$11:$BI$24,COLUMN()-COLUMN($AD$29),FALSE)*eurostat_totals[[#This Row],[2020 1]]</f>
        <v>58.429975967999994</v>
      </c>
      <c r="BD142" s="81">
        <f ca="1">VLOOKUP(eurostat_totals[[#This Row],[energy carrier EUCalc]],$AE$11:$BI$24,COLUMN()-COLUMN($AD$29),FALSE)*eurostat_totals[[#This Row],[2020 1]]</f>
        <v>58.429975967999994</v>
      </c>
      <c r="BE142" s="81">
        <f ca="1">VLOOKUP(eurostat_totals[[#This Row],[energy carrier EUCalc]],$AE$11:$BI$24,COLUMN()-COLUMN($AD$29),FALSE)*eurostat_totals[[#This Row],[2020 1]]</f>
        <v>58.429975967999994</v>
      </c>
      <c r="BF142" s="81">
        <f ca="1">VLOOKUP(eurostat_totals[[#This Row],[energy carrier EUCalc]],$AE$11:$BI$24,COLUMN()-COLUMN($AD$29),FALSE)*eurostat_totals[[#This Row],[2020 1]]</f>
        <v>58.429975967999994</v>
      </c>
      <c r="BG142" s="81">
        <f ca="1">VLOOKUP(eurostat_totals[[#This Row],[energy carrier EUCalc]],$AE$11:$BI$24,COLUMN()-COLUMN($AD$29),FALSE)*eurostat_totals[[#This Row],[2020 1]]</f>
        <v>58.429975967999994</v>
      </c>
      <c r="BH142" s="81">
        <f ca="1">VLOOKUP(eurostat_totals[[#This Row],[energy carrier EUCalc]],$AE$11:$BI$24,COLUMN()-COLUMN($AD$29),FALSE)*eurostat_totals[[#This Row],[2020 1]]</f>
        <v>58.429975967999994</v>
      </c>
      <c r="BI142" s="81">
        <f ca="1">VLOOKUP(eurostat_totals[[#This Row],[energy carrier EUCalc]],$AE$11:$BI$24,COLUMN()-COLUMN($AD$29),FALSE)*eurostat_totals[[#This Row],[2020 1]]</f>
        <v>58.429975967999994</v>
      </c>
    </row>
    <row r="143" spans="1:61" x14ac:dyDescent="0.25">
      <c r="A143" s="81" t="str">
        <f t="shared" si="121"/>
        <v>heat-ambientNetherlands</v>
      </c>
      <c r="B143" s="6" t="s">
        <v>37</v>
      </c>
      <c r="C143" t="s">
        <v>8</v>
      </c>
      <c r="D143" s="84">
        <v>0</v>
      </c>
      <c r="E143" s="84">
        <v>0</v>
      </c>
      <c r="F143" s="84">
        <v>0</v>
      </c>
      <c r="G143" s="84">
        <v>0</v>
      </c>
      <c r="H143" s="84">
        <v>3.6169300000000004</v>
      </c>
      <c r="I143" s="84">
        <v>3.6867100000000002</v>
      </c>
      <c r="J143" s="84">
        <v>4.1635400000000002</v>
      </c>
      <c r="K143" s="84">
        <v>7.9781800000000009</v>
      </c>
      <c r="L143" s="84">
        <v>14.421200000000001</v>
      </c>
      <c r="M143" s="84">
        <v>17.049580000000002</v>
      </c>
      <c r="N143" s="84">
        <v>20.56184</v>
      </c>
      <c r="O143" s="84">
        <v>23.399560000000001</v>
      </c>
      <c r="P143" s="84">
        <v>31.563820000000003</v>
      </c>
      <c r="Q143" s="84">
        <v>42.170380000000002</v>
      </c>
      <c r="R143" s="84">
        <v>51.927950000000003</v>
      </c>
      <c r="S143" s="84">
        <v>61.743670000000009</v>
      </c>
      <c r="T143" s="84">
        <v>82.596260000000015</v>
      </c>
      <c r="U143" s="84">
        <v>103.00691</v>
      </c>
      <c r="V143" s="84">
        <v>145.67738</v>
      </c>
      <c r="W143" s="84">
        <v>200.89662000000001</v>
      </c>
      <c r="X143" s="84">
        <v>247.84693000000001</v>
      </c>
      <c r="Y143" s="84">
        <v>300.51920000000001</v>
      </c>
      <c r="Z143" s="84">
        <v>344.62016000000006</v>
      </c>
      <c r="AA143" s="84">
        <v>379.99862000000002</v>
      </c>
      <c r="AB143" s="84">
        <v>422.35508000000004</v>
      </c>
      <c r="AC143" s="84">
        <v>469.49147000000005</v>
      </c>
      <c r="AD143" s="84">
        <v>564.60161000000005</v>
      </c>
      <c r="AE143" s="84">
        <v>704.2081300000001</v>
      </c>
      <c r="AF143" s="84">
        <f t="shared" si="118"/>
        <v>776.1257240000001</v>
      </c>
      <c r="AG143" s="84">
        <f t="shared" si="119"/>
        <v>855.35114480000016</v>
      </c>
      <c r="AH143" s="84">
        <f t="shared" si="120"/>
        <v>941.9503577600002</v>
      </c>
      <c r="AI143" s="84">
        <f ca="1">VLOOKUP(eurostat_totals[[#This Row],[energy carrier EUCalc]],$AE$11:$BI$24,COLUMN()-COLUMN($AD$29),FALSE)*eurostat_totals[[#This Row],[2020 1]]</f>
        <v>188.39007155200005</v>
      </c>
      <c r="AJ143" s="84">
        <f ca="1">VLOOKUP(eurostat_totals[[#This Row],[energy carrier EUCalc]],$AE$11:$BI$24,COLUMN()-COLUMN($AD$29),FALSE)*eurostat_totals[[#This Row],[2020 1]]</f>
        <v>188.39007155200005</v>
      </c>
      <c r="AK143" s="84">
        <f ca="1">VLOOKUP(eurostat_totals[[#This Row],[energy carrier EUCalc]],$AE$11:$BI$24,COLUMN()-COLUMN($AD$29),FALSE)*eurostat_totals[[#This Row],[2020 1]]</f>
        <v>188.39007155200005</v>
      </c>
      <c r="AL143" s="84">
        <f ca="1">VLOOKUP(eurostat_totals[[#This Row],[energy carrier EUCalc]],$AE$11:$BI$24,COLUMN()-COLUMN($AD$29),FALSE)*eurostat_totals[[#This Row],[2020 1]]</f>
        <v>188.39007155200005</v>
      </c>
      <c r="AM143" s="84">
        <f ca="1">VLOOKUP(eurostat_totals[[#This Row],[energy carrier EUCalc]],$AE$11:$BI$24,COLUMN()-COLUMN($AD$29),FALSE)*eurostat_totals[[#This Row],[2020 1]]</f>
        <v>188.39007155200005</v>
      </c>
      <c r="AN143" s="84">
        <f ca="1">VLOOKUP(eurostat_totals[[#This Row],[energy carrier EUCalc]],$AE$11:$BI$24,COLUMN()-COLUMN($AD$29),FALSE)*eurostat_totals[[#This Row],[2020 1]]</f>
        <v>188.39007155200005</v>
      </c>
      <c r="AO143" s="84">
        <f ca="1">VLOOKUP(eurostat_totals[[#This Row],[energy carrier EUCalc]],$AE$11:$BI$24,COLUMN()-COLUMN($AD$29),FALSE)*eurostat_totals[[#This Row],[2020 1]]</f>
        <v>261.65287715555564</v>
      </c>
      <c r="AP143" s="84">
        <f ca="1">VLOOKUP(eurostat_totals[[#This Row],[energy carrier EUCalc]],$AE$11:$BI$24,COLUMN()-COLUMN($AD$29),FALSE)*eurostat_totals[[#This Row],[2020 1]]</f>
        <v>261.65287715555564</v>
      </c>
      <c r="AQ143" s="84">
        <f ca="1">VLOOKUP(eurostat_totals[[#This Row],[energy carrier EUCalc]],$AE$11:$BI$24,COLUMN()-COLUMN($AD$29),FALSE)*eurostat_totals[[#This Row],[2020 1]]</f>
        <v>261.65287715555564</v>
      </c>
      <c r="AR143" s="81">
        <f ca="1">VLOOKUP(eurostat_totals[[#This Row],[energy carrier EUCalc]],$AE$11:$BI$24,COLUMN()-COLUMN($AD$29),FALSE)*eurostat_totals[[#This Row],[2020 1]]</f>
        <v>261.65287715555564</v>
      </c>
      <c r="AS143" s="81">
        <f ca="1">VLOOKUP(eurostat_totals[[#This Row],[energy carrier EUCalc]],$AE$11:$BI$24,COLUMN()-COLUMN($AD$29),FALSE)*eurostat_totals[[#This Row],[2020 1]]</f>
        <v>261.65287715555564</v>
      </c>
      <c r="AT143" s="81">
        <f ca="1">VLOOKUP(eurostat_totals[[#This Row],[energy carrier EUCalc]],$AE$11:$BI$24,COLUMN()-COLUMN($AD$29),FALSE)*eurostat_totals[[#This Row],[2020 1]]</f>
        <v>261.65287715555564</v>
      </c>
      <c r="AU143" s="81">
        <f ca="1">VLOOKUP(eurostat_totals[[#This Row],[energy carrier EUCalc]],$AE$11:$BI$24,COLUMN()-COLUMN($AD$29),FALSE)*eurostat_totals[[#This Row],[2020 1]]</f>
        <v>261.65287715555564</v>
      </c>
      <c r="AV143" s="81">
        <f ca="1">VLOOKUP(eurostat_totals[[#This Row],[energy carrier EUCalc]],$AE$11:$BI$24,COLUMN()-COLUMN($AD$29),FALSE)*eurostat_totals[[#This Row],[2020 1]]</f>
        <v>340.14874030222234</v>
      </c>
      <c r="AW143" s="81">
        <f ca="1">VLOOKUP(eurostat_totals[[#This Row],[energy carrier EUCalc]],$AE$11:$BI$24,COLUMN()-COLUMN($AD$29),FALSE)*eurostat_totals[[#This Row],[2020 1]]</f>
        <v>340.14874030222234</v>
      </c>
      <c r="AX143" s="81">
        <f ca="1">VLOOKUP(eurostat_totals[[#This Row],[energy carrier EUCalc]],$AE$11:$BI$24,COLUMN()-COLUMN($AD$29),FALSE)*eurostat_totals[[#This Row],[2020 1]]</f>
        <v>340.14874030222234</v>
      </c>
      <c r="AY143" s="81">
        <f ca="1">VLOOKUP(eurostat_totals[[#This Row],[energy carrier EUCalc]],$AE$11:$BI$24,COLUMN()-COLUMN($AD$29),FALSE)*eurostat_totals[[#This Row],[2020 1]]</f>
        <v>340.14874030222234</v>
      </c>
      <c r="AZ143" s="81">
        <f ca="1">VLOOKUP(eurostat_totals[[#This Row],[energy carrier EUCalc]],$AE$11:$BI$24,COLUMN()-COLUMN($AD$29),FALSE)*eurostat_totals[[#This Row],[2020 1]]</f>
        <v>340.14874030222234</v>
      </c>
      <c r="BA143" s="81">
        <f ca="1">VLOOKUP(eurostat_totals[[#This Row],[energy carrier EUCalc]],$AE$11:$BI$24,COLUMN()-COLUMN($AD$29),FALSE)*eurostat_totals[[#This Row],[2020 1]]</f>
        <v>340.14874030222234</v>
      </c>
      <c r="BB143" s="81">
        <f ca="1">VLOOKUP(eurostat_totals[[#This Row],[energy carrier EUCalc]],$AE$11:$BI$24,COLUMN()-COLUMN($AD$29),FALSE)*eurostat_totals[[#This Row],[2020 1]]</f>
        <v>340.14874030222234</v>
      </c>
      <c r="BC143" s="81">
        <f ca="1">VLOOKUP(eurostat_totals[[#This Row],[energy carrier EUCalc]],$AE$11:$BI$24,COLUMN()-COLUMN($AD$29),FALSE)*eurostat_totals[[#This Row],[2020 1]]</f>
        <v>494.52393782400003</v>
      </c>
      <c r="BD143" s="81">
        <f ca="1">VLOOKUP(eurostat_totals[[#This Row],[energy carrier EUCalc]],$AE$11:$BI$24,COLUMN()-COLUMN($AD$29),FALSE)*eurostat_totals[[#This Row],[2020 1]]</f>
        <v>494.52393782400003</v>
      </c>
      <c r="BE143" s="81">
        <f ca="1">VLOOKUP(eurostat_totals[[#This Row],[energy carrier EUCalc]],$AE$11:$BI$24,COLUMN()-COLUMN($AD$29),FALSE)*eurostat_totals[[#This Row],[2020 1]]</f>
        <v>494.52393782400003</v>
      </c>
      <c r="BF143" s="81">
        <f ca="1">VLOOKUP(eurostat_totals[[#This Row],[energy carrier EUCalc]],$AE$11:$BI$24,COLUMN()-COLUMN($AD$29),FALSE)*eurostat_totals[[#This Row],[2020 1]]</f>
        <v>494.52393782400003</v>
      </c>
      <c r="BG143" s="81">
        <f ca="1">VLOOKUP(eurostat_totals[[#This Row],[energy carrier EUCalc]],$AE$11:$BI$24,COLUMN()-COLUMN($AD$29),FALSE)*eurostat_totals[[#This Row],[2020 1]]</f>
        <v>494.52393782400003</v>
      </c>
      <c r="BH143" s="81">
        <f ca="1">VLOOKUP(eurostat_totals[[#This Row],[energy carrier EUCalc]],$AE$11:$BI$24,COLUMN()-COLUMN($AD$29),FALSE)*eurostat_totals[[#This Row],[2020 1]]</f>
        <v>494.52393782400003</v>
      </c>
      <c r="BI143" s="81">
        <f ca="1">VLOOKUP(eurostat_totals[[#This Row],[energy carrier EUCalc]],$AE$11:$BI$24,COLUMN()-COLUMN($AD$29),FALSE)*eurostat_totals[[#This Row],[2020 1]]</f>
        <v>494.52393782400003</v>
      </c>
    </row>
    <row r="144" spans="1:61" x14ac:dyDescent="0.25">
      <c r="A144" s="81" t="str">
        <f t="shared" si="121"/>
        <v>heat-ambientNorway</v>
      </c>
      <c r="B144" s="6" t="s">
        <v>37</v>
      </c>
      <c r="C144" t="s">
        <v>71</v>
      </c>
      <c r="D144" s="84">
        <v>0</v>
      </c>
      <c r="E144" s="84">
        <v>0</v>
      </c>
      <c r="F144" s="84">
        <v>0</v>
      </c>
      <c r="G144" s="84">
        <v>0</v>
      </c>
      <c r="H144" s="84">
        <v>0</v>
      </c>
      <c r="I144" s="84">
        <v>0</v>
      </c>
      <c r="J144" s="84">
        <v>0</v>
      </c>
      <c r="K144" s="84">
        <v>0</v>
      </c>
      <c r="L144" s="84">
        <v>0</v>
      </c>
      <c r="M144" s="84">
        <v>0</v>
      </c>
      <c r="N144" s="84">
        <v>0</v>
      </c>
      <c r="O144" s="84">
        <v>0</v>
      </c>
      <c r="P144" s="84">
        <v>0</v>
      </c>
      <c r="Q144" s="84">
        <v>0</v>
      </c>
      <c r="R144" s="84">
        <v>0</v>
      </c>
      <c r="S144" s="84">
        <v>0</v>
      </c>
      <c r="T144" s="84">
        <v>0</v>
      </c>
      <c r="U144" s="84">
        <v>0</v>
      </c>
      <c r="V144" s="84">
        <v>0</v>
      </c>
      <c r="W144" s="84">
        <v>0</v>
      </c>
      <c r="X144" s="84">
        <v>0</v>
      </c>
      <c r="Y144" s="84">
        <v>0</v>
      </c>
      <c r="Z144" s="84">
        <v>0</v>
      </c>
      <c r="AA144" s="84">
        <v>0</v>
      </c>
      <c r="AB144" s="84">
        <v>0</v>
      </c>
      <c r="AC144" s="84">
        <v>0</v>
      </c>
      <c r="AD144" s="84">
        <v>0</v>
      </c>
      <c r="AE144" s="84">
        <v>0</v>
      </c>
      <c r="AF144" s="84">
        <f t="shared" si="118"/>
        <v>0</v>
      </c>
      <c r="AG144" s="84">
        <f t="shared" si="119"/>
        <v>0</v>
      </c>
      <c r="AH144" s="84">
        <f t="shared" si="120"/>
        <v>0</v>
      </c>
      <c r="AI144" s="84">
        <f ca="1">VLOOKUP(eurostat_totals[[#This Row],[energy carrier EUCalc]],$AE$11:$BI$24,COLUMN()-COLUMN($AD$29),FALSE)*eurostat_totals[[#This Row],[2020 1]]</f>
        <v>0</v>
      </c>
      <c r="AJ144" s="84">
        <f ca="1">VLOOKUP(eurostat_totals[[#This Row],[energy carrier EUCalc]],$AE$11:$BI$24,COLUMN()-COLUMN($AD$29),FALSE)*eurostat_totals[[#This Row],[2020 1]]</f>
        <v>0</v>
      </c>
      <c r="AK144" s="84">
        <f ca="1">VLOOKUP(eurostat_totals[[#This Row],[energy carrier EUCalc]],$AE$11:$BI$24,COLUMN()-COLUMN($AD$29),FALSE)*eurostat_totals[[#This Row],[2020 1]]</f>
        <v>0</v>
      </c>
      <c r="AL144" s="84">
        <f ca="1">VLOOKUP(eurostat_totals[[#This Row],[energy carrier EUCalc]],$AE$11:$BI$24,COLUMN()-COLUMN($AD$29),FALSE)*eurostat_totals[[#This Row],[2020 1]]</f>
        <v>0</v>
      </c>
      <c r="AM144" s="84">
        <f ca="1">VLOOKUP(eurostat_totals[[#This Row],[energy carrier EUCalc]],$AE$11:$BI$24,COLUMN()-COLUMN($AD$29),FALSE)*eurostat_totals[[#This Row],[2020 1]]</f>
        <v>0</v>
      </c>
      <c r="AN144" s="84">
        <f ca="1">VLOOKUP(eurostat_totals[[#This Row],[energy carrier EUCalc]],$AE$11:$BI$24,COLUMN()-COLUMN($AD$29),FALSE)*eurostat_totals[[#This Row],[2020 1]]</f>
        <v>0</v>
      </c>
      <c r="AO144" s="84">
        <f ca="1">VLOOKUP(eurostat_totals[[#This Row],[energy carrier EUCalc]],$AE$11:$BI$24,COLUMN()-COLUMN($AD$29),FALSE)*eurostat_totals[[#This Row],[2020 1]]</f>
        <v>0</v>
      </c>
      <c r="AP144" s="84">
        <f ca="1">VLOOKUP(eurostat_totals[[#This Row],[energy carrier EUCalc]],$AE$11:$BI$24,COLUMN()-COLUMN($AD$29),FALSE)*eurostat_totals[[#This Row],[2020 1]]</f>
        <v>0</v>
      </c>
      <c r="AQ144" s="84">
        <f ca="1">VLOOKUP(eurostat_totals[[#This Row],[energy carrier EUCalc]],$AE$11:$BI$24,COLUMN()-COLUMN($AD$29),FALSE)*eurostat_totals[[#This Row],[2020 1]]</f>
        <v>0</v>
      </c>
      <c r="AR144" s="81">
        <f ca="1">VLOOKUP(eurostat_totals[[#This Row],[energy carrier EUCalc]],$AE$11:$BI$24,COLUMN()-COLUMN($AD$29),FALSE)*eurostat_totals[[#This Row],[2020 1]]</f>
        <v>0</v>
      </c>
      <c r="AS144" s="81">
        <f ca="1">VLOOKUP(eurostat_totals[[#This Row],[energy carrier EUCalc]],$AE$11:$BI$24,COLUMN()-COLUMN($AD$29),FALSE)*eurostat_totals[[#This Row],[2020 1]]</f>
        <v>0</v>
      </c>
      <c r="AT144" s="81">
        <f ca="1">VLOOKUP(eurostat_totals[[#This Row],[energy carrier EUCalc]],$AE$11:$BI$24,COLUMN()-COLUMN($AD$29),FALSE)*eurostat_totals[[#This Row],[2020 1]]</f>
        <v>0</v>
      </c>
      <c r="AU144" s="81">
        <f ca="1">VLOOKUP(eurostat_totals[[#This Row],[energy carrier EUCalc]],$AE$11:$BI$24,COLUMN()-COLUMN($AD$29),FALSE)*eurostat_totals[[#This Row],[2020 1]]</f>
        <v>0</v>
      </c>
      <c r="AV144" s="81">
        <f ca="1">VLOOKUP(eurostat_totals[[#This Row],[energy carrier EUCalc]],$AE$11:$BI$24,COLUMN()-COLUMN($AD$29),FALSE)*eurostat_totals[[#This Row],[2020 1]]</f>
        <v>0</v>
      </c>
      <c r="AW144" s="81">
        <f ca="1">VLOOKUP(eurostat_totals[[#This Row],[energy carrier EUCalc]],$AE$11:$BI$24,COLUMN()-COLUMN($AD$29),FALSE)*eurostat_totals[[#This Row],[2020 1]]</f>
        <v>0</v>
      </c>
      <c r="AX144" s="81">
        <f ca="1">VLOOKUP(eurostat_totals[[#This Row],[energy carrier EUCalc]],$AE$11:$BI$24,COLUMN()-COLUMN($AD$29),FALSE)*eurostat_totals[[#This Row],[2020 1]]</f>
        <v>0</v>
      </c>
      <c r="AY144" s="81">
        <f ca="1">VLOOKUP(eurostat_totals[[#This Row],[energy carrier EUCalc]],$AE$11:$BI$24,COLUMN()-COLUMN($AD$29),FALSE)*eurostat_totals[[#This Row],[2020 1]]</f>
        <v>0</v>
      </c>
      <c r="AZ144" s="81">
        <f ca="1">VLOOKUP(eurostat_totals[[#This Row],[energy carrier EUCalc]],$AE$11:$BI$24,COLUMN()-COLUMN($AD$29),FALSE)*eurostat_totals[[#This Row],[2020 1]]</f>
        <v>0</v>
      </c>
      <c r="BA144" s="81">
        <f ca="1">VLOOKUP(eurostat_totals[[#This Row],[energy carrier EUCalc]],$AE$11:$BI$24,COLUMN()-COLUMN($AD$29),FALSE)*eurostat_totals[[#This Row],[2020 1]]</f>
        <v>0</v>
      </c>
      <c r="BB144" s="81">
        <f ca="1">VLOOKUP(eurostat_totals[[#This Row],[energy carrier EUCalc]],$AE$11:$BI$24,COLUMN()-COLUMN($AD$29),FALSE)*eurostat_totals[[#This Row],[2020 1]]</f>
        <v>0</v>
      </c>
      <c r="BC144" s="81">
        <f ca="1">VLOOKUP(eurostat_totals[[#This Row],[energy carrier EUCalc]],$AE$11:$BI$24,COLUMN()-COLUMN($AD$29),FALSE)*eurostat_totals[[#This Row],[2020 1]]</f>
        <v>0</v>
      </c>
      <c r="BD144" s="81">
        <f ca="1">VLOOKUP(eurostat_totals[[#This Row],[energy carrier EUCalc]],$AE$11:$BI$24,COLUMN()-COLUMN($AD$29),FALSE)*eurostat_totals[[#This Row],[2020 1]]</f>
        <v>0</v>
      </c>
      <c r="BE144" s="81">
        <f ca="1">VLOOKUP(eurostat_totals[[#This Row],[energy carrier EUCalc]],$AE$11:$BI$24,COLUMN()-COLUMN($AD$29),FALSE)*eurostat_totals[[#This Row],[2020 1]]</f>
        <v>0</v>
      </c>
      <c r="BF144" s="81">
        <f ca="1">VLOOKUP(eurostat_totals[[#This Row],[energy carrier EUCalc]],$AE$11:$BI$24,COLUMN()-COLUMN($AD$29),FALSE)*eurostat_totals[[#This Row],[2020 1]]</f>
        <v>0</v>
      </c>
      <c r="BG144" s="81">
        <f ca="1">VLOOKUP(eurostat_totals[[#This Row],[energy carrier EUCalc]],$AE$11:$BI$24,COLUMN()-COLUMN($AD$29),FALSE)*eurostat_totals[[#This Row],[2020 1]]</f>
        <v>0</v>
      </c>
      <c r="BH144" s="81">
        <f ca="1">VLOOKUP(eurostat_totals[[#This Row],[energy carrier EUCalc]],$AE$11:$BI$24,COLUMN()-COLUMN($AD$29),FALSE)*eurostat_totals[[#This Row],[2020 1]]</f>
        <v>0</v>
      </c>
      <c r="BI144" s="81">
        <f ca="1">VLOOKUP(eurostat_totals[[#This Row],[energy carrier EUCalc]],$AE$11:$BI$24,COLUMN()-COLUMN($AD$29),FALSE)*eurostat_totals[[#This Row],[2020 1]]</f>
        <v>0</v>
      </c>
    </row>
    <row r="145" spans="1:61" x14ac:dyDescent="0.25">
      <c r="A145" s="81" t="str">
        <f t="shared" si="121"/>
        <v>heat-ambientPoland</v>
      </c>
      <c r="B145" s="6" t="s">
        <v>37</v>
      </c>
      <c r="C145" t="s">
        <v>6</v>
      </c>
      <c r="D145" s="84">
        <v>0</v>
      </c>
      <c r="E145" s="84">
        <v>0</v>
      </c>
      <c r="F145" s="84">
        <v>0</v>
      </c>
      <c r="G145" s="84">
        <v>0</v>
      </c>
      <c r="H145" s="84">
        <v>0</v>
      </c>
      <c r="I145" s="84">
        <v>0</v>
      </c>
      <c r="J145" s="84">
        <v>0</v>
      </c>
      <c r="K145" s="84">
        <v>0</v>
      </c>
      <c r="L145" s="84">
        <v>0</v>
      </c>
      <c r="M145" s="84">
        <v>0</v>
      </c>
      <c r="N145" s="84">
        <v>0</v>
      </c>
      <c r="O145" s="84">
        <v>0</v>
      </c>
      <c r="P145" s="84">
        <v>0</v>
      </c>
      <c r="Q145" s="84">
        <v>0</v>
      </c>
      <c r="R145" s="84">
        <v>0</v>
      </c>
      <c r="S145" s="84">
        <v>0</v>
      </c>
      <c r="T145" s="84">
        <v>0</v>
      </c>
      <c r="U145" s="84">
        <v>0</v>
      </c>
      <c r="V145" s="84">
        <v>0</v>
      </c>
      <c r="W145" s="84">
        <v>172.72876000000002</v>
      </c>
      <c r="X145" s="84">
        <v>220.64436000000003</v>
      </c>
      <c r="Y145" s="84">
        <v>268.54833000000002</v>
      </c>
      <c r="Z145" s="84">
        <v>316.46393</v>
      </c>
      <c r="AA145" s="84">
        <v>346.89964000000003</v>
      </c>
      <c r="AB145" s="84">
        <v>377.32372000000004</v>
      </c>
      <c r="AC145" s="84">
        <v>407.75943000000001</v>
      </c>
      <c r="AD145" s="84">
        <v>441.11427000000003</v>
      </c>
      <c r="AE145" s="84">
        <v>470.74750999999998</v>
      </c>
      <c r="AF145" s="84">
        <f t="shared" si="118"/>
        <v>501.60422599999998</v>
      </c>
      <c r="AG145" s="84">
        <f t="shared" si="119"/>
        <v>532.54514319999998</v>
      </c>
      <c r="AH145" s="84">
        <f t="shared" si="120"/>
        <v>563.58942783999998</v>
      </c>
      <c r="AI145" s="84">
        <f ca="1">VLOOKUP(eurostat_totals[[#This Row],[energy carrier EUCalc]],$AE$11:$BI$24,COLUMN()-COLUMN($AD$29),FALSE)*eurostat_totals[[#This Row],[2020 1]]</f>
        <v>112.717885568</v>
      </c>
      <c r="AJ145" s="84">
        <f ca="1">VLOOKUP(eurostat_totals[[#This Row],[energy carrier EUCalc]],$AE$11:$BI$24,COLUMN()-COLUMN($AD$29),FALSE)*eurostat_totals[[#This Row],[2020 1]]</f>
        <v>112.717885568</v>
      </c>
      <c r="AK145" s="84">
        <f ca="1">VLOOKUP(eurostat_totals[[#This Row],[energy carrier EUCalc]],$AE$11:$BI$24,COLUMN()-COLUMN($AD$29),FALSE)*eurostat_totals[[#This Row],[2020 1]]</f>
        <v>112.717885568</v>
      </c>
      <c r="AL145" s="84">
        <f ca="1">VLOOKUP(eurostat_totals[[#This Row],[energy carrier EUCalc]],$AE$11:$BI$24,COLUMN()-COLUMN($AD$29),FALSE)*eurostat_totals[[#This Row],[2020 1]]</f>
        <v>112.717885568</v>
      </c>
      <c r="AM145" s="84">
        <f ca="1">VLOOKUP(eurostat_totals[[#This Row],[energy carrier EUCalc]],$AE$11:$BI$24,COLUMN()-COLUMN($AD$29),FALSE)*eurostat_totals[[#This Row],[2020 1]]</f>
        <v>112.717885568</v>
      </c>
      <c r="AN145" s="84">
        <f ca="1">VLOOKUP(eurostat_totals[[#This Row],[energy carrier EUCalc]],$AE$11:$BI$24,COLUMN()-COLUMN($AD$29),FALSE)*eurostat_totals[[#This Row],[2020 1]]</f>
        <v>112.717885568</v>
      </c>
      <c r="AO145" s="84">
        <f ca="1">VLOOKUP(eurostat_totals[[#This Row],[energy carrier EUCalc]],$AE$11:$BI$24,COLUMN()-COLUMN($AD$29),FALSE)*eurostat_totals[[#This Row],[2020 1]]</f>
        <v>156.55261884444445</v>
      </c>
      <c r="AP145" s="84">
        <f ca="1">VLOOKUP(eurostat_totals[[#This Row],[energy carrier EUCalc]],$AE$11:$BI$24,COLUMN()-COLUMN($AD$29),FALSE)*eurostat_totals[[#This Row],[2020 1]]</f>
        <v>156.55261884444445</v>
      </c>
      <c r="AQ145" s="84">
        <f ca="1">VLOOKUP(eurostat_totals[[#This Row],[energy carrier EUCalc]],$AE$11:$BI$24,COLUMN()-COLUMN($AD$29),FALSE)*eurostat_totals[[#This Row],[2020 1]]</f>
        <v>156.55261884444445</v>
      </c>
      <c r="AR145" s="81">
        <f ca="1">VLOOKUP(eurostat_totals[[#This Row],[energy carrier EUCalc]],$AE$11:$BI$24,COLUMN()-COLUMN($AD$29),FALSE)*eurostat_totals[[#This Row],[2020 1]]</f>
        <v>156.55261884444445</v>
      </c>
      <c r="AS145" s="81">
        <f ca="1">VLOOKUP(eurostat_totals[[#This Row],[energy carrier EUCalc]],$AE$11:$BI$24,COLUMN()-COLUMN($AD$29),FALSE)*eurostat_totals[[#This Row],[2020 1]]</f>
        <v>156.55261884444445</v>
      </c>
      <c r="AT145" s="81">
        <f ca="1">VLOOKUP(eurostat_totals[[#This Row],[energy carrier EUCalc]],$AE$11:$BI$24,COLUMN()-COLUMN($AD$29),FALSE)*eurostat_totals[[#This Row],[2020 1]]</f>
        <v>156.55261884444445</v>
      </c>
      <c r="AU145" s="81">
        <f ca="1">VLOOKUP(eurostat_totals[[#This Row],[energy carrier EUCalc]],$AE$11:$BI$24,COLUMN()-COLUMN($AD$29),FALSE)*eurostat_totals[[#This Row],[2020 1]]</f>
        <v>156.55261884444445</v>
      </c>
      <c r="AV145" s="81">
        <f ca="1">VLOOKUP(eurostat_totals[[#This Row],[energy carrier EUCalc]],$AE$11:$BI$24,COLUMN()-COLUMN($AD$29),FALSE)*eurostat_totals[[#This Row],[2020 1]]</f>
        <v>203.51840449777779</v>
      </c>
      <c r="AW145" s="81">
        <f ca="1">VLOOKUP(eurostat_totals[[#This Row],[energy carrier EUCalc]],$AE$11:$BI$24,COLUMN()-COLUMN($AD$29),FALSE)*eurostat_totals[[#This Row],[2020 1]]</f>
        <v>203.51840449777779</v>
      </c>
      <c r="AX145" s="81">
        <f ca="1">VLOOKUP(eurostat_totals[[#This Row],[energy carrier EUCalc]],$AE$11:$BI$24,COLUMN()-COLUMN($AD$29),FALSE)*eurostat_totals[[#This Row],[2020 1]]</f>
        <v>203.51840449777779</v>
      </c>
      <c r="AY145" s="81">
        <f ca="1">VLOOKUP(eurostat_totals[[#This Row],[energy carrier EUCalc]],$AE$11:$BI$24,COLUMN()-COLUMN($AD$29),FALSE)*eurostat_totals[[#This Row],[2020 1]]</f>
        <v>203.51840449777779</v>
      </c>
      <c r="AZ145" s="81">
        <f ca="1">VLOOKUP(eurostat_totals[[#This Row],[energy carrier EUCalc]],$AE$11:$BI$24,COLUMN()-COLUMN($AD$29),FALSE)*eurostat_totals[[#This Row],[2020 1]]</f>
        <v>203.51840449777779</v>
      </c>
      <c r="BA145" s="81">
        <f ca="1">VLOOKUP(eurostat_totals[[#This Row],[energy carrier EUCalc]],$AE$11:$BI$24,COLUMN()-COLUMN($AD$29),FALSE)*eurostat_totals[[#This Row],[2020 1]]</f>
        <v>203.51840449777779</v>
      </c>
      <c r="BB145" s="81">
        <f ca="1">VLOOKUP(eurostat_totals[[#This Row],[energy carrier EUCalc]],$AE$11:$BI$24,COLUMN()-COLUMN($AD$29),FALSE)*eurostat_totals[[#This Row],[2020 1]]</f>
        <v>203.51840449777779</v>
      </c>
      <c r="BC145" s="81">
        <f ca="1">VLOOKUP(eurostat_totals[[#This Row],[energy carrier EUCalc]],$AE$11:$BI$24,COLUMN()-COLUMN($AD$29),FALSE)*eurostat_totals[[#This Row],[2020 1]]</f>
        <v>295.88444961599993</v>
      </c>
      <c r="BD145" s="81">
        <f ca="1">VLOOKUP(eurostat_totals[[#This Row],[energy carrier EUCalc]],$AE$11:$BI$24,COLUMN()-COLUMN($AD$29),FALSE)*eurostat_totals[[#This Row],[2020 1]]</f>
        <v>295.88444961599993</v>
      </c>
      <c r="BE145" s="81">
        <f ca="1">VLOOKUP(eurostat_totals[[#This Row],[energy carrier EUCalc]],$AE$11:$BI$24,COLUMN()-COLUMN($AD$29),FALSE)*eurostat_totals[[#This Row],[2020 1]]</f>
        <v>295.88444961599993</v>
      </c>
      <c r="BF145" s="81">
        <f ca="1">VLOOKUP(eurostat_totals[[#This Row],[energy carrier EUCalc]],$AE$11:$BI$24,COLUMN()-COLUMN($AD$29),FALSE)*eurostat_totals[[#This Row],[2020 1]]</f>
        <v>295.88444961599993</v>
      </c>
      <c r="BG145" s="81">
        <f ca="1">VLOOKUP(eurostat_totals[[#This Row],[energy carrier EUCalc]],$AE$11:$BI$24,COLUMN()-COLUMN($AD$29),FALSE)*eurostat_totals[[#This Row],[2020 1]]</f>
        <v>295.88444961599993</v>
      </c>
      <c r="BH145" s="81">
        <f ca="1">VLOOKUP(eurostat_totals[[#This Row],[energy carrier EUCalc]],$AE$11:$BI$24,COLUMN()-COLUMN($AD$29),FALSE)*eurostat_totals[[#This Row],[2020 1]]</f>
        <v>295.88444961599993</v>
      </c>
      <c r="BI145" s="81">
        <f ca="1">VLOOKUP(eurostat_totals[[#This Row],[energy carrier EUCalc]],$AE$11:$BI$24,COLUMN()-COLUMN($AD$29),FALSE)*eurostat_totals[[#This Row],[2020 1]]</f>
        <v>295.88444961599993</v>
      </c>
    </row>
    <row r="146" spans="1:61" x14ac:dyDescent="0.25">
      <c r="A146" s="81" t="str">
        <f t="shared" si="121"/>
        <v>heat-ambientPortugal</v>
      </c>
      <c r="B146" s="6" t="s">
        <v>37</v>
      </c>
      <c r="C146" t="s">
        <v>21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</v>
      </c>
      <c r="Q146" s="84">
        <v>0</v>
      </c>
      <c r="R146" s="84">
        <v>0</v>
      </c>
      <c r="S146" s="84">
        <v>0</v>
      </c>
      <c r="T146" s="84">
        <v>0</v>
      </c>
      <c r="U146" s="84">
        <v>0</v>
      </c>
      <c r="V146" s="84">
        <v>0</v>
      </c>
      <c r="W146" s="84">
        <v>0</v>
      </c>
      <c r="X146" s="84">
        <v>0</v>
      </c>
      <c r="Y146" s="84">
        <v>0</v>
      </c>
      <c r="Z146" s="84">
        <v>0</v>
      </c>
      <c r="AA146" s="84">
        <v>0</v>
      </c>
      <c r="AB146" s="84">
        <v>0</v>
      </c>
      <c r="AC146" s="84">
        <v>0</v>
      </c>
      <c r="AD146" s="84">
        <v>0</v>
      </c>
      <c r="AE146" s="84">
        <v>0</v>
      </c>
      <c r="AF146" s="84">
        <f t="shared" si="118"/>
        <v>0</v>
      </c>
      <c r="AG146" s="84">
        <f t="shared" si="119"/>
        <v>0</v>
      </c>
      <c r="AH146" s="84">
        <f t="shared" si="120"/>
        <v>0</v>
      </c>
      <c r="AI146" s="84">
        <f ca="1">VLOOKUP(eurostat_totals[[#This Row],[energy carrier EUCalc]],$AE$11:$BI$24,COLUMN()-COLUMN($AD$29),FALSE)*eurostat_totals[[#This Row],[2020 1]]</f>
        <v>0</v>
      </c>
      <c r="AJ146" s="84">
        <f ca="1">VLOOKUP(eurostat_totals[[#This Row],[energy carrier EUCalc]],$AE$11:$BI$24,COLUMN()-COLUMN($AD$29),FALSE)*eurostat_totals[[#This Row],[2020 1]]</f>
        <v>0</v>
      </c>
      <c r="AK146" s="84">
        <f ca="1">VLOOKUP(eurostat_totals[[#This Row],[energy carrier EUCalc]],$AE$11:$BI$24,COLUMN()-COLUMN($AD$29),FALSE)*eurostat_totals[[#This Row],[2020 1]]</f>
        <v>0</v>
      </c>
      <c r="AL146" s="84">
        <f ca="1">VLOOKUP(eurostat_totals[[#This Row],[energy carrier EUCalc]],$AE$11:$BI$24,COLUMN()-COLUMN($AD$29),FALSE)*eurostat_totals[[#This Row],[2020 1]]</f>
        <v>0</v>
      </c>
      <c r="AM146" s="84">
        <f ca="1">VLOOKUP(eurostat_totals[[#This Row],[energy carrier EUCalc]],$AE$11:$BI$24,COLUMN()-COLUMN($AD$29),FALSE)*eurostat_totals[[#This Row],[2020 1]]</f>
        <v>0</v>
      </c>
      <c r="AN146" s="84">
        <f ca="1">VLOOKUP(eurostat_totals[[#This Row],[energy carrier EUCalc]],$AE$11:$BI$24,COLUMN()-COLUMN($AD$29),FALSE)*eurostat_totals[[#This Row],[2020 1]]</f>
        <v>0</v>
      </c>
      <c r="AO146" s="84">
        <f ca="1">VLOOKUP(eurostat_totals[[#This Row],[energy carrier EUCalc]],$AE$11:$BI$24,COLUMN()-COLUMN($AD$29),FALSE)*eurostat_totals[[#This Row],[2020 1]]</f>
        <v>0</v>
      </c>
      <c r="AP146" s="84">
        <f ca="1">VLOOKUP(eurostat_totals[[#This Row],[energy carrier EUCalc]],$AE$11:$BI$24,COLUMN()-COLUMN($AD$29),FALSE)*eurostat_totals[[#This Row],[2020 1]]</f>
        <v>0</v>
      </c>
      <c r="AQ146" s="84">
        <f ca="1">VLOOKUP(eurostat_totals[[#This Row],[energy carrier EUCalc]],$AE$11:$BI$24,COLUMN()-COLUMN($AD$29),FALSE)*eurostat_totals[[#This Row],[2020 1]]</f>
        <v>0</v>
      </c>
      <c r="AR146" s="81">
        <f ca="1">VLOOKUP(eurostat_totals[[#This Row],[energy carrier EUCalc]],$AE$11:$BI$24,COLUMN()-COLUMN($AD$29),FALSE)*eurostat_totals[[#This Row],[2020 1]]</f>
        <v>0</v>
      </c>
      <c r="AS146" s="81">
        <f ca="1">VLOOKUP(eurostat_totals[[#This Row],[energy carrier EUCalc]],$AE$11:$BI$24,COLUMN()-COLUMN($AD$29),FALSE)*eurostat_totals[[#This Row],[2020 1]]</f>
        <v>0</v>
      </c>
      <c r="AT146" s="81">
        <f ca="1">VLOOKUP(eurostat_totals[[#This Row],[energy carrier EUCalc]],$AE$11:$BI$24,COLUMN()-COLUMN($AD$29),FALSE)*eurostat_totals[[#This Row],[2020 1]]</f>
        <v>0</v>
      </c>
      <c r="AU146" s="81">
        <f ca="1">VLOOKUP(eurostat_totals[[#This Row],[energy carrier EUCalc]],$AE$11:$BI$24,COLUMN()-COLUMN($AD$29),FALSE)*eurostat_totals[[#This Row],[2020 1]]</f>
        <v>0</v>
      </c>
      <c r="AV146" s="81">
        <f ca="1">VLOOKUP(eurostat_totals[[#This Row],[energy carrier EUCalc]],$AE$11:$BI$24,COLUMN()-COLUMN($AD$29),FALSE)*eurostat_totals[[#This Row],[2020 1]]</f>
        <v>0</v>
      </c>
      <c r="AW146" s="81">
        <f ca="1">VLOOKUP(eurostat_totals[[#This Row],[energy carrier EUCalc]],$AE$11:$BI$24,COLUMN()-COLUMN($AD$29),FALSE)*eurostat_totals[[#This Row],[2020 1]]</f>
        <v>0</v>
      </c>
      <c r="AX146" s="81">
        <f ca="1">VLOOKUP(eurostat_totals[[#This Row],[energy carrier EUCalc]],$AE$11:$BI$24,COLUMN()-COLUMN($AD$29),FALSE)*eurostat_totals[[#This Row],[2020 1]]</f>
        <v>0</v>
      </c>
      <c r="AY146" s="81">
        <f ca="1">VLOOKUP(eurostat_totals[[#This Row],[energy carrier EUCalc]],$AE$11:$BI$24,COLUMN()-COLUMN($AD$29),FALSE)*eurostat_totals[[#This Row],[2020 1]]</f>
        <v>0</v>
      </c>
      <c r="AZ146" s="81">
        <f ca="1">VLOOKUP(eurostat_totals[[#This Row],[energy carrier EUCalc]],$AE$11:$BI$24,COLUMN()-COLUMN($AD$29),FALSE)*eurostat_totals[[#This Row],[2020 1]]</f>
        <v>0</v>
      </c>
      <c r="BA146" s="81">
        <f ca="1">VLOOKUP(eurostat_totals[[#This Row],[energy carrier EUCalc]],$AE$11:$BI$24,COLUMN()-COLUMN($AD$29),FALSE)*eurostat_totals[[#This Row],[2020 1]]</f>
        <v>0</v>
      </c>
      <c r="BB146" s="81">
        <f ca="1">VLOOKUP(eurostat_totals[[#This Row],[energy carrier EUCalc]],$AE$11:$BI$24,COLUMN()-COLUMN($AD$29),FALSE)*eurostat_totals[[#This Row],[2020 1]]</f>
        <v>0</v>
      </c>
      <c r="BC146" s="81">
        <f ca="1">VLOOKUP(eurostat_totals[[#This Row],[energy carrier EUCalc]],$AE$11:$BI$24,COLUMN()-COLUMN($AD$29),FALSE)*eurostat_totals[[#This Row],[2020 1]]</f>
        <v>0</v>
      </c>
      <c r="BD146" s="81">
        <f ca="1">VLOOKUP(eurostat_totals[[#This Row],[energy carrier EUCalc]],$AE$11:$BI$24,COLUMN()-COLUMN($AD$29),FALSE)*eurostat_totals[[#This Row],[2020 1]]</f>
        <v>0</v>
      </c>
      <c r="BE146" s="81">
        <f ca="1">VLOOKUP(eurostat_totals[[#This Row],[energy carrier EUCalc]],$AE$11:$BI$24,COLUMN()-COLUMN($AD$29),FALSE)*eurostat_totals[[#This Row],[2020 1]]</f>
        <v>0</v>
      </c>
      <c r="BF146" s="81">
        <f ca="1">VLOOKUP(eurostat_totals[[#This Row],[energy carrier EUCalc]],$AE$11:$BI$24,COLUMN()-COLUMN($AD$29),FALSE)*eurostat_totals[[#This Row],[2020 1]]</f>
        <v>0</v>
      </c>
      <c r="BG146" s="81">
        <f ca="1">VLOOKUP(eurostat_totals[[#This Row],[energy carrier EUCalc]],$AE$11:$BI$24,COLUMN()-COLUMN($AD$29),FALSE)*eurostat_totals[[#This Row],[2020 1]]</f>
        <v>0</v>
      </c>
      <c r="BH146" s="81">
        <f ca="1">VLOOKUP(eurostat_totals[[#This Row],[energy carrier EUCalc]],$AE$11:$BI$24,COLUMN()-COLUMN($AD$29),FALSE)*eurostat_totals[[#This Row],[2020 1]]</f>
        <v>0</v>
      </c>
      <c r="BI146" s="81">
        <f ca="1">VLOOKUP(eurostat_totals[[#This Row],[energy carrier EUCalc]],$AE$11:$BI$24,COLUMN()-COLUMN($AD$29),FALSE)*eurostat_totals[[#This Row],[2020 1]]</f>
        <v>0</v>
      </c>
    </row>
    <row r="147" spans="1:61" x14ac:dyDescent="0.25">
      <c r="A147" s="81" t="str">
        <f t="shared" si="121"/>
        <v>heat-ambientRomania</v>
      </c>
      <c r="B147" s="6" t="s">
        <v>37</v>
      </c>
      <c r="C147" t="s">
        <v>10</v>
      </c>
      <c r="D147" s="84">
        <v>0</v>
      </c>
      <c r="E147" s="84">
        <v>0</v>
      </c>
      <c r="F147" s="84">
        <v>0</v>
      </c>
      <c r="G147" s="84">
        <v>0</v>
      </c>
      <c r="H147" s="84">
        <v>0</v>
      </c>
      <c r="I147" s="84">
        <v>0</v>
      </c>
      <c r="J147" s="84">
        <v>0</v>
      </c>
      <c r="K147" s="84">
        <v>0</v>
      </c>
      <c r="L147" s="84">
        <v>0</v>
      </c>
      <c r="M147" s="84">
        <v>0</v>
      </c>
      <c r="N147" s="84">
        <v>0</v>
      </c>
      <c r="O147" s="84">
        <v>0</v>
      </c>
      <c r="P147" s="84">
        <v>0</v>
      </c>
      <c r="Q147" s="84">
        <v>0</v>
      </c>
      <c r="R147" s="84">
        <v>0</v>
      </c>
      <c r="S147" s="84">
        <v>0</v>
      </c>
      <c r="T147" s="84">
        <v>0</v>
      </c>
      <c r="U147" s="84">
        <v>0</v>
      </c>
      <c r="V147" s="84">
        <v>0</v>
      </c>
      <c r="W147" s="84">
        <v>0</v>
      </c>
      <c r="X147" s="84">
        <v>0</v>
      </c>
      <c r="Y147" s="84">
        <v>0</v>
      </c>
      <c r="Z147" s="84">
        <v>0</v>
      </c>
      <c r="AA147" s="84">
        <v>0</v>
      </c>
      <c r="AB147" s="84">
        <v>0</v>
      </c>
      <c r="AC147" s="84">
        <v>0</v>
      </c>
      <c r="AD147" s="84">
        <v>0</v>
      </c>
      <c r="AE147" s="84">
        <v>0</v>
      </c>
      <c r="AF147" s="84">
        <f t="shared" si="118"/>
        <v>0</v>
      </c>
      <c r="AG147" s="84">
        <f t="shared" si="119"/>
        <v>0</v>
      </c>
      <c r="AH147" s="84">
        <f t="shared" si="120"/>
        <v>0</v>
      </c>
      <c r="AI147" s="84">
        <f ca="1">VLOOKUP(eurostat_totals[[#This Row],[energy carrier EUCalc]],$AE$11:$BI$24,COLUMN()-COLUMN($AD$29),FALSE)*eurostat_totals[[#This Row],[2020 1]]</f>
        <v>0</v>
      </c>
      <c r="AJ147" s="84">
        <f ca="1">VLOOKUP(eurostat_totals[[#This Row],[energy carrier EUCalc]],$AE$11:$BI$24,COLUMN()-COLUMN($AD$29),FALSE)*eurostat_totals[[#This Row],[2020 1]]</f>
        <v>0</v>
      </c>
      <c r="AK147" s="84">
        <f ca="1">VLOOKUP(eurostat_totals[[#This Row],[energy carrier EUCalc]],$AE$11:$BI$24,COLUMN()-COLUMN($AD$29),FALSE)*eurostat_totals[[#This Row],[2020 1]]</f>
        <v>0</v>
      </c>
      <c r="AL147" s="84">
        <f ca="1">VLOOKUP(eurostat_totals[[#This Row],[energy carrier EUCalc]],$AE$11:$BI$24,COLUMN()-COLUMN($AD$29),FALSE)*eurostat_totals[[#This Row],[2020 1]]</f>
        <v>0</v>
      </c>
      <c r="AM147" s="84">
        <f ca="1">VLOOKUP(eurostat_totals[[#This Row],[energy carrier EUCalc]],$AE$11:$BI$24,COLUMN()-COLUMN($AD$29),FALSE)*eurostat_totals[[#This Row],[2020 1]]</f>
        <v>0</v>
      </c>
      <c r="AN147" s="84">
        <f ca="1">VLOOKUP(eurostat_totals[[#This Row],[energy carrier EUCalc]],$AE$11:$BI$24,COLUMN()-COLUMN($AD$29),FALSE)*eurostat_totals[[#This Row],[2020 1]]</f>
        <v>0</v>
      </c>
      <c r="AO147" s="84">
        <f ca="1">VLOOKUP(eurostat_totals[[#This Row],[energy carrier EUCalc]],$AE$11:$BI$24,COLUMN()-COLUMN($AD$29),FALSE)*eurostat_totals[[#This Row],[2020 1]]</f>
        <v>0</v>
      </c>
      <c r="AP147" s="84">
        <f ca="1">VLOOKUP(eurostat_totals[[#This Row],[energy carrier EUCalc]],$AE$11:$BI$24,COLUMN()-COLUMN($AD$29),FALSE)*eurostat_totals[[#This Row],[2020 1]]</f>
        <v>0</v>
      </c>
      <c r="AQ147" s="84">
        <f ca="1">VLOOKUP(eurostat_totals[[#This Row],[energy carrier EUCalc]],$AE$11:$BI$24,COLUMN()-COLUMN($AD$29),FALSE)*eurostat_totals[[#This Row],[2020 1]]</f>
        <v>0</v>
      </c>
      <c r="AR147" s="81">
        <f ca="1">VLOOKUP(eurostat_totals[[#This Row],[energy carrier EUCalc]],$AE$11:$BI$24,COLUMN()-COLUMN($AD$29),FALSE)*eurostat_totals[[#This Row],[2020 1]]</f>
        <v>0</v>
      </c>
      <c r="AS147" s="81">
        <f ca="1">VLOOKUP(eurostat_totals[[#This Row],[energy carrier EUCalc]],$AE$11:$BI$24,COLUMN()-COLUMN($AD$29),FALSE)*eurostat_totals[[#This Row],[2020 1]]</f>
        <v>0</v>
      </c>
      <c r="AT147" s="81">
        <f ca="1">VLOOKUP(eurostat_totals[[#This Row],[energy carrier EUCalc]],$AE$11:$BI$24,COLUMN()-COLUMN($AD$29),FALSE)*eurostat_totals[[#This Row],[2020 1]]</f>
        <v>0</v>
      </c>
      <c r="AU147" s="81">
        <f ca="1">VLOOKUP(eurostat_totals[[#This Row],[energy carrier EUCalc]],$AE$11:$BI$24,COLUMN()-COLUMN($AD$29),FALSE)*eurostat_totals[[#This Row],[2020 1]]</f>
        <v>0</v>
      </c>
      <c r="AV147" s="81">
        <f ca="1">VLOOKUP(eurostat_totals[[#This Row],[energy carrier EUCalc]],$AE$11:$BI$24,COLUMN()-COLUMN($AD$29),FALSE)*eurostat_totals[[#This Row],[2020 1]]</f>
        <v>0</v>
      </c>
      <c r="AW147" s="81">
        <f ca="1">VLOOKUP(eurostat_totals[[#This Row],[energy carrier EUCalc]],$AE$11:$BI$24,COLUMN()-COLUMN($AD$29),FALSE)*eurostat_totals[[#This Row],[2020 1]]</f>
        <v>0</v>
      </c>
      <c r="AX147" s="81">
        <f ca="1">VLOOKUP(eurostat_totals[[#This Row],[energy carrier EUCalc]],$AE$11:$BI$24,COLUMN()-COLUMN($AD$29),FALSE)*eurostat_totals[[#This Row],[2020 1]]</f>
        <v>0</v>
      </c>
      <c r="AY147" s="81">
        <f ca="1">VLOOKUP(eurostat_totals[[#This Row],[energy carrier EUCalc]],$AE$11:$BI$24,COLUMN()-COLUMN($AD$29),FALSE)*eurostat_totals[[#This Row],[2020 1]]</f>
        <v>0</v>
      </c>
      <c r="AZ147" s="81">
        <f ca="1">VLOOKUP(eurostat_totals[[#This Row],[energy carrier EUCalc]],$AE$11:$BI$24,COLUMN()-COLUMN($AD$29),FALSE)*eurostat_totals[[#This Row],[2020 1]]</f>
        <v>0</v>
      </c>
      <c r="BA147" s="81">
        <f ca="1">VLOOKUP(eurostat_totals[[#This Row],[energy carrier EUCalc]],$AE$11:$BI$24,COLUMN()-COLUMN($AD$29),FALSE)*eurostat_totals[[#This Row],[2020 1]]</f>
        <v>0</v>
      </c>
      <c r="BB147" s="81">
        <f ca="1">VLOOKUP(eurostat_totals[[#This Row],[energy carrier EUCalc]],$AE$11:$BI$24,COLUMN()-COLUMN($AD$29),FALSE)*eurostat_totals[[#This Row],[2020 1]]</f>
        <v>0</v>
      </c>
      <c r="BC147" s="81">
        <f ca="1">VLOOKUP(eurostat_totals[[#This Row],[energy carrier EUCalc]],$AE$11:$BI$24,COLUMN()-COLUMN($AD$29),FALSE)*eurostat_totals[[#This Row],[2020 1]]</f>
        <v>0</v>
      </c>
      <c r="BD147" s="81">
        <f ca="1">VLOOKUP(eurostat_totals[[#This Row],[energy carrier EUCalc]],$AE$11:$BI$24,COLUMN()-COLUMN($AD$29),FALSE)*eurostat_totals[[#This Row],[2020 1]]</f>
        <v>0</v>
      </c>
      <c r="BE147" s="81">
        <f ca="1">VLOOKUP(eurostat_totals[[#This Row],[energy carrier EUCalc]],$AE$11:$BI$24,COLUMN()-COLUMN($AD$29),FALSE)*eurostat_totals[[#This Row],[2020 1]]</f>
        <v>0</v>
      </c>
      <c r="BF147" s="81">
        <f ca="1">VLOOKUP(eurostat_totals[[#This Row],[energy carrier EUCalc]],$AE$11:$BI$24,COLUMN()-COLUMN($AD$29),FALSE)*eurostat_totals[[#This Row],[2020 1]]</f>
        <v>0</v>
      </c>
      <c r="BG147" s="81">
        <f ca="1">VLOOKUP(eurostat_totals[[#This Row],[energy carrier EUCalc]],$AE$11:$BI$24,COLUMN()-COLUMN($AD$29),FALSE)*eurostat_totals[[#This Row],[2020 1]]</f>
        <v>0</v>
      </c>
      <c r="BH147" s="81">
        <f ca="1">VLOOKUP(eurostat_totals[[#This Row],[energy carrier EUCalc]],$AE$11:$BI$24,COLUMN()-COLUMN($AD$29),FALSE)*eurostat_totals[[#This Row],[2020 1]]</f>
        <v>0</v>
      </c>
      <c r="BI147" s="81">
        <f ca="1">VLOOKUP(eurostat_totals[[#This Row],[energy carrier EUCalc]],$AE$11:$BI$24,COLUMN()-COLUMN($AD$29),FALSE)*eurostat_totals[[#This Row],[2020 1]]</f>
        <v>0</v>
      </c>
    </row>
    <row r="148" spans="1:61" x14ac:dyDescent="0.25">
      <c r="A148" s="81" t="str">
        <f t="shared" si="121"/>
        <v>heat-ambientSerbia</v>
      </c>
      <c r="B148" s="6" t="s">
        <v>37</v>
      </c>
      <c r="C148" t="s">
        <v>72</v>
      </c>
      <c r="D148" s="84">
        <v>0</v>
      </c>
      <c r="E148" s="84">
        <v>0</v>
      </c>
      <c r="F148" s="84">
        <v>0</v>
      </c>
      <c r="G148" s="84">
        <v>0</v>
      </c>
      <c r="H148" s="84">
        <v>0</v>
      </c>
      <c r="I148" s="84">
        <v>0</v>
      </c>
      <c r="J148" s="84">
        <v>0</v>
      </c>
      <c r="K148" s="84">
        <v>0</v>
      </c>
      <c r="L148" s="84">
        <v>0</v>
      </c>
      <c r="M148" s="84">
        <v>0</v>
      </c>
      <c r="N148" s="84">
        <v>0</v>
      </c>
      <c r="O148" s="84">
        <v>0</v>
      </c>
      <c r="P148" s="84">
        <v>0</v>
      </c>
      <c r="Q148" s="84">
        <v>0</v>
      </c>
      <c r="R148" s="84">
        <v>0</v>
      </c>
      <c r="S148" s="84">
        <v>0</v>
      </c>
      <c r="T148" s="84">
        <v>0</v>
      </c>
      <c r="U148" s="84">
        <v>0</v>
      </c>
      <c r="V148" s="84">
        <v>0</v>
      </c>
      <c r="W148" s="84">
        <v>0</v>
      </c>
      <c r="X148" s="84">
        <v>0</v>
      </c>
      <c r="Y148" s="84">
        <v>0</v>
      </c>
      <c r="Z148" s="84">
        <v>0</v>
      </c>
      <c r="AA148" s="84">
        <v>0</v>
      </c>
      <c r="AB148" s="84">
        <v>0</v>
      </c>
      <c r="AC148" s="84">
        <v>0</v>
      </c>
      <c r="AD148" s="84">
        <v>0</v>
      </c>
      <c r="AE148" s="84">
        <v>0</v>
      </c>
      <c r="AF148" s="84">
        <f t="shared" si="118"/>
        <v>0</v>
      </c>
      <c r="AG148" s="84">
        <f t="shared" si="119"/>
        <v>0</v>
      </c>
      <c r="AH148" s="84">
        <f t="shared" si="120"/>
        <v>0</v>
      </c>
      <c r="AI148" s="84">
        <f ca="1">VLOOKUP(eurostat_totals[[#This Row],[energy carrier EUCalc]],$AE$11:$BI$24,COLUMN()-COLUMN($AD$29),FALSE)*eurostat_totals[[#This Row],[2020 1]]</f>
        <v>0</v>
      </c>
      <c r="AJ148" s="84">
        <f ca="1">VLOOKUP(eurostat_totals[[#This Row],[energy carrier EUCalc]],$AE$11:$BI$24,COLUMN()-COLUMN($AD$29),FALSE)*eurostat_totals[[#This Row],[2020 1]]</f>
        <v>0</v>
      </c>
      <c r="AK148" s="84">
        <f ca="1">VLOOKUP(eurostat_totals[[#This Row],[energy carrier EUCalc]],$AE$11:$BI$24,COLUMN()-COLUMN($AD$29),FALSE)*eurostat_totals[[#This Row],[2020 1]]</f>
        <v>0</v>
      </c>
      <c r="AL148" s="84">
        <f ca="1">VLOOKUP(eurostat_totals[[#This Row],[energy carrier EUCalc]],$AE$11:$BI$24,COLUMN()-COLUMN($AD$29),FALSE)*eurostat_totals[[#This Row],[2020 1]]</f>
        <v>0</v>
      </c>
      <c r="AM148" s="84">
        <f ca="1">VLOOKUP(eurostat_totals[[#This Row],[energy carrier EUCalc]],$AE$11:$BI$24,COLUMN()-COLUMN($AD$29),FALSE)*eurostat_totals[[#This Row],[2020 1]]</f>
        <v>0</v>
      </c>
      <c r="AN148" s="84">
        <f ca="1">VLOOKUP(eurostat_totals[[#This Row],[energy carrier EUCalc]],$AE$11:$BI$24,COLUMN()-COLUMN($AD$29),FALSE)*eurostat_totals[[#This Row],[2020 1]]</f>
        <v>0</v>
      </c>
      <c r="AO148" s="84">
        <f ca="1">VLOOKUP(eurostat_totals[[#This Row],[energy carrier EUCalc]],$AE$11:$BI$24,COLUMN()-COLUMN($AD$29),FALSE)*eurostat_totals[[#This Row],[2020 1]]</f>
        <v>0</v>
      </c>
      <c r="AP148" s="84">
        <f ca="1">VLOOKUP(eurostat_totals[[#This Row],[energy carrier EUCalc]],$AE$11:$BI$24,COLUMN()-COLUMN($AD$29),FALSE)*eurostat_totals[[#This Row],[2020 1]]</f>
        <v>0</v>
      </c>
      <c r="AQ148" s="84">
        <f ca="1">VLOOKUP(eurostat_totals[[#This Row],[energy carrier EUCalc]],$AE$11:$BI$24,COLUMN()-COLUMN($AD$29),FALSE)*eurostat_totals[[#This Row],[2020 1]]</f>
        <v>0</v>
      </c>
      <c r="AR148" s="81">
        <f ca="1">VLOOKUP(eurostat_totals[[#This Row],[energy carrier EUCalc]],$AE$11:$BI$24,COLUMN()-COLUMN($AD$29),FALSE)*eurostat_totals[[#This Row],[2020 1]]</f>
        <v>0</v>
      </c>
      <c r="AS148" s="81">
        <f ca="1">VLOOKUP(eurostat_totals[[#This Row],[energy carrier EUCalc]],$AE$11:$BI$24,COLUMN()-COLUMN($AD$29),FALSE)*eurostat_totals[[#This Row],[2020 1]]</f>
        <v>0</v>
      </c>
      <c r="AT148" s="81">
        <f ca="1">VLOOKUP(eurostat_totals[[#This Row],[energy carrier EUCalc]],$AE$11:$BI$24,COLUMN()-COLUMN($AD$29),FALSE)*eurostat_totals[[#This Row],[2020 1]]</f>
        <v>0</v>
      </c>
      <c r="AU148" s="81">
        <f ca="1">VLOOKUP(eurostat_totals[[#This Row],[energy carrier EUCalc]],$AE$11:$BI$24,COLUMN()-COLUMN($AD$29),FALSE)*eurostat_totals[[#This Row],[2020 1]]</f>
        <v>0</v>
      </c>
      <c r="AV148" s="81">
        <f ca="1">VLOOKUP(eurostat_totals[[#This Row],[energy carrier EUCalc]],$AE$11:$BI$24,COLUMN()-COLUMN($AD$29),FALSE)*eurostat_totals[[#This Row],[2020 1]]</f>
        <v>0</v>
      </c>
      <c r="AW148" s="81">
        <f ca="1">VLOOKUP(eurostat_totals[[#This Row],[energy carrier EUCalc]],$AE$11:$BI$24,COLUMN()-COLUMN($AD$29),FALSE)*eurostat_totals[[#This Row],[2020 1]]</f>
        <v>0</v>
      </c>
      <c r="AX148" s="81">
        <f ca="1">VLOOKUP(eurostat_totals[[#This Row],[energy carrier EUCalc]],$AE$11:$BI$24,COLUMN()-COLUMN($AD$29),FALSE)*eurostat_totals[[#This Row],[2020 1]]</f>
        <v>0</v>
      </c>
      <c r="AY148" s="81">
        <f ca="1">VLOOKUP(eurostat_totals[[#This Row],[energy carrier EUCalc]],$AE$11:$BI$24,COLUMN()-COLUMN($AD$29),FALSE)*eurostat_totals[[#This Row],[2020 1]]</f>
        <v>0</v>
      </c>
      <c r="AZ148" s="81">
        <f ca="1">VLOOKUP(eurostat_totals[[#This Row],[energy carrier EUCalc]],$AE$11:$BI$24,COLUMN()-COLUMN($AD$29),FALSE)*eurostat_totals[[#This Row],[2020 1]]</f>
        <v>0</v>
      </c>
      <c r="BA148" s="81">
        <f ca="1">VLOOKUP(eurostat_totals[[#This Row],[energy carrier EUCalc]],$AE$11:$BI$24,COLUMN()-COLUMN($AD$29),FALSE)*eurostat_totals[[#This Row],[2020 1]]</f>
        <v>0</v>
      </c>
      <c r="BB148" s="81">
        <f ca="1">VLOOKUP(eurostat_totals[[#This Row],[energy carrier EUCalc]],$AE$11:$BI$24,COLUMN()-COLUMN($AD$29),FALSE)*eurostat_totals[[#This Row],[2020 1]]</f>
        <v>0</v>
      </c>
      <c r="BC148" s="81">
        <f ca="1">VLOOKUP(eurostat_totals[[#This Row],[energy carrier EUCalc]],$AE$11:$BI$24,COLUMN()-COLUMN($AD$29),FALSE)*eurostat_totals[[#This Row],[2020 1]]</f>
        <v>0</v>
      </c>
      <c r="BD148" s="81">
        <f ca="1">VLOOKUP(eurostat_totals[[#This Row],[energy carrier EUCalc]],$AE$11:$BI$24,COLUMN()-COLUMN($AD$29),FALSE)*eurostat_totals[[#This Row],[2020 1]]</f>
        <v>0</v>
      </c>
      <c r="BE148" s="81">
        <f ca="1">VLOOKUP(eurostat_totals[[#This Row],[energy carrier EUCalc]],$AE$11:$BI$24,COLUMN()-COLUMN($AD$29),FALSE)*eurostat_totals[[#This Row],[2020 1]]</f>
        <v>0</v>
      </c>
      <c r="BF148" s="81">
        <f ca="1">VLOOKUP(eurostat_totals[[#This Row],[energy carrier EUCalc]],$AE$11:$BI$24,COLUMN()-COLUMN($AD$29),FALSE)*eurostat_totals[[#This Row],[2020 1]]</f>
        <v>0</v>
      </c>
      <c r="BG148" s="81">
        <f ca="1">VLOOKUP(eurostat_totals[[#This Row],[energy carrier EUCalc]],$AE$11:$BI$24,COLUMN()-COLUMN($AD$29),FALSE)*eurostat_totals[[#This Row],[2020 1]]</f>
        <v>0</v>
      </c>
      <c r="BH148" s="81">
        <f ca="1">VLOOKUP(eurostat_totals[[#This Row],[energy carrier EUCalc]],$AE$11:$BI$24,COLUMN()-COLUMN($AD$29),FALSE)*eurostat_totals[[#This Row],[2020 1]]</f>
        <v>0</v>
      </c>
      <c r="BI148" s="81">
        <f ca="1">VLOOKUP(eurostat_totals[[#This Row],[energy carrier EUCalc]],$AE$11:$BI$24,COLUMN()-COLUMN($AD$29),FALSE)*eurostat_totals[[#This Row],[2020 1]]</f>
        <v>0</v>
      </c>
    </row>
    <row r="149" spans="1:61" x14ac:dyDescent="0.25">
      <c r="A149" s="81" t="str">
        <f t="shared" si="121"/>
        <v>heat-ambientSlovakia</v>
      </c>
      <c r="B149" s="6" t="s">
        <v>37</v>
      </c>
      <c r="C149" t="s">
        <v>20</v>
      </c>
      <c r="D149" s="84">
        <v>0</v>
      </c>
      <c r="E149" s="84">
        <v>0</v>
      </c>
      <c r="F149" s="84">
        <v>0</v>
      </c>
      <c r="G149" s="84">
        <v>0</v>
      </c>
      <c r="H149" s="84">
        <v>0</v>
      </c>
      <c r="I149" s="84">
        <v>0</v>
      </c>
      <c r="J149" s="84">
        <v>0</v>
      </c>
      <c r="K149" s="84">
        <v>0</v>
      </c>
      <c r="L149" s="84">
        <v>0</v>
      </c>
      <c r="M149" s="84">
        <v>0</v>
      </c>
      <c r="N149" s="84">
        <v>0</v>
      </c>
      <c r="O149" s="84">
        <v>0</v>
      </c>
      <c r="P149" s="84">
        <v>0</v>
      </c>
      <c r="Q149" s="84">
        <v>0</v>
      </c>
      <c r="R149" s="84">
        <v>0</v>
      </c>
      <c r="S149" s="84">
        <v>0</v>
      </c>
      <c r="T149" s="84">
        <v>0</v>
      </c>
      <c r="U149" s="84">
        <v>0</v>
      </c>
      <c r="V149" s="84">
        <v>0</v>
      </c>
      <c r="W149" s="84">
        <v>0</v>
      </c>
      <c r="X149" s="84">
        <v>0</v>
      </c>
      <c r="Y149" s="84">
        <v>0</v>
      </c>
      <c r="Z149" s="84">
        <v>0</v>
      </c>
      <c r="AA149" s="84">
        <v>0</v>
      </c>
      <c r="AB149" s="84">
        <v>0</v>
      </c>
      <c r="AC149" s="84">
        <v>0</v>
      </c>
      <c r="AD149" s="84">
        <v>0</v>
      </c>
      <c r="AE149" s="84">
        <v>0</v>
      </c>
      <c r="AF149" s="84">
        <f t="shared" si="118"/>
        <v>0</v>
      </c>
      <c r="AG149" s="84">
        <f t="shared" si="119"/>
        <v>0</v>
      </c>
      <c r="AH149" s="84">
        <f t="shared" si="120"/>
        <v>0</v>
      </c>
      <c r="AI149" s="84">
        <f ca="1">VLOOKUP(eurostat_totals[[#This Row],[energy carrier EUCalc]],$AE$11:$BI$24,COLUMN()-COLUMN($AD$29),FALSE)*eurostat_totals[[#This Row],[2020 1]]</f>
        <v>0</v>
      </c>
      <c r="AJ149" s="84">
        <f ca="1">VLOOKUP(eurostat_totals[[#This Row],[energy carrier EUCalc]],$AE$11:$BI$24,COLUMN()-COLUMN($AD$29),FALSE)*eurostat_totals[[#This Row],[2020 1]]</f>
        <v>0</v>
      </c>
      <c r="AK149" s="84">
        <f ca="1">VLOOKUP(eurostat_totals[[#This Row],[energy carrier EUCalc]],$AE$11:$BI$24,COLUMN()-COLUMN($AD$29),FALSE)*eurostat_totals[[#This Row],[2020 1]]</f>
        <v>0</v>
      </c>
      <c r="AL149" s="84">
        <f ca="1">VLOOKUP(eurostat_totals[[#This Row],[energy carrier EUCalc]],$AE$11:$BI$24,COLUMN()-COLUMN($AD$29),FALSE)*eurostat_totals[[#This Row],[2020 1]]</f>
        <v>0</v>
      </c>
      <c r="AM149" s="84">
        <f ca="1">VLOOKUP(eurostat_totals[[#This Row],[energy carrier EUCalc]],$AE$11:$BI$24,COLUMN()-COLUMN($AD$29),FALSE)*eurostat_totals[[#This Row],[2020 1]]</f>
        <v>0</v>
      </c>
      <c r="AN149" s="84">
        <f ca="1">VLOOKUP(eurostat_totals[[#This Row],[energy carrier EUCalc]],$AE$11:$BI$24,COLUMN()-COLUMN($AD$29),FALSE)*eurostat_totals[[#This Row],[2020 1]]</f>
        <v>0</v>
      </c>
      <c r="AO149" s="84">
        <f ca="1">VLOOKUP(eurostat_totals[[#This Row],[energy carrier EUCalc]],$AE$11:$BI$24,COLUMN()-COLUMN($AD$29),FALSE)*eurostat_totals[[#This Row],[2020 1]]</f>
        <v>0</v>
      </c>
      <c r="AP149" s="84">
        <f ca="1">VLOOKUP(eurostat_totals[[#This Row],[energy carrier EUCalc]],$AE$11:$BI$24,COLUMN()-COLUMN($AD$29),FALSE)*eurostat_totals[[#This Row],[2020 1]]</f>
        <v>0</v>
      </c>
      <c r="AQ149" s="84">
        <f ca="1">VLOOKUP(eurostat_totals[[#This Row],[energy carrier EUCalc]],$AE$11:$BI$24,COLUMN()-COLUMN($AD$29),FALSE)*eurostat_totals[[#This Row],[2020 1]]</f>
        <v>0</v>
      </c>
      <c r="AR149" s="81">
        <f ca="1">VLOOKUP(eurostat_totals[[#This Row],[energy carrier EUCalc]],$AE$11:$BI$24,COLUMN()-COLUMN($AD$29),FALSE)*eurostat_totals[[#This Row],[2020 1]]</f>
        <v>0</v>
      </c>
      <c r="AS149" s="81">
        <f ca="1">VLOOKUP(eurostat_totals[[#This Row],[energy carrier EUCalc]],$AE$11:$BI$24,COLUMN()-COLUMN($AD$29),FALSE)*eurostat_totals[[#This Row],[2020 1]]</f>
        <v>0</v>
      </c>
      <c r="AT149" s="81">
        <f ca="1">VLOOKUP(eurostat_totals[[#This Row],[energy carrier EUCalc]],$AE$11:$BI$24,COLUMN()-COLUMN($AD$29),FALSE)*eurostat_totals[[#This Row],[2020 1]]</f>
        <v>0</v>
      </c>
      <c r="AU149" s="81">
        <f ca="1">VLOOKUP(eurostat_totals[[#This Row],[energy carrier EUCalc]],$AE$11:$BI$24,COLUMN()-COLUMN($AD$29),FALSE)*eurostat_totals[[#This Row],[2020 1]]</f>
        <v>0</v>
      </c>
      <c r="AV149" s="81">
        <f ca="1">VLOOKUP(eurostat_totals[[#This Row],[energy carrier EUCalc]],$AE$11:$BI$24,COLUMN()-COLUMN($AD$29),FALSE)*eurostat_totals[[#This Row],[2020 1]]</f>
        <v>0</v>
      </c>
      <c r="AW149" s="81">
        <f ca="1">VLOOKUP(eurostat_totals[[#This Row],[energy carrier EUCalc]],$AE$11:$BI$24,COLUMN()-COLUMN($AD$29),FALSE)*eurostat_totals[[#This Row],[2020 1]]</f>
        <v>0</v>
      </c>
      <c r="AX149" s="81">
        <f ca="1">VLOOKUP(eurostat_totals[[#This Row],[energy carrier EUCalc]],$AE$11:$BI$24,COLUMN()-COLUMN($AD$29),FALSE)*eurostat_totals[[#This Row],[2020 1]]</f>
        <v>0</v>
      </c>
      <c r="AY149" s="81">
        <f ca="1">VLOOKUP(eurostat_totals[[#This Row],[energy carrier EUCalc]],$AE$11:$BI$24,COLUMN()-COLUMN($AD$29),FALSE)*eurostat_totals[[#This Row],[2020 1]]</f>
        <v>0</v>
      </c>
      <c r="AZ149" s="81">
        <f ca="1">VLOOKUP(eurostat_totals[[#This Row],[energy carrier EUCalc]],$AE$11:$BI$24,COLUMN()-COLUMN($AD$29),FALSE)*eurostat_totals[[#This Row],[2020 1]]</f>
        <v>0</v>
      </c>
      <c r="BA149" s="81">
        <f ca="1">VLOOKUP(eurostat_totals[[#This Row],[energy carrier EUCalc]],$AE$11:$BI$24,COLUMN()-COLUMN($AD$29),FALSE)*eurostat_totals[[#This Row],[2020 1]]</f>
        <v>0</v>
      </c>
      <c r="BB149" s="81">
        <f ca="1">VLOOKUP(eurostat_totals[[#This Row],[energy carrier EUCalc]],$AE$11:$BI$24,COLUMN()-COLUMN($AD$29),FALSE)*eurostat_totals[[#This Row],[2020 1]]</f>
        <v>0</v>
      </c>
      <c r="BC149" s="81">
        <f ca="1">VLOOKUP(eurostat_totals[[#This Row],[energy carrier EUCalc]],$AE$11:$BI$24,COLUMN()-COLUMN($AD$29),FALSE)*eurostat_totals[[#This Row],[2020 1]]</f>
        <v>0</v>
      </c>
      <c r="BD149" s="81">
        <f ca="1">VLOOKUP(eurostat_totals[[#This Row],[energy carrier EUCalc]],$AE$11:$BI$24,COLUMN()-COLUMN($AD$29),FALSE)*eurostat_totals[[#This Row],[2020 1]]</f>
        <v>0</v>
      </c>
      <c r="BE149" s="81">
        <f ca="1">VLOOKUP(eurostat_totals[[#This Row],[energy carrier EUCalc]],$AE$11:$BI$24,COLUMN()-COLUMN($AD$29),FALSE)*eurostat_totals[[#This Row],[2020 1]]</f>
        <v>0</v>
      </c>
      <c r="BF149" s="81">
        <f ca="1">VLOOKUP(eurostat_totals[[#This Row],[energy carrier EUCalc]],$AE$11:$BI$24,COLUMN()-COLUMN($AD$29),FALSE)*eurostat_totals[[#This Row],[2020 1]]</f>
        <v>0</v>
      </c>
      <c r="BG149" s="81">
        <f ca="1">VLOOKUP(eurostat_totals[[#This Row],[energy carrier EUCalc]],$AE$11:$BI$24,COLUMN()-COLUMN($AD$29),FALSE)*eurostat_totals[[#This Row],[2020 1]]</f>
        <v>0</v>
      </c>
      <c r="BH149" s="81">
        <f ca="1">VLOOKUP(eurostat_totals[[#This Row],[energy carrier EUCalc]],$AE$11:$BI$24,COLUMN()-COLUMN($AD$29),FALSE)*eurostat_totals[[#This Row],[2020 1]]</f>
        <v>0</v>
      </c>
      <c r="BI149" s="81">
        <f ca="1">VLOOKUP(eurostat_totals[[#This Row],[energy carrier EUCalc]],$AE$11:$BI$24,COLUMN()-COLUMN($AD$29),FALSE)*eurostat_totals[[#This Row],[2020 1]]</f>
        <v>0</v>
      </c>
    </row>
    <row r="150" spans="1:61" x14ac:dyDescent="0.25">
      <c r="A150" s="81" t="str">
        <f t="shared" si="121"/>
        <v>heat-ambientSlovenia</v>
      </c>
      <c r="B150" s="6" t="s">
        <v>37</v>
      </c>
      <c r="C150" t="s">
        <v>26</v>
      </c>
      <c r="D150" s="84">
        <v>0</v>
      </c>
      <c r="E150" s="84">
        <v>0</v>
      </c>
      <c r="F150" s="84">
        <v>0</v>
      </c>
      <c r="G150" s="84">
        <v>0</v>
      </c>
      <c r="H150" s="84">
        <v>0</v>
      </c>
      <c r="I150" s="84">
        <v>0</v>
      </c>
      <c r="J150" s="84">
        <v>0</v>
      </c>
      <c r="K150" s="84">
        <v>0</v>
      </c>
      <c r="L150" s="84">
        <v>0</v>
      </c>
      <c r="M150" s="84">
        <v>0</v>
      </c>
      <c r="N150" s="84">
        <v>0</v>
      </c>
      <c r="O150" s="84">
        <v>0</v>
      </c>
      <c r="P150" s="84">
        <v>0</v>
      </c>
      <c r="Q150" s="84">
        <v>0</v>
      </c>
      <c r="R150" s="84">
        <v>0</v>
      </c>
      <c r="S150" s="84">
        <v>0</v>
      </c>
      <c r="T150" s="84">
        <v>0</v>
      </c>
      <c r="U150" s="84">
        <v>0</v>
      </c>
      <c r="V150" s="84">
        <v>0</v>
      </c>
      <c r="W150" s="84">
        <v>0</v>
      </c>
      <c r="X150" s="84">
        <v>0</v>
      </c>
      <c r="Y150" s="84">
        <v>0</v>
      </c>
      <c r="Z150" s="84">
        <v>0</v>
      </c>
      <c r="AA150" s="84">
        <v>0</v>
      </c>
      <c r="AB150" s="84">
        <v>0</v>
      </c>
      <c r="AC150" s="84">
        <v>0</v>
      </c>
      <c r="AD150" s="84">
        <v>0</v>
      </c>
      <c r="AE150" s="84">
        <v>0</v>
      </c>
      <c r="AF150" s="84">
        <f t="shared" si="118"/>
        <v>0</v>
      </c>
      <c r="AG150" s="84">
        <f t="shared" si="119"/>
        <v>0</v>
      </c>
      <c r="AH150" s="84">
        <f t="shared" si="120"/>
        <v>0</v>
      </c>
      <c r="AI150" s="84">
        <f ca="1">VLOOKUP(eurostat_totals[[#This Row],[energy carrier EUCalc]],$AE$11:$BI$24,COLUMN()-COLUMN($AD$29),FALSE)*eurostat_totals[[#This Row],[2020 1]]</f>
        <v>0</v>
      </c>
      <c r="AJ150" s="84">
        <f ca="1">VLOOKUP(eurostat_totals[[#This Row],[energy carrier EUCalc]],$AE$11:$BI$24,COLUMN()-COLUMN($AD$29),FALSE)*eurostat_totals[[#This Row],[2020 1]]</f>
        <v>0</v>
      </c>
      <c r="AK150" s="84">
        <f ca="1">VLOOKUP(eurostat_totals[[#This Row],[energy carrier EUCalc]],$AE$11:$BI$24,COLUMN()-COLUMN($AD$29),FALSE)*eurostat_totals[[#This Row],[2020 1]]</f>
        <v>0</v>
      </c>
      <c r="AL150" s="84">
        <f ca="1">VLOOKUP(eurostat_totals[[#This Row],[energy carrier EUCalc]],$AE$11:$BI$24,COLUMN()-COLUMN($AD$29),FALSE)*eurostat_totals[[#This Row],[2020 1]]</f>
        <v>0</v>
      </c>
      <c r="AM150" s="84">
        <f ca="1">VLOOKUP(eurostat_totals[[#This Row],[energy carrier EUCalc]],$AE$11:$BI$24,COLUMN()-COLUMN($AD$29),FALSE)*eurostat_totals[[#This Row],[2020 1]]</f>
        <v>0</v>
      </c>
      <c r="AN150" s="84">
        <f ca="1">VLOOKUP(eurostat_totals[[#This Row],[energy carrier EUCalc]],$AE$11:$BI$24,COLUMN()-COLUMN($AD$29),FALSE)*eurostat_totals[[#This Row],[2020 1]]</f>
        <v>0</v>
      </c>
      <c r="AO150" s="84">
        <f ca="1">VLOOKUP(eurostat_totals[[#This Row],[energy carrier EUCalc]],$AE$11:$BI$24,COLUMN()-COLUMN($AD$29),FALSE)*eurostat_totals[[#This Row],[2020 1]]</f>
        <v>0</v>
      </c>
      <c r="AP150" s="84">
        <f ca="1">VLOOKUP(eurostat_totals[[#This Row],[energy carrier EUCalc]],$AE$11:$BI$24,COLUMN()-COLUMN($AD$29),FALSE)*eurostat_totals[[#This Row],[2020 1]]</f>
        <v>0</v>
      </c>
      <c r="AQ150" s="84">
        <f ca="1">VLOOKUP(eurostat_totals[[#This Row],[energy carrier EUCalc]],$AE$11:$BI$24,COLUMN()-COLUMN($AD$29),FALSE)*eurostat_totals[[#This Row],[2020 1]]</f>
        <v>0</v>
      </c>
      <c r="AR150" s="81">
        <f ca="1">VLOOKUP(eurostat_totals[[#This Row],[energy carrier EUCalc]],$AE$11:$BI$24,COLUMN()-COLUMN($AD$29),FALSE)*eurostat_totals[[#This Row],[2020 1]]</f>
        <v>0</v>
      </c>
      <c r="AS150" s="81">
        <f ca="1">VLOOKUP(eurostat_totals[[#This Row],[energy carrier EUCalc]],$AE$11:$BI$24,COLUMN()-COLUMN($AD$29),FALSE)*eurostat_totals[[#This Row],[2020 1]]</f>
        <v>0</v>
      </c>
      <c r="AT150" s="81">
        <f ca="1">VLOOKUP(eurostat_totals[[#This Row],[energy carrier EUCalc]],$AE$11:$BI$24,COLUMN()-COLUMN($AD$29),FALSE)*eurostat_totals[[#This Row],[2020 1]]</f>
        <v>0</v>
      </c>
      <c r="AU150" s="81">
        <f ca="1">VLOOKUP(eurostat_totals[[#This Row],[energy carrier EUCalc]],$AE$11:$BI$24,COLUMN()-COLUMN($AD$29),FALSE)*eurostat_totals[[#This Row],[2020 1]]</f>
        <v>0</v>
      </c>
      <c r="AV150" s="81">
        <f ca="1">VLOOKUP(eurostat_totals[[#This Row],[energy carrier EUCalc]],$AE$11:$BI$24,COLUMN()-COLUMN($AD$29),FALSE)*eurostat_totals[[#This Row],[2020 1]]</f>
        <v>0</v>
      </c>
      <c r="AW150" s="81">
        <f ca="1">VLOOKUP(eurostat_totals[[#This Row],[energy carrier EUCalc]],$AE$11:$BI$24,COLUMN()-COLUMN($AD$29),FALSE)*eurostat_totals[[#This Row],[2020 1]]</f>
        <v>0</v>
      </c>
      <c r="AX150" s="81">
        <f ca="1">VLOOKUP(eurostat_totals[[#This Row],[energy carrier EUCalc]],$AE$11:$BI$24,COLUMN()-COLUMN($AD$29),FALSE)*eurostat_totals[[#This Row],[2020 1]]</f>
        <v>0</v>
      </c>
      <c r="AY150" s="81">
        <f ca="1">VLOOKUP(eurostat_totals[[#This Row],[energy carrier EUCalc]],$AE$11:$BI$24,COLUMN()-COLUMN($AD$29),FALSE)*eurostat_totals[[#This Row],[2020 1]]</f>
        <v>0</v>
      </c>
      <c r="AZ150" s="81">
        <f ca="1">VLOOKUP(eurostat_totals[[#This Row],[energy carrier EUCalc]],$AE$11:$BI$24,COLUMN()-COLUMN($AD$29),FALSE)*eurostat_totals[[#This Row],[2020 1]]</f>
        <v>0</v>
      </c>
      <c r="BA150" s="81">
        <f ca="1">VLOOKUP(eurostat_totals[[#This Row],[energy carrier EUCalc]],$AE$11:$BI$24,COLUMN()-COLUMN($AD$29),FALSE)*eurostat_totals[[#This Row],[2020 1]]</f>
        <v>0</v>
      </c>
      <c r="BB150" s="81">
        <f ca="1">VLOOKUP(eurostat_totals[[#This Row],[energy carrier EUCalc]],$AE$11:$BI$24,COLUMN()-COLUMN($AD$29),FALSE)*eurostat_totals[[#This Row],[2020 1]]</f>
        <v>0</v>
      </c>
      <c r="BC150" s="81">
        <f ca="1">VLOOKUP(eurostat_totals[[#This Row],[energy carrier EUCalc]],$AE$11:$BI$24,COLUMN()-COLUMN($AD$29),FALSE)*eurostat_totals[[#This Row],[2020 1]]</f>
        <v>0</v>
      </c>
      <c r="BD150" s="81">
        <f ca="1">VLOOKUP(eurostat_totals[[#This Row],[energy carrier EUCalc]],$AE$11:$BI$24,COLUMN()-COLUMN($AD$29),FALSE)*eurostat_totals[[#This Row],[2020 1]]</f>
        <v>0</v>
      </c>
      <c r="BE150" s="81">
        <f ca="1">VLOOKUP(eurostat_totals[[#This Row],[energy carrier EUCalc]],$AE$11:$BI$24,COLUMN()-COLUMN($AD$29),FALSE)*eurostat_totals[[#This Row],[2020 1]]</f>
        <v>0</v>
      </c>
      <c r="BF150" s="81">
        <f ca="1">VLOOKUP(eurostat_totals[[#This Row],[energy carrier EUCalc]],$AE$11:$BI$24,COLUMN()-COLUMN($AD$29),FALSE)*eurostat_totals[[#This Row],[2020 1]]</f>
        <v>0</v>
      </c>
      <c r="BG150" s="81">
        <f ca="1">VLOOKUP(eurostat_totals[[#This Row],[energy carrier EUCalc]],$AE$11:$BI$24,COLUMN()-COLUMN($AD$29),FALSE)*eurostat_totals[[#This Row],[2020 1]]</f>
        <v>0</v>
      </c>
      <c r="BH150" s="81">
        <f ca="1">VLOOKUP(eurostat_totals[[#This Row],[energy carrier EUCalc]],$AE$11:$BI$24,COLUMN()-COLUMN($AD$29),FALSE)*eurostat_totals[[#This Row],[2020 1]]</f>
        <v>0</v>
      </c>
      <c r="BI150" s="81">
        <f ca="1">VLOOKUP(eurostat_totals[[#This Row],[energy carrier EUCalc]],$AE$11:$BI$24,COLUMN()-COLUMN($AD$29),FALSE)*eurostat_totals[[#This Row],[2020 1]]</f>
        <v>0</v>
      </c>
    </row>
    <row r="151" spans="1:61" x14ac:dyDescent="0.25">
      <c r="A151" s="81" t="str">
        <f t="shared" si="121"/>
        <v>heat-ambientSpain</v>
      </c>
      <c r="B151" s="6" t="s">
        <v>37</v>
      </c>
      <c r="C151" t="s">
        <v>7</v>
      </c>
      <c r="D151" s="84">
        <v>0</v>
      </c>
      <c r="E151" s="84">
        <v>0</v>
      </c>
      <c r="F151" s="84">
        <v>0</v>
      </c>
      <c r="G151" s="84">
        <v>0</v>
      </c>
      <c r="H151" s="84">
        <v>0</v>
      </c>
      <c r="I151" s="84">
        <v>0</v>
      </c>
      <c r="J151" s="84">
        <v>0</v>
      </c>
      <c r="K151" s="84">
        <v>0</v>
      </c>
      <c r="L151" s="84">
        <v>0</v>
      </c>
      <c r="M151" s="84">
        <v>0</v>
      </c>
      <c r="N151" s="84">
        <v>0</v>
      </c>
      <c r="O151" s="84">
        <v>0</v>
      </c>
      <c r="P151" s="84">
        <v>0</v>
      </c>
      <c r="Q151" s="84">
        <v>0</v>
      </c>
      <c r="R151" s="84">
        <v>0</v>
      </c>
      <c r="S151" s="84">
        <v>0</v>
      </c>
      <c r="T151" s="84">
        <v>0</v>
      </c>
      <c r="U151" s="84">
        <v>0</v>
      </c>
      <c r="V151" s="84">
        <v>0</v>
      </c>
      <c r="W151" s="84">
        <v>0</v>
      </c>
      <c r="X151" s="84">
        <v>0</v>
      </c>
      <c r="Y151" s="84">
        <v>0</v>
      </c>
      <c r="Z151" s="84">
        <v>0</v>
      </c>
      <c r="AA151" s="84">
        <v>0</v>
      </c>
      <c r="AB151" s="84">
        <v>825.83467000000007</v>
      </c>
      <c r="AC151" s="84">
        <v>1011.1122</v>
      </c>
      <c r="AD151" s="84">
        <v>1206.11241</v>
      </c>
      <c r="AE151" s="84">
        <v>1425.2797600000001</v>
      </c>
      <c r="AF151" s="84">
        <f t="shared" si="118"/>
        <v>1710.3357120000001</v>
      </c>
      <c r="AG151" s="84">
        <f t="shared" si="119"/>
        <v>2052.4028544000003</v>
      </c>
      <c r="AH151" s="84">
        <f t="shared" si="120"/>
        <v>2297.7164912800004</v>
      </c>
      <c r="AI151" s="84">
        <f ca="1">VLOOKUP(eurostat_totals[[#This Row],[energy carrier EUCalc]],$AE$11:$BI$24,COLUMN()-COLUMN($AD$29),FALSE)*eurostat_totals[[#This Row],[2020 1]]</f>
        <v>459.54329825600007</v>
      </c>
      <c r="AJ151" s="84">
        <f ca="1">VLOOKUP(eurostat_totals[[#This Row],[energy carrier EUCalc]],$AE$11:$BI$24,COLUMN()-COLUMN($AD$29),FALSE)*eurostat_totals[[#This Row],[2020 1]]</f>
        <v>459.54329825600007</v>
      </c>
      <c r="AK151" s="84">
        <f ca="1">VLOOKUP(eurostat_totals[[#This Row],[energy carrier EUCalc]],$AE$11:$BI$24,COLUMN()-COLUMN($AD$29),FALSE)*eurostat_totals[[#This Row],[2020 1]]</f>
        <v>459.54329825600007</v>
      </c>
      <c r="AL151" s="84">
        <f ca="1">VLOOKUP(eurostat_totals[[#This Row],[energy carrier EUCalc]],$AE$11:$BI$24,COLUMN()-COLUMN($AD$29),FALSE)*eurostat_totals[[#This Row],[2020 1]]</f>
        <v>459.54329825600007</v>
      </c>
      <c r="AM151" s="84">
        <f ca="1">VLOOKUP(eurostat_totals[[#This Row],[energy carrier EUCalc]],$AE$11:$BI$24,COLUMN()-COLUMN($AD$29),FALSE)*eurostat_totals[[#This Row],[2020 1]]</f>
        <v>459.54329825600007</v>
      </c>
      <c r="AN151" s="84">
        <f ca="1">VLOOKUP(eurostat_totals[[#This Row],[energy carrier EUCalc]],$AE$11:$BI$24,COLUMN()-COLUMN($AD$29),FALSE)*eurostat_totals[[#This Row],[2020 1]]</f>
        <v>459.54329825600007</v>
      </c>
      <c r="AO151" s="84">
        <f ca="1">VLOOKUP(eurostat_totals[[#This Row],[energy carrier EUCalc]],$AE$11:$BI$24,COLUMN()-COLUMN($AD$29),FALSE)*eurostat_totals[[#This Row],[2020 1]]</f>
        <v>638.25458091111125</v>
      </c>
      <c r="AP151" s="84">
        <f ca="1">VLOOKUP(eurostat_totals[[#This Row],[energy carrier EUCalc]],$AE$11:$BI$24,COLUMN()-COLUMN($AD$29),FALSE)*eurostat_totals[[#This Row],[2020 1]]</f>
        <v>638.25458091111125</v>
      </c>
      <c r="AQ151" s="84">
        <f ca="1">VLOOKUP(eurostat_totals[[#This Row],[energy carrier EUCalc]],$AE$11:$BI$24,COLUMN()-COLUMN($AD$29),FALSE)*eurostat_totals[[#This Row],[2020 1]]</f>
        <v>638.25458091111125</v>
      </c>
      <c r="AR151" s="81">
        <f ca="1">VLOOKUP(eurostat_totals[[#This Row],[energy carrier EUCalc]],$AE$11:$BI$24,COLUMN()-COLUMN($AD$29),FALSE)*eurostat_totals[[#This Row],[2020 1]]</f>
        <v>638.25458091111125</v>
      </c>
      <c r="AS151" s="81">
        <f ca="1">VLOOKUP(eurostat_totals[[#This Row],[energy carrier EUCalc]],$AE$11:$BI$24,COLUMN()-COLUMN($AD$29),FALSE)*eurostat_totals[[#This Row],[2020 1]]</f>
        <v>638.25458091111125</v>
      </c>
      <c r="AT151" s="81">
        <f ca="1">VLOOKUP(eurostat_totals[[#This Row],[energy carrier EUCalc]],$AE$11:$BI$24,COLUMN()-COLUMN($AD$29),FALSE)*eurostat_totals[[#This Row],[2020 1]]</f>
        <v>638.25458091111125</v>
      </c>
      <c r="AU151" s="81">
        <f ca="1">VLOOKUP(eurostat_totals[[#This Row],[energy carrier EUCalc]],$AE$11:$BI$24,COLUMN()-COLUMN($AD$29),FALSE)*eurostat_totals[[#This Row],[2020 1]]</f>
        <v>638.25458091111125</v>
      </c>
      <c r="AV151" s="81">
        <f ca="1">VLOOKUP(eurostat_totals[[#This Row],[energy carrier EUCalc]],$AE$11:$BI$24,COLUMN()-COLUMN($AD$29),FALSE)*eurostat_totals[[#This Row],[2020 1]]</f>
        <v>829.73095518444472</v>
      </c>
      <c r="AW151" s="81">
        <f ca="1">VLOOKUP(eurostat_totals[[#This Row],[energy carrier EUCalc]],$AE$11:$BI$24,COLUMN()-COLUMN($AD$29),FALSE)*eurostat_totals[[#This Row],[2020 1]]</f>
        <v>829.73095518444472</v>
      </c>
      <c r="AX151" s="81">
        <f ca="1">VLOOKUP(eurostat_totals[[#This Row],[energy carrier EUCalc]],$AE$11:$BI$24,COLUMN()-COLUMN($AD$29),FALSE)*eurostat_totals[[#This Row],[2020 1]]</f>
        <v>829.73095518444472</v>
      </c>
      <c r="AY151" s="81">
        <f ca="1">VLOOKUP(eurostat_totals[[#This Row],[energy carrier EUCalc]],$AE$11:$BI$24,COLUMN()-COLUMN($AD$29),FALSE)*eurostat_totals[[#This Row],[2020 1]]</f>
        <v>829.73095518444472</v>
      </c>
      <c r="AZ151" s="81">
        <f ca="1">VLOOKUP(eurostat_totals[[#This Row],[energy carrier EUCalc]],$AE$11:$BI$24,COLUMN()-COLUMN($AD$29),FALSE)*eurostat_totals[[#This Row],[2020 1]]</f>
        <v>829.73095518444472</v>
      </c>
      <c r="BA151" s="81">
        <f ca="1">VLOOKUP(eurostat_totals[[#This Row],[energy carrier EUCalc]],$AE$11:$BI$24,COLUMN()-COLUMN($AD$29),FALSE)*eurostat_totals[[#This Row],[2020 1]]</f>
        <v>829.73095518444472</v>
      </c>
      <c r="BB151" s="81">
        <f ca="1">VLOOKUP(eurostat_totals[[#This Row],[energy carrier EUCalc]],$AE$11:$BI$24,COLUMN()-COLUMN($AD$29),FALSE)*eurostat_totals[[#This Row],[2020 1]]</f>
        <v>829.73095518444472</v>
      </c>
      <c r="BC151" s="81">
        <f ca="1">VLOOKUP(eurostat_totals[[#This Row],[energy carrier EUCalc]],$AE$11:$BI$24,COLUMN()-COLUMN($AD$29),FALSE)*eurostat_totals[[#This Row],[2020 1]]</f>
        <v>1206.3011579219999</v>
      </c>
      <c r="BD151" s="81">
        <f ca="1">VLOOKUP(eurostat_totals[[#This Row],[energy carrier EUCalc]],$AE$11:$BI$24,COLUMN()-COLUMN($AD$29),FALSE)*eurostat_totals[[#This Row],[2020 1]]</f>
        <v>1206.3011579219999</v>
      </c>
      <c r="BE151" s="81">
        <f ca="1">VLOOKUP(eurostat_totals[[#This Row],[energy carrier EUCalc]],$AE$11:$BI$24,COLUMN()-COLUMN($AD$29),FALSE)*eurostat_totals[[#This Row],[2020 1]]</f>
        <v>1206.3011579219999</v>
      </c>
      <c r="BF151" s="81">
        <f ca="1">VLOOKUP(eurostat_totals[[#This Row],[energy carrier EUCalc]],$AE$11:$BI$24,COLUMN()-COLUMN($AD$29),FALSE)*eurostat_totals[[#This Row],[2020 1]]</f>
        <v>1206.3011579219999</v>
      </c>
      <c r="BG151" s="81">
        <f ca="1">VLOOKUP(eurostat_totals[[#This Row],[energy carrier EUCalc]],$AE$11:$BI$24,COLUMN()-COLUMN($AD$29),FALSE)*eurostat_totals[[#This Row],[2020 1]]</f>
        <v>1206.3011579219999</v>
      </c>
      <c r="BH151" s="81">
        <f ca="1">VLOOKUP(eurostat_totals[[#This Row],[energy carrier EUCalc]],$AE$11:$BI$24,COLUMN()-COLUMN($AD$29),FALSE)*eurostat_totals[[#This Row],[2020 1]]</f>
        <v>1206.3011579219999</v>
      </c>
      <c r="BI151" s="81">
        <f ca="1">VLOOKUP(eurostat_totals[[#This Row],[energy carrier EUCalc]],$AE$11:$BI$24,COLUMN()-COLUMN($AD$29),FALSE)*eurostat_totals[[#This Row],[2020 1]]</f>
        <v>1206.3011579219999</v>
      </c>
    </row>
    <row r="152" spans="1:61" x14ac:dyDescent="0.25">
      <c r="A152" s="81" t="str">
        <f t="shared" si="121"/>
        <v>heat-ambientSweden</v>
      </c>
      <c r="B152" s="6" t="s">
        <v>37</v>
      </c>
      <c r="C152" t="s">
        <v>9</v>
      </c>
      <c r="D152" s="84">
        <v>0</v>
      </c>
      <c r="E152" s="84">
        <v>0</v>
      </c>
      <c r="F152" s="84">
        <v>0</v>
      </c>
      <c r="G152" s="84">
        <v>0</v>
      </c>
      <c r="H152" s="84">
        <v>0</v>
      </c>
      <c r="I152" s="84">
        <v>0</v>
      </c>
      <c r="J152" s="84">
        <v>0</v>
      </c>
      <c r="K152" s="84">
        <v>0</v>
      </c>
      <c r="L152" s="84">
        <v>0</v>
      </c>
      <c r="M152" s="84">
        <v>0</v>
      </c>
      <c r="N152" s="84">
        <v>0</v>
      </c>
      <c r="O152" s="84">
        <v>0</v>
      </c>
      <c r="P152" s="84">
        <v>0</v>
      </c>
      <c r="Q152" s="84">
        <v>0</v>
      </c>
      <c r="R152" s="84">
        <v>0</v>
      </c>
      <c r="S152" s="84">
        <v>0</v>
      </c>
      <c r="T152" s="84">
        <v>0</v>
      </c>
      <c r="U152" s="84">
        <v>0</v>
      </c>
      <c r="V152" s="84">
        <v>0</v>
      </c>
      <c r="W152" s="84">
        <v>0</v>
      </c>
      <c r="X152" s="84">
        <v>0</v>
      </c>
      <c r="Y152" s="84">
        <v>0</v>
      </c>
      <c r="Z152" s="84">
        <v>0</v>
      </c>
      <c r="AA152" s="84">
        <v>0</v>
      </c>
      <c r="AB152" s="84">
        <v>0</v>
      </c>
      <c r="AC152" s="84">
        <v>0</v>
      </c>
      <c r="AD152" s="84">
        <v>0</v>
      </c>
      <c r="AE152" s="84">
        <v>0</v>
      </c>
      <c r="AF152" s="84">
        <f t="shared" si="118"/>
        <v>0</v>
      </c>
      <c r="AG152" s="84">
        <f t="shared" si="119"/>
        <v>0</v>
      </c>
      <c r="AH152" s="84">
        <f t="shared" si="120"/>
        <v>0</v>
      </c>
      <c r="AI152" s="84">
        <f ca="1">VLOOKUP(eurostat_totals[[#This Row],[energy carrier EUCalc]],$AE$11:$BI$24,COLUMN()-COLUMN($AD$29),FALSE)*eurostat_totals[[#This Row],[2020 1]]</f>
        <v>0</v>
      </c>
      <c r="AJ152" s="84">
        <f ca="1">VLOOKUP(eurostat_totals[[#This Row],[energy carrier EUCalc]],$AE$11:$BI$24,COLUMN()-COLUMN($AD$29),FALSE)*eurostat_totals[[#This Row],[2020 1]]</f>
        <v>0</v>
      </c>
      <c r="AK152" s="84">
        <f ca="1">VLOOKUP(eurostat_totals[[#This Row],[energy carrier EUCalc]],$AE$11:$BI$24,COLUMN()-COLUMN($AD$29),FALSE)*eurostat_totals[[#This Row],[2020 1]]</f>
        <v>0</v>
      </c>
      <c r="AL152" s="84">
        <f ca="1">VLOOKUP(eurostat_totals[[#This Row],[energy carrier EUCalc]],$AE$11:$BI$24,COLUMN()-COLUMN($AD$29),FALSE)*eurostat_totals[[#This Row],[2020 1]]</f>
        <v>0</v>
      </c>
      <c r="AM152" s="84">
        <f ca="1">VLOOKUP(eurostat_totals[[#This Row],[energy carrier EUCalc]],$AE$11:$BI$24,COLUMN()-COLUMN($AD$29),FALSE)*eurostat_totals[[#This Row],[2020 1]]</f>
        <v>0</v>
      </c>
      <c r="AN152" s="84">
        <f ca="1">VLOOKUP(eurostat_totals[[#This Row],[energy carrier EUCalc]],$AE$11:$BI$24,COLUMN()-COLUMN($AD$29),FALSE)*eurostat_totals[[#This Row],[2020 1]]</f>
        <v>0</v>
      </c>
      <c r="AO152" s="84">
        <f ca="1">VLOOKUP(eurostat_totals[[#This Row],[energy carrier EUCalc]],$AE$11:$BI$24,COLUMN()-COLUMN($AD$29),FALSE)*eurostat_totals[[#This Row],[2020 1]]</f>
        <v>0</v>
      </c>
      <c r="AP152" s="84">
        <f ca="1">VLOOKUP(eurostat_totals[[#This Row],[energy carrier EUCalc]],$AE$11:$BI$24,COLUMN()-COLUMN($AD$29),FALSE)*eurostat_totals[[#This Row],[2020 1]]</f>
        <v>0</v>
      </c>
      <c r="AQ152" s="84">
        <f ca="1">VLOOKUP(eurostat_totals[[#This Row],[energy carrier EUCalc]],$AE$11:$BI$24,COLUMN()-COLUMN($AD$29),FALSE)*eurostat_totals[[#This Row],[2020 1]]</f>
        <v>0</v>
      </c>
      <c r="AR152" s="81">
        <f ca="1">VLOOKUP(eurostat_totals[[#This Row],[energy carrier EUCalc]],$AE$11:$BI$24,COLUMN()-COLUMN($AD$29),FALSE)*eurostat_totals[[#This Row],[2020 1]]</f>
        <v>0</v>
      </c>
      <c r="AS152" s="81">
        <f ca="1">VLOOKUP(eurostat_totals[[#This Row],[energy carrier EUCalc]],$AE$11:$BI$24,COLUMN()-COLUMN($AD$29),FALSE)*eurostat_totals[[#This Row],[2020 1]]</f>
        <v>0</v>
      </c>
      <c r="AT152" s="81">
        <f ca="1">VLOOKUP(eurostat_totals[[#This Row],[energy carrier EUCalc]],$AE$11:$BI$24,COLUMN()-COLUMN($AD$29),FALSE)*eurostat_totals[[#This Row],[2020 1]]</f>
        <v>0</v>
      </c>
      <c r="AU152" s="81">
        <f ca="1">VLOOKUP(eurostat_totals[[#This Row],[energy carrier EUCalc]],$AE$11:$BI$24,COLUMN()-COLUMN($AD$29),FALSE)*eurostat_totals[[#This Row],[2020 1]]</f>
        <v>0</v>
      </c>
      <c r="AV152" s="81">
        <f ca="1">VLOOKUP(eurostat_totals[[#This Row],[energy carrier EUCalc]],$AE$11:$BI$24,COLUMN()-COLUMN($AD$29),FALSE)*eurostat_totals[[#This Row],[2020 1]]</f>
        <v>0</v>
      </c>
      <c r="AW152" s="81">
        <f ca="1">VLOOKUP(eurostat_totals[[#This Row],[energy carrier EUCalc]],$AE$11:$BI$24,COLUMN()-COLUMN($AD$29),FALSE)*eurostat_totals[[#This Row],[2020 1]]</f>
        <v>0</v>
      </c>
      <c r="AX152" s="81">
        <f ca="1">VLOOKUP(eurostat_totals[[#This Row],[energy carrier EUCalc]],$AE$11:$BI$24,COLUMN()-COLUMN($AD$29),FALSE)*eurostat_totals[[#This Row],[2020 1]]</f>
        <v>0</v>
      </c>
      <c r="AY152" s="81">
        <f ca="1">VLOOKUP(eurostat_totals[[#This Row],[energy carrier EUCalc]],$AE$11:$BI$24,COLUMN()-COLUMN($AD$29),FALSE)*eurostat_totals[[#This Row],[2020 1]]</f>
        <v>0</v>
      </c>
      <c r="AZ152" s="81">
        <f ca="1">VLOOKUP(eurostat_totals[[#This Row],[energy carrier EUCalc]],$AE$11:$BI$24,COLUMN()-COLUMN($AD$29),FALSE)*eurostat_totals[[#This Row],[2020 1]]</f>
        <v>0</v>
      </c>
      <c r="BA152" s="81">
        <f ca="1">VLOOKUP(eurostat_totals[[#This Row],[energy carrier EUCalc]],$AE$11:$BI$24,COLUMN()-COLUMN($AD$29),FALSE)*eurostat_totals[[#This Row],[2020 1]]</f>
        <v>0</v>
      </c>
      <c r="BB152" s="81">
        <f ca="1">VLOOKUP(eurostat_totals[[#This Row],[energy carrier EUCalc]],$AE$11:$BI$24,COLUMN()-COLUMN($AD$29),FALSE)*eurostat_totals[[#This Row],[2020 1]]</f>
        <v>0</v>
      </c>
      <c r="BC152" s="81">
        <f ca="1">VLOOKUP(eurostat_totals[[#This Row],[energy carrier EUCalc]],$AE$11:$BI$24,COLUMN()-COLUMN($AD$29),FALSE)*eurostat_totals[[#This Row],[2020 1]]</f>
        <v>0</v>
      </c>
      <c r="BD152" s="81">
        <f ca="1">VLOOKUP(eurostat_totals[[#This Row],[energy carrier EUCalc]],$AE$11:$BI$24,COLUMN()-COLUMN($AD$29),FALSE)*eurostat_totals[[#This Row],[2020 1]]</f>
        <v>0</v>
      </c>
      <c r="BE152" s="81">
        <f ca="1">VLOOKUP(eurostat_totals[[#This Row],[energy carrier EUCalc]],$AE$11:$BI$24,COLUMN()-COLUMN($AD$29),FALSE)*eurostat_totals[[#This Row],[2020 1]]</f>
        <v>0</v>
      </c>
      <c r="BF152" s="81">
        <f ca="1">VLOOKUP(eurostat_totals[[#This Row],[energy carrier EUCalc]],$AE$11:$BI$24,COLUMN()-COLUMN($AD$29),FALSE)*eurostat_totals[[#This Row],[2020 1]]</f>
        <v>0</v>
      </c>
      <c r="BG152" s="81">
        <f ca="1">VLOOKUP(eurostat_totals[[#This Row],[energy carrier EUCalc]],$AE$11:$BI$24,COLUMN()-COLUMN($AD$29),FALSE)*eurostat_totals[[#This Row],[2020 1]]</f>
        <v>0</v>
      </c>
      <c r="BH152" s="81">
        <f ca="1">VLOOKUP(eurostat_totals[[#This Row],[energy carrier EUCalc]],$AE$11:$BI$24,COLUMN()-COLUMN($AD$29),FALSE)*eurostat_totals[[#This Row],[2020 1]]</f>
        <v>0</v>
      </c>
      <c r="BI152" s="81">
        <f ca="1">VLOOKUP(eurostat_totals[[#This Row],[energy carrier EUCalc]],$AE$11:$BI$24,COLUMN()-COLUMN($AD$29),FALSE)*eurostat_totals[[#This Row],[2020 1]]</f>
        <v>0</v>
      </c>
    </row>
    <row r="153" spans="1:61" x14ac:dyDescent="0.25">
      <c r="A153" s="81" t="str">
        <f t="shared" si="121"/>
        <v>heat-ambientUnited Kingdom</v>
      </c>
      <c r="B153" s="78" t="s">
        <v>37</v>
      </c>
      <c r="C153" t="s">
        <v>4</v>
      </c>
      <c r="D153" s="84">
        <v>0</v>
      </c>
      <c r="E153" s="84">
        <v>0</v>
      </c>
      <c r="F153" s="84">
        <v>0</v>
      </c>
      <c r="G153" s="84">
        <v>0</v>
      </c>
      <c r="H153" s="84">
        <v>0</v>
      </c>
      <c r="I153" s="84">
        <v>0</v>
      </c>
      <c r="J153" s="84">
        <v>0</v>
      </c>
      <c r="K153" s="84">
        <v>0</v>
      </c>
      <c r="L153" s="84">
        <v>0</v>
      </c>
      <c r="M153" s="84">
        <v>0</v>
      </c>
      <c r="N153" s="84">
        <v>0</v>
      </c>
      <c r="O153" s="84">
        <v>0</v>
      </c>
      <c r="P153" s="84">
        <v>0</v>
      </c>
      <c r="Q153" s="84">
        <v>0</v>
      </c>
      <c r="R153" s="84">
        <v>0</v>
      </c>
      <c r="S153" s="84">
        <v>0</v>
      </c>
      <c r="T153" s="84">
        <v>0</v>
      </c>
      <c r="U153" s="84">
        <v>0</v>
      </c>
      <c r="V153" s="84">
        <v>20.189680000000003</v>
      </c>
      <c r="W153" s="84">
        <v>89.097430000000003</v>
      </c>
      <c r="X153" s="84">
        <v>198.66366000000002</v>
      </c>
      <c r="Y153" s="84">
        <v>391.86122000000006</v>
      </c>
      <c r="Z153" s="84">
        <v>498.08964000000009</v>
      </c>
      <c r="AA153" s="84">
        <v>774.12769000000003</v>
      </c>
      <c r="AB153" s="84">
        <v>961.13809000000003</v>
      </c>
      <c r="AC153" s="84">
        <v>1092.1151500000001</v>
      </c>
      <c r="AD153" s="84">
        <v>1130.3429599999999</v>
      </c>
      <c r="AE153" s="84">
        <v>1229.7096800000002</v>
      </c>
      <c r="AF153" s="84">
        <f t="shared" si="118"/>
        <v>1376.0336880000002</v>
      </c>
      <c r="AG153" s="84">
        <f t="shared" si="119"/>
        <v>1496.4148876000002</v>
      </c>
      <c r="AH153" s="84">
        <f t="shared" si="120"/>
        <v>1603.4702471200003</v>
      </c>
      <c r="AI153" s="84">
        <f ca="1">VLOOKUP(eurostat_totals[[#This Row],[energy carrier EUCalc]],$AE$11:$BI$24,COLUMN()-COLUMN($AD$29),FALSE)*eurostat_totals[[#This Row],[2020 1]]</f>
        <v>320.69404942400007</v>
      </c>
      <c r="AJ153" s="84">
        <f ca="1">VLOOKUP(eurostat_totals[[#This Row],[energy carrier EUCalc]],$AE$11:$BI$24,COLUMN()-COLUMN($AD$29),FALSE)*eurostat_totals[[#This Row],[2020 1]]</f>
        <v>320.69404942400007</v>
      </c>
      <c r="AK153" s="84">
        <f ca="1">VLOOKUP(eurostat_totals[[#This Row],[energy carrier EUCalc]],$AE$11:$BI$24,COLUMN()-COLUMN($AD$29),FALSE)*eurostat_totals[[#This Row],[2020 1]]</f>
        <v>320.69404942400007</v>
      </c>
      <c r="AL153" s="84">
        <f ca="1">VLOOKUP(eurostat_totals[[#This Row],[energy carrier EUCalc]],$AE$11:$BI$24,COLUMN()-COLUMN($AD$29),FALSE)*eurostat_totals[[#This Row],[2020 1]]</f>
        <v>320.69404942400007</v>
      </c>
      <c r="AM153" s="84">
        <f ca="1">VLOOKUP(eurostat_totals[[#This Row],[energy carrier EUCalc]],$AE$11:$BI$24,COLUMN()-COLUMN($AD$29),FALSE)*eurostat_totals[[#This Row],[2020 1]]</f>
        <v>320.69404942400007</v>
      </c>
      <c r="AN153" s="84">
        <f ca="1">VLOOKUP(eurostat_totals[[#This Row],[energy carrier EUCalc]],$AE$11:$BI$24,COLUMN()-COLUMN($AD$29),FALSE)*eurostat_totals[[#This Row],[2020 1]]</f>
        <v>320.69404942400007</v>
      </c>
      <c r="AO153" s="84">
        <f ca="1">VLOOKUP(eurostat_totals[[#This Row],[energy carrier EUCalc]],$AE$11:$BI$24,COLUMN()-COLUMN($AD$29),FALSE)*eurostat_totals[[#This Row],[2020 1]]</f>
        <v>445.40840197777788</v>
      </c>
      <c r="AP153" s="84">
        <f ca="1">VLOOKUP(eurostat_totals[[#This Row],[energy carrier EUCalc]],$AE$11:$BI$24,COLUMN()-COLUMN($AD$29),FALSE)*eurostat_totals[[#This Row],[2020 1]]</f>
        <v>445.40840197777788</v>
      </c>
      <c r="AQ153" s="84">
        <f ca="1">VLOOKUP(eurostat_totals[[#This Row],[energy carrier EUCalc]],$AE$11:$BI$24,COLUMN()-COLUMN($AD$29),FALSE)*eurostat_totals[[#This Row],[2020 1]]</f>
        <v>445.40840197777788</v>
      </c>
      <c r="AR153" s="81">
        <f ca="1">VLOOKUP(eurostat_totals[[#This Row],[energy carrier EUCalc]],$AE$11:$BI$24,COLUMN()-COLUMN($AD$29),FALSE)*eurostat_totals[[#This Row],[2020 1]]</f>
        <v>445.40840197777788</v>
      </c>
      <c r="AS153" s="81">
        <f ca="1">VLOOKUP(eurostat_totals[[#This Row],[energy carrier EUCalc]],$AE$11:$BI$24,COLUMN()-COLUMN($AD$29),FALSE)*eurostat_totals[[#This Row],[2020 1]]</f>
        <v>445.40840197777788</v>
      </c>
      <c r="AT153" s="81">
        <f ca="1">VLOOKUP(eurostat_totals[[#This Row],[energy carrier EUCalc]],$AE$11:$BI$24,COLUMN()-COLUMN($AD$29),FALSE)*eurostat_totals[[#This Row],[2020 1]]</f>
        <v>445.40840197777788</v>
      </c>
      <c r="AU153" s="81">
        <f ca="1">VLOOKUP(eurostat_totals[[#This Row],[energy carrier EUCalc]],$AE$11:$BI$24,COLUMN()-COLUMN($AD$29),FALSE)*eurostat_totals[[#This Row],[2020 1]]</f>
        <v>445.40840197777788</v>
      </c>
      <c r="AV153" s="81">
        <f ca="1">VLOOKUP(eurostat_totals[[#This Row],[energy carrier EUCalc]],$AE$11:$BI$24,COLUMN()-COLUMN($AD$29),FALSE)*eurostat_totals[[#This Row],[2020 1]]</f>
        <v>579.03092257111132</v>
      </c>
      <c r="AW153" s="81">
        <f ca="1">VLOOKUP(eurostat_totals[[#This Row],[energy carrier EUCalc]],$AE$11:$BI$24,COLUMN()-COLUMN($AD$29),FALSE)*eurostat_totals[[#This Row],[2020 1]]</f>
        <v>579.03092257111132</v>
      </c>
      <c r="AX153" s="81">
        <f ca="1">VLOOKUP(eurostat_totals[[#This Row],[energy carrier EUCalc]],$AE$11:$BI$24,COLUMN()-COLUMN($AD$29),FALSE)*eurostat_totals[[#This Row],[2020 1]]</f>
        <v>579.03092257111132</v>
      </c>
      <c r="AY153" s="81">
        <f ca="1">VLOOKUP(eurostat_totals[[#This Row],[energy carrier EUCalc]],$AE$11:$BI$24,COLUMN()-COLUMN($AD$29),FALSE)*eurostat_totals[[#This Row],[2020 1]]</f>
        <v>579.03092257111132</v>
      </c>
      <c r="AZ153" s="81">
        <f ca="1">VLOOKUP(eurostat_totals[[#This Row],[energy carrier EUCalc]],$AE$11:$BI$24,COLUMN()-COLUMN($AD$29),FALSE)*eurostat_totals[[#This Row],[2020 1]]</f>
        <v>579.03092257111132</v>
      </c>
      <c r="BA153" s="81">
        <f ca="1">VLOOKUP(eurostat_totals[[#This Row],[energy carrier EUCalc]],$AE$11:$BI$24,COLUMN()-COLUMN($AD$29),FALSE)*eurostat_totals[[#This Row],[2020 1]]</f>
        <v>579.03092257111132</v>
      </c>
      <c r="BB153" s="81">
        <f ca="1">VLOOKUP(eurostat_totals[[#This Row],[energy carrier EUCalc]],$AE$11:$BI$24,COLUMN()-COLUMN($AD$29),FALSE)*eurostat_totals[[#This Row],[2020 1]]</f>
        <v>579.03092257111132</v>
      </c>
      <c r="BC153" s="81">
        <f ca="1">VLOOKUP(eurostat_totals[[#This Row],[energy carrier EUCalc]],$AE$11:$BI$24,COLUMN()-COLUMN($AD$29),FALSE)*eurostat_totals[[#This Row],[2020 1]]</f>
        <v>841.82187973800001</v>
      </c>
      <c r="BD153" s="81">
        <f ca="1">VLOOKUP(eurostat_totals[[#This Row],[energy carrier EUCalc]],$AE$11:$BI$24,COLUMN()-COLUMN($AD$29),FALSE)*eurostat_totals[[#This Row],[2020 1]]</f>
        <v>841.82187973800001</v>
      </c>
      <c r="BE153" s="81">
        <f ca="1">VLOOKUP(eurostat_totals[[#This Row],[energy carrier EUCalc]],$AE$11:$BI$24,COLUMN()-COLUMN($AD$29),FALSE)*eurostat_totals[[#This Row],[2020 1]]</f>
        <v>841.82187973800001</v>
      </c>
      <c r="BF153" s="81">
        <f ca="1">VLOOKUP(eurostat_totals[[#This Row],[energy carrier EUCalc]],$AE$11:$BI$24,COLUMN()-COLUMN($AD$29),FALSE)*eurostat_totals[[#This Row],[2020 1]]</f>
        <v>841.82187973800001</v>
      </c>
      <c r="BG153" s="81">
        <f ca="1">VLOOKUP(eurostat_totals[[#This Row],[energy carrier EUCalc]],$AE$11:$BI$24,COLUMN()-COLUMN($AD$29),FALSE)*eurostat_totals[[#This Row],[2020 1]]</f>
        <v>841.82187973800001</v>
      </c>
      <c r="BH153" s="81">
        <f ca="1">VLOOKUP(eurostat_totals[[#This Row],[energy carrier EUCalc]],$AE$11:$BI$24,COLUMN()-COLUMN($AD$29),FALSE)*eurostat_totals[[#This Row],[2020 1]]</f>
        <v>841.82187973800001</v>
      </c>
      <c r="BI153" s="81">
        <f ca="1">VLOOKUP(eurostat_totals[[#This Row],[energy carrier EUCalc]],$AE$11:$BI$24,COLUMN()-COLUMN($AD$29),FALSE)*eurostat_totals[[#This Row],[2020 1]]</f>
        <v>841.82187973800001</v>
      </c>
    </row>
    <row r="154" spans="1:61" x14ac:dyDescent="0.25">
      <c r="A154" s="81" t="str">
        <f t="shared" si="121"/>
        <v>heat-geothermalAustria</v>
      </c>
      <c r="B154" s="6" t="s">
        <v>40</v>
      </c>
      <c r="C154" t="s">
        <v>12</v>
      </c>
      <c r="D154" s="84">
        <v>0</v>
      </c>
      <c r="E154" s="84">
        <v>0</v>
      </c>
      <c r="F154" s="84">
        <v>0</v>
      </c>
      <c r="G154" s="84">
        <v>0</v>
      </c>
      <c r="H154" s="84">
        <v>0</v>
      </c>
      <c r="I154" s="84">
        <v>0</v>
      </c>
      <c r="J154" s="84">
        <v>0</v>
      </c>
      <c r="K154" s="84">
        <v>0</v>
      </c>
      <c r="L154" s="84">
        <v>0</v>
      </c>
      <c r="M154" s="84">
        <v>0</v>
      </c>
      <c r="N154" s="84">
        <v>0</v>
      </c>
      <c r="O154" s="84">
        <v>0</v>
      </c>
      <c r="P154" s="84">
        <v>0</v>
      </c>
      <c r="Q154" s="84">
        <v>0</v>
      </c>
      <c r="R154" s="84">
        <v>0</v>
      </c>
      <c r="S154" s="84">
        <v>0</v>
      </c>
      <c r="T154" s="84">
        <v>0</v>
      </c>
      <c r="U154" s="84">
        <v>0</v>
      </c>
      <c r="V154" s="84">
        <v>0</v>
      </c>
      <c r="W154" s="84">
        <v>0</v>
      </c>
      <c r="X154" s="84">
        <v>0</v>
      </c>
      <c r="Y154" s="84">
        <v>0</v>
      </c>
      <c r="Z154" s="84">
        <v>0</v>
      </c>
      <c r="AA154" s="84">
        <v>0</v>
      </c>
      <c r="AB154" s="84">
        <v>0</v>
      </c>
      <c r="AC154" s="84">
        <v>0</v>
      </c>
      <c r="AD154" s="84">
        <v>0</v>
      </c>
      <c r="AE154" s="84">
        <v>0</v>
      </c>
      <c r="AF154" s="84">
        <f t="shared" si="118"/>
        <v>0</v>
      </c>
      <c r="AG154" s="84">
        <f t="shared" si="119"/>
        <v>0</v>
      </c>
      <c r="AH154" s="84">
        <f t="shared" si="120"/>
        <v>0</v>
      </c>
      <c r="AI154" s="84">
        <f ca="1">VLOOKUP(eurostat_totals[[#This Row],[energy carrier EUCalc]],$AE$11:$BI$24,COLUMN()-COLUMN($AD$29),FALSE)*eurostat_totals[[#This Row],[2020 1]]</f>
        <v>0</v>
      </c>
      <c r="AJ154" s="84">
        <f ca="1">VLOOKUP(eurostat_totals[[#This Row],[energy carrier EUCalc]],$AE$11:$BI$24,COLUMN()-COLUMN($AD$29),FALSE)*eurostat_totals[[#This Row],[2020 1]]</f>
        <v>0</v>
      </c>
      <c r="AK154" s="84">
        <f ca="1">VLOOKUP(eurostat_totals[[#This Row],[energy carrier EUCalc]],$AE$11:$BI$24,COLUMN()-COLUMN($AD$29),FALSE)*eurostat_totals[[#This Row],[2020 1]]</f>
        <v>0</v>
      </c>
      <c r="AL154" s="84">
        <f ca="1">VLOOKUP(eurostat_totals[[#This Row],[energy carrier EUCalc]],$AE$11:$BI$24,COLUMN()-COLUMN($AD$29),FALSE)*eurostat_totals[[#This Row],[2020 1]]</f>
        <v>0</v>
      </c>
      <c r="AM154" s="84">
        <f ca="1">VLOOKUP(eurostat_totals[[#This Row],[energy carrier EUCalc]],$AE$11:$BI$24,COLUMN()-COLUMN($AD$29),FALSE)*eurostat_totals[[#This Row],[2020 1]]</f>
        <v>0</v>
      </c>
      <c r="AN154" s="84">
        <f ca="1">VLOOKUP(eurostat_totals[[#This Row],[energy carrier EUCalc]],$AE$11:$BI$24,COLUMN()-COLUMN($AD$29),FALSE)*eurostat_totals[[#This Row],[2020 1]]</f>
        <v>0</v>
      </c>
      <c r="AO154" s="84">
        <f>VLOOKUP(eurostat_totals[[#This Row],[energy carrier EUCalc]],$AE$11:$BI$24,COLUMN()-COLUMN($AD$29),FALSE)*eurostat_totals[[#This Row],[2020 1]]</f>
        <v>0</v>
      </c>
      <c r="AP154" s="84">
        <f ca="1">VLOOKUP(eurostat_totals[[#This Row],[energy carrier EUCalc]],$AE$11:$BI$24,COLUMN()-COLUMN($AD$29),FALSE)*eurostat_totals[[#This Row],[2020 1]]</f>
        <v>0</v>
      </c>
      <c r="AQ154" s="84">
        <f ca="1">VLOOKUP(eurostat_totals[[#This Row],[energy carrier EUCalc]],$AE$11:$BI$24,COLUMN()-COLUMN($AD$29),FALSE)*eurostat_totals[[#This Row],[2020 1]]</f>
        <v>0</v>
      </c>
      <c r="AR154" s="81">
        <f ca="1">VLOOKUP(eurostat_totals[[#This Row],[energy carrier EUCalc]],$AE$11:$BI$24,COLUMN()-COLUMN($AD$29),FALSE)*eurostat_totals[[#This Row],[2020 1]]</f>
        <v>0</v>
      </c>
      <c r="AS154" s="81">
        <f ca="1">VLOOKUP(eurostat_totals[[#This Row],[energy carrier EUCalc]],$AE$11:$BI$24,COLUMN()-COLUMN($AD$29),FALSE)*eurostat_totals[[#This Row],[2020 1]]</f>
        <v>0</v>
      </c>
      <c r="AT154" s="81">
        <f ca="1">VLOOKUP(eurostat_totals[[#This Row],[energy carrier EUCalc]],$AE$11:$BI$24,COLUMN()-COLUMN($AD$29),FALSE)*eurostat_totals[[#This Row],[2020 1]]</f>
        <v>0</v>
      </c>
      <c r="AU154" s="81">
        <f ca="1">VLOOKUP(eurostat_totals[[#This Row],[energy carrier EUCalc]],$AE$11:$BI$24,COLUMN()-COLUMN($AD$29),FALSE)*eurostat_totals[[#This Row],[2020 1]]</f>
        <v>0</v>
      </c>
      <c r="AV154" s="81">
        <f>VLOOKUP(eurostat_totals[[#This Row],[energy carrier EUCalc]],$AE$11:$BI$24,COLUMN()-COLUMN($AD$29),FALSE)*eurostat_totals[[#This Row],[2020 1]]</f>
        <v>0</v>
      </c>
      <c r="AW154" s="81">
        <f ca="1">VLOOKUP(eurostat_totals[[#This Row],[energy carrier EUCalc]],$AE$11:$BI$24,COLUMN()-COLUMN($AD$29),FALSE)*eurostat_totals[[#This Row],[2020 1]]</f>
        <v>0</v>
      </c>
      <c r="AX154" s="81">
        <f ca="1">VLOOKUP(eurostat_totals[[#This Row],[energy carrier EUCalc]],$AE$11:$BI$24,COLUMN()-COLUMN($AD$29),FALSE)*eurostat_totals[[#This Row],[2020 1]]</f>
        <v>0</v>
      </c>
      <c r="AY154" s="81">
        <f ca="1">VLOOKUP(eurostat_totals[[#This Row],[energy carrier EUCalc]],$AE$11:$BI$24,COLUMN()-COLUMN($AD$29),FALSE)*eurostat_totals[[#This Row],[2020 1]]</f>
        <v>0</v>
      </c>
      <c r="AZ154" s="81">
        <f ca="1">VLOOKUP(eurostat_totals[[#This Row],[energy carrier EUCalc]],$AE$11:$BI$24,COLUMN()-COLUMN($AD$29),FALSE)*eurostat_totals[[#This Row],[2020 1]]</f>
        <v>0</v>
      </c>
      <c r="BA154" s="81">
        <f ca="1">VLOOKUP(eurostat_totals[[#This Row],[energy carrier EUCalc]],$AE$11:$BI$24,COLUMN()-COLUMN($AD$29),FALSE)*eurostat_totals[[#This Row],[2020 1]]</f>
        <v>0</v>
      </c>
      <c r="BB154" s="81">
        <f ca="1">VLOOKUP(eurostat_totals[[#This Row],[energy carrier EUCalc]],$AE$11:$BI$24,COLUMN()-COLUMN($AD$29),FALSE)*eurostat_totals[[#This Row],[2020 1]]</f>
        <v>0</v>
      </c>
      <c r="BC154" s="81">
        <f>VLOOKUP(eurostat_totals[[#This Row],[energy carrier EUCalc]],$AE$11:$BI$24,COLUMN()-COLUMN($AD$29),FALSE)*eurostat_totals[[#This Row],[2020 1]]</f>
        <v>0</v>
      </c>
      <c r="BD154" s="81">
        <f ca="1">VLOOKUP(eurostat_totals[[#This Row],[energy carrier EUCalc]],$AE$11:$BI$24,COLUMN()-COLUMN($AD$29),FALSE)*eurostat_totals[[#This Row],[2020 1]]</f>
        <v>0</v>
      </c>
      <c r="BE154" s="81">
        <f ca="1">VLOOKUP(eurostat_totals[[#This Row],[energy carrier EUCalc]],$AE$11:$BI$24,COLUMN()-COLUMN($AD$29),FALSE)*eurostat_totals[[#This Row],[2020 1]]</f>
        <v>0</v>
      </c>
      <c r="BF154" s="81">
        <f ca="1">VLOOKUP(eurostat_totals[[#This Row],[energy carrier EUCalc]],$AE$11:$BI$24,COLUMN()-COLUMN($AD$29),FALSE)*eurostat_totals[[#This Row],[2020 1]]</f>
        <v>0</v>
      </c>
      <c r="BG154" s="81">
        <f ca="1">VLOOKUP(eurostat_totals[[#This Row],[energy carrier EUCalc]],$AE$11:$BI$24,COLUMN()-COLUMN($AD$29),FALSE)*eurostat_totals[[#This Row],[2020 1]]</f>
        <v>0</v>
      </c>
      <c r="BH154" s="81">
        <f ca="1">VLOOKUP(eurostat_totals[[#This Row],[energy carrier EUCalc]],$AE$11:$BI$24,COLUMN()-COLUMN($AD$29),FALSE)*eurostat_totals[[#This Row],[2020 1]]</f>
        <v>0</v>
      </c>
      <c r="BI154" s="81">
        <f ca="1">VLOOKUP(eurostat_totals[[#This Row],[energy carrier EUCalc]],$AE$11:$BI$24,COLUMN()-COLUMN($AD$29),FALSE)*eurostat_totals[[#This Row],[2020 1]]</f>
        <v>0</v>
      </c>
    </row>
    <row r="155" spans="1:61" x14ac:dyDescent="0.25">
      <c r="A155" s="81" t="str">
        <f t="shared" si="121"/>
        <v>heat-geothermalBelgium</v>
      </c>
      <c r="B155" s="6" t="s">
        <v>40</v>
      </c>
      <c r="C155" t="s">
        <v>1</v>
      </c>
      <c r="D155" s="84">
        <v>0</v>
      </c>
      <c r="E155" s="84">
        <v>0</v>
      </c>
      <c r="F155" s="84">
        <v>0</v>
      </c>
      <c r="G155" s="84">
        <v>0</v>
      </c>
      <c r="H155" s="84">
        <v>0</v>
      </c>
      <c r="I155" s="84">
        <v>0</v>
      </c>
      <c r="J155" s="84">
        <v>0</v>
      </c>
      <c r="K155" s="84">
        <v>0</v>
      </c>
      <c r="L155" s="84">
        <v>0</v>
      </c>
      <c r="M155" s="84">
        <v>0</v>
      </c>
      <c r="N155" s="84">
        <v>0</v>
      </c>
      <c r="O155" s="84">
        <v>0</v>
      </c>
      <c r="P155" s="84">
        <v>0</v>
      </c>
      <c r="Q155" s="84">
        <v>0</v>
      </c>
      <c r="R155" s="84">
        <v>0</v>
      </c>
      <c r="S155" s="84">
        <v>0</v>
      </c>
      <c r="T155" s="84">
        <v>0</v>
      </c>
      <c r="U155" s="84">
        <v>0</v>
      </c>
      <c r="V155" s="84">
        <v>0</v>
      </c>
      <c r="W155" s="84">
        <v>0</v>
      </c>
      <c r="X155" s="84">
        <v>0</v>
      </c>
      <c r="Y155" s="84">
        <v>0</v>
      </c>
      <c r="Z155" s="84">
        <v>0</v>
      </c>
      <c r="AA155" s="84">
        <v>0</v>
      </c>
      <c r="AB155" s="84">
        <v>0</v>
      </c>
      <c r="AC155" s="84">
        <v>0</v>
      </c>
      <c r="AD155" s="84">
        <v>0</v>
      </c>
      <c r="AE155" s="84">
        <v>0</v>
      </c>
      <c r="AF155" s="84">
        <f t="shared" si="118"/>
        <v>0</v>
      </c>
      <c r="AG155" s="84">
        <f t="shared" si="119"/>
        <v>0</v>
      </c>
      <c r="AH155" s="84">
        <f t="shared" si="120"/>
        <v>0</v>
      </c>
      <c r="AI155" s="84">
        <f ca="1">VLOOKUP(eurostat_totals[[#This Row],[energy carrier EUCalc]],$AE$11:$BI$24,COLUMN()-COLUMN($AD$29),FALSE)*eurostat_totals[[#This Row],[2020 1]]</f>
        <v>0</v>
      </c>
      <c r="AJ155" s="84">
        <f ca="1">VLOOKUP(eurostat_totals[[#This Row],[energy carrier EUCalc]],$AE$11:$BI$24,COLUMN()-COLUMN($AD$29),FALSE)*eurostat_totals[[#This Row],[2020 1]]</f>
        <v>0</v>
      </c>
      <c r="AK155" s="84">
        <f ca="1">VLOOKUP(eurostat_totals[[#This Row],[energy carrier EUCalc]],$AE$11:$BI$24,COLUMN()-COLUMN($AD$29),FALSE)*eurostat_totals[[#This Row],[2020 1]]</f>
        <v>0</v>
      </c>
      <c r="AL155" s="84">
        <f ca="1">VLOOKUP(eurostat_totals[[#This Row],[energy carrier EUCalc]],$AE$11:$BI$24,COLUMN()-COLUMN($AD$29),FALSE)*eurostat_totals[[#This Row],[2020 1]]</f>
        <v>0</v>
      </c>
      <c r="AM155" s="84">
        <f ca="1">VLOOKUP(eurostat_totals[[#This Row],[energy carrier EUCalc]],$AE$11:$BI$24,COLUMN()-COLUMN($AD$29),FALSE)*eurostat_totals[[#This Row],[2020 1]]</f>
        <v>0</v>
      </c>
      <c r="AN155" s="84">
        <f ca="1">VLOOKUP(eurostat_totals[[#This Row],[energy carrier EUCalc]],$AE$11:$BI$24,COLUMN()-COLUMN($AD$29),FALSE)*eurostat_totals[[#This Row],[2020 1]]</f>
        <v>0</v>
      </c>
      <c r="AO155" s="84">
        <f>VLOOKUP(eurostat_totals[[#This Row],[energy carrier EUCalc]],$AE$11:$BI$24,COLUMN()-COLUMN($AD$29),FALSE)*eurostat_totals[[#This Row],[2020 1]]</f>
        <v>0</v>
      </c>
      <c r="AP155" s="84">
        <f ca="1">VLOOKUP(eurostat_totals[[#This Row],[energy carrier EUCalc]],$AE$11:$BI$24,COLUMN()-COLUMN($AD$29),FALSE)*eurostat_totals[[#This Row],[2020 1]]</f>
        <v>0</v>
      </c>
      <c r="AQ155" s="84">
        <f ca="1">VLOOKUP(eurostat_totals[[#This Row],[energy carrier EUCalc]],$AE$11:$BI$24,COLUMN()-COLUMN($AD$29),FALSE)*eurostat_totals[[#This Row],[2020 1]]</f>
        <v>0</v>
      </c>
      <c r="AR155" s="81">
        <f ca="1">VLOOKUP(eurostat_totals[[#This Row],[energy carrier EUCalc]],$AE$11:$BI$24,COLUMN()-COLUMN($AD$29),FALSE)*eurostat_totals[[#This Row],[2020 1]]</f>
        <v>0</v>
      </c>
      <c r="AS155" s="81">
        <f ca="1">VLOOKUP(eurostat_totals[[#This Row],[energy carrier EUCalc]],$AE$11:$BI$24,COLUMN()-COLUMN($AD$29),FALSE)*eurostat_totals[[#This Row],[2020 1]]</f>
        <v>0</v>
      </c>
      <c r="AT155" s="81">
        <f ca="1">VLOOKUP(eurostat_totals[[#This Row],[energy carrier EUCalc]],$AE$11:$BI$24,COLUMN()-COLUMN($AD$29),FALSE)*eurostat_totals[[#This Row],[2020 1]]</f>
        <v>0</v>
      </c>
      <c r="AU155" s="81">
        <f ca="1">VLOOKUP(eurostat_totals[[#This Row],[energy carrier EUCalc]],$AE$11:$BI$24,COLUMN()-COLUMN($AD$29),FALSE)*eurostat_totals[[#This Row],[2020 1]]</f>
        <v>0</v>
      </c>
      <c r="AV155" s="81">
        <f>VLOOKUP(eurostat_totals[[#This Row],[energy carrier EUCalc]],$AE$11:$BI$24,COLUMN()-COLUMN($AD$29),FALSE)*eurostat_totals[[#This Row],[2020 1]]</f>
        <v>0</v>
      </c>
      <c r="AW155" s="81">
        <f ca="1">VLOOKUP(eurostat_totals[[#This Row],[energy carrier EUCalc]],$AE$11:$BI$24,COLUMN()-COLUMN($AD$29),FALSE)*eurostat_totals[[#This Row],[2020 1]]</f>
        <v>0</v>
      </c>
      <c r="AX155" s="81">
        <f ca="1">VLOOKUP(eurostat_totals[[#This Row],[energy carrier EUCalc]],$AE$11:$BI$24,COLUMN()-COLUMN($AD$29),FALSE)*eurostat_totals[[#This Row],[2020 1]]</f>
        <v>0</v>
      </c>
      <c r="AY155" s="81">
        <f ca="1">VLOOKUP(eurostat_totals[[#This Row],[energy carrier EUCalc]],$AE$11:$BI$24,COLUMN()-COLUMN($AD$29),FALSE)*eurostat_totals[[#This Row],[2020 1]]</f>
        <v>0</v>
      </c>
      <c r="AZ155" s="81">
        <f ca="1">VLOOKUP(eurostat_totals[[#This Row],[energy carrier EUCalc]],$AE$11:$BI$24,COLUMN()-COLUMN($AD$29),FALSE)*eurostat_totals[[#This Row],[2020 1]]</f>
        <v>0</v>
      </c>
      <c r="BA155" s="81">
        <f ca="1">VLOOKUP(eurostat_totals[[#This Row],[energy carrier EUCalc]],$AE$11:$BI$24,COLUMN()-COLUMN($AD$29),FALSE)*eurostat_totals[[#This Row],[2020 1]]</f>
        <v>0</v>
      </c>
      <c r="BB155" s="81">
        <f ca="1">VLOOKUP(eurostat_totals[[#This Row],[energy carrier EUCalc]],$AE$11:$BI$24,COLUMN()-COLUMN($AD$29),FALSE)*eurostat_totals[[#This Row],[2020 1]]</f>
        <v>0</v>
      </c>
      <c r="BC155" s="81">
        <f>VLOOKUP(eurostat_totals[[#This Row],[energy carrier EUCalc]],$AE$11:$BI$24,COLUMN()-COLUMN($AD$29),FALSE)*eurostat_totals[[#This Row],[2020 1]]</f>
        <v>0</v>
      </c>
      <c r="BD155" s="81">
        <f ca="1">VLOOKUP(eurostat_totals[[#This Row],[energy carrier EUCalc]],$AE$11:$BI$24,COLUMN()-COLUMN($AD$29),FALSE)*eurostat_totals[[#This Row],[2020 1]]</f>
        <v>0</v>
      </c>
      <c r="BE155" s="81">
        <f ca="1">VLOOKUP(eurostat_totals[[#This Row],[energy carrier EUCalc]],$AE$11:$BI$24,COLUMN()-COLUMN($AD$29),FALSE)*eurostat_totals[[#This Row],[2020 1]]</f>
        <v>0</v>
      </c>
      <c r="BF155" s="81">
        <f ca="1">VLOOKUP(eurostat_totals[[#This Row],[energy carrier EUCalc]],$AE$11:$BI$24,COLUMN()-COLUMN($AD$29),FALSE)*eurostat_totals[[#This Row],[2020 1]]</f>
        <v>0</v>
      </c>
      <c r="BG155" s="81">
        <f ca="1">VLOOKUP(eurostat_totals[[#This Row],[energy carrier EUCalc]],$AE$11:$BI$24,COLUMN()-COLUMN($AD$29),FALSE)*eurostat_totals[[#This Row],[2020 1]]</f>
        <v>0</v>
      </c>
      <c r="BH155" s="81">
        <f ca="1">VLOOKUP(eurostat_totals[[#This Row],[energy carrier EUCalc]],$AE$11:$BI$24,COLUMN()-COLUMN($AD$29),FALSE)*eurostat_totals[[#This Row],[2020 1]]</f>
        <v>0</v>
      </c>
      <c r="BI155" s="81">
        <f ca="1">VLOOKUP(eurostat_totals[[#This Row],[energy carrier EUCalc]],$AE$11:$BI$24,COLUMN()-COLUMN($AD$29),FALSE)*eurostat_totals[[#This Row],[2020 1]]</f>
        <v>0</v>
      </c>
    </row>
    <row r="156" spans="1:61" x14ac:dyDescent="0.25">
      <c r="A156" s="81" t="str">
        <f t="shared" si="121"/>
        <v>heat-geothermalBulgaria</v>
      </c>
      <c r="B156" s="6" t="s">
        <v>40</v>
      </c>
      <c r="C156" t="s">
        <v>19</v>
      </c>
      <c r="D156" s="84">
        <v>0</v>
      </c>
      <c r="E156" s="84">
        <v>0</v>
      </c>
      <c r="F156" s="84">
        <v>0</v>
      </c>
      <c r="G156" s="84">
        <v>0</v>
      </c>
      <c r="H156" s="84">
        <v>0</v>
      </c>
      <c r="I156" s="84">
        <v>0</v>
      </c>
      <c r="J156" s="84">
        <v>0</v>
      </c>
      <c r="K156" s="84">
        <v>0</v>
      </c>
      <c r="L156" s="84">
        <v>0</v>
      </c>
      <c r="M156" s="84">
        <v>0</v>
      </c>
      <c r="N156" s="84">
        <v>0</v>
      </c>
      <c r="O156" s="84">
        <v>0</v>
      </c>
      <c r="P156" s="84">
        <v>0</v>
      </c>
      <c r="Q156" s="84">
        <v>0</v>
      </c>
      <c r="R156" s="84">
        <v>0</v>
      </c>
      <c r="S156" s="84">
        <v>0</v>
      </c>
      <c r="T156" s="84">
        <v>0</v>
      </c>
      <c r="U156" s="84">
        <v>0</v>
      </c>
      <c r="V156" s="84">
        <v>0</v>
      </c>
      <c r="W156" s="84">
        <v>0</v>
      </c>
      <c r="X156" s="84">
        <v>0</v>
      </c>
      <c r="Y156" s="84">
        <v>0</v>
      </c>
      <c r="Z156" s="84">
        <v>0</v>
      </c>
      <c r="AA156" s="84">
        <v>0</v>
      </c>
      <c r="AB156" s="84">
        <v>0</v>
      </c>
      <c r="AC156" s="84">
        <v>0</v>
      </c>
      <c r="AD156" s="84">
        <v>0</v>
      </c>
      <c r="AE156" s="84">
        <v>0</v>
      </c>
      <c r="AF156" s="84">
        <f t="shared" si="118"/>
        <v>0</v>
      </c>
      <c r="AG156" s="84">
        <f t="shared" si="119"/>
        <v>0</v>
      </c>
      <c r="AH156" s="84">
        <f t="shared" si="120"/>
        <v>0</v>
      </c>
      <c r="AI156" s="84">
        <f ca="1">VLOOKUP(eurostat_totals[[#This Row],[energy carrier EUCalc]],$AE$11:$BI$24,COLUMN()-COLUMN($AD$29),FALSE)*eurostat_totals[[#This Row],[2020 1]]</f>
        <v>0</v>
      </c>
      <c r="AJ156" s="84">
        <f ca="1">VLOOKUP(eurostat_totals[[#This Row],[energy carrier EUCalc]],$AE$11:$BI$24,COLUMN()-COLUMN($AD$29),FALSE)*eurostat_totals[[#This Row],[2020 1]]</f>
        <v>0</v>
      </c>
      <c r="AK156" s="84">
        <f ca="1">VLOOKUP(eurostat_totals[[#This Row],[energy carrier EUCalc]],$AE$11:$BI$24,COLUMN()-COLUMN($AD$29),FALSE)*eurostat_totals[[#This Row],[2020 1]]</f>
        <v>0</v>
      </c>
      <c r="AL156" s="84">
        <f ca="1">VLOOKUP(eurostat_totals[[#This Row],[energy carrier EUCalc]],$AE$11:$BI$24,COLUMN()-COLUMN($AD$29),FALSE)*eurostat_totals[[#This Row],[2020 1]]</f>
        <v>0</v>
      </c>
      <c r="AM156" s="84">
        <f ca="1">VLOOKUP(eurostat_totals[[#This Row],[energy carrier EUCalc]],$AE$11:$BI$24,COLUMN()-COLUMN($AD$29),FALSE)*eurostat_totals[[#This Row],[2020 1]]</f>
        <v>0</v>
      </c>
      <c r="AN156" s="84">
        <f ca="1">VLOOKUP(eurostat_totals[[#This Row],[energy carrier EUCalc]],$AE$11:$BI$24,COLUMN()-COLUMN($AD$29),FALSE)*eurostat_totals[[#This Row],[2020 1]]</f>
        <v>0</v>
      </c>
      <c r="AO156" s="84">
        <f>VLOOKUP(eurostat_totals[[#This Row],[energy carrier EUCalc]],$AE$11:$BI$24,COLUMN()-COLUMN($AD$29),FALSE)*eurostat_totals[[#This Row],[2020 1]]</f>
        <v>0</v>
      </c>
      <c r="AP156" s="84">
        <f ca="1">VLOOKUP(eurostat_totals[[#This Row],[energy carrier EUCalc]],$AE$11:$BI$24,COLUMN()-COLUMN($AD$29),FALSE)*eurostat_totals[[#This Row],[2020 1]]</f>
        <v>0</v>
      </c>
      <c r="AQ156" s="84">
        <f ca="1">VLOOKUP(eurostat_totals[[#This Row],[energy carrier EUCalc]],$AE$11:$BI$24,COLUMN()-COLUMN($AD$29),FALSE)*eurostat_totals[[#This Row],[2020 1]]</f>
        <v>0</v>
      </c>
      <c r="AR156" s="81">
        <f ca="1">VLOOKUP(eurostat_totals[[#This Row],[energy carrier EUCalc]],$AE$11:$BI$24,COLUMN()-COLUMN($AD$29),FALSE)*eurostat_totals[[#This Row],[2020 1]]</f>
        <v>0</v>
      </c>
      <c r="AS156" s="81">
        <f ca="1">VLOOKUP(eurostat_totals[[#This Row],[energy carrier EUCalc]],$AE$11:$BI$24,COLUMN()-COLUMN($AD$29),FALSE)*eurostat_totals[[#This Row],[2020 1]]</f>
        <v>0</v>
      </c>
      <c r="AT156" s="81">
        <f ca="1">VLOOKUP(eurostat_totals[[#This Row],[energy carrier EUCalc]],$AE$11:$BI$24,COLUMN()-COLUMN($AD$29),FALSE)*eurostat_totals[[#This Row],[2020 1]]</f>
        <v>0</v>
      </c>
      <c r="AU156" s="81">
        <f ca="1">VLOOKUP(eurostat_totals[[#This Row],[energy carrier EUCalc]],$AE$11:$BI$24,COLUMN()-COLUMN($AD$29),FALSE)*eurostat_totals[[#This Row],[2020 1]]</f>
        <v>0</v>
      </c>
      <c r="AV156" s="81">
        <f>VLOOKUP(eurostat_totals[[#This Row],[energy carrier EUCalc]],$AE$11:$BI$24,COLUMN()-COLUMN($AD$29),FALSE)*eurostat_totals[[#This Row],[2020 1]]</f>
        <v>0</v>
      </c>
      <c r="AW156" s="81">
        <f ca="1">VLOOKUP(eurostat_totals[[#This Row],[energy carrier EUCalc]],$AE$11:$BI$24,COLUMN()-COLUMN($AD$29),FALSE)*eurostat_totals[[#This Row],[2020 1]]</f>
        <v>0</v>
      </c>
      <c r="AX156" s="81">
        <f ca="1">VLOOKUP(eurostat_totals[[#This Row],[energy carrier EUCalc]],$AE$11:$BI$24,COLUMN()-COLUMN($AD$29),FALSE)*eurostat_totals[[#This Row],[2020 1]]</f>
        <v>0</v>
      </c>
      <c r="AY156" s="81">
        <f ca="1">VLOOKUP(eurostat_totals[[#This Row],[energy carrier EUCalc]],$AE$11:$BI$24,COLUMN()-COLUMN($AD$29),FALSE)*eurostat_totals[[#This Row],[2020 1]]</f>
        <v>0</v>
      </c>
      <c r="AZ156" s="81">
        <f ca="1">VLOOKUP(eurostat_totals[[#This Row],[energy carrier EUCalc]],$AE$11:$BI$24,COLUMN()-COLUMN($AD$29),FALSE)*eurostat_totals[[#This Row],[2020 1]]</f>
        <v>0</v>
      </c>
      <c r="BA156" s="81">
        <f ca="1">VLOOKUP(eurostat_totals[[#This Row],[energy carrier EUCalc]],$AE$11:$BI$24,COLUMN()-COLUMN($AD$29),FALSE)*eurostat_totals[[#This Row],[2020 1]]</f>
        <v>0</v>
      </c>
      <c r="BB156" s="81">
        <f ca="1">VLOOKUP(eurostat_totals[[#This Row],[energy carrier EUCalc]],$AE$11:$BI$24,COLUMN()-COLUMN($AD$29),FALSE)*eurostat_totals[[#This Row],[2020 1]]</f>
        <v>0</v>
      </c>
      <c r="BC156" s="81">
        <f>VLOOKUP(eurostat_totals[[#This Row],[energy carrier EUCalc]],$AE$11:$BI$24,COLUMN()-COLUMN($AD$29),FALSE)*eurostat_totals[[#This Row],[2020 1]]</f>
        <v>0</v>
      </c>
      <c r="BD156" s="81">
        <f ca="1">VLOOKUP(eurostat_totals[[#This Row],[energy carrier EUCalc]],$AE$11:$BI$24,COLUMN()-COLUMN($AD$29),FALSE)*eurostat_totals[[#This Row],[2020 1]]</f>
        <v>0</v>
      </c>
      <c r="BE156" s="81">
        <f ca="1">VLOOKUP(eurostat_totals[[#This Row],[energy carrier EUCalc]],$AE$11:$BI$24,COLUMN()-COLUMN($AD$29),FALSE)*eurostat_totals[[#This Row],[2020 1]]</f>
        <v>0</v>
      </c>
      <c r="BF156" s="81">
        <f ca="1">VLOOKUP(eurostat_totals[[#This Row],[energy carrier EUCalc]],$AE$11:$BI$24,COLUMN()-COLUMN($AD$29),FALSE)*eurostat_totals[[#This Row],[2020 1]]</f>
        <v>0</v>
      </c>
      <c r="BG156" s="81">
        <f ca="1">VLOOKUP(eurostat_totals[[#This Row],[energy carrier EUCalc]],$AE$11:$BI$24,COLUMN()-COLUMN($AD$29),FALSE)*eurostat_totals[[#This Row],[2020 1]]</f>
        <v>0</v>
      </c>
      <c r="BH156" s="81">
        <f ca="1">VLOOKUP(eurostat_totals[[#This Row],[energy carrier EUCalc]],$AE$11:$BI$24,COLUMN()-COLUMN($AD$29),FALSE)*eurostat_totals[[#This Row],[2020 1]]</f>
        <v>0</v>
      </c>
      <c r="BI156" s="81">
        <f ca="1">VLOOKUP(eurostat_totals[[#This Row],[energy carrier EUCalc]],$AE$11:$BI$24,COLUMN()-COLUMN($AD$29),FALSE)*eurostat_totals[[#This Row],[2020 1]]</f>
        <v>0</v>
      </c>
    </row>
    <row r="157" spans="1:61" x14ac:dyDescent="0.25">
      <c r="A157" s="81" t="str">
        <f t="shared" si="121"/>
        <v>heat-geothermalCroatia</v>
      </c>
      <c r="B157" s="6" t="s">
        <v>40</v>
      </c>
      <c r="C157" t="s">
        <v>22</v>
      </c>
      <c r="D157" s="84">
        <v>0</v>
      </c>
      <c r="E157" s="84">
        <v>0</v>
      </c>
      <c r="F157" s="84">
        <v>0</v>
      </c>
      <c r="G157" s="84">
        <v>0</v>
      </c>
      <c r="H157" s="84">
        <v>0</v>
      </c>
      <c r="I157" s="84">
        <v>0</v>
      </c>
      <c r="J157" s="84">
        <v>0</v>
      </c>
      <c r="K157" s="84">
        <v>0</v>
      </c>
      <c r="L157" s="84">
        <v>0</v>
      </c>
      <c r="M157" s="84">
        <v>0</v>
      </c>
      <c r="N157" s="84">
        <v>0</v>
      </c>
      <c r="O157" s="84">
        <v>0</v>
      </c>
      <c r="P157" s="84">
        <v>0</v>
      </c>
      <c r="Q157" s="84">
        <v>0</v>
      </c>
      <c r="R157" s="84">
        <v>0</v>
      </c>
      <c r="S157" s="84">
        <v>0</v>
      </c>
      <c r="T157" s="84">
        <v>0</v>
      </c>
      <c r="U157" s="84">
        <v>0</v>
      </c>
      <c r="V157" s="84">
        <v>0</v>
      </c>
      <c r="W157" s="84">
        <v>0</v>
      </c>
      <c r="X157" s="84">
        <v>0</v>
      </c>
      <c r="Y157" s="84">
        <v>0</v>
      </c>
      <c r="Z157" s="84">
        <v>0</v>
      </c>
      <c r="AA157" s="84">
        <v>0</v>
      </c>
      <c r="AB157" s="84">
        <v>0</v>
      </c>
      <c r="AC157" s="84">
        <v>0</v>
      </c>
      <c r="AD157" s="84">
        <v>0</v>
      </c>
      <c r="AE157" s="84">
        <v>0</v>
      </c>
      <c r="AF157" s="84">
        <f t="shared" si="118"/>
        <v>0</v>
      </c>
      <c r="AG157" s="84">
        <f t="shared" si="119"/>
        <v>0</v>
      </c>
      <c r="AH157" s="84">
        <f t="shared" si="120"/>
        <v>0</v>
      </c>
      <c r="AI157" s="84">
        <f ca="1">VLOOKUP(eurostat_totals[[#This Row],[energy carrier EUCalc]],$AE$11:$BI$24,COLUMN()-COLUMN($AD$29),FALSE)*eurostat_totals[[#This Row],[2020 1]]</f>
        <v>0</v>
      </c>
      <c r="AJ157" s="84">
        <f ca="1">VLOOKUP(eurostat_totals[[#This Row],[energy carrier EUCalc]],$AE$11:$BI$24,COLUMN()-COLUMN($AD$29),FALSE)*eurostat_totals[[#This Row],[2020 1]]</f>
        <v>0</v>
      </c>
      <c r="AK157" s="84">
        <f ca="1">VLOOKUP(eurostat_totals[[#This Row],[energy carrier EUCalc]],$AE$11:$BI$24,COLUMN()-COLUMN($AD$29),FALSE)*eurostat_totals[[#This Row],[2020 1]]</f>
        <v>0</v>
      </c>
      <c r="AL157" s="84">
        <f ca="1">VLOOKUP(eurostat_totals[[#This Row],[energy carrier EUCalc]],$AE$11:$BI$24,COLUMN()-COLUMN($AD$29),FALSE)*eurostat_totals[[#This Row],[2020 1]]</f>
        <v>0</v>
      </c>
      <c r="AM157" s="84">
        <f ca="1">VLOOKUP(eurostat_totals[[#This Row],[energy carrier EUCalc]],$AE$11:$BI$24,COLUMN()-COLUMN($AD$29),FALSE)*eurostat_totals[[#This Row],[2020 1]]</f>
        <v>0</v>
      </c>
      <c r="AN157" s="84">
        <f ca="1">VLOOKUP(eurostat_totals[[#This Row],[energy carrier EUCalc]],$AE$11:$BI$24,COLUMN()-COLUMN($AD$29),FALSE)*eurostat_totals[[#This Row],[2020 1]]</f>
        <v>0</v>
      </c>
      <c r="AO157" s="84">
        <f>VLOOKUP(eurostat_totals[[#This Row],[energy carrier EUCalc]],$AE$11:$BI$24,COLUMN()-COLUMN($AD$29),FALSE)*eurostat_totals[[#This Row],[2020 1]]</f>
        <v>0</v>
      </c>
      <c r="AP157" s="84">
        <f ca="1">VLOOKUP(eurostat_totals[[#This Row],[energy carrier EUCalc]],$AE$11:$BI$24,COLUMN()-COLUMN($AD$29),FALSE)*eurostat_totals[[#This Row],[2020 1]]</f>
        <v>0</v>
      </c>
      <c r="AQ157" s="84">
        <f ca="1">VLOOKUP(eurostat_totals[[#This Row],[energy carrier EUCalc]],$AE$11:$BI$24,COLUMN()-COLUMN($AD$29),FALSE)*eurostat_totals[[#This Row],[2020 1]]</f>
        <v>0</v>
      </c>
      <c r="AR157" s="81">
        <f ca="1">VLOOKUP(eurostat_totals[[#This Row],[energy carrier EUCalc]],$AE$11:$BI$24,COLUMN()-COLUMN($AD$29),FALSE)*eurostat_totals[[#This Row],[2020 1]]</f>
        <v>0</v>
      </c>
      <c r="AS157" s="81">
        <f ca="1">VLOOKUP(eurostat_totals[[#This Row],[energy carrier EUCalc]],$AE$11:$BI$24,COLUMN()-COLUMN($AD$29),FALSE)*eurostat_totals[[#This Row],[2020 1]]</f>
        <v>0</v>
      </c>
      <c r="AT157" s="81">
        <f ca="1">VLOOKUP(eurostat_totals[[#This Row],[energy carrier EUCalc]],$AE$11:$BI$24,COLUMN()-COLUMN($AD$29),FALSE)*eurostat_totals[[#This Row],[2020 1]]</f>
        <v>0</v>
      </c>
      <c r="AU157" s="81">
        <f ca="1">VLOOKUP(eurostat_totals[[#This Row],[energy carrier EUCalc]],$AE$11:$BI$24,COLUMN()-COLUMN($AD$29),FALSE)*eurostat_totals[[#This Row],[2020 1]]</f>
        <v>0</v>
      </c>
      <c r="AV157" s="81">
        <f>VLOOKUP(eurostat_totals[[#This Row],[energy carrier EUCalc]],$AE$11:$BI$24,COLUMN()-COLUMN($AD$29),FALSE)*eurostat_totals[[#This Row],[2020 1]]</f>
        <v>0</v>
      </c>
      <c r="AW157" s="81">
        <f ca="1">VLOOKUP(eurostat_totals[[#This Row],[energy carrier EUCalc]],$AE$11:$BI$24,COLUMN()-COLUMN($AD$29),FALSE)*eurostat_totals[[#This Row],[2020 1]]</f>
        <v>0</v>
      </c>
      <c r="AX157" s="81">
        <f ca="1">VLOOKUP(eurostat_totals[[#This Row],[energy carrier EUCalc]],$AE$11:$BI$24,COLUMN()-COLUMN($AD$29),FALSE)*eurostat_totals[[#This Row],[2020 1]]</f>
        <v>0</v>
      </c>
      <c r="AY157" s="81">
        <f ca="1">VLOOKUP(eurostat_totals[[#This Row],[energy carrier EUCalc]],$AE$11:$BI$24,COLUMN()-COLUMN($AD$29),FALSE)*eurostat_totals[[#This Row],[2020 1]]</f>
        <v>0</v>
      </c>
      <c r="AZ157" s="81">
        <f ca="1">VLOOKUP(eurostat_totals[[#This Row],[energy carrier EUCalc]],$AE$11:$BI$24,COLUMN()-COLUMN($AD$29),FALSE)*eurostat_totals[[#This Row],[2020 1]]</f>
        <v>0</v>
      </c>
      <c r="BA157" s="81">
        <f ca="1">VLOOKUP(eurostat_totals[[#This Row],[energy carrier EUCalc]],$AE$11:$BI$24,COLUMN()-COLUMN($AD$29),FALSE)*eurostat_totals[[#This Row],[2020 1]]</f>
        <v>0</v>
      </c>
      <c r="BB157" s="81">
        <f ca="1">VLOOKUP(eurostat_totals[[#This Row],[energy carrier EUCalc]],$AE$11:$BI$24,COLUMN()-COLUMN($AD$29),FALSE)*eurostat_totals[[#This Row],[2020 1]]</f>
        <v>0</v>
      </c>
      <c r="BC157" s="81">
        <f>VLOOKUP(eurostat_totals[[#This Row],[energy carrier EUCalc]],$AE$11:$BI$24,COLUMN()-COLUMN($AD$29),FALSE)*eurostat_totals[[#This Row],[2020 1]]</f>
        <v>0</v>
      </c>
      <c r="BD157" s="81">
        <f ca="1">VLOOKUP(eurostat_totals[[#This Row],[energy carrier EUCalc]],$AE$11:$BI$24,COLUMN()-COLUMN($AD$29),FALSE)*eurostat_totals[[#This Row],[2020 1]]</f>
        <v>0</v>
      </c>
      <c r="BE157" s="81">
        <f ca="1">VLOOKUP(eurostat_totals[[#This Row],[energy carrier EUCalc]],$AE$11:$BI$24,COLUMN()-COLUMN($AD$29),FALSE)*eurostat_totals[[#This Row],[2020 1]]</f>
        <v>0</v>
      </c>
      <c r="BF157" s="81">
        <f ca="1">VLOOKUP(eurostat_totals[[#This Row],[energy carrier EUCalc]],$AE$11:$BI$24,COLUMN()-COLUMN($AD$29),FALSE)*eurostat_totals[[#This Row],[2020 1]]</f>
        <v>0</v>
      </c>
      <c r="BG157" s="81">
        <f ca="1">VLOOKUP(eurostat_totals[[#This Row],[energy carrier EUCalc]],$AE$11:$BI$24,COLUMN()-COLUMN($AD$29),FALSE)*eurostat_totals[[#This Row],[2020 1]]</f>
        <v>0</v>
      </c>
      <c r="BH157" s="81">
        <f ca="1">VLOOKUP(eurostat_totals[[#This Row],[energy carrier EUCalc]],$AE$11:$BI$24,COLUMN()-COLUMN($AD$29),FALSE)*eurostat_totals[[#This Row],[2020 1]]</f>
        <v>0</v>
      </c>
      <c r="BI157" s="81">
        <f ca="1">VLOOKUP(eurostat_totals[[#This Row],[energy carrier EUCalc]],$AE$11:$BI$24,COLUMN()-COLUMN($AD$29),FALSE)*eurostat_totals[[#This Row],[2020 1]]</f>
        <v>0</v>
      </c>
    </row>
    <row r="158" spans="1:61" x14ac:dyDescent="0.25">
      <c r="A158" s="81" t="str">
        <f t="shared" si="121"/>
        <v>heat-geothermalCyprus</v>
      </c>
      <c r="B158" s="6" t="s">
        <v>40</v>
      </c>
      <c r="C158" t="s">
        <v>28</v>
      </c>
      <c r="D158" s="84">
        <v>0</v>
      </c>
      <c r="E158" s="84">
        <v>0</v>
      </c>
      <c r="F158" s="84">
        <v>0</v>
      </c>
      <c r="G158" s="84">
        <v>0</v>
      </c>
      <c r="H158" s="84">
        <v>0</v>
      </c>
      <c r="I158" s="84">
        <v>0</v>
      </c>
      <c r="J158" s="84">
        <v>0</v>
      </c>
      <c r="K158" s="84">
        <v>0</v>
      </c>
      <c r="L158" s="84">
        <v>0</v>
      </c>
      <c r="M158" s="84">
        <v>0</v>
      </c>
      <c r="N158" s="84">
        <v>0</v>
      </c>
      <c r="O158" s="84">
        <v>0</v>
      </c>
      <c r="P158" s="84">
        <v>0</v>
      </c>
      <c r="Q158" s="84">
        <v>0</v>
      </c>
      <c r="R158" s="84">
        <v>0</v>
      </c>
      <c r="S158" s="84">
        <v>0</v>
      </c>
      <c r="T158" s="84">
        <v>0</v>
      </c>
      <c r="U158" s="84">
        <v>2.5004500000000003</v>
      </c>
      <c r="V158" s="84">
        <v>3.0586900000000004</v>
      </c>
      <c r="W158" s="84">
        <v>4.1635400000000002</v>
      </c>
      <c r="X158" s="84">
        <v>8.8853200000000001</v>
      </c>
      <c r="Y158" s="84">
        <v>12.223129999999999</v>
      </c>
      <c r="Z158" s="84">
        <v>17.224030000000003</v>
      </c>
      <c r="AA158" s="84">
        <v>17.224030000000003</v>
      </c>
      <c r="AB158" s="84">
        <v>18.049760000000003</v>
      </c>
      <c r="AC158" s="84">
        <v>18.049760000000003</v>
      </c>
      <c r="AD158" s="84">
        <v>18.049760000000003</v>
      </c>
      <c r="AE158" s="84">
        <v>18.026500000000002</v>
      </c>
      <c r="AF158" s="84">
        <f t="shared" ref="AF158:AF221" si="122">AE158+(AE158-Z158)/5</f>
        <v>18.186994000000002</v>
      </c>
      <c r="AG158" s="84">
        <f t="shared" ref="AG158:AG221" si="123">AF158+(AF158-AA158)/5</f>
        <v>18.379586800000002</v>
      </c>
      <c r="AH158" s="84">
        <f t="shared" ref="AH158:AH221" si="124">AG158+(AG158-AB158)/5</f>
        <v>18.445552160000002</v>
      </c>
      <c r="AI158" s="84">
        <f ca="1">VLOOKUP(eurostat_totals[[#This Row],[energy carrier EUCalc]],$AE$11:$BI$24,COLUMN()-COLUMN($AD$29),FALSE)*eurostat_totals[[#This Row],[2020 1]]</f>
        <v>18.445552160000002</v>
      </c>
      <c r="AJ158" s="84">
        <f ca="1">VLOOKUP(eurostat_totals[[#This Row],[energy carrier EUCalc]],$AE$11:$BI$24,COLUMN()-COLUMN($AD$29),FALSE)*eurostat_totals[[#This Row],[2020 1]]</f>
        <v>18.445552160000002</v>
      </c>
      <c r="AK158" s="84">
        <f ca="1">VLOOKUP(eurostat_totals[[#This Row],[energy carrier EUCalc]],$AE$11:$BI$24,COLUMN()-COLUMN($AD$29),FALSE)*eurostat_totals[[#This Row],[2020 1]]</f>
        <v>18.445552160000002</v>
      </c>
      <c r="AL158" s="84">
        <f ca="1">VLOOKUP(eurostat_totals[[#This Row],[energy carrier EUCalc]],$AE$11:$BI$24,COLUMN()-COLUMN($AD$29),FALSE)*eurostat_totals[[#This Row],[2020 1]]</f>
        <v>18.445552160000002</v>
      </c>
      <c r="AM158" s="84">
        <f ca="1">VLOOKUP(eurostat_totals[[#This Row],[energy carrier EUCalc]],$AE$11:$BI$24,COLUMN()-COLUMN($AD$29),FALSE)*eurostat_totals[[#This Row],[2020 1]]</f>
        <v>18.445552160000002</v>
      </c>
      <c r="AN158" s="84">
        <f ca="1">VLOOKUP(eurostat_totals[[#This Row],[energy carrier EUCalc]],$AE$11:$BI$24,COLUMN()-COLUMN($AD$29),FALSE)*eurostat_totals[[#This Row],[2020 1]]</f>
        <v>18.445552160000002</v>
      </c>
      <c r="AO158" s="84">
        <f>VLOOKUP(eurostat_totals[[#This Row],[energy carrier EUCalc]],$AE$11:$BI$24,COLUMN()-COLUMN($AD$29),FALSE)*eurostat_totals[[#This Row],[2020 1]]</f>
        <v>18.445552160000002</v>
      </c>
      <c r="AP158" s="84">
        <f ca="1">VLOOKUP(eurostat_totals[[#This Row],[energy carrier EUCalc]],$AE$11:$BI$24,COLUMN()-COLUMN($AD$29),FALSE)*eurostat_totals[[#This Row],[2020 1]]</f>
        <v>18.445552160000002</v>
      </c>
      <c r="AQ158" s="84">
        <f ca="1">VLOOKUP(eurostat_totals[[#This Row],[energy carrier EUCalc]],$AE$11:$BI$24,COLUMN()-COLUMN($AD$29),FALSE)*eurostat_totals[[#This Row],[2020 1]]</f>
        <v>18.445552160000002</v>
      </c>
      <c r="AR158" s="81">
        <f ca="1">VLOOKUP(eurostat_totals[[#This Row],[energy carrier EUCalc]],$AE$11:$BI$24,COLUMN()-COLUMN($AD$29),FALSE)*eurostat_totals[[#This Row],[2020 1]]</f>
        <v>18.445552160000002</v>
      </c>
      <c r="AS158" s="81">
        <f ca="1">VLOOKUP(eurostat_totals[[#This Row],[energy carrier EUCalc]],$AE$11:$BI$24,COLUMN()-COLUMN($AD$29),FALSE)*eurostat_totals[[#This Row],[2020 1]]</f>
        <v>18.445552160000002</v>
      </c>
      <c r="AT158" s="81">
        <f ca="1">VLOOKUP(eurostat_totals[[#This Row],[energy carrier EUCalc]],$AE$11:$BI$24,COLUMN()-COLUMN($AD$29),FALSE)*eurostat_totals[[#This Row],[2020 1]]</f>
        <v>18.445552160000002</v>
      </c>
      <c r="AU158" s="81">
        <f ca="1">VLOOKUP(eurostat_totals[[#This Row],[energy carrier EUCalc]],$AE$11:$BI$24,COLUMN()-COLUMN($AD$29),FALSE)*eurostat_totals[[#This Row],[2020 1]]</f>
        <v>18.445552160000002</v>
      </c>
      <c r="AV158" s="81">
        <f>VLOOKUP(eurostat_totals[[#This Row],[energy carrier EUCalc]],$AE$11:$BI$24,COLUMN()-COLUMN($AD$29),FALSE)*eurostat_totals[[#This Row],[2020 1]]</f>
        <v>18.445552160000002</v>
      </c>
      <c r="AW158" s="81">
        <f ca="1">VLOOKUP(eurostat_totals[[#This Row],[energy carrier EUCalc]],$AE$11:$BI$24,COLUMN()-COLUMN($AD$29),FALSE)*eurostat_totals[[#This Row],[2020 1]]</f>
        <v>18.445552160000002</v>
      </c>
      <c r="AX158" s="81">
        <f ca="1">VLOOKUP(eurostat_totals[[#This Row],[energy carrier EUCalc]],$AE$11:$BI$24,COLUMN()-COLUMN($AD$29),FALSE)*eurostat_totals[[#This Row],[2020 1]]</f>
        <v>18.445552160000002</v>
      </c>
      <c r="AY158" s="81">
        <f ca="1">VLOOKUP(eurostat_totals[[#This Row],[energy carrier EUCalc]],$AE$11:$BI$24,COLUMN()-COLUMN($AD$29),FALSE)*eurostat_totals[[#This Row],[2020 1]]</f>
        <v>18.445552160000002</v>
      </c>
      <c r="AZ158" s="81">
        <f ca="1">VLOOKUP(eurostat_totals[[#This Row],[energy carrier EUCalc]],$AE$11:$BI$24,COLUMN()-COLUMN($AD$29),FALSE)*eurostat_totals[[#This Row],[2020 1]]</f>
        <v>18.445552160000002</v>
      </c>
      <c r="BA158" s="81">
        <f ca="1">VLOOKUP(eurostat_totals[[#This Row],[energy carrier EUCalc]],$AE$11:$BI$24,COLUMN()-COLUMN($AD$29),FALSE)*eurostat_totals[[#This Row],[2020 1]]</f>
        <v>18.445552160000002</v>
      </c>
      <c r="BB158" s="81">
        <f ca="1">VLOOKUP(eurostat_totals[[#This Row],[energy carrier EUCalc]],$AE$11:$BI$24,COLUMN()-COLUMN($AD$29),FALSE)*eurostat_totals[[#This Row],[2020 1]]</f>
        <v>18.445552160000002</v>
      </c>
      <c r="BC158" s="81">
        <f>VLOOKUP(eurostat_totals[[#This Row],[energy carrier EUCalc]],$AE$11:$BI$24,COLUMN()-COLUMN($AD$29),FALSE)*eurostat_totals[[#This Row],[2020 1]]</f>
        <v>18.445552160000002</v>
      </c>
      <c r="BD158" s="81">
        <f ca="1">VLOOKUP(eurostat_totals[[#This Row],[energy carrier EUCalc]],$AE$11:$BI$24,COLUMN()-COLUMN($AD$29),FALSE)*eurostat_totals[[#This Row],[2020 1]]</f>
        <v>18.445552160000002</v>
      </c>
      <c r="BE158" s="81">
        <f ca="1">VLOOKUP(eurostat_totals[[#This Row],[energy carrier EUCalc]],$AE$11:$BI$24,COLUMN()-COLUMN($AD$29),FALSE)*eurostat_totals[[#This Row],[2020 1]]</f>
        <v>18.445552160000002</v>
      </c>
      <c r="BF158" s="81">
        <f ca="1">VLOOKUP(eurostat_totals[[#This Row],[energy carrier EUCalc]],$AE$11:$BI$24,COLUMN()-COLUMN($AD$29),FALSE)*eurostat_totals[[#This Row],[2020 1]]</f>
        <v>18.445552160000002</v>
      </c>
      <c r="BG158" s="81">
        <f ca="1">VLOOKUP(eurostat_totals[[#This Row],[energy carrier EUCalc]],$AE$11:$BI$24,COLUMN()-COLUMN($AD$29),FALSE)*eurostat_totals[[#This Row],[2020 1]]</f>
        <v>18.445552160000002</v>
      </c>
      <c r="BH158" s="81">
        <f ca="1">VLOOKUP(eurostat_totals[[#This Row],[energy carrier EUCalc]],$AE$11:$BI$24,COLUMN()-COLUMN($AD$29),FALSE)*eurostat_totals[[#This Row],[2020 1]]</f>
        <v>18.445552160000002</v>
      </c>
      <c r="BI158" s="81">
        <f ca="1">VLOOKUP(eurostat_totals[[#This Row],[energy carrier EUCalc]],$AE$11:$BI$24,COLUMN()-COLUMN($AD$29),FALSE)*eurostat_totals[[#This Row],[2020 1]]</f>
        <v>18.445552160000002</v>
      </c>
    </row>
    <row r="159" spans="1:61" x14ac:dyDescent="0.25">
      <c r="A159" s="81" t="str">
        <f t="shared" ref="A159:A222" si="125">B159&amp;C159</f>
        <v>heat-geothermalCzech Republic</v>
      </c>
      <c r="B159" s="6" t="s">
        <v>40</v>
      </c>
      <c r="C159" t="s">
        <v>13</v>
      </c>
      <c r="D159" s="84">
        <v>0</v>
      </c>
      <c r="E159" s="84">
        <v>0</v>
      </c>
      <c r="F159" s="84">
        <v>0</v>
      </c>
      <c r="G159" s="84">
        <v>0</v>
      </c>
      <c r="H159" s="84">
        <v>0</v>
      </c>
      <c r="I159" s="84">
        <v>0</v>
      </c>
      <c r="J159" s="84">
        <v>0</v>
      </c>
      <c r="K159" s="84">
        <v>0</v>
      </c>
      <c r="L159" s="84">
        <v>0</v>
      </c>
      <c r="M159" s="84">
        <v>0</v>
      </c>
      <c r="N159" s="84">
        <v>0</v>
      </c>
      <c r="O159" s="84">
        <v>0</v>
      </c>
      <c r="P159" s="84">
        <v>0</v>
      </c>
      <c r="Q159" s="84">
        <v>0</v>
      </c>
      <c r="R159" s="84">
        <v>0</v>
      </c>
      <c r="S159" s="84">
        <v>0</v>
      </c>
      <c r="T159" s="84">
        <v>0</v>
      </c>
      <c r="U159" s="84">
        <v>0</v>
      </c>
      <c r="V159" s="84">
        <v>0</v>
      </c>
      <c r="W159" s="84">
        <v>0</v>
      </c>
      <c r="X159" s="84">
        <v>0</v>
      </c>
      <c r="Y159" s="84">
        <v>0</v>
      </c>
      <c r="Z159" s="84">
        <v>0</v>
      </c>
      <c r="AA159" s="84">
        <v>0</v>
      </c>
      <c r="AB159" s="84">
        <v>0</v>
      </c>
      <c r="AC159" s="84">
        <v>0</v>
      </c>
      <c r="AD159" s="84">
        <v>0</v>
      </c>
      <c r="AE159" s="84">
        <v>0</v>
      </c>
      <c r="AF159" s="84">
        <f t="shared" si="122"/>
        <v>0</v>
      </c>
      <c r="AG159" s="84">
        <f t="shared" si="123"/>
        <v>0</v>
      </c>
      <c r="AH159" s="84">
        <f t="shared" si="124"/>
        <v>0</v>
      </c>
      <c r="AI159" s="84">
        <f ca="1">VLOOKUP(eurostat_totals[[#This Row],[energy carrier EUCalc]],$AE$11:$BI$24,COLUMN()-COLUMN($AD$29),FALSE)*eurostat_totals[[#This Row],[2020 1]]</f>
        <v>0</v>
      </c>
      <c r="AJ159" s="84">
        <f ca="1">VLOOKUP(eurostat_totals[[#This Row],[energy carrier EUCalc]],$AE$11:$BI$24,COLUMN()-COLUMN($AD$29),FALSE)*eurostat_totals[[#This Row],[2020 1]]</f>
        <v>0</v>
      </c>
      <c r="AK159" s="84">
        <f ca="1">VLOOKUP(eurostat_totals[[#This Row],[energy carrier EUCalc]],$AE$11:$BI$24,COLUMN()-COLUMN($AD$29),FALSE)*eurostat_totals[[#This Row],[2020 1]]</f>
        <v>0</v>
      </c>
      <c r="AL159" s="84">
        <f ca="1">VLOOKUP(eurostat_totals[[#This Row],[energy carrier EUCalc]],$AE$11:$BI$24,COLUMN()-COLUMN($AD$29),FALSE)*eurostat_totals[[#This Row],[2020 1]]</f>
        <v>0</v>
      </c>
      <c r="AM159" s="84">
        <f ca="1">VLOOKUP(eurostat_totals[[#This Row],[energy carrier EUCalc]],$AE$11:$BI$24,COLUMN()-COLUMN($AD$29),FALSE)*eurostat_totals[[#This Row],[2020 1]]</f>
        <v>0</v>
      </c>
      <c r="AN159" s="84">
        <f ca="1">VLOOKUP(eurostat_totals[[#This Row],[energy carrier EUCalc]],$AE$11:$BI$24,COLUMN()-COLUMN($AD$29),FALSE)*eurostat_totals[[#This Row],[2020 1]]</f>
        <v>0</v>
      </c>
      <c r="AO159" s="84">
        <f>VLOOKUP(eurostat_totals[[#This Row],[energy carrier EUCalc]],$AE$11:$BI$24,COLUMN()-COLUMN($AD$29),FALSE)*eurostat_totals[[#This Row],[2020 1]]</f>
        <v>0</v>
      </c>
      <c r="AP159" s="84">
        <f ca="1">VLOOKUP(eurostat_totals[[#This Row],[energy carrier EUCalc]],$AE$11:$BI$24,COLUMN()-COLUMN($AD$29),FALSE)*eurostat_totals[[#This Row],[2020 1]]</f>
        <v>0</v>
      </c>
      <c r="AQ159" s="84">
        <f ca="1">VLOOKUP(eurostat_totals[[#This Row],[energy carrier EUCalc]],$AE$11:$BI$24,COLUMN()-COLUMN($AD$29),FALSE)*eurostat_totals[[#This Row],[2020 1]]</f>
        <v>0</v>
      </c>
      <c r="AR159" s="81">
        <f ca="1">VLOOKUP(eurostat_totals[[#This Row],[energy carrier EUCalc]],$AE$11:$BI$24,COLUMN()-COLUMN($AD$29),FALSE)*eurostat_totals[[#This Row],[2020 1]]</f>
        <v>0</v>
      </c>
      <c r="AS159" s="81">
        <f ca="1">VLOOKUP(eurostat_totals[[#This Row],[energy carrier EUCalc]],$AE$11:$BI$24,COLUMN()-COLUMN($AD$29),FALSE)*eurostat_totals[[#This Row],[2020 1]]</f>
        <v>0</v>
      </c>
      <c r="AT159" s="81">
        <f ca="1">VLOOKUP(eurostat_totals[[#This Row],[energy carrier EUCalc]],$AE$11:$BI$24,COLUMN()-COLUMN($AD$29),FALSE)*eurostat_totals[[#This Row],[2020 1]]</f>
        <v>0</v>
      </c>
      <c r="AU159" s="81">
        <f ca="1">VLOOKUP(eurostat_totals[[#This Row],[energy carrier EUCalc]],$AE$11:$BI$24,COLUMN()-COLUMN($AD$29),FALSE)*eurostat_totals[[#This Row],[2020 1]]</f>
        <v>0</v>
      </c>
      <c r="AV159" s="81">
        <f>VLOOKUP(eurostat_totals[[#This Row],[energy carrier EUCalc]],$AE$11:$BI$24,COLUMN()-COLUMN($AD$29),FALSE)*eurostat_totals[[#This Row],[2020 1]]</f>
        <v>0</v>
      </c>
      <c r="AW159" s="81">
        <f ca="1">VLOOKUP(eurostat_totals[[#This Row],[energy carrier EUCalc]],$AE$11:$BI$24,COLUMN()-COLUMN($AD$29),FALSE)*eurostat_totals[[#This Row],[2020 1]]</f>
        <v>0</v>
      </c>
      <c r="AX159" s="81">
        <f ca="1">VLOOKUP(eurostat_totals[[#This Row],[energy carrier EUCalc]],$AE$11:$BI$24,COLUMN()-COLUMN($AD$29),FALSE)*eurostat_totals[[#This Row],[2020 1]]</f>
        <v>0</v>
      </c>
      <c r="AY159" s="81">
        <f ca="1">VLOOKUP(eurostat_totals[[#This Row],[energy carrier EUCalc]],$AE$11:$BI$24,COLUMN()-COLUMN($AD$29),FALSE)*eurostat_totals[[#This Row],[2020 1]]</f>
        <v>0</v>
      </c>
      <c r="AZ159" s="81">
        <f ca="1">VLOOKUP(eurostat_totals[[#This Row],[energy carrier EUCalc]],$AE$11:$BI$24,COLUMN()-COLUMN($AD$29),FALSE)*eurostat_totals[[#This Row],[2020 1]]</f>
        <v>0</v>
      </c>
      <c r="BA159" s="81">
        <f ca="1">VLOOKUP(eurostat_totals[[#This Row],[energy carrier EUCalc]],$AE$11:$BI$24,COLUMN()-COLUMN($AD$29),FALSE)*eurostat_totals[[#This Row],[2020 1]]</f>
        <v>0</v>
      </c>
      <c r="BB159" s="81">
        <f ca="1">VLOOKUP(eurostat_totals[[#This Row],[energy carrier EUCalc]],$AE$11:$BI$24,COLUMN()-COLUMN($AD$29),FALSE)*eurostat_totals[[#This Row],[2020 1]]</f>
        <v>0</v>
      </c>
      <c r="BC159" s="81">
        <f>VLOOKUP(eurostat_totals[[#This Row],[energy carrier EUCalc]],$AE$11:$BI$24,COLUMN()-COLUMN($AD$29),FALSE)*eurostat_totals[[#This Row],[2020 1]]</f>
        <v>0</v>
      </c>
      <c r="BD159" s="81">
        <f ca="1">VLOOKUP(eurostat_totals[[#This Row],[energy carrier EUCalc]],$AE$11:$BI$24,COLUMN()-COLUMN($AD$29),FALSE)*eurostat_totals[[#This Row],[2020 1]]</f>
        <v>0</v>
      </c>
      <c r="BE159" s="81">
        <f ca="1">VLOOKUP(eurostat_totals[[#This Row],[energy carrier EUCalc]],$AE$11:$BI$24,COLUMN()-COLUMN($AD$29),FALSE)*eurostat_totals[[#This Row],[2020 1]]</f>
        <v>0</v>
      </c>
      <c r="BF159" s="81">
        <f ca="1">VLOOKUP(eurostat_totals[[#This Row],[energy carrier EUCalc]],$AE$11:$BI$24,COLUMN()-COLUMN($AD$29),FALSE)*eurostat_totals[[#This Row],[2020 1]]</f>
        <v>0</v>
      </c>
      <c r="BG159" s="81">
        <f ca="1">VLOOKUP(eurostat_totals[[#This Row],[energy carrier EUCalc]],$AE$11:$BI$24,COLUMN()-COLUMN($AD$29),FALSE)*eurostat_totals[[#This Row],[2020 1]]</f>
        <v>0</v>
      </c>
      <c r="BH159" s="81">
        <f ca="1">VLOOKUP(eurostat_totals[[#This Row],[energy carrier EUCalc]],$AE$11:$BI$24,COLUMN()-COLUMN($AD$29),FALSE)*eurostat_totals[[#This Row],[2020 1]]</f>
        <v>0</v>
      </c>
      <c r="BI159" s="81">
        <f ca="1">VLOOKUP(eurostat_totals[[#This Row],[energy carrier EUCalc]],$AE$11:$BI$24,COLUMN()-COLUMN($AD$29),FALSE)*eurostat_totals[[#This Row],[2020 1]]</f>
        <v>0</v>
      </c>
    </row>
    <row r="160" spans="1:61" x14ac:dyDescent="0.25">
      <c r="A160" s="81" t="str">
        <f t="shared" si="125"/>
        <v>heat-geothermalDenmark</v>
      </c>
      <c r="B160" s="6" t="s">
        <v>40</v>
      </c>
      <c r="C160" t="s">
        <v>17</v>
      </c>
      <c r="D160" s="84">
        <v>0</v>
      </c>
      <c r="E160" s="84">
        <v>0</v>
      </c>
      <c r="F160" s="84">
        <v>0</v>
      </c>
      <c r="G160" s="84">
        <v>0</v>
      </c>
      <c r="H160" s="84">
        <v>0</v>
      </c>
      <c r="I160" s="84">
        <v>0</v>
      </c>
      <c r="J160" s="84">
        <v>0</v>
      </c>
      <c r="K160" s="84">
        <v>0</v>
      </c>
      <c r="L160" s="84">
        <v>0</v>
      </c>
      <c r="M160" s="84">
        <v>0</v>
      </c>
      <c r="N160" s="84">
        <v>0</v>
      </c>
      <c r="O160" s="84">
        <v>0</v>
      </c>
      <c r="P160" s="84">
        <v>0</v>
      </c>
      <c r="Q160" s="84">
        <v>0</v>
      </c>
      <c r="R160" s="84">
        <v>0</v>
      </c>
      <c r="S160" s="84">
        <v>0</v>
      </c>
      <c r="T160" s="84">
        <v>0</v>
      </c>
      <c r="U160" s="84">
        <v>0</v>
      </c>
      <c r="V160" s="84">
        <v>0</v>
      </c>
      <c r="W160" s="84">
        <v>0</v>
      </c>
      <c r="X160" s="84">
        <v>0</v>
      </c>
      <c r="Y160" s="84">
        <v>0</v>
      </c>
      <c r="Z160" s="84">
        <v>0</v>
      </c>
      <c r="AA160" s="84">
        <v>0</v>
      </c>
      <c r="AB160" s="84">
        <v>0</v>
      </c>
      <c r="AC160" s="84">
        <v>0</v>
      </c>
      <c r="AD160" s="84">
        <v>0</v>
      </c>
      <c r="AE160" s="84">
        <v>0</v>
      </c>
      <c r="AF160" s="84">
        <f t="shared" si="122"/>
        <v>0</v>
      </c>
      <c r="AG160" s="84">
        <f t="shared" si="123"/>
        <v>0</v>
      </c>
      <c r="AH160" s="84">
        <f t="shared" si="124"/>
        <v>0</v>
      </c>
      <c r="AI160" s="84">
        <f ca="1">VLOOKUP(eurostat_totals[[#This Row],[energy carrier EUCalc]],$AE$11:$BI$24,COLUMN()-COLUMN($AD$29),FALSE)*eurostat_totals[[#This Row],[2020 1]]</f>
        <v>0</v>
      </c>
      <c r="AJ160" s="84">
        <f ca="1">VLOOKUP(eurostat_totals[[#This Row],[energy carrier EUCalc]],$AE$11:$BI$24,COLUMN()-COLUMN($AD$29),FALSE)*eurostat_totals[[#This Row],[2020 1]]</f>
        <v>0</v>
      </c>
      <c r="AK160" s="84">
        <f ca="1">VLOOKUP(eurostat_totals[[#This Row],[energy carrier EUCalc]],$AE$11:$BI$24,COLUMN()-COLUMN($AD$29),FALSE)*eurostat_totals[[#This Row],[2020 1]]</f>
        <v>0</v>
      </c>
      <c r="AL160" s="84">
        <f ca="1">VLOOKUP(eurostat_totals[[#This Row],[energy carrier EUCalc]],$AE$11:$BI$24,COLUMN()-COLUMN($AD$29),FALSE)*eurostat_totals[[#This Row],[2020 1]]</f>
        <v>0</v>
      </c>
      <c r="AM160" s="84">
        <f ca="1">VLOOKUP(eurostat_totals[[#This Row],[energy carrier EUCalc]],$AE$11:$BI$24,COLUMN()-COLUMN($AD$29),FALSE)*eurostat_totals[[#This Row],[2020 1]]</f>
        <v>0</v>
      </c>
      <c r="AN160" s="84">
        <f ca="1">VLOOKUP(eurostat_totals[[#This Row],[energy carrier EUCalc]],$AE$11:$BI$24,COLUMN()-COLUMN($AD$29),FALSE)*eurostat_totals[[#This Row],[2020 1]]</f>
        <v>0</v>
      </c>
      <c r="AO160" s="84">
        <f>VLOOKUP(eurostat_totals[[#This Row],[energy carrier EUCalc]],$AE$11:$BI$24,COLUMN()-COLUMN($AD$29),FALSE)*eurostat_totals[[#This Row],[2020 1]]</f>
        <v>0</v>
      </c>
      <c r="AP160" s="84">
        <f ca="1">VLOOKUP(eurostat_totals[[#This Row],[energy carrier EUCalc]],$AE$11:$BI$24,COLUMN()-COLUMN($AD$29),FALSE)*eurostat_totals[[#This Row],[2020 1]]</f>
        <v>0</v>
      </c>
      <c r="AQ160" s="84">
        <f ca="1">VLOOKUP(eurostat_totals[[#This Row],[energy carrier EUCalc]],$AE$11:$BI$24,COLUMN()-COLUMN($AD$29),FALSE)*eurostat_totals[[#This Row],[2020 1]]</f>
        <v>0</v>
      </c>
      <c r="AR160" s="81">
        <f ca="1">VLOOKUP(eurostat_totals[[#This Row],[energy carrier EUCalc]],$AE$11:$BI$24,COLUMN()-COLUMN($AD$29),FALSE)*eurostat_totals[[#This Row],[2020 1]]</f>
        <v>0</v>
      </c>
      <c r="AS160" s="81">
        <f ca="1">VLOOKUP(eurostat_totals[[#This Row],[energy carrier EUCalc]],$AE$11:$BI$24,COLUMN()-COLUMN($AD$29),FALSE)*eurostat_totals[[#This Row],[2020 1]]</f>
        <v>0</v>
      </c>
      <c r="AT160" s="81">
        <f ca="1">VLOOKUP(eurostat_totals[[#This Row],[energy carrier EUCalc]],$AE$11:$BI$24,COLUMN()-COLUMN($AD$29),FALSE)*eurostat_totals[[#This Row],[2020 1]]</f>
        <v>0</v>
      </c>
      <c r="AU160" s="81">
        <f ca="1">VLOOKUP(eurostat_totals[[#This Row],[energy carrier EUCalc]],$AE$11:$BI$24,COLUMN()-COLUMN($AD$29),FALSE)*eurostat_totals[[#This Row],[2020 1]]</f>
        <v>0</v>
      </c>
      <c r="AV160" s="81">
        <f>VLOOKUP(eurostat_totals[[#This Row],[energy carrier EUCalc]],$AE$11:$BI$24,COLUMN()-COLUMN($AD$29),FALSE)*eurostat_totals[[#This Row],[2020 1]]</f>
        <v>0</v>
      </c>
      <c r="AW160" s="81">
        <f ca="1">VLOOKUP(eurostat_totals[[#This Row],[energy carrier EUCalc]],$AE$11:$BI$24,COLUMN()-COLUMN($AD$29),FALSE)*eurostat_totals[[#This Row],[2020 1]]</f>
        <v>0</v>
      </c>
      <c r="AX160" s="81">
        <f ca="1">VLOOKUP(eurostat_totals[[#This Row],[energy carrier EUCalc]],$AE$11:$BI$24,COLUMN()-COLUMN($AD$29),FALSE)*eurostat_totals[[#This Row],[2020 1]]</f>
        <v>0</v>
      </c>
      <c r="AY160" s="81">
        <f ca="1">VLOOKUP(eurostat_totals[[#This Row],[energy carrier EUCalc]],$AE$11:$BI$24,COLUMN()-COLUMN($AD$29),FALSE)*eurostat_totals[[#This Row],[2020 1]]</f>
        <v>0</v>
      </c>
      <c r="AZ160" s="81">
        <f ca="1">VLOOKUP(eurostat_totals[[#This Row],[energy carrier EUCalc]],$AE$11:$BI$24,COLUMN()-COLUMN($AD$29),FALSE)*eurostat_totals[[#This Row],[2020 1]]</f>
        <v>0</v>
      </c>
      <c r="BA160" s="81">
        <f ca="1">VLOOKUP(eurostat_totals[[#This Row],[energy carrier EUCalc]],$AE$11:$BI$24,COLUMN()-COLUMN($AD$29),FALSE)*eurostat_totals[[#This Row],[2020 1]]</f>
        <v>0</v>
      </c>
      <c r="BB160" s="81">
        <f ca="1">VLOOKUP(eurostat_totals[[#This Row],[energy carrier EUCalc]],$AE$11:$BI$24,COLUMN()-COLUMN($AD$29),FALSE)*eurostat_totals[[#This Row],[2020 1]]</f>
        <v>0</v>
      </c>
      <c r="BC160" s="81">
        <f>VLOOKUP(eurostat_totals[[#This Row],[energy carrier EUCalc]],$AE$11:$BI$24,COLUMN()-COLUMN($AD$29),FALSE)*eurostat_totals[[#This Row],[2020 1]]</f>
        <v>0</v>
      </c>
      <c r="BD160" s="81">
        <f ca="1">VLOOKUP(eurostat_totals[[#This Row],[energy carrier EUCalc]],$AE$11:$BI$24,COLUMN()-COLUMN($AD$29),FALSE)*eurostat_totals[[#This Row],[2020 1]]</f>
        <v>0</v>
      </c>
      <c r="BE160" s="81">
        <f ca="1">VLOOKUP(eurostat_totals[[#This Row],[energy carrier EUCalc]],$AE$11:$BI$24,COLUMN()-COLUMN($AD$29),FALSE)*eurostat_totals[[#This Row],[2020 1]]</f>
        <v>0</v>
      </c>
      <c r="BF160" s="81">
        <f ca="1">VLOOKUP(eurostat_totals[[#This Row],[energy carrier EUCalc]],$AE$11:$BI$24,COLUMN()-COLUMN($AD$29),FALSE)*eurostat_totals[[#This Row],[2020 1]]</f>
        <v>0</v>
      </c>
      <c r="BG160" s="81">
        <f ca="1">VLOOKUP(eurostat_totals[[#This Row],[energy carrier EUCalc]],$AE$11:$BI$24,COLUMN()-COLUMN($AD$29),FALSE)*eurostat_totals[[#This Row],[2020 1]]</f>
        <v>0</v>
      </c>
      <c r="BH160" s="81">
        <f ca="1">VLOOKUP(eurostat_totals[[#This Row],[energy carrier EUCalc]],$AE$11:$BI$24,COLUMN()-COLUMN($AD$29),FALSE)*eurostat_totals[[#This Row],[2020 1]]</f>
        <v>0</v>
      </c>
      <c r="BI160" s="81">
        <f ca="1">VLOOKUP(eurostat_totals[[#This Row],[energy carrier EUCalc]],$AE$11:$BI$24,COLUMN()-COLUMN($AD$29),FALSE)*eurostat_totals[[#This Row],[2020 1]]</f>
        <v>0</v>
      </c>
    </row>
    <row r="161" spans="1:61" x14ac:dyDescent="0.25">
      <c r="A161" s="81" t="str">
        <f t="shared" si="125"/>
        <v>heat-geothermalEstonia</v>
      </c>
      <c r="B161" s="6" t="s">
        <v>40</v>
      </c>
      <c r="C161" t="s">
        <v>25</v>
      </c>
      <c r="D161" s="84">
        <v>0</v>
      </c>
      <c r="E161" s="84">
        <v>0</v>
      </c>
      <c r="F161" s="84">
        <v>0</v>
      </c>
      <c r="G161" s="84">
        <v>0</v>
      </c>
      <c r="H161" s="84">
        <v>0</v>
      </c>
      <c r="I161" s="84">
        <v>0</v>
      </c>
      <c r="J161" s="84">
        <v>0</v>
      </c>
      <c r="K161" s="84">
        <v>0</v>
      </c>
      <c r="L161" s="84">
        <v>0</v>
      </c>
      <c r="M161" s="84">
        <v>0</v>
      </c>
      <c r="N161" s="84">
        <v>0</v>
      </c>
      <c r="O161" s="84">
        <v>0</v>
      </c>
      <c r="P161" s="84">
        <v>0</v>
      </c>
      <c r="Q161" s="84">
        <v>0</v>
      </c>
      <c r="R161" s="84">
        <v>0</v>
      </c>
      <c r="S161" s="84">
        <v>0</v>
      </c>
      <c r="T161" s="84">
        <v>0</v>
      </c>
      <c r="U161" s="84">
        <v>0</v>
      </c>
      <c r="V161" s="84">
        <v>0</v>
      </c>
      <c r="W161" s="84">
        <v>0</v>
      </c>
      <c r="X161" s="84">
        <v>0</v>
      </c>
      <c r="Y161" s="84">
        <v>0</v>
      </c>
      <c r="Z161" s="84">
        <v>0</v>
      </c>
      <c r="AA161" s="84">
        <v>0</v>
      </c>
      <c r="AB161" s="84">
        <v>0</v>
      </c>
      <c r="AC161" s="84">
        <v>0</v>
      </c>
      <c r="AD161" s="84">
        <v>0</v>
      </c>
      <c r="AE161" s="84">
        <v>0</v>
      </c>
      <c r="AF161" s="84">
        <f t="shared" si="122"/>
        <v>0</v>
      </c>
      <c r="AG161" s="84">
        <f t="shared" si="123"/>
        <v>0</v>
      </c>
      <c r="AH161" s="84">
        <f t="shared" si="124"/>
        <v>0</v>
      </c>
      <c r="AI161" s="84">
        <f ca="1">VLOOKUP(eurostat_totals[[#This Row],[energy carrier EUCalc]],$AE$11:$BI$24,COLUMN()-COLUMN($AD$29),FALSE)*eurostat_totals[[#This Row],[2020 1]]</f>
        <v>0</v>
      </c>
      <c r="AJ161" s="84">
        <f ca="1">VLOOKUP(eurostat_totals[[#This Row],[energy carrier EUCalc]],$AE$11:$BI$24,COLUMN()-COLUMN($AD$29),FALSE)*eurostat_totals[[#This Row],[2020 1]]</f>
        <v>0</v>
      </c>
      <c r="AK161" s="84">
        <f ca="1">VLOOKUP(eurostat_totals[[#This Row],[energy carrier EUCalc]],$AE$11:$BI$24,COLUMN()-COLUMN($AD$29),FALSE)*eurostat_totals[[#This Row],[2020 1]]</f>
        <v>0</v>
      </c>
      <c r="AL161" s="84">
        <f ca="1">VLOOKUP(eurostat_totals[[#This Row],[energy carrier EUCalc]],$AE$11:$BI$24,COLUMN()-COLUMN($AD$29),FALSE)*eurostat_totals[[#This Row],[2020 1]]</f>
        <v>0</v>
      </c>
      <c r="AM161" s="84">
        <f ca="1">VLOOKUP(eurostat_totals[[#This Row],[energy carrier EUCalc]],$AE$11:$BI$24,COLUMN()-COLUMN($AD$29),FALSE)*eurostat_totals[[#This Row],[2020 1]]</f>
        <v>0</v>
      </c>
      <c r="AN161" s="84">
        <f ca="1">VLOOKUP(eurostat_totals[[#This Row],[energy carrier EUCalc]],$AE$11:$BI$24,COLUMN()-COLUMN($AD$29),FALSE)*eurostat_totals[[#This Row],[2020 1]]</f>
        <v>0</v>
      </c>
      <c r="AO161" s="84">
        <f>VLOOKUP(eurostat_totals[[#This Row],[energy carrier EUCalc]],$AE$11:$BI$24,COLUMN()-COLUMN($AD$29),FALSE)*eurostat_totals[[#This Row],[2020 1]]</f>
        <v>0</v>
      </c>
      <c r="AP161" s="84">
        <f ca="1">VLOOKUP(eurostat_totals[[#This Row],[energy carrier EUCalc]],$AE$11:$BI$24,COLUMN()-COLUMN($AD$29),FALSE)*eurostat_totals[[#This Row],[2020 1]]</f>
        <v>0</v>
      </c>
      <c r="AQ161" s="84">
        <f ca="1">VLOOKUP(eurostat_totals[[#This Row],[energy carrier EUCalc]],$AE$11:$BI$24,COLUMN()-COLUMN($AD$29),FALSE)*eurostat_totals[[#This Row],[2020 1]]</f>
        <v>0</v>
      </c>
      <c r="AR161" s="81">
        <f ca="1">VLOOKUP(eurostat_totals[[#This Row],[energy carrier EUCalc]],$AE$11:$BI$24,COLUMN()-COLUMN($AD$29),FALSE)*eurostat_totals[[#This Row],[2020 1]]</f>
        <v>0</v>
      </c>
      <c r="AS161" s="81">
        <f ca="1">VLOOKUP(eurostat_totals[[#This Row],[energy carrier EUCalc]],$AE$11:$BI$24,COLUMN()-COLUMN($AD$29),FALSE)*eurostat_totals[[#This Row],[2020 1]]</f>
        <v>0</v>
      </c>
      <c r="AT161" s="81">
        <f ca="1">VLOOKUP(eurostat_totals[[#This Row],[energy carrier EUCalc]],$AE$11:$BI$24,COLUMN()-COLUMN($AD$29),FALSE)*eurostat_totals[[#This Row],[2020 1]]</f>
        <v>0</v>
      </c>
      <c r="AU161" s="81">
        <f ca="1">VLOOKUP(eurostat_totals[[#This Row],[energy carrier EUCalc]],$AE$11:$BI$24,COLUMN()-COLUMN($AD$29),FALSE)*eurostat_totals[[#This Row],[2020 1]]</f>
        <v>0</v>
      </c>
      <c r="AV161" s="81">
        <f>VLOOKUP(eurostat_totals[[#This Row],[energy carrier EUCalc]],$AE$11:$BI$24,COLUMN()-COLUMN($AD$29),FALSE)*eurostat_totals[[#This Row],[2020 1]]</f>
        <v>0</v>
      </c>
      <c r="AW161" s="81">
        <f ca="1">VLOOKUP(eurostat_totals[[#This Row],[energy carrier EUCalc]],$AE$11:$BI$24,COLUMN()-COLUMN($AD$29),FALSE)*eurostat_totals[[#This Row],[2020 1]]</f>
        <v>0</v>
      </c>
      <c r="AX161" s="81">
        <f ca="1">VLOOKUP(eurostat_totals[[#This Row],[energy carrier EUCalc]],$AE$11:$BI$24,COLUMN()-COLUMN($AD$29),FALSE)*eurostat_totals[[#This Row],[2020 1]]</f>
        <v>0</v>
      </c>
      <c r="AY161" s="81">
        <f ca="1">VLOOKUP(eurostat_totals[[#This Row],[energy carrier EUCalc]],$AE$11:$BI$24,COLUMN()-COLUMN($AD$29),FALSE)*eurostat_totals[[#This Row],[2020 1]]</f>
        <v>0</v>
      </c>
      <c r="AZ161" s="81">
        <f ca="1">VLOOKUP(eurostat_totals[[#This Row],[energy carrier EUCalc]],$AE$11:$BI$24,COLUMN()-COLUMN($AD$29),FALSE)*eurostat_totals[[#This Row],[2020 1]]</f>
        <v>0</v>
      </c>
      <c r="BA161" s="81">
        <f ca="1">VLOOKUP(eurostat_totals[[#This Row],[energy carrier EUCalc]],$AE$11:$BI$24,COLUMN()-COLUMN($AD$29),FALSE)*eurostat_totals[[#This Row],[2020 1]]</f>
        <v>0</v>
      </c>
      <c r="BB161" s="81">
        <f ca="1">VLOOKUP(eurostat_totals[[#This Row],[energy carrier EUCalc]],$AE$11:$BI$24,COLUMN()-COLUMN($AD$29),FALSE)*eurostat_totals[[#This Row],[2020 1]]</f>
        <v>0</v>
      </c>
      <c r="BC161" s="81">
        <f>VLOOKUP(eurostat_totals[[#This Row],[energy carrier EUCalc]],$AE$11:$BI$24,COLUMN()-COLUMN($AD$29),FALSE)*eurostat_totals[[#This Row],[2020 1]]</f>
        <v>0</v>
      </c>
      <c r="BD161" s="81">
        <f ca="1">VLOOKUP(eurostat_totals[[#This Row],[energy carrier EUCalc]],$AE$11:$BI$24,COLUMN()-COLUMN($AD$29),FALSE)*eurostat_totals[[#This Row],[2020 1]]</f>
        <v>0</v>
      </c>
      <c r="BE161" s="81">
        <f ca="1">VLOOKUP(eurostat_totals[[#This Row],[energy carrier EUCalc]],$AE$11:$BI$24,COLUMN()-COLUMN($AD$29),FALSE)*eurostat_totals[[#This Row],[2020 1]]</f>
        <v>0</v>
      </c>
      <c r="BF161" s="81">
        <f ca="1">VLOOKUP(eurostat_totals[[#This Row],[energy carrier EUCalc]],$AE$11:$BI$24,COLUMN()-COLUMN($AD$29),FALSE)*eurostat_totals[[#This Row],[2020 1]]</f>
        <v>0</v>
      </c>
      <c r="BG161" s="81">
        <f ca="1">VLOOKUP(eurostat_totals[[#This Row],[energy carrier EUCalc]],$AE$11:$BI$24,COLUMN()-COLUMN($AD$29),FALSE)*eurostat_totals[[#This Row],[2020 1]]</f>
        <v>0</v>
      </c>
      <c r="BH161" s="81">
        <f ca="1">VLOOKUP(eurostat_totals[[#This Row],[energy carrier EUCalc]],$AE$11:$BI$24,COLUMN()-COLUMN($AD$29),FALSE)*eurostat_totals[[#This Row],[2020 1]]</f>
        <v>0</v>
      </c>
      <c r="BI161" s="81">
        <f ca="1">VLOOKUP(eurostat_totals[[#This Row],[energy carrier EUCalc]],$AE$11:$BI$24,COLUMN()-COLUMN($AD$29),FALSE)*eurostat_totals[[#This Row],[2020 1]]</f>
        <v>0</v>
      </c>
    </row>
    <row r="162" spans="1:61" x14ac:dyDescent="0.25">
      <c r="A162" s="81" t="str">
        <f t="shared" si="125"/>
        <v>heat-geothermalFinland</v>
      </c>
      <c r="B162" s="6" t="s">
        <v>40</v>
      </c>
      <c r="C162" t="s">
        <v>11</v>
      </c>
      <c r="D162" s="84">
        <v>0</v>
      </c>
      <c r="E162" s="84">
        <v>0</v>
      </c>
      <c r="F162" s="84">
        <v>0</v>
      </c>
      <c r="G162" s="84">
        <v>0</v>
      </c>
      <c r="H162" s="84">
        <v>0</v>
      </c>
      <c r="I162" s="84">
        <v>0</v>
      </c>
      <c r="J162" s="84">
        <v>0</v>
      </c>
      <c r="K162" s="84">
        <v>0</v>
      </c>
      <c r="L162" s="84">
        <v>0</v>
      </c>
      <c r="M162" s="84">
        <v>0</v>
      </c>
      <c r="N162" s="84">
        <v>0</v>
      </c>
      <c r="O162" s="84">
        <v>0</v>
      </c>
      <c r="P162" s="84">
        <v>0</v>
      </c>
      <c r="Q162" s="84">
        <v>0</v>
      </c>
      <c r="R162" s="84">
        <v>0</v>
      </c>
      <c r="S162" s="84">
        <v>0</v>
      </c>
      <c r="T162" s="84">
        <v>0</v>
      </c>
      <c r="U162" s="84">
        <v>0</v>
      </c>
      <c r="V162" s="84">
        <v>0</v>
      </c>
      <c r="W162" s="84">
        <v>0</v>
      </c>
      <c r="X162" s="84">
        <v>0</v>
      </c>
      <c r="Y162" s="84">
        <v>0</v>
      </c>
      <c r="Z162" s="84">
        <v>0</v>
      </c>
      <c r="AA162" s="84">
        <v>0</v>
      </c>
      <c r="AB162" s="84">
        <v>0</v>
      </c>
      <c r="AC162" s="84">
        <v>0</v>
      </c>
      <c r="AD162" s="84">
        <v>0</v>
      </c>
      <c r="AE162" s="84">
        <v>0</v>
      </c>
      <c r="AF162" s="84">
        <f t="shared" si="122"/>
        <v>0</v>
      </c>
      <c r="AG162" s="84">
        <f t="shared" si="123"/>
        <v>0</v>
      </c>
      <c r="AH162" s="84">
        <f t="shared" si="124"/>
        <v>0</v>
      </c>
      <c r="AI162" s="84">
        <f ca="1">VLOOKUP(eurostat_totals[[#This Row],[energy carrier EUCalc]],$AE$11:$BI$24,COLUMN()-COLUMN($AD$29),FALSE)*eurostat_totals[[#This Row],[2020 1]]</f>
        <v>0</v>
      </c>
      <c r="AJ162" s="84">
        <f ca="1">VLOOKUP(eurostat_totals[[#This Row],[energy carrier EUCalc]],$AE$11:$BI$24,COLUMN()-COLUMN($AD$29),FALSE)*eurostat_totals[[#This Row],[2020 1]]</f>
        <v>0</v>
      </c>
      <c r="AK162" s="84">
        <f ca="1">VLOOKUP(eurostat_totals[[#This Row],[energy carrier EUCalc]],$AE$11:$BI$24,COLUMN()-COLUMN($AD$29),FALSE)*eurostat_totals[[#This Row],[2020 1]]</f>
        <v>0</v>
      </c>
      <c r="AL162" s="84">
        <f ca="1">VLOOKUP(eurostat_totals[[#This Row],[energy carrier EUCalc]],$AE$11:$BI$24,COLUMN()-COLUMN($AD$29),FALSE)*eurostat_totals[[#This Row],[2020 1]]</f>
        <v>0</v>
      </c>
      <c r="AM162" s="84">
        <f ca="1">VLOOKUP(eurostat_totals[[#This Row],[energy carrier EUCalc]],$AE$11:$BI$24,COLUMN()-COLUMN($AD$29),FALSE)*eurostat_totals[[#This Row],[2020 1]]</f>
        <v>0</v>
      </c>
      <c r="AN162" s="84">
        <f ca="1">VLOOKUP(eurostat_totals[[#This Row],[energy carrier EUCalc]],$AE$11:$BI$24,COLUMN()-COLUMN($AD$29),FALSE)*eurostat_totals[[#This Row],[2020 1]]</f>
        <v>0</v>
      </c>
      <c r="AO162" s="84">
        <f>VLOOKUP(eurostat_totals[[#This Row],[energy carrier EUCalc]],$AE$11:$BI$24,COLUMN()-COLUMN($AD$29),FALSE)*eurostat_totals[[#This Row],[2020 1]]</f>
        <v>0</v>
      </c>
      <c r="AP162" s="84">
        <f ca="1">VLOOKUP(eurostat_totals[[#This Row],[energy carrier EUCalc]],$AE$11:$BI$24,COLUMN()-COLUMN($AD$29),FALSE)*eurostat_totals[[#This Row],[2020 1]]</f>
        <v>0</v>
      </c>
      <c r="AQ162" s="84">
        <f ca="1">VLOOKUP(eurostat_totals[[#This Row],[energy carrier EUCalc]],$AE$11:$BI$24,COLUMN()-COLUMN($AD$29),FALSE)*eurostat_totals[[#This Row],[2020 1]]</f>
        <v>0</v>
      </c>
      <c r="AR162" s="81">
        <f ca="1">VLOOKUP(eurostat_totals[[#This Row],[energy carrier EUCalc]],$AE$11:$BI$24,COLUMN()-COLUMN($AD$29),FALSE)*eurostat_totals[[#This Row],[2020 1]]</f>
        <v>0</v>
      </c>
      <c r="AS162" s="81">
        <f ca="1">VLOOKUP(eurostat_totals[[#This Row],[energy carrier EUCalc]],$AE$11:$BI$24,COLUMN()-COLUMN($AD$29),FALSE)*eurostat_totals[[#This Row],[2020 1]]</f>
        <v>0</v>
      </c>
      <c r="AT162" s="81">
        <f ca="1">VLOOKUP(eurostat_totals[[#This Row],[energy carrier EUCalc]],$AE$11:$BI$24,COLUMN()-COLUMN($AD$29),FALSE)*eurostat_totals[[#This Row],[2020 1]]</f>
        <v>0</v>
      </c>
      <c r="AU162" s="81">
        <f ca="1">VLOOKUP(eurostat_totals[[#This Row],[energy carrier EUCalc]],$AE$11:$BI$24,COLUMN()-COLUMN($AD$29),FALSE)*eurostat_totals[[#This Row],[2020 1]]</f>
        <v>0</v>
      </c>
      <c r="AV162" s="81">
        <f>VLOOKUP(eurostat_totals[[#This Row],[energy carrier EUCalc]],$AE$11:$BI$24,COLUMN()-COLUMN($AD$29),FALSE)*eurostat_totals[[#This Row],[2020 1]]</f>
        <v>0</v>
      </c>
      <c r="AW162" s="81">
        <f ca="1">VLOOKUP(eurostat_totals[[#This Row],[energy carrier EUCalc]],$AE$11:$BI$24,COLUMN()-COLUMN($AD$29),FALSE)*eurostat_totals[[#This Row],[2020 1]]</f>
        <v>0</v>
      </c>
      <c r="AX162" s="81">
        <f ca="1">VLOOKUP(eurostat_totals[[#This Row],[energy carrier EUCalc]],$AE$11:$BI$24,COLUMN()-COLUMN($AD$29),FALSE)*eurostat_totals[[#This Row],[2020 1]]</f>
        <v>0</v>
      </c>
      <c r="AY162" s="81">
        <f ca="1">VLOOKUP(eurostat_totals[[#This Row],[energy carrier EUCalc]],$AE$11:$BI$24,COLUMN()-COLUMN($AD$29),FALSE)*eurostat_totals[[#This Row],[2020 1]]</f>
        <v>0</v>
      </c>
      <c r="AZ162" s="81">
        <f ca="1">VLOOKUP(eurostat_totals[[#This Row],[energy carrier EUCalc]],$AE$11:$BI$24,COLUMN()-COLUMN($AD$29),FALSE)*eurostat_totals[[#This Row],[2020 1]]</f>
        <v>0</v>
      </c>
      <c r="BA162" s="81">
        <f ca="1">VLOOKUP(eurostat_totals[[#This Row],[energy carrier EUCalc]],$AE$11:$BI$24,COLUMN()-COLUMN($AD$29),FALSE)*eurostat_totals[[#This Row],[2020 1]]</f>
        <v>0</v>
      </c>
      <c r="BB162" s="81">
        <f ca="1">VLOOKUP(eurostat_totals[[#This Row],[energy carrier EUCalc]],$AE$11:$BI$24,COLUMN()-COLUMN($AD$29),FALSE)*eurostat_totals[[#This Row],[2020 1]]</f>
        <v>0</v>
      </c>
      <c r="BC162" s="81">
        <f>VLOOKUP(eurostat_totals[[#This Row],[energy carrier EUCalc]],$AE$11:$BI$24,COLUMN()-COLUMN($AD$29),FALSE)*eurostat_totals[[#This Row],[2020 1]]</f>
        <v>0</v>
      </c>
      <c r="BD162" s="81">
        <f ca="1">VLOOKUP(eurostat_totals[[#This Row],[energy carrier EUCalc]],$AE$11:$BI$24,COLUMN()-COLUMN($AD$29),FALSE)*eurostat_totals[[#This Row],[2020 1]]</f>
        <v>0</v>
      </c>
      <c r="BE162" s="81">
        <f ca="1">VLOOKUP(eurostat_totals[[#This Row],[energy carrier EUCalc]],$AE$11:$BI$24,COLUMN()-COLUMN($AD$29),FALSE)*eurostat_totals[[#This Row],[2020 1]]</f>
        <v>0</v>
      </c>
      <c r="BF162" s="81">
        <f ca="1">VLOOKUP(eurostat_totals[[#This Row],[energy carrier EUCalc]],$AE$11:$BI$24,COLUMN()-COLUMN($AD$29),FALSE)*eurostat_totals[[#This Row],[2020 1]]</f>
        <v>0</v>
      </c>
      <c r="BG162" s="81">
        <f ca="1">VLOOKUP(eurostat_totals[[#This Row],[energy carrier EUCalc]],$AE$11:$BI$24,COLUMN()-COLUMN($AD$29),FALSE)*eurostat_totals[[#This Row],[2020 1]]</f>
        <v>0</v>
      </c>
      <c r="BH162" s="81">
        <f ca="1">VLOOKUP(eurostat_totals[[#This Row],[energy carrier EUCalc]],$AE$11:$BI$24,COLUMN()-COLUMN($AD$29),FALSE)*eurostat_totals[[#This Row],[2020 1]]</f>
        <v>0</v>
      </c>
      <c r="BI162" s="81">
        <f ca="1">VLOOKUP(eurostat_totals[[#This Row],[energy carrier EUCalc]],$AE$11:$BI$24,COLUMN()-COLUMN($AD$29),FALSE)*eurostat_totals[[#This Row],[2020 1]]</f>
        <v>0</v>
      </c>
    </row>
    <row r="163" spans="1:61" x14ac:dyDescent="0.25">
      <c r="A163" s="81" t="str">
        <f t="shared" si="125"/>
        <v>heat-geothermalFrance</v>
      </c>
      <c r="B163" s="6" t="s">
        <v>40</v>
      </c>
      <c r="C163" t="s">
        <v>3</v>
      </c>
      <c r="D163" s="84">
        <v>1233.0591200000001</v>
      </c>
      <c r="E163" s="84">
        <v>1233.0591200000001</v>
      </c>
      <c r="F163" s="84">
        <v>1399.71702</v>
      </c>
      <c r="G163" s="84">
        <v>1360.2796900000001</v>
      </c>
      <c r="H163" s="84">
        <v>1400.2752600000001</v>
      </c>
      <c r="I163" s="84">
        <v>1472.7766799999999</v>
      </c>
      <c r="J163" s="84">
        <v>1440.2824600000001</v>
      </c>
      <c r="K163" s="84">
        <v>1418.05753</v>
      </c>
      <c r="L163" s="84">
        <v>1406.6717600000002</v>
      </c>
      <c r="M163" s="84">
        <v>1384.4468300000001</v>
      </c>
      <c r="N163" s="84">
        <v>1406.6717600000002</v>
      </c>
      <c r="O163" s="84">
        <v>1384.1677099999999</v>
      </c>
      <c r="P163" s="84">
        <v>899.72005999999999</v>
      </c>
      <c r="Q163" s="84">
        <v>906.66317000000015</v>
      </c>
      <c r="R163" s="84">
        <v>913.8854</v>
      </c>
      <c r="S163" s="84">
        <v>0</v>
      </c>
      <c r="T163" s="84">
        <v>0</v>
      </c>
      <c r="U163" s="84">
        <v>0</v>
      </c>
      <c r="V163" s="84">
        <v>0</v>
      </c>
      <c r="W163" s="84">
        <v>0</v>
      </c>
      <c r="X163" s="84">
        <v>0</v>
      </c>
      <c r="Y163" s="84">
        <v>0</v>
      </c>
      <c r="Z163" s="84">
        <v>0</v>
      </c>
      <c r="AA163" s="84">
        <v>0</v>
      </c>
      <c r="AB163" s="84">
        <v>0</v>
      </c>
      <c r="AC163" s="84">
        <v>0</v>
      </c>
      <c r="AD163" s="84">
        <v>0</v>
      </c>
      <c r="AE163" s="84">
        <v>0</v>
      </c>
      <c r="AF163" s="84">
        <f t="shared" si="122"/>
        <v>0</v>
      </c>
      <c r="AG163" s="84">
        <f t="shared" si="123"/>
        <v>0</v>
      </c>
      <c r="AH163" s="84">
        <f t="shared" si="124"/>
        <v>0</v>
      </c>
      <c r="AI163" s="84">
        <f ca="1">VLOOKUP(eurostat_totals[[#This Row],[energy carrier EUCalc]],$AE$11:$BI$24,COLUMN()-COLUMN($AD$29),FALSE)*eurostat_totals[[#This Row],[2020 1]]</f>
        <v>0</v>
      </c>
      <c r="AJ163" s="84">
        <f ca="1">VLOOKUP(eurostat_totals[[#This Row],[energy carrier EUCalc]],$AE$11:$BI$24,COLUMN()-COLUMN($AD$29),FALSE)*eurostat_totals[[#This Row],[2020 1]]</f>
        <v>0</v>
      </c>
      <c r="AK163" s="84">
        <f ca="1">VLOOKUP(eurostat_totals[[#This Row],[energy carrier EUCalc]],$AE$11:$BI$24,COLUMN()-COLUMN($AD$29),FALSE)*eurostat_totals[[#This Row],[2020 1]]</f>
        <v>0</v>
      </c>
      <c r="AL163" s="84">
        <f ca="1">VLOOKUP(eurostat_totals[[#This Row],[energy carrier EUCalc]],$AE$11:$BI$24,COLUMN()-COLUMN($AD$29),FALSE)*eurostat_totals[[#This Row],[2020 1]]</f>
        <v>0</v>
      </c>
      <c r="AM163" s="84">
        <f ca="1">VLOOKUP(eurostat_totals[[#This Row],[energy carrier EUCalc]],$AE$11:$BI$24,COLUMN()-COLUMN($AD$29),FALSE)*eurostat_totals[[#This Row],[2020 1]]</f>
        <v>0</v>
      </c>
      <c r="AN163" s="84">
        <f ca="1">VLOOKUP(eurostat_totals[[#This Row],[energy carrier EUCalc]],$AE$11:$BI$24,COLUMN()-COLUMN($AD$29),FALSE)*eurostat_totals[[#This Row],[2020 1]]</f>
        <v>0</v>
      </c>
      <c r="AO163" s="84">
        <f>VLOOKUP(eurostat_totals[[#This Row],[energy carrier EUCalc]],$AE$11:$BI$24,COLUMN()-COLUMN($AD$29),FALSE)*eurostat_totals[[#This Row],[2020 1]]</f>
        <v>0</v>
      </c>
      <c r="AP163" s="84">
        <f ca="1">VLOOKUP(eurostat_totals[[#This Row],[energy carrier EUCalc]],$AE$11:$BI$24,COLUMN()-COLUMN($AD$29),FALSE)*eurostat_totals[[#This Row],[2020 1]]</f>
        <v>0</v>
      </c>
      <c r="AQ163" s="84">
        <f ca="1">VLOOKUP(eurostat_totals[[#This Row],[energy carrier EUCalc]],$AE$11:$BI$24,COLUMN()-COLUMN($AD$29),FALSE)*eurostat_totals[[#This Row],[2020 1]]</f>
        <v>0</v>
      </c>
      <c r="AR163" s="81">
        <f ca="1">VLOOKUP(eurostat_totals[[#This Row],[energy carrier EUCalc]],$AE$11:$BI$24,COLUMN()-COLUMN($AD$29),FALSE)*eurostat_totals[[#This Row],[2020 1]]</f>
        <v>0</v>
      </c>
      <c r="AS163" s="81">
        <f ca="1">VLOOKUP(eurostat_totals[[#This Row],[energy carrier EUCalc]],$AE$11:$BI$24,COLUMN()-COLUMN($AD$29),FALSE)*eurostat_totals[[#This Row],[2020 1]]</f>
        <v>0</v>
      </c>
      <c r="AT163" s="81">
        <f ca="1">VLOOKUP(eurostat_totals[[#This Row],[energy carrier EUCalc]],$AE$11:$BI$24,COLUMN()-COLUMN($AD$29),FALSE)*eurostat_totals[[#This Row],[2020 1]]</f>
        <v>0</v>
      </c>
      <c r="AU163" s="81">
        <f ca="1">VLOOKUP(eurostat_totals[[#This Row],[energy carrier EUCalc]],$AE$11:$BI$24,COLUMN()-COLUMN($AD$29),FALSE)*eurostat_totals[[#This Row],[2020 1]]</f>
        <v>0</v>
      </c>
      <c r="AV163" s="81">
        <f>VLOOKUP(eurostat_totals[[#This Row],[energy carrier EUCalc]],$AE$11:$BI$24,COLUMN()-COLUMN($AD$29),FALSE)*eurostat_totals[[#This Row],[2020 1]]</f>
        <v>0</v>
      </c>
      <c r="AW163" s="81">
        <f ca="1">VLOOKUP(eurostat_totals[[#This Row],[energy carrier EUCalc]],$AE$11:$BI$24,COLUMN()-COLUMN($AD$29),FALSE)*eurostat_totals[[#This Row],[2020 1]]</f>
        <v>0</v>
      </c>
      <c r="AX163" s="81">
        <f ca="1">VLOOKUP(eurostat_totals[[#This Row],[energy carrier EUCalc]],$AE$11:$BI$24,COLUMN()-COLUMN($AD$29),FALSE)*eurostat_totals[[#This Row],[2020 1]]</f>
        <v>0</v>
      </c>
      <c r="AY163" s="81">
        <f ca="1">VLOOKUP(eurostat_totals[[#This Row],[energy carrier EUCalc]],$AE$11:$BI$24,COLUMN()-COLUMN($AD$29),FALSE)*eurostat_totals[[#This Row],[2020 1]]</f>
        <v>0</v>
      </c>
      <c r="AZ163" s="81">
        <f ca="1">VLOOKUP(eurostat_totals[[#This Row],[energy carrier EUCalc]],$AE$11:$BI$24,COLUMN()-COLUMN($AD$29),FALSE)*eurostat_totals[[#This Row],[2020 1]]</f>
        <v>0</v>
      </c>
      <c r="BA163" s="81">
        <f ca="1">VLOOKUP(eurostat_totals[[#This Row],[energy carrier EUCalc]],$AE$11:$BI$24,COLUMN()-COLUMN($AD$29),FALSE)*eurostat_totals[[#This Row],[2020 1]]</f>
        <v>0</v>
      </c>
      <c r="BB163" s="81">
        <f ca="1">VLOOKUP(eurostat_totals[[#This Row],[energy carrier EUCalc]],$AE$11:$BI$24,COLUMN()-COLUMN($AD$29),FALSE)*eurostat_totals[[#This Row],[2020 1]]</f>
        <v>0</v>
      </c>
      <c r="BC163" s="81">
        <f>VLOOKUP(eurostat_totals[[#This Row],[energy carrier EUCalc]],$AE$11:$BI$24,COLUMN()-COLUMN($AD$29),FALSE)*eurostat_totals[[#This Row],[2020 1]]</f>
        <v>0</v>
      </c>
      <c r="BD163" s="81">
        <f ca="1">VLOOKUP(eurostat_totals[[#This Row],[energy carrier EUCalc]],$AE$11:$BI$24,COLUMN()-COLUMN($AD$29),FALSE)*eurostat_totals[[#This Row],[2020 1]]</f>
        <v>0</v>
      </c>
      <c r="BE163" s="81">
        <f ca="1">VLOOKUP(eurostat_totals[[#This Row],[energy carrier EUCalc]],$AE$11:$BI$24,COLUMN()-COLUMN($AD$29),FALSE)*eurostat_totals[[#This Row],[2020 1]]</f>
        <v>0</v>
      </c>
      <c r="BF163" s="81">
        <f ca="1">VLOOKUP(eurostat_totals[[#This Row],[energy carrier EUCalc]],$AE$11:$BI$24,COLUMN()-COLUMN($AD$29),FALSE)*eurostat_totals[[#This Row],[2020 1]]</f>
        <v>0</v>
      </c>
      <c r="BG163" s="81">
        <f ca="1">VLOOKUP(eurostat_totals[[#This Row],[energy carrier EUCalc]],$AE$11:$BI$24,COLUMN()-COLUMN($AD$29),FALSE)*eurostat_totals[[#This Row],[2020 1]]</f>
        <v>0</v>
      </c>
      <c r="BH163" s="81">
        <f ca="1">VLOOKUP(eurostat_totals[[#This Row],[energy carrier EUCalc]],$AE$11:$BI$24,COLUMN()-COLUMN($AD$29),FALSE)*eurostat_totals[[#This Row],[2020 1]]</f>
        <v>0</v>
      </c>
      <c r="BI163" s="81">
        <f ca="1">VLOOKUP(eurostat_totals[[#This Row],[energy carrier EUCalc]],$AE$11:$BI$24,COLUMN()-COLUMN($AD$29),FALSE)*eurostat_totals[[#This Row],[2020 1]]</f>
        <v>0</v>
      </c>
    </row>
    <row r="164" spans="1:61" x14ac:dyDescent="0.25">
      <c r="A164" s="81" t="str">
        <f t="shared" si="125"/>
        <v>heat-geothermalGermany</v>
      </c>
      <c r="B164" s="6" t="s">
        <v>40</v>
      </c>
      <c r="C164" t="s">
        <v>2</v>
      </c>
      <c r="D164" s="84">
        <v>0</v>
      </c>
      <c r="E164" s="84">
        <v>0</v>
      </c>
      <c r="F164" s="84">
        <v>0</v>
      </c>
      <c r="G164" s="84">
        <v>0</v>
      </c>
      <c r="H164" s="84">
        <v>0</v>
      </c>
      <c r="I164" s="84">
        <v>0</v>
      </c>
      <c r="J164" s="84">
        <v>0</v>
      </c>
      <c r="K164" s="84">
        <v>0</v>
      </c>
      <c r="L164" s="84">
        <v>0</v>
      </c>
      <c r="M164" s="84">
        <v>0</v>
      </c>
      <c r="N164" s="84">
        <v>0</v>
      </c>
      <c r="O164" s="84">
        <v>0</v>
      </c>
      <c r="P164" s="84">
        <v>0</v>
      </c>
      <c r="Q164" s="84">
        <v>18.049760000000003</v>
      </c>
      <c r="R164" s="84">
        <v>43.891620000000003</v>
      </c>
      <c r="S164" s="84">
        <v>81.944980000000015</v>
      </c>
      <c r="T164" s="84">
        <v>49.997370000000011</v>
      </c>
      <c r="U164" s="84">
        <v>46.938679999999998</v>
      </c>
      <c r="V164" s="84">
        <v>66.942280000000011</v>
      </c>
      <c r="W164" s="84">
        <v>95.005470000000017</v>
      </c>
      <c r="X164" s="84">
        <v>164.99481</v>
      </c>
      <c r="Y164" s="84">
        <v>184.99841000000001</v>
      </c>
      <c r="Z164" s="84">
        <v>244.99758</v>
      </c>
      <c r="AA164" s="84">
        <v>252.77805000000001</v>
      </c>
      <c r="AB164" s="84">
        <v>236.39138000000003</v>
      </c>
      <c r="AC164" s="84">
        <v>267.22251</v>
      </c>
      <c r="AD164" s="84">
        <v>364.17018999999999</v>
      </c>
      <c r="AE164" s="84">
        <v>323.33726000000001</v>
      </c>
      <c r="AF164" s="84">
        <f t="shared" si="122"/>
        <v>339.00519600000001</v>
      </c>
      <c r="AG164" s="84">
        <f t="shared" si="123"/>
        <v>356.2506252</v>
      </c>
      <c r="AH164" s="84">
        <f t="shared" si="124"/>
        <v>380.22247424</v>
      </c>
      <c r="AI164" s="84">
        <f ca="1">VLOOKUP(eurostat_totals[[#This Row],[energy carrier EUCalc]],$AE$11:$BI$24,COLUMN()-COLUMN($AD$29),FALSE)*eurostat_totals[[#This Row],[2020 1]]</f>
        <v>380.22247424</v>
      </c>
      <c r="AJ164" s="84">
        <f ca="1">VLOOKUP(eurostat_totals[[#This Row],[energy carrier EUCalc]],$AE$11:$BI$24,COLUMN()-COLUMN($AD$29),FALSE)*eurostat_totals[[#This Row],[2020 1]]</f>
        <v>380.22247424</v>
      </c>
      <c r="AK164" s="84">
        <f ca="1">VLOOKUP(eurostat_totals[[#This Row],[energy carrier EUCalc]],$AE$11:$BI$24,COLUMN()-COLUMN($AD$29),FALSE)*eurostat_totals[[#This Row],[2020 1]]</f>
        <v>380.22247424</v>
      </c>
      <c r="AL164" s="84">
        <f ca="1">VLOOKUP(eurostat_totals[[#This Row],[energy carrier EUCalc]],$AE$11:$BI$24,COLUMN()-COLUMN($AD$29),FALSE)*eurostat_totals[[#This Row],[2020 1]]</f>
        <v>380.22247424</v>
      </c>
      <c r="AM164" s="84">
        <f ca="1">VLOOKUP(eurostat_totals[[#This Row],[energy carrier EUCalc]],$AE$11:$BI$24,COLUMN()-COLUMN($AD$29),FALSE)*eurostat_totals[[#This Row],[2020 1]]</f>
        <v>380.22247424</v>
      </c>
      <c r="AN164" s="84">
        <f ca="1">VLOOKUP(eurostat_totals[[#This Row],[energy carrier EUCalc]],$AE$11:$BI$24,COLUMN()-COLUMN($AD$29),FALSE)*eurostat_totals[[#This Row],[2020 1]]</f>
        <v>380.22247424</v>
      </c>
      <c r="AO164" s="84">
        <f>VLOOKUP(eurostat_totals[[#This Row],[energy carrier EUCalc]],$AE$11:$BI$24,COLUMN()-COLUMN($AD$29),FALSE)*eurostat_totals[[#This Row],[2020 1]]</f>
        <v>380.22247424</v>
      </c>
      <c r="AP164" s="84">
        <f ca="1">VLOOKUP(eurostat_totals[[#This Row],[energy carrier EUCalc]],$AE$11:$BI$24,COLUMN()-COLUMN($AD$29),FALSE)*eurostat_totals[[#This Row],[2020 1]]</f>
        <v>380.22247424</v>
      </c>
      <c r="AQ164" s="84">
        <f ca="1">VLOOKUP(eurostat_totals[[#This Row],[energy carrier EUCalc]],$AE$11:$BI$24,COLUMN()-COLUMN($AD$29),FALSE)*eurostat_totals[[#This Row],[2020 1]]</f>
        <v>380.22247424</v>
      </c>
      <c r="AR164" s="81">
        <f ca="1">VLOOKUP(eurostat_totals[[#This Row],[energy carrier EUCalc]],$AE$11:$BI$24,COLUMN()-COLUMN($AD$29),FALSE)*eurostat_totals[[#This Row],[2020 1]]</f>
        <v>380.22247424</v>
      </c>
      <c r="AS164" s="81">
        <f ca="1">VLOOKUP(eurostat_totals[[#This Row],[energy carrier EUCalc]],$AE$11:$BI$24,COLUMN()-COLUMN($AD$29),FALSE)*eurostat_totals[[#This Row],[2020 1]]</f>
        <v>380.22247424</v>
      </c>
      <c r="AT164" s="81">
        <f ca="1">VLOOKUP(eurostat_totals[[#This Row],[energy carrier EUCalc]],$AE$11:$BI$24,COLUMN()-COLUMN($AD$29),FALSE)*eurostat_totals[[#This Row],[2020 1]]</f>
        <v>380.22247424</v>
      </c>
      <c r="AU164" s="81">
        <f ca="1">VLOOKUP(eurostat_totals[[#This Row],[energy carrier EUCalc]],$AE$11:$BI$24,COLUMN()-COLUMN($AD$29),FALSE)*eurostat_totals[[#This Row],[2020 1]]</f>
        <v>380.22247424</v>
      </c>
      <c r="AV164" s="81">
        <f>VLOOKUP(eurostat_totals[[#This Row],[energy carrier EUCalc]],$AE$11:$BI$24,COLUMN()-COLUMN($AD$29),FALSE)*eurostat_totals[[#This Row],[2020 1]]</f>
        <v>380.22247424</v>
      </c>
      <c r="AW164" s="81">
        <f ca="1">VLOOKUP(eurostat_totals[[#This Row],[energy carrier EUCalc]],$AE$11:$BI$24,COLUMN()-COLUMN($AD$29),FALSE)*eurostat_totals[[#This Row],[2020 1]]</f>
        <v>380.22247424</v>
      </c>
      <c r="AX164" s="81">
        <f ca="1">VLOOKUP(eurostat_totals[[#This Row],[energy carrier EUCalc]],$AE$11:$BI$24,COLUMN()-COLUMN($AD$29),FALSE)*eurostat_totals[[#This Row],[2020 1]]</f>
        <v>380.22247424</v>
      </c>
      <c r="AY164" s="81">
        <f ca="1">VLOOKUP(eurostat_totals[[#This Row],[energy carrier EUCalc]],$AE$11:$BI$24,COLUMN()-COLUMN($AD$29),FALSE)*eurostat_totals[[#This Row],[2020 1]]</f>
        <v>380.22247424</v>
      </c>
      <c r="AZ164" s="81">
        <f ca="1">VLOOKUP(eurostat_totals[[#This Row],[energy carrier EUCalc]],$AE$11:$BI$24,COLUMN()-COLUMN($AD$29),FALSE)*eurostat_totals[[#This Row],[2020 1]]</f>
        <v>380.22247424</v>
      </c>
      <c r="BA164" s="81">
        <f ca="1">VLOOKUP(eurostat_totals[[#This Row],[energy carrier EUCalc]],$AE$11:$BI$24,COLUMN()-COLUMN($AD$29),FALSE)*eurostat_totals[[#This Row],[2020 1]]</f>
        <v>380.22247424</v>
      </c>
      <c r="BB164" s="81">
        <f ca="1">VLOOKUP(eurostat_totals[[#This Row],[energy carrier EUCalc]],$AE$11:$BI$24,COLUMN()-COLUMN($AD$29),FALSE)*eurostat_totals[[#This Row],[2020 1]]</f>
        <v>380.22247424</v>
      </c>
      <c r="BC164" s="81">
        <f>VLOOKUP(eurostat_totals[[#This Row],[energy carrier EUCalc]],$AE$11:$BI$24,COLUMN()-COLUMN($AD$29),FALSE)*eurostat_totals[[#This Row],[2020 1]]</f>
        <v>380.22247424</v>
      </c>
      <c r="BD164" s="81">
        <f ca="1">VLOOKUP(eurostat_totals[[#This Row],[energy carrier EUCalc]],$AE$11:$BI$24,COLUMN()-COLUMN($AD$29),FALSE)*eurostat_totals[[#This Row],[2020 1]]</f>
        <v>380.22247424</v>
      </c>
      <c r="BE164" s="81">
        <f ca="1">VLOOKUP(eurostat_totals[[#This Row],[energy carrier EUCalc]],$AE$11:$BI$24,COLUMN()-COLUMN($AD$29),FALSE)*eurostat_totals[[#This Row],[2020 1]]</f>
        <v>380.22247424</v>
      </c>
      <c r="BF164" s="81">
        <f ca="1">VLOOKUP(eurostat_totals[[#This Row],[energy carrier EUCalc]],$AE$11:$BI$24,COLUMN()-COLUMN($AD$29),FALSE)*eurostat_totals[[#This Row],[2020 1]]</f>
        <v>380.22247424</v>
      </c>
      <c r="BG164" s="81">
        <f ca="1">VLOOKUP(eurostat_totals[[#This Row],[energy carrier EUCalc]],$AE$11:$BI$24,COLUMN()-COLUMN($AD$29),FALSE)*eurostat_totals[[#This Row],[2020 1]]</f>
        <v>380.22247424</v>
      </c>
      <c r="BH164" s="81">
        <f ca="1">VLOOKUP(eurostat_totals[[#This Row],[energy carrier EUCalc]],$AE$11:$BI$24,COLUMN()-COLUMN($AD$29),FALSE)*eurostat_totals[[#This Row],[2020 1]]</f>
        <v>380.22247424</v>
      </c>
      <c r="BI164" s="81">
        <f ca="1">VLOOKUP(eurostat_totals[[#This Row],[energy carrier EUCalc]],$AE$11:$BI$24,COLUMN()-COLUMN($AD$29),FALSE)*eurostat_totals[[#This Row],[2020 1]]</f>
        <v>380.22247424</v>
      </c>
    </row>
    <row r="165" spans="1:61" x14ac:dyDescent="0.25">
      <c r="A165" s="81" t="str">
        <f t="shared" si="125"/>
        <v>heat-geothermalGreece</v>
      </c>
      <c r="B165" s="6" t="s">
        <v>40</v>
      </c>
      <c r="C165" t="s">
        <v>16</v>
      </c>
      <c r="D165" s="84">
        <v>0</v>
      </c>
      <c r="E165" s="84">
        <v>0</v>
      </c>
      <c r="F165" s="84">
        <v>0</v>
      </c>
      <c r="G165" s="84">
        <v>0</v>
      </c>
      <c r="H165" s="84">
        <v>0</v>
      </c>
      <c r="I165" s="84">
        <v>0</v>
      </c>
      <c r="J165" s="84">
        <v>0</v>
      </c>
      <c r="K165" s="84">
        <v>0</v>
      </c>
      <c r="L165" s="84">
        <v>0</v>
      </c>
      <c r="M165" s="84">
        <v>0</v>
      </c>
      <c r="N165" s="84">
        <v>0</v>
      </c>
      <c r="O165" s="84">
        <v>0</v>
      </c>
      <c r="P165" s="84">
        <v>0</v>
      </c>
      <c r="Q165" s="84">
        <v>0</v>
      </c>
      <c r="R165" s="84">
        <v>1.9422100000000002</v>
      </c>
      <c r="S165" s="84">
        <v>2.22133</v>
      </c>
      <c r="T165" s="84">
        <v>2.22133</v>
      </c>
      <c r="U165" s="84">
        <v>2.22133</v>
      </c>
      <c r="V165" s="84">
        <v>2.22133</v>
      </c>
      <c r="W165" s="84">
        <v>2.22133</v>
      </c>
      <c r="X165" s="84">
        <v>2.22133</v>
      </c>
      <c r="Y165" s="84">
        <v>2.22133</v>
      </c>
      <c r="Z165" s="84">
        <v>2.22133</v>
      </c>
      <c r="AA165" s="84">
        <v>1.66309</v>
      </c>
      <c r="AB165" s="84">
        <v>1.3839699999999999</v>
      </c>
      <c r="AC165" s="84">
        <v>1.3839699999999999</v>
      </c>
      <c r="AD165" s="84">
        <v>0</v>
      </c>
      <c r="AE165" s="84">
        <v>0</v>
      </c>
      <c r="AF165" s="84">
        <f t="shared" si="122"/>
        <v>-0.44426599999999999</v>
      </c>
      <c r="AG165" s="84">
        <f t="shared" si="123"/>
        <v>-0.86573719999999987</v>
      </c>
      <c r="AH165" s="84">
        <f t="shared" si="124"/>
        <v>-1.3156786399999998</v>
      </c>
      <c r="AI165" s="84">
        <f ca="1">VLOOKUP(eurostat_totals[[#This Row],[energy carrier EUCalc]],$AE$11:$BI$24,COLUMN()-COLUMN($AD$29),FALSE)*eurostat_totals[[#This Row],[2020 1]]</f>
        <v>-1.3156786399999998</v>
      </c>
      <c r="AJ165" s="84">
        <f ca="1">VLOOKUP(eurostat_totals[[#This Row],[energy carrier EUCalc]],$AE$11:$BI$24,COLUMN()-COLUMN($AD$29),FALSE)*eurostat_totals[[#This Row],[2020 1]]</f>
        <v>-1.3156786399999998</v>
      </c>
      <c r="AK165" s="84">
        <f ca="1">VLOOKUP(eurostat_totals[[#This Row],[energy carrier EUCalc]],$AE$11:$BI$24,COLUMN()-COLUMN($AD$29),FALSE)*eurostat_totals[[#This Row],[2020 1]]</f>
        <v>-1.3156786399999998</v>
      </c>
      <c r="AL165" s="84">
        <f ca="1">VLOOKUP(eurostat_totals[[#This Row],[energy carrier EUCalc]],$AE$11:$BI$24,COLUMN()-COLUMN($AD$29),FALSE)*eurostat_totals[[#This Row],[2020 1]]</f>
        <v>-1.3156786399999998</v>
      </c>
      <c r="AM165" s="84">
        <f ca="1">VLOOKUP(eurostat_totals[[#This Row],[energy carrier EUCalc]],$AE$11:$BI$24,COLUMN()-COLUMN($AD$29),FALSE)*eurostat_totals[[#This Row],[2020 1]]</f>
        <v>-1.3156786399999998</v>
      </c>
      <c r="AN165" s="84">
        <f ca="1">VLOOKUP(eurostat_totals[[#This Row],[energy carrier EUCalc]],$AE$11:$BI$24,COLUMN()-COLUMN($AD$29),FALSE)*eurostat_totals[[#This Row],[2020 1]]</f>
        <v>-1.3156786399999998</v>
      </c>
      <c r="AO165" s="84">
        <f>VLOOKUP(eurostat_totals[[#This Row],[energy carrier EUCalc]],$AE$11:$BI$24,COLUMN()-COLUMN($AD$29),FALSE)*eurostat_totals[[#This Row],[2020 1]]</f>
        <v>-1.3156786399999998</v>
      </c>
      <c r="AP165" s="84">
        <f ca="1">VLOOKUP(eurostat_totals[[#This Row],[energy carrier EUCalc]],$AE$11:$BI$24,COLUMN()-COLUMN($AD$29),FALSE)*eurostat_totals[[#This Row],[2020 1]]</f>
        <v>-1.3156786399999998</v>
      </c>
      <c r="AQ165" s="84">
        <f ca="1">VLOOKUP(eurostat_totals[[#This Row],[energy carrier EUCalc]],$AE$11:$BI$24,COLUMN()-COLUMN($AD$29),FALSE)*eurostat_totals[[#This Row],[2020 1]]</f>
        <v>-1.3156786399999998</v>
      </c>
      <c r="AR165" s="81">
        <f ca="1">VLOOKUP(eurostat_totals[[#This Row],[energy carrier EUCalc]],$AE$11:$BI$24,COLUMN()-COLUMN($AD$29),FALSE)*eurostat_totals[[#This Row],[2020 1]]</f>
        <v>-1.3156786399999998</v>
      </c>
      <c r="AS165" s="81">
        <f ca="1">VLOOKUP(eurostat_totals[[#This Row],[energy carrier EUCalc]],$AE$11:$BI$24,COLUMN()-COLUMN($AD$29),FALSE)*eurostat_totals[[#This Row],[2020 1]]</f>
        <v>-1.3156786399999998</v>
      </c>
      <c r="AT165" s="81">
        <f ca="1">VLOOKUP(eurostat_totals[[#This Row],[energy carrier EUCalc]],$AE$11:$BI$24,COLUMN()-COLUMN($AD$29),FALSE)*eurostat_totals[[#This Row],[2020 1]]</f>
        <v>-1.3156786399999998</v>
      </c>
      <c r="AU165" s="81">
        <f ca="1">VLOOKUP(eurostat_totals[[#This Row],[energy carrier EUCalc]],$AE$11:$BI$24,COLUMN()-COLUMN($AD$29),FALSE)*eurostat_totals[[#This Row],[2020 1]]</f>
        <v>-1.3156786399999998</v>
      </c>
      <c r="AV165" s="81">
        <f>VLOOKUP(eurostat_totals[[#This Row],[energy carrier EUCalc]],$AE$11:$BI$24,COLUMN()-COLUMN($AD$29),FALSE)*eurostat_totals[[#This Row],[2020 1]]</f>
        <v>-1.3156786399999998</v>
      </c>
      <c r="AW165" s="81">
        <f ca="1">VLOOKUP(eurostat_totals[[#This Row],[energy carrier EUCalc]],$AE$11:$BI$24,COLUMN()-COLUMN($AD$29),FALSE)*eurostat_totals[[#This Row],[2020 1]]</f>
        <v>-1.3156786399999998</v>
      </c>
      <c r="AX165" s="81">
        <f ca="1">VLOOKUP(eurostat_totals[[#This Row],[energy carrier EUCalc]],$AE$11:$BI$24,COLUMN()-COLUMN($AD$29),FALSE)*eurostat_totals[[#This Row],[2020 1]]</f>
        <v>-1.3156786399999998</v>
      </c>
      <c r="AY165" s="81">
        <f ca="1">VLOOKUP(eurostat_totals[[#This Row],[energy carrier EUCalc]],$AE$11:$BI$24,COLUMN()-COLUMN($AD$29),FALSE)*eurostat_totals[[#This Row],[2020 1]]</f>
        <v>-1.3156786399999998</v>
      </c>
      <c r="AZ165" s="81">
        <f ca="1">VLOOKUP(eurostat_totals[[#This Row],[energy carrier EUCalc]],$AE$11:$BI$24,COLUMN()-COLUMN($AD$29),FALSE)*eurostat_totals[[#This Row],[2020 1]]</f>
        <v>-1.3156786399999998</v>
      </c>
      <c r="BA165" s="81">
        <f ca="1">VLOOKUP(eurostat_totals[[#This Row],[energy carrier EUCalc]],$AE$11:$BI$24,COLUMN()-COLUMN($AD$29),FALSE)*eurostat_totals[[#This Row],[2020 1]]</f>
        <v>-1.3156786399999998</v>
      </c>
      <c r="BB165" s="81">
        <f ca="1">VLOOKUP(eurostat_totals[[#This Row],[energy carrier EUCalc]],$AE$11:$BI$24,COLUMN()-COLUMN($AD$29),FALSE)*eurostat_totals[[#This Row],[2020 1]]</f>
        <v>-1.3156786399999998</v>
      </c>
      <c r="BC165" s="81">
        <f>VLOOKUP(eurostat_totals[[#This Row],[energy carrier EUCalc]],$AE$11:$BI$24,COLUMN()-COLUMN($AD$29),FALSE)*eurostat_totals[[#This Row],[2020 1]]</f>
        <v>-1.3156786399999998</v>
      </c>
      <c r="BD165" s="81">
        <f ca="1">VLOOKUP(eurostat_totals[[#This Row],[energy carrier EUCalc]],$AE$11:$BI$24,COLUMN()-COLUMN($AD$29),FALSE)*eurostat_totals[[#This Row],[2020 1]]</f>
        <v>-1.3156786399999998</v>
      </c>
      <c r="BE165" s="81">
        <f ca="1">VLOOKUP(eurostat_totals[[#This Row],[energy carrier EUCalc]],$AE$11:$BI$24,COLUMN()-COLUMN($AD$29),FALSE)*eurostat_totals[[#This Row],[2020 1]]</f>
        <v>-1.3156786399999998</v>
      </c>
      <c r="BF165" s="81">
        <f ca="1">VLOOKUP(eurostat_totals[[#This Row],[energy carrier EUCalc]],$AE$11:$BI$24,COLUMN()-COLUMN($AD$29),FALSE)*eurostat_totals[[#This Row],[2020 1]]</f>
        <v>-1.3156786399999998</v>
      </c>
      <c r="BG165" s="81">
        <f ca="1">VLOOKUP(eurostat_totals[[#This Row],[energy carrier EUCalc]],$AE$11:$BI$24,COLUMN()-COLUMN($AD$29),FALSE)*eurostat_totals[[#This Row],[2020 1]]</f>
        <v>-1.3156786399999998</v>
      </c>
      <c r="BH165" s="81">
        <f ca="1">VLOOKUP(eurostat_totals[[#This Row],[energy carrier EUCalc]],$AE$11:$BI$24,COLUMN()-COLUMN($AD$29),FALSE)*eurostat_totals[[#This Row],[2020 1]]</f>
        <v>-1.3156786399999998</v>
      </c>
      <c r="BI165" s="81">
        <f ca="1">VLOOKUP(eurostat_totals[[#This Row],[energy carrier EUCalc]],$AE$11:$BI$24,COLUMN()-COLUMN($AD$29),FALSE)*eurostat_totals[[#This Row],[2020 1]]</f>
        <v>-1.3156786399999998</v>
      </c>
    </row>
    <row r="166" spans="1:61" x14ac:dyDescent="0.25">
      <c r="A166" s="81" t="str">
        <f t="shared" si="125"/>
        <v>heat-geothermalHungary</v>
      </c>
      <c r="B166" s="6" t="s">
        <v>40</v>
      </c>
      <c r="C166" t="s">
        <v>15</v>
      </c>
      <c r="D166" s="84">
        <v>0</v>
      </c>
      <c r="E166" s="84">
        <v>0</v>
      </c>
      <c r="F166" s="84">
        <v>0</v>
      </c>
      <c r="G166" s="84">
        <v>0</v>
      </c>
      <c r="H166" s="84">
        <v>0</v>
      </c>
      <c r="I166" s="84">
        <v>0</v>
      </c>
      <c r="J166" s="84">
        <v>0</v>
      </c>
      <c r="K166" s="84">
        <v>0</v>
      </c>
      <c r="L166" s="84">
        <v>0</v>
      </c>
      <c r="M166" s="84">
        <v>0</v>
      </c>
      <c r="N166" s="84">
        <v>0</v>
      </c>
      <c r="O166" s="84">
        <v>0</v>
      </c>
      <c r="P166" s="84">
        <v>0</v>
      </c>
      <c r="Q166" s="84">
        <v>0</v>
      </c>
      <c r="R166" s="84">
        <v>0</v>
      </c>
      <c r="S166" s="84">
        <v>0</v>
      </c>
      <c r="T166" s="84">
        <v>0</v>
      </c>
      <c r="U166" s="84">
        <v>0</v>
      </c>
      <c r="V166" s="84">
        <v>0</v>
      </c>
      <c r="W166" s="84">
        <v>0</v>
      </c>
      <c r="X166" s="84">
        <v>0</v>
      </c>
      <c r="Y166" s="84">
        <v>0</v>
      </c>
      <c r="Z166" s="84">
        <v>0</v>
      </c>
      <c r="AA166" s="84">
        <v>0</v>
      </c>
      <c r="AB166" s="84">
        <v>0</v>
      </c>
      <c r="AC166" s="84">
        <v>0</v>
      </c>
      <c r="AD166" s="84">
        <v>0</v>
      </c>
      <c r="AE166" s="84">
        <v>0</v>
      </c>
      <c r="AF166" s="84">
        <f t="shared" si="122"/>
        <v>0</v>
      </c>
      <c r="AG166" s="84">
        <f t="shared" si="123"/>
        <v>0</v>
      </c>
      <c r="AH166" s="84">
        <f t="shared" si="124"/>
        <v>0</v>
      </c>
      <c r="AI166" s="84">
        <f ca="1">VLOOKUP(eurostat_totals[[#This Row],[energy carrier EUCalc]],$AE$11:$BI$24,COLUMN()-COLUMN($AD$29),FALSE)*eurostat_totals[[#This Row],[2020 1]]</f>
        <v>0</v>
      </c>
      <c r="AJ166" s="84">
        <f ca="1">VLOOKUP(eurostat_totals[[#This Row],[energy carrier EUCalc]],$AE$11:$BI$24,COLUMN()-COLUMN($AD$29),FALSE)*eurostat_totals[[#This Row],[2020 1]]</f>
        <v>0</v>
      </c>
      <c r="AK166" s="84">
        <f ca="1">VLOOKUP(eurostat_totals[[#This Row],[energy carrier EUCalc]],$AE$11:$BI$24,COLUMN()-COLUMN($AD$29),FALSE)*eurostat_totals[[#This Row],[2020 1]]</f>
        <v>0</v>
      </c>
      <c r="AL166" s="84">
        <f ca="1">VLOOKUP(eurostat_totals[[#This Row],[energy carrier EUCalc]],$AE$11:$BI$24,COLUMN()-COLUMN($AD$29),FALSE)*eurostat_totals[[#This Row],[2020 1]]</f>
        <v>0</v>
      </c>
      <c r="AM166" s="84">
        <f ca="1">VLOOKUP(eurostat_totals[[#This Row],[energy carrier EUCalc]],$AE$11:$BI$24,COLUMN()-COLUMN($AD$29),FALSE)*eurostat_totals[[#This Row],[2020 1]]</f>
        <v>0</v>
      </c>
      <c r="AN166" s="84">
        <f ca="1">VLOOKUP(eurostat_totals[[#This Row],[energy carrier EUCalc]],$AE$11:$BI$24,COLUMN()-COLUMN($AD$29),FALSE)*eurostat_totals[[#This Row],[2020 1]]</f>
        <v>0</v>
      </c>
      <c r="AO166" s="84">
        <f>VLOOKUP(eurostat_totals[[#This Row],[energy carrier EUCalc]],$AE$11:$BI$24,COLUMN()-COLUMN($AD$29),FALSE)*eurostat_totals[[#This Row],[2020 1]]</f>
        <v>0</v>
      </c>
      <c r="AP166" s="84">
        <f ca="1">VLOOKUP(eurostat_totals[[#This Row],[energy carrier EUCalc]],$AE$11:$BI$24,COLUMN()-COLUMN($AD$29),FALSE)*eurostat_totals[[#This Row],[2020 1]]</f>
        <v>0</v>
      </c>
      <c r="AQ166" s="84">
        <f ca="1">VLOOKUP(eurostat_totals[[#This Row],[energy carrier EUCalc]],$AE$11:$BI$24,COLUMN()-COLUMN($AD$29),FALSE)*eurostat_totals[[#This Row],[2020 1]]</f>
        <v>0</v>
      </c>
      <c r="AR166" s="81">
        <f ca="1">VLOOKUP(eurostat_totals[[#This Row],[energy carrier EUCalc]],$AE$11:$BI$24,COLUMN()-COLUMN($AD$29),FALSE)*eurostat_totals[[#This Row],[2020 1]]</f>
        <v>0</v>
      </c>
      <c r="AS166" s="81">
        <f ca="1">VLOOKUP(eurostat_totals[[#This Row],[energy carrier EUCalc]],$AE$11:$BI$24,COLUMN()-COLUMN($AD$29),FALSE)*eurostat_totals[[#This Row],[2020 1]]</f>
        <v>0</v>
      </c>
      <c r="AT166" s="81">
        <f ca="1">VLOOKUP(eurostat_totals[[#This Row],[energy carrier EUCalc]],$AE$11:$BI$24,COLUMN()-COLUMN($AD$29),FALSE)*eurostat_totals[[#This Row],[2020 1]]</f>
        <v>0</v>
      </c>
      <c r="AU166" s="81">
        <f ca="1">VLOOKUP(eurostat_totals[[#This Row],[energy carrier EUCalc]],$AE$11:$BI$24,COLUMN()-COLUMN($AD$29),FALSE)*eurostat_totals[[#This Row],[2020 1]]</f>
        <v>0</v>
      </c>
      <c r="AV166" s="81">
        <f>VLOOKUP(eurostat_totals[[#This Row],[energy carrier EUCalc]],$AE$11:$BI$24,COLUMN()-COLUMN($AD$29),FALSE)*eurostat_totals[[#This Row],[2020 1]]</f>
        <v>0</v>
      </c>
      <c r="AW166" s="81">
        <f ca="1">VLOOKUP(eurostat_totals[[#This Row],[energy carrier EUCalc]],$AE$11:$BI$24,COLUMN()-COLUMN($AD$29),FALSE)*eurostat_totals[[#This Row],[2020 1]]</f>
        <v>0</v>
      </c>
      <c r="AX166" s="81">
        <f ca="1">VLOOKUP(eurostat_totals[[#This Row],[energy carrier EUCalc]],$AE$11:$BI$24,COLUMN()-COLUMN($AD$29),FALSE)*eurostat_totals[[#This Row],[2020 1]]</f>
        <v>0</v>
      </c>
      <c r="AY166" s="81">
        <f ca="1">VLOOKUP(eurostat_totals[[#This Row],[energy carrier EUCalc]],$AE$11:$BI$24,COLUMN()-COLUMN($AD$29),FALSE)*eurostat_totals[[#This Row],[2020 1]]</f>
        <v>0</v>
      </c>
      <c r="AZ166" s="81">
        <f ca="1">VLOOKUP(eurostat_totals[[#This Row],[energy carrier EUCalc]],$AE$11:$BI$24,COLUMN()-COLUMN($AD$29),FALSE)*eurostat_totals[[#This Row],[2020 1]]</f>
        <v>0</v>
      </c>
      <c r="BA166" s="81">
        <f ca="1">VLOOKUP(eurostat_totals[[#This Row],[energy carrier EUCalc]],$AE$11:$BI$24,COLUMN()-COLUMN($AD$29),FALSE)*eurostat_totals[[#This Row],[2020 1]]</f>
        <v>0</v>
      </c>
      <c r="BB166" s="81">
        <f ca="1">VLOOKUP(eurostat_totals[[#This Row],[energy carrier EUCalc]],$AE$11:$BI$24,COLUMN()-COLUMN($AD$29),FALSE)*eurostat_totals[[#This Row],[2020 1]]</f>
        <v>0</v>
      </c>
      <c r="BC166" s="81">
        <f>VLOOKUP(eurostat_totals[[#This Row],[energy carrier EUCalc]],$AE$11:$BI$24,COLUMN()-COLUMN($AD$29),FALSE)*eurostat_totals[[#This Row],[2020 1]]</f>
        <v>0</v>
      </c>
      <c r="BD166" s="81">
        <f ca="1">VLOOKUP(eurostat_totals[[#This Row],[energy carrier EUCalc]],$AE$11:$BI$24,COLUMN()-COLUMN($AD$29),FALSE)*eurostat_totals[[#This Row],[2020 1]]</f>
        <v>0</v>
      </c>
      <c r="BE166" s="81">
        <f ca="1">VLOOKUP(eurostat_totals[[#This Row],[energy carrier EUCalc]],$AE$11:$BI$24,COLUMN()-COLUMN($AD$29),FALSE)*eurostat_totals[[#This Row],[2020 1]]</f>
        <v>0</v>
      </c>
      <c r="BF166" s="81">
        <f ca="1">VLOOKUP(eurostat_totals[[#This Row],[energy carrier EUCalc]],$AE$11:$BI$24,COLUMN()-COLUMN($AD$29),FALSE)*eurostat_totals[[#This Row],[2020 1]]</f>
        <v>0</v>
      </c>
      <c r="BG166" s="81">
        <f ca="1">VLOOKUP(eurostat_totals[[#This Row],[energy carrier EUCalc]],$AE$11:$BI$24,COLUMN()-COLUMN($AD$29),FALSE)*eurostat_totals[[#This Row],[2020 1]]</f>
        <v>0</v>
      </c>
      <c r="BH166" s="81">
        <f ca="1">VLOOKUP(eurostat_totals[[#This Row],[energy carrier EUCalc]],$AE$11:$BI$24,COLUMN()-COLUMN($AD$29),FALSE)*eurostat_totals[[#This Row],[2020 1]]</f>
        <v>0</v>
      </c>
      <c r="BI166" s="81">
        <f ca="1">VLOOKUP(eurostat_totals[[#This Row],[energy carrier EUCalc]],$AE$11:$BI$24,COLUMN()-COLUMN($AD$29),FALSE)*eurostat_totals[[#This Row],[2020 1]]</f>
        <v>0</v>
      </c>
    </row>
    <row r="167" spans="1:61" x14ac:dyDescent="0.25">
      <c r="A167" s="81" t="str">
        <f t="shared" si="125"/>
        <v>heat-geothermalIceland</v>
      </c>
      <c r="B167" s="6" t="s">
        <v>40</v>
      </c>
      <c r="C167" t="s">
        <v>70</v>
      </c>
      <c r="D167" s="84">
        <v>248.89363</v>
      </c>
      <c r="E167" s="84">
        <v>242.77625</v>
      </c>
      <c r="F167" s="84">
        <v>254.99938</v>
      </c>
      <c r="G167" s="84">
        <v>250.83584000000005</v>
      </c>
      <c r="H167" s="84">
        <v>253.05717000000001</v>
      </c>
      <c r="I167" s="84">
        <v>255.55762000000001</v>
      </c>
      <c r="J167" s="84">
        <v>242.77625</v>
      </c>
      <c r="K167" s="84">
        <v>244.43934000000002</v>
      </c>
      <c r="L167" s="84">
        <v>243.33448999999999</v>
      </c>
      <c r="M167" s="84">
        <v>253.05717000000001</v>
      </c>
      <c r="N167" s="84">
        <v>270.00208000000003</v>
      </c>
      <c r="O167" s="84">
        <v>271.38605000000001</v>
      </c>
      <c r="P167" s="84">
        <v>276.66607000000005</v>
      </c>
      <c r="Q167" s="84">
        <v>276.10783000000004</v>
      </c>
      <c r="R167" s="84">
        <v>281.38785000000001</v>
      </c>
      <c r="S167" s="84">
        <v>286.66787000000005</v>
      </c>
      <c r="T167" s="84">
        <v>288.05184000000003</v>
      </c>
      <c r="U167" s="84">
        <v>303.33366000000001</v>
      </c>
      <c r="V167" s="84">
        <v>318.61548000000005</v>
      </c>
      <c r="W167" s="84">
        <v>318.05724000000004</v>
      </c>
      <c r="X167" s="84">
        <v>318.05724000000004</v>
      </c>
      <c r="Y167" s="84">
        <v>318.05724000000004</v>
      </c>
      <c r="Z167" s="84">
        <v>318.05724000000004</v>
      </c>
      <c r="AA167" s="84">
        <v>153.60904000000002</v>
      </c>
      <c r="AB167" s="84">
        <v>146.38681</v>
      </c>
      <c r="AC167" s="84">
        <v>146.38681</v>
      </c>
      <c r="AD167" s="84">
        <v>146.38681</v>
      </c>
      <c r="AE167" s="84">
        <v>140.28106</v>
      </c>
      <c r="AF167" s="84">
        <f t="shared" si="122"/>
        <v>104.72582399999999</v>
      </c>
      <c r="AG167" s="84">
        <f t="shared" si="123"/>
        <v>94.949180799999979</v>
      </c>
      <c r="AH167" s="84">
        <f t="shared" si="124"/>
        <v>84.661654959999979</v>
      </c>
      <c r="AI167" s="84">
        <f ca="1">VLOOKUP(eurostat_totals[[#This Row],[energy carrier EUCalc]],$AE$11:$BI$24,COLUMN()-COLUMN($AD$29),FALSE)*eurostat_totals[[#This Row],[2020 1]]</f>
        <v>84.661654959999979</v>
      </c>
      <c r="AJ167" s="84">
        <f ca="1">VLOOKUP(eurostat_totals[[#This Row],[energy carrier EUCalc]],$AE$11:$BI$24,COLUMN()-COLUMN($AD$29),FALSE)*eurostat_totals[[#This Row],[2020 1]]</f>
        <v>84.661654959999979</v>
      </c>
      <c r="AK167" s="84">
        <f ca="1">VLOOKUP(eurostat_totals[[#This Row],[energy carrier EUCalc]],$AE$11:$BI$24,COLUMN()-COLUMN($AD$29),FALSE)*eurostat_totals[[#This Row],[2020 1]]</f>
        <v>84.661654959999979</v>
      </c>
      <c r="AL167" s="84">
        <f ca="1">VLOOKUP(eurostat_totals[[#This Row],[energy carrier EUCalc]],$AE$11:$BI$24,COLUMN()-COLUMN($AD$29),FALSE)*eurostat_totals[[#This Row],[2020 1]]</f>
        <v>84.661654959999979</v>
      </c>
      <c r="AM167" s="84">
        <f ca="1">VLOOKUP(eurostat_totals[[#This Row],[energy carrier EUCalc]],$AE$11:$BI$24,COLUMN()-COLUMN($AD$29),FALSE)*eurostat_totals[[#This Row],[2020 1]]</f>
        <v>84.661654959999979</v>
      </c>
      <c r="AN167" s="84">
        <f ca="1">VLOOKUP(eurostat_totals[[#This Row],[energy carrier EUCalc]],$AE$11:$BI$24,COLUMN()-COLUMN($AD$29),FALSE)*eurostat_totals[[#This Row],[2020 1]]</f>
        <v>84.661654959999979</v>
      </c>
      <c r="AO167" s="84">
        <f>VLOOKUP(eurostat_totals[[#This Row],[energy carrier EUCalc]],$AE$11:$BI$24,COLUMN()-COLUMN($AD$29),FALSE)*eurostat_totals[[#This Row],[2020 1]]</f>
        <v>84.661654959999979</v>
      </c>
      <c r="AP167" s="84">
        <f ca="1">VLOOKUP(eurostat_totals[[#This Row],[energy carrier EUCalc]],$AE$11:$BI$24,COLUMN()-COLUMN($AD$29),FALSE)*eurostat_totals[[#This Row],[2020 1]]</f>
        <v>84.661654959999979</v>
      </c>
      <c r="AQ167" s="84">
        <f ca="1">VLOOKUP(eurostat_totals[[#This Row],[energy carrier EUCalc]],$AE$11:$BI$24,COLUMN()-COLUMN($AD$29),FALSE)*eurostat_totals[[#This Row],[2020 1]]</f>
        <v>84.661654959999979</v>
      </c>
      <c r="AR167" s="81">
        <f ca="1">VLOOKUP(eurostat_totals[[#This Row],[energy carrier EUCalc]],$AE$11:$BI$24,COLUMN()-COLUMN($AD$29),FALSE)*eurostat_totals[[#This Row],[2020 1]]</f>
        <v>84.661654959999979</v>
      </c>
      <c r="AS167" s="81">
        <f ca="1">VLOOKUP(eurostat_totals[[#This Row],[energy carrier EUCalc]],$AE$11:$BI$24,COLUMN()-COLUMN($AD$29),FALSE)*eurostat_totals[[#This Row],[2020 1]]</f>
        <v>84.661654959999979</v>
      </c>
      <c r="AT167" s="81">
        <f ca="1">VLOOKUP(eurostat_totals[[#This Row],[energy carrier EUCalc]],$AE$11:$BI$24,COLUMN()-COLUMN($AD$29),FALSE)*eurostat_totals[[#This Row],[2020 1]]</f>
        <v>84.661654959999979</v>
      </c>
      <c r="AU167" s="81">
        <f ca="1">VLOOKUP(eurostat_totals[[#This Row],[energy carrier EUCalc]],$AE$11:$BI$24,COLUMN()-COLUMN($AD$29),FALSE)*eurostat_totals[[#This Row],[2020 1]]</f>
        <v>84.661654959999979</v>
      </c>
      <c r="AV167" s="81">
        <f>VLOOKUP(eurostat_totals[[#This Row],[energy carrier EUCalc]],$AE$11:$BI$24,COLUMN()-COLUMN($AD$29),FALSE)*eurostat_totals[[#This Row],[2020 1]]</f>
        <v>84.661654959999979</v>
      </c>
      <c r="AW167" s="81">
        <f ca="1">VLOOKUP(eurostat_totals[[#This Row],[energy carrier EUCalc]],$AE$11:$BI$24,COLUMN()-COLUMN($AD$29),FALSE)*eurostat_totals[[#This Row],[2020 1]]</f>
        <v>84.661654959999979</v>
      </c>
      <c r="AX167" s="81">
        <f ca="1">VLOOKUP(eurostat_totals[[#This Row],[energy carrier EUCalc]],$AE$11:$BI$24,COLUMN()-COLUMN($AD$29),FALSE)*eurostat_totals[[#This Row],[2020 1]]</f>
        <v>84.661654959999979</v>
      </c>
      <c r="AY167" s="81">
        <f ca="1">VLOOKUP(eurostat_totals[[#This Row],[energy carrier EUCalc]],$AE$11:$BI$24,COLUMN()-COLUMN($AD$29),FALSE)*eurostat_totals[[#This Row],[2020 1]]</f>
        <v>84.661654959999979</v>
      </c>
      <c r="AZ167" s="81">
        <f ca="1">VLOOKUP(eurostat_totals[[#This Row],[energy carrier EUCalc]],$AE$11:$BI$24,COLUMN()-COLUMN($AD$29),FALSE)*eurostat_totals[[#This Row],[2020 1]]</f>
        <v>84.661654959999979</v>
      </c>
      <c r="BA167" s="81">
        <f ca="1">VLOOKUP(eurostat_totals[[#This Row],[energy carrier EUCalc]],$AE$11:$BI$24,COLUMN()-COLUMN($AD$29),FALSE)*eurostat_totals[[#This Row],[2020 1]]</f>
        <v>84.661654959999979</v>
      </c>
      <c r="BB167" s="81">
        <f ca="1">VLOOKUP(eurostat_totals[[#This Row],[energy carrier EUCalc]],$AE$11:$BI$24,COLUMN()-COLUMN($AD$29),FALSE)*eurostat_totals[[#This Row],[2020 1]]</f>
        <v>84.661654959999979</v>
      </c>
      <c r="BC167" s="81">
        <f>VLOOKUP(eurostat_totals[[#This Row],[energy carrier EUCalc]],$AE$11:$BI$24,COLUMN()-COLUMN($AD$29),FALSE)*eurostat_totals[[#This Row],[2020 1]]</f>
        <v>84.661654959999979</v>
      </c>
      <c r="BD167" s="81">
        <f ca="1">VLOOKUP(eurostat_totals[[#This Row],[energy carrier EUCalc]],$AE$11:$BI$24,COLUMN()-COLUMN($AD$29),FALSE)*eurostat_totals[[#This Row],[2020 1]]</f>
        <v>84.661654959999979</v>
      </c>
      <c r="BE167" s="81">
        <f ca="1">VLOOKUP(eurostat_totals[[#This Row],[energy carrier EUCalc]],$AE$11:$BI$24,COLUMN()-COLUMN($AD$29),FALSE)*eurostat_totals[[#This Row],[2020 1]]</f>
        <v>84.661654959999979</v>
      </c>
      <c r="BF167" s="81">
        <f ca="1">VLOOKUP(eurostat_totals[[#This Row],[energy carrier EUCalc]],$AE$11:$BI$24,COLUMN()-COLUMN($AD$29),FALSE)*eurostat_totals[[#This Row],[2020 1]]</f>
        <v>84.661654959999979</v>
      </c>
      <c r="BG167" s="81">
        <f ca="1">VLOOKUP(eurostat_totals[[#This Row],[energy carrier EUCalc]],$AE$11:$BI$24,COLUMN()-COLUMN($AD$29),FALSE)*eurostat_totals[[#This Row],[2020 1]]</f>
        <v>84.661654959999979</v>
      </c>
      <c r="BH167" s="81">
        <f ca="1">VLOOKUP(eurostat_totals[[#This Row],[energy carrier EUCalc]],$AE$11:$BI$24,COLUMN()-COLUMN($AD$29),FALSE)*eurostat_totals[[#This Row],[2020 1]]</f>
        <v>84.661654959999979</v>
      </c>
      <c r="BI167" s="81">
        <f ca="1">VLOOKUP(eurostat_totals[[#This Row],[energy carrier EUCalc]],$AE$11:$BI$24,COLUMN()-COLUMN($AD$29),FALSE)*eurostat_totals[[#This Row],[2020 1]]</f>
        <v>84.661654959999979</v>
      </c>
    </row>
    <row r="168" spans="1:61" x14ac:dyDescent="0.25">
      <c r="A168" s="81" t="str">
        <f t="shared" si="125"/>
        <v>heat-geothermalIreland</v>
      </c>
      <c r="B168" s="6" t="s">
        <v>40</v>
      </c>
      <c r="C168" t="s">
        <v>18</v>
      </c>
      <c r="D168" s="84">
        <v>0</v>
      </c>
      <c r="E168" s="84">
        <v>0</v>
      </c>
      <c r="F168" s="84">
        <v>0</v>
      </c>
      <c r="G168" s="84">
        <v>0</v>
      </c>
      <c r="H168" s="84">
        <v>0</v>
      </c>
      <c r="I168" s="84">
        <v>0</v>
      </c>
      <c r="J168" s="84">
        <v>0</v>
      </c>
      <c r="K168" s="84">
        <v>0</v>
      </c>
      <c r="L168" s="84">
        <v>0</v>
      </c>
      <c r="M168" s="84">
        <v>0</v>
      </c>
      <c r="N168" s="84">
        <v>0</v>
      </c>
      <c r="O168" s="84">
        <v>0</v>
      </c>
      <c r="P168" s="84">
        <v>0</v>
      </c>
      <c r="Q168" s="84">
        <v>0</v>
      </c>
      <c r="R168" s="84">
        <v>0</v>
      </c>
      <c r="S168" s="84">
        <v>0</v>
      </c>
      <c r="T168" s="84">
        <v>0</v>
      </c>
      <c r="U168" s="84">
        <v>0</v>
      </c>
      <c r="V168" s="84">
        <v>0</v>
      </c>
      <c r="W168" s="84">
        <v>0</v>
      </c>
      <c r="X168" s="84">
        <v>0</v>
      </c>
      <c r="Y168" s="84">
        <v>0</v>
      </c>
      <c r="Z168" s="84">
        <v>0</v>
      </c>
      <c r="AA168" s="84">
        <v>0</v>
      </c>
      <c r="AB168" s="84">
        <v>0</v>
      </c>
      <c r="AC168" s="84">
        <v>0</v>
      </c>
      <c r="AD168" s="84">
        <v>0</v>
      </c>
      <c r="AE168" s="84">
        <v>0</v>
      </c>
      <c r="AF168" s="84">
        <f t="shared" si="122"/>
        <v>0</v>
      </c>
      <c r="AG168" s="84">
        <f t="shared" si="123"/>
        <v>0</v>
      </c>
      <c r="AH168" s="84">
        <f t="shared" si="124"/>
        <v>0</v>
      </c>
      <c r="AI168" s="84">
        <f ca="1">VLOOKUP(eurostat_totals[[#This Row],[energy carrier EUCalc]],$AE$11:$BI$24,COLUMN()-COLUMN($AD$29),FALSE)*eurostat_totals[[#This Row],[2020 1]]</f>
        <v>0</v>
      </c>
      <c r="AJ168" s="84">
        <f ca="1">VLOOKUP(eurostat_totals[[#This Row],[energy carrier EUCalc]],$AE$11:$BI$24,COLUMN()-COLUMN($AD$29),FALSE)*eurostat_totals[[#This Row],[2020 1]]</f>
        <v>0</v>
      </c>
      <c r="AK168" s="84">
        <f ca="1">VLOOKUP(eurostat_totals[[#This Row],[energy carrier EUCalc]],$AE$11:$BI$24,COLUMN()-COLUMN($AD$29),FALSE)*eurostat_totals[[#This Row],[2020 1]]</f>
        <v>0</v>
      </c>
      <c r="AL168" s="84">
        <f ca="1">VLOOKUP(eurostat_totals[[#This Row],[energy carrier EUCalc]],$AE$11:$BI$24,COLUMN()-COLUMN($AD$29),FALSE)*eurostat_totals[[#This Row],[2020 1]]</f>
        <v>0</v>
      </c>
      <c r="AM168" s="84">
        <f ca="1">VLOOKUP(eurostat_totals[[#This Row],[energy carrier EUCalc]],$AE$11:$BI$24,COLUMN()-COLUMN($AD$29),FALSE)*eurostat_totals[[#This Row],[2020 1]]</f>
        <v>0</v>
      </c>
      <c r="AN168" s="84">
        <f ca="1">VLOOKUP(eurostat_totals[[#This Row],[energy carrier EUCalc]],$AE$11:$BI$24,COLUMN()-COLUMN($AD$29),FALSE)*eurostat_totals[[#This Row],[2020 1]]</f>
        <v>0</v>
      </c>
      <c r="AO168" s="84">
        <f>VLOOKUP(eurostat_totals[[#This Row],[energy carrier EUCalc]],$AE$11:$BI$24,COLUMN()-COLUMN($AD$29),FALSE)*eurostat_totals[[#This Row],[2020 1]]</f>
        <v>0</v>
      </c>
      <c r="AP168" s="84">
        <f ca="1">VLOOKUP(eurostat_totals[[#This Row],[energy carrier EUCalc]],$AE$11:$BI$24,COLUMN()-COLUMN($AD$29),FALSE)*eurostat_totals[[#This Row],[2020 1]]</f>
        <v>0</v>
      </c>
      <c r="AQ168" s="84">
        <f ca="1">VLOOKUP(eurostat_totals[[#This Row],[energy carrier EUCalc]],$AE$11:$BI$24,COLUMN()-COLUMN($AD$29),FALSE)*eurostat_totals[[#This Row],[2020 1]]</f>
        <v>0</v>
      </c>
      <c r="AR168" s="81">
        <f ca="1">VLOOKUP(eurostat_totals[[#This Row],[energy carrier EUCalc]],$AE$11:$BI$24,COLUMN()-COLUMN($AD$29),FALSE)*eurostat_totals[[#This Row],[2020 1]]</f>
        <v>0</v>
      </c>
      <c r="AS168" s="81">
        <f ca="1">VLOOKUP(eurostat_totals[[#This Row],[energy carrier EUCalc]],$AE$11:$BI$24,COLUMN()-COLUMN($AD$29),FALSE)*eurostat_totals[[#This Row],[2020 1]]</f>
        <v>0</v>
      </c>
      <c r="AT168" s="81">
        <f ca="1">VLOOKUP(eurostat_totals[[#This Row],[energy carrier EUCalc]],$AE$11:$BI$24,COLUMN()-COLUMN($AD$29),FALSE)*eurostat_totals[[#This Row],[2020 1]]</f>
        <v>0</v>
      </c>
      <c r="AU168" s="81">
        <f ca="1">VLOOKUP(eurostat_totals[[#This Row],[energy carrier EUCalc]],$AE$11:$BI$24,COLUMN()-COLUMN($AD$29),FALSE)*eurostat_totals[[#This Row],[2020 1]]</f>
        <v>0</v>
      </c>
      <c r="AV168" s="81">
        <f>VLOOKUP(eurostat_totals[[#This Row],[energy carrier EUCalc]],$AE$11:$BI$24,COLUMN()-COLUMN($AD$29),FALSE)*eurostat_totals[[#This Row],[2020 1]]</f>
        <v>0</v>
      </c>
      <c r="AW168" s="81">
        <f ca="1">VLOOKUP(eurostat_totals[[#This Row],[energy carrier EUCalc]],$AE$11:$BI$24,COLUMN()-COLUMN($AD$29),FALSE)*eurostat_totals[[#This Row],[2020 1]]</f>
        <v>0</v>
      </c>
      <c r="AX168" s="81">
        <f ca="1">VLOOKUP(eurostat_totals[[#This Row],[energy carrier EUCalc]],$AE$11:$BI$24,COLUMN()-COLUMN($AD$29),FALSE)*eurostat_totals[[#This Row],[2020 1]]</f>
        <v>0</v>
      </c>
      <c r="AY168" s="81">
        <f ca="1">VLOOKUP(eurostat_totals[[#This Row],[energy carrier EUCalc]],$AE$11:$BI$24,COLUMN()-COLUMN($AD$29),FALSE)*eurostat_totals[[#This Row],[2020 1]]</f>
        <v>0</v>
      </c>
      <c r="AZ168" s="81">
        <f ca="1">VLOOKUP(eurostat_totals[[#This Row],[energy carrier EUCalc]],$AE$11:$BI$24,COLUMN()-COLUMN($AD$29),FALSE)*eurostat_totals[[#This Row],[2020 1]]</f>
        <v>0</v>
      </c>
      <c r="BA168" s="81">
        <f ca="1">VLOOKUP(eurostat_totals[[#This Row],[energy carrier EUCalc]],$AE$11:$BI$24,COLUMN()-COLUMN($AD$29),FALSE)*eurostat_totals[[#This Row],[2020 1]]</f>
        <v>0</v>
      </c>
      <c r="BB168" s="81">
        <f ca="1">VLOOKUP(eurostat_totals[[#This Row],[energy carrier EUCalc]],$AE$11:$BI$24,COLUMN()-COLUMN($AD$29),FALSE)*eurostat_totals[[#This Row],[2020 1]]</f>
        <v>0</v>
      </c>
      <c r="BC168" s="81">
        <f>VLOOKUP(eurostat_totals[[#This Row],[energy carrier EUCalc]],$AE$11:$BI$24,COLUMN()-COLUMN($AD$29),FALSE)*eurostat_totals[[#This Row],[2020 1]]</f>
        <v>0</v>
      </c>
      <c r="BD168" s="81">
        <f ca="1">VLOOKUP(eurostat_totals[[#This Row],[energy carrier EUCalc]],$AE$11:$BI$24,COLUMN()-COLUMN($AD$29),FALSE)*eurostat_totals[[#This Row],[2020 1]]</f>
        <v>0</v>
      </c>
      <c r="BE168" s="81">
        <f ca="1">VLOOKUP(eurostat_totals[[#This Row],[energy carrier EUCalc]],$AE$11:$BI$24,COLUMN()-COLUMN($AD$29),FALSE)*eurostat_totals[[#This Row],[2020 1]]</f>
        <v>0</v>
      </c>
      <c r="BF168" s="81">
        <f ca="1">VLOOKUP(eurostat_totals[[#This Row],[energy carrier EUCalc]],$AE$11:$BI$24,COLUMN()-COLUMN($AD$29),FALSE)*eurostat_totals[[#This Row],[2020 1]]</f>
        <v>0</v>
      </c>
      <c r="BG168" s="81">
        <f ca="1">VLOOKUP(eurostat_totals[[#This Row],[energy carrier EUCalc]],$AE$11:$BI$24,COLUMN()-COLUMN($AD$29),FALSE)*eurostat_totals[[#This Row],[2020 1]]</f>
        <v>0</v>
      </c>
      <c r="BH168" s="81">
        <f ca="1">VLOOKUP(eurostat_totals[[#This Row],[energy carrier EUCalc]],$AE$11:$BI$24,COLUMN()-COLUMN($AD$29),FALSE)*eurostat_totals[[#This Row],[2020 1]]</f>
        <v>0</v>
      </c>
      <c r="BI168" s="81">
        <f ca="1">VLOOKUP(eurostat_totals[[#This Row],[energy carrier EUCalc]],$AE$11:$BI$24,COLUMN()-COLUMN($AD$29),FALSE)*eurostat_totals[[#This Row],[2020 1]]</f>
        <v>0</v>
      </c>
    </row>
    <row r="169" spans="1:61" x14ac:dyDescent="0.25">
      <c r="A169" s="81" t="str">
        <f t="shared" si="125"/>
        <v>heat-geothermalItaly</v>
      </c>
      <c r="B169" s="6" t="s">
        <v>40</v>
      </c>
      <c r="C169" t="s">
        <v>5</v>
      </c>
      <c r="D169" s="84">
        <v>0</v>
      </c>
      <c r="E169" s="84">
        <v>0</v>
      </c>
      <c r="F169" s="84">
        <v>0</v>
      </c>
      <c r="G169" s="84">
        <v>0</v>
      </c>
      <c r="H169" s="84">
        <v>0</v>
      </c>
      <c r="I169" s="84">
        <v>0</v>
      </c>
      <c r="J169" s="84">
        <v>0</v>
      </c>
      <c r="K169" s="84">
        <v>0</v>
      </c>
      <c r="L169" s="84">
        <v>0</v>
      </c>
      <c r="M169" s="84">
        <v>0</v>
      </c>
      <c r="N169" s="84">
        <v>26.946710000000003</v>
      </c>
      <c r="O169" s="84">
        <v>27.504950000000004</v>
      </c>
      <c r="P169" s="84">
        <v>27.504950000000004</v>
      </c>
      <c r="Q169" s="84">
        <v>27.504950000000004</v>
      </c>
      <c r="R169" s="84">
        <v>26.946710000000003</v>
      </c>
      <c r="S169" s="84">
        <v>26.946710000000003</v>
      </c>
      <c r="T169" s="84">
        <v>26.946710000000003</v>
      </c>
      <c r="U169" s="84">
        <v>26.946710000000003</v>
      </c>
      <c r="V169" s="84">
        <v>26.946710000000003</v>
      </c>
      <c r="W169" s="84">
        <v>26.946710000000003</v>
      </c>
      <c r="X169" s="84">
        <v>15.560940000000002</v>
      </c>
      <c r="Y169" s="84">
        <v>15.560940000000002</v>
      </c>
      <c r="Z169" s="84">
        <v>17.78227</v>
      </c>
      <c r="AA169" s="84">
        <v>16.386670000000002</v>
      </c>
      <c r="AB169" s="84">
        <v>5.2800200000000004</v>
      </c>
      <c r="AC169" s="84">
        <v>10.001800000000001</v>
      </c>
      <c r="AD169" s="84">
        <v>10.28092</v>
      </c>
      <c r="AE169" s="84">
        <v>10.234400000000001</v>
      </c>
      <c r="AF169" s="84">
        <f t="shared" si="122"/>
        <v>8.7248260000000002</v>
      </c>
      <c r="AG169" s="84">
        <f t="shared" si="123"/>
        <v>7.1924571999999998</v>
      </c>
      <c r="AH169" s="84">
        <f t="shared" si="124"/>
        <v>7.57494464</v>
      </c>
      <c r="AI169" s="84">
        <f ca="1">VLOOKUP(eurostat_totals[[#This Row],[energy carrier EUCalc]],$AE$11:$BI$24,COLUMN()-COLUMN($AD$29),FALSE)*eurostat_totals[[#This Row],[2020 1]]</f>
        <v>7.57494464</v>
      </c>
      <c r="AJ169" s="84">
        <f ca="1">VLOOKUP(eurostat_totals[[#This Row],[energy carrier EUCalc]],$AE$11:$BI$24,COLUMN()-COLUMN($AD$29),FALSE)*eurostat_totals[[#This Row],[2020 1]]</f>
        <v>7.57494464</v>
      </c>
      <c r="AK169" s="84">
        <f ca="1">VLOOKUP(eurostat_totals[[#This Row],[energy carrier EUCalc]],$AE$11:$BI$24,COLUMN()-COLUMN($AD$29),FALSE)*eurostat_totals[[#This Row],[2020 1]]</f>
        <v>7.57494464</v>
      </c>
      <c r="AL169" s="84">
        <f ca="1">VLOOKUP(eurostat_totals[[#This Row],[energy carrier EUCalc]],$AE$11:$BI$24,COLUMN()-COLUMN($AD$29),FALSE)*eurostat_totals[[#This Row],[2020 1]]</f>
        <v>7.57494464</v>
      </c>
      <c r="AM169" s="84">
        <f ca="1">VLOOKUP(eurostat_totals[[#This Row],[energy carrier EUCalc]],$AE$11:$BI$24,COLUMN()-COLUMN($AD$29),FALSE)*eurostat_totals[[#This Row],[2020 1]]</f>
        <v>7.57494464</v>
      </c>
      <c r="AN169" s="84">
        <f ca="1">VLOOKUP(eurostat_totals[[#This Row],[energy carrier EUCalc]],$AE$11:$BI$24,COLUMN()-COLUMN($AD$29),FALSE)*eurostat_totals[[#This Row],[2020 1]]</f>
        <v>7.57494464</v>
      </c>
      <c r="AO169" s="84">
        <f>VLOOKUP(eurostat_totals[[#This Row],[energy carrier EUCalc]],$AE$11:$BI$24,COLUMN()-COLUMN($AD$29),FALSE)*eurostat_totals[[#This Row],[2020 1]]</f>
        <v>7.57494464</v>
      </c>
      <c r="AP169" s="84">
        <f ca="1">VLOOKUP(eurostat_totals[[#This Row],[energy carrier EUCalc]],$AE$11:$BI$24,COLUMN()-COLUMN($AD$29),FALSE)*eurostat_totals[[#This Row],[2020 1]]</f>
        <v>7.57494464</v>
      </c>
      <c r="AQ169" s="84">
        <f ca="1">VLOOKUP(eurostat_totals[[#This Row],[energy carrier EUCalc]],$AE$11:$BI$24,COLUMN()-COLUMN($AD$29),FALSE)*eurostat_totals[[#This Row],[2020 1]]</f>
        <v>7.57494464</v>
      </c>
      <c r="AR169" s="81">
        <f ca="1">VLOOKUP(eurostat_totals[[#This Row],[energy carrier EUCalc]],$AE$11:$BI$24,COLUMN()-COLUMN($AD$29),FALSE)*eurostat_totals[[#This Row],[2020 1]]</f>
        <v>7.57494464</v>
      </c>
      <c r="AS169" s="81">
        <f ca="1">VLOOKUP(eurostat_totals[[#This Row],[energy carrier EUCalc]],$AE$11:$BI$24,COLUMN()-COLUMN($AD$29),FALSE)*eurostat_totals[[#This Row],[2020 1]]</f>
        <v>7.57494464</v>
      </c>
      <c r="AT169" s="81">
        <f ca="1">VLOOKUP(eurostat_totals[[#This Row],[energy carrier EUCalc]],$AE$11:$BI$24,COLUMN()-COLUMN($AD$29),FALSE)*eurostat_totals[[#This Row],[2020 1]]</f>
        <v>7.57494464</v>
      </c>
      <c r="AU169" s="81">
        <f ca="1">VLOOKUP(eurostat_totals[[#This Row],[energy carrier EUCalc]],$AE$11:$BI$24,COLUMN()-COLUMN($AD$29),FALSE)*eurostat_totals[[#This Row],[2020 1]]</f>
        <v>7.57494464</v>
      </c>
      <c r="AV169" s="81">
        <f>VLOOKUP(eurostat_totals[[#This Row],[energy carrier EUCalc]],$AE$11:$BI$24,COLUMN()-COLUMN($AD$29),FALSE)*eurostat_totals[[#This Row],[2020 1]]</f>
        <v>7.57494464</v>
      </c>
      <c r="AW169" s="81">
        <f ca="1">VLOOKUP(eurostat_totals[[#This Row],[energy carrier EUCalc]],$AE$11:$BI$24,COLUMN()-COLUMN($AD$29),FALSE)*eurostat_totals[[#This Row],[2020 1]]</f>
        <v>7.57494464</v>
      </c>
      <c r="AX169" s="81">
        <f ca="1">VLOOKUP(eurostat_totals[[#This Row],[energy carrier EUCalc]],$AE$11:$BI$24,COLUMN()-COLUMN($AD$29),FALSE)*eurostat_totals[[#This Row],[2020 1]]</f>
        <v>7.57494464</v>
      </c>
      <c r="AY169" s="81">
        <f ca="1">VLOOKUP(eurostat_totals[[#This Row],[energy carrier EUCalc]],$AE$11:$BI$24,COLUMN()-COLUMN($AD$29),FALSE)*eurostat_totals[[#This Row],[2020 1]]</f>
        <v>7.57494464</v>
      </c>
      <c r="AZ169" s="81">
        <f ca="1">VLOOKUP(eurostat_totals[[#This Row],[energy carrier EUCalc]],$AE$11:$BI$24,COLUMN()-COLUMN($AD$29),FALSE)*eurostat_totals[[#This Row],[2020 1]]</f>
        <v>7.57494464</v>
      </c>
      <c r="BA169" s="81">
        <f ca="1">VLOOKUP(eurostat_totals[[#This Row],[energy carrier EUCalc]],$AE$11:$BI$24,COLUMN()-COLUMN($AD$29),FALSE)*eurostat_totals[[#This Row],[2020 1]]</f>
        <v>7.57494464</v>
      </c>
      <c r="BB169" s="81">
        <f ca="1">VLOOKUP(eurostat_totals[[#This Row],[energy carrier EUCalc]],$AE$11:$BI$24,COLUMN()-COLUMN($AD$29),FALSE)*eurostat_totals[[#This Row],[2020 1]]</f>
        <v>7.57494464</v>
      </c>
      <c r="BC169" s="81">
        <f>VLOOKUP(eurostat_totals[[#This Row],[energy carrier EUCalc]],$AE$11:$BI$24,COLUMN()-COLUMN($AD$29),FALSE)*eurostat_totals[[#This Row],[2020 1]]</f>
        <v>7.57494464</v>
      </c>
      <c r="BD169" s="81">
        <f ca="1">VLOOKUP(eurostat_totals[[#This Row],[energy carrier EUCalc]],$AE$11:$BI$24,COLUMN()-COLUMN($AD$29),FALSE)*eurostat_totals[[#This Row],[2020 1]]</f>
        <v>7.57494464</v>
      </c>
      <c r="BE169" s="81">
        <f ca="1">VLOOKUP(eurostat_totals[[#This Row],[energy carrier EUCalc]],$AE$11:$BI$24,COLUMN()-COLUMN($AD$29),FALSE)*eurostat_totals[[#This Row],[2020 1]]</f>
        <v>7.57494464</v>
      </c>
      <c r="BF169" s="81">
        <f ca="1">VLOOKUP(eurostat_totals[[#This Row],[energy carrier EUCalc]],$AE$11:$BI$24,COLUMN()-COLUMN($AD$29),FALSE)*eurostat_totals[[#This Row],[2020 1]]</f>
        <v>7.57494464</v>
      </c>
      <c r="BG169" s="81">
        <f ca="1">VLOOKUP(eurostat_totals[[#This Row],[energy carrier EUCalc]],$AE$11:$BI$24,COLUMN()-COLUMN($AD$29),FALSE)*eurostat_totals[[#This Row],[2020 1]]</f>
        <v>7.57494464</v>
      </c>
      <c r="BH169" s="81">
        <f ca="1">VLOOKUP(eurostat_totals[[#This Row],[energy carrier EUCalc]],$AE$11:$BI$24,COLUMN()-COLUMN($AD$29),FALSE)*eurostat_totals[[#This Row],[2020 1]]</f>
        <v>7.57494464</v>
      </c>
      <c r="BI169" s="81">
        <f ca="1">VLOOKUP(eurostat_totals[[#This Row],[energy carrier EUCalc]],$AE$11:$BI$24,COLUMN()-COLUMN($AD$29),FALSE)*eurostat_totals[[#This Row],[2020 1]]</f>
        <v>7.57494464</v>
      </c>
    </row>
    <row r="170" spans="1:61" x14ac:dyDescent="0.25">
      <c r="A170" s="81" t="str">
        <f t="shared" si="125"/>
        <v>heat-geothermalLatvia</v>
      </c>
      <c r="B170" s="6" t="s">
        <v>40</v>
      </c>
      <c r="C170" t="s">
        <v>23</v>
      </c>
      <c r="D170" s="84">
        <v>0</v>
      </c>
      <c r="E170" s="84">
        <v>0</v>
      </c>
      <c r="F170" s="84">
        <v>0</v>
      </c>
      <c r="G170" s="84">
        <v>0</v>
      </c>
      <c r="H170" s="84">
        <v>0</v>
      </c>
      <c r="I170" s="84">
        <v>0</v>
      </c>
      <c r="J170" s="84">
        <v>0</v>
      </c>
      <c r="K170" s="84">
        <v>0</v>
      </c>
      <c r="L170" s="84">
        <v>0</v>
      </c>
      <c r="M170" s="84">
        <v>0</v>
      </c>
      <c r="N170" s="84">
        <v>0</v>
      </c>
      <c r="O170" s="84">
        <v>0</v>
      </c>
      <c r="P170" s="84">
        <v>0</v>
      </c>
      <c r="Q170" s="84">
        <v>0</v>
      </c>
      <c r="R170" s="84">
        <v>0</v>
      </c>
      <c r="S170" s="84">
        <v>0</v>
      </c>
      <c r="T170" s="84">
        <v>0</v>
      </c>
      <c r="U170" s="84">
        <v>0</v>
      </c>
      <c r="V170" s="84">
        <v>0</v>
      </c>
      <c r="W170" s="84">
        <v>0</v>
      </c>
      <c r="X170" s="84">
        <v>0</v>
      </c>
      <c r="Y170" s="84">
        <v>0</v>
      </c>
      <c r="Z170" s="84">
        <v>0</v>
      </c>
      <c r="AA170" s="84">
        <v>0</v>
      </c>
      <c r="AB170" s="84">
        <v>0</v>
      </c>
      <c r="AC170" s="84">
        <v>0</v>
      </c>
      <c r="AD170" s="84">
        <v>0</v>
      </c>
      <c r="AE170" s="84">
        <v>0</v>
      </c>
      <c r="AF170" s="84">
        <f t="shared" si="122"/>
        <v>0</v>
      </c>
      <c r="AG170" s="84">
        <f t="shared" si="123"/>
        <v>0</v>
      </c>
      <c r="AH170" s="84">
        <f t="shared" si="124"/>
        <v>0</v>
      </c>
      <c r="AI170" s="84">
        <f ca="1">VLOOKUP(eurostat_totals[[#This Row],[energy carrier EUCalc]],$AE$11:$BI$24,COLUMN()-COLUMN($AD$29),FALSE)*eurostat_totals[[#This Row],[2020 1]]</f>
        <v>0</v>
      </c>
      <c r="AJ170" s="84">
        <f ca="1">VLOOKUP(eurostat_totals[[#This Row],[energy carrier EUCalc]],$AE$11:$BI$24,COLUMN()-COLUMN($AD$29),FALSE)*eurostat_totals[[#This Row],[2020 1]]</f>
        <v>0</v>
      </c>
      <c r="AK170" s="84">
        <f ca="1">VLOOKUP(eurostat_totals[[#This Row],[energy carrier EUCalc]],$AE$11:$BI$24,COLUMN()-COLUMN($AD$29),FALSE)*eurostat_totals[[#This Row],[2020 1]]</f>
        <v>0</v>
      </c>
      <c r="AL170" s="84">
        <f ca="1">VLOOKUP(eurostat_totals[[#This Row],[energy carrier EUCalc]],$AE$11:$BI$24,COLUMN()-COLUMN($AD$29),FALSE)*eurostat_totals[[#This Row],[2020 1]]</f>
        <v>0</v>
      </c>
      <c r="AM170" s="84">
        <f ca="1">VLOOKUP(eurostat_totals[[#This Row],[energy carrier EUCalc]],$AE$11:$BI$24,COLUMN()-COLUMN($AD$29),FALSE)*eurostat_totals[[#This Row],[2020 1]]</f>
        <v>0</v>
      </c>
      <c r="AN170" s="84">
        <f ca="1">VLOOKUP(eurostat_totals[[#This Row],[energy carrier EUCalc]],$AE$11:$BI$24,COLUMN()-COLUMN($AD$29),FALSE)*eurostat_totals[[#This Row],[2020 1]]</f>
        <v>0</v>
      </c>
      <c r="AO170" s="84">
        <f>VLOOKUP(eurostat_totals[[#This Row],[energy carrier EUCalc]],$AE$11:$BI$24,COLUMN()-COLUMN($AD$29),FALSE)*eurostat_totals[[#This Row],[2020 1]]</f>
        <v>0</v>
      </c>
      <c r="AP170" s="84">
        <f ca="1">VLOOKUP(eurostat_totals[[#This Row],[energy carrier EUCalc]],$AE$11:$BI$24,COLUMN()-COLUMN($AD$29),FALSE)*eurostat_totals[[#This Row],[2020 1]]</f>
        <v>0</v>
      </c>
      <c r="AQ170" s="84">
        <f ca="1">VLOOKUP(eurostat_totals[[#This Row],[energy carrier EUCalc]],$AE$11:$BI$24,COLUMN()-COLUMN($AD$29),FALSE)*eurostat_totals[[#This Row],[2020 1]]</f>
        <v>0</v>
      </c>
      <c r="AR170" s="81">
        <f ca="1">VLOOKUP(eurostat_totals[[#This Row],[energy carrier EUCalc]],$AE$11:$BI$24,COLUMN()-COLUMN($AD$29),FALSE)*eurostat_totals[[#This Row],[2020 1]]</f>
        <v>0</v>
      </c>
      <c r="AS170" s="81">
        <f ca="1">VLOOKUP(eurostat_totals[[#This Row],[energy carrier EUCalc]],$AE$11:$BI$24,COLUMN()-COLUMN($AD$29),FALSE)*eurostat_totals[[#This Row],[2020 1]]</f>
        <v>0</v>
      </c>
      <c r="AT170" s="81">
        <f ca="1">VLOOKUP(eurostat_totals[[#This Row],[energy carrier EUCalc]],$AE$11:$BI$24,COLUMN()-COLUMN($AD$29),FALSE)*eurostat_totals[[#This Row],[2020 1]]</f>
        <v>0</v>
      </c>
      <c r="AU170" s="81">
        <f ca="1">VLOOKUP(eurostat_totals[[#This Row],[energy carrier EUCalc]],$AE$11:$BI$24,COLUMN()-COLUMN($AD$29),FALSE)*eurostat_totals[[#This Row],[2020 1]]</f>
        <v>0</v>
      </c>
      <c r="AV170" s="81">
        <f>VLOOKUP(eurostat_totals[[#This Row],[energy carrier EUCalc]],$AE$11:$BI$24,COLUMN()-COLUMN($AD$29),FALSE)*eurostat_totals[[#This Row],[2020 1]]</f>
        <v>0</v>
      </c>
      <c r="AW170" s="81">
        <f ca="1">VLOOKUP(eurostat_totals[[#This Row],[energy carrier EUCalc]],$AE$11:$BI$24,COLUMN()-COLUMN($AD$29),FALSE)*eurostat_totals[[#This Row],[2020 1]]</f>
        <v>0</v>
      </c>
      <c r="AX170" s="81">
        <f ca="1">VLOOKUP(eurostat_totals[[#This Row],[energy carrier EUCalc]],$AE$11:$BI$24,COLUMN()-COLUMN($AD$29),FALSE)*eurostat_totals[[#This Row],[2020 1]]</f>
        <v>0</v>
      </c>
      <c r="AY170" s="81">
        <f ca="1">VLOOKUP(eurostat_totals[[#This Row],[energy carrier EUCalc]],$AE$11:$BI$24,COLUMN()-COLUMN($AD$29),FALSE)*eurostat_totals[[#This Row],[2020 1]]</f>
        <v>0</v>
      </c>
      <c r="AZ170" s="81">
        <f ca="1">VLOOKUP(eurostat_totals[[#This Row],[energy carrier EUCalc]],$AE$11:$BI$24,COLUMN()-COLUMN($AD$29),FALSE)*eurostat_totals[[#This Row],[2020 1]]</f>
        <v>0</v>
      </c>
      <c r="BA170" s="81">
        <f ca="1">VLOOKUP(eurostat_totals[[#This Row],[energy carrier EUCalc]],$AE$11:$BI$24,COLUMN()-COLUMN($AD$29),FALSE)*eurostat_totals[[#This Row],[2020 1]]</f>
        <v>0</v>
      </c>
      <c r="BB170" s="81">
        <f ca="1">VLOOKUP(eurostat_totals[[#This Row],[energy carrier EUCalc]],$AE$11:$BI$24,COLUMN()-COLUMN($AD$29),FALSE)*eurostat_totals[[#This Row],[2020 1]]</f>
        <v>0</v>
      </c>
      <c r="BC170" s="81">
        <f>VLOOKUP(eurostat_totals[[#This Row],[energy carrier EUCalc]],$AE$11:$BI$24,COLUMN()-COLUMN($AD$29),FALSE)*eurostat_totals[[#This Row],[2020 1]]</f>
        <v>0</v>
      </c>
      <c r="BD170" s="81">
        <f ca="1">VLOOKUP(eurostat_totals[[#This Row],[energy carrier EUCalc]],$AE$11:$BI$24,COLUMN()-COLUMN($AD$29),FALSE)*eurostat_totals[[#This Row],[2020 1]]</f>
        <v>0</v>
      </c>
      <c r="BE170" s="81">
        <f ca="1">VLOOKUP(eurostat_totals[[#This Row],[energy carrier EUCalc]],$AE$11:$BI$24,COLUMN()-COLUMN($AD$29),FALSE)*eurostat_totals[[#This Row],[2020 1]]</f>
        <v>0</v>
      </c>
      <c r="BF170" s="81">
        <f ca="1">VLOOKUP(eurostat_totals[[#This Row],[energy carrier EUCalc]],$AE$11:$BI$24,COLUMN()-COLUMN($AD$29),FALSE)*eurostat_totals[[#This Row],[2020 1]]</f>
        <v>0</v>
      </c>
      <c r="BG170" s="81">
        <f ca="1">VLOOKUP(eurostat_totals[[#This Row],[energy carrier EUCalc]],$AE$11:$BI$24,COLUMN()-COLUMN($AD$29),FALSE)*eurostat_totals[[#This Row],[2020 1]]</f>
        <v>0</v>
      </c>
      <c r="BH170" s="81">
        <f ca="1">VLOOKUP(eurostat_totals[[#This Row],[energy carrier EUCalc]],$AE$11:$BI$24,COLUMN()-COLUMN($AD$29),FALSE)*eurostat_totals[[#This Row],[2020 1]]</f>
        <v>0</v>
      </c>
      <c r="BI170" s="81">
        <f ca="1">VLOOKUP(eurostat_totals[[#This Row],[energy carrier EUCalc]],$AE$11:$BI$24,COLUMN()-COLUMN($AD$29),FALSE)*eurostat_totals[[#This Row],[2020 1]]</f>
        <v>0</v>
      </c>
    </row>
    <row r="171" spans="1:61" x14ac:dyDescent="0.25">
      <c r="A171" s="81" t="str">
        <f t="shared" si="125"/>
        <v>heat-geothermalLithuania</v>
      </c>
      <c r="B171" s="6" t="s">
        <v>40</v>
      </c>
      <c r="C171" t="s">
        <v>24</v>
      </c>
      <c r="D171" s="84">
        <v>0</v>
      </c>
      <c r="E171" s="84">
        <v>0</v>
      </c>
      <c r="F171" s="84">
        <v>0</v>
      </c>
      <c r="G171" s="84">
        <v>0</v>
      </c>
      <c r="H171" s="84">
        <v>0</v>
      </c>
      <c r="I171" s="84">
        <v>0</v>
      </c>
      <c r="J171" s="84">
        <v>0</v>
      </c>
      <c r="K171" s="84">
        <v>0</v>
      </c>
      <c r="L171" s="84">
        <v>0</v>
      </c>
      <c r="M171" s="84">
        <v>0</v>
      </c>
      <c r="N171" s="84">
        <v>0</v>
      </c>
      <c r="O171" s="84">
        <v>0</v>
      </c>
      <c r="P171" s="84">
        <v>0</v>
      </c>
      <c r="Q171" s="84">
        <v>0</v>
      </c>
      <c r="R171" s="84">
        <v>0</v>
      </c>
      <c r="S171" s="84">
        <v>0</v>
      </c>
      <c r="T171" s="84">
        <v>0</v>
      </c>
      <c r="U171" s="84">
        <v>0</v>
      </c>
      <c r="V171" s="84">
        <v>0</v>
      </c>
      <c r="W171" s="84">
        <v>0</v>
      </c>
      <c r="X171" s="84">
        <v>0</v>
      </c>
      <c r="Y171" s="84">
        <v>0</v>
      </c>
      <c r="Z171" s="84">
        <v>0</v>
      </c>
      <c r="AA171" s="84">
        <v>0</v>
      </c>
      <c r="AB171" s="84">
        <v>0</v>
      </c>
      <c r="AC171" s="84">
        <v>0</v>
      </c>
      <c r="AD171" s="84">
        <v>0</v>
      </c>
      <c r="AE171" s="84">
        <v>0</v>
      </c>
      <c r="AF171" s="84">
        <f t="shared" si="122"/>
        <v>0</v>
      </c>
      <c r="AG171" s="84">
        <f t="shared" si="123"/>
        <v>0</v>
      </c>
      <c r="AH171" s="84">
        <f t="shared" si="124"/>
        <v>0</v>
      </c>
      <c r="AI171" s="84">
        <f ca="1">VLOOKUP(eurostat_totals[[#This Row],[energy carrier EUCalc]],$AE$11:$BI$24,COLUMN()-COLUMN($AD$29),FALSE)*eurostat_totals[[#This Row],[2020 1]]</f>
        <v>0</v>
      </c>
      <c r="AJ171" s="84">
        <f ca="1">VLOOKUP(eurostat_totals[[#This Row],[energy carrier EUCalc]],$AE$11:$BI$24,COLUMN()-COLUMN($AD$29),FALSE)*eurostat_totals[[#This Row],[2020 1]]</f>
        <v>0</v>
      </c>
      <c r="AK171" s="84">
        <f ca="1">VLOOKUP(eurostat_totals[[#This Row],[energy carrier EUCalc]],$AE$11:$BI$24,COLUMN()-COLUMN($AD$29),FALSE)*eurostat_totals[[#This Row],[2020 1]]</f>
        <v>0</v>
      </c>
      <c r="AL171" s="84">
        <f ca="1">VLOOKUP(eurostat_totals[[#This Row],[energy carrier EUCalc]],$AE$11:$BI$24,COLUMN()-COLUMN($AD$29),FALSE)*eurostat_totals[[#This Row],[2020 1]]</f>
        <v>0</v>
      </c>
      <c r="AM171" s="84">
        <f ca="1">VLOOKUP(eurostat_totals[[#This Row],[energy carrier EUCalc]],$AE$11:$BI$24,COLUMN()-COLUMN($AD$29),FALSE)*eurostat_totals[[#This Row],[2020 1]]</f>
        <v>0</v>
      </c>
      <c r="AN171" s="84">
        <f ca="1">VLOOKUP(eurostat_totals[[#This Row],[energy carrier EUCalc]],$AE$11:$BI$24,COLUMN()-COLUMN($AD$29),FALSE)*eurostat_totals[[#This Row],[2020 1]]</f>
        <v>0</v>
      </c>
      <c r="AO171" s="84">
        <f>VLOOKUP(eurostat_totals[[#This Row],[energy carrier EUCalc]],$AE$11:$BI$24,COLUMN()-COLUMN($AD$29),FALSE)*eurostat_totals[[#This Row],[2020 1]]</f>
        <v>0</v>
      </c>
      <c r="AP171" s="84">
        <f ca="1">VLOOKUP(eurostat_totals[[#This Row],[energy carrier EUCalc]],$AE$11:$BI$24,COLUMN()-COLUMN($AD$29),FALSE)*eurostat_totals[[#This Row],[2020 1]]</f>
        <v>0</v>
      </c>
      <c r="AQ171" s="84">
        <f ca="1">VLOOKUP(eurostat_totals[[#This Row],[energy carrier EUCalc]],$AE$11:$BI$24,COLUMN()-COLUMN($AD$29),FALSE)*eurostat_totals[[#This Row],[2020 1]]</f>
        <v>0</v>
      </c>
      <c r="AR171" s="81">
        <f ca="1">VLOOKUP(eurostat_totals[[#This Row],[energy carrier EUCalc]],$AE$11:$BI$24,COLUMN()-COLUMN($AD$29),FALSE)*eurostat_totals[[#This Row],[2020 1]]</f>
        <v>0</v>
      </c>
      <c r="AS171" s="81">
        <f ca="1">VLOOKUP(eurostat_totals[[#This Row],[energy carrier EUCalc]],$AE$11:$BI$24,COLUMN()-COLUMN($AD$29),FALSE)*eurostat_totals[[#This Row],[2020 1]]</f>
        <v>0</v>
      </c>
      <c r="AT171" s="81">
        <f ca="1">VLOOKUP(eurostat_totals[[#This Row],[energy carrier EUCalc]],$AE$11:$BI$24,COLUMN()-COLUMN($AD$29),FALSE)*eurostat_totals[[#This Row],[2020 1]]</f>
        <v>0</v>
      </c>
      <c r="AU171" s="81">
        <f ca="1">VLOOKUP(eurostat_totals[[#This Row],[energy carrier EUCalc]],$AE$11:$BI$24,COLUMN()-COLUMN($AD$29),FALSE)*eurostat_totals[[#This Row],[2020 1]]</f>
        <v>0</v>
      </c>
      <c r="AV171" s="81">
        <f>VLOOKUP(eurostat_totals[[#This Row],[energy carrier EUCalc]],$AE$11:$BI$24,COLUMN()-COLUMN($AD$29),FALSE)*eurostat_totals[[#This Row],[2020 1]]</f>
        <v>0</v>
      </c>
      <c r="AW171" s="81">
        <f ca="1">VLOOKUP(eurostat_totals[[#This Row],[energy carrier EUCalc]],$AE$11:$BI$24,COLUMN()-COLUMN($AD$29),FALSE)*eurostat_totals[[#This Row],[2020 1]]</f>
        <v>0</v>
      </c>
      <c r="AX171" s="81">
        <f ca="1">VLOOKUP(eurostat_totals[[#This Row],[energy carrier EUCalc]],$AE$11:$BI$24,COLUMN()-COLUMN($AD$29),FALSE)*eurostat_totals[[#This Row],[2020 1]]</f>
        <v>0</v>
      </c>
      <c r="AY171" s="81">
        <f ca="1">VLOOKUP(eurostat_totals[[#This Row],[energy carrier EUCalc]],$AE$11:$BI$24,COLUMN()-COLUMN($AD$29),FALSE)*eurostat_totals[[#This Row],[2020 1]]</f>
        <v>0</v>
      </c>
      <c r="AZ171" s="81">
        <f ca="1">VLOOKUP(eurostat_totals[[#This Row],[energy carrier EUCalc]],$AE$11:$BI$24,COLUMN()-COLUMN($AD$29),FALSE)*eurostat_totals[[#This Row],[2020 1]]</f>
        <v>0</v>
      </c>
      <c r="BA171" s="81">
        <f ca="1">VLOOKUP(eurostat_totals[[#This Row],[energy carrier EUCalc]],$AE$11:$BI$24,COLUMN()-COLUMN($AD$29),FALSE)*eurostat_totals[[#This Row],[2020 1]]</f>
        <v>0</v>
      </c>
      <c r="BB171" s="81">
        <f ca="1">VLOOKUP(eurostat_totals[[#This Row],[energy carrier EUCalc]],$AE$11:$BI$24,COLUMN()-COLUMN($AD$29),FALSE)*eurostat_totals[[#This Row],[2020 1]]</f>
        <v>0</v>
      </c>
      <c r="BC171" s="81">
        <f>VLOOKUP(eurostat_totals[[#This Row],[energy carrier EUCalc]],$AE$11:$BI$24,COLUMN()-COLUMN($AD$29),FALSE)*eurostat_totals[[#This Row],[2020 1]]</f>
        <v>0</v>
      </c>
      <c r="BD171" s="81">
        <f ca="1">VLOOKUP(eurostat_totals[[#This Row],[energy carrier EUCalc]],$AE$11:$BI$24,COLUMN()-COLUMN($AD$29),FALSE)*eurostat_totals[[#This Row],[2020 1]]</f>
        <v>0</v>
      </c>
      <c r="BE171" s="81">
        <f ca="1">VLOOKUP(eurostat_totals[[#This Row],[energy carrier EUCalc]],$AE$11:$BI$24,COLUMN()-COLUMN($AD$29),FALSE)*eurostat_totals[[#This Row],[2020 1]]</f>
        <v>0</v>
      </c>
      <c r="BF171" s="81">
        <f ca="1">VLOOKUP(eurostat_totals[[#This Row],[energy carrier EUCalc]],$AE$11:$BI$24,COLUMN()-COLUMN($AD$29),FALSE)*eurostat_totals[[#This Row],[2020 1]]</f>
        <v>0</v>
      </c>
      <c r="BG171" s="81">
        <f ca="1">VLOOKUP(eurostat_totals[[#This Row],[energy carrier EUCalc]],$AE$11:$BI$24,COLUMN()-COLUMN($AD$29),FALSE)*eurostat_totals[[#This Row],[2020 1]]</f>
        <v>0</v>
      </c>
      <c r="BH171" s="81">
        <f ca="1">VLOOKUP(eurostat_totals[[#This Row],[energy carrier EUCalc]],$AE$11:$BI$24,COLUMN()-COLUMN($AD$29),FALSE)*eurostat_totals[[#This Row],[2020 1]]</f>
        <v>0</v>
      </c>
      <c r="BI171" s="81">
        <f ca="1">VLOOKUP(eurostat_totals[[#This Row],[energy carrier EUCalc]],$AE$11:$BI$24,COLUMN()-COLUMN($AD$29),FALSE)*eurostat_totals[[#This Row],[2020 1]]</f>
        <v>0</v>
      </c>
    </row>
    <row r="172" spans="1:61" x14ac:dyDescent="0.25">
      <c r="A172" s="81" t="str">
        <f t="shared" si="125"/>
        <v>heat-geothermalLuxembourg</v>
      </c>
      <c r="B172" s="6" t="s">
        <v>40</v>
      </c>
      <c r="C172" t="s">
        <v>27</v>
      </c>
      <c r="D172" s="84">
        <v>0</v>
      </c>
      <c r="E172" s="84">
        <v>0</v>
      </c>
      <c r="F172" s="84">
        <v>0</v>
      </c>
      <c r="G172" s="84">
        <v>0</v>
      </c>
      <c r="H172" s="84">
        <v>0</v>
      </c>
      <c r="I172" s="84">
        <v>0</v>
      </c>
      <c r="J172" s="84">
        <v>0</v>
      </c>
      <c r="K172" s="84">
        <v>0</v>
      </c>
      <c r="L172" s="84">
        <v>0</v>
      </c>
      <c r="M172" s="84">
        <v>0</v>
      </c>
      <c r="N172" s="84">
        <v>0</v>
      </c>
      <c r="O172" s="84">
        <v>0</v>
      </c>
      <c r="P172" s="84">
        <v>0</v>
      </c>
      <c r="Q172" s="84">
        <v>0</v>
      </c>
      <c r="R172" s="84">
        <v>0</v>
      </c>
      <c r="S172" s="84">
        <v>0</v>
      </c>
      <c r="T172" s="84">
        <v>0</v>
      </c>
      <c r="U172" s="84">
        <v>0</v>
      </c>
      <c r="V172" s="84">
        <v>0</v>
      </c>
      <c r="W172" s="84">
        <v>0</v>
      </c>
      <c r="X172" s="84">
        <v>0</v>
      </c>
      <c r="Y172" s="84">
        <v>0</v>
      </c>
      <c r="Z172" s="84">
        <v>0</v>
      </c>
      <c r="AA172" s="84">
        <v>0</v>
      </c>
      <c r="AB172" s="84">
        <v>0</v>
      </c>
      <c r="AC172" s="84">
        <v>0</v>
      </c>
      <c r="AD172" s="84">
        <v>0</v>
      </c>
      <c r="AE172" s="84">
        <v>0</v>
      </c>
      <c r="AF172" s="84">
        <f t="shared" si="122"/>
        <v>0</v>
      </c>
      <c r="AG172" s="84">
        <f t="shared" si="123"/>
        <v>0</v>
      </c>
      <c r="AH172" s="84">
        <f t="shared" si="124"/>
        <v>0</v>
      </c>
      <c r="AI172" s="84">
        <f ca="1">VLOOKUP(eurostat_totals[[#This Row],[energy carrier EUCalc]],$AE$11:$BI$24,COLUMN()-COLUMN($AD$29),FALSE)*eurostat_totals[[#This Row],[2020 1]]</f>
        <v>0</v>
      </c>
      <c r="AJ172" s="84">
        <f ca="1">VLOOKUP(eurostat_totals[[#This Row],[energy carrier EUCalc]],$AE$11:$BI$24,COLUMN()-COLUMN($AD$29),FALSE)*eurostat_totals[[#This Row],[2020 1]]</f>
        <v>0</v>
      </c>
      <c r="AK172" s="84">
        <f ca="1">VLOOKUP(eurostat_totals[[#This Row],[energy carrier EUCalc]],$AE$11:$BI$24,COLUMN()-COLUMN($AD$29),FALSE)*eurostat_totals[[#This Row],[2020 1]]</f>
        <v>0</v>
      </c>
      <c r="AL172" s="84">
        <f ca="1">VLOOKUP(eurostat_totals[[#This Row],[energy carrier EUCalc]],$AE$11:$BI$24,COLUMN()-COLUMN($AD$29),FALSE)*eurostat_totals[[#This Row],[2020 1]]</f>
        <v>0</v>
      </c>
      <c r="AM172" s="84">
        <f ca="1">VLOOKUP(eurostat_totals[[#This Row],[energy carrier EUCalc]],$AE$11:$BI$24,COLUMN()-COLUMN($AD$29),FALSE)*eurostat_totals[[#This Row],[2020 1]]</f>
        <v>0</v>
      </c>
      <c r="AN172" s="84">
        <f ca="1">VLOOKUP(eurostat_totals[[#This Row],[energy carrier EUCalc]],$AE$11:$BI$24,COLUMN()-COLUMN($AD$29),FALSE)*eurostat_totals[[#This Row],[2020 1]]</f>
        <v>0</v>
      </c>
      <c r="AO172" s="84">
        <f>VLOOKUP(eurostat_totals[[#This Row],[energy carrier EUCalc]],$AE$11:$BI$24,COLUMN()-COLUMN($AD$29),FALSE)*eurostat_totals[[#This Row],[2020 1]]</f>
        <v>0</v>
      </c>
      <c r="AP172" s="84">
        <f ca="1">VLOOKUP(eurostat_totals[[#This Row],[energy carrier EUCalc]],$AE$11:$BI$24,COLUMN()-COLUMN($AD$29),FALSE)*eurostat_totals[[#This Row],[2020 1]]</f>
        <v>0</v>
      </c>
      <c r="AQ172" s="84">
        <f ca="1">VLOOKUP(eurostat_totals[[#This Row],[energy carrier EUCalc]],$AE$11:$BI$24,COLUMN()-COLUMN($AD$29),FALSE)*eurostat_totals[[#This Row],[2020 1]]</f>
        <v>0</v>
      </c>
      <c r="AR172" s="81">
        <f ca="1">VLOOKUP(eurostat_totals[[#This Row],[energy carrier EUCalc]],$AE$11:$BI$24,COLUMN()-COLUMN($AD$29),FALSE)*eurostat_totals[[#This Row],[2020 1]]</f>
        <v>0</v>
      </c>
      <c r="AS172" s="81">
        <f ca="1">VLOOKUP(eurostat_totals[[#This Row],[energy carrier EUCalc]],$AE$11:$BI$24,COLUMN()-COLUMN($AD$29),FALSE)*eurostat_totals[[#This Row],[2020 1]]</f>
        <v>0</v>
      </c>
      <c r="AT172" s="81">
        <f ca="1">VLOOKUP(eurostat_totals[[#This Row],[energy carrier EUCalc]],$AE$11:$BI$24,COLUMN()-COLUMN($AD$29),FALSE)*eurostat_totals[[#This Row],[2020 1]]</f>
        <v>0</v>
      </c>
      <c r="AU172" s="81">
        <f ca="1">VLOOKUP(eurostat_totals[[#This Row],[energy carrier EUCalc]],$AE$11:$BI$24,COLUMN()-COLUMN($AD$29),FALSE)*eurostat_totals[[#This Row],[2020 1]]</f>
        <v>0</v>
      </c>
      <c r="AV172" s="81">
        <f>VLOOKUP(eurostat_totals[[#This Row],[energy carrier EUCalc]],$AE$11:$BI$24,COLUMN()-COLUMN($AD$29),FALSE)*eurostat_totals[[#This Row],[2020 1]]</f>
        <v>0</v>
      </c>
      <c r="AW172" s="81">
        <f ca="1">VLOOKUP(eurostat_totals[[#This Row],[energy carrier EUCalc]],$AE$11:$BI$24,COLUMN()-COLUMN($AD$29),FALSE)*eurostat_totals[[#This Row],[2020 1]]</f>
        <v>0</v>
      </c>
      <c r="AX172" s="81">
        <f ca="1">VLOOKUP(eurostat_totals[[#This Row],[energy carrier EUCalc]],$AE$11:$BI$24,COLUMN()-COLUMN($AD$29),FALSE)*eurostat_totals[[#This Row],[2020 1]]</f>
        <v>0</v>
      </c>
      <c r="AY172" s="81">
        <f ca="1">VLOOKUP(eurostat_totals[[#This Row],[energy carrier EUCalc]],$AE$11:$BI$24,COLUMN()-COLUMN($AD$29),FALSE)*eurostat_totals[[#This Row],[2020 1]]</f>
        <v>0</v>
      </c>
      <c r="AZ172" s="81">
        <f ca="1">VLOOKUP(eurostat_totals[[#This Row],[energy carrier EUCalc]],$AE$11:$BI$24,COLUMN()-COLUMN($AD$29),FALSE)*eurostat_totals[[#This Row],[2020 1]]</f>
        <v>0</v>
      </c>
      <c r="BA172" s="81">
        <f ca="1">VLOOKUP(eurostat_totals[[#This Row],[energy carrier EUCalc]],$AE$11:$BI$24,COLUMN()-COLUMN($AD$29),FALSE)*eurostat_totals[[#This Row],[2020 1]]</f>
        <v>0</v>
      </c>
      <c r="BB172" s="81">
        <f ca="1">VLOOKUP(eurostat_totals[[#This Row],[energy carrier EUCalc]],$AE$11:$BI$24,COLUMN()-COLUMN($AD$29),FALSE)*eurostat_totals[[#This Row],[2020 1]]</f>
        <v>0</v>
      </c>
      <c r="BC172" s="81">
        <f>VLOOKUP(eurostat_totals[[#This Row],[energy carrier EUCalc]],$AE$11:$BI$24,COLUMN()-COLUMN($AD$29),FALSE)*eurostat_totals[[#This Row],[2020 1]]</f>
        <v>0</v>
      </c>
      <c r="BD172" s="81">
        <f ca="1">VLOOKUP(eurostat_totals[[#This Row],[energy carrier EUCalc]],$AE$11:$BI$24,COLUMN()-COLUMN($AD$29),FALSE)*eurostat_totals[[#This Row],[2020 1]]</f>
        <v>0</v>
      </c>
      <c r="BE172" s="81">
        <f ca="1">VLOOKUP(eurostat_totals[[#This Row],[energy carrier EUCalc]],$AE$11:$BI$24,COLUMN()-COLUMN($AD$29),FALSE)*eurostat_totals[[#This Row],[2020 1]]</f>
        <v>0</v>
      </c>
      <c r="BF172" s="81">
        <f ca="1">VLOOKUP(eurostat_totals[[#This Row],[energy carrier EUCalc]],$AE$11:$BI$24,COLUMN()-COLUMN($AD$29),FALSE)*eurostat_totals[[#This Row],[2020 1]]</f>
        <v>0</v>
      </c>
      <c r="BG172" s="81">
        <f ca="1">VLOOKUP(eurostat_totals[[#This Row],[energy carrier EUCalc]],$AE$11:$BI$24,COLUMN()-COLUMN($AD$29),FALSE)*eurostat_totals[[#This Row],[2020 1]]</f>
        <v>0</v>
      </c>
      <c r="BH172" s="81">
        <f ca="1">VLOOKUP(eurostat_totals[[#This Row],[energy carrier EUCalc]],$AE$11:$BI$24,COLUMN()-COLUMN($AD$29),FALSE)*eurostat_totals[[#This Row],[2020 1]]</f>
        <v>0</v>
      </c>
      <c r="BI172" s="81">
        <f ca="1">VLOOKUP(eurostat_totals[[#This Row],[energy carrier EUCalc]],$AE$11:$BI$24,COLUMN()-COLUMN($AD$29),FALSE)*eurostat_totals[[#This Row],[2020 1]]</f>
        <v>0</v>
      </c>
    </row>
    <row r="173" spans="1:61" x14ac:dyDescent="0.25">
      <c r="A173" s="81" t="str">
        <f t="shared" si="125"/>
        <v>heat-geothermalMalta</v>
      </c>
      <c r="B173" s="6" t="s">
        <v>40</v>
      </c>
      <c r="C173" t="s">
        <v>29</v>
      </c>
      <c r="D173" s="84">
        <v>0</v>
      </c>
      <c r="E173" s="84">
        <v>0</v>
      </c>
      <c r="F173" s="84">
        <v>0</v>
      </c>
      <c r="G173" s="84">
        <v>0</v>
      </c>
      <c r="H173" s="84">
        <v>0</v>
      </c>
      <c r="I173" s="84">
        <v>0</v>
      </c>
      <c r="J173" s="84">
        <v>0</v>
      </c>
      <c r="K173" s="84">
        <v>0</v>
      </c>
      <c r="L173" s="84">
        <v>0</v>
      </c>
      <c r="M173" s="84">
        <v>0</v>
      </c>
      <c r="N173" s="84">
        <v>0</v>
      </c>
      <c r="O173" s="84">
        <v>0</v>
      </c>
      <c r="P173" s="84">
        <v>0</v>
      </c>
      <c r="Q173" s="84">
        <v>0</v>
      </c>
      <c r="R173" s="84">
        <v>0</v>
      </c>
      <c r="S173" s="84">
        <v>0</v>
      </c>
      <c r="T173" s="84">
        <v>0</v>
      </c>
      <c r="U173" s="84">
        <v>0</v>
      </c>
      <c r="V173" s="84">
        <v>0</v>
      </c>
      <c r="W173" s="84">
        <v>0</v>
      </c>
      <c r="X173" s="84">
        <v>0</v>
      </c>
      <c r="Y173" s="84">
        <v>0</v>
      </c>
      <c r="Z173" s="84">
        <v>0</v>
      </c>
      <c r="AA173" s="84">
        <v>0</v>
      </c>
      <c r="AB173" s="84">
        <v>0</v>
      </c>
      <c r="AC173" s="84">
        <v>0</v>
      </c>
      <c r="AD173" s="84">
        <v>0</v>
      </c>
      <c r="AE173" s="84">
        <v>0</v>
      </c>
      <c r="AF173" s="84">
        <f t="shared" si="122"/>
        <v>0</v>
      </c>
      <c r="AG173" s="84">
        <f t="shared" si="123"/>
        <v>0</v>
      </c>
      <c r="AH173" s="84">
        <f t="shared" si="124"/>
        <v>0</v>
      </c>
      <c r="AI173" s="84">
        <f ca="1">VLOOKUP(eurostat_totals[[#This Row],[energy carrier EUCalc]],$AE$11:$BI$24,COLUMN()-COLUMN($AD$29),FALSE)*eurostat_totals[[#This Row],[2020 1]]</f>
        <v>0</v>
      </c>
      <c r="AJ173" s="84">
        <f ca="1">VLOOKUP(eurostat_totals[[#This Row],[energy carrier EUCalc]],$AE$11:$BI$24,COLUMN()-COLUMN($AD$29),FALSE)*eurostat_totals[[#This Row],[2020 1]]</f>
        <v>0</v>
      </c>
      <c r="AK173" s="84">
        <f ca="1">VLOOKUP(eurostat_totals[[#This Row],[energy carrier EUCalc]],$AE$11:$BI$24,COLUMN()-COLUMN($AD$29),FALSE)*eurostat_totals[[#This Row],[2020 1]]</f>
        <v>0</v>
      </c>
      <c r="AL173" s="84">
        <f ca="1">VLOOKUP(eurostat_totals[[#This Row],[energy carrier EUCalc]],$AE$11:$BI$24,COLUMN()-COLUMN($AD$29),FALSE)*eurostat_totals[[#This Row],[2020 1]]</f>
        <v>0</v>
      </c>
      <c r="AM173" s="84">
        <f ca="1">VLOOKUP(eurostat_totals[[#This Row],[energy carrier EUCalc]],$AE$11:$BI$24,COLUMN()-COLUMN($AD$29),FALSE)*eurostat_totals[[#This Row],[2020 1]]</f>
        <v>0</v>
      </c>
      <c r="AN173" s="84">
        <f ca="1">VLOOKUP(eurostat_totals[[#This Row],[energy carrier EUCalc]],$AE$11:$BI$24,COLUMN()-COLUMN($AD$29),FALSE)*eurostat_totals[[#This Row],[2020 1]]</f>
        <v>0</v>
      </c>
      <c r="AO173" s="84">
        <f>VLOOKUP(eurostat_totals[[#This Row],[energy carrier EUCalc]],$AE$11:$BI$24,COLUMN()-COLUMN($AD$29),FALSE)*eurostat_totals[[#This Row],[2020 1]]</f>
        <v>0</v>
      </c>
      <c r="AP173" s="84">
        <f ca="1">VLOOKUP(eurostat_totals[[#This Row],[energy carrier EUCalc]],$AE$11:$BI$24,COLUMN()-COLUMN($AD$29),FALSE)*eurostat_totals[[#This Row],[2020 1]]</f>
        <v>0</v>
      </c>
      <c r="AQ173" s="84">
        <f ca="1">VLOOKUP(eurostat_totals[[#This Row],[energy carrier EUCalc]],$AE$11:$BI$24,COLUMN()-COLUMN($AD$29),FALSE)*eurostat_totals[[#This Row],[2020 1]]</f>
        <v>0</v>
      </c>
      <c r="AR173" s="81">
        <f ca="1">VLOOKUP(eurostat_totals[[#This Row],[energy carrier EUCalc]],$AE$11:$BI$24,COLUMN()-COLUMN($AD$29),FALSE)*eurostat_totals[[#This Row],[2020 1]]</f>
        <v>0</v>
      </c>
      <c r="AS173" s="81">
        <f ca="1">VLOOKUP(eurostat_totals[[#This Row],[energy carrier EUCalc]],$AE$11:$BI$24,COLUMN()-COLUMN($AD$29),FALSE)*eurostat_totals[[#This Row],[2020 1]]</f>
        <v>0</v>
      </c>
      <c r="AT173" s="81">
        <f ca="1">VLOOKUP(eurostat_totals[[#This Row],[energy carrier EUCalc]],$AE$11:$BI$24,COLUMN()-COLUMN($AD$29),FALSE)*eurostat_totals[[#This Row],[2020 1]]</f>
        <v>0</v>
      </c>
      <c r="AU173" s="81">
        <f ca="1">VLOOKUP(eurostat_totals[[#This Row],[energy carrier EUCalc]],$AE$11:$BI$24,COLUMN()-COLUMN($AD$29),FALSE)*eurostat_totals[[#This Row],[2020 1]]</f>
        <v>0</v>
      </c>
      <c r="AV173" s="81">
        <f>VLOOKUP(eurostat_totals[[#This Row],[energy carrier EUCalc]],$AE$11:$BI$24,COLUMN()-COLUMN($AD$29),FALSE)*eurostat_totals[[#This Row],[2020 1]]</f>
        <v>0</v>
      </c>
      <c r="AW173" s="81">
        <f ca="1">VLOOKUP(eurostat_totals[[#This Row],[energy carrier EUCalc]],$AE$11:$BI$24,COLUMN()-COLUMN($AD$29),FALSE)*eurostat_totals[[#This Row],[2020 1]]</f>
        <v>0</v>
      </c>
      <c r="AX173" s="81">
        <f ca="1">VLOOKUP(eurostat_totals[[#This Row],[energy carrier EUCalc]],$AE$11:$BI$24,COLUMN()-COLUMN($AD$29),FALSE)*eurostat_totals[[#This Row],[2020 1]]</f>
        <v>0</v>
      </c>
      <c r="AY173" s="81">
        <f ca="1">VLOOKUP(eurostat_totals[[#This Row],[energy carrier EUCalc]],$AE$11:$BI$24,COLUMN()-COLUMN($AD$29),FALSE)*eurostat_totals[[#This Row],[2020 1]]</f>
        <v>0</v>
      </c>
      <c r="AZ173" s="81">
        <f ca="1">VLOOKUP(eurostat_totals[[#This Row],[energy carrier EUCalc]],$AE$11:$BI$24,COLUMN()-COLUMN($AD$29),FALSE)*eurostat_totals[[#This Row],[2020 1]]</f>
        <v>0</v>
      </c>
      <c r="BA173" s="81">
        <f ca="1">VLOOKUP(eurostat_totals[[#This Row],[energy carrier EUCalc]],$AE$11:$BI$24,COLUMN()-COLUMN($AD$29),FALSE)*eurostat_totals[[#This Row],[2020 1]]</f>
        <v>0</v>
      </c>
      <c r="BB173" s="81">
        <f ca="1">VLOOKUP(eurostat_totals[[#This Row],[energy carrier EUCalc]],$AE$11:$BI$24,COLUMN()-COLUMN($AD$29),FALSE)*eurostat_totals[[#This Row],[2020 1]]</f>
        <v>0</v>
      </c>
      <c r="BC173" s="81">
        <f>VLOOKUP(eurostat_totals[[#This Row],[energy carrier EUCalc]],$AE$11:$BI$24,COLUMN()-COLUMN($AD$29),FALSE)*eurostat_totals[[#This Row],[2020 1]]</f>
        <v>0</v>
      </c>
      <c r="BD173" s="81">
        <f ca="1">VLOOKUP(eurostat_totals[[#This Row],[energy carrier EUCalc]],$AE$11:$BI$24,COLUMN()-COLUMN($AD$29),FALSE)*eurostat_totals[[#This Row],[2020 1]]</f>
        <v>0</v>
      </c>
      <c r="BE173" s="81">
        <f ca="1">VLOOKUP(eurostat_totals[[#This Row],[energy carrier EUCalc]],$AE$11:$BI$24,COLUMN()-COLUMN($AD$29),FALSE)*eurostat_totals[[#This Row],[2020 1]]</f>
        <v>0</v>
      </c>
      <c r="BF173" s="81">
        <f ca="1">VLOOKUP(eurostat_totals[[#This Row],[energy carrier EUCalc]],$AE$11:$BI$24,COLUMN()-COLUMN($AD$29),FALSE)*eurostat_totals[[#This Row],[2020 1]]</f>
        <v>0</v>
      </c>
      <c r="BG173" s="81">
        <f ca="1">VLOOKUP(eurostat_totals[[#This Row],[energy carrier EUCalc]],$AE$11:$BI$24,COLUMN()-COLUMN($AD$29),FALSE)*eurostat_totals[[#This Row],[2020 1]]</f>
        <v>0</v>
      </c>
      <c r="BH173" s="81">
        <f ca="1">VLOOKUP(eurostat_totals[[#This Row],[energy carrier EUCalc]],$AE$11:$BI$24,COLUMN()-COLUMN($AD$29),FALSE)*eurostat_totals[[#This Row],[2020 1]]</f>
        <v>0</v>
      </c>
      <c r="BI173" s="81">
        <f ca="1">VLOOKUP(eurostat_totals[[#This Row],[energy carrier EUCalc]],$AE$11:$BI$24,COLUMN()-COLUMN($AD$29),FALSE)*eurostat_totals[[#This Row],[2020 1]]</f>
        <v>0</v>
      </c>
    </row>
    <row r="174" spans="1:61" x14ac:dyDescent="0.25">
      <c r="A174" s="81" t="str">
        <f t="shared" si="125"/>
        <v>heat-geothermalNetherlands</v>
      </c>
      <c r="B174" s="6" t="s">
        <v>40</v>
      </c>
      <c r="C174" t="s">
        <v>8</v>
      </c>
      <c r="D174" s="84">
        <v>0</v>
      </c>
      <c r="E174" s="84">
        <v>0</v>
      </c>
      <c r="F174" s="84">
        <v>0</v>
      </c>
      <c r="G174" s="84">
        <v>0</v>
      </c>
      <c r="H174" s="84">
        <v>0</v>
      </c>
      <c r="I174" s="84">
        <v>0</v>
      </c>
      <c r="J174" s="84">
        <v>0</v>
      </c>
      <c r="K174" s="84">
        <v>0</v>
      </c>
      <c r="L174" s="84">
        <v>0</v>
      </c>
      <c r="M174" s="84">
        <v>0</v>
      </c>
      <c r="N174" s="84">
        <v>0</v>
      </c>
      <c r="O174" s="84">
        <v>0</v>
      </c>
      <c r="P174" s="84">
        <v>0</v>
      </c>
      <c r="Q174" s="84">
        <v>0</v>
      </c>
      <c r="R174" s="84">
        <v>0</v>
      </c>
      <c r="S174" s="84">
        <v>0</v>
      </c>
      <c r="T174" s="84">
        <v>0</v>
      </c>
      <c r="U174" s="84">
        <v>0</v>
      </c>
      <c r="V174" s="84">
        <v>0</v>
      </c>
      <c r="W174" s="84">
        <v>0</v>
      </c>
      <c r="X174" s="84">
        <v>0</v>
      </c>
      <c r="Y174" s="84">
        <v>0</v>
      </c>
      <c r="Z174" s="84">
        <v>0</v>
      </c>
      <c r="AA174" s="84">
        <v>0</v>
      </c>
      <c r="AB174" s="84">
        <v>0</v>
      </c>
      <c r="AC174" s="84">
        <v>0</v>
      </c>
      <c r="AD174" s="84">
        <v>0</v>
      </c>
      <c r="AE174" s="84">
        <v>0</v>
      </c>
      <c r="AF174" s="84">
        <f t="shared" si="122"/>
        <v>0</v>
      </c>
      <c r="AG174" s="84">
        <f t="shared" si="123"/>
        <v>0</v>
      </c>
      <c r="AH174" s="84">
        <f t="shared" si="124"/>
        <v>0</v>
      </c>
      <c r="AI174" s="84">
        <f ca="1">VLOOKUP(eurostat_totals[[#This Row],[energy carrier EUCalc]],$AE$11:$BI$24,COLUMN()-COLUMN($AD$29),FALSE)*eurostat_totals[[#This Row],[2020 1]]</f>
        <v>0</v>
      </c>
      <c r="AJ174" s="84">
        <f ca="1">VLOOKUP(eurostat_totals[[#This Row],[energy carrier EUCalc]],$AE$11:$BI$24,COLUMN()-COLUMN($AD$29),FALSE)*eurostat_totals[[#This Row],[2020 1]]</f>
        <v>0</v>
      </c>
      <c r="AK174" s="84">
        <f ca="1">VLOOKUP(eurostat_totals[[#This Row],[energy carrier EUCalc]],$AE$11:$BI$24,COLUMN()-COLUMN($AD$29),FALSE)*eurostat_totals[[#This Row],[2020 1]]</f>
        <v>0</v>
      </c>
      <c r="AL174" s="84">
        <f ca="1">VLOOKUP(eurostat_totals[[#This Row],[energy carrier EUCalc]],$AE$11:$BI$24,COLUMN()-COLUMN($AD$29),FALSE)*eurostat_totals[[#This Row],[2020 1]]</f>
        <v>0</v>
      </c>
      <c r="AM174" s="84">
        <f ca="1">VLOOKUP(eurostat_totals[[#This Row],[energy carrier EUCalc]],$AE$11:$BI$24,COLUMN()-COLUMN($AD$29),FALSE)*eurostat_totals[[#This Row],[2020 1]]</f>
        <v>0</v>
      </c>
      <c r="AN174" s="84">
        <f ca="1">VLOOKUP(eurostat_totals[[#This Row],[energy carrier EUCalc]],$AE$11:$BI$24,COLUMN()-COLUMN($AD$29),FALSE)*eurostat_totals[[#This Row],[2020 1]]</f>
        <v>0</v>
      </c>
      <c r="AO174" s="84">
        <f>VLOOKUP(eurostat_totals[[#This Row],[energy carrier EUCalc]],$AE$11:$BI$24,COLUMN()-COLUMN($AD$29),FALSE)*eurostat_totals[[#This Row],[2020 1]]</f>
        <v>0</v>
      </c>
      <c r="AP174" s="84">
        <f ca="1">VLOOKUP(eurostat_totals[[#This Row],[energy carrier EUCalc]],$AE$11:$BI$24,COLUMN()-COLUMN($AD$29),FALSE)*eurostat_totals[[#This Row],[2020 1]]</f>
        <v>0</v>
      </c>
      <c r="AQ174" s="84">
        <f ca="1">VLOOKUP(eurostat_totals[[#This Row],[energy carrier EUCalc]],$AE$11:$BI$24,COLUMN()-COLUMN($AD$29),FALSE)*eurostat_totals[[#This Row],[2020 1]]</f>
        <v>0</v>
      </c>
      <c r="AR174" s="81">
        <f ca="1">VLOOKUP(eurostat_totals[[#This Row],[energy carrier EUCalc]],$AE$11:$BI$24,COLUMN()-COLUMN($AD$29),FALSE)*eurostat_totals[[#This Row],[2020 1]]</f>
        <v>0</v>
      </c>
      <c r="AS174" s="81">
        <f ca="1">VLOOKUP(eurostat_totals[[#This Row],[energy carrier EUCalc]],$AE$11:$BI$24,COLUMN()-COLUMN($AD$29),FALSE)*eurostat_totals[[#This Row],[2020 1]]</f>
        <v>0</v>
      </c>
      <c r="AT174" s="81">
        <f ca="1">VLOOKUP(eurostat_totals[[#This Row],[energy carrier EUCalc]],$AE$11:$BI$24,COLUMN()-COLUMN($AD$29),FALSE)*eurostat_totals[[#This Row],[2020 1]]</f>
        <v>0</v>
      </c>
      <c r="AU174" s="81">
        <f ca="1">VLOOKUP(eurostat_totals[[#This Row],[energy carrier EUCalc]],$AE$11:$BI$24,COLUMN()-COLUMN($AD$29),FALSE)*eurostat_totals[[#This Row],[2020 1]]</f>
        <v>0</v>
      </c>
      <c r="AV174" s="81">
        <f>VLOOKUP(eurostat_totals[[#This Row],[energy carrier EUCalc]],$AE$11:$BI$24,COLUMN()-COLUMN($AD$29),FALSE)*eurostat_totals[[#This Row],[2020 1]]</f>
        <v>0</v>
      </c>
      <c r="AW174" s="81">
        <f ca="1">VLOOKUP(eurostat_totals[[#This Row],[energy carrier EUCalc]],$AE$11:$BI$24,COLUMN()-COLUMN($AD$29),FALSE)*eurostat_totals[[#This Row],[2020 1]]</f>
        <v>0</v>
      </c>
      <c r="AX174" s="81">
        <f ca="1">VLOOKUP(eurostat_totals[[#This Row],[energy carrier EUCalc]],$AE$11:$BI$24,COLUMN()-COLUMN($AD$29),FALSE)*eurostat_totals[[#This Row],[2020 1]]</f>
        <v>0</v>
      </c>
      <c r="AY174" s="81">
        <f ca="1">VLOOKUP(eurostat_totals[[#This Row],[energy carrier EUCalc]],$AE$11:$BI$24,COLUMN()-COLUMN($AD$29),FALSE)*eurostat_totals[[#This Row],[2020 1]]</f>
        <v>0</v>
      </c>
      <c r="AZ174" s="81">
        <f ca="1">VLOOKUP(eurostat_totals[[#This Row],[energy carrier EUCalc]],$AE$11:$BI$24,COLUMN()-COLUMN($AD$29),FALSE)*eurostat_totals[[#This Row],[2020 1]]</f>
        <v>0</v>
      </c>
      <c r="BA174" s="81">
        <f ca="1">VLOOKUP(eurostat_totals[[#This Row],[energy carrier EUCalc]],$AE$11:$BI$24,COLUMN()-COLUMN($AD$29),FALSE)*eurostat_totals[[#This Row],[2020 1]]</f>
        <v>0</v>
      </c>
      <c r="BB174" s="81">
        <f ca="1">VLOOKUP(eurostat_totals[[#This Row],[energy carrier EUCalc]],$AE$11:$BI$24,COLUMN()-COLUMN($AD$29),FALSE)*eurostat_totals[[#This Row],[2020 1]]</f>
        <v>0</v>
      </c>
      <c r="BC174" s="81">
        <f>VLOOKUP(eurostat_totals[[#This Row],[energy carrier EUCalc]],$AE$11:$BI$24,COLUMN()-COLUMN($AD$29),FALSE)*eurostat_totals[[#This Row],[2020 1]]</f>
        <v>0</v>
      </c>
      <c r="BD174" s="81">
        <f ca="1">VLOOKUP(eurostat_totals[[#This Row],[energy carrier EUCalc]],$AE$11:$BI$24,COLUMN()-COLUMN($AD$29),FALSE)*eurostat_totals[[#This Row],[2020 1]]</f>
        <v>0</v>
      </c>
      <c r="BE174" s="81">
        <f ca="1">VLOOKUP(eurostat_totals[[#This Row],[energy carrier EUCalc]],$AE$11:$BI$24,COLUMN()-COLUMN($AD$29),FALSE)*eurostat_totals[[#This Row],[2020 1]]</f>
        <v>0</v>
      </c>
      <c r="BF174" s="81">
        <f ca="1">VLOOKUP(eurostat_totals[[#This Row],[energy carrier EUCalc]],$AE$11:$BI$24,COLUMN()-COLUMN($AD$29),FALSE)*eurostat_totals[[#This Row],[2020 1]]</f>
        <v>0</v>
      </c>
      <c r="BG174" s="81">
        <f ca="1">VLOOKUP(eurostat_totals[[#This Row],[energy carrier EUCalc]],$AE$11:$BI$24,COLUMN()-COLUMN($AD$29),FALSE)*eurostat_totals[[#This Row],[2020 1]]</f>
        <v>0</v>
      </c>
      <c r="BH174" s="81">
        <f ca="1">VLOOKUP(eurostat_totals[[#This Row],[energy carrier EUCalc]],$AE$11:$BI$24,COLUMN()-COLUMN($AD$29),FALSE)*eurostat_totals[[#This Row],[2020 1]]</f>
        <v>0</v>
      </c>
      <c r="BI174" s="81">
        <f ca="1">VLOOKUP(eurostat_totals[[#This Row],[energy carrier EUCalc]],$AE$11:$BI$24,COLUMN()-COLUMN($AD$29),FALSE)*eurostat_totals[[#This Row],[2020 1]]</f>
        <v>0</v>
      </c>
    </row>
    <row r="175" spans="1:61" x14ac:dyDescent="0.25">
      <c r="A175" s="81" t="str">
        <f t="shared" si="125"/>
        <v>heat-geothermalNorway</v>
      </c>
      <c r="B175" s="6" t="s">
        <v>40</v>
      </c>
      <c r="C175" t="s">
        <v>71</v>
      </c>
      <c r="D175" s="84">
        <v>0</v>
      </c>
      <c r="E175" s="84">
        <v>0</v>
      </c>
      <c r="F175" s="84">
        <v>0</v>
      </c>
      <c r="G175" s="84">
        <v>0</v>
      </c>
      <c r="H175" s="84">
        <v>0</v>
      </c>
      <c r="I175" s="84">
        <v>0</v>
      </c>
      <c r="J175" s="84">
        <v>0</v>
      </c>
      <c r="K175" s="84">
        <v>0</v>
      </c>
      <c r="L175" s="84">
        <v>0</v>
      </c>
      <c r="M175" s="84">
        <v>0</v>
      </c>
      <c r="N175" s="84">
        <v>0</v>
      </c>
      <c r="O175" s="84">
        <v>0</v>
      </c>
      <c r="P175" s="84">
        <v>0</v>
      </c>
      <c r="Q175" s="84">
        <v>0</v>
      </c>
      <c r="R175" s="84">
        <v>0</v>
      </c>
      <c r="S175" s="84">
        <v>0</v>
      </c>
      <c r="T175" s="84">
        <v>0</v>
      </c>
      <c r="U175" s="84">
        <v>0</v>
      </c>
      <c r="V175" s="84">
        <v>0</v>
      </c>
      <c r="W175" s="84">
        <v>0</v>
      </c>
      <c r="X175" s="84">
        <v>0</v>
      </c>
      <c r="Y175" s="84">
        <v>0</v>
      </c>
      <c r="Z175" s="84">
        <v>0</v>
      </c>
      <c r="AA175" s="84">
        <v>0</v>
      </c>
      <c r="AB175" s="84">
        <v>0</v>
      </c>
      <c r="AC175" s="84">
        <v>0</v>
      </c>
      <c r="AD175" s="84">
        <v>0</v>
      </c>
      <c r="AE175" s="84">
        <v>0</v>
      </c>
      <c r="AF175" s="84">
        <f t="shared" si="122"/>
        <v>0</v>
      </c>
      <c r="AG175" s="84">
        <f t="shared" si="123"/>
        <v>0</v>
      </c>
      <c r="AH175" s="84">
        <f t="shared" si="124"/>
        <v>0</v>
      </c>
      <c r="AI175" s="84">
        <f ca="1">VLOOKUP(eurostat_totals[[#This Row],[energy carrier EUCalc]],$AE$11:$BI$24,COLUMN()-COLUMN($AD$29),FALSE)*eurostat_totals[[#This Row],[2020 1]]</f>
        <v>0</v>
      </c>
      <c r="AJ175" s="84">
        <f ca="1">VLOOKUP(eurostat_totals[[#This Row],[energy carrier EUCalc]],$AE$11:$BI$24,COLUMN()-COLUMN($AD$29),FALSE)*eurostat_totals[[#This Row],[2020 1]]</f>
        <v>0</v>
      </c>
      <c r="AK175" s="84">
        <f ca="1">VLOOKUP(eurostat_totals[[#This Row],[energy carrier EUCalc]],$AE$11:$BI$24,COLUMN()-COLUMN($AD$29),FALSE)*eurostat_totals[[#This Row],[2020 1]]</f>
        <v>0</v>
      </c>
      <c r="AL175" s="84">
        <f ca="1">VLOOKUP(eurostat_totals[[#This Row],[energy carrier EUCalc]],$AE$11:$BI$24,COLUMN()-COLUMN($AD$29),FALSE)*eurostat_totals[[#This Row],[2020 1]]</f>
        <v>0</v>
      </c>
      <c r="AM175" s="84">
        <f ca="1">VLOOKUP(eurostat_totals[[#This Row],[energy carrier EUCalc]],$AE$11:$BI$24,COLUMN()-COLUMN($AD$29),FALSE)*eurostat_totals[[#This Row],[2020 1]]</f>
        <v>0</v>
      </c>
      <c r="AN175" s="84">
        <f ca="1">VLOOKUP(eurostat_totals[[#This Row],[energy carrier EUCalc]],$AE$11:$BI$24,COLUMN()-COLUMN($AD$29),FALSE)*eurostat_totals[[#This Row],[2020 1]]</f>
        <v>0</v>
      </c>
      <c r="AO175" s="84">
        <f>VLOOKUP(eurostat_totals[[#This Row],[energy carrier EUCalc]],$AE$11:$BI$24,COLUMN()-COLUMN($AD$29),FALSE)*eurostat_totals[[#This Row],[2020 1]]</f>
        <v>0</v>
      </c>
      <c r="AP175" s="84">
        <f ca="1">VLOOKUP(eurostat_totals[[#This Row],[energy carrier EUCalc]],$AE$11:$BI$24,COLUMN()-COLUMN($AD$29),FALSE)*eurostat_totals[[#This Row],[2020 1]]</f>
        <v>0</v>
      </c>
      <c r="AQ175" s="84">
        <f ca="1">VLOOKUP(eurostat_totals[[#This Row],[energy carrier EUCalc]],$AE$11:$BI$24,COLUMN()-COLUMN($AD$29),FALSE)*eurostat_totals[[#This Row],[2020 1]]</f>
        <v>0</v>
      </c>
      <c r="AR175" s="81">
        <f ca="1">VLOOKUP(eurostat_totals[[#This Row],[energy carrier EUCalc]],$AE$11:$BI$24,COLUMN()-COLUMN($AD$29),FALSE)*eurostat_totals[[#This Row],[2020 1]]</f>
        <v>0</v>
      </c>
      <c r="AS175" s="81">
        <f ca="1">VLOOKUP(eurostat_totals[[#This Row],[energy carrier EUCalc]],$AE$11:$BI$24,COLUMN()-COLUMN($AD$29),FALSE)*eurostat_totals[[#This Row],[2020 1]]</f>
        <v>0</v>
      </c>
      <c r="AT175" s="81">
        <f ca="1">VLOOKUP(eurostat_totals[[#This Row],[energy carrier EUCalc]],$AE$11:$BI$24,COLUMN()-COLUMN($AD$29),FALSE)*eurostat_totals[[#This Row],[2020 1]]</f>
        <v>0</v>
      </c>
      <c r="AU175" s="81">
        <f ca="1">VLOOKUP(eurostat_totals[[#This Row],[energy carrier EUCalc]],$AE$11:$BI$24,COLUMN()-COLUMN($AD$29),FALSE)*eurostat_totals[[#This Row],[2020 1]]</f>
        <v>0</v>
      </c>
      <c r="AV175" s="81">
        <f>VLOOKUP(eurostat_totals[[#This Row],[energy carrier EUCalc]],$AE$11:$BI$24,COLUMN()-COLUMN($AD$29),FALSE)*eurostat_totals[[#This Row],[2020 1]]</f>
        <v>0</v>
      </c>
      <c r="AW175" s="81">
        <f ca="1">VLOOKUP(eurostat_totals[[#This Row],[energy carrier EUCalc]],$AE$11:$BI$24,COLUMN()-COLUMN($AD$29),FALSE)*eurostat_totals[[#This Row],[2020 1]]</f>
        <v>0</v>
      </c>
      <c r="AX175" s="81">
        <f ca="1">VLOOKUP(eurostat_totals[[#This Row],[energy carrier EUCalc]],$AE$11:$BI$24,COLUMN()-COLUMN($AD$29),FALSE)*eurostat_totals[[#This Row],[2020 1]]</f>
        <v>0</v>
      </c>
      <c r="AY175" s="81">
        <f ca="1">VLOOKUP(eurostat_totals[[#This Row],[energy carrier EUCalc]],$AE$11:$BI$24,COLUMN()-COLUMN($AD$29),FALSE)*eurostat_totals[[#This Row],[2020 1]]</f>
        <v>0</v>
      </c>
      <c r="AZ175" s="81">
        <f ca="1">VLOOKUP(eurostat_totals[[#This Row],[energy carrier EUCalc]],$AE$11:$BI$24,COLUMN()-COLUMN($AD$29),FALSE)*eurostat_totals[[#This Row],[2020 1]]</f>
        <v>0</v>
      </c>
      <c r="BA175" s="81">
        <f ca="1">VLOOKUP(eurostat_totals[[#This Row],[energy carrier EUCalc]],$AE$11:$BI$24,COLUMN()-COLUMN($AD$29),FALSE)*eurostat_totals[[#This Row],[2020 1]]</f>
        <v>0</v>
      </c>
      <c r="BB175" s="81">
        <f ca="1">VLOOKUP(eurostat_totals[[#This Row],[energy carrier EUCalc]],$AE$11:$BI$24,COLUMN()-COLUMN($AD$29),FALSE)*eurostat_totals[[#This Row],[2020 1]]</f>
        <v>0</v>
      </c>
      <c r="BC175" s="81">
        <f>VLOOKUP(eurostat_totals[[#This Row],[energy carrier EUCalc]],$AE$11:$BI$24,COLUMN()-COLUMN($AD$29),FALSE)*eurostat_totals[[#This Row],[2020 1]]</f>
        <v>0</v>
      </c>
      <c r="BD175" s="81">
        <f ca="1">VLOOKUP(eurostat_totals[[#This Row],[energy carrier EUCalc]],$AE$11:$BI$24,COLUMN()-COLUMN($AD$29),FALSE)*eurostat_totals[[#This Row],[2020 1]]</f>
        <v>0</v>
      </c>
      <c r="BE175" s="81">
        <f ca="1">VLOOKUP(eurostat_totals[[#This Row],[energy carrier EUCalc]],$AE$11:$BI$24,COLUMN()-COLUMN($AD$29),FALSE)*eurostat_totals[[#This Row],[2020 1]]</f>
        <v>0</v>
      </c>
      <c r="BF175" s="81">
        <f ca="1">VLOOKUP(eurostat_totals[[#This Row],[energy carrier EUCalc]],$AE$11:$BI$24,COLUMN()-COLUMN($AD$29),FALSE)*eurostat_totals[[#This Row],[2020 1]]</f>
        <v>0</v>
      </c>
      <c r="BG175" s="81">
        <f ca="1">VLOOKUP(eurostat_totals[[#This Row],[energy carrier EUCalc]],$AE$11:$BI$24,COLUMN()-COLUMN($AD$29),FALSE)*eurostat_totals[[#This Row],[2020 1]]</f>
        <v>0</v>
      </c>
      <c r="BH175" s="81">
        <f ca="1">VLOOKUP(eurostat_totals[[#This Row],[energy carrier EUCalc]],$AE$11:$BI$24,COLUMN()-COLUMN($AD$29),FALSE)*eurostat_totals[[#This Row],[2020 1]]</f>
        <v>0</v>
      </c>
      <c r="BI175" s="81">
        <f ca="1">VLOOKUP(eurostat_totals[[#This Row],[energy carrier EUCalc]],$AE$11:$BI$24,COLUMN()-COLUMN($AD$29),FALSE)*eurostat_totals[[#This Row],[2020 1]]</f>
        <v>0</v>
      </c>
    </row>
    <row r="176" spans="1:61" x14ac:dyDescent="0.25">
      <c r="A176" s="81" t="str">
        <f t="shared" si="125"/>
        <v>heat-geothermalPoland</v>
      </c>
      <c r="B176" s="6" t="s">
        <v>40</v>
      </c>
      <c r="C176" t="s">
        <v>6</v>
      </c>
      <c r="D176" s="84">
        <v>0</v>
      </c>
      <c r="E176" s="84">
        <v>0</v>
      </c>
      <c r="F176" s="84">
        <v>0</v>
      </c>
      <c r="G176" s="84">
        <v>0</v>
      </c>
      <c r="H176" s="84">
        <v>0</v>
      </c>
      <c r="I176" s="84">
        <v>0</v>
      </c>
      <c r="J176" s="84">
        <v>0</v>
      </c>
      <c r="K176" s="84">
        <v>0</v>
      </c>
      <c r="L176" s="84">
        <v>0</v>
      </c>
      <c r="M176" s="84">
        <v>0</v>
      </c>
      <c r="N176" s="84">
        <v>27.77244</v>
      </c>
      <c r="O176" s="84">
        <v>27.77244</v>
      </c>
      <c r="P176" s="84">
        <v>58.894320000000008</v>
      </c>
      <c r="Q176" s="84">
        <v>66.942280000000011</v>
      </c>
      <c r="R176" s="84">
        <v>68.88449</v>
      </c>
      <c r="S176" s="84">
        <v>107.21697</v>
      </c>
      <c r="T176" s="84">
        <v>120.83570000000002</v>
      </c>
      <c r="U176" s="84">
        <v>99.16901</v>
      </c>
      <c r="V176" s="84">
        <v>111.67126000000002</v>
      </c>
      <c r="W176" s="84">
        <v>127.77881000000001</v>
      </c>
      <c r="X176" s="84">
        <v>122.21967000000001</v>
      </c>
      <c r="Y176" s="84">
        <v>119.4401</v>
      </c>
      <c r="Z176" s="84">
        <v>141.66503</v>
      </c>
      <c r="AA176" s="84">
        <v>155.83036999999999</v>
      </c>
      <c r="AB176" s="84">
        <v>168.89086</v>
      </c>
      <c r="AC176" s="84">
        <v>187.21974</v>
      </c>
      <c r="AD176" s="84">
        <v>195.83757</v>
      </c>
      <c r="AE176" s="84">
        <v>197.71</v>
      </c>
      <c r="AF176" s="84">
        <f t="shared" si="122"/>
        <v>208.918994</v>
      </c>
      <c r="AG176" s="84">
        <f t="shared" si="123"/>
        <v>219.53671879999999</v>
      </c>
      <c r="AH176" s="84">
        <f t="shared" si="124"/>
        <v>229.66589055999998</v>
      </c>
      <c r="AI176" s="84">
        <f ca="1">VLOOKUP(eurostat_totals[[#This Row],[energy carrier EUCalc]],$AE$11:$BI$24,COLUMN()-COLUMN($AD$29),FALSE)*eurostat_totals[[#This Row],[2020 1]]</f>
        <v>229.66589055999998</v>
      </c>
      <c r="AJ176" s="84">
        <f ca="1">VLOOKUP(eurostat_totals[[#This Row],[energy carrier EUCalc]],$AE$11:$BI$24,COLUMN()-COLUMN($AD$29),FALSE)*eurostat_totals[[#This Row],[2020 1]]</f>
        <v>229.66589055999998</v>
      </c>
      <c r="AK176" s="84">
        <f ca="1">VLOOKUP(eurostat_totals[[#This Row],[energy carrier EUCalc]],$AE$11:$BI$24,COLUMN()-COLUMN($AD$29),FALSE)*eurostat_totals[[#This Row],[2020 1]]</f>
        <v>229.66589055999998</v>
      </c>
      <c r="AL176" s="84">
        <f ca="1">VLOOKUP(eurostat_totals[[#This Row],[energy carrier EUCalc]],$AE$11:$BI$24,COLUMN()-COLUMN($AD$29),FALSE)*eurostat_totals[[#This Row],[2020 1]]</f>
        <v>229.66589055999998</v>
      </c>
      <c r="AM176" s="84">
        <f ca="1">VLOOKUP(eurostat_totals[[#This Row],[energy carrier EUCalc]],$AE$11:$BI$24,COLUMN()-COLUMN($AD$29),FALSE)*eurostat_totals[[#This Row],[2020 1]]</f>
        <v>229.66589055999998</v>
      </c>
      <c r="AN176" s="84">
        <f ca="1">VLOOKUP(eurostat_totals[[#This Row],[energy carrier EUCalc]],$AE$11:$BI$24,COLUMN()-COLUMN($AD$29),FALSE)*eurostat_totals[[#This Row],[2020 1]]</f>
        <v>229.66589055999998</v>
      </c>
      <c r="AO176" s="84">
        <f>VLOOKUP(eurostat_totals[[#This Row],[energy carrier EUCalc]],$AE$11:$BI$24,COLUMN()-COLUMN($AD$29),FALSE)*eurostat_totals[[#This Row],[2020 1]]</f>
        <v>229.66589055999998</v>
      </c>
      <c r="AP176" s="84">
        <f ca="1">VLOOKUP(eurostat_totals[[#This Row],[energy carrier EUCalc]],$AE$11:$BI$24,COLUMN()-COLUMN($AD$29),FALSE)*eurostat_totals[[#This Row],[2020 1]]</f>
        <v>229.66589055999998</v>
      </c>
      <c r="AQ176" s="84">
        <f ca="1">VLOOKUP(eurostat_totals[[#This Row],[energy carrier EUCalc]],$AE$11:$BI$24,COLUMN()-COLUMN($AD$29),FALSE)*eurostat_totals[[#This Row],[2020 1]]</f>
        <v>229.66589055999998</v>
      </c>
      <c r="AR176" s="81">
        <f ca="1">VLOOKUP(eurostat_totals[[#This Row],[energy carrier EUCalc]],$AE$11:$BI$24,COLUMN()-COLUMN($AD$29),FALSE)*eurostat_totals[[#This Row],[2020 1]]</f>
        <v>229.66589055999998</v>
      </c>
      <c r="AS176" s="81">
        <f ca="1">VLOOKUP(eurostat_totals[[#This Row],[energy carrier EUCalc]],$AE$11:$BI$24,COLUMN()-COLUMN($AD$29),FALSE)*eurostat_totals[[#This Row],[2020 1]]</f>
        <v>229.66589055999998</v>
      </c>
      <c r="AT176" s="81">
        <f ca="1">VLOOKUP(eurostat_totals[[#This Row],[energy carrier EUCalc]],$AE$11:$BI$24,COLUMN()-COLUMN($AD$29),FALSE)*eurostat_totals[[#This Row],[2020 1]]</f>
        <v>229.66589055999998</v>
      </c>
      <c r="AU176" s="81">
        <f ca="1">VLOOKUP(eurostat_totals[[#This Row],[energy carrier EUCalc]],$AE$11:$BI$24,COLUMN()-COLUMN($AD$29),FALSE)*eurostat_totals[[#This Row],[2020 1]]</f>
        <v>229.66589055999998</v>
      </c>
      <c r="AV176" s="81">
        <f>VLOOKUP(eurostat_totals[[#This Row],[energy carrier EUCalc]],$AE$11:$BI$24,COLUMN()-COLUMN($AD$29),FALSE)*eurostat_totals[[#This Row],[2020 1]]</f>
        <v>229.66589055999998</v>
      </c>
      <c r="AW176" s="81">
        <f ca="1">VLOOKUP(eurostat_totals[[#This Row],[energy carrier EUCalc]],$AE$11:$BI$24,COLUMN()-COLUMN($AD$29),FALSE)*eurostat_totals[[#This Row],[2020 1]]</f>
        <v>229.66589055999998</v>
      </c>
      <c r="AX176" s="81">
        <f ca="1">VLOOKUP(eurostat_totals[[#This Row],[energy carrier EUCalc]],$AE$11:$BI$24,COLUMN()-COLUMN($AD$29),FALSE)*eurostat_totals[[#This Row],[2020 1]]</f>
        <v>229.66589055999998</v>
      </c>
      <c r="AY176" s="81">
        <f ca="1">VLOOKUP(eurostat_totals[[#This Row],[energy carrier EUCalc]],$AE$11:$BI$24,COLUMN()-COLUMN($AD$29),FALSE)*eurostat_totals[[#This Row],[2020 1]]</f>
        <v>229.66589055999998</v>
      </c>
      <c r="AZ176" s="81">
        <f ca="1">VLOOKUP(eurostat_totals[[#This Row],[energy carrier EUCalc]],$AE$11:$BI$24,COLUMN()-COLUMN($AD$29),FALSE)*eurostat_totals[[#This Row],[2020 1]]</f>
        <v>229.66589055999998</v>
      </c>
      <c r="BA176" s="81">
        <f ca="1">VLOOKUP(eurostat_totals[[#This Row],[energy carrier EUCalc]],$AE$11:$BI$24,COLUMN()-COLUMN($AD$29),FALSE)*eurostat_totals[[#This Row],[2020 1]]</f>
        <v>229.66589055999998</v>
      </c>
      <c r="BB176" s="81">
        <f ca="1">VLOOKUP(eurostat_totals[[#This Row],[energy carrier EUCalc]],$AE$11:$BI$24,COLUMN()-COLUMN($AD$29),FALSE)*eurostat_totals[[#This Row],[2020 1]]</f>
        <v>229.66589055999998</v>
      </c>
      <c r="BC176" s="81">
        <f>VLOOKUP(eurostat_totals[[#This Row],[energy carrier EUCalc]],$AE$11:$BI$24,COLUMN()-COLUMN($AD$29),FALSE)*eurostat_totals[[#This Row],[2020 1]]</f>
        <v>229.66589055999998</v>
      </c>
      <c r="BD176" s="81">
        <f ca="1">VLOOKUP(eurostat_totals[[#This Row],[energy carrier EUCalc]],$AE$11:$BI$24,COLUMN()-COLUMN($AD$29),FALSE)*eurostat_totals[[#This Row],[2020 1]]</f>
        <v>229.66589055999998</v>
      </c>
      <c r="BE176" s="81">
        <f ca="1">VLOOKUP(eurostat_totals[[#This Row],[energy carrier EUCalc]],$AE$11:$BI$24,COLUMN()-COLUMN($AD$29),FALSE)*eurostat_totals[[#This Row],[2020 1]]</f>
        <v>229.66589055999998</v>
      </c>
      <c r="BF176" s="81">
        <f ca="1">VLOOKUP(eurostat_totals[[#This Row],[energy carrier EUCalc]],$AE$11:$BI$24,COLUMN()-COLUMN($AD$29),FALSE)*eurostat_totals[[#This Row],[2020 1]]</f>
        <v>229.66589055999998</v>
      </c>
      <c r="BG176" s="81">
        <f ca="1">VLOOKUP(eurostat_totals[[#This Row],[energy carrier EUCalc]],$AE$11:$BI$24,COLUMN()-COLUMN($AD$29),FALSE)*eurostat_totals[[#This Row],[2020 1]]</f>
        <v>229.66589055999998</v>
      </c>
      <c r="BH176" s="81">
        <f ca="1">VLOOKUP(eurostat_totals[[#This Row],[energy carrier EUCalc]],$AE$11:$BI$24,COLUMN()-COLUMN($AD$29),FALSE)*eurostat_totals[[#This Row],[2020 1]]</f>
        <v>229.66589055999998</v>
      </c>
      <c r="BI176" s="81">
        <f ca="1">VLOOKUP(eurostat_totals[[#This Row],[energy carrier EUCalc]],$AE$11:$BI$24,COLUMN()-COLUMN($AD$29),FALSE)*eurostat_totals[[#This Row],[2020 1]]</f>
        <v>229.66589055999998</v>
      </c>
    </row>
    <row r="177" spans="1:61" x14ac:dyDescent="0.25">
      <c r="A177" s="81" t="str">
        <f t="shared" si="125"/>
        <v>heat-geothermalPortugal</v>
      </c>
      <c r="B177" s="6" t="s">
        <v>40</v>
      </c>
      <c r="C177" t="s">
        <v>21</v>
      </c>
      <c r="D177" s="84">
        <v>0</v>
      </c>
      <c r="E177" s="84">
        <v>0</v>
      </c>
      <c r="F177" s="84">
        <v>0</v>
      </c>
      <c r="G177" s="84">
        <v>0</v>
      </c>
      <c r="H177" s="84">
        <v>0</v>
      </c>
      <c r="I177" s="84">
        <v>0</v>
      </c>
      <c r="J177" s="84">
        <v>0</v>
      </c>
      <c r="K177" s="84">
        <v>0</v>
      </c>
      <c r="L177" s="84">
        <v>0</v>
      </c>
      <c r="M177" s="84">
        <v>0</v>
      </c>
      <c r="N177" s="84">
        <v>0</v>
      </c>
      <c r="O177" s="84">
        <v>0</v>
      </c>
      <c r="P177" s="84">
        <v>0</v>
      </c>
      <c r="Q177" s="84">
        <v>0</v>
      </c>
      <c r="R177" s="84">
        <v>0</v>
      </c>
      <c r="S177" s="84">
        <v>0</v>
      </c>
      <c r="T177" s="84">
        <v>0</v>
      </c>
      <c r="U177" s="84">
        <v>0</v>
      </c>
      <c r="V177" s="84">
        <v>0</v>
      </c>
      <c r="W177" s="84">
        <v>0</v>
      </c>
      <c r="X177" s="84">
        <v>0</v>
      </c>
      <c r="Y177" s="84">
        <v>0</v>
      </c>
      <c r="Z177" s="84">
        <v>0</v>
      </c>
      <c r="AA177" s="84">
        <v>0</v>
      </c>
      <c r="AB177" s="84">
        <v>0</v>
      </c>
      <c r="AC177" s="84">
        <v>0</v>
      </c>
      <c r="AD177" s="84">
        <v>0</v>
      </c>
      <c r="AE177" s="84">
        <v>0</v>
      </c>
      <c r="AF177" s="84">
        <f t="shared" si="122"/>
        <v>0</v>
      </c>
      <c r="AG177" s="84">
        <f t="shared" si="123"/>
        <v>0</v>
      </c>
      <c r="AH177" s="84">
        <f t="shared" si="124"/>
        <v>0</v>
      </c>
      <c r="AI177" s="84">
        <f ca="1">VLOOKUP(eurostat_totals[[#This Row],[energy carrier EUCalc]],$AE$11:$BI$24,COLUMN()-COLUMN($AD$29),FALSE)*eurostat_totals[[#This Row],[2020 1]]</f>
        <v>0</v>
      </c>
      <c r="AJ177" s="84">
        <f ca="1">VLOOKUP(eurostat_totals[[#This Row],[energy carrier EUCalc]],$AE$11:$BI$24,COLUMN()-COLUMN($AD$29),FALSE)*eurostat_totals[[#This Row],[2020 1]]</f>
        <v>0</v>
      </c>
      <c r="AK177" s="84">
        <f ca="1">VLOOKUP(eurostat_totals[[#This Row],[energy carrier EUCalc]],$AE$11:$BI$24,COLUMN()-COLUMN($AD$29),FALSE)*eurostat_totals[[#This Row],[2020 1]]</f>
        <v>0</v>
      </c>
      <c r="AL177" s="84">
        <f ca="1">VLOOKUP(eurostat_totals[[#This Row],[energy carrier EUCalc]],$AE$11:$BI$24,COLUMN()-COLUMN($AD$29),FALSE)*eurostat_totals[[#This Row],[2020 1]]</f>
        <v>0</v>
      </c>
      <c r="AM177" s="84">
        <f ca="1">VLOOKUP(eurostat_totals[[#This Row],[energy carrier EUCalc]],$AE$11:$BI$24,COLUMN()-COLUMN($AD$29),FALSE)*eurostat_totals[[#This Row],[2020 1]]</f>
        <v>0</v>
      </c>
      <c r="AN177" s="84">
        <f ca="1">VLOOKUP(eurostat_totals[[#This Row],[energy carrier EUCalc]],$AE$11:$BI$24,COLUMN()-COLUMN($AD$29),FALSE)*eurostat_totals[[#This Row],[2020 1]]</f>
        <v>0</v>
      </c>
      <c r="AO177" s="84">
        <f>VLOOKUP(eurostat_totals[[#This Row],[energy carrier EUCalc]],$AE$11:$BI$24,COLUMN()-COLUMN($AD$29),FALSE)*eurostat_totals[[#This Row],[2020 1]]</f>
        <v>0</v>
      </c>
      <c r="AP177" s="84">
        <f ca="1">VLOOKUP(eurostat_totals[[#This Row],[energy carrier EUCalc]],$AE$11:$BI$24,COLUMN()-COLUMN($AD$29),FALSE)*eurostat_totals[[#This Row],[2020 1]]</f>
        <v>0</v>
      </c>
      <c r="AQ177" s="84">
        <f ca="1">VLOOKUP(eurostat_totals[[#This Row],[energy carrier EUCalc]],$AE$11:$BI$24,COLUMN()-COLUMN($AD$29),FALSE)*eurostat_totals[[#This Row],[2020 1]]</f>
        <v>0</v>
      </c>
      <c r="AR177" s="81">
        <f ca="1">VLOOKUP(eurostat_totals[[#This Row],[energy carrier EUCalc]],$AE$11:$BI$24,COLUMN()-COLUMN($AD$29),FALSE)*eurostat_totals[[#This Row],[2020 1]]</f>
        <v>0</v>
      </c>
      <c r="AS177" s="81">
        <f ca="1">VLOOKUP(eurostat_totals[[#This Row],[energy carrier EUCalc]],$AE$11:$BI$24,COLUMN()-COLUMN($AD$29),FALSE)*eurostat_totals[[#This Row],[2020 1]]</f>
        <v>0</v>
      </c>
      <c r="AT177" s="81">
        <f ca="1">VLOOKUP(eurostat_totals[[#This Row],[energy carrier EUCalc]],$AE$11:$BI$24,COLUMN()-COLUMN($AD$29),FALSE)*eurostat_totals[[#This Row],[2020 1]]</f>
        <v>0</v>
      </c>
      <c r="AU177" s="81">
        <f ca="1">VLOOKUP(eurostat_totals[[#This Row],[energy carrier EUCalc]],$AE$11:$BI$24,COLUMN()-COLUMN($AD$29),FALSE)*eurostat_totals[[#This Row],[2020 1]]</f>
        <v>0</v>
      </c>
      <c r="AV177" s="81">
        <f>VLOOKUP(eurostat_totals[[#This Row],[energy carrier EUCalc]],$AE$11:$BI$24,COLUMN()-COLUMN($AD$29),FALSE)*eurostat_totals[[#This Row],[2020 1]]</f>
        <v>0</v>
      </c>
      <c r="AW177" s="81">
        <f ca="1">VLOOKUP(eurostat_totals[[#This Row],[energy carrier EUCalc]],$AE$11:$BI$24,COLUMN()-COLUMN($AD$29),FALSE)*eurostat_totals[[#This Row],[2020 1]]</f>
        <v>0</v>
      </c>
      <c r="AX177" s="81">
        <f ca="1">VLOOKUP(eurostat_totals[[#This Row],[energy carrier EUCalc]],$AE$11:$BI$24,COLUMN()-COLUMN($AD$29),FALSE)*eurostat_totals[[#This Row],[2020 1]]</f>
        <v>0</v>
      </c>
      <c r="AY177" s="81">
        <f ca="1">VLOOKUP(eurostat_totals[[#This Row],[energy carrier EUCalc]],$AE$11:$BI$24,COLUMN()-COLUMN($AD$29),FALSE)*eurostat_totals[[#This Row],[2020 1]]</f>
        <v>0</v>
      </c>
      <c r="AZ177" s="81">
        <f ca="1">VLOOKUP(eurostat_totals[[#This Row],[energy carrier EUCalc]],$AE$11:$BI$24,COLUMN()-COLUMN($AD$29),FALSE)*eurostat_totals[[#This Row],[2020 1]]</f>
        <v>0</v>
      </c>
      <c r="BA177" s="81">
        <f ca="1">VLOOKUP(eurostat_totals[[#This Row],[energy carrier EUCalc]],$AE$11:$BI$24,COLUMN()-COLUMN($AD$29),FALSE)*eurostat_totals[[#This Row],[2020 1]]</f>
        <v>0</v>
      </c>
      <c r="BB177" s="81">
        <f ca="1">VLOOKUP(eurostat_totals[[#This Row],[energy carrier EUCalc]],$AE$11:$BI$24,COLUMN()-COLUMN($AD$29),FALSE)*eurostat_totals[[#This Row],[2020 1]]</f>
        <v>0</v>
      </c>
      <c r="BC177" s="81">
        <f>VLOOKUP(eurostat_totals[[#This Row],[energy carrier EUCalc]],$AE$11:$BI$24,COLUMN()-COLUMN($AD$29),FALSE)*eurostat_totals[[#This Row],[2020 1]]</f>
        <v>0</v>
      </c>
      <c r="BD177" s="81">
        <f ca="1">VLOOKUP(eurostat_totals[[#This Row],[energy carrier EUCalc]],$AE$11:$BI$24,COLUMN()-COLUMN($AD$29),FALSE)*eurostat_totals[[#This Row],[2020 1]]</f>
        <v>0</v>
      </c>
      <c r="BE177" s="81">
        <f ca="1">VLOOKUP(eurostat_totals[[#This Row],[energy carrier EUCalc]],$AE$11:$BI$24,COLUMN()-COLUMN($AD$29),FALSE)*eurostat_totals[[#This Row],[2020 1]]</f>
        <v>0</v>
      </c>
      <c r="BF177" s="81">
        <f ca="1">VLOOKUP(eurostat_totals[[#This Row],[energy carrier EUCalc]],$AE$11:$BI$24,COLUMN()-COLUMN($AD$29),FALSE)*eurostat_totals[[#This Row],[2020 1]]</f>
        <v>0</v>
      </c>
      <c r="BG177" s="81">
        <f ca="1">VLOOKUP(eurostat_totals[[#This Row],[energy carrier EUCalc]],$AE$11:$BI$24,COLUMN()-COLUMN($AD$29),FALSE)*eurostat_totals[[#This Row],[2020 1]]</f>
        <v>0</v>
      </c>
      <c r="BH177" s="81">
        <f ca="1">VLOOKUP(eurostat_totals[[#This Row],[energy carrier EUCalc]],$AE$11:$BI$24,COLUMN()-COLUMN($AD$29),FALSE)*eurostat_totals[[#This Row],[2020 1]]</f>
        <v>0</v>
      </c>
      <c r="BI177" s="81">
        <f ca="1">VLOOKUP(eurostat_totals[[#This Row],[energy carrier EUCalc]],$AE$11:$BI$24,COLUMN()-COLUMN($AD$29),FALSE)*eurostat_totals[[#This Row],[2020 1]]</f>
        <v>0</v>
      </c>
    </row>
    <row r="178" spans="1:61" x14ac:dyDescent="0.25">
      <c r="A178" s="81" t="str">
        <f t="shared" si="125"/>
        <v>heat-geothermalRomania</v>
      </c>
      <c r="B178" s="6" t="s">
        <v>40</v>
      </c>
      <c r="C178" t="s">
        <v>10</v>
      </c>
      <c r="D178" s="84">
        <v>0</v>
      </c>
      <c r="E178" s="84">
        <v>0</v>
      </c>
      <c r="F178" s="84">
        <v>0</v>
      </c>
      <c r="G178" s="84">
        <v>0</v>
      </c>
      <c r="H178" s="84">
        <v>0</v>
      </c>
      <c r="I178" s="84">
        <v>0</v>
      </c>
      <c r="J178" s="84">
        <v>0</v>
      </c>
      <c r="K178" s="84">
        <v>0</v>
      </c>
      <c r="L178" s="84">
        <v>0</v>
      </c>
      <c r="M178" s="84">
        <v>54.440030000000007</v>
      </c>
      <c r="N178" s="84">
        <v>22.504050000000003</v>
      </c>
      <c r="O178" s="84">
        <v>24.16714</v>
      </c>
      <c r="P178" s="84">
        <v>77.502319999999997</v>
      </c>
      <c r="Q178" s="84">
        <v>75.827600000000004</v>
      </c>
      <c r="R178" s="84">
        <v>70.280090000000001</v>
      </c>
      <c r="S178" s="84">
        <v>64.720950000000002</v>
      </c>
      <c r="T178" s="84">
        <v>72.222300000000004</v>
      </c>
      <c r="U178" s="84">
        <v>79.165410000000008</v>
      </c>
      <c r="V178" s="84">
        <v>95.83120000000001</v>
      </c>
      <c r="W178" s="84">
        <v>124.99924</v>
      </c>
      <c r="X178" s="84">
        <v>174.71749</v>
      </c>
      <c r="Y178" s="84">
        <v>140.28106</v>
      </c>
      <c r="Z178" s="84">
        <v>136.66413</v>
      </c>
      <c r="AA178" s="84">
        <v>119.99834</v>
      </c>
      <c r="AB178" s="84">
        <v>47.776040000000002</v>
      </c>
      <c r="AC178" s="84">
        <v>46.938679999999998</v>
      </c>
      <c r="AD178" s="84">
        <v>41.391170000000002</v>
      </c>
      <c r="AE178" s="84">
        <v>40.693370000000002</v>
      </c>
      <c r="AF178" s="84">
        <f t="shared" si="122"/>
        <v>21.499218000000003</v>
      </c>
      <c r="AG178" s="84">
        <f t="shared" si="123"/>
        <v>1.7993936000000019</v>
      </c>
      <c r="AH178" s="84">
        <f t="shared" si="124"/>
        <v>-7.3959356799999973</v>
      </c>
      <c r="AI178" s="84">
        <f ca="1">VLOOKUP(eurostat_totals[[#This Row],[energy carrier EUCalc]],$AE$11:$BI$24,COLUMN()-COLUMN($AD$29),FALSE)*eurostat_totals[[#This Row],[2020 1]]</f>
        <v>-7.3959356799999973</v>
      </c>
      <c r="AJ178" s="84">
        <f ca="1">VLOOKUP(eurostat_totals[[#This Row],[energy carrier EUCalc]],$AE$11:$BI$24,COLUMN()-COLUMN($AD$29),FALSE)*eurostat_totals[[#This Row],[2020 1]]</f>
        <v>-7.3959356799999973</v>
      </c>
      <c r="AK178" s="84">
        <f ca="1">VLOOKUP(eurostat_totals[[#This Row],[energy carrier EUCalc]],$AE$11:$BI$24,COLUMN()-COLUMN($AD$29),FALSE)*eurostat_totals[[#This Row],[2020 1]]</f>
        <v>-7.3959356799999973</v>
      </c>
      <c r="AL178" s="84">
        <f ca="1">VLOOKUP(eurostat_totals[[#This Row],[energy carrier EUCalc]],$AE$11:$BI$24,COLUMN()-COLUMN($AD$29),FALSE)*eurostat_totals[[#This Row],[2020 1]]</f>
        <v>-7.3959356799999973</v>
      </c>
      <c r="AM178" s="84">
        <f ca="1">VLOOKUP(eurostat_totals[[#This Row],[energy carrier EUCalc]],$AE$11:$BI$24,COLUMN()-COLUMN($AD$29),FALSE)*eurostat_totals[[#This Row],[2020 1]]</f>
        <v>-7.3959356799999973</v>
      </c>
      <c r="AN178" s="84">
        <f ca="1">VLOOKUP(eurostat_totals[[#This Row],[energy carrier EUCalc]],$AE$11:$BI$24,COLUMN()-COLUMN($AD$29),FALSE)*eurostat_totals[[#This Row],[2020 1]]</f>
        <v>-7.3959356799999973</v>
      </c>
      <c r="AO178" s="84">
        <f>VLOOKUP(eurostat_totals[[#This Row],[energy carrier EUCalc]],$AE$11:$BI$24,COLUMN()-COLUMN($AD$29),FALSE)*eurostat_totals[[#This Row],[2020 1]]</f>
        <v>-7.3959356799999973</v>
      </c>
      <c r="AP178" s="84">
        <f ca="1">VLOOKUP(eurostat_totals[[#This Row],[energy carrier EUCalc]],$AE$11:$BI$24,COLUMN()-COLUMN($AD$29),FALSE)*eurostat_totals[[#This Row],[2020 1]]</f>
        <v>-7.3959356799999973</v>
      </c>
      <c r="AQ178" s="84">
        <f ca="1">VLOOKUP(eurostat_totals[[#This Row],[energy carrier EUCalc]],$AE$11:$BI$24,COLUMN()-COLUMN($AD$29),FALSE)*eurostat_totals[[#This Row],[2020 1]]</f>
        <v>-7.3959356799999973</v>
      </c>
      <c r="AR178" s="81">
        <f ca="1">VLOOKUP(eurostat_totals[[#This Row],[energy carrier EUCalc]],$AE$11:$BI$24,COLUMN()-COLUMN($AD$29),FALSE)*eurostat_totals[[#This Row],[2020 1]]</f>
        <v>-7.3959356799999973</v>
      </c>
      <c r="AS178" s="81">
        <f ca="1">VLOOKUP(eurostat_totals[[#This Row],[energy carrier EUCalc]],$AE$11:$BI$24,COLUMN()-COLUMN($AD$29),FALSE)*eurostat_totals[[#This Row],[2020 1]]</f>
        <v>-7.3959356799999973</v>
      </c>
      <c r="AT178" s="81">
        <f ca="1">VLOOKUP(eurostat_totals[[#This Row],[energy carrier EUCalc]],$AE$11:$BI$24,COLUMN()-COLUMN($AD$29),FALSE)*eurostat_totals[[#This Row],[2020 1]]</f>
        <v>-7.3959356799999973</v>
      </c>
      <c r="AU178" s="81">
        <f ca="1">VLOOKUP(eurostat_totals[[#This Row],[energy carrier EUCalc]],$AE$11:$BI$24,COLUMN()-COLUMN($AD$29),FALSE)*eurostat_totals[[#This Row],[2020 1]]</f>
        <v>-7.3959356799999973</v>
      </c>
      <c r="AV178" s="81">
        <f>VLOOKUP(eurostat_totals[[#This Row],[energy carrier EUCalc]],$AE$11:$BI$24,COLUMN()-COLUMN($AD$29),FALSE)*eurostat_totals[[#This Row],[2020 1]]</f>
        <v>-7.3959356799999973</v>
      </c>
      <c r="AW178" s="81">
        <f ca="1">VLOOKUP(eurostat_totals[[#This Row],[energy carrier EUCalc]],$AE$11:$BI$24,COLUMN()-COLUMN($AD$29),FALSE)*eurostat_totals[[#This Row],[2020 1]]</f>
        <v>-7.3959356799999973</v>
      </c>
      <c r="AX178" s="81">
        <f ca="1">VLOOKUP(eurostat_totals[[#This Row],[energy carrier EUCalc]],$AE$11:$BI$24,COLUMN()-COLUMN($AD$29),FALSE)*eurostat_totals[[#This Row],[2020 1]]</f>
        <v>-7.3959356799999973</v>
      </c>
      <c r="AY178" s="81">
        <f ca="1">VLOOKUP(eurostat_totals[[#This Row],[energy carrier EUCalc]],$AE$11:$BI$24,COLUMN()-COLUMN($AD$29),FALSE)*eurostat_totals[[#This Row],[2020 1]]</f>
        <v>-7.3959356799999973</v>
      </c>
      <c r="AZ178" s="81">
        <f ca="1">VLOOKUP(eurostat_totals[[#This Row],[energy carrier EUCalc]],$AE$11:$BI$24,COLUMN()-COLUMN($AD$29),FALSE)*eurostat_totals[[#This Row],[2020 1]]</f>
        <v>-7.3959356799999973</v>
      </c>
      <c r="BA178" s="81">
        <f ca="1">VLOOKUP(eurostat_totals[[#This Row],[energy carrier EUCalc]],$AE$11:$BI$24,COLUMN()-COLUMN($AD$29),FALSE)*eurostat_totals[[#This Row],[2020 1]]</f>
        <v>-7.3959356799999973</v>
      </c>
      <c r="BB178" s="81">
        <f ca="1">VLOOKUP(eurostat_totals[[#This Row],[energy carrier EUCalc]],$AE$11:$BI$24,COLUMN()-COLUMN($AD$29),FALSE)*eurostat_totals[[#This Row],[2020 1]]</f>
        <v>-7.3959356799999973</v>
      </c>
      <c r="BC178" s="81">
        <f>VLOOKUP(eurostat_totals[[#This Row],[energy carrier EUCalc]],$AE$11:$BI$24,COLUMN()-COLUMN($AD$29),FALSE)*eurostat_totals[[#This Row],[2020 1]]</f>
        <v>-7.3959356799999973</v>
      </c>
      <c r="BD178" s="81">
        <f ca="1">VLOOKUP(eurostat_totals[[#This Row],[energy carrier EUCalc]],$AE$11:$BI$24,COLUMN()-COLUMN($AD$29),FALSE)*eurostat_totals[[#This Row],[2020 1]]</f>
        <v>-7.3959356799999973</v>
      </c>
      <c r="BE178" s="81">
        <f ca="1">VLOOKUP(eurostat_totals[[#This Row],[energy carrier EUCalc]],$AE$11:$BI$24,COLUMN()-COLUMN($AD$29),FALSE)*eurostat_totals[[#This Row],[2020 1]]</f>
        <v>-7.3959356799999973</v>
      </c>
      <c r="BF178" s="81">
        <f ca="1">VLOOKUP(eurostat_totals[[#This Row],[energy carrier EUCalc]],$AE$11:$BI$24,COLUMN()-COLUMN($AD$29),FALSE)*eurostat_totals[[#This Row],[2020 1]]</f>
        <v>-7.3959356799999973</v>
      </c>
      <c r="BG178" s="81">
        <f ca="1">VLOOKUP(eurostat_totals[[#This Row],[energy carrier EUCalc]],$AE$11:$BI$24,COLUMN()-COLUMN($AD$29),FALSE)*eurostat_totals[[#This Row],[2020 1]]</f>
        <v>-7.3959356799999973</v>
      </c>
      <c r="BH178" s="81">
        <f ca="1">VLOOKUP(eurostat_totals[[#This Row],[energy carrier EUCalc]],$AE$11:$BI$24,COLUMN()-COLUMN($AD$29),FALSE)*eurostat_totals[[#This Row],[2020 1]]</f>
        <v>-7.3959356799999973</v>
      </c>
      <c r="BI178" s="81">
        <f ca="1">VLOOKUP(eurostat_totals[[#This Row],[energy carrier EUCalc]],$AE$11:$BI$24,COLUMN()-COLUMN($AD$29),FALSE)*eurostat_totals[[#This Row],[2020 1]]</f>
        <v>-7.3959356799999973</v>
      </c>
    </row>
    <row r="179" spans="1:61" x14ac:dyDescent="0.25">
      <c r="A179" s="81" t="str">
        <f t="shared" si="125"/>
        <v>heat-geothermalSerbia</v>
      </c>
      <c r="B179" s="6" t="s">
        <v>40</v>
      </c>
      <c r="C179" t="s">
        <v>72</v>
      </c>
      <c r="D179" s="84">
        <v>0</v>
      </c>
      <c r="E179" s="84">
        <v>0</v>
      </c>
      <c r="F179" s="84">
        <v>0</v>
      </c>
      <c r="G179" s="84">
        <v>0</v>
      </c>
      <c r="H179" s="84">
        <v>0</v>
      </c>
      <c r="I179" s="84">
        <v>0</v>
      </c>
      <c r="J179" s="84">
        <v>0</v>
      </c>
      <c r="K179" s="84">
        <v>0</v>
      </c>
      <c r="L179" s="84">
        <v>0</v>
      </c>
      <c r="M179" s="84">
        <v>0</v>
      </c>
      <c r="N179" s="84">
        <v>0</v>
      </c>
      <c r="O179" s="84">
        <v>0</v>
      </c>
      <c r="P179" s="84">
        <v>0</v>
      </c>
      <c r="Q179" s="84">
        <v>0</v>
      </c>
      <c r="R179" s="84">
        <v>0</v>
      </c>
      <c r="S179" s="84">
        <v>0</v>
      </c>
      <c r="T179" s="84">
        <v>0</v>
      </c>
      <c r="U179" s="84">
        <v>0</v>
      </c>
      <c r="V179" s="84">
        <v>0</v>
      </c>
      <c r="W179" s="84">
        <v>0</v>
      </c>
      <c r="X179" s="84">
        <v>0</v>
      </c>
      <c r="Y179" s="84">
        <v>0</v>
      </c>
      <c r="Z179" s="84">
        <v>0</v>
      </c>
      <c r="AA179" s="84">
        <v>0</v>
      </c>
      <c r="AB179" s="84">
        <v>0</v>
      </c>
      <c r="AC179" s="84">
        <v>0</v>
      </c>
      <c r="AD179" s="84">
        <v>0</v>
      </c>
      <c r="AE179" s="84">
        <v>0</v>
      </c>
      <c r="AF179" s="84">
        <f t="shared" si="122"/>
        <v>0</v>
      </c>
      <c r="AG179" s="84">
        <f t="shared" si="123"/>
        <v>0</v>
      </c>
      <c r="AH179" s="84">
        <f t="shared" si="124"/>
        <v>0</v>
      </c>
      <c r="AI179" s="84">
        <f ca="1">VLOOKUP(eurostat_totals[[#This Row],[energy carrier EUCalc]],$AE$11:$BI$24,COLUMN()-COLUMN($AD$29),FALSE)*eurostat_totals[[#This Row],[2020 1]]</f>
        <v>0</v>
      </c>
      <c r="AJ179" s="84">
        <f ca="1">VLOOKUP(eurostat_totals[[#This Row],[energy carrier EUCalc]],$AE$11:$BI$24,COLUMN()-COLUMN($AD$29),FALSE)*eurostat_totals[[#This Row],[2020 1]]</f>
        <v>0</v>
      </c>
      <c r="AK179" s="84">
        <f ca="1">VLOOKUP(eurostat_totals[[#This Row],[energy carrier EUCalc]],$AE$11:$BI$24,COLUMN()-COLUMN($AD$29),FALSE)*eurostat_totals[[#This Row],[2020 1]]</f>
        <v>0</v>
      </c>
      <c r="AL179" s="84">
        <f ca="1">VLOOKUP(eurostat_totals[[#This Row],[energy carrier EUCalc]],$AE$11:$BI$24,COLUMN()-COLUMN($AD$29),FALSE)*eurostat_totals[[#This Row],[2020 1]]</f>
        <v>0</v>
      </c>
      <c r="AM179" s="84">
        <f ca="1">VLOOKUP(eurostat_totals[[#This Row],[energy carrier EUCalc]],$AE$11:$BI$24,COLUMN()-COLUMN($AD$29),FALSE)*eurostat_totals[[#This Row],[2020 1]]</f>
        <v>0</v>
      </c>
      <c r="AN179" s="84">
        <f ca="1">VLOOKUP(eurostat_totals[[#This Row],[energy carrier EUCalc]],$AE$11:$BI$24,COLUMN()-COLUMN($AD$29),FALSE)*eurostat_totals[[#This Row],[2020 1]]</f>
        <v>0</v>
      </c>
      <c r="AO179" s="84">
        <f>VLOOKUP(eurostat_totals[[#This Row],[energy carrier EUCalc]],$AE$11:$BI$24,COLUMN()-COLUMN($AD$29),FALSE)*eurostat_totals[[#This Row],[2020 1]]</f>
        <v>0</v>
      </c>
      <c r="AP179" s="84">
        <f ca="1">VLOOKUP(eurostat_totals[[#This Row],[energy carrier EUCalc]],$AE$11:$BI$24,COLUMN()-COLUMN($AD$29),FALSE)*eurostat_totals[[#This Row],[2020 1]]</f>
        <v>0</v>
      </c>
      <c r="AQ179" s="84">
        <f ca="1">VLOOKUP(eurostat_totals[[#This Row],[energy carrier EUCalc]],$AE$11:$BI$24,COLUMN()-COLUMN($AD$29),FALSE)*eurostat_totals[[#This Row],[2020 1]]</f>
        <v>0</v>
      </c>
      <c r="AR179" s="81">
        <f ca="1">VLOOKUP(eurostat_totals[[#This Row],[energy carrier EUCalc]],$AE$11:$BI$24,COLUMN()-COLUMN($AD$29),FALSE)*eurostat_totals[[#This Row],[2020 1]]</f>
        <v>0</v>
      </c>
      <c r="AS179" s="81">
        <f ca="1">VLOOKUP(eurostat_totals[[#This Row],[energy carrier EUCalc]],$AE$11:$BI$24,COLUMN()-COLUMN($AD$29),FALSE)*eurostat_totals[[#This Row],[2020 1]]</f>
        <v>0</v>
      </c>
      <c r="AT179" s="81">
        <f ca="1">VLOOKUP(eurostat_totals[[#This Row],[energy carrier EUCalc]],$AE$11:$BI$24,COLUMN()-COLUMN($AD$29),FALSE)*eurostat_totals[[#This Row],[2020 1]]</f>
        <v>0</v>
      </c>
      <c r="AU179" s="81">
        <f ca="1">VLOOKUP(eurostat_totals[[#This Row],[energy carrier EUCalc]],$AE$11:$BI$24,COLUMN()-COLUMN($AD$29),FALSE)*eurostat_totals[[#This Row],[2020 1]]</f>
        <v>0</v>
      </c>
      <c r="AV179" s="81">
        <f>VLOOKUP(eurostat_totals[[#This Row],[energy carrier EUCalc]],$AE$11:$BI$24,COLUMN()-COLUMN($AD$29),FALSE)*eurostat_totals[[#This Row],[2020 1]]</f>
        <v>0</v>
      </c>
      <c r="AW179" s="81">
        <f ca="1">VLOOKUP(eurostat_totals[[#This Row],[energy carrier EUCalc]],$AE$11:$BI$24,COLUMN()-COLUMN($AD$29),FALSE)*eurostat_totals[[#This Row],[2020 1]]</f>
        <v>0</v>
      </c>
      <c r="AX179" s="81">
        <f ca="1">VLOOKUP(eurostat_totals[[#This Row],[energy carrier EUCalc]],$AE$11:$BI$24,COLUMN()-COLUMN($AD$29),FALSE)*eurostat_totals[[#This Row],[2020 1]]</f>
        <v>0</v>
      </c>
      <c r="AY179" s="81">
        <f ca="1">VLOOKUP(eurostat_totals[[#This Row],[energy carrier EUCalc]],$AE$11:$BI$24,COLUMN()-COLUMN($AD$29),FALSE)*eurostat_totals[[#This Row],[2020 1]]</f>
        <v>0</v>
      </c>
      <c r="AZ179" s="81">
        <f ca="1">VLOOKUP(eurostat_totals[[#This Row],[energy carrier EUCalc]],$AE$11:$BI$24,COLUMN()-COLUMN($AD$29),FALSE)*eurostat_totals[[#This Row],[2020 1]]</f>
        <v>0</v>
      </c>
      <c r="BA179" s="81">
        <f ca="1">VLOOKUP(eurostat_totals[[#This Row],[energy carrier EUCalc]],$AE$11:$BI$24,COLUMN()-COLUMN($AD$29),FALSE)*eurostat_totals[[#This Row],[2020 1]]</f>
        <v>0</v>
      </c>
      <c r="BB179" s="81">
        <f ca="1">VLOOKUP(eurostat_totals[[#This Row],[energy carrier EUCalc]],$AE$11:$BI$24,COLUMN()-COLUMN($AD$29),FALSE)*eurostat_totals[[#This Row],[2020 1]]</f>
        <v>0</v>
      </c>
      <c r="BC179" s="81">
        <f>VLOOKUP(eurostat_totals[[#This Row],[energy carrier EUCalc]],$AE$11:$BI$24,COLUMN()-COLUMN($AD$29),FALSE)*eurostat_totals[[#This Row],[2020 1]]</f>
        <v>0</v>
      </c>
      <c r="BD179" s="81">
        <f ca="1">VLOOKUP(eurostat_totals[[#This Row],[energy carrier EUCalc]],$AE$11:$BI$24,COLUMN()-COLUMN($AD$29),FALSE)*eurostat_totals[[#This Row],[2020 1]]</f>
        <v>0</v>
      </c>
      <c r="BE179" s="81">
        <f ca="1">VLOOKUP(eurostat_totals[[#This Row],[energy carrier EUCalc]],$AE$11:$BI$24,COLUMN()-COLUMN($AD$29),FALSE)*eurostat_totals[[#This Row],[2020 1]]</f>
        <v>0</v>
      </c>
      <c r="BF179" s="81">
        <f ca="1">VLOOKUP(eurostat_totals[[#This Row],[energy carrier EUCalc]],$AE$11:$BI$24,COLUMN()-COLUMN($AD$29),FALSE)*eurostat_totals[[#This Row],[2020 1]]</f>
        <v>0</v>
      </c>
      <c r="BG179" s="81">
        <f ca="1">VLOOKUP(eurostat_totals[[#This Row],[energy carrier EUCalc]],$AE$11:$BI$24,COLUMN()-COLUMN($AD$29),FALSE)*eurostat_totals[[#This Row],[2020 1]]</f>
        <v>0</v>
      </c>
      <c r="BH179" s="81">
        <f ca="1">VLOOKUP(eurostat_totals[[#This Row],[energy carrier EUCalc]],$AE$11:$BI$24,COLUMN()-COLUMN($AD$29),FALSE)*eurostat_totals[[#This Row],[2020 1]]</f>
        <v>0</v>
      </c>
      <c r="BI179" s="81">
        <f ca="1">VLOOKUP(eurostat_totals[[#This Row],[energy carrier EUCalc]],$AE$11:$BI$24,COLUMN()-COLUMN($AD$29),FALSE)*eurostat_totals[[#This Row],[2020 1]]</f>
        <v>0</v>
      </c>
    </row>
    <row r="180" spans="1:61" x14ac:dyDescent="0.25">
      <c r="A180" s="81" t="str">
        <f t="shared" si="125"/>
        <v>heat-geothermalSlovakia</v>
      </c>
      <c r="B180" s="6" t="s">
        <v>40</v>
      </c>
      <c r="C180" t="s">
        <v>20</v>
      </c>
      <c r="D180" s="84">
        <v>0</v>
      </c>
      <c r="E180" s="84">
        <v>0</v>
      </c>
      <c r="F180" s="84">
        <v>0</v>
      </c>
      <c r="G180" s="84">
        <v>0</v>
      </c>
      <c r="H180" s="84">
        <v>0</v>
      </c>
      <c r="I180" s="84">
        <v>0</v>
      </c>
      <c r="J180" s="84">
        <v>0</v>
      </c>
      <c r="K180" s="84">
        <v>0</v>
      </c>
      <c r="L180" s="84">
        <v>0</v>
      </c>
      <c r="M180" s="84">
        <v>0</v>
      </c>
      <c r="N180" s="84">
        <v>0</v>
      </c>
      <c r="O180" s="84">
        <v>0</v>
      </c>
      <c r="P180" s="84">
        <v>0</v>
      </c>
      <c r="Q180" s="84">
        <v>0</v>
      </c>
      <c r="R180" s="84">
        <v>0</v>
      </c>
      <c r="S180" s="84">
        <v>0</v>
      </c>
      <c r="T180" s="84">
        <v>0</v>
      </c>
      <c r="U180" s="84">
        <v>0</v>
      </c>
      <c r="V180" s="84">
        <v>0</v>
      </c>
      <c r="W180" s="84">
        <v>0</v>
      </c>
      <c r="X180" s="84">
        <v>0</v>
      </c>
      <c r="Y180" s="84">
        <v>0</v>
      </c>
      <c r="Z180" s="84">
        <v>0</v>
      </c>
      <c r="AA180" s="84">
        <v>0</v>
      </c>
      <c r="AB180" s="84">
        <v>0</v>
      </c>
      <c r="AC180" s="84">
        <v>0</v>
      </c>
      <c r="AD180" s="84">
        <v>0</v>
      </c>
      <c r="AE180" s="84">
        <v>0</v>
      </c>
      <c r="AF180" s="84">
        <f t="shared" si="122"/>
        <v>0</v>
      </c>
      <c r="AG180" s="84">
        <f t="shared" si="123"/>
        <v>0</v>
      </c>
      <c r="AH180" s="84">
        <f t="shared" si="124"/>
        <v>0</v>
      </c>
      <c r="AI180" s="84">
        <f ca="1">VLOOKUP(eurostat_totals[[#This Row],[energy carrier EUCalc]],$AE$11:$BI$24,COLUMN()-COLUMN($AD$29),FALSE)*eurostat_totals[[#This Row],[2020 1]]</f>
        <v>0</v>
      </c>
      <c r="AJ180" s="84">
        <f ca="1">VLOOKUP(eurostat_totals[[#This Row],[energy carrier EUCalc]],$AE$11:$BI$24,COLUMN()-COLUMN($AD$29),FALSE)*eurostat_totals[[#This Row],[2020 1]]</f>
        <v>0</v>
      </c>
      <c r="AK180" s="84">
        <f ca="1">VLOOKUP(eurostat_totals[[#This Row],[energy carrier EUCalc]],$AE$11:$BI$24,COLUMN()-COLUMN($AD$29),FALSE)*eurostat_totals[[#This Row],[2020 1]]</f>
        <v>0</v>
      </c>
      <c r="AL180" s="84">
        <f ca="1">VLOOKUP(eurostat_totals[[#This Row],[energy carrier EUCalc]],$AE$11:$BI$24,COLUMN()-COLUMN($AD$29),FALSE)*eurostat_totals[[#This Row],[2020 1]]</f>
        <v>0</v>
      </c>
      <c r="AM180" s="84">
        <f ca="1">VLOOKUP(eurostat_totals[[#This Row],[energy carrier EUCalc]],$AE$11:$BI$24,COLUMN()-COLUMN($AD$29),FALSE)*eurostat_totals[[#This Row],[2020 1]]</f>
        <v>0</v>
      </c>
      <c r="AN180" s="84">
        <f ca="1">VLOOKUP(eurostat_totals[[#This Row],[energy carrier EUCalc]],$AE$11:$BI$24,COLUMN()-COLUMN($AD$29),FALSE)*eurostat_totals[[#This Row],[2020 1]]</f>
        <v>0</v>
      </c>
      <c r="AO180" s="84">
        <f>VLOOKUP(eurostat_totals[[#This Row],[energy carrier EUCalc]],$AE$11:$BI$24,COLUMN()-COLUMN($AD$29),FALSE)*eurostat_totals[[#This Row],[2020 1]]</f>
        <v>0</v>
      </c>
      <c r="AP180" s="84">
        <f ca="1">VLOOKUP(eurostat_totals[[#This Row],[energy carrier EUCalc]],$AE$11:$BI$24,COLUMN()-COLUMN($AD$29),FALSE)*eurostat_totals[[#This Row],[2020 1]]</f>
        <v>0</v>
      </c>
      <c r="AQ180" s="84">
        <f ca="1">VLOOKUP(eurostat_totals[[#This Row],[energy carrier EUCalc]],$AE$11:$BI$24,COLUMN()-COLUMN($AD$29),FALSE)*eurostat_totals[[#This Row],[2020 1]]</f>
        <v>0</v>
      </c>
      <c r="AR180" s="81">
        <f ca="1">VLOOKUP(eurostat_totals[[#This Row],[energy carrier EUCalc]],$AE$11:$BI$24,COLUMN()-COLUMN($AD$29),FALSE)*eurostat_totals[[#This Row],[2020 1]]</f>
        <v>0</v>
      </c>
      <c r="AS180" s="81">
        <f ca="1">VLOOKUP(eurostat_totals[[#This Row],[energy carrier EUCalc]],$AE$11:$BI$24,COLUMN()-COLUMN($AD$29),FALSE)*eurostat_totals[[#This Row],[2020 1]]</f>
        <v>0</v>
      </c>
      <c r="AT180" s="81">
        <f ca="1">VLOOKUP(eurostat_totals[[#This Row],[energy carrier EUCalc]],$AE$11:$BI$24,COLUMN()-COLUMN($AD$29),FALSE)*eurostat_totals[[#This Row],[2020 1]]</f>
        <v>0</v>
      </c>
      <c r="AU180" s="81">
        <f ca="1">VLOOKUP(eurostat_totals[[#This Row],[energy carrier EUCalc]],$AE$11:$BI$24,COLUMN()-COLUMN($AD$29),FALSE)*eurostat_totals[[#This Row],[2020 1]]</f>
        <v>0</v>
      </c>
      <c r="AV180" s="81">
        <f>VLOOKUP(eurostat_totals[[#This Row],[energy carrier EUCalc]],$AE$11:$BI$24,COLUMN()-COLUMN($AD$29),FALSE)*eurostat_totals[[#This Row],[2020 1]]</f>
        <v>0</v>
      </c>
      <c r="AW180" s="81">
        <f ca="1">VLOOKUP(eurostat_totals[[#This Row],[energy carrier EUCalc]],$AE$11:$BI$24,COLUMN()-COLUMN($AD$29),FALSE)*eurostat_totals[[#This Row],[2020 1]]</f>
        <v>0</v>
      </c>
      <c r="AX180" s="81">
        <f ca="1">VLOOKUP(eurostat_totals[[#This Row],[energy carrier EUCalc]],$AE$11:$BI$24,COLUMN()-COLUMN($AD$29),FALSE)*eurostat_totals[[#This Row],[2020 1]]</f>
        <v>0</v>
      </c>
      <c r="AY180" s="81">
        <f ca="1">VLOOKUP(eurostat_totals[[#This Row],[energy carrier EUCalc]],$AE$11:$BI$24,COLUMN()-COLUMN($AD$29),FALSE)*eurostat_totals[[#This Row],[2020 1]]</f>
        <v>0</v>
      </c>
      <c r="AZ180" s="81">
        <f ca="1">VLOOKUP(eurostat_totals[[#This Row],[energy carrier EUCalc]],$AE$11:$BI$24,COLUMN()-COLUMN($AD$29),FALSE)*eurostat_totals[[#This Row],[2020 1]]</f>
        <v>0</v>
      </c>
      <c r="BA180" s="81">
        <f ca="1">VLOOKUP(eurostat_totals[[#This Row],[energy carrier EUCalc]],$AE$11:$BI$24,COLUMN()-COLUMN($AD$29),FALSE)*eurostat_totals[[#This Row],[2020 1]]</f>
        <v>0</v>
      </c>
      <c r="BB180" s="81">
        <f ca="1">VLOOKUP(eurostat_totals[[#This Row],[energy carrier EUCalc]],$AE$11:$BI$24,COLUMN()-COLUMN($AD$29),FALSE)*eurostat_totals[[#This Row],[2020 1]]</f>
        <v>0</v>
      </c>
      <c r="BC180" s="81">
        <f>VLOOKUP(eurostat_totals[[#This Row],[energy carrier EUCalc]],$AE$11:$BI$24,COLUMN()-COLUMN($AD$29),FALSE)*eurostat_totals[[#This Row],[2020 1]]</f>
        <v>0</v>
      </c>
      <c r="BD180" s="81">
        <f ca="1">VLOOKUP(eurostat_totals[[#This Row],[energy carrier EUCalc]],$AE$11:$BI$24,COLUMN()-COLUMN($AD$29),FALSE)*eurostat_totals[[#This Row],[2020 1]]</f>
        <v>0</v>
      </c>
      <c r="BE180" s="81">
        <f ca="1">VLOOKUP(eurostat_totals[[#This Row],[energy carrier EUCalc]],$AE$11:$BI$24,COLUMN()-COLUMN($AD$29),FALSE)*eurostat_totals[[#This Row],[2020 1]]</f>
        <v>0</v>
      </c>
      <c r="BF180" s="81">
        <f ca="1">VLOOKUP(eurostat_totals[[#This Row],[energy carrier EUCalc]],$AE$11:$BI$24,COLUMN()-COLUMN($AD$29),FALSE)*eurostat_totals[[#This Row],[2020 1]]</f>
        <v>0</v>
      </c>
      <c r="BG180" s="81">
        <f ca="1">VLOOKUP(eurostat_totals[[#This Row],[energy carrier EUCalc]],$AE$11:$BI$24,COLUMN()-COLUMN($AD$29),FALSE)*eurostat_totals[[#This Row],[2020 1]]</f>
        <v>0</v>
      </c>
      <c r="BH180" s="81">
        <f ca="1">VLOOKUP(eurostat_totals[[#This Row],[energy carrier EUCalc]],$AE$11:$BI$24,COLUMN()-COLUMN($AD$29),FALSE)*eurostat_totals[[#This Row],[2020 1]]</f>
        <v>0</v>
      </c>
      <c r="BI180" s="81">
        <f ca="1">VLOOKUP(eurostat_totals[[#This Row],[energy carrier EUCalc]],$AE$11:$BI$24,COLUMN()-COLUMN($AD$29),FALSE)*eurostat_totals[[#This Row],[2020 1]]</f>
        <v>0</v>
      </c>
    </row>
    <row r="181" spans="1:61" x14ac:dyDescent="0.25">
      <c r="A181" s="81" t="str">
        <f t="shared" si="125"/>
        <v>heat-geothermalSlovenia</v>
      </c>
      <c r="B181" s="6" t="s">
        <v>40</v>
      </c>
      <c r="C181" t="s">
        <v>26</v>
      </c>
      <c r="D181" s="84">
        <v>0</v>
      </c>
      <c r="E181" s="84">
        <v>0</v>
      </c>
      <c r="F181" s="84">
        <v>0</v>
      </c>
      <c r="G181" s="84">
        <v>0</v>
      </c>
      <c r="H181" s="84">
        <v>0</v>
      </c>
      <c r="I181" s="84">
        <v>0</v>
      </c>
      <c r="J181" s="84">
        <v>0</v>
      </c>
      <c r="K181" s="84">
        <v>0</v>
      </c>
      <c r="L181" s="84">
        <v>0</v>
      </c>
      <c r="M181" s="84">
        <v>0</v>
      </c>
      <c r="N181" s="84">
        <v>0</v>
      </c>
      <c r="O181" s="84">
        <v>0</v>
      </c>
      <c r="P181" s="84">
        <v>0</v>
      </c>
      <c r="Q181" s="84">
        <v>0</v>
      </c>
      <c r="R181" s="84">
        <v>0</v>
      </c>
      <c r="S181" s="84">
        <v>0</v>
      </c>
      <c r="T181" s="84">
        <v>0</v>
      </c>
      <c r="U181" s="84">
        <v>0</v>
      </c>
      <c r="V181" s="84">
        <v>0</v>
      </c>
      <c r="W181" s="84">
        <v>73.606269999999995</v>
      </c>
      <c r="X181" s="84">
        <v>97.226799999999997</v>
      </c>
      <c r="Y181" s="84">
        <v>121.94055</v>
      </c>
      <c r="Z181" s="84">
        <v>185.55665000000002</v>
      </c>
      <c r="AA181" s="84">
        <v>232.77445000000003</v>
      </c>
      <c r="AB181" s="84">
        <v>239.71755999999999</v>
      </c>
      <c r="AC181" s="84">
        <v>312.49810000000002</v>
      </c>
      <c r="AD181" s="84">
        <v>373.33463</v>
      </c>
      <c r="AE181" s="84">
        <v>396.10617000000002</v>
      </c>
      <c r="AF181" s="84">
        <f t="shared" si="122"/>
        <v>438.21607400000005</v>
      </c>
      <c r="AG181" s="84">
        <f t="shared" si="123"/>
        <v>479.30439880000006</v>
      </c>
      <c r="AH181" s="84">
        <f t="shared" si="124"/>
        <v>527.22176656000011</v>
      </c>
      <c r="AI181" s="84">
        <f ca="1">VLOOKUP(eurostat_totals[[#This Row],[energy carrier EUCalc]],$AE$11:$BI$24,COLUMN()-COLUMN($AD$29),FALSE)*eurostat_totals[[#This Row],[2020 1]]</f>
        <v>527.22176656000011</v>
      </c>
      <c r="AJ181" s="84">
        <f ca="1">VLOOKUP(eurostat_totals[[#This Row],[energy carrier EUCalc]],$AE$11:$BI$24,COLUMN()-COLUMN($AD$29),FALSE)*eurostat_totals[[#This Row],[2020 1]]</f>
        <v>527.22176656000011</v>
      </c>
      <c r="AK181" s="84">
        <f ca="1">VLOOKUP(eurostat_totals[[#This Row],[energy carrier EUCalc]],$AE$11:$BI$24,COLUMN()-COLUMN($AD$29),FALSE)*eurostat_totals[[#This Row],[2020 1]]</f>
        <v>527.22176656000011</v>
      </c>
      <c r="AL181" s="84">
        <f ca="1">VLOOKUP(eurostat_totals[[#This Row],[energy carrier EUCalc]],$AE$11:$BI$24,COLUMN()-COLUMN($AD$29),FALSE)*eurostat_totals[[#This Row],[2020 1]]</f>
        <v>527.22176656000011</v>
      </c>
      <c r="AM181" s="84">
        <f ca="1">VLOOKUP(eurostat_totals[[#This Row],[energy carrier EUCalc]],$AE$11:$BI$24,COLUMN()-COLUMN($AD$29),FALSE)*eurostat_totals[[#This Row],[2020 1]]</f>
        <v>527.22176656000011</v>
      </c>
      <c r="AN181" s="84">
        <f ca="1">VLOOKUP(eurostat_totals[[#This Row],[energy carrier EUCalc]],$AE$11:$BI$24,COLUMN()-COLUMN($AD$29),FALSE)*eurostat_totals[[#This Row],[2020 1]]</f>
        <v>527.22176656000011</v>
      </c>
      <c r="AO181" s="84">
        <f>VLOOKUP(eurostat_totals[[#This Row],[energy carrier EUCalc]],$AE$11:$BI$24,COLUMN()-COLUMN($AD$29),FALSE)*eurostat_totals[[#This Row],[2020 1]]</f>
        <v>527.22176656000011</v>
      </c>
      <c r="AP181" s="84">
        <f ca="1">VLOOKUP(eurostat_totals[[#This Row],[energy carrier EUCalc]],$AE$11:$BI$24,COLUMN()-COLUMN($AD$29),FALSE)*eurostat_totals[[#This Row],[2020 1]]</f>
        <v>527.22176656000011</v>
      </c>
      <c r="AQ181" s="84">
        <f ca="1">VLOOKUP(eurostat_totals[[#This Row],[energy carrier EUCalc]],$AE$11:$BI$24,COLUMN()-COLUMN($AD$29),FALSE)*eurostat_totals[[#This Row],[2020 1]]</f>
        <v>527.22176656000011</v>
      </c>
      <c r="AR181" s="81">
        <f ca="1">VLOOKUP(eurostat_totals[[#This Row],[energy carrier EUCalc]],$AE$11:$BI$24,COLUMN()-COLUMN($AD$29),FALSE)*eurostat_totals[[#This Row],[2020 1]]</f>
        <v>527.22176656000011</v>
      </c>
      <c r="AS181" s="81">
        <f ca="1">VLOOKUP(eurostat_totals[[#This Row],[energy carrier EUCalc]],$AE$11:$BI$24,COLUMN()-COLUMN($AD$29),FALSE)*eurostat_totals[[#This Row],[2020 1]]</f>
        <v>527.22176656000011</v>
      </c>
      <c r="AT181" s="81">
        <f ca="1">VLOOKUP(eurostat_totals[[#This Row],[energy carrier EUCalc]],$AE$11:$BI$24,COLUMN()-COLUMN($AD$29),FALSE)*eurostat_totals[[#This Row],[2020 1]]</f>
        <v>527.22176656000011</v>
      </c>
      <c r="AU181" s="81">
        <f ca="1">VLOOKUP(eurostat_totals[[#This Row],[energy carrier EUCalc]],$AE$11:$BI$24,COLUMN()-COLUMN($AD$29),FALSE)*eurostat_totals[[#This Row],[2020 1]]</f>
        <v>527.22176656000011</v>
      </c>
      <c r="AV181" s="81">
        <f>VLOOKUP(eurostat_totals[[#This Row],[energy carrier EUCalc]],$AE$11:$BI$24,COLUMN()-COLUMN($AD$29),FALSE)*eurostat_totals[[#This Row],[2020 1]]</f>
        <v>527.22176656000011</v>
      </c>
      <c r="AW181" s="81">
        <f ca="1">VLOOKUP(eurostat_totals[[#This Row],[energy carrier EUCalc]],$AE$11:$BI$24,COLUMN()-COLUMN($AD$29),FALSE)*eurostat_totals[[#This Row],[2020 1]]</f>
        <v>527.22176656000011</v>
      </c>
      <c r="AX181" s="81">
        <f ca="1">VLOOKUP(eurostat_totals[[#This Row],[energy carrier EUCalc]],$AE$11:$BI$24,COLUMN()-COLUMN($AD$29),FALSE)*eurostat_totals[[#This Row],[2020 1]]</f>
        <v>527.22176656000011</v>
      </c>
      <c r="AY181" s="81">
        <f ca="1">VLOOKUP(eurostat_totals[[#This Row],[energy carrier EUCalc]],$AE$11:$BI$24,COLUMN()-COLUMN($AD$29),FALSE)*eurostat_totals[[#This Row],[2020 1]]</f>
        <v>527.22176656000011</v>
      </c>
      <c r="AZ181" s="81">
        <f ca="1">VLOOKUP(eurostat_totals[[#This Row],[energy carrier EUCalc]],$AE$11:$BI$24,COLUMN()-COLUMN($AD$29),FALSE)*eurostat_totals[[#This Row],[2020 1]]</f>
        <v>527.22176656000011</v>
      </c>
      <c r="BA181" s="81">
        <f ca="1">VLOOKUP(eurostat_totals[[#This Row],[energy carrier EUCalc]],$AE$11:$BI$24,COLUMN()-COLUMN($AD$29),FALSE)*eurostat_totals[[#This Row],[2020 1]]</f>
        <v>527.22176656000011</v>
      </c>
      <c r="BB181" s="81">
        <f ca="1">VLOOKUP(eurostat_totals[[#This Row],[energy carrier EUCalc]],$AE$11:$BI$24,COLUMN()-COLUMN($AD$29),FALSE)*eurostat_totals[[#This Row],[2020 1]]</f>
        <v>527.22176656000011</v>
      </c>
      <c r="BC181" s="81">
        <f>VLOOKUP(eurostat_totals[[#This Row],[energy carrier EUCalc]],$AE$11:$BI$24,COLUMN()-COLUMN($AD$29),FALSE)*eurostat_totals[[#This Row],[2020 1]]</f>
        <v>527.22176656000011</v>
      </c>
      <c r="BD181" s="81">
        <f ca="1">VLOOKUP(eurostat_totals[[#This Row],[energy carrier EUCalc]],$AE$11:$BI$24,COLUMN()-COLUMN($AD$29),FALSE)*eurostat_totals[[#This Row],[2020 1]]</f>
        <v>527.22176656000011</v>
      </c>
      <c r="BE181" s="81">
        <f ca="1">VLOOKUP(eurostat_totals[[#This Row],[energy carrier EUCalc]],$AE$11:$BI$24,COLUMN()-COLUMN($AD$29),FALSE)*eurostat_totals[[#This Row],[2020 1]]</f>
        <v>527.22176656000011</v>
      </c>
      <c r="BF181" s="81">
        <f ca="1">VLOOKUP(eurostat_totals[[#This Row],[energy carrier EUCalc]],$AE$11:$BI$24,COLUMN()-COLUMN($AD$29),FALSE)*eurostat_totals[[#This Row],[2020 1]]</f>
        <v>527.22176656000011</v>
      </c>
      <c r="BG181" s="81">
        <f ca="1">VLOOKUP(eurostat_totals[[#This Row],[energy carrier EUCalc]],$AE$11:$BI$24,COLUMN()-COLUMN($AD$29),FALSE)*eurostat_totals[[#This Row],[2020 1]]</f>
        <v>527.22176656000011</v>
      </c>
      <c r="BH181" s="81">
        <f ca="1">VLOOKUP(eurostat_totals[[#This Row],[energy carrier EUCalc]],$AE$11:$BI$24,COLUMN()-COLUMN($AD$29),FALSE)*eurostat_totals[[#This Row],[2020 1]]</f>
        <v>527.22176656000011</v>
      </c>
      <c r="BI181" s="81">
        <f ca="1">VLOOKUP(eurostat_totals[[#This Row],[energy carrier EUCalc]],$AE$11:$BI$24,COLUMN()-COLUMN($AD$29),FALSE)*eurostat_totals[[#This Row],[2020 1]]</f>
        <v>527.22176656000011</v>
      </c>
    </row>
    <row r="182" spans="1:61" x14ac:dyDescent="0.25">
      <c r="A182" s="81" t="str">
        <f t="shared" si="125"/>
        <v>heat-geothermalSpain</v>
      </c>
      <c r="B182" s="6" t="s">
        <v>40</v>
      </c>
      <c r="C182" t="s">
        <v>7</v>
      </c>
      <c r="D182" s="84">
        <v>0</v>
      </c>
      <c r="E182" s="84">
        <v>0</v>
      </c>
      <c r="F182" s="84">
        <v>0</v>
      </c>
      <c r="G182" s="84">
        <v>0</v>
      </c>
      <c r="H182" s="84">
        <v>0</v>
      </c>
      <c r="I182" s="84">
        <v>0</v>
      </c>
      <c r="J182" s="84">
        <v>0</v>
      </c>
      <c r="K182" s="84">
        <v>0</v>
      </c>
      <c r="L182" s="84">
        <v>0</v>
      </c>
      <c r="M182" s="84">
        <v>0</v>
      </c>
      <c r="N182" s="84">
        <v>0</v>
      </c>
      <c r="O182" s="84">
        <v>0</v>
      </c>
      <c r="P182" s="84">
        <v>0</v>
      </c>
      <c r="Q182" s="84">
        <v>0</v>
      </c>
      <c r="R182" s="84">
        <v>0</v>
      </c>
      <c r="S182" s="84">
        <v>22.224930000000001</v>
      </c>
      <c r="T182" s="84">
        <v>30.272890000000004</v>
      </c>
      <c r="U182" s="84">
        <v>45.55471</v>
      </c>
      <c r="V182" s="84">
        <v>62.49962</v>
      </c>
      <c r="W182" s="84">
        <v>88.329850000000008</v>
      </c>
      <c r="X182" s="84">
        <v>104.99564000000001</v>
      </c>
      <c r="Y182" s="84">
        <v>111.93875000000001</v>
      </c>
      <c r="Z182" s="84">
        <v>118.89349000000001</v>
      </c>
      <c r="AA182" s="84">
        <v>121.66143000000001</v>
      </c>
      <c r="AB182" s="84">
        <v>123.89439000000002</v>
      </c>
      <c r="AC182" s="84">
        <v>123.89439000000002</v>
      </c>
      <c r="AD182" s="84">
        <v>123.89439000000002</v>
      </c>
      <c r="AE182" s="84">
        <v>123.89439000000002</v>
      </c>
      <c r="AF182" s="84">
        <f t="shared" si="122"/>
        <v>124.89457000000002</v>
      </c>
      <c r="AG182" s="84">
        <f t="shared" si="123"/>
        <v>125.54119800000002</v>
      </c>
      <c r="AH182" s="84">
        <f t="shared" si="124"/>
        <v>125.87055960000002</v>
      </c>
      <c r="AI182" s="84">
        <f ca="1">VLOOKUP(eurostat_totals[[#This Row],[energy carrier EUCalc]],$AE$11:$BI$24,COLUMN()-COLUMN($AD$29),FALSE)*eurostat_totals[[#This Row],[2020 1]]</f>
        <v>125.87055960000002</v>
      </c>
      <c r="AJ182" s="84">
        <f ca="1">VLOOKUP(eurostat_totals[[#This Row],[energy carrier EUCalc]],$AE$11:$BI$24,COLUMN()-COLUMN($AD$29),FALSE)*eurostat_totals[[#This Row],[2020 1]]</f>
        <v>125.87055960000002</v>
      </c>
      <c r="AK182" s="84">
        <f ca="1">VLOOKUP(eurostat_totals[[#This Row],[energy carrier EUCalc]],$AE$11:$BI$24,COLUMN()-COLUMN($AD$29),FALSE)*eurostat_totals[[#This Row],[2020 1]]</f>
        <v>125.87055960000002</v>
      </c>
      <c r="AL182" s="84">
        <f ca="1">VLOOKUP(eurostat_totals[[#This Row],[energy carrier EUCalc]],$AE$11:$BI$24,COLUMN()-COLUMN($AD$29),FALSE)*eurostat_totals[[#This Row],[2020 1]]</f>
        <v>125.87055960000002</v>
      </c>
      <c r="AM182" s="84">
        <f ca="1">VLOOKUP(eurostat_totals[[#This Row],[energy carrier EUCalc]],$AE$11:$BI$24,COLUMN()-COLUMN($AD$29),FALSE)*eurostat_totals[[#This Row],[2020 1]]</f>
        <v>125.87055960000002</v>
      </c>
      <c r="AN182" s="84">
        <f ca="1">VLOOKUP(eurostat_totals[[#This Row],[energy carrier EUCalc]],$AE$11:$BI$24,COLUMN()-COLUMN($AD$29),FALSE)*eurostat_totals[[#This Row],[2020 1]]</f>
        <v>125.87055960000002</v>
      </c>
      <c r="AO182" s="84">
        <f>VLOOKUP(eurostat_totals[[#This Row],[energy carrier EUCalc]],$AE$11:$BI$24,COLUMN()-COLUMN($AD$29),FALSE)*eurostat_totals[[#This Row],[2020 1]]</f>
        <v>125.87055960000002</v>
      </c>
      <c r="AP182" s="84">
        <f ca="1">VLOOKUP(eurostat_totals[[#This Row],[energy carrier EUCalc]],$AE$11:$BI$24,COLUMN()-COLUMN($AD$29),FALSE)*eurostat_totals[[#This Row],[2020 1]]</f>
        <v>125.87055960000002</v>
      </c>
      <c r="AQ182" s="84">
        <f ca="1">VLOOKUP(eurostat_totals[[#This Row],[energy carrier EUCalc]],$AE$11:$BI$24,COLUMN()-COLUMN($AD$29),FALSE)*eurostat_totals[[#This Row],[2020 1]]</f>
        <v>125.87055960000002</v>
      </c>
      <c r="AR182" s="81">
        <f ca="1">VLOOKUP(eurostat_totals[[#This Row],[energy carrier EUCalc]],$AE$11:$BI$24,COLUMN()-COLUMN($AD$29),FALSE)*eurostat_totals[[#This Row],[2020 1]]</f>
        <v>125.87055960000002</v>
      </c>
      <c r="AS182" s="81">
        <f ca="1">VLOOKUP(eurostat_totals[[#This Row],[energy carrier EUCalc]],$AE$11:$BI$24,COLUMN()-COLUMN($AD$29),FALSE)*eurostat_totals[[#This Row],[2020 1]]</f>
        <v>125.87055960000002</v>
      </c>
      <c r="AT182" s="81">
        <f ca="1">VLOOKUP(eurostat_totals[[#This Row],[energy carrier EUCalc]],$AE$11:$BI$24,COLUMN()-COLUMN($AD$29),FALSE)*eurostat_totals[[#This Row],[2020 1]]</f>
        <v>125.87055960000002</v>
      </c>
      <c r="AU182" s="81">
        <f ca="1">VLOOKUP(eurostat_totals[[#This Row],[energy carrier EUCalc]],$AE$11:$BI$24,COLUMN()-COLUMN($AD$29),FALSE)*eurostat_totals[[#This Row],[2020 1]]</f>
        <v>125.87055960000002</v>
      </c>
      <c r="AV182" s="81">
        <f>VLOOKUP(eurostat_totals[[#This Row],[energy carrier EUCalc]],$AE$11:$BI$24,COLUMN()-COLUMN($AD$29),FALSE)*eurostat_totals[[#This Row],[2020 1]]</f>
        <v>125.87055960000002</v>
      </c>
      <c r="AW182" s="81">
        <f ca="1">VLOOKUP(eurostat_totals[[#This Row],[energy carrier EUCalc]],$AE$11:$BI$24,COLUMN()-COLUMN($AD$29),FALSE)*eurostat_totals[[#This Row],[2020 1]]</f>
        <v>125.87055960000002</v>
      </c>
      <c r="AX182" s="81">
        <f ca="1">VLOOKUP(eurostat_totals[[#This Row],[energy carrier EUCalc]],$AE$11:$BI$24,COLUMN()-COLUMN($AD$29),FALSE)*eurostat_totals[[#This Row],[2020 1]]</f>
        <v>125.87055960000002</v>
      </c>
      <c r="AY182" s="81">
        <f ca="1">VLOOKUP(eurostat_totals[[#This Row],[energy carrier EUCalc]],$AE$11:$BI$24,COLUMN()-COLUMN($AD$29),FALSE)*eurostat_totals[[#This Row],[2020 1]]</f>
        <v>125.87055960000002</v>
      </c>
      <c r="AZ182" s="81">
        <f ca="1">VLOOKUP(eurostat_totals[[#This Row],[energy carrier EUCalc]],$AE$11:$BI$24,COLUMN()-COLUMN($AD$29),FALSE)*eurostat_totals[[#This Row],[2020 1]]</f>
        <v>125.87055960000002</v>
      </c>
      <c r="BA182" s="81">
        <f ca="1">VLOOKUP(eurostat_totals[[#This Row],[energy carrier EUCalc]],$AE$11:$BI$24,COLUMN()-COLUMN($AD$29),FALSE)*eurostat_totals[[#This Row],[2020 1]]</f>
        <v>125.87055960000002</v>
      </c>
      <c r="BB182" s="81">
        <f ca="1">VLOOKUP(eurostat_totals[[#This Row],[energy carrier EUCalc]],$AE$11:$BI$24,COLUMN()-COLUMN($AD$29),FALSE)*eurostat_totals[[#This Row],[2020 1]]</f>
        <v>125.87055960000002</v>
      </c>
      <c r="BC182" s="81">
        <f>VLOOKUP(eurostat_totals[[#This Row],[energy carrier EUCalc]],$AE$11:$BI$24,COLUMN()-COLUMN($AD$29),FALSE)*eurostat_totals[[#This Row],[2020 1]]</f>
        <v>125.87055960000002</v>
      </c>
      <c r="BD182" s="81">
        <f ca="1">VLOOKUP(eurostat_totals[[#This Row],[energy carrier EUCalc]],$AE$11:$BI$24,COLUMN()-COLUMN($AD$29),FALSE)*eurostat_totals[[#This Row],[2020 1]]</f>
        <v>125.87055960000002</v>
      </c>
      <c r="BE182" s="81">
        <f ca="1">VLOOKUP(eurostat_totals[[#This Row],[energy carrier EUCalc]],$AE$11:$BI$24,COLUMN()-COLUMN($AD$29),FALSE)*eurostat_totals[[#This Row],[2020 1]]</f>
        <v>125.87055960000002</v>
      </c>
      <c r="BF182" s="81">
        <f ca="1">VLOOKUP(eurostat_totals[[#This Row],[energy carrier EUCalc]],$AE$11:$BI$24,COLUMN()-COLUMN($AD$29),FALSE)*eurostat_totals[[#This Row],[2020 1]]</f>
        <v>125.87055960000002</v>
      </c>
      <c r="BG182" s="81">
        <f ca="1">VLOOKUP(eurostat_totals[[#This Row],[energy carrier EUCalc]],$AE$11:$BI$24,COLUMN()-COLUMN($AD$29),FALSE)*eurostat_totals[[#This Row],[2020 1]]</f>
        <v>125.87055960000002</v>
      </c>
      <c r="BH182" s="81">
        <f ca="1">VLOOKUP(eurostat_totals[[#This Row],[energy carrier EUCalc]],$AE$11:$BI$24,COLUMN()-COLUMN($AD$29),FALSE)*eurostat_totals[[#This Row],[2020 1]]</f>
        <v>125.87055960000002</v>
      </c>
      <c r="BI182" s="81">
        <f ca="1">VLOOKUP(eurostat_totals[[#This Row],[energy carrier EUCalc]],$AE$11:$BI$24,COLUMN()-COLUMN($AD$29),FALSE)*eurostat_totals[[#This Row],[2020 1]]</f>
        <v>125.87055960000002</v>
      </c>
    </row>
    <row r="183" spans="1:61" x14ac:dyDescent="0.25">
      <c r="A183" s="81" t="str">
        <f t="shared" si="125"/>
        <v>heat-geothermalSweden</v>
      </c>
      <c r="B183" s="6" t="s">
        <v>40</v>
      </c>
      <c r="C183" t="s">
        <v>9</v>
      </c>
      <c r="D183" s="84">
        <v>0</v>
      </c>
      <c r="E183" s="84">
        <v>0</v>
      </c>
      <c r="F183" s="84">
        <v>0</v>
      </c>
      <c r="G183" s="84">
        <v>0</v>
      </c>
      <c r="H183" s="84">
        <v>0</v>
      </c>
      <c r="I183" s="84">
        <v>0</v>
      </c>
      <c r="J183" s="84">
        <v>0</v>
      </c>
      <c r="K183" s="84">
        <v>0</v>
      </c>
      <c r="L183" s="84">
        <v>0</v>
      </c>
      <c r="M183" s="84">
        <v>0</v>
      </c>
      <c r="N183" s="84">
        <v>0</v>
      </c>
      <c r="O183" s="84">
        <v>0</v>
      </c>
      <c r="P183" s="84">
        <v>0</v>
      </c>
      <c r="Q183" s="84">
        <v>0</v>
      </c>
      <c r="R183" s="84">
        <v>0</v>
      </c>
      <c r="S183" s="84">
        <v>0</v>
      </c>
      <c r="T183" s="84">
        <v>0</v>
      </c>
      <c r="U183" s="84">
        <v>0</v>
      </c>
      <c r="V183" s="84">
        <v>0</v>
      </c>
      <c r="W183" s="84">
        <v>0</v>
      </c>
      <c r="X183" s="84">
        <v>0</v>
      </c>
      <c r="Y183" s="84">
        <v>0</v>
      </c>
      <c r="Z183" s="84">
        <v>0</v>
      </c>
      <c r="AA183" s="84">
        <v>0</v>
      </c>
      <c r="AB183" s="84">
        <v>0</v>
      </c>
      <c r="AC183" s="84">
        <v>0</v>
      </c>
      <c r="AD183" s="84">
        <v>0</v>
      </c>
      <c r="AE183" s="84">
        <v>0</v>
      </c>
      <c r="AF183" s="84">
        <f t="shared" si="122"/>
        <v>0</v>
      </c>
      <c r="AG183" s="84">
        <f t="shared" si="123"/>
        <v>0</v>
      </c>
      <c r="AH183" s="84">
        <f t="shared" si="124"/>
        <v>0</v>
      </c>
      <c r="AI183" s="84">
        <f ca="1">VLOOKUP(eurostat_totals[[#This Row],[energy carrier EUCalc]],$AE$11:$BI$24,COLUMN()-COLUMN($AD$29),FALSE)*eurostat_totals[[#This Row],[2020 1]]</f>
        <v>0</v>
      </c>
      <c r="AJ183" s="84">
        <f ca="1">VLOOKUP(eurostat_totals[[#This Row],[energy carrier EUCalc]],$AE$11:$BI$24,COLUMN()-COLUMN($AD$29),FALSE)*eurostat_totals[[#This Row],[2020 1]]</f>
        <v>0</v>
      </c>
      <c r="AK183" s="84">
        <f ca="1">VLOOKUP(eurostat_totals[[#This Row],[energy carrier EUCalc]],$AE$11:$BI$24,COLUMN()-COLUMN($AD$29),FALSE)*eurostat_totals[[#This Row],[2020 1]]</f>
        <v>0</v>
      </c>
      <c r="AL183" s="84">
        <f ca="1">VLOOKUP(eurostat_totals[[#This Row],[energy carrier EUCalc]],$AE$11:$BI$24,COLUMN()-COLUMN($AD$29),FALSE)*eurostat_totals[[#This Row],[2020 1]]</f>
        <v>0</v>
      </c>
      <c r="AM183" s="84">
        <f ca="1">VLOOKUP(eurostat_totals[[#This Row],[energy carrier EUCalc]],$AE$11:$BI$24,COLUMN()-COLUMN($AD$29),FALSE)*eurostat_totals[[#This Row],[2020 1]]</f>
        <v>0</v>
      </c>
      <c r="AN183" s="84">
        <f ca="1">VLOOKUP(eurostat_totals[[#This Row],[energy carrier EUCalc]],$AE$11:$BI$24,COLUMN()-COLUMN($AD$29),FALSE)*eurostat_totals[[#This Row],[2020 1]]</f>
        <v>0</v>
      </c>
      <c r="AO183" s="84">
        <f>VLOOKUP(eurostat_totals[[#This Row],[energy carrier EUCalc]],$AE$11:$BI$24,COLUMN()-COLUMN($AD$29),FALSE)*eurostat_totals[[#This Row],[2020 1]]</f>
        <v>0</v>
      </c>
      <c r="AP183" s="84">
        <f ca="1">VLOOKUP(eurostat_totals[[#This Row],[energy carrier EUCalc]],$AE$11:$BI$24,COLUMN()-COLUMN($AD$29),FALSE)*eurostat_totals[[#This Row],[2020 1]]</f>
        <v>0</v>
      </c>
      <c r="AQ183" s="84">
        <f ca="1">VLOOKUP(eurostat_totals[[#This Row],[energy carrier EUCalc]],$AE$11:$BI$24,COLUMN()-COLUMN($AD$29),FALSE)*eurostat_totals[[#This Row],[2020 1]]</f>
        <v>0</v>
      </c>
      <c r="AR183" s="81">
        <f ca="1">VLOOKUP(eurostat_totals[[#This Row],[energy carrier EUCalc]],$AE$11:$BI$24,COLUMN()-COLUMN($AD$29),FALSE)*eurostat_totals[[#This Row],[2020 1]]</f>
        <v>0</v>
      </c>
      <c r="AS183" s="81">
        <f ca="1">VLOOKUP(eurostat_totals[[#This Row],[energy carrier EUCalc]],$AE$11:$BI$24,COLUMN()-COLUMN($AD$29),FALSE)*eurostat_totals[[#This Row],[2020 1]]</f>
        <v>0</v>
      </c>
      <c r="AT183" s="81">
        <f ca="1">VLOOKUP(eurostat_totals[[#This Row],[energy carrier EUCalc]],$AE$11:$BI$24,COLUMN()-COLUMN($AD$29),FALSE)*eurostat_totals[[#This Row],[2020 1]]</f>
        <v>0</v>
      </c>
      <c r="AU183" s="81">
        <f ca="1">VLOOKUP(eurostat_totals[[#This Row],[energy carrier EUCalc]],$AE$11:$BI$24,COLUMN()-COLUMN($AD$29),FALSE)*eurostat_totals[[#This Row],[2020 1]]</f>
        <v>0</v>
      </c>
      <c r="AV183" s="81">
        <f>VLOOKUP(eurostat_totals[[#This Row],[energy carrier EUCalc]],$AE$11:$BI$24,COLUMN()-COLUMN($AD$29),FALSE)*eurostat_totals[[#This Row],[2020 1]]</f>
        <v>0</v>
      </c>
      <c r="AW183" s="81">
        <f ca="1">VLOOKUP(eurostat_totals[[#This Row],[energy carrier EUCalc]],$AE$11:$BI$24,COLUMN()-COLUMN($AD$29),FALSE)*eurostat_totals[[#This Row],[2020 1]]</f>
        <v>0</v>
      </c>
      <c r="AX183" s="81">
        <f ca="1">VLOOKUP(eurostat_totals[[#This Row],[energy carrier EUCalc]],$AE$11:$BI$24,COLUMN()-COLUMN($AD$29),FALSE)*eurostat_totals[[#This Row],[2020 1]]</f>
        <v>0</v>
      </c>
      <c r="AY183" s="81">
        <f ca="1">VLOOKUP(eurostat_totals[[#This Row],[energy carrier EUCalc]],$AE$11:$BI$24,COLUMN()-COLUMN($AD$29),FALSE)*eurostat_totals[[#This Row],[2020 1]]</f>
        <v>0</v>
      </c>
      <c r="AZ183" s="81">
        <f ca="1">VLOOKUP(eurostat_totals[[#This Row],[energy carrier EUCalc]],$AE$11:$BI$24,COLUMN()-COLUMN($AD$29),FALSE)*eurostat_totals[[#This Row],[2020 1]]</f>
        <v>0</v>
      </c>
      <c r="BA183" s="81">
        <f ca="1">VLOOKUP(eurostat_totals[[#This Row],[energy carrier EUCalc]],$AE$11:$BI$24,COLUMN()-COLUMN($AD$29),FALSE)*eurostat_totals[[#This Row],[2020 1]]</f>
        <v>0</v>
      </c>
      <c r="BB183" s="81">
        <f ca="1">VLOOKUP(eurostat_totals[[#This Row],[energy carrier EUCalc]],$AE$11:$BI$24,COLUMN()-COLUMN($AD$29),FALSE)*eurostat_totals[[#This Row],[2020 1]]</f>
        <v>0</v>
      </c>
      <c r="BC183" s="81">
        <f>VLOOKUP(eurostat_totals[[#This Row],[energy carrier EUCalc]],$AE$11:$BI$24,COLUMN()-COLUMN($AD$29),FALSE)*eurostat_totals[[#This Row],[2020 1]]</f>
        <v>0</v>
      </c>
      <c r="BD183" s="81">
        <f ca="1">VLOOKUP(eurostat_totals[[#This Row],[energy carrier EUCalc]],$AE$11:$BI$24,COLUMN()-COLUMN($AD$29),FALSE)*eurostat_totals[[#This Row],[2020 1]]</f>
        <v>0</v>
      </c>
      <c r="BE183" s="81">
        <f ca="1">VLOOKUP(eurostat_totals[[#This Row],[energy carrier EUCalc]],$AE$11:$BI$24,COLUMN()-COLUMN($AD$29),FALSE)*eurostat_totals[[#This Row],[2020 1]]</f>
        <v>0</v>
      </c>
      <c r="BF183" s="81">
        <f ca="1">VLOOKUP(eurostat_totals[[#This Row],[energy carrier EUCalc]],$AE$11:$BI$24,COLUMN()-COLUMN($AD$29),FALSE)*eurostat_totals[[#This Row],[2020 1]]</f>
        <v>0</v>
      </c>
      <c r="BG183" s="81">
        <f ca="1">VLOOKUP(eurostat_totals[[#This Row],[energy carrier EUCalc]],$AE$11:$BI$24,COLUMN()-COLUMN($AD$29),FALSE)*eurostat_totals[[#This Row],[2020 1]]</f>
        <v>0</v>
      </c>
      <c r="BH183" s="81">
        <f ca="1">VLOOKUP(eurostat_totals[[#This Row],[energy carrier EUCalc]],$AE$11:$BI$24,COLUMN()-COLUMN($AD$29),FALSE)*eurostat_totals[[#This Row],[2020 1]]</f>
        <v>0</v>
      </c>
      <c r="BI183" s="81">
        <f ca="1">VLOOKUP(eurostat_totals[[#This Row],[energy carrier EUCalc]],$AE$11:$BI$24,COLUMN()-COLUMN($AD$29),FALSE)*eurostat_totals[[#This Row],[2020 1]]</f>
        <v>0</v>
      </c>
    </row>
    <row r="184" spans="1:61" x14ac:dyDescent="0.25">
      <c r="A184" s="81" t="str">
        <f t="shared" si="125"/>
        <v>heat-geothermalUnited Kingdom</v>
      </c>
      <c r="B184" s="78" t="s">
        <v>40</v>
      </c>
      <c r="C184" t="s">
        <v>4</v>
      </c>
      <c r="D184" s="84">
        <v>0</v>
      </c>
      <c r="E184" s="84">
        <v>0</v>
      </c>
      <c r="F184" s="84">
        <v>0</v>
      </c>
      <c r="G184" s="84">
        <v>0</v>
      </c>
      <c r="H184" s="84">
        <v>0</v>
      </c>
      <c r="I184" s="84">
        <v>0</v>
      </c>
      <c r="J184" s="84">
        <v>0</v>
      </c>
      <c r="K184" s="84">
        <v>0</v>
      </c>
      <c r="L184" s="84">
        <v>0</v>
      </c>
      <c r="M184" s="84">
        <v>0</v>
      </c>
      <c r="N184" s="84">
        <v>0</v>
      </c>
      <c r="O184" s="84">
        <v>0</v>
      </c>
      <c r="P184" s="84">
        <v>0</v>
      </c>
      <c r="Q184" s="84">
        <v>0</v>
      </c>
      <c r="R184" s="84">
        <v>0</v>
      </c>
      <c r="S184" s="84">
        <v>0</v>
      </c>
      <c r="T184" s="84">
        <v>0</v>
      </c>
      <c r="U184" s="84">
        <v>0</v>
      </c>
      <c r="V184" s="84">
        <v>0</v>
      </c>
      <c r="W184" s="84">
        <v>0</v>
      </c>
      <c r="X184" s="84">
        <v>0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f t="shared" si="122"/>
        <v>0</v>
      </c>
      <c r="AG184" s="84">
        <f t="shared" si="123"/>
        <v>0</v>
      </c>
      <c r="AH184" s="84">
        <f t="shared" si="124"/>
        <v>0</v>
      </c>
      <c r="AI184" s="84">
        <f ca="1">VLOOKUP(eurostat_totals[[#This Row],[energy carrier EUCalc]],$AE$11:$BI$24,COLUMN()-COLUMN($AD$29),FALSE)*eurostat_totals[[#This Row],[2020 1]]</f>
        <v>0</v>
      </c>
      <c r="AJ184" s="84">
        <f ca="1">VLOOKUP(eurostat_totals[[#This Row],[energy carrier EUCalc]],$AE$11:$BI$24,COLUMN()-COLUMN($AD$29),FALSE)*eurostat_totals[[#This Row],[2020 1]]</f>
        <v>0</v>
      </c>
      <c r="AK184" s="84">
        <f ca="1">VLOOKUP(eurostat_totals[[#This Row],[energy carrier EUCalc]],$AE$11:$BI$24,COLUMN()-COLUMN($AD$29),FALSE)*eurostat_totals[[#This Row],[2020 1]]</f>
        <v>0</v>
      </c>
      <c r="AL184" s="84">
        <f ca="1">VLOOKUP(eurostat_totals[[#This Row],[energy carrier EUCalc]],$AE$11:$BI$24,COLUMN()-COLUMN($AD$29),FALSE)*eurostat_totals[[#This Row],[2020 1]]</f>
        <v>0</v>
      </c>
      <c r="AM184" s="84">
        <f ca="1">VLOOKUP(eurostat_totals[[#This Row],[energy carrier EUCalc]],$AE$11:$BI$24,COLUMN()-COLUMN($AD$29),FALSE)*eurostat_totals[[#This Row],[2020 1]]</f>
        <v>0</v>
      </c>
      <c r="AN184" s="84">
        <f ca="1">VLOOKUP(eurostat_totals[[#This Row],[energy carrier EUCalc]],$AE$11:$BI$24,COLUMN()-COLUMN($AD$29),FALSE)*eurostat_totals[[#This Row],[2020 1]]</f>
        <v>0</v>
      </c>
      <c r="AO184" s="84">
        <f>VLOOKUP(eurostat_totals[[#This Row],[energy carrier EUCalc]],$AE$11:$BI$24,COLUMN()-COLUMN($AD$29),FALSE)*eurostat_totals[[#This Row],[2020 1]]</f>
        <v>0</v>
      </c>
      <c r="AP184" s="84">
        <f ca="1">VLOOKUP(eurostat_totals[[#This Row],[energy carrier EUCalc]],$AE$11:$BI$24,COLUMN()-COLUMN($AD$29),FALSE)*eurostat_totals[[#This Row],[2020 1]]</f>
        <v>0</v>
      </c>
      <c r="AQ184" s="84">
        <f ca="1">VLOOKUP(eurostat_totals[[#This Row],[energy carrier EUCalc]],$AE$11:$BI$24,COLUMN()-COLUMN($AD$29),FALSE)*eurostat_totals[[#This Row],[2020 1]]</f>
        <v>0</v>
      </c>
      <c r="AR184" s="81">
        <f ca="1">VLOOKUP(eurostat_totals[[#This Row],[energy carrier EUCalc]],$AE$11:$BI$24,COLUMN()-COLUMN($AD$29),FALSE)*eurostat_totals[[#This Row],[2020 1]]</f>
        <v>0</v>
      </c>
      <c r="AS184" s="81">
        <f ca="1">VLOOKUP(eurostat_totals[[#This Row],[energy carrier EUCalc]],$AE$11:$BI$24,COLUMN()-COLUMN($AD$29),FALSE)*eurostat_totals[[#This Row],[2020 1]]</f>
        <v>0</v>
      </c>
      <c r="AT184" s="81">
        <f ca="1">VLOOKUP(eurostat_totals[[#This Row],[energy carrier EUCalc]],$AE$11:$BI$24,COLUMN()-COLUMN($AD$29),FALSE)*eurostat_totals[[#This Row],[2020 1]]</f>
        <v>0</v>
      </c>
      <c r="AU184" s="81">
        <f ca="1">VLOOKUP(eurostat_totals[[#This Row],[energy carrier EUCalc]],$AE$11:$BI$24,COLUMN()-COLUMN($AD$29),FALSE)*eurostat_totals[[#This Row],[2020 1]]</f>
        <v>0</v>
      </c>
      <c r="AV184" s="81">
        <f>VLOOKUP(eurostat_totals[[#This Row],[energy carrier EUCalc]],$AE$11:$BI$24,COLUMN()-COLUMN($AD$29),FALSE)*eurostat_totals[[#This Row],[2020 1]]</f>
        <v>0</v>
      </c>
      <c r="AW184" s="81">
        <f ca="1">VLOOKUP(eurostat_totals[[#This Row],[energy carrier EUCalc]],$AE$11:$BI$24,COLUMN()-COLUMN($AD$29),FALSE)*eurostat_totals[[#This Row],[2020 1]]</f>
        <v>0</v>
      </c>
      <c r="AX184" s="81">
        <f ca="1">VLOOKUP(eurostat_totals[[#This Row],[energy carrier EUCalc]],$AE$11:$BI$24,COLUMN()-COLUMN($AD$29),FALSE)*eurostat_totals[[#This Row],[2020 1]]</f>
        <v>0</v>
      </c>
      <c r="AY184" s="81">
        <f ca="1">VLOOKUP(eurostat_totals[[#This Row],[energy carrier EUCalc]],$AE$11:$BI$24,COLUMN()-COLUMN($AD$29),FALSE)*eurostat_totals[[#This Row],[2020 1]]</f>
        <v>0</v>
      </c>
      <c r="AZ184" s="81">
        <f ca="1">VLOOKUP(eurostat_totals[[#This Row],[energy carrier EUCalc]],$AE$11:$BI$24,COLUMN()-COLUMN($AD$29),FALSE)*eurostat_totals[[#This Row],[2020 1]]</f>
        <v>0</v>
      </c>
      <c r="BA184" s="81">
        <f ca="1">VLOOKUP(eurostat_totals[[#This Row],[energy carrier EUCalc]],$AE$11:$BI$24,COLUMN()-COLUMN($AD$29),FALSE)*eurostat_totals[[#This Row],[2020 1]]</f>
        <v>0</v>
      </c>
      <c r="BB184" s="81">
        <f ca="1">VLOOKUP(eurostat_totals[[#This Row],[energy carrier EUCalc]],$AE$11:$BI$24,COLUMN()-COLUMN($AD$29),FALSE)*eurostat_totals[[#This Row],[2020 1]]</f>
        <v>0</v>
      </c>
      <c r="BC184" s="81">
        <f>VLOOKUP(eurostat_totals[[#This Row],[energy carrier EUCalc]],$AE$11:$BI$24,COLUMN()-COLUMN($AD$29),FALSE)*eurostat_totals[[#This Row],[2020 1]]</f>
        <v>0</v>
      </c>
      <c r="BD184" s="81">
        <f ca="1">VLOOKUP(eurostat_totals[[#This Row],[energy carrier EUCalc]],$AE$11:$BI$24,COLUMN()-COLUMN($AD$29),FALSE)*eurostat_totals[[#This Row],[2020 1]]</f>
        <v>0</v>
      </c>
      <c r="BE184" s="81">
        <f ca="1">VLOOKUP(eurostat_totals[[#This Row],[energy carrier EUCalc]],$AE$11:$BI$24,COLUMN()-COLUMN($AD$29),FALSE)*eurostat_totals[[#This Row],[2020 1]]</f>
        <v>0</v>
      </c>
      <c r="BF184" s="81">
        <f ca="1">VLOOKUP(eurostat_totals[[#This Row],[energy carrier EUCalc]],$AE$11:$BI$24,COLUMN()-COLUMN($AD$29),FALSE)*eurostat_totals[[#This Row],[2020 1]]</f>
        <v>0</v>
      </c>
      <c r="BG184" s="81">
        <f ca="1">VLOOKUP(eurostat_totals[[#This Row],[energy carrier EUCalc]],$AE$11:$BI$24,COLUMN()-COLUMN($AD$29),FALSE)*eurostat_totals[[#This Row],[2020 1]]</f>
        <v>0</v>
      </c>
      <c r="BH184" s="81">
        <f ca="1">VLOOKUP(eurostat_totals[[#This Row],[energy carrier EUCalc]],$AE$11:$BI$24,COLUMN()-COLUMN($AD$29),FALSE)*eurostat_totals[[#This Row],[2020 1]]</f>
        <v>0</v>
      </c>
      <c r="BI184" s="81">
        <f ca="1">VLOOKUP(eurostat_totals[[#This Row],[energy carrier EUCalc]],$AE$11:$BI$24,COLUMN()-COLUMN($AD$29),FALSE)*eurostat_totals[[#This Row],[2020 1]]</f>
        <v>0</v>
      </c>
    </row>
    <row r="185" spans="1:61" x14ac:dyDescent="0.25">
      <c r="A185" s="81" t="str">
        <f t="shared" si="125"/>
        <v>heat-nuclearAustria</v>
      </c>
      <c r="B185" s="6" t="s">
        <v>73</v>
      </c>
      <c r="C185" t="s">
        <v>12</v>
      </c>
      <c r="D185" s="84">
        <v>0</v>
      </c>
      <c r="E185" s="84">
        <v>0</v>
      </c>
      <c r="F185" s="84">
        <v>0</v>
      </c>
      <c r="G185" s="84">
        <v>0</v>
      </c>
      <c r="H185" s="84">
        <v>0</v>
      </c>
      <c r="I185" s="84">
        <v>0</v>
      </c>
      <c r="J185" s="84">
        <v>0</v>
      </c>
      <c r="K185" s="84">
        <v>0</v>
      </c>
      <c r="L185" s="84">
        <v>0</v>
      </c>
      <c r="M185" s="84">
        <v>0</v>
      </c>
      <c r="N185" s="84">
        <v>0</v>
      </c>
      <c r="O185" s="84">
        <v>0</v>
      </c>
      <c r="P185" s="84">
        <v>0</v>
      </c>
      <c r="Q185" s="84">
        <v>0</v>
      </c>
      <c r="R185" s="84">
        <v>0</v>
      </c>
      <c r="S185" s="84">
        <v>0</v>
      </c>
      <c r="T185" s="84">
        <v>0</v>
      </c>
      <c r="U185" s="84">
        <v>0</v>
      </c>
      <c r="V185" s="84">
        <v>0</v>
      </c>
      <c r="W185" s="84">
        <v>0</v>
      </c>
      <c r="X185" s="84">
        <v>0</v>
      </c>
      <c r="Y185" s="84">
        <v>0</v>
      </c>
      <c r="Z185" s="84">
        <v>0</v>
      </c>
      <c r="AA185" s="84">
        <v>0</v>
      </c>
      <c r="AB185" s="84">
        <v>0</v>
      </c>
      <c r="AC185" s="84">
        <v>0</v>
      </c>
      <c r="AD185" s="84">
        <v>0</v>
      </c>
      <c r="AE185" s="84">
        <v>0</v>
      </c>
      <c r="AF185" s="84">
        <f t="shared" si="122"/>
        <v>0</v>
      </c>
      <c r="AG185" s="84">
        <f t="shared" si="123"/>
        <v>0</v>
      </c>
      <c r="AH185" s="84">
        <f t="shared" si="124"/>
        <v>0</v>
      </c>
      <c r="AI185" s="84">
        <f ca="1">VLOOKUP(eurostat_totals[[#This Row],[energy carrier EUCalc]],$AE$11:$BI$24,COLUMN()-COLUMN($AD$29),FALSE)*eurostat_totals[[#This Row],[2020 1]]</f>
        <v>0</v>
      </c>
      <c r="AJ185" s="84">
        <f ca="1">VLOOKUP(eurostat_totals[[#This Row],[energy carrier EUCalc]],$AE$11:$BI$24,COLUMN()-COLUMN($AD$29),FALSE)*eurostat_totals[[#This Row],[2020 1]]</f>
        <v>0</v>
      </c>
      <c r="AK185" s="84">
        <f ca="1">VLOOKUP(eurostat_totals[[#This Row],[energy carrier EUCalc]],$AE$11:$BI$24,COLUMN()-COLUMN($AD$29),FALSE)*eurostat_totals[[#This Row],[2020 1]]</f>
        <v>0</v>
      </c>
      <c r="AL185" s="84">
        <f ca="1">VLOOKUP(eurostat_totals[[#This Row],[energy carrier EUCalc]],$AE$11:$BI$24,COLUMN()-COLUMN($AD$29),FALSE)*eurostat_totals[[#This Row],[2020 1]]</f>
        <v>0</v>
      </c>
      <c r="AM185" s="84">
        <f ca="1">VLOOKUP(eurostat_totals[[#This Row],[energy carrier EUCalc]],$AE$11:$BI$24,COLUMN()-COLUMN($AD$29),FALSE)*eurostat_totals[[#This Row],[2020 1]]</f>
        <v>0</v>
      </c>
      <c r="AN185" s="84">
        <f ca="1">VLOOKUP(eurostat_totals[[#This Row],[energy carrier EUCalc]],$AE$11:$BI$24,COLUMN()-COLUMN($AD$29),FALSE)*eurostat_totals[[#This Row],[2020 1]]</f>
        <v>0</v>
      </c>
      <c r="AO185" s="84">
        <f>VLOOKUP(eurostat_totals[[#This Row],[energy carrier EUCalc]],$AE$11:$BI$24,COLUMN()-COLUMN($AD$29),FALSE)*eurostat_totals[[#This Row],[2020 1]]</f>
        <v>0</v>
      </c>
      <c r="AP185" s="84">
        <f ca="1">VLOOKUP(eurostat_totals[[#This Row],[energy carrier EUCalc]],$AE$11:$BI$24,COLUMN()-COLUMN($AD$29),FALSE)*eurostat_totals[[#This Row],[2020 1]]</f>
        <v>0</v>
      </c>
      <c r="AQ185" s="84">
        <f ca="1">VLOOKUP(eurostat_totals[[#This Row],[energy carrier EUCalc]],$AE$11:$BI$24,COLUMN()-COLUMN($AD$29),FALSE)*eurostat_totals[[#This Row],[2020 1]]</f>
        <v>0</v>
      </c>
      <c r="AR185" s="81">
        <f ca="1">VLOOKUP(eurostat_totals[[#This Row],[energy carrier EUCalc]],$AE$11:$BI$24,COLUMN()-COLUMN($AD$29),FALSE)*eurostat_totals[[#This Row],[2020 1]]</f>
        <v>0</v>
      </c>
      <c r="AS185" s="81">
        <f ca="1">VLOOKUP(eurostat_totals[[#This Row],[energy carrier EUCalc]],$AE$11:$BI$24,COLUMN()-COLUMN($AD$29),FALSE)*eurostat_totals[[#This Row],[2020 1]]</f>
        <v>0</v>
      </c>
      <c r="AT185" s="81">
        <f ca="1">VLOOKUP(eurostat_totals[[#This Row],[energy carrier EUCalc]],$AE$11:$BI$24,COLUMN()-COLUMN($AD$29),FALSE)*eurostat_totals[[#This Row],[2020 1]]</f>
        <v>0</v>
      </c>
      <c r="AU185" s="81">
        <f ca="1">VLOOKUP(eurostat_totals[[#This Row],[energy carrier EUCalc]],$AE$11:$BI$24,COLUMN()-COLUMN($AD$29),FALSE)*eurostat_totals[[#This Row],[2020 1]]</f>
        <v>0</v>
      </c>
      <c r="AV185" s="81">
        <f>VLOOKUP(eurostat_totals[[#This Row],[energy carrier EUCalc]],$AE$11:$BI$24,COLUMN()-COLUMN($AD$29),FALSE)*eurostat_totals[[#This Row],[2020 1]]</f>
        <v>0</v>
      </c>
      <c r="AW185" s="81">
        <f ca="1">VLOOKUP(eurostat_totals[[#This Row],[energy carrier EUCalc]],$AE$11:$BI$24,COLUMN()-COLUMN($AD$29),FALSE)*eurostat_totals[[#This Row],[2020 1]]</f>
        <v>0</v>
      </c>
      <c r="AX185" s="81">
        <f ca="1">VLOOKUP(eurostat_totals[[#This Row],[energy carrier EUCalc]],$AE$11:$BI$24,COLUMN()-COLUMN($AD$29),FALSE)*eurostat_totals[[#This Row],[2020 1]]</f>
        <v>0</v>
      </c>
      <c r="AY185" s="81">
        <f ca="1">VLOOKUP(eurostat_totals[[#This Row],[energy carrier EUCalc]],$AE$11:$BI$24,COLUMN()-COLUMN($AD$29),FALSE)*eurostat_totals[[#This Row],[2020 1]]</f>
        <v>0</v>
      </c>
      <c r="AZ185" s="81">
        <f ca="1">VLOOKUP(eurostat_totals[[#This Row],[energy carrier EUCalc]],$AE$11:$BI$24,COLUMN()-COLUMN($AD$29),FALSE)*eurostat_totals[[#This Row],[2020 1]]</f>
        <v>0</v>
      </c>
      <c r="BA185" s="81">
        <f ca="1">VLOOKUP(eurostat_totals[[#This Row],[energy carrier EUCalc]],$AE$11:$BI$24,COLUMN()-COLUMN($AD$29),FALSE)*eurostat_totals[[#This Row],[2020 1]]</f>
        <v>0</v>
      </c>
      <c r="BB185" s="81">
        <f ca="1">VLOOKUP(eurostat_totals[[#This Row],[energy carrier EUCalc]],$AE$11:$BI$24,COLUMN()-COLUMN($AD$29),FALSE)*eurostat_totals[[#This Row],[2020 1]]</f>
        <v>0</v>
      </c>
      <c r="BC185" s="81">
        <f>VLOOKUP(eurostat_totals[[#This Row],[energy carrier EUCalc]],$AE$11:$BI$24,COLUMN()-COLUMN($AD$29),FALSE)*eurostat_totals[[#This Row],[2020 1]]</f>
        <v>0</v>
      </c>
      <c r="BD185" s="81">
        <f ca="1">VLOOKUP(eurostat_totals[[#This Row],[energy carrier EUCalc]],$AE$11:$BI$24,COLUMN()-COLUMN($AD$29),FALSE)*eurostat_totals[[#This Row],[2020 1]]</f>
        <v>0</v>
      </c>
      <c r="BE185" s="81">
        <f ca="1">VLOOKUP(eurostat_totals[[#This Row],[energy carrier EUCalc]],$AE$11:$BI$24,COLUMN()-COLUMN($AD$29),FALSE)*eurostat_totals[[#This Row],[2020 1]]</f>
        <v>0</v>
      </c>
      <c r="BF185" s="81">
        <f ca="1">VLOOKUP(eurostat_totals[[#This Row],[energy carrier EUCalc]],$AE$11:$BI$24,COLUMN()-COLUMN($AD$29),FALSE)*eurostat_totals[[#This Row],[2020 1]]</f>
        <v>0</v>
      </c>
      <c r="BG185" s="81">
        <f ca="1">VLOOKUP(eurostat_totals[[#This Row],[energy carrier EUCalc]],$AE$11:$BI$24,COLUMN()-COLUMN($AD$29),FALSE)*eurostat_totals[[#This Row],[2020 1]]</f>
        <v>0</v>
      </c>
      <c r="BH185" s="81">
        <f ca="1">VLOOKUP(eurostat_totals[[#This Row],[energy carrier EUCalc]],$AE$11:$BI$24,COLUMN()-COLUMN($AD$29),FALSE)*eurostat_totals[[#This Row],[2020 1]]</f>
        <v>0</v>
      </c>
      <c r="BI185" s="81">
        <f ca="1">VLOOKUP(eurostat_totals[[#This Row],[energy carrier EUCalc]],$AE$11:$BI$24,COLUMN()-COLUMN($AD$29),FALSE)*eurostat_totals[[#This Row],[2020 1]]</f>
        <v>0</v>
      </c>
    </row>
    <row r="186" spans="1:61" x14ac:dyDescent="0.25">
      <c r="A186" s="81" t="str">
        <f t="shared" si="125"/>
        <v>heat-nuclearBelgium</v>
      </c>
      <c r="B186" s="6" t="s">
        <v>73</v>
      </c>
      <c r="C186" t="s">
        <v>1</v>
      </c>
      <c r="D186" s="84">
        <v>0</v>
      </c>
      <c r="E186" s="84">
        <v>0</v>
      </c>
      <c r="F186" s="84">
        <v>0</v>
      </c>
      <c r="G186" s="84">
        <v>0</v>
      </c>
      <c r="H186" s="84">
        <v>0</v>
      </c>
      <c r="I186" s="84">
        <v>0</v>
      </c>
      <c r="J186" s="84">
        <v>0</v>
      </c>
      <c r="K186" s="84">
        <v>0</v>
      </c>
      <c r="L186" s="84">
        <v>0</v>
      </c>
      <c r="M186" s="84">
        <v>0</v>
      </c>
      <c r="N186" s="84">
        <v>0</v>
      </c>
      <c r="O186" s="84">
        <v>0</v>
      </c>
      <c r="P186" s="84">
        <v>0</v>
      </c>
      <c r="Q186" s="84">
        <v>0</v>
      </c>
      <c r="R186" s="84">
        <v>0</v>
      </c>
      <c r="S186" s="84">
        <v>0</v>
      </c>
      <c r="T186" s="84">
        <v>0</v>
      </c>
      <c r="U186" s="84">
        <v>0</v>
      </c>
      <c r="V186" s="84">
        <v>0</v>
      </c>
      <c r="W186" s="84">
        <v>0</v>
      </c>
      <c r="X186" s="84">
        <v>0</v>
      </c>
      <c r="Y186" s="84">
        <v>0</v>
      </c>
      <c r="Z186" s="84">
        <v>0</v>
      </c>
      <c r="AA186" s="84">
        <v>0</v>
      </c>
      <c r="AB186" s="84">
        <v>0</v>
      </c>
      <c r="AC186" s="84">
        <v>0</v>
      </c>
      <c r="AD186" s="84">
        <v>0</v>
      </c>
      <c r="AE186" s="84">
        <v>0</v>
      </c>
      <c r="AF186" s="84">
        <f t="shared" si="122"/>
        <v>0</v>
      </c>
      <c r="AG186" s="84">
        <f t="shared" si="123"/>
        <v>0</v>
      </c>
      <c r="AH186" s="84">
        <f t="shared" si="124"/>
        <v>0</v>
      </c>
      <c r="AI186" s="84">
        <f ca="1">VLOOKUP(eurostat_totals[[#This Row],[energy carrier EUCalc]],$AE$11:$BI$24,COLUMN()-COLUMN($AD$29),FALSE)*eurostat_totals[[#This Row],[2020 1]]</f>
        <v>0</v>
      </c>
      <c r="AJ186" s="84">
        <f ca="1">VLOOKUP(eurostat_totals[[#This Row],[energy carrier EUCalc]],$AE$11:$BI$24,COLUMN()-COLUMN($AD$29),FALSE)*eurostat_totals[[#This Row],[2020 1]]</f>
        <v>0</v>
      </c>
      <c r="AK186" s="84">
        <f ca="1">VLOOKUP(eurostat_totals[[#This Row],[energy carrier EUCalc]],$AE$11:$BI$24,COLUMN()-COLUMN($AD$29),FALSE)*eurostat_totals[[#This Row],[2020 1]]</f>
        <v>0</v>
      </c>
      <c r="AL186" s="84">
        <f ca="1">VLOOKUP(eurostat_totals[[#This Row],[energy carrier EUCalc]],$AE$11:$BI$24,COLUMN()-COLUMN($AD$29),FALSE)*eurostat_totals[[#This Row],[2020 1]]</f>
        <v>0</v>
      </c>
      <c r="AM186" s="84">
        <f ca="1">VLOOKUP(eurostat_totals[[#This Row],[energy carrier EUCalc]],$AE$11:$BI$24,COLUMN()-COLUMN($AD$29),FALSE)*eurostat_totals[[#This Row],[2020 1]]</f>
        <v>0</v>
      </c>
      <c r="AN186" s="84">
        <f ca="1">VLOOKUP(eurostat_totals[[#This Row],[energy carrier EUCalc]],$AE$11:$BI$24,COLUMN()-COLUMN($AD$29),FALSE)*eurostat_totals[[#This Row],[2020 1]]</f>
        <v>0</v>
      </c>
      <c r="AO186" s="84">
        <f>VLOOKUP(eurostat_totals[[#This Row],[energy carrier EUCalc]],$AE$11:$BI$24,COLUMN()-COLUMN($AD$29),FALSE)*eurostat_totals[[#This Row],[2020 1]]</f>
        <v>0</v>
      </c>
      <c r="AP186" s="84">
        <f ca="1">VLOOKUP(eurostat_totals[[#This Row],[energy carrier EUCalc]],$AE$11:$BI$24,COLUMN()-COLUMN($AD$29),FALSE)*eurostat_totals[[#This Row],[2020 1]]</f>
        <v>0</v>
      </c>
      <c r="AQ186" s="84">
        <f ca="1">VLOOKUP(eurostat_totals[[#This Row],[energy carrier EUCalc]],$AE$11:$BI$24,COLUMN()-COLUMN($AD$29),FALSE)*eurostat_totals[[#This Row],[2020 1]]</f>
        <v>0</v>
      </c>
      <c r="AR186" s="81">
        <f ca="1">VLOOKUP(eurostat_totals[[#This Row],[energy carrier EUCalc]],$AE$11:$BI$24,COLUMN()-COLUMN($AD$29),FALSE)*eurostat_totals[[#This Row],[2020 1]]</f>
        <v>0</v>
      </c>
      <c r="AS186" s="81">
        <f ca="1">VLOOKUP(eurostat_totals[[#This Row],[energy carrier EUCalc]],$AE$11:$BI$24,COLUMN()-COLUMN($AD$29),FALSE)*eurostat_totals[[#This Row],[2020 1]]</f>
        <v>0</v>
      </c>
      <c r="AT186" s="81">
        <f ca="1">VLOOKUP(eurostat_totals[[#This Row],[energy carrier EUCalc]],$AE$11:$BI$24,COLUMN()-COLUMN($AD$29),FALSE)*eurostat_totals[[#This Row],[2020 1]]</f>
        <v>0</v>
      </c>
      <c r="AU186" s="81">
        <f ca="1">VLOOKUP(eurostat_totals[[#This Row],[energy carrier EUCalc]],$AE$11:$BI$24,COLUMN()-COLUMN($AD$29),FALSE)*eurostat_totals[[#This Row],[2020 1]]</f>
        <v>0</v>
      </c>
      <c r="AV186" s="81">
        <f>VLOOKUP(eurostat_totals[[#This Row],[energy carrier EUCalc]],$AE$11:$BI$24,COLUMN()-COLUMN($AD$29),FALSE)*eurostat_totals[[#This Row],[2020 1]]</f>
        <v>0</v>
      </c>
      <c r="AW186" s="81">
        <f ca="1">VLOOKUP(eurostat_totals[[#This Row],[energy carrier EUCalc]],$AE$11:$BI$24,COLUMN()-COLUMN($AD$29),FALSE)*eurostat_totals[[#This Row],[2020 1]]</f>
        <v>0</v>
      </c>
      <c r="AX186" s="81">
        <f ca="1">VLOOKUP(eurostat_totals[[#This Row],[energy carrier EUCalc]],$AE$11:$BI$24,COLUMN()-COLUMN($AD$29),FALSE)*eurostat_totals[[#This Row],[2020 1]]</f>
        <v>0</v>
      </c>
      <c r="AY186" s="81">
        <f ca="1">VLOOKUP(eurostat_totals[[#This Row],[energy carrier EUCalc]],$AE$11:$BI$24,COLUMN()-COLUMN($AD$29),FALSE)*eurostat_totals[[#This Row],[2020 1]]</f>
        <v>0</v>
      </c>
      <c r="AZ186" s="81">
        <f ca="1">VLOOKUP(eurostat_totals[[#This Row],[energy carrier EUCalc]],$AE$11:$BI$24,COLUMN()-COLUMN($AD$29),FALSE)*eurostat_totals[[#This Row],[2020 1]]</f>
        <v>0</v>
      </c>
      <c r="BA186" s="81">
        <f ca="1">VLOOKUP(eurostat_totals[[#This Row],[energy carrier EUCalc]],$AE$11:$BI$24,COLUMN()-COLUMN($AD$29),FALSE)*eurostat_totals[[#This Row],[2020 1]]</f>
        <v>0</v>
      </c>
      <c r="BB186" s="81">
        <f ca="1">VLOOKUP(eurostat_totals[[#This Row],[energy carrier EUCalc]],$AE$11:$BI$24,COLUMN()-COLUMN($AD$29),FALSE)*eurostat_totals[[#This Row],[2020 1]]</f>
        <v>0</v>
      </c>
      <c r="BC186" s="81">
        <f>VLOOKUP(eurostat_totals[[#This Row],[energy carrier EUCalc]],$AE$11:$BI$24,COLUMN()-COLUMN($AD$29),FALSE)*eurostat_totals[[#This Row],[2020 1]]</f>
        <v>0</v>
      </c>
      <c r="BD186" s="81">
        <f ca="1">VLOOKUP(eurostat_totals[[#This Row],[energy carrier EUCalc]],$AE$11:$BI$24,COLUMN()-COLUMN($AD$29),FALSE)*eurostat_totals[[#This Row],[2020 1]]</f>
        <v>0</v>
      </c>
      <c r="BE186" s="81">
        <f ca="1">VLOOKUP(eurostat_totals[[#This Row],[energy carrier EUCalc]],$AE$11:$BI$24,COLUMN()-COLUMN($AD$29),FALSE)*eurostat_totals[[#This Row],[2020 1]]</f>
        <v>0</v>
      </c>
      <c r="BF186" s="81">
        <f ca="1">VLOOKUP(eurostat_totals[[#This Row],[energy carrier EUCalc]],$AE$11:$BI$24,COLUMN()-COLUMN($AD$29),FALSE)*eurostat_totals[[#This Row],[2020 1]]</f>
        <v>0</v>
      </c>
      <c r="BG186" s="81">
        <f ca="1">VLOOKUP(eurostat_totals[[#This Row],[energy carrier EUCalc]],$AE$11:$BI$24,COLUMN()-COLUMN($AD$29),FALSE)*eurostat_totals[[#This Row],[2020 1]]</f>
        <v>0</v>
      </c>
      <c r="BH186" s="81">
        <f ca="1">VLOOKUP(eurostat_totals[[#This Row],[energy carrier EUCalc]],$AE$11:$BI$24,COLUMN()-COLUMN($AD$29),FALSE)*eurostat_totals[[#This Row],[2020 1]]</f>
        <v>0</v>
      </c>
      <c r="BI186" s="81">
        <f ca="1">VLOOKUP(eurostat_totals[[#This Row],[energy carrier EUCalc]],$AE$11:$BI$24,COLUMN()-COLUMN($AD$29),FALSE)*eurostat_totals[[#This Row],[2020 1]]</f>
        <v>0</v>
      </c>
    </row>
    <row r="187" spans="1:61" x14ac:dyDescent="0.25">
      <c r="A187" s="81" t="str">
        <f t="shared" si="125"/>
        <v>heat-nuclearBulgaria</v>
      </c>
      <c r="B187" s="6" t="s">
        <v>73</v>
      </c>
      <c r="C187" t="s">
        <v>19</v>
      </c>
      <c r="D187" s="84">
        <v>0</v>
      </c>
      <c r="E187" s="84">
        <v>0</v>
      </c>
      <c r="F187" s="84">
        <v>0</v>
      </c>
      <c r="G187" s="84">
        <v>0</v>
      </c>
      <c r="H187" s="84">
        <v>0</v>
      </c>
      <c r="I187" s="84">
        <v>0</v>
      </c>
      <c r="J187" s="84">
        <v>0</v>
      </c>
      <c r="K187" s="84">
        <v>0</v>
      </c>
      <c r="L187" s="84">
        <v>0</v>
      </c>
      <c r="M187" s="84">
        <v>0</v>
      </c>
      <c r="N187" s="84">
        <v>0</v>
      </c>
      <c r="O187" s="84">
        <v>0</v>
      </c>
      <c r="P187" s="84">
        <v>0</v>
      </c>
      <c r="Q187" s="84">
        <v>0</v>
      </c>
      <c r="R187" s="84">
        <v>0</v>
      </c>
      <c r="S187" s="84">
        <v>0</v>
      </c>
      <c r="T187" s="84">
        <v>0</v>
      </c>
      <c r="U187" s="84">
        <v>0</v>
      </c>
      <c r="V187" s="84">
        <v>0</v>
      </c>
      <c r="W187" s="84">
        <v>0</v>
      </c>
      <c r="X187" s="84">
        <v>0</v>
      </c>
      <c r="Y187" s="84">
        <v>0</v>
      </c>
      <c r="Z187" s="84">
        <v>0</v>
      </c>
      <c r="AA187" s="84">
        <v>0</v>
      </c>
      <c r="AB187" s="84">
        <v>0</v>
      </c>
      <c r="AC187" s="84">
        <v>0</v>
      </c>
      <c r="AD187" s="84">
        <v>0</v>
      </c>
      <c r="AE187" s="84">
        <v>0</v>
      </c>
      <c r="AF187" s="84">
        <f t="shared" si="122"/>
        <v>0</v>
      </c>
      <c r="AG187" s="84">
        <f t="shared" si="123"/>
        <v>0</v>
      </c>
      <c r="AH187" s="84">
        <f t="shared" si="124"/>
        <v>0</v>
      </c>
      <c r="AI187" s="84">
        <f ca="1">VLOOKUP(eurostat_totals[[#This Row],[energy carrier EUCalc]],$AE$11:$BI$24,COLUMN()-COLUMN($AD$29),FALSE)*eurostat_totals[[#This Row],[2020 1]]</f>
        <v>0</v>
      </c>
      <c r="AJ187" s="84">
        <f ca="1">VLOOKUP(eurostat_totals[[#This Row],[energy carrier EUCalc]],$AE$11:$BI$24,COLUMN()-COLUMN($AD$29),FALSE)*eurostat_totals[[#This Row],[2020 1]]</f>
        <v>0</v>
      </c>
      <c r="AK187" s="84">
        <f ca="1">VLOOKUP(eurostat_totals[[#This Row],[energy carrier EUCalc]],$AE$11:$BI$24,COLUMN()-COLUMN($AD$29),FALSE)*eurostat_totals[[#This Row],[2020 1]]</f>
        <v>0</v>
      </c>
      <c r="AL187" s="84">
        <f ca="1">VLOOKUP(eurostat_totals[[#This Row],[energy carrier EUCalc]],$AE$11:$BI$24,COLUMN()-COLUMN($AD$29),FALSE)*eurostat_totals[[#This Row],[2020 1]]</f>
        <v>0</v>
      </c>
      <c r="AM187" s="84">
        <f ca="1">VLOOKUP(eurostat_totals[[#This Row],[energy carrier EUCalc]],$AE$11:$BI$24,COLUMN()-COLUMN($AD$29),FALSE)*eurostat_totals[[#This Row],[2020 1]]</f>
        <v>0</v>
      </c>
      <c r="AN187" s="84">
        <f ca="1">VLOOKUP(eurostat_totals[[#This Row],[energy carrier EUCalc]],$AE$11:$BI$24,COLUMN()-COLUMN($AD$29),FALSE)*eurostat_totals[[#This Row],[2020 1]]</f>
        <v>0</v>
      </c>
      <c r="AO187" s="84">
        <f>VLOOKUP(eurostat_totals[[#This Row],[energy carrier EUCalc]],$AE$11:$BI$24,COLUMN()-COLUMN($AD$29),FALSE)*eurostat_totals[[#This Row],[2020 1]]</f>
        <v>0</v>
      </c>
      <c r="AP187" s="84">
        <f ca="1">VLOOKUP(eurostat_totals[[#This Row],[energy carrier EUCalc]],$AE$11:$BI$24,COLUMN()-COLUMN($AD$29),FALSE)*eurostat_totals[[#This Row],[2020 1]]</f>
        <v>0</v>
      </c>
      <c r="AQ187" s="84">
        <f ca="1">VLOOKUP(eurostat_totals[[#This Row],[energy carrier EUCalc]],$AE$11:$BI$24,COLUMN()-COLUMN($AD$29),FALSE)*eurostat_totals[[#This Row],[2020 1]]</f>
        <v>0</v>
      </c>
      <c r="AR187" s="81">
        <f ca="1">VLOOKUP(eurostat_totals[[#This Row],[energy carrier EUCalc]],$AE$11:$BI$24,COLUMN()-COLUMN($AD$29),FALSE)*eurostat_totals[[#This Row],[2020 1]]</f>
        <v>0</v>
      </c>
      <c r="AS187" s="81">
        <f ca="1">VLOOKUP(eurostat_totals[[#This Row],[energy carrier EUCalc]],$AE$11:$BI$24,COLUMN()-COLUMN($AD$29),FALSE)*eurostat_totals[[#This Row],[2020 1]]</f>
        <v>0</v>
      </c>
      <c r="AT187" s="81">
        <f ca="1">VLOOKUP(eurostat_totals[[#This Row],[energy carrier EUCalc]],$AE$11:$BI$24,COLUMN()-COLUMN($AD$29),FALSE)*eurostat_totals[[#This Row],[2020 1]]</f>
        <v>0</v>
      </c>
      <c r="AU187" s="81">
        <f ca="1">VLOOKUP(eurostat_totals[[#This Row],[energy carrier EUCalc]],$AE$11:$BI$24,COLUMN()-COLUMN($AD$29),FALSE)*eurostat_totals[[#This Row],[2020 1]]</f>
        <v>0</v>
      </c>
      <c r="AV187" s="81">
        <f>VLOOKUP(eurostat_totals[[#This Row],[energy carrier EUCalc]],$AE$11:$BI$24,COLUMN()-COLUMN($AD$29),FALSE)*eurostat_totals[[#This Row],[2020 1]]</f>
        <v>0</v>
      </c>
      <c r="AW187" s="81">
        <f ca="1">VLOOKUP(eurostat_totals[[#This Row],[energy carrier EUCalc]],$AE$11:$BI$24,COLUMN()-COLUMN($AD$29),FALSE)*eurostat_totals[[#This Row],[2020 1]]</f>
        <v>0</v>
      </c>
      <c r="AX187" s="81">
        <f ca="1">VLOOKUP(eurostat_totals[[#This Row],[energy carrier EUCalc]],$AE$11:$BI$24,COLUMN()-COLUMN($AD$29),FALSE)*eurostat_totals[[#This Row],[2020 1]]</f>
        <v>0</v>
      </c>
      <c r="AY187" s="81">
        <f ca="1">VLOOKUP(eurostat_totals[[#This Row],[energy carrier EUCalc]],$AE$11:$BI$24,COLUMN()-COLUMN($AD$29),FALSE)*eurostat_totals[[#This Row],[2020 1]]</f>
        <v>0</v>
      </c>
      <c r="AZ187" s="81">
        <f ca="1">VLOOKUP(eurostat_totals[[#This Row],[energy carrier EUCalc]],$AE$11:$BI$24,COLUMN()-COLUMN($AD$29),FALSE)*eurostat_totals[[#This Row],[2020 1]]</f>
        <v>0</v>
      </c>
      <c r="BA187" s="81">
        <f ca="1">VLOOKUP(eurostat_totals[[#This Row],[energy carrier EUCalc]],$AE$11:$BI$24,COLUMN()-COLUMN($AD$29),FALSE)*eurostat_totals[[#This Row],[2020 1]]</f>
        <v>0</v>
      </c>
      <c r="BB187" s="81">
        <f ca="1">VLOOKUP(eurostat_totals[[#This Row],[energy carrier EUCalc]],$AE$11:$BI$24,COLUMN()-COLUMN($AD$29),FALSE)*eurostat_totals[[#This Row],[2020 1]]</f>
        <v>0</v>
      </c>
      <c r="BC187" s="81">
        <f>VLOOKUP(eurostat_totals[[#This Row],[energy carrier EUCalc]],$AE$11:$BI$24,COLUMN()-COLUMN($AD$29),FALSE)*eurostat_totals[[#This Row],[2020 1]]</f>
        <v>0</v>
      </c>
      <c r="BD187" s="81">
        <f ca="1">VLOOKUP(eurostat_totals[[#This Row],[energy carrier EUCalc]],$AE$11:$BI$24,COLUMN()-COLUMN($AD$29),FALSE)*eurostat_totals[[#This Row],[2020 1]]</f>
        <v>0</v>
      </c>
      <c r="BE187" s="81">
        <f ca="1">VLOOKUP(eurostat_totals[[#This Row],[energy carrier EUCalc]],$AE$11:$BI$24,COLUMN()-COLUMN($AD$29),FALSE)*eurostat_totals[[#This Row],[2020 1]]</f>
        <v>0</v>
      </c>
      <c r="BF187" s="81">
        <f ca="1">VLOOKUP(eurostat_totals[[#This Row],[energy carrier EUCalc]],$AE$11:$BI$24,COLUMN()-COLUMN($AD$29),FALSE)*eurostat_totals[[#This Row],[2020 1]]</f>
        <v>0</v>
      </c>
      <c r="BG187" s="81">
        <f ca="1">VLOOKUP(eurostat_totals[[#This Row],[energy carrier EUCalc]],$AE$11:$BI$24,COLUMN()-COLUMN($AD$29),FALSE)*eurostat_totals[[#This Row],[2020 1]]</f>
        <v>0</v>
      </c>
      <c r="BH187" s="81">
        <f ca="1">VLOOKUP(eurostat_totals[[#This Row],[energy carrier EUCalc]],$AE$11:$BI$24,COLUMN()-COLUMN($AD$29),FALSE)*eurostat_totals[[#This Row],[2020 1]]</f>
        <v>0</v>
      </c>
      <c r="BI187" s="81">
        <f ca="1">VLOOKUP(eurostat_totals[[#This Row],[energy carrier EUCalc]],$AE$11:$BI$24,COLUMN()-COLUMN($AD$29),FALSE)*eurostat_totals[[#This Row],[2020 1]]</f>
        <v>0</v>
      </c>
    </row>
    <row r="188" spans="1:61" x14ac:dyDescent="0.25">
      <c r="A188" s="81" t="str">
        <f t="shared" si="125"/>
        <v>heat-nuclearCroatia</v>
      </c>
      <c r="B188" s="6" t="s">
        <v>73</v>
      </c>
      <c r="C188" t="s">
        <v>22</v>
      </c>
      <c r="D188" s="84">
        <v>0</v>
      </c>
      <c r="E188" s="84">
        <v>0</v>
      </c>
      <c r="F188" s="84">
        <v>0</v>
      </c>
      <c r="G188" s="84">
        <v>0</v>
      </c>
      <c r="H188" s="84">
        <v>0</v>
      </c>
      <c r="I188" s="84">
        <v>0</v>
      </c>
      <c r="J188" s="84">
        <v>0</v>
      </c>
      <c r="K188" s="84">
        <v>0</v>
      </c>
      <c r="L188" s="84">
        <v>0</v>
      </c>
      <c r="M188" s="84">
        <v>0</v>
      </c>
      <c r="N188" s="84">
        <v>0</v>
      </c>
      <c r="O188" s="84">
        <v>0</v>
      </c>
      <c r="P188" s="84">
        <v>0</v>
      </c>
      <c r="Q188" s="84">
        <v>0</v>
      </c>
      <c r="R188" s="84">
        <v>0</v>
      </c>
      <c r="S188" s="84">
        <v>0</v>
      </c>
      <c r="T188" s="84">
        <v>0</v>
      </c>
      <c r="U188" s="84">
        <v>0</v>
      </c>
      <c r="V188" s="84">
        <v>0</v>
      </c>
      <c r="W188" s="84">
        <v>0</v>
      </c>
      <c r="X188" s="84">
        <v>0</v>
      </c>
      <c r="Y188" s="84">
        <v>0</v>
      </c>
      <c r="Z188" s="84">
        <v>0</v>
      </c>
      <c r="AA188" s="84">
        <v>0</v>
      </c>
      <c r="AB188" s="84">
        <v>0</v>
      </c>
      <c r="AC188" s="84">
        <v>0</v>
      </c>
      <c r="AD188" s="84">
        <v>0</v>
      </c>
      <c r="AE188" s="84">
        <v>0</v>
      </c>
      <c r="AF188" s="84">
        <f t="shared" si="122"/>
        <v>0</v>
      </c>
      <c r="AG188" s="84">
        <f t="shared" si="123"/>
        <v>0</v>
      </c>
      <c r="AH188" s="84">
        <f t="shared" si="124"/>
        <v>0</v>
      </c>
      <c r="AI188" s="84">
        <f ca="1">VLOOKUP(eurostat_totals[[#This Row],[energy carrier EUCalc]],$AE$11:$BI$24,COLUMN()-COLUMN($AD$29),FALSE)*eurostat_totals[[#This Row],[2020 1]]</f>
        <v>0</v>
      </c>
      <c r="AJ188" s="84">
        <f ca="1">VLOOKUP(eurostat_totals[[#This Row],[energy carrier EUCalc]],$AE$11:$BI$24,COLUMN()-COLUMN($AD$29),FALSE)*eurostat_totals[[#This Row],[2020 1]]</f>
        <v>0</v>
      </c>
      <c r="AK188" s="84">
        <f ca="1">VLOOKUP(eurostat_totals[[#This Row],[energy carrier EUCalc]],$AE$11:$BI$24,COLUMN()-COLUMN($AD$29),FALSE)*eurostat_totals[[#This Row],[2020 1]]</f>
        <v>0</v>
      </c>
      <c r="AL188" s="84">
        <f ca="1">VLOOKUP(eurostat_totals[[#This Row],[energy carrier EUCalc]],$AE$11:$BI$24,COLUMN()-COLUMN($AD$29),FALSE)*eurostat_totals[[#This Row],[2020 1]]</f>
        <v>0</v>
      </c>
      <c r="AM188" s="84">
        <f ca="1">VLOOKUP(eurostat_totals[[#This Row],[energy carrier EUCalc]],$AE$11:$BI$24,COLUMN()-COLUMN($AD$29),FALSE)*eurostat_totals[[#This Row],[2020 1]]</f>
        <v>0</v>
      </c>
      <c r="AN188" s="84">
        <f ca="1">VLOOKUP(eurostat_totals[[#This Row],[energy carrier EUCalc]],$AE$11:$BI$24,COLUMN()-COLUMN($AD$29),FALSE)*eurostat_totals[[#This Row],[2020 1]]</f>
        <v>0</v>
      </c>
      <c r="AO188" s="84">
        <f>VLOOKUP(eurostat_totals[[#This Row],[energy carrier EUCalc]],$AE$11:$BI$24,COLUMN()-COLUMN($AD$29),FALSE)*eurostat_totals[[#This Row],[2020 1]]</f>
        <v>0</v>
      </c>
      <c r="AP188" s="84">
        <f ca="1">VLOOKUP(eurostat_totals[[#This Row],[energy carrier EUCalc]],$AE$11:$BI$24,COLUMN()-COLUMN($AD$29),FALSE)*eurostat_totals[[#This Row],[2020 1]]</f>
        <v>0</v>
      </c>
      <c r="AQ188" s="84">
        <f ca="1">VLOOKUP(eurostat_totals[[#This Row],[energy carrier EUCalc]],$AE$11:$BI$24,COLUMN()-COLUMN($AD$29),FALSE)*eurostat_totals[[#This Row],[2020 1]]</f>
        <v>0</v>
      </c>
      <c r="AR188" s="81">
        <f ca="1">VLOOKUP(eurostat_totals[[#This Row],[energy carrier EUCalc]],$AE$11:$BI$24,COLUMN()-COLUMN($AD$29),FALSE)*eurostat_totals[[#This Row],[2020 1]]</f>
        <v>0</v>
      </c>
      <c r="AS188" s="81">
        <f ca="1">VLOOKUP(eurostat_totals[[#This Row],[energy carrier EUCalc]],$AE$11:$BI$24,COLUMN()-COLUMN($AD$29),FALSE)*eurostat_totals[[#This Row],[2020 1]]</f>
        <v>0</v>
      </c>
      <c r="AT188" s="81">
        <f ca="1">VLOOKUP(eurostat_totals[[#This Row],[energy carrier EUCalc]],$AE$11:$BI$24,COLUMN()-COLUMN($AD$29),FALSE)*eurostat_totals[[#This Row],[2020 1]]</f>
        <v>0</v>
      </c>
      <c r="AU188" s="81">
        <f ca="1">VLOOKUP(eurostat_totals[[#This Row],[energy carrier EUCalc]],$AE$11:$BI$24,COLUMN()-COLUMN($AD$29),FALSE)*eurostat_totals[[#This Row],[2020 1]]</f>
        <v>0</v>
      </c>
      <c r="AV188" s="81">
        <f>VLOOKUP(eurostat_totals[[#This Row],[energy carrier EUCalc]],$AE$11:$BI$24,COLUMN()-COLUMN($AD$29),FALSE)*eurostat_totals[[#This Row],[2020 1]]</f>
        <v>0</v>
      </c>
      <c r="AW188" s="81">
        <f ca="1">VLOOKUP(eurostat_totals[[#This Row],[energy carrier EUCalc]],$AE$11:$BI$24,COLUMN()-COLUMN($AD$29),FALSE)*eurostat_totals[[#This Row],[2020 1]]</f>
        <v>0</v>
      </c>
      <c r="AX188" s="81">
        <f ca="1">VLOOKUP(eurostat_totals[[#This Row],[energy carrier EUCalc]],$AE$11:$BI$24,COLUMN()-COLUMN($AD$29),FALSE)*eurostat_totals[[#This Row],[2020 1]]</f>
        <v>0</v>
      </c>
      <c r="AY188" s="81">
        <f ca="1">VLOOKUP(eurostat_totals[[#This Row],[energy carrier EUCalc]],$AE$11:$BI$24,COLUMN()-COLUMN($AD$29),FALSE)*eurostat_totals[[#This Row],[2020 1]]</f>
        <v>0</v>
      </c>
      <c r="AZ188" s="81">
        <f ca="1">VLOOKUP(eurostat_totals[[#This Row],[energy carrier EUCalc]],$AE$11:$BI$24,COLUMN()-COLUMN($AD$29),FALSE)*eurostat_totals[[#This Row],[2020 1]]</f>
        <v>0</v>
      </c>
      <c r="BA188" s="81">
        <f ca="1">VLOOKUP(eurostat_totals[[#This Row],[energy carrier EUCalc]],$AE$11:$BI$24,COLUMN()-COLUMN($AD$29),FALSE)*eurostat_totals[[#This Row],[2020 1]]</f>
        <v>0</v>
      </c>
      <c r="BB188" s="81">
        <f ca="1">VLOOKUP(eurostat_totals[[#This Row],[energy carrier EUCalc]],$AE$11:$BI$24,COLUMN()-COLUMN($AD$29),FALSE)*eurostat_totals[[#This Row],[2020 1]]</f>
        <v>0</v>
      </c>
      <c r="BC188" s="81">
        <f>VLOOKUP(eurostat_totals[[#This Row],[energy carrier EUCalc]],$AE$11:$BI$24,COLUMN()-COLUMN($AD$29),FALSE)*eurostat_totals[[#This Row],[2020 1]]</f>
        <v>0</v>
      </c>
      <c r="BD188" s="81">
        <f ca="1">VLOOKUP(eurostat_totals[[#This Row],[energy carrier EUCalc]],$AE$11:$BI$24,COLUMN()-COLUMN($AD$29),FALSE)*eurostat_totals[[#This Row],[2020 1]]</f>
        <v>0</v>
      </c>
      <c r="BE188" s="81">
        <f ca="1">VLOOKUP(eurostat_totals[[#This Row],[energy carrier EUCalc]],$AE$11:$BI$24,COLUMN()-COLUMN($AD$29),FALSE)*eurostat_totals[[#This Row],[2020 1]]</f>
        <v>0</v>
      </c>
      <c r="BF188" s="81">
        <f ca="1">VLOOKUP(eurostat_totals[[#This Row],[energy carrier EUCalc]],$AE$11:$BI$24,COLUMN()-COLUMN($AD$29),FALSE)*eurostat_totals[[#This Row],[2020 1]]</f>
        <v>0</v>
      </c>
      <c r="BG188" s="81">
        <f ca="1">VLOOKUP(eurostat_totals[[#This Row],[energy carrier EUCalc]],$AE$11:$BI$24,COLUMN()-COLUMN($AD$29),FALSE)*eurostat_totals[[#This Row],[2020 1]]</f>
        <v>0</v>
      </c>
      <c r="BH188" s="81">
        <f ca="1">VLOOKUP(eurostat_totals[[#This Row],[energy carrier EUCalc]],$AE$11:$BI$24,COLUMN()-COLUMN($AD$29),FALSE)*eurostat_totals[[#This Row],[2020 1]]</f>
        <v>0</v>
      </c>
      <c r="BI188" s="81">
        <f ca="1">VLOOKUP(eurostat_totals[[#This Row],[energy carrier EUCalc]],$AE$11:$BI$24,COLUMN()-COLUMN($AD$29),FALSE)*eurostat_totals[[#This Row],[2020 1]]</f>
        <v>0</v>
      </c>
    </row>
    <row r="189" spans="1:61" x14ac:dyDescent="0.25">
      <c r="A189" s="81" t="str">
        <f t="shared" si="125"/>
        <v>heat-nuclearCyprus</v>
      </c>
      <c r="B189" s="6" t="s">
        <v>73</v>
      </c>
      <c r="C189" t="s">
        <v>28</v>
      </c>
      <c r="D189" s="84">
        <v>0</v>
      </c>
      <c r="E189" s="84">
        <v>0</v>
      </c>
      <c r="F189" s="84">
        <v>0</v>
      </c>
      <c r="G189" s="84">
        <v>0</v>
      </c>
      <c r="H189" s="84">
        <v>0</v>
      </c>
      <c r="I189" s="84">
        <v>0</v>
      </c>
      <c r="J189" s="84">
        <v>0</v>
      </c>
      <c r="K189" s="84">
        <v>0</v>
      </c>
      <c r="L189" s="84">
        <v>0</v>
      </c>
      <c r="M189" s="84">
        <v>0</v>
      </c>
      <c r="N189" s="84">
        <v>0</v>
      </c>
      <c r="O189" s="84">
        <v>0</v>
      </c>
      <c r="P189" s="84">
        <v>0</v>
      </c>
      <c r="Q189" s="84">
        <v>0</v>
      </c>
      <c r="R189" s="84">
        <v>0</v>
      </c>
      <c r="S189" s="84">
        <v>0</v>
      </c>
      <c r="T189" s="84">
        <v>0</v>
      </c>
      <c r="U189" s="84">
        <v>0</v>
      </c>
      <c r="V189" s="84">
        <v>0</v>
      </c>
      <c r="W189" s="84">
        <v>0</v>
      </c>
      <c r="X189" s="84">
        <v>0</v>
      </c>
      <c r="Y189" s="84">
        <v>0</v>
      </c>
      <c r="Z189" s="84">
        <v>0</v>
      </c>
      <c r="AA189" s="84">
        <v>0</v>
      </c>
      <c r="AB189" s="84">
        <v>0</v>
      </c>
      <c r="AC189" s="84">
        <v>0</v>
      </c>
      <c r="AD189" s="84">
        <v>0</v>
      </c>
      <c r="AE189" s="84">
        <v>0</v>
      </c>
      <c r="AF189" s="84">
        <f t="shared" si="122"/>
        <v>0</v>
      </c>
      <c r="AG189" s="84">
        <f t="shared" si="123"/>
        <v>0</v>
      </c>
      <c r="AH189" s="84">
        <f t="shared" si="124"/>
        <v>0</v>
      </c>
      <c r="AI189" s="84">
        <f ca="1">VLOOKUP(eurostat_totals[[#This Row],[energy carrier EUCalc]],$AE$11:$BI$24,COLUMN()-COLUMN($AD$29),FALSE)*eurostat_totals[[#This Row],[2020 1]]</f>
        <v>0</v>
      </c>
      <c r="AJ189" s="84">
        <f ca="1">VLOOKUP(eurostat_totals[[#This Row],[energy carrier EUCalc]],$AE$11:$BI$24,COLUMN()-COLUMN($AD$29),FALSE)*eurostat_totals[[#This Row],[2020 1]]</f>
        <v>0</v>
      </c>
      <c r="AK189" s="84">
        <f ca="1">VLOOKUP(eurostat_totals[[#This Row],[energy carrier EUCalc]],$AE$11:$BI$24,COLUMN()-COLUMN($AD$29),FALSE)*eurostat_totals[[#This Row],[2020 1]]</f>
        <v>0</v>
      </c>
      <c r="AL189" s="84">
        <f ca="1">VLOOKUP(eurostat_totals[[#This Row],[energy carrier EUCalc]],$AE$11:$BI$24,COLUMN()-COLUMN($AD$29),FALSE)*eurostat_totals[[#This Row],[2020 1]]</f>
        <v>0</v>
      </c>
      <c r="AM189" s="84">
        <f ca="1">VLOOKUP(eurostat_totals[[#This Row],[energy carrier EUCalc]],$AE$11:$BI$24,COLUMN()-COLUMN($AD$29),FALSE)*eurostat_totals[[#This Row],[2020 1]]</f>
        <v>0</v>
      </c>
      <c r="AN189" s="84">
        <f ca="1">VLOOKUP(eurostat_totals[[#This Row],[energy carrier EUCalc]],$AE$11:$BI$24,COLUMN()-COLUMN($AD$29),FALSE)*eurostat_totals[[#This Row],[2020 1]]</f>
        <v>0</v>
      </c>
      <c r="AO189" s="84">
        <f>VLOOKUP(eurostat_totals[[#This Row],[energy carrier EUCalc]],$AE$11:$BI$24,COLUMN()-COLUMN($AD$29),FALSE)*eurostat_totals[[#This Row],[2020 1]]</f>
        <v>0</v>
      </c>
      <c r="AP189" s="84">
        <f ca="1">VLOOKUP(eurostat_totals[[#This Row],[energy carrier EUCalc]],$AE$11:$BI$24,COLUMN()-COLUMN($AD$29),FALSE)*eurostat_totals[[#This Row],[2020 1]]</f>
        <v>0</v>
      </c>
      <c r="AQ189" s="84">
        <f ca="1">VLOOKUP(eurostat_totals[[#This Row],[energy carrier EUCalc]],$AE$11:$BI$24,COLUMN()-COLUMN($AD$29),FALSE)*eurostat_totals[[#This Row],[2020 1]]</f>
        <v>0</v>
      </c>
      <c r="AR189" s="81">
        <f ca="1">VLOOKUP(eurostat_totals[[#This Row],[energy carrier EUCalc]],$AE$11:$BI$24,COLUMN()-COLUMN($AD$29),FALSE)*eurostat_totals[[#This Row],[2020 1]]</f>
        <v>0</v>
      </c>
      <c r="AS189" s="81">
        <f ca="1">VLOOKUP(eurostat_totals[[#This Row],[energy carrier EUCalc]],$AE$11:$BI$24,COLUMN()-COLUMN($AD$29),FALSE)*eurostat_totals[[#This Row],[2020 1]]</f>
        <v>0</v>
      </c>
      <c r="AT189" s="81">
        <f ca="1">VLOOKUP(eurostat_totals[[#This Row],[energy carrier EUCalc]],$AE$11:$BI$24,COLUMN()-COLUMN($AD$29),FALSE)*eurostat_totals[[#This Row],[2020 1]]</f>
        <v>0</v>
      </c>
      <c r="AU189" s="81">
        <f ca="1">VLOOKUP(eurostat_totals[[#This Row],[energy carrier EUCalc]],$AE$11:$BI$24,COLUMN()-COLUMN($AD$29),FALSE)*eurostat_totals[[#This Row],[2020 1]]</f>
        <v>0</v>
      </c>
      <c r="AV189" s="81">
        <f>VLOOKUP(eurostat_totals[[#This Row],[energy carrier EUCalc]],$AE$11:$BI$24,COLUMN()-COLUMN($AD$29),FALSE)*eurostat_totals[[#This Row],[2020 1]]</f>
        <v>0</v>
      </c>
      <c r="AW189" s="81">
        <f ca="1">VLOOKUP(eurostat_totals[[#This Row],[energy carrier EUCalc]],$AE$11:$BI$24,COLUMN()-COLUMN($AD$29),FALSE)*eurostat_totals[[#This Row],[2020 1]]</f>
        <v>0</v>
      </c>
      <c r="AX189" s="81">
        <f ca="1">VLOOKUP(eurostat_totals[[#This Row],[energy carrier EUCalc]],$AE$11:$BI$24,COLUMN()-COLUMN($AD$29),FALSE)*eurostat_totals[[#This Row],[2020 1]]</f>
        <v>0</v>
      </c>
      <c r="AY189" s="81">
        <f ca="1">VLOOKUP(eurostat_totals[[#This Row],[energy carrier EUCalc]],$AE$11:$BI$24,COLUMN()-COLUMN($AD$29),FALSE)*eurostat_totals[[#This Row],[2020 1]]</f>
        <v>0</v>
      </c>
      <c r="AZ189" s="81">
        <f ca="1">VLOOKUP(eurostat_totals[[#This Row],[energy carrier EUCalc]],$AE$11:$BI$24,COLUMN()-COLUMN($AD$29),FALSE)*eurostat_totals[[#This Row],[2020 1]]</f>
        <v>0</v>
      </c>
      <c r="BA189" s="81">
        <f ca="1">VLOOKUP(eurostat_totals[[#This Row],[energy carrier EUCalc]],$AE$11:$BI$24,COLUMN()-COLUMN($AD$29),FALSE)*eurostat_totals[[#This Row],[2020 1]]</f>
        <v>0</v>
      </c>
      <c r="BB189" s="81">
        <f ca="1">VLOOKUP(eurostat_totals[[#This Row],[energy carrier EUCalc]],$AE$11:$BI$24,COLUMN()-COLUMN($AD$29),FALSE)*eurostat_totals[[#This Row],[2020 1]]</f>
        <v>0</v>
      </c>
      <c r="BC189" s="81">
        <f>VLOOKUP(eurostat_totals[[#This Row],[energy carrier EUCalc]],$AE$11:$BI$24,COLUMN()-COLUMN($AD$29),FALSE)*eurostat_totals[[#This Row],[2020 1]]</f>
        <v>0</v>
      </c>
      <c r="BD189" s="81">
        <f ca="1">VLOOKUP(eurostat_totals[[#This Row],[energy carrier EUCalc]],$AE$11:$BI$24,COLUMN()-COLUMN($AD$29),FALSE)*eurostat_totals[[#This Row],[2020 1]]</f>
        <v>0</v>
      </c>
      <c r="BE189" s="81">
        <f ca="1">VLOOKUP(eurostat_totals[[#This Row],[energy carrier EUCalc]],$AE$11:$BI$24,COLUMN()-COLUMN($AD$29),FALSE)*eurostat_totals[[#This Row],[2020 1]]</f>
        <v>0</v>
      </c>
      <c r="BF189" s="81">
        <f ca="1">VLOOKUP(eurostat_totals[[#This Row],[energy carrier EUCalc]],$AE$11:$BI$24,COLUMN()-COLUMN($AD$29),FALSE)*eurostat_totals[[#This Row],[2020 1]]</f>
        <v>0</v>
      </c>
      <c r="BG189" s="81">
        <f ca="1">VLOOKUP(eurostat_totals[[#This Row],[energy carrier EUCalc]],$AE$11:$BI$24,COLUMN()-COLUMN($AD$29),FALSE)*eurostat_totals[[#This Row],[2020 1]]</f>
        <v>0</v>
      </c>
      <c r="BH189" s="81">
        <f ca="1">VLOOKUP(eurostat_totals[[#This Row],[energy carrier EUCalc]],$AE$11:$BI$24,COLUMN()-COLUMN($AD$29),FALSE)*eurostat_totals[[#This Row],[2020 1]]</f>
        <v>0</v>
      </c>
      <c r="BI189" s="81">
        <f ca="1">VLOOKUP(eurostat_totals[[#This Row],[energy carrier EUCalc]],$AE$11:$BI$24,COLUMN()-COLUMN($AD$29),FALSE)*eurostat_totals[[#This Row],[2020 1]]</f>
        <v>0</v>
      </c>
    </row>
    <row r="190" spans="1:61" x14ac:dyDescent="0.25">
      <c r="A190" s="81" t="str">
        <f t="shared" si="125"/>
        <v>heat-nuclearCzech Republic</v>
      </c>
      <c r="B190" s="6" t="s">
        <v>73</v>
      </c>
      <c r="C190" t="s">
        <v>13</v>
      </c>
      <c r="D190" s="84">
        <v>0</v>
      </c>
      <c r="E190" s="84">
        <v>0</v>
      </c>
      <c r="F190" s="84">
        <v>0</v>
      </c>
      <c r="G190" s="84">
        <v>0</v>
      </c>
      <c r="H190" s="84">
        <v>0</v>
      </c>
      <c r="I190" s="84">
        <v>0</v>
      </c>
      <c r="J190" s="84">
        <v>0</v>
      </c>
      <c r="K190" s="84">
        <v>0</v>
      </c>
      <c r="L190" s="84">
        <v>0</v>
      </c>
      <c r="M190" s="84">
        <v>0</v>
      </c>
      <c r="N190" s="84">
        <v>0</v>
      </c>
      <c r="O190" s="84">
        <v>0</v>
      </c>
      <c r="P190" s="84">
        <v>0</v>
      </c>
      <c r="Q190" s="84">
        <v>0</v>
      </c>
      <c r="R190" s="84">
        <v>0</v>
      </c>
      <c r="S190" s="84">
        <v>0</v>
      </c>
      <c r="T190" s="84">
        <v>0</v>
      </c>
      <c r="U190" s="84">
        <v>0</v>
      </c>
      <c r="V190" s="84">
        <v>0</v>
      </c>
      <c r="W190" s="84">
        <v>0</v>
      </c>
      <c r="X190" s="84">
        <v>0</v>
      </c>
      <c r="Y190" s="84">
        <v>0</v>
      </c>
      <c r="Z190" s="84">
        <v>0</v>
      </c>
      <c r="AA190" s="84">
        <v>0</v>
      </c>
      <c r="AB190" s="84">
        <v>0</v>
      </c>
      <c r="AC190" s="84">
        <v>0</v>
      </c>
      <c r="AD190" s="84">
        <v>0</v>
      </c>
      <c r="AE190" s="84">
        <v>0</v>
      </c>
      <c r="AF190" s="84">
        <f t="shared" si="122"/>
        <v>0</v>
      </c>
      <c r="AG190" s="84">
        <f t="shared" si="123"/>
        <v>0</v>
      </c>
      <c r="AH190" s="84">
        <f t="shared" si="124"/>
        <v>0</v>
      </c>
      <c r="AI190" s="84">
        <f ca="1">VLOOKUP(eurostat_totals[[#This Row],[energy carrier EUCalc]],$AE$11:$BI$24,COLUMN()-COLUMN($AD$29),FALSE)*eurostat_totals[[#This Row],[2020 1]]</f>
        <v>0</v>
      </c>
      <c r="AJ190" s="84">
        <f ca="1">VLOOKUP(eurostat_totals[[#This Row],[energy carrier EUCalc]],$AE$11:$BI$24,COLUMN()-COLUMN($AD$29),FALSE)*eurostat_totals[[#This Row],[2020 1]]</f>
        <v>0</v>
      </c>
      <c r="AK190" s="84">
        <f ca="1">VLOOKUP(eurostat_totals[[#This Row],[energy carrier EUCalc]],$AE$11:$BI$24,COLUMN()-COLUMN($AD$29),FALSE)*eurostat_totals[[#This Row],[2020 1]]</f>
        <v>0</v>
      </c>
      <c r="AL190" s="84">
        <f ca="1">VLOOKUP(eurostat_totals[[#This Row],[energy carrier EUCalc]],$AE$11:$BI$24,COLUMN()-COLUMN($AD$29),FALSE)*eurostat_totals[[#This Row],[2020 1]]</f>
        <v>0</v>
      </c>
      <c r="AM190" s="84">
        <f ca="1">VLOOKUP(eurostat_totals[[#This Row],[energy carrier EUCalc]],$AE$11:$BI$24,COLUMN()-COLUMN($AD$29),FALSE)*eurostat_totals[[#This Row],[2020 1]]</f>
        <v>0</v>
      </c>
      <c r="AN190" s="84">
        <f ca="1">VLOOKUP(eurostat_totals[[#This Row],[energy carrier EUCalc]],$AE$11:$BI$24,COLUMN()-COLUMN($AD$29),FALSE)*eurostat_totals[[#This Row],[2020 1]]</f>
        <v>0</v>
      </c>
      <c r="AO190" s="84">
        <f>VLOOKUP(eurostat_totals[[#This Row],[energy carrier EUCalc]],$AE$11:$BI$24,COLUMN()-COLUMN($AD$29),FALSE)*eurostat_totals[[#This Row],[2020 1]]</f>
        <v>0</v>
      </c>
      <c r="AP190" s="84">
        <f ca="1">VLOOKUP(eurostat_totals[[#This Row],[energy carrier EUCalc]],$AE$11:$BI$24,COLUMN()-COLUMN($AD$29),FALSE)*eurostat_totals[[#This Row],[2020 1]]</f>
        <v>0</v>
      </c>
      <c r="AQ190" s="84">
        <f ca="1">VLOOKUP(eurostat_totals[[#This Row],[energy carrier EUCalc]],$AE$11:$BI$24,COLUMN()-COLUMN($AD$29),FALSE)*eurostat_totals[[#This Row],[2020 1]]</f>
        <v>0</v>
      </c>
      <c r="AR190" s="81">
        <f ca="1">VLOOKUP(eurostat_totals[[#This Row],[energy carrier EUCalc]],$AE$11:$BI$24,COLUMN()-COLUMN($AD$29),FALSE)*eurostat_totals[[#This Row],[2020 1]]</f>
        <v>0</v>
      </c>
      <c r="AS190" s="81">
        <f ca="1">VLOOKUP(eurostat_totals[[#This Row],[energy carrier EUCalc]],$AE$11:$BI$24,COLUMN()-COLUMN($AD$29),FALSE)*eurostat_totals[[#This Row],[2020 1]]</f>
        <v>0</v>
      </c>
      <c r="AT190" s="81">
        <f ca="1">VLOOKUP(eurostat_totals[[#This Row],[energy carrier EUCalc]],$AE$11:$BI$24,COLUMN()-COLUMN($AD$29),FALSE)*eurostat_totals[[#This Row],[2020 1]]</f>
        <v>0</v>
      </c>
      <c r="AU190" s="81">
        <f ca="1">VLOOKUP(eurostat_totals[[#This Row],[energy carrier EUCalc]],$AE$11:$BI$24,COLUMN()-COLUMN($AD$29),FALSE)*eurostat_totals[[#This Row],[2020 1]]</f>
        <v>0</v>
      </c>
      <c r="AV190" s="81">
        <f>VLOOKUP(eurostat_totals[[#This Row],[energy carrier EUCalc]],$AE$11:$BI$24,COLUMN()-COLUMN($AD$29),FALSE)*eurostat_totals[[#This Row],[2020 1]]</f>
        <v>0</v>
      </c>
      <c r="AW190" s="81">
        <f ca="1">VLOOKUP(eurostat_totals[[#This Row],[energy carrier EUCalc]],$AE$11:$BI$24,COLUMN()-COLUMN($AD$29),FALSE)*eurostat_totals[[#This Row],[2020 1]]</f>
        <v>0</v>
      </c>
      <c r="AX190" s="81">
        <f ca="1">VLOOKUP(eurostat_totals[[#This Row],[energy carrier EUCalc]],$AE$11:$BI$24,COLUMN()-COLUMN($AD$29),FALSE)*eurostat_totals[[#This Row],[2020 1]]</f>
        <v>0</v>
      </c>
      <c r="AY190" s="81">
        <f ca="1">VLOOKUP(eurostat_totals[[#This Row],[energy carrier EUCalc]],$AE$11:$BI$24,COLUMN()-COLUMN($AD$29),FALSE)*eurostat_totals[[#This Row],[2020 1]]</f>
        <v>0</v>
      </c>
      <c r="AZ190" s="81">
        <f ca="1">VLOOKUP(eurostat_totals[[#This Row],[energy carrier EUCalc]],$AE$11:$BI$24,COLUMN()-COLUMN($AD$29),FALSE)*eurostat_totals[[#This Row],[2020 1]]</f>
        <v>0</v>
      </c>
      <c r="BA190" s="81">
        <f ca="1">VLOOKUP(eurostat_totals[[#This Row],[energy carrier EUCalc]],$AE$11:$BI$24,COLUMN()-COLUMN($AD$29),FALSE)*eurostat_totals[[#This Row],[2020 1]]</f>
        <v>0</v>
      </c>
      <c r="BB190" s="81">
        <f ca="1">VLOOKUP(eurostat_totals[[#This Row],[energy carrier EUCalc]],$AE$11:$BI$24,COLUMN()-COLUMN($AD$29),FALSE)*eurostat_totals[[#This Row],[2020 1]]</f>
        <v>0</v>
      </c>
      <c r="BC190" s="81">
        <f>VLOOKUP(eurostat_totals[[#This Row],[energy carrier EUCalc]],$AE$11:$BI$24,COLUMN()-COLUMN($AD$29),FALSE)*eurostat_totals[[#This Row],[2020 1]]</f>
        <v>0</v>
      </c>
      <c r="BD190" s="81">
        <f ca="1">VLOOKUP(eurostat_totals[[#This Row],[energy carrier EUCalc]],$AE$11:$BI$24,COLUMN()-COLUMN($AD$29),FALSE)*eurostat_totals[[#This Row],[2020 1]]</f>
        <v>0</v>
      </c>
      <c r="BE190" s="81">
        <f ca="1">VLOOKUP(eurostat_totals[[#This Row],[energy carrier EUCalc]],$AE$11:$BI$24,COLUMN()-COLUMN($AD$29),FALSE)*eurostat_totals[[#This Row],[2020 1]]</f>
        <v>0</v>
      </c>
      <c r="BF190" s="81">
        <f ca="1">VLOOKUP(eurostat_totals[[#This Row],[energy carrier EUCalc]],$AE$11:$BI$24,COLUMN()-COLUMN($AD$29),FALSE)*eurostat_totals[[#This Row],[2020 1]]</f>
        <v>0</v>
      </c>
      <c r="BG190" s="81">
        <f ca="1">VLOOKUP(eurostat_totals[[#This Row],[energy carrier EUCalc]],$AE$11:$BI$24,COLUMN()-COLUMN($AD$29),FALSE)*eurostat_totals[[#This Row],[2020 1]]</f>
        <v>0</v>
      </c>
      <c r="BH190" s="81">
        <f ca="1">VLOOKUP(eurostat_totals[[#This Row],[energy carrier EUCalc]],$AE$11:$BI$24,COLUMN()-COLUMN($AD$29),FALSE)*eurostat_totals[[#This Row],[2020 1]]</f>
        <v>0</v>
      </c>
      <c r="BI190" s="81">
        <f ca="1">VLOOKUP(eurostat_totals[[#This Row],[energy carrier EUCalc]],$AE$11:$BI$24,COLUMN()-COLUMN($AD$29),FALSE)*eurostat_totals[[#This Row],[2020 1]]</f>
        <v>0</v>
      </c>
    </row>
    <row r="191" spans="1:61" x14ac:dyDescent="0.25">
      <c r="A191" s="81" t="str">
        <f t="shared" si="125"/>
        <v>heat-nuclearDenmark</v>
      </c>
      <c r="B191" s="6" t="s">
        <v>73</v>
      </c>
      <c r="C191" t="s">
        <v>17</v>
      </c>
      <c r="D191" s="84">
        <v>0</v>
      </c>
      <c r="E191" s="84">
        <v>0</v>
      </c>
      <c r="F191" s="84">
        <v>0</v>
      </c>
      <c r="G191" s="84">
        <v>0</v>
      </c>
      <c r="H191" s="84">
        <v>0</v>
      </c>
      <c r="I191" s="84">
        <v>0</v>
      </c>
      <c r="J191" s="84">
        <v>0</v>
      </c>
      <c r="K191" s="84">
        <v>0</v>
      </c>
      <c r="L191" s="84">
        <v>0</v>
      </c>
      <c r="M191" s="84">
        <v>0</v>
      </c>
      <c r="N191" s="84">
        <v>0</v>
      </c>
      <c r="O191" s="84">
        <v>0</v>
      </c>
      <c r="P191" s="84">
        <v>0</v>
      </c>
      <c r="Q191" s="84">
        <v>0</v>
      </c>
      <c r="R191" s="84">
        <v>0</v>
      </c>
      <c r="S191" s="84">
        <v>0</v>
      </c>
      <c r="T191" s="84">
        <v>0</v>
      </c>
      <c r="U191" s="84">
        <v>0</v>
      </c>
      <c r="V191" s="84">
        <v>0</v>
      </c>
      <c r="W191" s="84">
        <v>0</v>
      </c>
      <c r="X191" s="84">
        <v>0</v>
      </c>
      <c r="Y191" s="84">
        <v>0</v>
      </c>
      <c r="Z191" s="84">
        <v>0</v>
      </c>
      <c r="AA191" s="84">
        <v>0</v>
      </c>
      <c r="AB191" s="84">
        <v>0</v>
      </c>
      <c r="AC191" s="84">
        <v>0</v>
      </c>
      <c r="AD191" s="84">
        <v>0</v>
      </c>
      <c r="AE191" s="84">
        <v>0</v>
      </c>
      <c r="AF191" s="84">
        <f t="shared" si="122"/>
        <v>0</v>
      </c>
      <c r="AG191" s="84">
        <f t="shared" si="123"/>
        <v>0</v>
      </c>
      <c r="AH191" s="84">
        <f t="shared" si="124"/>
        <v>0</v>
      </c>
      <c r="AI191" s="84">
        <f ca="1">VLOOKUP(eurostat_totals[[#This Row],[energy carrier EUCalc]],$AE$11:$BI$24,COLUMN()-COLUMN($AD$29),FALSE)*eurostat_totals[[#This Row],[2020 1]]</f>
        <v>0</v>
      </c>
      <c r="AJ191" s="84">
        <f ca="1">VLOOKUP(eurostat_totals[[#This Row],[energy carrier EUCalc]],$AE$11:$BI$24,COLUMN()-COLUMN($AD$29),FALSE)*eurostat_totals[[#This Row],[2020 1]]</f>
        <v>0</v>
      </c>
      <c r="AK191" s="84">
        <f ca="1">VLOOKUP(eurostat_totals[[#This Row],[energy carrier EUCalc]],$AE$11:$BI$24,COLUMN()-COLUMN($AD$29),FALSE)*eurostat_totals[[#This Row],[2020 1]]</f>
        <v>0</v>
      </c>
      <c r="AL191" s="84">
        <f ca="1">VLOOKUP(eurostat_totals[[#This Row],[energy carrier EUCalc]],$AE$11:$BI$24,COLUMN()-COLUMN($AD$29),FALSE)*eurostat_totals[[#This Row],[2020 1]]</f>
        <v>0</v>
      </c>
      <c r="AM191" s="84">
        <f ca="1">VLOOKUP(eurostat_totals[[#This Row],[energy carrier EUCalc]],$AE$11:$BI$24,COLUMN()-COLUMN($AD$29),FALSE)*eurostat_totals[[#This Row],[2020 1]]</f>
        <v>0</v>
      </c>
      <c r="AN191" s="84">
        <f ca="1">VLOOKUP(eurostat_totals[[#This Row],[energy carrier EUCalc]],$AE$11:$BI$24,COLUMN()-COLUMN($AD$29),FALSE)*eurostat_totals[[#This Row],[2020 1]]</f>
        <v>0</v>
      </c>
      <c r="AO191" s="84">
        <f>VLOOKUP(eurostat_totals[[#This Row],[energy carrier EUCalc]],$AE$11:$BI$24,COLUMN()-COLUMN($AD$29),FALSE)*eurostat_totals[[#This Row],[2020 1]]</f>
        <v>0</v>
      </c>
      <c r="AP191" s="84">
        <f ca="1">VLOOKUP(eurostat_totals[[#This Row],[energy carrier EUCalc]],$AE$11:$BI$24,COLUMN()-COLUMN($AD$29),FALSE)*eurostat_totals[[#This Row],[2020 1]]</f>
        <v>0</v>
      </c>
      <c r="AQ191" s="84">
        <f ca="1">VLOOKUP(eurostat_totals[[#This Row],[energy carrier EUCalc]],$AE$11:$BI$24,COLUMN()-COLUMN($AD$29),FALSE)*eurostat_totals[[#This Row],[2020 1]]</f>
        <v>0</v>
      </c>
      <c r="AR191" s="81">
        <f ca="1">VLOOKUP(eurostat_totals[[#This Row],[energy carrier EUCalc]],$AE$11:$BI$24,COLUMN()-COLUMN($AD$29),FALSE)*eurostat_totals[[#This Row],[2020 1]]</f>
        <v>0</v>
      </c>
      <c r="AS191" s="81">
        <f ca="1">VLOOKUP(eurostat_totals[[#This Row],[energy carrier EUCalc]],$AE$11:$BI$24,COLUMN()-COLUMN($AD$29),FALSE)*eurostat_totals[[#This Row],[2020 1]]</f>
        <v>0</v>
      </c>
      <c r="AT191" s="81">
        <f ca="1">VLOOKUP(eurostat_totals[[#This Row],[energy carrier EUCalc]],$AE$11:$BI$24,COLUMN()-COLUMN($AD$29),FALSE)*eurostat_totals[[#This Row],[2020 1]]</f>
        <v>0</v>
      </c>
      <c r="AU191" s="81">
        <f ca="1">VLOOKUP(eurostat_totals[[#This Row],[energy carrier EUCalc]],$AE$11:$BI$24,COLUMN()-COLUMN($AD$29),FALSE)*eurostat_totals[[#This Row],[2020 1]]</f>
        <v>0</v>
      </c>
      <c r="AV191" s="81">
        <f>VLOOKUP(eurostat_totals[[#This Row],[energy carrier EUCalc]],$AE$11:$BI$24,COLUMN()-COLUMN($AD$29),FALSE)*eurostat_totals[[#This Row],[2020 1]]</f>
        <v>0</v>
      </c>
      <c r="AW191" s="81">
        <f ca="1">VLOOKUP(eurostat_totals[[#This Row],[energy carrier EUCalc]],$AE$11:$BI$24,COLUMN()-COLUMN($AD$29),FALSE)*eurostat_totals[[#This Row],[2020 1]]</f>
        <v>0</v>
      </c>
      <c r="AX191" s="81">
        <f ca="1">VLOOKUP(eurostat_totals[[#This Row],[energy carrier EUCalc]],$AE$11:$BI$24,COLUMN()-COLUMN($AD$29),FALSE)*eurostat_totals[[#This Row],[2020 1]]</f>
        <v>0</v>
      </c>
      <c r="AY191" s="81">
        <f ca="1">VLOOKUP(eurostat_totals[[#This Row],[energy carrier EUCalc]],$AE$11:$BI$24,COLUMN()-COLUMN($AD$29),FALSE)*eurostat_totals[[#This Row],[2020 1]]</f>
        <v>0</v>
      </c>
      <c r="AZ191" s="81">
        <f ca="1">VLOOKUP(eurostat_totals[[#This Row],[energy carrier EUCalc]],$AE$11:$BI$24,COLUMN()-COLUMN($AD$29),FALSE)*eurostat_totals[[#This Row],[2020 1]]</f>
        <v>0</v>
      </c>
      <c r="BA191" s="81">
        <f ca="1">VLOOKUP(eurostat_totals[[#This Row],[energy carrier EUCalc]],$AE$11:$BI$24,COLUMN()-COLUMN($AD$29),FALSE)*eurostat_totals[[#This Row],[2020 1]]</f>
        <v>0</v>
      </c>
      <c r="BB191" s="81">
        <f ca="1">VLOOKUP(eurostat_totals[[#This Row],[energy carrier EUCalc]],$AE$11:$BI$24,COLUMN()-COLUMN($AD$29),FALSE)*eurostat_totals[[#This Row],[2020 1]]</f>
        <v>0</v>
      </c>
      <c r="BC191" s="81">
        <f>VLOOKUP(eurostat_totals[[#This Row],[energy carrier EUCalc]],$AE$11:$BI$24,COLUMN()-COLUMN($AD$29),FALSE)*eurostat_totals[[#This Row],[2020 1]]</f>
        <v>0</v>
      </c>
      <c r="BD191" s="81">
        <f ca="1">VLOOKUP(eurostat_totals[[#This Row],[energy carrier EUCalc]],$AE$11:$BI$24,COLUMN()-COLUMN($AD$29),FALSE)*eurostat_totals[[#This Row],[2020 1]]</f>
        <v>0</v>
      </c>
      <c r="BE191" s="81">
        <f ca="1">VLOOKUP(eurostat_totals[[#This Row],[energy carrier EUCalc]],$AE$11:$BI$24,COLUMN()-COLUMN($AD$29),FALSE)*eurostat_totals[[#This Row],[2020 1]]</f>
        <v>0</v>
      </c>
      <c r="BF191" s="81">
        <f ca="1">VLOOKUP(eurostat_totals[[#This Row],[energy carrier EUCalc]],$AE$11:$BI$24,COLUMN()-COLUMN($AD$29),FALSE)*eurostat_totals[[#This Row],[2020 1]]</f>
        <v>0</v>
      </c>
      <c r="BG191" s="81">
        <f ca="1">VLOOKUP(eurostat_totals[[#This Row],[energy carrier EUCalc]],$AE$11:$BI$24,COLUMN()-COLUMN($AD$29),FALSE)*eurostat_totals[[#This Row],[2020 1]]</f>
        <v>0</v>
      </c>
      <c r="BH191" s="81">
        <f ca="1">VLOOKUP(eurostat_totals[[#This Row],[energy carrier EUCalc]],$AE$11:$BI$24,COLUMN()-COLUMN($AD$29),FALSE)*eurostat_totals[[#This Row],[2020 1]]</f>
        <v>0</v>
      </c>
      <c r="BI191" s="81">
        <f ca="1">VLOOKUP(eurostat_totals[[#This Row],[energy carrier EUCalc]],$AE$11:$BI$24,COLUMN()-COLUMN($AD$29),FALSE)*eurostat_totals[[#This Row],[2020 1]]</f>
        <v>0</v>
      </c>
    </row>
    <row r="192" spans="1:61" x14ac:dyDescent="0.25">
      <c r="A192" s="81" t="str">
        <f t="shared" si="125"/>
        <v>heat-nuclearEstonia</v>
      </c>
      <c r="B192" s="6" t="s">
        <v>73</v>
      </c>
      <c r="C192" t="s">
        <v>25</v>
      </c>
      <c r="D192" s="84">
        <v>0</v>
      </c>
      <c r="E192" s="84">
        <v>0</v>
      </c>
      <c r="F192" s="84">
        <v>0</v>
      </c>
      <c r="G192" s="84">
        <v>0</v>
      </c>
      <c r="H192" s="84">
        <v>0</v>
      </c>
      <c r="I192" s="84">
        <v>0</v>
      </c>
      <c r="J192" s="84">
        <v>0</v>
      </c>
      <c r="K192" s="84">
        <v>0</v>
      </c>
      <c r="L192" s="84">
        <v>0</v>
      </c>
      <c r="M192" s="84">
        <v>0</v>
      </c>
      <c r="N192" s="84">
        <v>0</v>
      </c>
      <c r="O192" s="84">
        <v>0</v>
      </c>
      <c r="P192" s="84">
        <v>0</v>
      </c>
      <c r="Q192" s="84">
        <v>0</v>
      </c>
      <c r="R192" s="84">
        <v>0</v>
      </c>
      <c r="S192" s="84">
        <v>0</v>
      </c>
      <c r="T192" s="84">
        <v>0</v>
      </c>
      <c r="U192" s="84">
        <v>0</v>
      </c>
      <c r="V192" s="84">
        <v>0</v>
      </c>
      <c r="W192" s="84">
        <v>0</v>
      </c>
      <c r="X192" s="84">
        <v>0</v>
      </c>
      <c r="Y192" s="84">
        <v>0</v>
      </c>
      <c r="Z192" s="84">
        <v>0</v>
      </c>
      <c r="AA192" s="84">
        <v>0</v>
      </c>
      <c r="AB192" s="84">
        <v>0</v>
      </c>
      <c r="AC192" s="84">
        <v>0</v>
      </c>
      <c r="AD192" s="84">
        <v>0</v>
      </c>
      <c r="AE192" s="84">
        <v>0</v>
      </c>
      <c r="AF192" s="84">
        <f t="shared" si="122"/>
        <v>0</v>
      </c>
      <c r="AG192" s="84">
        <f t="shared" si="123"/>
        <v>0</v>
      </c>
      <c r="AH192" s="84">
        <f t="shared" si="124"/>
        <v>0</v>
      </c>
      <c r="AI192" s="84">
        <f ca="1">VLOOKUP(eurostat_totals[[#This Row],[energy carrier EUCalc]],$AE$11:$BI$24,COLUMN()-COLUMN($AD$29),FALSE)*eurostat_totals[[#This Row],[2020 1]]</f>
        <v>0</v>
      </c>
      <c r="AJ192" s="84">
        <f ca="1">VLOOKUP(eurostat_totals[[#This Row],[energy carrier EUCalc]],$AE$11:$BI$24,COLUMN()-COLUMN($AD$29),FALSE)*eurostat_totals[[#This Row],[2020 1]]</f>
        <v>0</v>
      </c>
      <c r="AK192" s="84">
        <f ca="1">VLOOKUP(eurostat_totals[[#This Row],[energy carrier EUCalc]],$AE$11:$BI$24,COLUMN()-COLUMN($AD$29),FALSE)*eurostat_totals[[#This Row],[2020 1]]</f>
        <v>0</v>
      </c>
      <c r="AL192" s="84">
        <f ca="1">VLOOKUP(eurostat_totals[[#This Row],[energy carrier EUCalc]],$AE$11:$BI$24,COLUMN()-COLUMN($AD$29),FALSE)*eurostat_totals[[#This Row],[2020 1]]</f>
        <v>0</v>
      </c>
      <c r="AM192" s="84">
        <f ca="1">VLOOKUP(eurostat_totals[[#This Row],[energy carrier EUCalc]],$AE$11:$BI$24,COLUMN()-COLUMN($AD$29),FALSE)*eurostat_totals[[#This Row],[2020 1]]</f>
        <v>0</v>
      </c>
      <c r="AN192" s="84">
        <f ca="1">VLOOKUP(eurostat_totals[[#This Row],[energy carrier EUCalc]],$AE$11:$BI$24,COLUMN()-COLUMN($AD$29),FALSE)*eurostat_totals[[#This Row],[2020 1]]</f>
        <v>0</v>
      </c>
      <c r="AO192" s="84">
        <f>VLOOKUP(eurostat_totals[[#This Row],[energy carrier EUCalc]],$AE$11:$BI$24,COLUMN()-COLUMN($AD$29),FALSE)*eurostat_totals[[#This Row],[2020 1]]</f>
        <v>0</v>
      </c>
      <c r="AP192" s="84">
        <f ca="1">VLOOKUP(eurostat_totals[[#This Row],[energy carrier EUCalc]],$AE$11:$BI$24,COLUMN()-COLUMN($AD$29),FALSE)*eurostat_totals[[#This Row],[2020 1]]</f>
        <v>0</v>
      </c>
      <c r="AQ192" s="84">
        <f ca="1">VLOOKUP(eurostat_totals[[#This Row],[energy carrier EUCalc]],$AE$11:$BI$24,COLUMN()-COLUMN($AD$29),FALSE)*eurostat_totals[[#This Row],[2020 1]]</f>
        <v>0</v>
      </c>
      <c r="AR192" s="81">
        <f ca="1">VLOOKUP(eurostat_totals[[#This Row],[energy carrier EUCalc]],$AE$11:$BI$24,COLUMN()-COLUMN($AD$29),FALSE)*eurostat_totals[[#This Row],[2020 1]]</f>
        <v>0</v>
      </c>
      <c r="AS192" s="81">
        <f ca="1">VLOOKUP(eurostat_totals[[#This Row],[energy carrier EUCalc]],$AE$11:$BI$24,COLUMN()-COLUMN($AD$29),FALSE)*eurostat_totals[[#This Row],[2020 1]]</f>
        <v>0</v>
      </c>
      <c r="AT192" s="81">
        <f ca="1">VLOOKUP(eurostat_totals[[#This Row],[energy carrier EUCalc]],$AE$11:$BI$24,COLUMN()-COLUMN($AD$29),FALSE)*eurostat_totals[[#This Row],[2020 1]]</f>
        <v>0</v>
      </c>
      <c r="AU192" s="81">
        <f ca="1">VLOOKUP(eurostat_totals[[#This Row],[energy carrier EUCalc]],$AE$11:$BI$24,COLUMN()-COLUMN($AD$29),FALSE)*eurostat_totals[[#This Row],[2020 1]]</f>
        <v>0</v>
      </c>
      <c r="AV192" s="81">
        <f>VLOOKUP(eurostat_totals[[#This Row],[energy carrier EUCalc]],$AE$11:$BI$24,COLUMN()-COLUMN($AD$29),FALSE)*eurostat_totals[[#This Row],[2020 1]]</f>
        <v>0</v>
      </c>
      <c r="AW192" s="81">
        <f ca="1">VLOOKUP(eurostat_totals[[#This Row],[energy carrier EUCalc]],$AE$11:$BI$24,COLUMN()-COLUMN($AD$29),FALSE)*eurostat_totals[[#This Row],[2020 1]]</f>
        <v>0</v>
      </c>
      <c r="AX192" s="81">
        <f ca="1">VLOOKUP(eurostat_totals[[#This Row],[energy carrier EUCalc]],$AE$11:$BI$24,COLUMN()-COLUMN($AD$29),FALSE)*eurostat_totals[[#This Row],[2020 1]]</f>
        <v>0</v>
      </c>
      <c r="AY192" s="81">
        <f ca="1">VLOOKUP(eurostat_totals[[#This Row],[energy carrier EUCalc]],$AE$11:$BI$24,COLUMN()-COLUMN($AD$29),FALSE)*eurostat_totals[[#This Row],[2020 1]]</f>
        <v>0</v>
      </c>
      <c r="AZ192" s="81">
        <f ca="1">VLOOKUP(eurostat_totals[[#This Row],[energy carrier EUCalc]],$AE$11:$BI$24,COLUMN()-COLUMN($AD$29),FALSE)*eurostat_totals[[#This Row],[2020 1]]</f>
        <v>0</v>
      </c>
      <c r="BA192" s="81">
        <f ca="1">VLOOKUP(eurostat_totals[[#This Row],[energy carrier EUCalc]],$AE$11:$BI$24,COLUMN()-COLUMN($AD$29),FALSE)*eurostat_totals[[#This Row],[2020 1]]</f>
        <v>0</v>
      </c>
      <c r="BB192" s="81">
        <f ca="1">VLOOKUP(eurostat_totals[[#This Row],[energy carrier EUCalc]],$AE$11:$BI$24,COLUMN()-COLUMN($AD$29),FALSE)*eurostat_totals[[#This Row],[2020 1]]</f>
        <v>0</v>
      </c>
      <c r="BC192" s="81">
        <f>VLOOKUP(eurostat_totals[[#This Row],[energy carrier EUCalc]],$AE$11:$BI$24,COLUMN()-COLUMN($AD$29),FALSE)*eurostat_totals[[#This Row],[2020 1]]</f>
        <v>0</v>
      </c>
      <c r="BD192" s="81">
        <f ca="1">VLOOKUP(eurostat_totals[[#This Row],[energy carrier EUCalc]],$AE$11:$BI$24,COLUMN()-COLUMN($AD$29),FALSE)*eurostat_totals[[#This Row],[2020 1]]</f>
        <v>0</v>
      </c>
      <c r="BE192" s="81">
        <f ca="1">VLOOKUP(eurostat_totals[[#This Row],[energy carrier EUCalc]],$AE$11:$BI$24,COLUMN()-COLUMN($AD$29),FALSE)*eurostat_totals[[#This Row],[2020 1]]</f>
        <v>0</v>
      </c>
      <c r="BF192" s="81">
        <f ca="1">VLOOKUP(eurostat_totals[[#This Row],[energy carrier EUCalc]],$AE$11:$BI$24,COLUMN()-COLUMN($AD$29),FALSE)*eurostat_totals[[#This Row],[2020 1]]</f>
        <v>0</v>
      </c>
      <c r="BG192" s="81">
        <f ca="1">VLOOKUP(eurostat_totals[[#This Row],[energy carrier EUCalc]],$AE$11:$BI$24,COLUMN()-COLUMN($AD$29),FALSE)*eurostat_totals[[#This Row],[2020 1]]</f>
        <v>0</v>
      </c>
      <c r="BH192" s="81">
        <f ca="1">VLOOKUP(eurostat_totals[[#This Row],[energy carrier EUCalc]],$AE$11:$BI$24,COLUMN()-COLUMN($AD$29),FALSE)*eurostat_totals[[#This Row],[2020 1]]</f>
        <v>0</v>
      </c>
      <c r="BI192" s="81">
        <f ca="1">VLOOKUP(eurostat_totals[[#This Row],[energy carrier EUCalc]],$AE$11:$BI$24,COLUMN()-COLUMN($AD$29),FALSE)*eurostat_totals[[#This Row],[2020 1]]</f>
        <v>0</v>
      </c>
    </row>
    <row r="193" spans="1:61" x14ac:dyDescent="0.25">
      <c r="A193" s="81" t="str">
        <f t="shared" si="125"/>
        <v>heat-nuclearFinland</v>
      </c>
      <c r="B193" s="6" t="s">
        <v>73</v>
      </c>
      <c r="C193" t="s">
        <v>11</v>
      </c>
      <c r="D193" s="84">
        <v>0</v>
      </c>
      <c r="E193" s="84">
        <v>0</v>
      </c>
      <c r="F193" s="84">
        <v>0</v>
      </c>
      <c r="G193" s="84">
        <v>0</v>
      </c>
      <c r="H193" s="84">
        <v>0</v>
      </c>
      <c r="I193" s="84">
        <v>0</v>
      </c>
      <c r="J193" s="84">
        <v>0</v>
      </c>
      <c r="K193" s="84">
        <v>0</v>
      </c>
      <c r="L193" s="84">
        <v>0</v>
      </c>
      <c r="M193" s="84">
        <v>0</v>
      </c>
      <c r="N193" s="84">
        <v>0</v>
      </c>
      <c r="O193" s="84">
        <v>0</v>
      </c>
      <c r="P193" s="84">
        <v>0</v>
      </c>
      <c r="Q193" s="84">
        <v>0</v>
      </c>
      <c r="R193" s="84">
        <v>0</v>
      </c>
      <c r="S193" s="84">
        <v>0</v>
      </c>
      <c r="T193" s="84">
        <v>0</v>
      </c>
      <c r="U193" s="84">
        <v>0</v>
      </c>
      <c r="V193" s="84">
        <v>0</v>
      </c>
      <c r="W193" s="84">
        <v>0</v>
      </c>
      <c r="X193" s="84">
        <v>0</v>
      </c>
      <c r="Y193" s="84">
        <v>0</v>
      </c>
      <c r="Z193" s="84">
        <v>0</v>
      </c>
      <c r="AA193" s="84">
        <v>0</v>
      </c>
      <c r="AB193" s="84">
        <v>0</v>
      </c>
      <c r="AC193" s="84">
        <v>0</v>
      </c>
      <c r="AD193" s="84">
        <v>0</v>
      </c>
      <c r="AE193" s="84">
        <v>0</v>
      </c>
      <c r="AF193" s="84">
        <f t="shared" si="122"/>
        <v>0</v>
      </c>
      <c r="AG193" s="84">
        <f t="shared" si="123"/>
        <v>0</v>
      </c>
      <c r="AH193" s="84">
        <f t="shared" si="124"/>
        <v>0</v>
      </c>
      <c r="AI193" s="84">
        <f ca="1">VLOOKUP(eurostat_totals[[#This Row],[energy carrier EUCalc]],$AE$11:$BI$24,COLUMN()-COLUMN($AD$29),FALSE)*eurostat_totals[[#This Row],[2020 1]]</f>
        <v>0</v>
      </c>
      <c r="AJ193" s="84">
        <f ca="1">VLOOKUP(eurostat_totals[[#This Row],[energy carrier EUCalc]],$AE$11:$BI$24,COLUMN()-COLUMN($AD$29),FALSE)*eurostat_totals[[#This Row],[2020 1]]</f>
        <v>0</v>
      </c>
      <c r="AK193" s="84">
        <f ca="1">VLOOKUP(eurostat_totals[[#This Row],[energy carrier EUCalc]],$AE$11:$BI$24,COLUMN()-COLUMN($AD$29),FALSE)*eurostat_totals[[#This Row],[2020 1]]</f>
        <v>0</v>
      </c>
      <c r="AL193" s="84">
        <f ca="1">VLOOKUP(eurostat_totals[[#This Row],[energy carrier EUCalc]],$AE$11:$BI$24,COLUMN()-COLUMN($AD$29),FALSE)*eurostat_totals[[#This Row],[2020 1]]</f>
        <v>0</v>
      </c>
      <c r="AM193" s="84">
        <f ca="1">VLOOKUP(eurostat_totals[[#This Row],[energy carrier EUCalc]],$AE$11:$BI$24,COLUMN()-COLUMN($AD$29),FALSE)*eurostat_totals[[#This Row],[2020 1]]</f>
        <v>0</v>
      </c>
      <c r="AN193" s="84">
        <f ca="1">VLOOKUP(eurostat_totals[[#This Row],[energy carrier EUCalc]],$AE$11:$BI$24,COLUMN()-COLUMN($AD$29),FALSE)*eurostat_totals[[#This Row],[2020 1]]</f>
        <v>0</v>
      </c>
      <c r="AO193" s="84">
        <f>VLOOKUP(eurostat_totals[[#This Row],[energy carrier EUCalc]],$AE$11:$BI$24,COLUMN()-COLUMN($AD$29),FALSE)*eurostat_totals[[#This Row],[2020 1]]</f>
        <v>0</v>
      </c>
      <c r="AP193" s="84">
        <f ca="1">VLOOKUP(eurostat_totals[[#This Row],[energy carrier EUCalc]],$AE$11:$BI$24,COLUMN()-COLUMN($AD$29),FALSE)*eurostat_totals[[#This Row],[2020 1]]</f>
        <v>0</v>
      </c>
      <c r="AQ193" s="84">
        <f ca="1">VLOOKUP(eurostat_totals[[#This Row],[energy carrier EUCalc]],$AE$11:$BI$24,COLUMN()-COLUMN($AD$29),FALSE)*eurostat_totals[[#This Row],[2020 1]]</f>
        <v>0</v>
      </c>
      <c r="AR193" s="81">
        <f ca="1">VLOOKUP(eurostat_totals[[#This Row],[energy carrier EUCalc]],$AE$11:$BI$24,COLUMN()-COLUMN($AD$29),FALSE)*eurostat_totals[[#This Row],[2020 1]]</f>
        <v>0</v>
      </c>
      <c r="AS193" s="81">
        <f ca="1">VLOOKUP(eurostat_totals[[#This Row],[energy carrier EUCalc]],$AE$11:$BI$24,COLUMN()-COLUMN($AD$29),FALSE)*eurostat_totals[[#This Row],[2020 1]]</f>
        <v>0</v>
      </c>
      <c r="AT193" s="81">
        <f ca="1">VLOOKUP(eurostat_totals[[#This Row],[energy carrier EUCalc]],$AE$11:$BI$24,COLUMN()-COLUMN($AD$29),FALSE)*eurostat_totals[[#This Row],[2020 1]]</f>
        <v>0</v>
      </c>
      <c r="AU193" s="81">
        <f ca="1">VLOOKUP(eurostat_totals[[#This Row],[energy carrier EUCalc]],$AE$11:$BI$24,COLUMN()-COLUMN($AD$29),FALSE)*eurostat_totals[[#This Row],[2020 1]]</f>
        <v>0</v>
      </c>
      <c r="AV193" s="81">
        <f>VLOOKUP(eurostat_totals[[#This Row],[energy carrier EUCalc]],$AE$11:$BI$24,COLUMN()-COLUMN($AD$29),FALSE)*eurostat_totals[[#This Row],[2020 1]]</f>
        <v>0</v>
      </c>
      <c r="AW193" s="81">
        <f ca="1">VLOOKUP(eurostat_totals[[#This Row],[energy carrier EUCalc]],$AE$11:$BI$24,COLUMN()-COLUMN($AD$29),FALSE)*eurostat_totals[[#This Row],[2020 1]]</f>
        <v>0</v>
      </c>
      <c r="AX193" s="81">
        <f ca="1">VLOOKUP(eurostat_totals[[#This Row],[energy carrier EUCalc]],$AE$11:$BI$24,COLUMN()-COLUMN($AD$29),FALSE)*eurostat_totals[[#This Row],[2020 1]]</f>
        <v>0</v>
      </c>
      <c r="AY193" s="81">
        <f ca="1">VLOOKUP(eurostat_totals[[#This Row],[energy carrier EUCalc]],$AE$11:$BI$24,COLUMN()-COLUMN($AD$29),FALSE)*eurostat_totals[[#This Row],[2020 1]]</f>
        <v>0</v>
      </c>
      <c r="AZ193" s="81">
        <f ca="1">VLOOKUP(eurostat_totals[[#This Row],[energy carrier EUCalc]],$AE$11:$BI$24,COLUMN()-COLUMN($AD$29),FALSE)*eurostat_totals[[#This Row],[2020 1]]</f>
        <v>0</v>
      </c>
      <c r="BA193" s="81">
        <f ca="1">VLOOKUP(eurostat_totals[[#This Row],[energy carrier EUCalc]],$AE$11:$BI$24,COLUMN()-COLUMN($AD$29),FALSE)*eurostat_totals[[#This Row],[2020 1]]</f>
        <v>0</v>
      </c>
      <c r="BB193" s="81">
        <f ca="1">VLOOKUP(eurostat_totals[[#This Row],[energy carrier EUCalc]],$AE$11:$BI$24,COLUMN()-COLUMN($AD$29),FALSE)*eurostat_totals[[#This Row],[2020 1]]</f>
        <v>0</v>
      </c>
      <c r="BC193" s="81">
        <f>VLOOKUP(eurostat_totals[[#This Row],[energy carrier EUCalc]],$AE$11:$BI$24,COLUMN()-COLUMN($AD$29),FALSE)*eurostat_totals[[#This Row],[2020 1]]</f>
        <v>0</v>
      </c>
      <c r="BD193" s="81">
        <f ca="1">VLOOKUP(eurostat_totals[[#This Row],[energy carrier EUCalc]],$AE$11:$BI$24,COLUMN()-COLUMN($AD$29),FALSE)*eurostat_totals[[#This Row],[2020 1]]</f>
        <v>0</v>
      </c>
      <c r="BE193" s="81">
        <f ca="1">VLOOKUP(eurostat_totals[[#This Row],[energy carrier EUCalc]],$AE$11:$BI$24,COLUMN()-COLUMN($AD$29),FALSE)*eurostat_totals[[#This Row],[2020 1]]</f>
        <v>0</v>
      </c>
      <c r="BF193" s="81">
        <f ca="1">VLOOKUP(eurostat_totals[[#This Row],[energy carrier EUCalc]],$AE$11:$BI$24,COLUMN()-COLUMN($AD$29),FALSE)*eurostat_totals[[#This Row],[2020 1]]</f>
        <v>0</v>
      </c>
      <c r="BG193" s="81">
        <f ca="1">VLOOKUP(eurostat_totals[[#This Row],[energy carrier EUCalc]],$AE$11:$BI$24,COLUMN()-COLUMN($AD$29),FALSE)*eurostat_totals[[#This Row],[2020 1]]</f>
        <v>0</v>
      </c>
      <c r="BH193" s="81">
        <f ca="1">VLOOKUP(eurostat_totals[[#This Row],[energy carrier EUCalc]],$AE$11:$BI$24,COLUMN()-COLUMN($AD$29),FALSE)*eurostat_totals[[#This Row],[2020 1]]</f>
        <v>0</v>
      </c>
      <c r="BI193" s="81">
        <f ca="1">VLOOKUP(eurostat_totals[[#This Row],[energy carrier EUCalc]],$AE$11:$BI$24,COLUMN()-COLUMN($AD$29),FALSE)*eurostat_totals[[#This Row],[2020 1]]</f>
        <v>0</v>
      </c>
    </row>
    <row r="194" spans="1:61" x14ac:dyDescent="0.25">
      <c r="A194" s="81" t="str">
        <f t="shared" si="125"/>
        <v>heat-nuclearFrance</v>
      </c>
      <c r="B194" s="6" t="s">
        <v>73</v>
      </c>
      <c r="C194" t="s">
        <v>3</v>
      </c>
      <c r="D194" s="84">
        <v>0</v>
      </c>
      <c r="E194" s="84">
        <v>0</v>
      </c>
      <c r="F194" s="84">
        <v>0</v>
      </c>
      <c r="G194" s="84">
        <v>0</v>
      </c>
      <c r="H194" s="84">
        <v>0</v>
      </c>
      <c r="I194" s="84">
        <v>0</v>
      </c>
      <c r="J194" s="84">
        <v>0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</v>
      </c>
      <c r="Q194" s="84">
        <v>0</v>
      </c>
      <c r="R194" s="84">
        <v>0</v>
      </c>
      <c r="S194" s="84">
        <v>0</v>
      </c>
      <c r="T194" s="84">
        <v>0</v>
      </c>
      <c r="U194" s="84">
        <v>0</v>
      </c>
      <c r="V194" s="84">
        <v>0</v>
      </c>
      <c r="W194" s="84">
        <v>0</v>
      </c>
      <c r="X194" s="84">
        <v>0</v>
      </c>
      <c r="Y194" s="84">
        <v>0</v>
      </c>
      <c r="Z194" s="84">
        <v>0</v>
      </c>
      <c r="AA194" s="84">
        <v>0</v>
      </c>
      <c r="AB194" s="84">
        <v>0</v>
      </c>
      <c r="AC194" s="84">
        <v>0</v>
      </c>
      <c r="AD194" s="84">
        <v>0</v>
      </c>
      <c r="AE194" s="84">
        <v>0</v>
      </c>
      <c r="AF194" s="84">
        <f t="shared" si="122"/>
        <v>0</v>
      </c>
      <c r="AG194" s="84">
        <f t="shared" si="123"/>
        <v>0</v>
      </c>
      <c r="AH194" s="84">
        <f t="shared" si="124"/>
        <v>0</v>
      </c>
      <c r="AI194" s="84">
        <f ca="1">VLOOKUP(eurostat_totals[[#This Row],[energy carrier EUCalc]],$AE$11:$BI$24,COLUMN()-COLUMN($AD$29),FALSE)*eurostat_totals[[#This Row],[2020 1]]</f>
        <v>0</v>
      </c>
      <c r="AJ194" s="84">
        <f ca="1">VLOOKUP(eurostat_totals[[#This Row],[energy carrier EUCalc]],$AE$11:$BI$24,COLUMN()-COLUMN($AD$29),FALSE)*eurostat_totals[[#This Row],[2020 1]]</f>
        <v>0</v>
      </c>
      <c r="AK194" s="84">
        <f ca="1">VLOOKUP(eurostat_totals[[#This Row],[energy carrier EUCalc]],$AE$11:$BI$24,COLUMN()-COLUMN($AD$29),FALSE)*eurostat_totals[[#This Row],[2020 1]]</f>
        <v>0</v>
      </c>
      <c r="AL194" s="84">
        <f ca="1">VLOOKUP(eurostat_totals[[#This Row],[energy carrier EUCalc]],$AE$11:$BI$24,COLUMN()-COLUMN($AD$29),FALSE)*eurostat_totals[[#This Row],[2020 1]]</f>
        <v>0</v>
      </c>
      <c r="AM194" s="84">
        <f ca="1">VLOOKUP(eurostat_totals[[#This Row],[energy carrier EUCalc]],$AE$11:$BI$24,COLUMN()-COLUMN($AD$29),FALSE)*eurostat_totals[[#This Row],[2020 1]]</f>
        <v>0</v>
      </c>
      <c r="AN194" s="84">
        <f ca="1">VLOOKUP(eurostat_totals[[#This Row],[energy carrier EUCalc]],$AE$11:$BI$24,COLUMN()-COLUMN($AD$29),FALSE)*eurostat_totals[[#This Row],[2020 1]]</f>
        <v>0</v>
      </c>
      <c r="AO194" s="84">
        <f>VLOOKUP(eurostat_totals[[#This Row],[energy carrier EUCalc]],$AE$11:$BI$24,COLUMN()-COLUMN($AD$29),FALSE)*eurostat_totals[[#This Row],[2020 1]]</f>
        <v>0</v>
      </c>
      <c r="AP194" s="84">
        <f ca="1">VLOOKUP(eurostat_totals[[#This Row],[energy carrier EUCalc]],$AE$11:$BI$24,COLUMN()-COLUMN($AD$29),FALSE)*eurostat_totals[[#This Row],[2020 1]]</f>
        <v>0</v>
      </c>
      <c r="AQ194" s="84">
        <f ca="1">VLOOKUP(eurostat_totals[[#This Row],[energy carrier EUCalc]],$AE$11:$BI$24,COLUMN()-COLUMN($AD$29),FALSE)*eurostat_totals[[#This Row],[2020 1]]</f>
        <v>0</v>
      </c>
      <c r="AR194" s="81">
        <f ca="1">VLOOKUP(eurostat_totals[[#This Row],[energy carrier EUCalc]],$AE$11:$BI$24,COLUMN()-COLUMN($AD$29),FALSE)*eurostat_totals[[#This Row],[2020 1]]</f>
        <v>0</v>
      </c>
      <c r="AS194" s="81">
        <f ca="1">VLOOKUP(eurostat_totals[[#This Row],[energy carrier EUCalc]],$AE$11:$BI$24,COLUMN()-COLUMN($AD$29),FALSE)*eurostat_totals[[#This Row],[2020 1]]</f>
        <v>0</v>
      </c>
      <c r="AT194" s="81">
        <f ca="1">VLOOKUP(eurostat_totals[[#This Row],[energy carrier EUCalc]],$AE$11:$BI$24,COLUMN()-COLUMN($AD$29),FALSE)*eurostat_totals[[#This Row],[2020 1]]</f>
        <v>0</v>
      </c>
      <c r="AU194" s="81">
        <f ca="1">VLOOKUP(eurostat_totals[[#This Row],[energy carrier EUCalc]],$AE$11:$BI$24,COLUMN()-COLUMN($AD$29),FALSE)*eurostat_totals[[#This Row],[2020 1]]</f>
        <v>0</v>
      </c>
      <c r="AV194" s="81">
        <f>VLOOKUP(eurostat_totals[[#This Row],[energy carrier EUCalc]],$AE$11:$BI$24,COLUMN()-COLUMN($AD$29),FALSE)*eurostat_totals[[#This Row],[2020 1]]</f>
        <v>0</v>
      </c>
      <c r="AW194" s="81">
        <f ca="1">VLOOKUP(eurostat_totals[[#This Row],[energy carrier EUCalc]],$AE$11:$BI$24,COLUMN()-COLUMN($AD$29),FALSE)*eurostat_totals[[#This Row],[2020 1]]</f>
        <v>0</v>
      </c>
      <c r="AX194" s="81">
        <f ca="1">VLOOKUP(eurostat_totals[[#This Row],[energy carrier EUCalc]],$AE$11:$BI$24,COLUMN()-COLUMN($AD$29),FALSE)*eurostat_totals[[#This Row],[2020 1]]</f>
        <v>0</v>
      </c>
      <c r="AY194" s="81">
        <f ca="1">VLOOKUP(eurostat_totals[[#This Row],[energy carrier EUCalc]],$AE$11:$BI$24,COLUMN()-COLUMN($AD$29),FALSE)*eurostat_totals[[#This Row],[2020 1]]</f>
        <v>0</v>
      </c>
      <c r="AZ194" s="81">
        <f ca="1">VLOOKUP(eurostat_totals[[#This Row],[energy carrier EUCalc]],$AE$11:$BI$24,COLUMN()-COLUMN($AD$29),FALSE)*eurostat_totals[[#This Row],[2020 1]]</f>
        <v>0</v>
      </c>
      <c r="BA194" s="81">
        <f ca="1">VLOOKUP(eurostat_totals[[#This Row],[energy carrier EUCalc]],$AE$11:$BI$24,COLUMN()-COLUMN($AD$29),FALSE)*eurostat_totals[[#This Row],[2020 1]]</f>
        <v>0</v>
      </c>
      <c r="BB194" s="81">
        <f ca="1">VLOOKUP(eurostat_totals[[#This Row],[energy carrier EUCalc]],$AE$11:$BI$24,COLUMN()-COLUMN($AD$29),FALSE)*eurostat_totals[[#This Row],[2020 1]]</f>
        <v>0</v>
      </c>
      <c r="BC194" s="81">
        <f>VLOOKUP(eurostat_totals[[#This Row],[energy carrier EUCalc]],$AE$11:$BI$24,COLUMN()-COLUMN($AD$29),FALSE)*eurostat_totals[[#This Row],[2020 1]]</f>
        <v>0</v>
      </c>
      <c r="BD194" s="81">
        <f ca="1">VLOOKUP(eurostat_totals[[#This Row],[energy carrier EUCalc]],$AE$11:$BI$24,COLUMN()-COLUMN($AD$29),FALSE)*eurostat_totals[[#This Row],[2020 1]]</f>
        <v>0</v>
      </c>
      <c r="BE194" s="81">
        <f ca="1">VLOOKUP(eurostat_totals[[#This Row],[energy carrier EUCalc]],$AE$11:$BI$24,COLUMN()-COLUMN($AD$29),FALSE)*eurostat_totals[[#This Row],[2020 1]]</f>
        <v>0</v>
      </c>
      <c r="BF194" s="81">
        <f ca="1">VLOOKUP(eurostat_totals[[#This Row],[energy carrier EUCalc]],$AE$11:$BI$24,COLUMN()-COLUMN($AD$29),FALSE)*eurostat_totals[[#This Row],[2020 1]]</f>
        <v>0</v>
      </c>
      <c r="BG194" s="81">
        <f ca="1">VLOOKUP(eurostat_totals[[#This Row],[energy carrier EUCalc]],$AE$11:$BI$24,COLUMN()-COLUMN($AD$29),FALSE)*eurostat_totals[[#This Row],[2020 1]]</f>
        <v>0</v>
      </c>
      <c r="BH194" s="81">
        <f ca="1">VLOOKUP(eurostat_totals[[#This Row],[energy carrier EUCalc]],$AE$11:$BI$24,COLUMN()-COLUMN($AD$29),FALSE)*eurostat_totals[[#This Row],[2020 1]]</f>
        <v>0</v>
      </c>
      <c r="BI194" s="81">
        <f ca="1">VLOOKUP(eurostat_totals[[#This Row],[energy carrier EUCalc]],$AE$11:$BI$24,COLUMN()-COLUMN($AD$29),FALSE)*eurostat_totals[[#This Row],[2020 1]]</f>
        <v>0</v>
      </c>
    </row>
    <row r="195" spans="1:61" x14ac:dyDescent="0.25">
      <c r="A195" s="81" t="str">
        <f t="shared" si="125"/>
        <v>heat-nuclearGermany</v>
      </c>
      <c r="B195" s="6" t="s">
        <v>73</v>
      </c>
      <c r="C195" t="s">
        <v>2</v>
      </c>
      <c r="D195" s="84">
        <v>0</v>
      </c>
      <c r="E195" s="84">
        <v>0</v>
      </c>
      <c r="F195" s="84">
        <v>0</v>
      </c>
      <c r="G195" s="84">
        <v>0</v>
      </c>
      <c r="H195" s="84">
        <v>0</v>
      </c>
      <c r="I195" s="84">
        <v>0</v>
      </c>
      <c r="J195" s="84">
        <v>0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</v>
      </c>
      <c r="Q195" s="84">
        <v>0</v>
      </c>
      <c r="R195" s="84">
        <v>0</v>
      </c>
      <c r="S195" s="84">
        <v>0</v>
      </c>
      <c r="T195" s="84">
        <v>0</v>
      </c>
      <c r="U195" s="84">
        <v>0</v>
      </c>
      <c r="V195" s="84">
        <v>0</v>
      </c>
      <c r="W195" s="84">
        <v>0</v>
      </c>
      <c r="X195" s="84">
        <v>0</v>
      </c>
      <c r="Y195" s="84">
        <v>0</v>
      </c>
      <c r="Z195" s="84">
        <v>0</v>
      </c>
      <c r="AA195" s="84">
        <v>0</v>
      </c>
      <c r="AB195" s="84">
        <v>0</v>
      </c>
      <c r="AC195" s="84">
        <v>0</v>
      </c>
      <c r="AD195" s="84">
        <v>0</v>
      </c>
      <c r="AE195" s="84">
        <v>0</v>
      </c>
      <c r="AF195" s="84">
        <f t="shared" si="122"/>
        <v>0</v>
      </c>
      <c r="AG195" s="84">
        <f t="shared" si="123"/>
        <v>0</v>
      </c>
      <c r="AH195" s="84">
        <f t="shared" si="124"/>
        <v>0</v>
      </c>
      <c r="AI195" s="84">
        <f ca="1">VLOOKUP(eurostat_totals[[#This Row],[energy carrier EUCalc]],$AE$11:$BI$24,COLUMN()-COLUMN($AD$29),FALSE)*eurostat_totals[[#This Row],[2020 1]]</f>
        <v>0</v>
      </c>
      <c r="AJ195" s="84">
        <f ca="1">VLOOKUP(eurostat_totals[[#This Row],[energy carrier EUCalc]],$AE$11:$BI$24,COLUMN()-COLUMN($AD$29),FALSE)*eurostat_totals[[#This Row],[2020 1]]</f>
        <v>0</v>
      </c>
      <c r="AK195" s="84">
        <f ca="1">VLOOKUP(eurostat_totals[[#This Row],[energy carrier EUCalc]],$AE$11:$BI$24,COLUMN()-COLUMN($AD$29),FALSE)*eurostat_totals[[#This Row],[2020 1]]</f>
        <v>0</v>
      </c>
      <c r="AL195" s="84">
        <f ca="1">VLOOKUP(eurostat_totals[[#This Row],[energy carrier EUCalc]],$AE$11:$BI$24,COLUMN()-COLUMN($AD$29),FALSE)*eurostat_totals[[#This Row],[2020 1]]</f>
        <v>0</v>
      </c>
      <c r="AM195" s="84">
        <f ca="1">VLOOKUP(eurostat_totals[[#This Row],[energy carrier EUCalc]],$AE$11:$BI$24,COLUMN()-COLUMN($AD$29),FALSE)*eurostat_totals[[#This Row],[2020 1]]</f>
        <v>0</v>
      </c>
      <c r="AN195" s="84">
        <f ca="1">VLOOKUP(eurostat_totals[[#This Row],[energy carrier EUCalc]],$AE$11:$BI$24,COLUMN()-COLUMN($AD$29),FALSE)*eurostat_totals[[#This Row],[2020 1]]</f>
        <v>0</v>
      </c>
      <c r="AO195" s="84">
        <f>VLOOKUP(eurostat_totals[[#This Row],[energy carrier EUCalc]],$AE$11:$BI$24,COLUMN()-COLUMN($AD$29),FALSE)*eurostat_totals[[#This Row],[2020 1]]</f>
        <v>0</v>
      </c>
      <c r="AP195" s="84">
        <f ca="1">VLOOKUP(eurostat_totals[[#This Row],[energy carrier EUCalc]],$AE$11:$BI$24,COLUMN()-COLUMN($AD$29),FALSE)*eurostat_totals[[#This Row],[2020 1]]</f>
        <v>0</v>
      </c>
      <c r="AQ195" s="84">
        <f ca="1">VLOOKUP(eurostat_totals[[#This Row],[energy carrier EUCalc]],$AE$11:$BI$24,COLUMN()-COLUMN($AD$29),FALSE)*eurostat_totals[[#This Row],[2020 1]]</f>
        <v>0</v>
      </c>
      <c r="AR195" s="81">
        <f ca="1">VLOOKUP(eurostat_totals[[#This Row],[energy carrier EUCalc]],$AE$11:$BI$24,COLUMN()-COLUMN($AD$29),FALSE)*eurostat_totals[[#This Row],[2020 1]]</f>
        <v>0</v>
      </c>
      <c r="AS195" s="81">
        <f ca="1">VLOOKUP(eurostat_totals[[#This Row],[energy carrier EUCalc]],$AE$11:$BI$24,COLUMN()-COLUMN($AD$29),FALSE)*eurostat_totals[[#This Row],[2020 1]]</f>
        <v>0</v>
      </c>
      <c r="AT195" s="81">
        <f ca="1">VLOOKUP(eurostat_totals[[#This Row],[energy carrier EUCalc]],$AE$11:$BI$24,COLUMN()-COLUMN($AD$29),FALSE)*eurostat_totals[[#This Row],[2020 1]]</f>
        <v>0</v>
      </c>
      <c r="AU195" s="81">
        <f ca="1">VLOOKUP(eurostat_totals[[#This Row],[energy carrier EUCalc]],$AE$11:$BI$24,COLUMN()-COLUMN($AD$29),FALSE)*eurostat_totals[[#This Row],[2020 1]]</f>
        <v>0</v>
      </c>
      <c r="AV195" s="81">
        <f>VLOOKUP(eurostat_totals[[#This Row],[energy carrier EUCalc]],$AE$11:$BI$24,COLUMN()-COLUMN($AD$29),FALSE)*eurostat_totals[[#This Row],[2020 1]]</f>
        <v>0</v>
      </c>
      <c r="AW195" s="81">
        <f ca="1">VLOOKUP(eurostat_totals[[#This Row],[energy carrier EUCalc]],$AE$11:$BI$24,COLUMN()-COLUMN($AD$29),FALSE)*eurostat_totals[[#This Row],[2020 1]]</f>
        <v>0</v>
      </c>
      <c r="AX195" s="81">
        <f ca="1">VLOOKUP(eurostat_totals[[#This Row],[energy carrier EUCalc]],$AE$11:$BI$24,COLUMN()-COLUMN($AD$29),FALSE)*eurostat_totals[[#This Row],[2020 1]]</f>
        <v>0</v>
      </c>
      <c r="AY195" s="81">
        <f ca="1">VLOOKUP(eurostat_totals[[#This Row],[energy carrier EUCalc]],$AE$11:$BI$24,COLUMN()-COLUMN($AD$29),FALSE)*eurostat_totals[[#This Row],[2020 1]]</f>
        <v>0</v>
      </c>
      <c r="AZ195" s="81">
        <f ca="1">VLOOKUP(eurostat_totals[[#This Row],[energy carrier EUCalc]],$AE$11:$BI$24,COLUMN()-COLUMN($AD$29),FALSE)*eurostat_totals[[#This Row],[2020 1]]</f>
        <v>0</v>
      </c>
      <c r="BA195" s="81">
        <f ca="1">VLOOKUP(eurostat_totals[[#This Row],[energy carrier EUCalc]],$AE$11:$BI$24,COLUMN()-COLUMN($AD$29),FALSE)*eurostat_totals[[#This Row],[2020 1]]</f>
        <v>0</v>
      </c>
      <c r="BB195" s="81">
        <f ca="1">VLOOKUP(eurostat_totals[[#This Row],[energy carrier EUCalc]],$AE$11:$BI$24,COLUMN()-COLUMN($AD$29),FALSE)*eurostat_totals[[#This Row],[2020 1]]</f>
        <v>0</v>
      </c>
      <c r="BC195" s="81">
        <f>VLOOKUP(eurostat_totals[[#This Row],[energy carrier EUCalc]],$AE$11:$BI$24,COLUMN()-COLUMN($AD$29),FALSE)*eurostat_totals[[#This Row],[2020 1]]</f>
        <v>0</v>
      </c>
      <c r="BD195" s="81">
        <f ca="1">VLOOKUP(eurostat_totals[[#This Row],[energy carrier EUCalc]],$AE$11:$BI$24,COLUMN()-COLUMN($AD$29),FALSE)*eurostat_totals[[#This Row],[2020 1]]</f>
        <v>0</v>
      </c>
      <c r="BE195" s="81">
        <f ca="1">VLOOKUP(eurostat_totals[[#This Row],[energy carrier EUCalc]],$AE$11:$BI$24,COLUMN()-COLUMN($AD$29),FALSE)*eurostat_totals[[#This Row],[2020 1]]</f>
        <v>0</v>
      </c>
      <c r="BF195" s="81">
        <f ca="1">VLOOKUP(eurostat_totals[[#This Row],[energy carrier EUCalc]],$AE$11:$BI$24,COLUMN()-COLUMN($AD$29),FALSE)*eurostat_totals[[#This Row],[2020 1]]</f>
        <v>0</v>
      </c>
      <c r="BG195" s="81">
        <f ca="1">VLOOKUP(eurostat_totals[[#This Row],[energy carrier EUCalc]],$AE$11:$BI$24,COLUMN()-COLUMN($AD$29),FALSE)*eurostat_totals[[#This Row],[2020 1]]</f>
        <v>0</v>
      </c>
      <c r="BH195" s="81">
        <f ca="1">VLOOKUP(eurostat_totals[[#This Row],[energy carrier EUCalc]],$AE$11:$BI$24,COLUMN()-COLUMN($AD$29),FALSE)*eurostat_totals[[#This Row],[2020 1]]</f>
        <v>0</v>
      </c>
      <c r="BI195" s="81">
        <f ca="1">VLOOKUP(eurostat_totals[[#This Row],[energy carrier EUCalc]],$AE$11:$BI$24,COLUMN()-COLUMN($AD$29),FALSE)*eurostat_totals[[#This Row],[2020 1]]</f>
        <v>0</v>
      </c>
    </row>
    <row r="196" spans="1:61" x14ac:dyDescent="0.25">
      <c r="A196" s="81" t="str">
        <f t="shared" si="125"/>
        <v>heat-nuclearGreece</v>
      </c>
      <c r="B196" s="6" t="s">
        <v>73</v>
      </c>
      <c r="C196" t="s">
        <v>16</v>
      </c>
      <c r="D196" s="84">
        <v>0</v>
      </c>
      <c r="E196" s="84">
        <v>0</v>
      </c>
      <c r="F196" s="84">
        <v>0</v>
      </c>
      <c r="G196" s="84">
        <v>0</v>
      </c>
      <c r="H196" s="84">
        <v>0</v>
      </c>
      <c r="I196" s="84">
        <v>0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</v>
      </c>
      <c r="Q196" s="84">
        <v>0</v>
      </c>
      <c r="R196" s="84">
        <v>0</v>
      </c>
      <c r="S196" s="84">
        <v>0</v>
      </c>
      <c r="T196" s="84">
        <v>0</v>
      </c>
      <c r="U196" s="84">
        <v>0</v>
      </c>
      <c r="V196" s="84">
        <v>0</v>
      </c>
      <c r="W196" s="84">
        <v>0</v>
      </c>
      <c r="X196" s="84">
        <v>0</v>
      </c>
      <c r="Y196" s="84">
        <v>0</v>
      </c>
      <c r="Z196" s="84">
        <v>0</v>
      </c>
      <c r="AA196" s="84">
        <v>0</v>
      </c>
      <c r="AB196" s="84">
        <v>0</v>
      </c>
      <c r="AC196" s="84">
        <v>0</v>
      </c>
      <c r="AD196" s="84">
        <v>0</v>
      </c>
      <c r="AE196" s="84">
        <v>0</v>
      </c>
      <c r="AF196" s="84">
        <f t="shared" si="122"/>
        <v>0</v>
      </c>
      <c r="AG196" s="84">
        <f t="shared" si="123"/>
        <v>0</v>
      </c>
      <c r="AH196" s="84">
        <f t="shared" si="124"/>
        <v>0</v>
      </c>
      <c r="AI196" s="84">
        <f ca="1">VLOOKUP(eurostat_totals[[#This Row],[energy carrier EUCalc]],$AE$11:$BI$24,COLUMN()-COLUMN($AD$29),FALSE)*eurostat_totals[[#This Row],[2020 1]]</f>
        <v>0</v>
      </c>
      <c r="AJ196" s="84">
        <f ca="1">VLOOKUP(eurostat_totals[[#This Row],[energy carrier EUCalc]],$AE$11:$BI$24,COLUMN()-COLUMN($AD$29),FALSE)*eurostat_totals[[#This Row],[2020 1]]</f>
        <v>0</v>
      </c>
      <c r="AK196" s="84">
        <f ca="1">VLOOKUP(eurostat_totals[[#This Row],[energy carrier EUCalc]],$AE$11:$BI$24,COLUMN()-COLUMN($AD$29),FALSE)*eurostat_totals[[#This Row],[2020 1]]</f>
        <v>0</v>
      </c>
      <c r="AL196" s="84">
        <f ca="1">VLOOKUP(eurostat_totals[[#This Row],[energy carrier EUCalc]],$AE$11:$BI$24,COLUMN()-COLUMN($AD$29),FALSE)*eurostat_totals[[#This Row],[2020 1]]</f>
        <v>0</v>
      </c>
      <c r="AM196" s="84">
        <f ca="1">VLOOKUP(eurostat_totals[[#This Row],[energy carrier EUCalc]],$AE$11:$BI$24,COLUMN()-COLUMN($AD$29),FALSE)*eurostat_totals[[#This Row],[2020 1]]</f>
        <v>0</v>
      </c>
      <c r="AN196" s="84">
        <f ca="1">VLOOKUP(eurostat_totals[[#This Row],[energy carrier EUCalc]],$AE$11:$BI$24,COLUMN()-COLUMN($AD$29),FALSE)*eurostat_totals[[#This Row],[2020 1]]</f>
        <v>0</v>
      </c>
      <c r="AO196" s="84">
        <f>VLOOKUP(eurostat_totals[[#This Row],[energy carrier EUCalc]],$AE$11:$BI$24,COLUMN()-COLUMN($AD$29),FALSE)*eurostat_totals[[#This Row],[2020 1]]</f>
        <v>0</v>
      </c>
      <c r="AP196" s="84">
        <f ca="1">VLOOKUP(eurostat_totals[[#This Row],[energy carrier EUCalc]],$AE$11:$BI$24,COLUMN()-COLUMN($AD$29),FALSE)*eurostat_totals[[#This Row],[2020 1]]</f>
        <v>0</v>
      </c>
      <c r="AQ196" s="84">
        <f ca="1">VLOOKUP(eurostat_totals[[#This Row],[energy carrier EUCalc]],$AE$11:$BI$24,COLUMN()-COLUMN($AD$29),FALSE)*eurostat_totals[[#This Row],[2020 1]]</f>
        <v>0</v>
      </c>
      <c r="AR196" s="81">
        <f ca="1">VLOOKUP(eurostat_totals[[#This Row],[energy carrier EUCalc]],$AE$11:$BI$24,COLUMN()-COLUMN($AD$29),FALSE)*eurostat_totals[[#This Row],[2020 1]]</f>
        <v>0</v>
      </c>
      <c r="AS196" s="81">
        <f ca="1">VLOOKUP(eurostat_totals[[#This Row],[energy carrier EUCalc]],$AE$11:$BI$24,COLUMN()-COLUMN($AD$29),FALSE)*eurostat_totals[[#This Row],[2020 1]]</f>
        <v>0</v>
      </c>
      <c r="AT196" s="81">
        <f ca="1">VLOOKUP(eurostat_totals[[#This Row],[energy carrier EUCalc]],$AE$11:$BI$24,COLUMN()-COLUMN($AD$29),FALSE)*eurostat_totals[[#This Row],[2020 1]]</f>
        <v>0</v>
      </c>
      <c r="AU196" s="81">
        <f ca="1">VLOOKUP(eurostat_totals[[#This Row],[energy carrier EUCalc]],$AE$11:$BI$24,COLUMN()-COLUMN($AD$29),FALSE)*eurostat_totals[[#This Row],[2020 1]]</f>
        <v>0</v>
      </c>
      <c r="AV196" s="81">
        <f>VLOOKUP(eurostat_totals[[#This Row],[energy carrier EUCalc]],$AE$11:$BI$24,COLUMN()-COLUMN($AD$29),FALSE)*eurostat_totals[[#This Row],[2020 1]]</f>
        <v>0</v>
      </c>
      <c r="AW196" s="81">
        <f ca="1">VLOOKUP(eurostat_totals[[#This Row],[energy carrier EUCalc]],$AE$11:$BI$24,COLUMN()-COLUMN($AD$29),FALSE)*eurostat_totals[[#This Row],[2020 1]]</f>
        <v>0</v>
      </c>
      <c r="AX196" s="81">
        <f ca="1">VLOOKUP(eurostat_totals[[#This Row],[energy carrier EUCalc]],$AE$11:$BI$24,COLUMN()-COLUMN($AD$29),FALSE)*eurostat_totals[[#This Row],[2020 1]]</f>
        <v>0</v>
      </c>
      <c r="AY196" s="81">
        <f ca="1">VLOOKUP(eurostat_totals[[#This Row],[energy carrier EUCalc]],$AE$11:$BI$24,COLUMN()-COLUMN($AD$29),FALSE)*eurostat_totals[[#This Row],[2020 1]]</f>
        <v>0</v>
      </c>
      <c r="AZ196" s="81">
        <f ca="1">VLOOKUP(eurostat_totals[[#This Row],[energy carrier EUCalc]],$AE$11:$BI$24,COLUMN()-COLUMN($AD$29),FALSE)*eurostat_totals[[#This Row],[2020 1]]</f>
        <v>0</v>
      </c>
      <c r="BA196" s="81">
        <f ca="1">VLOOKUP(eurostat_totals[[#This Row],[energy carrier EUCalc]],$AE$11:$BI$24,COLUMN()-COLUMN($AD$29),FALSE)*eurostat_totals[[#This Row],[2020 1]]</f>
        <v>0</v>
      </c>
      <c r="BB196" s="81">
        <f ca="1">VLOOKUP(eurostat_totals[[#This Row],[energy carrier EUCalc]],$AE$11:$BI$24,COLUMN()-COLUMN($AD$29),FALSE)*eurostat_totals[[#This Row],[2020 1]]</f>
        <v>0</v>
      </c>
      <c r="BC196" s="81">
        <f>VLOOKUP(eurostat_totals[[#This Row],[energy carrier EUCalc]],$AE$11:$BI$24,COLUMN()-COLUMN($AD$29),FALSE)*eurostat_totals[[#This Row],[2020 1]]</f>
        <v>0</v>
      </c>
      <c r="BD196" s="81">
        <f ca="1">VLOOKUP(eurostat_totals[[#This Row],[energy carrier EUCalc]],$AE$11:$BI$24,COLUMN()-COLUMN($AD$29),FALSE)*eurostat_totals[[#This Row],[2020 1]]</f>
        <v>0</v>
      </c>
      <c r="BE196" s="81">
        <f ca="1">VLOOKUP(eurostat_totals[[#This Row],[energy carrier EUCalc]],$AE$11:$BI$24,COLUMN()-COLUMN($AD$29),FALSE)*eurostat_totals[[#This Row],[2020 1]]</f>
        <v>0</v>
      </c>
      <c r="BF196" s="81">
        <f ca="1">VLOOKUP(eurostat_totals[[#This Row],[energy carrier EUCalc]],$AE$11:$BI$24,COLUMN()-COLUMN($AD$29),FALSE)*eurostat_totals[[#This Row],[2020 1]]</f>
        <v>0</v>
      </c>
      <c r="BG196" s="81">
        <f ca="1">VLOOKUP(eurostat_totals[[#This Row],[energy carrier EUCalc]],$AE$11:$BI$24,COLUMN()-COLUMN($AD$29),FALSE)*eurostat_totals[[#This Row],[2020 1]]</f>
        <v>0</v>
      </c>
      <c r="BH196" s="81">
        <f ca="1">VLOOKUP(eurostat_totals[[#This Row],[energy carrier EUCalc]],$AE$11:$BI$24,COLUMN()-COLUMN($AD$29),FALSE)*eurostat_totals[[#This Row],[2020 1]]</f>
        <v>0</v>
      </c>
      <c r="BI196" s="81">
        <f ca="1">VLOOKUP(eurostat_totals[[#This Row],[energy carrier EUCalc]],$AE$11:$BI$24,COLUMN()-COLUMN($AD$29),FALSE)*eurostat_totals[[#This Row],[2020 1]]</f>
        <v>0</v>
      </c>
    </row>
    <row r="197" spans="1:61" x14ac:dyDescent="0.25">
      <c r="A197" s="81" t="str">
        <f t="shared" si="125"/>
        <v>heat-nuclearHungary</v>
      </c>
      <c r="B197" s="6" t="s">
        <v>73</v>
      </c>
      <c r="C197" t="s">
        <v>15</v>
      </c>
      <c r="D197" s="84">
        <v>0</v>
      </c>
      <c r="E197" s="84">
        <v>0</v>
      </c>
      <c r="F197" s="84">
        <v>0</v>
      </c>
      <c r="G197" s="84">
        <v>0</v>
      </c>
      <c r="H197" s="84">
        <v>0</v>
      </c>
      <c r="I197" s="84">
        <v>0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</v>
      </c>
      <c r="Q197" s="84">
        <v>0</v>
      </c>
      <c r="R197" s="84">
        <v>0</v>
      </c>
      <c r="S197" s="84">
        <v>0</v>
      </c>
      <c r="T197" s="84">
        <v>0</v>
      </c>
      <c r="U197" s="84">
        <v>0</v>
      </c>
      <c r="V197" s="84">
        <v>0</v>
      </c>
      <c r="W197" s="84">
        <v>0</v>
      </c>
      <c r="X197" s="84">
        <v>0</v>
      </c>
      <c r="Y197" s="84">
        <v>0</v>
      </c>
      <c r="Z197" s="84">
        <v>0</v>
      </c>
      <c r="AA197" s="84">
        <v>0</v>
      </c>
      <c r="AB197" s="84">
        <v>0</v>
      </c>
      <c r="AC197" s="84">
        <v>0</v>
      </c>
      <c r="AD197" s="84">
        <v>0</v>
      </c>
      <c r="AE197" s="84">
        <v>0</v>
      </c>
      <c r="AF197" s="84">
        <f t="shared" si="122"/>
        <v>0</v>
      </c>
      <c r="AG197" s="84">
        <f t="shared" si="123"/>
        <v>0</v>
      </c>
      <c r="AH197" s="84">
        <f t="shared" si="124"/>
        <v>0</v>
      </c>
      <c r="AI197" s="84">
        <f ca="1">VLOOKUP(eurostat_totals[[#This Row],[energy carrier EUCalc]],$AE$11:$BI$24,COLUMN()-COLUMN($AD$29),FALSE)*eurostat_totals[[#This Row],[2020 1]]</f>
        <v>0</v>
      </c>
      <c r="AJ197" s="84">
        <f ca="1">VLOOKUP(eurostat_totals[[#This Row],[energy carrier EUCalc]],$AE$11:$BI$24,COLUMN()-COLUMN($AD$29),FALSE)*eurostat_totals[[#This Row],[2020 1]]</f>
        <v>0</v>
      </c>
      <c r="AK197" s="84">
        <f ca="1">VLOOKUP(eurostat_totals[[#This Row],[energy carrier EUCalc]],$AE$11:$BI$24,COLUMN()-COLUMN($AD$29),FALSE)*eurostat_totals[[#This Row],[2020 1]]</f>
        <v>0</v>
      </c>
      <c r="AL197" s="84">
        <f ca="1">VLOOKUP(eurostat_totals[[#This Row],[energy carrier EUCalc]],$AE$11:$BI$24,COLUMN()-COLUMN($AD$29),FALSE)*eurostat_totals[[#This Row],[2020 1]]</f>
        <v>0</v>
      </c>
      <c r="AM197" s="84">
        <f ca="1">VLOOKUP(eurostat_totals[[#This Row],[energy carrier EUCalc]],$AE$11:$BI$24,COLUMN()-COLUMN($AD$29),FALSE)*eurostat_totals[[#This Row],[2020 1]]</f>
        <v>0</v>
      </c>
      <c r="AN197" s="84">
        <f ca="1">VLOOKUP(eurostat_totals[[#This Row],[energy carrier EUCalc]],$AE$11:$BI$24,COLUMN()-COLUMN($AD$29),FALSE)*eurostat_totals[[#This Row],[2020 1]]</f>
        <v>0</v>
      </c>
      <c r="AO197" s="84">
        <f>VLOOKUP(eurostat_totals[[#This Row],[energy carrier EUCalc]],$AE$11:$BI$24,COLUMN()-COLUMN($AD$29),FALSE)*eurostat_totals[[#This Row],[2020 1]]</f>
        <v>0</v>
      </c>
      <c r="AP197" s="84">
        <f ca="1">VLOOKUP(eurostat_totals[[#This Row],[energy carrier EUCalc]],$AE$11:$BI$24,COLUMN()-COLUMN($AD$29),FALSE)*eurostat_totals[[#This Row],[2020 1]]</f>
        <v>0</v>
      </c>
      <c r="AQ197" s="84">
        <f ca="1">VLOOKUP(eurostat_totals[[#This Row],[energy carrier EUCalc]],$AE$11:$BI$24,COLUMN()-COLUMN($AD$29),FALSE)*eurostat_totals[[#This Row],[2020 1]]</f>
        <v>0</v>
      </c>
      <c r="AR197" s="81">
        <f ca="1">VLOOKUP(eurostat_totals[[#This Row],[energy carrier EUCalc]],$AE$11:$BI$24,COLUMN()-COLUMN($AD$29),FALSE)*eurostat_totals[[#This Row],[2020 1]]</f>
        <v>0</v>
      </c>
      <c r="AS197" s="81">
        <f ca="1">VLOOKUP(eurostat_totals[[#This Row],[energy carrier EUCalc]],$AE$11:$BI$24,COLUMN()-COLUMN($AD$29),FALSE)*eurostat_totals[[#This Row],[2020 1]]</f>
        <v>0</v>
      </c>
      <c r="AT197" s="81">
        <f ca="1">VLOOKUP(eurostat_totals[[#This Row],[energy carrier EUCalc]],$AE$11:$BI$24,COLUMN()-COLUMN($AD$29),FALSE)*eurostat_totals[[#This Row],[2020 1]]</f>
        <v>0</v>
      </c>
      <c r="AU197" s="81">
        <f ca="1">VLOOKUP(eurostat_totals[[#This Row],[energy carrier EUCalc]],$AE$11:$BI$24,COLUMN()-COLUMN($AD$29),FALSE)*eurostat_totals[[#This Row],[2020 1]]</f>
        <v>0</v>
      </c>
      <c r="AV197" s="81">
        <f>VLOOKUP(eurostat_totals[[#This Row],[energy carrier EUCalc]],$AE$11:$BI$24,COLUMN()-COLUMN($AD$29),FALSE)*eurostat_totals[[#This Row],[2020 1]]</f>
        <v>0</v>
      </c>
      <c r="AW197" s="81">
        <f ca="1">VLOOKUP(eurostat_totals[[#This Row],[energy carrier EUCalc]],$AE$11:$BI$24,COLUMN()-COLUMN($AD$29),FALSE)*eurostat_totals[[#This Row],[2020 1]]</f>
        <v>0</v>
      </c>
      <c r="AX197" s="81">
        <f ca="1">VLOOKUP(eurostat_totals[[#This Row],[energy carrier EUCalc]],$AE$11:$BI$24,COLUMN()-COLUMN($AD$29),FALSE)*eurostat_totals[[#This Row],[2020 1]]</f>
        <v>0</v>
      </c>
      <c r="AY197" s="81">
        <f ca="1">VLOOKUP(eurostat_totals[[#This Row],[energy carrier EUCalc]],$AE$11:$BI$24,COLUMN()-COLUMN($AD$29),FALSE)*eurostat_totals[[#This Row],[2020 1]]</f>
        <v>0</v>
      </c>
      <c r="AZ197" s="81">
        <f ca="1">VLOOKUP(eurostat_totals[[#This Row],[energy carrier EUCalc]],$AE$11:$BI$24,COLUMN()-COLUMN($AD$29),FALSE)*eurostat_totals[[#This Row],[2020 1]]</f>
        <v>0</v>
      </c>
      <c r="BA197" s="81">
        <f ca="1">VLOOKUP(eurostat_totals[[#This Row],[energy carrier EUCalc]],$AE$11:$BI$24,COLUMN()-COLUMN($AD$29),FALSE)*eurostat_totals[[#This Row],[2020 1]]</f>
        <v>0</v>
      </c>
      <c r="BB197" s="81">
        <f ca="1">VLOOKUP(eurostat_totals[[#This Row],[energy carrier EUCalc]],$AE$11:$BI$24,COLUMN()-COLUMN($AD$29),FALSE)*eurostat_totals[[#This Row],[2020 1]]</f>
        <v>0</v>
      </c>
      <c r="BC197" s="81">
        <f>VLOOKUP(eurostat_totals[[#This Row],[energy carrier EUCalc]],$AE$11:$BI$24,COLUMN()-COLUMN($AD$29),FALSE)*eurostat_totals[[#This Row],[2020 1]]</f>
        <v>0</v>
      </c>
      <c r="BD197" s="81">
        <f ca="1">VLOOKUP(eurostat_totals[[#This Row],[energy carrier EUCalc]],$AE$11:$BI$24,COLUMN()-COLUMN($AD$29),FALSE)*eurostat_totals[[#This Row],[2020 1]]</f>
        <v>0</v>
      </c>
      <c r="BE197" s="81">
        <f ca="1">VLOOKUP(eurostat_totals[[#This Row],[energy carrier EUCalc]],$AE$11:$BI$24,COLUMN()-COLUMN($AD$29),FALSE)*eurostat_totals[[#This Row],[2020 1]]</f>
        <v>0</v>
      </c>
      <c r="BF197" s="81">
        <f ca="1">VLOOKUP(eurostat_totals[[#This Row],[energy carrier EUCalc]],$AE$11:$BI$24,COLUMN()-COLUMN($AD$29),FALSE)*eurostat_totals[[#This Row],[2020 1]]</f>
        <v>0</v>
      </c>
      <c r="BG197" s="81">
        <f ca="1">VLOOKUP(eurostat_totals[[#This Row],[energy carrier EUCalc]],$AE$11:$BI$24,COLUMN()-COLUMN($AD$29),FALSE)*eurostat_totals[[#This Row],[2020 1]]</f>
        <v>0</v>
      </c>
      <c r="BH197" s="81">
        <f ca="1">VLOOKUP(eurostat_totals[[#This Row],[energy carrier EUCalc]],$AE$11:$BI$24,COLUMN()-COLUMN($AD$29),FALSE)*eurostat_totals[[#This Row],[2020 1]]</f>
        <v>0</v>
      </c>
      <c r="BI197" s="81">
        <f ca="1">VLOOKUP(eurostat_totals[[#This Row],[energy carrier EUCalc]],$AE$11:$BI$24,COLUMN()-COLUMN($AD$29),FALSE)*eurostat_totals[[#This Row],[2020 1]]</f>
        <v>0</v>
      </c>
    </row>
    <row r="198" spans="1:61" x14ac:dyDescent="0.25">
      <c r="A198" s="81" t="str">
        <f t="shared" si="125"/>
        <v>heat-nuclearIceland</v>
      </c>
      <c r="B198" s="6" t="s">
        <v>73</v>
      </c>
      <c r="C198" t="s">
        <v>70</v>
      </c>
      <c r="D198" s="84">
        <v>0</v>
      </c>
      <c r="E198" s="84">
        <v>0</v>
      </c>
      <c r="F198" s="84">
        <v>0</v>
      </c>
      <c r="G198" s="84">
        <v>0</v>
      </c>
      <c r="H198" s="84">
        <v>0</v>
      </c>
      <c r="I198" s="84">
        <v>0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</v>
      </c>
      <c r="Q198" s="84">
        <v>0</v>
      </c>
      <c r="R198" s="84">
        <v>0</v>
      </c>
      <c r="S198" s="84">
        <v>0</v>
      </c>
      <c r="T198" s="84">
        <v>0</v>
      </c>
      <c r="U198" s="84">
        <v>0</v>
      </c>
      <c r="V198" s="84">
        <v>0</v>
      </c>
      <c r="W198" s="84">
        <v>0</v>
      </c>
      <c r="X198" s="84">
        <v>0</v>
      </c>
      <c r="Y198" s="84">
        <v>0</v>
      </c>
      <c r="Z198" s="84">
        <v>0</v>
      </c>
      <c r="AA198" s="84">
        <v>0</v>
      </c>
      <c r="AB198" s="84">
        <v>0</v>
      </c>
      <c r="AC198" s="84">
        <v>0</v>
      </c>
      <c r="AD198" s="84">
        <v>0</v>
      </c>
      <c r="AE198" s="84">
        <v>0</v>
      </c>
      <c r="AF198" s="84">
        <f t="shared" si="122"/>
        <v>0</v>
      </c>
      <c r="AG198" s="84">
        <f t="shared" si="123"/>
        <v>0</v>
      </c>
      <c r="AH198" s="84">
        <f t="shared" si="124"/>
        <v>0</v>
      </c>
      <c r="AI198" s="84">
        <f ca="1">VLOOKUP(eurostat_totals[[#This Row],[energy carrier EUCalc]],$AE$11:$BI$24,COLUMN()-COLUMN($AD$29),FALSE)*eurostat_totals[[#This Row],[2020 1]]</f>
        <v>0</v>
      </c>
      <c r="AJ198" s="84">
        <f ca="1">VLOOKUP(eurostat_totals[[#This Row],[energy carrier EUCalc]],$AE$11:$BI$24,COLUMN()-COLUMN($AD$29),FALSE)*eurostat_totals[[#This Row],[2020 1]]</f>
        <v>0</v>
      </c>
      <c r="AK198" s="84">
        <f ca="1">VLOOKUP(eurostat_totals[[#This Row],[energy carrier EUCalc]],$AE$11:$BI$24,COLUMN()-COLUMN($AD$29),FALSE)*eurostat_totals[[#This Row],[2020 1]]</f>
        <v>0</v>
      </c>
      <c r="AL198" s="84">
        <f ca="1">VLOOKUP(eurostat_totals[[#This Row],[energy carrier EUCalc]],$AE$11:$BI$24,COLUMN()-COLUMN($AD$29),FALSE)*eurostat_totals[[#This Row],[2020 1]]</f>
        <v>0</v>
      </c>
      <c r="AM198" s="84">
        <f ca="1">VLOOKUP(eurostat_totals[[#This Row],[energy carrier EUCalc]],$AE$11:$BI$24,COLUMN()-COLUMN($AD$29),FALSE)*eurostat_totals[[#This Row],[2020 1]]</f>
        <v>0</v>
      </c>
      <c r="AN198" s="84">
        <f ca="1">VLOOKUP(eurostat_totals[[#This Row],[energy carrier EUCalc]],$AE$11:$BI$24,COLUMN()-COLUMN($AD$29),FALSE)*eurostat_totals[[#This Row],[2020 1]]</f>
        <v>0</v>
      </c>
      <c r="AO198" s="84">
        <f>VLOOKUP(eurostat_totals[[#This Row],[energy carrier EUCalc]],$AE$11:$BI$24,COLUMN()-COLUMN($AD$29),FALSE)*eurostat_totals[[#This Row],[2020 1]]</f>
        <v>0</v>
      </c>
      <c r="AP198" s="84">
        <f ca="1">VLOOKUP(eurostat_totals[[#This Row],[energy carrier EUCalc]],$AE$11:$BI$24,COLUMN()-COLUMN($AD$29),FALSE)*eurostat_totals[[#This Row],[2020 1]]</f>
        <v>0</v>
      </c>
      <c r="AQ198" s="84">
        <f ca="1">VLOOKUP(eurostat_totals[[#This Row],[energy carrier EUCalc]],$AE$11:$BI$24,COLUMN()-COLUMN($AD$29),FALSE)*eurostat_totals[[#This Row],[2020 1]]</f>
        <v>0</v>
      </c>
      <c r="AR198" s="81">
        <f ca="1">VLOOKUP(eurostat_totals[[#This Row],[energy carrier EUCalc]],$AE$11:$BI$24,COLUMN()-COLUMN($AD$29),FALSE)*eurostat_totals[[#This Row],[2020 1]]</f>
        <v>0</v>
      </c>
      <c r="AS198" s="81">
        <f ca="1">VLOOKUP(eurostat_totals[[#This Row],[energy carrier EUCalc]],$AE$11:$BI$24,COLUMN()-COLUMN($AD$29),FALSE)*eurostat_totals[[#This Row],[2020 1]]</f>
        <v>0</v>
      </c>
      <c r="AT198" s="81">
        <f ca="1">VLOOKUP(eurostat_totals[[#This Row],[energy carrier EUCalc]],$AE$11:$BI$24,COLUMN()-COLUMN($AD$29),FALSE)*eurostat_totals[[#This Row],[2020 1]]</f>
        <v>0</v>
      </c>
      <c r="AU198" s="81">
        <f ca="1">VLOOKUP(eurostat_totals[[#This Row],[energy carrier EUCalc]],$AE$11:$BI$24,COLUMN()-COLUMN($AD$29),FALSE)*eurostat_totals[[#This Row],[2020 1]]</f>
        <v>0</v>
      </c>
      <c r="AV198" s="81">
        <f>VLOOKUP(eurostat_totals[[#This Row],[energy carrier EUCalc]],$AE$11:$BI$24,COLUMN()-COLUMN($AD$29),FALSE)*eurostat_totals[[#This Row],[2020 1]]</f>
        <v>0</v>
      </c>
      <c r="AW198" s="81">
        <f ca="1">VLOOKUP(eurostat_totals[[#This Row],[energy carrier EUCalc]],$AE$11:$BI$24,COLUMN()-COLUMN($AD$29),FALSE)*eurostat_totals[[#This Row],[2020 1]]</f>
        <v>0</v>
      </c>
      <c r="AX198" s="81">
        <f ca="1">VLOOKUP(eurostat_totals[[#This Row],[energy carrier EUCalc]],$AE$11:$BI$24,COLUMN()-COLUMN($AD$29),FALSE)*eurostat_totals[[#This Row],[2020 1]]</f>
        <v>0</v>
      </c>
      <c r="AY198" s="81">
        <f ca="1">VLOOKUP(eurostat_totals[[#This Row],[energy carrier EUCalc]],$AE$11:$BI$24,COLUMN()-COLUMN($AD$29),FALSE)*eurostat_totals[[#This Row],[2020 1]]</f>
        <v>0</v>
      </c>
      <c r="AZ198" s="81">
        <f ca="1">VLOOKUP(eurostat_totals[[#This Row],[energy carrier EUCalc]],$AE$11:$BI$24,COLUMN()-COLUMN($AD$29),FALSE)*eurostat_totals[[#This Row],[2020 1]]</f>
        <v>0</v>
      </c>
      <c r="BA198" s="81">
        <f ca="1">VLOOKUP(eurostat_totals[[#This Row],[energy carrier EUCalc]],$AE$11:$BI$24,COLUMN()-COLUMN($AD$29),FALSE)*eurostat_totals[[#This Row],[2020 1]]</f>
        <v>0</v>
      </c>
      <c r="BB198" s="81">
        <f ca="1">VLOOKUP(eurostat_totals[[#This Row],[energy carrier EUCalc]],$AE$11:$BI$24,COLUMN()-COLUMN($AD$29),FALSE)*eurostat_totals[[#This Row],[2020 1]]</f>
        <v>0</v>
      </c>
      <c r="BC198" s="81">
        <f>VLOOKUP(eurostat_totals[[#This Row],[energy carrier EUCalc]],$AE$11:$BI$24,COLUMN()-COLUMN($AD$29),FALSE)*eurostat_totals[[#This Row],[2020 1]]</f>
        <v>0</v>
      </c>
      <c r="BD198" s="81">
        <f ca="1">VLOOKUP(eurostat_totals[[#This Row],[energy carrier EUCalc]],$AE$11:$BI$24,COLUMN()-COLUMN($AD$29),FALSE)*eurostat_totals[[#This Row],[2020 1]]</f>
        <v>0</v>
      </c>
      <c r="BE198" s="81">
        <f ca="1">VLOOKUP(eurostat_totals[[#This Row],[energy carrier EUCalc]],$AE$11:$BI$24,COLUMN()-COLUMN($AD$29),FALSE)*eurostat_totals[[#This Row],[2020 1]]</f>
        <v>0</v>
      </c>
      <c r="BF198" s="81">
        <f ca="1">VLOOKUP(eurostat_totals[[#This Row],[energy carrier EUCalc]],$AE$11:$BI$24,COLUMN()-COLUMN($AD$29),FALSE)*eurostat_totals[[#This Row],[2020 1]]</f>
        <v>0</v>
      </c>
      <c r="BG198" s="81">
        <f ca="1">VLOOKUP(eurostat_totals[[#This Row],[energy carrier EUCalc]],$AE$11:$BI$24,COLUMN()-COLUMN($AD$29),FALSE)*eurostat_totals[[#This Row],[2020 1]]</f>
        <v>0</v>
      </c>
      <c r="BH198" s="81">
        <f ca="1">VLOOKUP(eurostat_totals[[#This Row],[energy carrier EUCalc]],$AE$11:$BI$24,COLUMN()-COLUMN($AD$29),FALSE)*eurostat_totals[[#This Row],[2020 1]]</f>
        <v>0</v>
      </c>
      <c r="BI198" s="81">
        <f ca="1">VLOOKUP(eurostat_totals[[#This Row],[energy carrier EUCalc]],$AE$11:$BI$24,COLUMN()-COLUMN($AD$29),FALSE)*eurostat_totals[[#This Row],[2020 1]]</f>
        <v>0</v>
      </c>
    </row>
    <row r="199" spans="1:61" x14ac:dyDescent="0.25">
      <c r="A199" s="81" t="str">
        <f t="shared" si="125"/>
        <v>heat-nuclearIreland</v>
      </c>
      <c r="B199" s="6" t="s">
        <v>73</v>
      </c>
      <c r="C199" t="s">
        <v>18</v>
      </c>
      <c r="D199" s="84">
        <v>0</v>
      </c>
      <c r="E199" s="84">
        <v>0</v>
      </c>
      <c r="F199" s="84">
        <v>0</v>
      </c>
      <c r="G199" s="84">
        <v>0</v>
      </c>
      <c r="H199" s="84">
        <v>0</v>
      </c>
      <c r="I199" s="84">
        <v>0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</v>
      </c>
      <c r="Q199" s="84">
        <v>0</v>
      </c>
      <c r="R199" s="84">
        <v>0</v>
      </c>
      <c r="S199" s="84">
        <v>0</v>
      </c>
      <c r="T199" s="84">
        <v>0</v>
      </c>
      <c r="U199" s="84">
        <v>0</v>
      </c>
      <c r="V199" s="84">
        <v>0</v>
      </c>
      <c r="W199" s="84">
        <v>0</v>
      </c>
      <c r="X199" s="84">
        <v>0</v>
      </c>
      <c r="Y199" s="84">
        <v>0</v>
      </c>
      <c r="Z199" s="84">
        <v>0</v>
      </c>
      <c r="AA199" s="84">
        <v>0</v>
      </c>
      <c r="AB199" s="84">
        <v>0</v>
      </c>
      <c r="AC199" s="84">
        <v>0</v>
      </c>
      <c r="AD199" s="84">
        <v>0</v>
      </c>
      <c r="AE199" s="84">
        <v>0</v>
      </c>
      <c r="AF199" s="84">
        <f t="shared" si="122"/>
        <v>0</v>
      </c>
      <c r="AG199" s="84">
        <f t="shared" si="123"/>
        <v>0</v>
      </c>
      <c r="AH199" s="84">
        <f t="shared" si="124"/>
        <v>0</v>
      </c>
      <c r="AI199" s="84">
        <f ca="1">VLOOKUP(eurostat_totals[[#This Row],[energy carrier EUCalc]],$AE$11:$BI$24,COLUMN()-COLUMN($AD$29),FALSE)*eurostat_totals[[#This Row],[2020 1]]</f>
        <v>0</v>
      </c>
      <c r="AJ199" s="84">
        <f ca="1">VLOOKUP(eurostat_totals[[#This Row],[energy carrier EUCalc]],$AE$11:$BI$24,COLUMN()-COLUMN($AD$29),FALSE)*eurostat_totals[[#This Row],[2020 1]]</f>
        <v>0</v>
      </c>
      <c r="AK199" s="84">
        <f ca="1">VLOOKUP(eurostat_totals[[#This Row],[energy carrier EUCalc]],$AE$11:$BI$24,COLUMN()-COLUMN($AD$29),FALSE)*eurostat_totals[[#This Row],[2020 1]]</f>
        <v>0</v>
      </c>
      <c r="AL199" s="84">
        <f ca="1">VLOOKUP(eurostat_totals[[#This Row],[energy carrier EUCalc]],$AE$11:$BI$24,COLUMN()-COLUMN($AD$29),FALSE)*eurostat_totals[[#This Row],[2020 1]]</f>
        <v>0</v>
      </c>
      <c r="AM199" s="84">
        <f ca="1">VLOOKUP(eurostat_totals[[#This Row],[energy carrier EUCalc]],$AE$11:$BI$24,COLUMN()-COLUMN($AD$29),FALSE)*eurostat_totals[[#This Row],[2020 1]]</f>
        <v>0</v>
      </c>
      <c r="AN199" s="84">
        <f ca="1">VLOOKUP(eurostat_totals[[#This Row],[energy carrier EUCalc]],$AE$11:$BI$24,COLUMN()-COLUMN($AD$29),FALSE)*eurostat_totals[[#This Row],[2020 1]]</f>
        <v>0</v>
      </c>
      <c r="AO199" s="84">
        <f>VLOOKUP(eurostat_totals[[#This Row],[energy carrier EUCalc]],$AE$11:$BI$24,COLUMN()-COLUMN($AD$29),FALSE)*eurostat_totals[[#This Row],[2020 1]]</f>
        <v>0</v>
      </c>
      <c r="AP199" s="84">
        <f ca="1">VLOOKUP(eurostat_totals[[#This Row],[energy carrier EUCalc]],$AE$11:$BI$24,COLUMN()-COLUMN($AD$29),FALSE)*eurostat_totals[[#This Row],[2020 1]]</f>
        <v>0</v>
      </c>
      <c r="AQ199" s="84">
        <f ca="1">VLOOKUP(eurostat_totals[[#This Row],[energy carrier EUCalc]],$AE$11:$BI$24,COLUMN()-COLUMN($AD$29),FALSE)*eurostat_totals[[#This Row],[2020 1]]</f>
        <v>0</v>
      </c>
      <c r="AR199" s="81">
        <f ca="1">VLOOKUP(eurostat_totals[[#This Row],[energy carrier EUCalc]],$AE$11:$BI$24,COLUMN()-COLUMN($AD$29),FALSE)*eurostat_totals[[#This Row],[2020 1]]</f>
        <v>0</v>
      </c>
      <c r="AS199" s="81">
        <f ca="1">VLOOKUP(eurostat_totals[[#This Row],[energy carrier EUCalc]],$AE$11:$BI$24,COLUMN()-COLUMN($AD$29),FALSE)*eurostat_totals[[#This Row],[2020 1]]</f>
        <v>0</v>
      </c>
      <c r="AT199" s="81">
        <f ca="1">VLOOKUP(eurostat_totals[[#This Row],[energy carrier EUCalc]],$AE$11:$BI$24,COLUMN()-COLUMN($AD$29),FALSE)*eurostat_totals[[#This Row],[2020 1]]</f>
        <v>0</v>
      </c>
      <c r="AU199" s="81">
        <f ca="1">VLOOKUP(eurostat_totals[[#This Row],[energy carrier EUCalc]],$AE$11:$BI$24,COLUMN()-COLUMN($AD$29),FALSE)*eurostat_totals[[#This Row],[2020 1]]</f>
        <v>0</v>
      </c>
      <c r="AV199" s="81">
        <f>VLOOKUP(eurostat_totals[[#This Row],[energy carrier EUCalc]],$AE$11:$BI$24,COLUMN()-COLUMN($AD$29),FALSE)*eurostat_totals[[#This Row],[2020 1]]</f>
        <v>0</v>
      </c>
      <c r="AW199" s="81">
        <f ca="1">VLOOKUP(eurostat_totals[[#This Row],[energy carrier EUCalc]],$AE$11:$BI$24,COLUMN()-COLUMN($AD$29),FALSE)*eurostat_totals[[#This Row],[2020 1]]</f>
        <v>0</v>
      </c>
      <c r="AX199" s="81">
        <f ca="1">VLOOKUP(eurostat_totals[[#This Row],[energy carrier EUCalc]],$AE$11:$BI$24,COLUMN()-COLUMN($AD$29),FALSE)*eurostat_totals[[#This Row],[2020 1]]</f>
        <v>0</v>
      </c>
      <c r="AY199" s="81">
        <f ca="1">VLOOKUP(eurostat_totals[[#This Row],[energy carrier EUCalc]],$AE$11:$BI$24,COLUMN()-COLUMN($AD$29),FALSE)*eurostat_totals[[#This Row],[2020 1]]</f>
        <v>0</v>
      </c>
      <c r="AZ199" s="81">
        <f ca="1">VLOOKUP(eurostat_totals[[#This Row],[energy carrier EUCalc]],$AE$11:$BI$24,COLUMN()-COLUMN($AD$29),FALSE)*eurostat_totals[[#This Row],[2020 1]]</f>
        <v>0</v>
      </c>
      <c r="BA199" s="81">
        <f ca="1">VLOOKUP(eurostat_totals[[#This Row],[energy carrier EUCalc]],$AE$11:$BI$24,COLUMN()-COLUMN($AD$29),FALSE)*eurostat_totals[[#This Row],[2020 1]]</f>
        <v>0</v>
      </c>
      <c r="BB199" s="81">
        <f ca="1">VLOOKUP(eurostat_totals[[#This Row],[energy carrier EUCalc]],$AE$11:$BI$24,COLUMN()-COLUMN($AD$29),FALSE)*eurostat_totals[[#This Row],[2020 1]]</f>
        <v>0</v>
      </c>
      <c r="BC199" s="81">
        <f>VLOOKUP(eurostat_totals[[#This Row],[energy carrier EUCalc]],$AE$11:$BI$24,COLUMN()-COLUMN($AD$29),FALSE)*eurostat_totals[[#This Row],[2020 1]]</f>
        <v>0</v>
      </c>
      <c r="BD199" s="81">
        <f ca="1">VLOOKUP(eurostat_totals[[#This Row],[energy carrier EUCalc]],$AE$11:$BI$24,COLUMN()-COLUMN($AD$29),FALSE)*eurostat_totals[[#This Row],[2020 1]]</f>
        <v>0</v>
      </c>
      <c r="BE199" s="81">
        <f ca="1">VLOOKUP(eurostat_totals[[#This Row],[energy carrier EUCalc]],$AE$11:$BI$24,COLUMN()-COLUMN($AD$29),FALSE)*eurostat_totals[[#This Row],[2020 1]]</f>
        <v>0</v>
      </c>
      <c r="BF199" s="81">
        <f ca="1">VLOOKUP(eurostat_totals[[#This Row],[energy carrier EUCalc]],$AE$11:$BI$24,COLUMN()-COLUMN($AD$29),FALSE)*eurostat_totals[[#This Row],[2020 1]]</f>
        <v>0</v>
      </c>
      <c r="BG199" s="81">
        <f ca="1">VLOOKUP(eurostat_totals[[#This Row],[energy carrier EUCalc]],$AE$11:$BI$24,COLUMN()-COLUMN($AD$29),FALSE)*eurostat_totals[[#This Row],[2020 1]]</f>
        <v>0</v>
      </c>
      <c r="BH199" s="81">
        <f ca="1">VLOOKUP(eurostat_totals[[#This Row],[energy carrier EUCalc]],$AE$11:$BI$24,COLUMN()-COLUMN($AD$29),FALSE)*eurostat_totals[[#This Row],[2020 1]]</f>
        <v>0</v>
      </c>
      <c r="BI199" s="81">
        <f ca="1">VLOOKUP(eurostat_totals[[#This Row],[energy carrier EUCalc]],$AE$11:$BI$24,COLUMN()-COLUMN($AD$29),FALSE)*eurostat_totals[[#This Row],[2020 1]]</f>
        <v>0</v>
      </c>
    </row>
    <row r="200" spans="1:61" x14ac:dyDescent="0.25">
      <c r="A200" s="81" t="str">
        <f t="shared" si="125"/>
        <v>heat-nuclearItaly</v>
      </c>
      <c r="B200" s="6" t="s">
        <v>73</v>
      </c>
      <c r="C200" t="s">
        <v>5</v>
      </c>
      <c r="D200" s="84">
        <v>0</v>
      </c>
      <c r="E200" s="84">
        <v>0</v>
      </c>
      <c r="F200" s="84">
        <v>0</v>
      </c>
      <c r="G200" s="84">
        <v>0</v>
      </c>
      <c r="H200" s="84">
        <v>0</v>
      </c>
      <c r="I200" s="84">
        <v>0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</v>
      </c>
      <c r="Q200" s="84">
        <v>0</v>
      </c>
      <c r="R200" s="84">
        <v>0</v>
      </c>
      <c r="S200" s="84">
        <v>0</v>
      </c>
      <c r="T200" s="84">
        <v>0</v>
      </c>
      <c r="U200" s="84">
        <v>0</v>
      </c>
      <c r="V200" s="84">
        <v>0</v>
      </c>
      <c r="W200" s="84">
        <v>0</v>
      </c>
      <c r="X200" s="84">
        <v>0</v>
      </c>
      <c r="Y200" s="84">
        <v>0</v>
      </c>
      <c r="Z200" s="84">
        <v>0</v>
      </c>
      <c r="AA200" s="84">
        <v>0</v>
      </c>
      <c r="AB200" s="84">
        <v>0</v>
      </c>
      <c r="AC200" s="84">
        <v>0</v>
      </c>
      <c r="AD200" s="84">
        <v>0</v>
      </c>
      <c r="AE200" s="84">
        <v>0</v>
      </c>
      <c r="AF200" s="84">
        <f t="shared" si="122"/>
        <v>0</v>
      </c>
      <c r="AG200" s="84">
        <f t="shared" si="123"/>
        <v>0</v>
      </c>
      <c r="AH200" s="84">
        <f t="shared" si="124"/>
        <v>0</v>
      </c>
      <c r="AI200" s="84">
        <f ca="1">VLOOKUP(eurostat_totals[[#This Row],[energy carrier EUCalc]],$AE$11:$BI$24,COLUMN()-COLUMN($AD$29),FALSE)*eurostat_totals[[#This Row],[2020 1]]</f>
        <v>0</v>
      </c>
      <c r="AJ200" s="84">
        <f ca="1">VLOOKUP(eurostat_totals[[#This Row],[energy carrier EUCalc]],$AE$11:$BI$24,COLUMN()-COLUMN($AD$29),FALSE)*eurostat_totals[[#This Row],[2020 1]]</f>
        <v>0</v>
      </c>
      <c r="AK200" s="84">
        <f ca="1">VLOOKUP(eurostat_totals[[#This Row],[energy carrier EUCalc]],$AE$11:$BI$24,COLUMN()-COLUMN($AD$29),FALSE)*eurostat_totals[[#This Row],[2020 1]]</f>
        <v>0</v>
      </c>
      <c r="AL200" s="84">
        <f ca="1">VLOOKUP(eurostat_totals[[#This Row],[energy carrier EUCalc]],$AE$11:$BI$24,COLUMN()-COLUMN($AD$29),FALSE)*eurostat_totals[[#This Row],[2020 1]]</f>
        <v>0</v>
      </c>
      <c r="AM200" s="84">
        <f ca="1">VLOOKUP(eurostat_totals[[#This Row],[energy carrier EUCalc]],$AE$11:$BI$24,COLUMN()-COLUMN($AD$29),FALSE)*eurostat_totals[[#This Row],[2020 1]]</f>
        <v>0</v>
      </c>
      <c r="AN200" s="84">
        <f ca="1">VLOOKUP(eurostat_totals[[#This Row],[energy carrier EUCalc]],$AE$11:$BI$24,COLUMN()-COLUMN($AD$29),FALSE)*eurostat_totals[[#This Row],[2020 1]]</f>
        <v>0</v>
      </c>
      <c r="AO200" s="84">
        <f>VLOOKUP(eurostat_totals[[#This Row],[energy carrier EUCalc]],$AE$11:$BI$24,COLUMN()-COLUMN($AD$29),FALSE)*eurostat_totals[[#This Row],[2020 1]]</f>
        <v>0</v>
      </c>
      <c r="AP200" s="84">
        <f ca="1">VLOOKUP(eurostat_totals[[#This Row],[energy carrier EUCalc]],$AE$11:$BI$24,COLUMN()-COLUMN($AD$29),FALSE)*eurostat_totals[[#This Row],[2020 1]]</f>
        <v>0</v>
      </c>
      <c r="AQ200" s="84">
        <f ca="1">VLOOKUP(eurostat_totals[[#This Row],[energy carrier EUCalc]],$AE$11:$BI$24,COLUMN()-COLUMN($AD$29),FALSE)*eurostat_totals[[#This Row],[2020 1]]</f>
        <v>0</v>
      </c>
      <c r="AR200" s="81">
        <f ca="1">VLOOKUP(eurostat_totals[[#This Row],[energy carrier EUCalc]],$AE$11:$BI$24,COLUMN()-COLUMN($AD$29),FALSE)*eurostat_totals[[#This Row],[2020 1]]</f>
        <v>0</v>
      </c>
      <c r="AS200" s="81">
        <f ca="1">VLOOKUP(eurostat_totals[[#This Row],[energy carrier EUCalc]],$AE$11:$BI$24,COLUMN()-COLUMN($AD$29),FALSE)*eurostat_totals[[#This Row],[2020 1]]</f>
        <v>0</v>
      </c>
      <c r="AT200" s="81">
        <f ca="1">VLOOKUP(eurostat_totals[[#This Row],[energy carrier EUCalc]],$AE$11:$BI$24,COLUMN()-COLUMN($AD$29),FALSE)*eurostat_totals[[#This Row],[2020 1]]</f>
        <v>0</v>
      </c>
      <c r="AU200" s="81">
        <f ca="1">VLOOKUP(eurostat_totals[[#This Row],[energy carrier EUCalc]],$AE$11:$BI$24,COLUMN()-COLUMN($AD$29),FALSE)*eurostat_totals[[#This Row],[2020 1]]</f>
        <v>0</v>
      </c>
      <c r="AV200" s="81">
        <f>VLOOKUP(eurostat_totals[[#This Row],[energy carrier EUCalc]],$AE$11:$BI$24,COLUMN()-COLUMN($AD$29),FALSE)*eurostat_totals[[#This Row],[2020 1]]</f>
        <v>0</v>
      </c>
      <c r="AW200" s="81">
        <f ca="1">VLOOKUP(eurostat_totals[[#This Row],[energy carrier EUCalc]],$AE$11:$BI$24,COLUMN()-COLUMN($AD$29),FALSE)*eurostat_totals[[#This Row],[2020 1]]</f>
        <v>0</v>
      </c>
      <c r="AX200" s="81">
        <f ca="1">VLOOKUP(eurostat_totals[[#This Row],[energy carrier EUCalc]],$AE$11:$BI$24,COLUMN()-COLUMN($AD$29),FALSE)*eurostat_totals[[#This Row],[2020 1]]</f>
        <v>0</v>
      </c>
      <c r="AY200" s="81">
        <f ca="1">VLOOKUP(eurostat_totals[[#This Row],[energy carrier EUCalc]],$AE$11:$BI$24,COLUMN()-COLUMN($AD$29),FALSE)*eurostat_totals[[#This Row],[2020 1]]</f>
        <v>0</v>
      </c>
      <c r="AZ200" s="81">
        <f ca="1">VLOOKUP(eurostat_totals[[#This Row],[energy carrier EUCalc]],$AE$11:$BI$24,COLUMN()-COLUMN($AD$29),FALSE)*eurostat_totals[[#This Row],[2020 1]]</f>
        <v>0</v>
      </c>
      <c r="BA200" s="81">
        <f ca="1">VLOOKUP(eurostat_totals[[#This Row],[energy carrier EUCalc]],$AE$11:$BI$24,COLUMN()-COLUMN($AD$29),FALSE)*eurostat_totals[[#This Row],[2020 1]]</f>
        <v>0</v>
      </c>
      <c r="BB200" s="81">
        <f ca="1">VLOOKUP(eurostat_totals[[#This Row],[energy carrier EUCalc]],$AE$11:$BI$24,COLUMN()-COLUMN($AD$29),FALSE)*eurostat_totals[[#This Row],[2020 1]]</f>
        <v>0</v>
      </c>
      <c r="BC200" s="81">
        <f>VLOOKUP(eurostat_totals[[#This Row],[energy carrier EUCalc]],$AE$11:$BI$24,COLUMN()-COLUMN($AD$29),FALSE)*eurostat_totals[[#This Row],[2020 1]]</f>
        <v>0</v>
      </c>
      <c r="BD200" s="81">
        <f ca="1">VLOOKUP(eurostat_totals[[#This Row],[energy carrier EUCalc]],$AE$11:$BI$24,COLUMN()-COLUMN($AD$29),FALSE)*eurostat_totals[[#This Row],[2020 1]]</f>
        <v>0</v>
      </c>
      <c r="BE200" s="81">
        <f ca="1">VLOOKUP(eurostat_totals[[#This Row],[energy carrier EUCalc]],$AE$11:$BI$24,COLUMN()-COLUMN($AD$29),FALSE)*eurostat_totals[[#This Row],[2020 1]]</f>
        <v>0</v>
      </c>
      <c r="BF200" s="81">
        <f ca="1">VLOOKUP(eurostat_totals[[#This Row],[energy carrier EUCalc]],$AE$11:$BI$24,COLUMN()-COLUMN($AD$29),FALSE)*eurostat_totals[[#This Row],[2020 1]]</f>
        <v>0</v>
      </c>
      <c r="BG200" s="81">
        <f ca="1">VLOOKUP(eurostat_totals[[#This Row],[energy carrier EUCalc]],$AE$11:$BI$24,COLUMN()-COLUMN($AD$29),FALSE)*eurostat_totals[[#This Row],[2020 1]]</f>
        <v>0</v>
      </c>
      <c r="BH200" s="81">
        <f ca="1">VLOOKUP(eurostat_totals[[#This Row],[energy carrier EUCalc]],$AE$11:$BI$24,COLUMN()-COLUMN($AD$29),FALSE)*eurostat_totals[[#This Row],[2020 1]]</f>
        <v>0</v>
      </c>
      <c r="BI200" s="81">
        <f ca="1">VLOOKUP(eurostat_totals[[#This Row],[energy carrier EUCalc]],$AE$11:$BI$24,COLUMN()-COLUMN($AD$29),FALSE)*eurostat_totals[[#This Row],[2020 1]]</f>
        <v>0</v>
      </c>
    </row>
    <row r="201" spans="1:61" x14ac:dyDescent="0.25">
      <c r="A201" s="81" t="str">
        <f t="shared" si="125"/>
        <v>heat-nuclearLatvia</v>
      </c>
      <c r="B201" s="6" t="s">
        <v>73</v>
      </c>
      <c r="C201" t="s">
        <v>23</v>
      </c>
      <c r="D201" s="84">
        <v>0</v>
      </c>
      <c r="E201" s="84">
        <v>0</v>
      </c>
      <c r="F201" s="84">
        <v>0</v>
      </c>
      <c r="G201" s="84">
        <v>0</v>
      </c>
      <c r="H201" s="84">
        <v>0</v>
      </c>
      <c r="I201" s="84">
        <v>0</v>
      </c>
      <c r="J201" s="84">
        <v>0</v>
      </c>
      <c r="K201" s="84">
        <v>0</v>
      </c>
      <c r="L201" s="84">
        <v>0</v>
      </c>
      <c r="M201" s="84">
        <v>0</v>
      </c>
      <c r="N201" s="84">
        <v>0</v>
      </c>
      <c r="O201" s="84">
        <v>0</v>
      </c>
      <c r="P201" s="84">
        <v>0</v>
      </c>
      <c r="Q201" s="84">
        <v>0</v>
      </c>
      <c r="R201" s="84">
        <v>0</v>
      </c>
      <c r="S201" s="84">
        <v>0</v>
      </c>
      <c r="T201" s="84">
        <v>0</v>
      </c>
      <c r="U201" s="84">
        <v>0</v>
      </c>
      <c r="V201" s="84">
        <v>0</v>
      </c>
      <c r="W201" s="84">
        <v>0</v>
      </c>
      <c r="X201" s="84">
        <v>0</v>
      </c>
      <c r="Y201" s="84">
        <v>0</v>
      </c>
      <c r="Z201" s="84">
        <v>0</v>
      </c>
      <c r="AA201" s="84">
        <v>0</v>
      </c>
      <c r="AB201" s="84">
        <v>0</v>
      </c>
      <c r="AC201" s="84">
        <v>0</v>
      </c>
      <c r="AD201" s="84">
        <v>0</v>
      </c>
      <c r="AE201" s="84">
        <v>0</v>
      </c>
      <c r="AF201" s="84">
        <f t="shared" si="122"/>
        <v>0</v>
      </c>
      <c r="AG201" s="84">
        <f t="shared" si="123"/>
        <v>0</v>
      </c>
      <c r="AH201" s="84">
        <f t="shared" si="124"/>
        <v>0</v>
      </c>
      <c r="AI201" s="84">
        <f ca="1">VLOOKUP(eurostat_totals[[#This Row],[energy carrier EUCalc]],$AE$11:$BI$24,COLUMN()-COLUMN($AD$29),FALSE)*eurostat_totals[[#This Row],[2020 1]]</f>
        <v>0</v>
      </c>
      <c r="AJ201" s="84">
        <f ca="1">VLOOKUP(eurostat_totals[[#This Row],[energy carrier EUCalc]],$AE$11:$BI$24,COLUMN()-COLUMN($AD$29),FALSE)*eurostat_totals[[#This Row],[2020 1]]</f>
        <v>0</v>
      </c>
      <c r="AK201" s="84">
        <f ca="1">VLOOKUP(eurostat_totals[[#This Row],[energy carrier EUCalc]],$AE$11:$BI$24,COLUMN()-COLUMN($AD$29),FALSE)*eurostat_totals[[#This Row],[2020 1]]</f>
        <v>0</v>
      </c>
      <c r="AL201" s="84">
        <f ca="1">VLOOKUP(eurostat_totals[[#This Row],[energy carrier EUCalc]],$AE$11:$BI$24,COLUMN()-COLUMN($AD$29),FALSE)*eurostat_totals[[#This Row],[2020 1]]</f>
        <v>0</v>
      </c>
      <c r="AM201" s="84">
        <f ca="1">VLOOKUP(eurostat_totals[[#This Row],[energy carrier EUCalc]],$AE$11:$BI$24,COLUMN()-COLUMN($AD$29),FALSE)*eurostat_totals[[#This Row],[2020 1]]</f>
        <v>0</v>
      </c>
      <c r="AN201" s="84">
        <f ca="1">VLOOKUP(eurostat_totals[[#This Row],[energy carrier EUCalc]],$AE$11:$BI$24,COLUMN()-COLUMN($AD$29),FALSE)*eurostat_totals[[#This Row],[2020 1]]</f>
        <v>0</v>
      </c>
      <c r="AO201" s="84">
        <f>VLOOKUP(eurostat_totals[[#This Row],[energy carrier EUCalc]],$AE$11:$BI$24,COLUMN()-COLUMN($AD$29),FALSE)*eurostat_totals[[#This Row],[2020 1]]</f>
        <v>0</v>
      </c>
      <c r="AP201" s="84">
        <f ca="1">VLOOKUP(eurostat_totals[[#This Row],[energy carrier EUCalc]],$AE$11:$BI$24,COLUMN()-COLUMN($AD$29),FALSE)*eurostat_totals[[#This Row],[2020 1]]</f>
        <v>0</v>
      </c>
      <c r="AQ201" s="84">
        <f ca="1">VLOOKUP(eurostat_totals[[#This Row],[energy carrier EUCalc]],$AE$11:$BI$24,COLUMN()-COLUMN($AD$29),FALSE)*eurostat_totals[[#This Row],[2020 1]]</f>
        <v>0</v>
      </c>
      <c r="AR201" s="81">
        <f ca="1">VLOOKUP(eurostat_totals[[#This Row],[energy carrier EUCalc]],$AE$11:$BI$24,COLUMN()-COLUMN($AD$29),FALSE)*eurostat_totals[[#This Row],[2020 1]]</f>
        <v>0</v>
      </c>
      <c r="AS201" s="81">
        <f ca="1">VLOOKUP(eurostat_totals[[#This Row],[energy carrier EUCalc]],$AE$11:$BI$24,COLUMN()-COLUMN($AD$29),FALSE)*eurostat_totals[[#This Row],[2020 1]]</f>
        <v>0</v>
      </c>
      <c r="AT201" s="81">
        <f ca="1">VLOOKUP(eurostat_totals[[#This Row],[energy carrier EUCalc]],$AE$11:$BI$24,COLUMN()-COLUMN($AD$29),FALSE)*eurostat_totals[[#This Row],[2020 1]]</f>
        <v>0</v>
      </c>
      <c r="AU201" s="81">
        <f ca="1">VLOOKUP(eurostat_totals[[#This Row],[energy carrier EUCalc]],$AE$11:$BI$24,COLUMN()-COLUMN($AD$29),FALSE)*eurostat_totals[[#This Row],[2020 1]]</f>
        <v>0</v>
      </c>
      <c r="AV201" s="81">
        <f>VLOOKUP(eurostat_totals[[#This Row],[energy carrier EUCalc]],$AE$11:$BI$24,COLUMN()-COLUMN($AD$29),FALSE)*eurostat_totals[[#This Row],[2020 1]]</f>
        <v>0</v>
      </c>
      <c r="AW201" s="81">
        <f ca="1">VLOOKUP(eurostat_totals[[#This Row],[energy carrier EUCalc]],$AE$11:$BI$24,COLUMN()-COLUMN($AD$29),FALSE)*eurostat_totals[[#This Row],[2020 1]]</f>
        <v>0</v>
      </c>
      <c r="AX201" s="81">
        <f ca="1">VLOOKUP(eurostat_totals[[#This Row],[energy carrier EUCalc]],$AE$11:$BI$24,COLUMN()-COLUMN($AD$29),FALSE)*eurostat_totals[[#This Row],[2020 1]]</f>
        <v>0</v>
      </c>
      <c r="AY201" s="81">
        <f ca="1">VLOOKUP(eurostat_totals[[#This Row],[energy carrier EUCalc]],$AE$11:$BI$24,COLUMN()-COLUMN($AD$29),FALSE)*eurostat_totals[[#This Row],[2020 1]]</f>
        <v>0</v>
      </c>
      <c r="AZ201" s="81">
        <f ca="1">VLOOKUP(eurostat_totals[[#This Row],[energy carrier EUCalc]],$AE$11:$BI$24,COLUMN()-COLUMN($AD$29),FALSE)*eurostat_totals[[#This Row],[2020 1]]</f>
        <v>0</v>
      </c>
      <c r="BA201" s="81">
        <f ca="1">VLOOKUP(eurostat_totals[[#This Row],[energy carrier EUCalc]],$AE$11:$BI$24,COLUMN()-COLUMN($AD$29),FALSE)*eurostat_totals[[#This Row],[2020 1]]</f>
        <v>0</v>
      </c>
      <c r="BB201" s="81">
        <f ca="1">VLOOKUP(eurostat_totals[[#This Row],[energy carrier EUCalc]],$AE$11:$BI$24,COLUMN()-COLUMN($AD$29),FALSE)*eurostat_totals[[#This Row],[2020 1]]</f>
        <v>0</v>
      </c>
      <c r="BC201" s="81">
        <f>VLOOKUP(eurostat_totals[[#This Row],[energy carrier EUCalc]],$AE$11:$BI$24,COLUMN()-COLUMN($AD$29),FALSE)*eurostat_totals[[#This Row],[2020 1]]</f>
        <v>0</v>
      </c>
      <c r="BD201" s="81">
        <f ca="1">VLOOKUP(eurostat_totals[[#This Row],[energy carrier EUCalc]],$AE$11:$BI$24,COLUMN()-COLUMN($AD$29),FALSE)*eurostat_totals[[#This Row],[2020 1]]</f>
        <v>0</v>
      </c>
      <c r="BE201" s="81">
        <f ca="1">VLOOKUP(eurostat_totals[[#This Row],[energy carrier EUCalc]],$AE$11:$BI$24,COLUMN()-COLUMN($AD$29),FALSE)*eurostat_totals[[#This Row],[2020 1]]</f>
        <v>0</v>
      </c>
      <c r="BF201" s="81">
        <f ca="1">VLOOKUP(eurostat_totals[[#This Row],[energy carrier EUCalc]],$AE$11:$BI$24,COLUMN()-COLUMN($AD$29),FALSE)*eurostat_totals[[#This Row],[2020 1]]</f>
        <v>0</v>
      </c>
      <c r="BG201" s="81">
        <f ca="1">VLOOKUP(eurostat_totals[[#This Row],[energy carrier EUCalc]],$AE$11:$BI$24,COLUMN()-COLUMN($AD$29),FALSE)*eurostat_totals[[#This Row],[2020 1]]</f>
        <v>0</v>
      </c>
      <c r="BH201" s="81">
        <f ca="1">VLOOKUP(eurostat_totals[[#This Row],[energy carrier EUCalc]],$AE$11:$BI$24,COLUMN()-COLUMN($AD$29),FALSE)*eurostat_totals[[#This Row],[2020 1]]</f>
        <v>0</v>
      </c>
      <c r="BI201" s="81">
        <f ca="1">VLOOKUP(eurostat_totals[[#This Row],[energy carrier EUCalc]],$AE$11:$BI$24,COLUMN()-COLUMN($AD$29),FALSE)*eurostat_totals[[#This Row],[2020 1]]</f>
        <v>0</v>
      </c>
    </row>
    <row r="202" spans="1:61" x14ac:dyDescent="0.25">
      <c r="A202" s="81" t="str">
        <f t="shared" si="125"/>
        <v>heat-nuclearLithuania</v>
      </c>
      <c r="B202" s="6" t="s">
        <v>73</v>
      </c>
      <c r="C202" t="s">
        <v>24</v>
      </c>
      <c r="D202" s="84">
        <v>0</v>
      </c>
      <c r="E202" s="84">
        <v>0</v>
      </c>
      <c r="F202" s="84">
        <v>0</v>
      </c>
      <c r="G202" s="84">
        <v>0</v>
      </c>
      <c r="H202" s="84">
        <v>0</v>
      </c>
      <c r="I202" s="84">
        <v>0</v>
      </c>
      <c r="J202" s="84">
        <v>0</v>
      </c>
      <c r="K202" s="84">
        <v>0</v>
      </c>
      <c r="L202" s="84">
        <v>0</v>
      </c>
      <c r="M202" s="84">
        <v>0</v>
      </c>
      <c r="N202" s="84">
        <v>0</v>
      </c>
      <c r="O202" s="84">
        <v>0</v>
      </c>
      <c r="P202" s="84">
        <v>0</v>
      </c>
      <c r="Q202" s="84">
        <v>0</v>
      </c>
      <c r="R202" s="84">
        <v>0</v>
      </c>
      <c r="S202" s="84">
        <v>0</v>
      </c>
      <c r="T202" s="84">
        <v>0</v>
      </c>
      <c r="U202" s="84">
        <v>0</v>
      </c>
      <c r="V202" s="84">
        <v>0</v>
      </c>
      <c r="W202" s="84">
        <v>0</v>
      </c>
      <c r="X202" s="84">
        <v>0</v>
      </c>
      <c r="Y202" s="84">
        <v>0</v>
      </c>
      <c r="Z202" s="84">
        <v>0</v>
      </c>
      <c r="AA202" s="84">
        <v>0</v>
      </c>
      <c r="AB202" s="84">
        <v>0</v>
      </c>
      <c r="AC202" s="84">
        <v>0</v>
      </c>
      <c r="AD202" s="84">
        <v>0</v>
      </c>
      <c r="AE202" s="84">
        <v>0</v>
      </c>
      <c r="AF202" s="84">
        <f t="shared" si="122"/>
        <v>0</v>
      </c>
      <c r="AG202" s="84">
        <f t="shared" si="123"/>
        <v>0</v>
      </c>
      <c r="AH202" s="84">
        <f t="shared" si="124"/>
        <v>0</v>
      </c>
      <c r="AI202" s="84">
        <f ca="1">VLOOKUP(eurostat_totals[[#This Row],[energy carrier EUCalc]],$AE$11:$BI$24,COLUMN()-COLUMN($AD$29),FALSE)*eurostat_totals[[#This Row],[2020 1]]</f>
        <v>0</v>
      </c>
      <c r="AJ202" s="84">
        <f ca="1">VLOOKUP(eurostat_totals[[#This Row],[energy carrier EUCalc]],$AE$11:$BI$24,COLUMN()-COLUMN($AD$29),FALSE)*eurostat_totals[[#This Row],[2020 1]]</f>
        <v>0</v>
      </c>
      <c r="AK202" s="84">
        <f ca="1">VLOOKUP(eurostat_totals[[#This Row],[energy carrier EUCalc]],$AE$11:$BI$24,COLUMN()-COLUMN($AD$29),FALSE)*eurostat_totals[[#This Row],[2020 1]]</f>
        <v>0</v>
      </c>
      <c r="AL202" s="84">
        <f ca="1">VLOOKUP(eurostat_totals[[#This Row],[energy carrier EUCalc]],$AE$11:$BI$24,COLUMN()-COLUMN($AD$29),FALSE)*eurostat_totals[[#This Row],[2020 1]]</f>
        <v>0</v>
      </c>
      <c r="AM202" s="84">
        <f ca="1">VLOOKUP(eurostat_totals[[#This Row],[energy carrier EUCalc]],$AE$11:$BI$24,COLUMN()-COLUMN($AD$29),FALSE)*eurostat_totals[[#This Row],[2020 1]]</f>
        <v>0</v>
      </c>
      <c r="AN202" s="84">
        <f ca="1">VLOOKUP(eurostat_totals[[#This Row],[energy carrier EUCalc]],$AE$11:$BI$24,COLUMN()-COLUMN($AD$29),FALSE)*eurostat_totals[[#This Row],[2020 1]]</f>
        <v>0</v>
      </c>
      <c r="AO202" s="84">
        <f>VLOOKUP(eurostat_totals[[#This Row],[energy carrier EUCalc]],$AE$11:$BI$24,COLUMN()-COLUMN($AD$29),FALSE)*eurostat_totals[[#This Row],[2020 1]]</f>
        <v>0</v>
      </c>
      <c r="AP202" s="84">
        <f ca="1">VLOOKUP(eurostat_totals[[#This Row],[energy carrier EUCalc]],$AE$11:$BI$24,COLUMN()-COLUMN($AD$29),FALSE)*eurostat_totals[[#This Row],[2020 1]]</f>
        <v>0</v>
      </c>
      <c r="AQ202" s="84">
        <f ca="1">VLOOKUP(eurostat_totals[[#This Row],[energy carrier EUCalc]],$AE$11:$BI$24,COLUMN()-COLUMN($AD$29),FALSE)*eurostat_totals[[#This Row],[2020 1]]</f>
        <v>0</v>
      </c>
      <c r="AR202" s="81">
        <f ca="1">VLOOKUP(eurostat_totals[[#This Row],[energy carrier EUCalc]],$AE$11:$BI$24,COLUMN()-COLUMN($AD$29),FALSE)*eurostat_totals[[#This Row],[2020 1]]</f>
        <v>0</v>
      </c>
      <c r="AS202" s="81">
        <f ca="1">VLOOKUP(eurostat_totals[[#This Row],[energy carrier EUCalc]],$AE$11:$BI$24,COLUMN()-COLUMN($AD$29),FALSE)*eurostat_totals[[#This Row],[2020 1]]</f>
        <v>0</v>
      </c>
      <c r="AT202" s="81">
        <f ca="1">VLOOKUP(eurostat_totals[[#This Row],[energy carrier EUCalc]],$AE$11:$BI$24,COLUMN()-COLUMN($AD$29),FALSE)*eurostat_totals[[#This Row],[2020 1]]</f>
        <v>0</v>
      </c>
      <c r="AU202" s="81">
        <f ca="1">VLOOKUP(eurostat_totals[[#This Row],[energy carrier EUCalc]],$AE$11:$BI$24,COLUMN()-COLUMN($AD$29),FALSE)*eurostat_totals[[#This Row],[2020 1]]</f>
        <v>0</v>
      </c>
      <c r="AV202" s="81">
        <f>VLOOKUP(eurostat_totals[[#This Row],[energy carrier EUCalc]],$AE$11:$BI$24,COLUMN()-COLUMN($AD$29),FALSE)*eurostat_totals[[#This Row],[2020 1]]</f>
        <v>0</v>
      </c>
      <c r="AW202" s="81">
        <f ca="1">VLOOKUP(eurostat_totals[[#This Row],[energy carrier EUCalc]],$AE$11:$BI$24,COLUMN()-COLUMN($AD$29),FALSE)*eurostat_totals[[#This Row],[2020 1]]</f>
        <v>0</v>
      </c>
      <c r="AX202" s="81">
        <f ca="1">VLOOKUP(eurostat_totals[[#This Row],[energy carrier EUCalc]],$AE$11:$BI$24,COLUMN()-COLUMN($AD$29),FALSE)*eurostat_totals[[#This Row],[2020 1]]</f>
        <v>0</v>
      </c>
      <c r="AY202" s="81">
        <f ca="1">VLOOKUP(eurostat_totals[[#This Row],[energy carrier EUCalc]],$AE$11:$BI$24,COLUMN()-COLUMN($AD$29),FALSE)*eurostat_totals[[#This Row],[2020 1]]</f>
        <v>0</v>
      </c>
      <c r="AZ202" s="81">
        <f ca="1">VLOOKUP(eurostat_totals[[#This Row],[energy carrier EUCalc]],$AE$11:$BI$24,COLUMN()-COLUMN($AD$29),FALSE)*eurostat_totals[[#This Row],[2020 1]]</f>
        <v>0</v>
      </c>
      <c r="BA202" s="81">
        <f ca="1">VLOOKUP(eurostat_totals[[#This Row],[energy carrier EUCalc]],$AE$11:$BI$24,COLUMN()-COLUMN($AD$29),FALSE)*eurostat_totals[[#This Row],[2020 1]]</f>
        <v>0</v>
      </c>
      <c r="BB202" s="81">
        <f ca="1">VLOOKUP(eurostat_totals[[#This Row],[energy carrier EUCalc]],$AE$11:$BI$24,COLUMN()-COLUMN($AD$29),FALSE)*eurostat_totals[[#This Row],[2020 1]]</f>
        <v>0</v>
      </c>
      <c r="BC202" s="81">
        <f>VLOOKUP(eurostat_totals[[#This Row],[energy carrier EUCalc]],$AE$11:$BI$24,COLUMN()-COLUMN($AD$29),FALSE)*eurostat_totals[[#This Row],[2020 1]]</f>
        <v>0</v>
      </c>
      <c r="BD202" s="81">
        <f ca="1">VLOOKUP(eurostat_totals[[#This Row],[energy carrier EUCalc]],$AE$11:$BI$24,COLUMN()-COLUMN($AD$29),FALSE)*eurostat_totals[[#This Row],[2020 1]]</f>
        <v>0</v>
      </c>
      <c r="BE202" s="81">
        <f ca="1">VLOOKUP(eurostat_totals[[#This Row],[energy carrier EUCalc]],$AE$11:$BI$24,COLUMN()-COLUMN($AD$29),FALSE)*eurostat_totals[[#This Row],[2020 1]]</f>
        <v>0</v>
      </c>
      <c r="BF202" s="81">
        <f ca="1">VLOOKUP(eurostat_totals[[#This Row],[energy carrier EUCalc]],$AE$11:$BI$24,COLUMN()-COLUMN($AD$29),FALSE)*eurostat_totals[[#This Row],[2020 1]]</f>
        <v>0</v>
      </c>
      <c r="BG202" s="81">
        <f ca="1">VLOOKUP(eurostat_totals[[#This Row],[energy carrier EUCalc]],$AE$11:$BI$24,COLUMN()-COLUMN($AD$29),FALSE)*eurostat_totals[[#This Row],[2020 1]]</f>
        <v>0</v>
      </c>
      <c r="BH202" s="81">
        <f ca="1">VLOOKUP(eurostat_totals[[#This Row],[energy carrier EUCalc]],$AE$11:$BI$24,COLUMN()-COLUMN($AD$29),FALSE)*eurostat_totals[[#This Row],[2020 1]]</f>
        <v>0</v>
      </c>
      <c r="BI202" s="81">
        <f ca="1">VLOOKUP(eurostat_totals[[#This Row],[energy carrier EUCalc]],$AE$11:$BI$24,COLUMN()-COLUMN($AD$29),FALSE)*eurostat_totals[[#This Row],[2020 1]]</f>
        <v>0</v>
      </c>
    </row>
    <row r="203" spans="1:61" x14ac:dyDescent="0.25">
      <c r="A203" s="81" t="str">
        <f t="shared" si="125"/>
        <v>heat-nuclearLuxembourg</v>
      </c>
      <c r="B203" s="6" t="s">
        <v>73</v>
      </c>
      <c r="C203" t="s">
        <v>27</v>
      </c>
      <c r="D203" s="84">
        <v>0</v>
      </c>
      <c r="E203" s="84">
        <v>0</v>
      </c>
      <c r="F203" s="84">
        <v>0</v>
      </c>
      <c r="G203" s="84">
        <v>0</v>
      </c>
      <c r="H203" s="84">
        <v>0</v>
      </c>
      <c r="I203" s="84">
        <v>0</v>
      </c>
      <c r="J203" s="84">
        <v>0</v>
      </c>
      <c r="K203" s="84">
        <v>0</v>
      </c>
      <c r="L203" s="84">
        <v>0</v>
      </c>
      <c r="M203" s="84">
        <v>0</v>
      </c>
      <c r="N203" s="84">
        <v>0</v>
      </c>
      <c r="O203" s="84">
        <v>0</v>
      </c>
      <c r="P203" s="84">
        <v>0</v>
      </c>
      <c r="Q203" s="84">
        <v>0</v>
      </c>
      <c r="R203" s="84">
        <v>0</v>
      </c>
      <c r="S203" s="84">
        <v>0</v>
      </c>
      <c r="T203" s="84">
        <v>0</v>
      </c>
      <c r="U203" s="84">
        <v>0</v>
      </c>
      <c r="V203" s="84">
        <v>0</v>
      </c>
      <c r="W203" s="84">
        <v>0</v>
      </c>
      <c r="X203" s="84">
        <v>0</v>
      </c>
      <c r="Y203" s="84">
        <v>0</v>
      </c>
      <c r="Z203" s="84">
        <v>0</v>
      </c>
      <c r="AA203" s="84">
        <v>0</v>
      </c>
      <c r="AB203" s="84">
        <v>0</v>
      </c>
      <c r="AC203" s="84">
        <v>0</v>
      </c>
      <c r="AD203" s="84">
        <v>0</v>
      </c>
      <c r="AE203" s="84">
        <v>0</v>
      </c>
      <c r="AF203" s="84">
        <f t="shared" si="122"/>
        <v>0</v>
      </c>
      <c r="AG203" s="84">
        <f t="shared" si="123"/>
        <v>0</v>
      </c>
      <c r="AH203" s="84">
        <f t="shared" si="124"/>
        <v>0</v>
      </c>
      <c r="AI203" s="84">
        <f ca="1">VLOOKUP(eurostat_totals[[#This Row],[energy carrier EUCalc]],$AE$11:$BI$24,COLUMN()-COLUMN($AD$29),FALSE)*eurostat_totals[[#This Row],[2020 1]]</f>
        <v>0</v>
      </c>
      <c r="AJ203" s="84">
        <f ca="1">VLOOKUP(eurostat_totals[[#This Row],[energy carrier EUCalc]],$AE$11:$BI$24,COLUMN()-COLUMN($AD$29),FALSE)*eurostat_totals[[#This Row],[2020 1]]</f>
        <v>0</v>
      </c>
      <c r="AK203" s="84">
        <f ca="1">VLOOKUP(eurostat_totals[[#This Row],[energy carrier EUCalc]],$AE$11:$BI$24,COLUMN()-COLUMN($AD$29),FALSE)*eurostat_totals[[#This Row],[2020 1]]</f>
        <v>0</v>
      </c>
      <c r="AL203" s="84">
        <f ca="1">VLOOKUP(eurostat_totals[[#This Row],[energy carrier EUCalc]],$AE$11:$BI$24,COLUMN()-COLUMN($AD$29),FALSE)*eurostat_totals[[#This Row],[2020 1]]</f>
        <v>0</v>
      </c>
      <c r="AM203" s="84">
        <f ca="1">VLOOKUP(eurostat_totals[[#This Row],[energy carrier EUCalc]],$AE$11:$BI$24,COLUMN()-COLUMN($AD$29),FALSE)*eurostat_totals[[#This Row],[2020 1]]</f>
        <v>0</v>
      </c>
      <c r="AN203" s="84">
        <f ca="1">VLOOKUP(eurostat_totals[[#This Row],[energy carrier EUCalc]],$AE$11:$BI$24,COLUMN()-COLUMN($AD$29),FALSE)*eurostat_totals[[#This Row],[2020 1]]</f>
        <v>0</v>
      </c>
      <c r="AO203" s="84">
        <f>VLOOKUP(eurostat_totals[[#This Row],[energy carrier EUCalc]],$AE$11:$BI$24,COLUMN()-COLUMN($AD$29),FALSE)*eurostat_totals[[#This Row],[2020 1]]</f>
        <v>0</v>
      </c>
      <c r="AP203" s="84">
        <f ca="1">VLOOKUP(eurostat_totals[[#This Row],[energy carrier EUCalc]],$AE$11:$BI$24,COLUMN()-COLUMN($AD$29),FALSE)*eurostat_totals[[#This Row],[2020 1]]</f>
        <v>0</v>
      </c>
      <c r="AQ203" s="84">
        <f ca="1">VLOOKUP(eurostat_totals[[#This Row],[energy carrier EUCalc]],$AE$11:$BI$24,COLUMN()-COLUMN($AD$29),FALSE)*eurostat_totals[[#This Row],[2020 1]]</f>
        <v>0</v>
      </c>
      <c r="AR203" s="81">
        <f ca="1">VLOOKUP(eurostat_totals[[#This Row],[energy carrier EUCalc]],$AE$11:$BI$24,COLUMN()-COLUMN($AD$29),FALSE)*eurostat_totals[[#This Row],[2020 1]]</f>
        <v>0</v>
      </c>
      <c r="AS203" s="81">
        <f ca="1">VLOOKUP(eurostat_totals[[#This Row],[energy carrier EUCalc]],$AE$11:$BI$24,COLUMN()-COLUMN($AD$29),FALSE)*eurostat_totals[[#This Row],[2020 1]]</f>
        <v>0</v>
      </c>
      <c r="AT203" s="81">
        <f ca="1">VLOOKUP(eurostat_totals[[#This Row],[energy carrier EUCalc]],$AE$11:$BI$24,COLUMN()-COLUMN($AD$29),FALSE)*eurostat_totals[[#This Row],[2020 1]]</f>
        <v>0</v>
      </c>
      <c r="AU203" s="81">
        <f ca="1">VLOOKUP(eurostat_totals[[#This Row],[energy carrier EUCalc]],$AE$11:$BI$24,COLUMN()-COLUMN($AD$29),FALSE)*eurostat_totals[[#This Row],[2020 1]]</f>
        <v>0</v>
      </c>
      <c r="AV203" s="81">
        <f>VLOOKUP(eurostat_totals[[#This Row],[energy carrier EUCalc]],$AE$11:$BI$24,COLUMN()-COLUMN($AD$29),FALSE)*eurostat_totals[[#This Row],[2020 1]]</f>
        <v>0</v>
      </c>
      <c r="AW203" s="81">
        <f ca="1">VLOOKUP(eurostat_totals[[#This Row],[energy carrier EUCalc]],$AE$11:$BI$24,COLUMN()-COLUMN($AD$29),FALSE)*eurostat_totals[[#This Row],[2020 1]]</f>
        <v>0</v>
      </c>
      <c r="AX203" s="81">
        <f ca="1">VLOOKUP(eurostat_totals[[#This Row],[energy carrier EUCalc]],$AE$11:$BI$24,COLUMN()-COLUMN($AD$29),FALSE)*eurostat_totals[[#This Row],[2020 1]]</f>
        <v>0</v>
      </c>
      <c r="AY203" s="81">
        <f ca="1">VLOOKUP(eurostat_totals[[#This Row],[energy carrier EUCalc]],$AE$11:$BI$24,COLUMN()-COLUMN($AD$29),FALSE)*eurostat_totals[[#This Row],[2020 1]]</f>
        <v>0</v>
      </c>
      <c r="AZ203" s="81">
        <f ca="1">VLOOKUP(eurostat_totals[[#This Row],[energy carrier EUCalc]],$AE$11:$BI$24,COLUMN()-COLUMN($AD$29),FALSE)*eurostat_totals[[#This Row],[2020 1]]</f>
        <v>0</v>
      </c>
      <c r="BA203" s="81">
        <f ca="1">VLOOKUP(eurostat_totals[[#This Row],[energy carrier EUCalc]],$AE$11:$BI$24,COLUMN()-COLUMN($AD$29),FALSE)*eurostat_totals[[#This Row],[2020 1]]</f>
        <v>0</v>
      </c>
      <c r="BB203" s="81">
        <f ca="1">VLOOKUP(eurostat_totals[[#This Row],[energy carrier EUCalc]],$AE$11:$BI$24,COLUMN()-COLUMN($AD$29),FALSE)*eurostat_totals[[#This Row],[2020 1]]</f>
        <v>0</v>
      </c>
      <c r="BC203" s="81">
        <f>VLOOKUP(eurostat_totals[[#This Row],[energy carrier EUCalc]],$AE$11:$BI$24,COLUMN()-COLUMN($AD$29),FALSE)*eurostat_totals[[#This Row],[2020 1]]</f>
        <v>0</v>
      </c>
      <c r="BD203" s="81">
        <f ca="1">VLOOKUP(eurostat_totals[[#This Row],[energy carrier EUCalc]],$AE$11:$BI$24,COLUMN()-COLUMN($AD$29),FALSE)*eurostat_totals[[#This Row],[2020 1]]</f>
        <v>0</v>
      </c>
      <c r="BE203" s="81">
        <f ca="1">VLOOKUP(eurostat_totals[[#This Row],[energy carrier EUCalc]],$AE$11:$BI$24,COLUMN()-COLUMN($AD$29),FALSE)*eurostat_totals[[#This Row],[2020 1]]</f>
        <v>0</v>
      </c>
      <c r="BF203" s="81">
        <f ca="1">VLOOKUP(eurostat_totals[[#This Row],[energy carrier EUCalc]],$AE$11:$BI$24,COLUMN()-COLUMN($AD$29),FALSE)*eurostat_totals[[#This Row],[2020 1]]</f>
        <v>0</v>
      </c>
      <c r="BG203" s="81">
        <f ca="1">VLOOKUP(eurostat_totals[[#This Row],[energy carrier EUCalc]],$AE$11:$BI$24,COLUMN()-COLUMN($AD$29),FALSE)*eurostat_totals[[#This Row],[2020 1]]</f>
        <v>0</v>
      </c>
      <c r="BH203" s="81">
        <f ca="1">VLOOKUP(eurostat_totals[[#This Row],[energy carrier EUCalc]],$AE$11:$BI$24,COLUMN()-COLUMN($AD$29),FALSE)*eurostat_totals[[#This Row],[2020 1]]</f>
        <v>0</v>
      </c>
      <c r="BI203" s="81">
        <f ca="1">VLOOKUP(eurostat_totals[[#This Row],[energy carrier EUCalc]],$AE$11:$BI$24,COLUMN()-COLUMN($AD$29),FALSE)*eurostat_totals[[#This Row],[2020 1]]</f>
        <v>0</v>
      </c>
    </row>
    <row r="204" spans="1:61" x14ac:dyDescent="0.25">
      <c r="A204" s="81" t="str">
        <f t="shared" si="125"/>
        <v>heat-nuclearMalta</v>
      </c>
      <c r="B204" s="6" t="s">
        <v>73</v>
      </c>
      <c r="C204" t="s">
        <v>29</v>
      </c>
      <c r="D204" s="84">
        <v>0</v>
      </c>
      <c r="E204" s="84">
        <v>0</v>
      </c>
      <c r="F204" s="84">
        <v>0</v>
      </c>
      <c r="G204" s="84">
        <v>0</v>
      </c>
      <c r="H204" s="84">
        <v>0</v>
      </c>
      <c r="I204" s="84">
        <v>0</v>
      </c>
      <c r="J204" s="84">
        <v>0</v>
      </c>
      <c r="K204" s="84">
        <v>0</v>
      </c>
      <c r="L204" s="84">
        <v>0</v>
      </c>
      <c r="M204" s="84">
        <v>0</v>
      </c>
      <c r="N204" s="84">
        <v>0</v>
      </c>
      <c r="O204" s="84">
        <v>0</v>
      </c>
      <c r="P204" s="84">
        <v>0</v>
      </c>
      <c r="Q204" s="84">
        <v>0</v>
      </c>
      <c r="R204" s="84">
        <v>0</v>
      </c>
      <c r="S204" s="84">
        <v>0</v>
      </c>
      <c r="T204" s="84">
        <v>0</v>
      </c>
      <c r="U204" s="84">
        <v>0</v>
      </c>
      <c r="V204" s="84">
        <v>0</v>
      </c>
      <c r="W204" s="84">
        <v>0</v>
      </c>
      <c r="X204" s="84">
        <v>0</v>
      </c>
      <c r="Y204" s="84">
        <v>0</v>
      </c>
      <c r="Z204" s="84">
        <v>0</v>
      </c>
      <c r="AA204" s="84">
        <v>0</v>
      </c>
      <c r="AB204" s="84">
        <v>0</v>
      </c>
      <c r="AC204" s="84">
        <v>0</v>
      </c>
      <c r="AD204" s="84">
        <v>0</v>
      </c>
      <c r="AE204" s="84">
        <v>0</v>
      </c>
      <c r="AF204" s="84">
        <f t="shared" si="122"/>
        <v>0</v>
      </c>
      <c r="AG204" s="84">
        <f t="shared" si="123"/>
        <v>0</v>
      </c>
      <c r="AH204" s="84">
        <f t="shared" si="124"/>
        <v>0</v>
      </c>
      <c r="AI204" s="84">
        <f ca="1">VLOOKUP(eurostat_totals[[#This Row],[energy carrier EUCalc]],$AE$11:$BI$24,COLUMN()-COLUMN($AD$29),FALSE)*eurostat_totals[[#This Row],[2020 1]]</f>
        <v>0</v>
      </c>
      <c r="AJ204" s="84">
        <f ca="1">VLOOKUP(eurostat_totals[[#This Row],[energy carrier EUCalc]],$AE$11:$BI$24,COLUMN()-COLUMN($AD$29),FALSE)*eurostat_totals[[#This Row],[2020 1]]</f>
        <v>0</v>
      </c>
      <c r="AK204" s="84">
        <f ca="1">VLOOKUP(eurostat_totals[[#This Row],[energy carrier EUCalc]],$AE$11:$BI$24,COLUMN()-COLUMN($AD$29),FALSE)*eurostat_totals[[#This Row],[2020 1]]</f>
        <v>0</v>
      </c>
      <c r="AL204" s="84">
        <f ca="1">VLOOKUP(eurostat_totals[[#This Row],[energy carrier EUCalc]],$AE$11:$BI$24,COLUMN()-COLUMN($AD$29),FALSE)*eurostat_totals[[#This Row],[2020 1]]</f>
        <v>0</v>
      </c>
      <c r="AM204" s="84">
        <f ca="1">VLOOKUP(eurostat_totals[[#This Row],[energy carrier EUCalc]],$AE$11:$BI$24,COLUMN()-COLUMN($AD$29),FALSE)*eurostat_totals[[#This Row],[2020 1]]</f>
        <v>0</v>
      </c>
      <c r="AN204" s="84">
        <f ca="1">VLOOKUP(eurostat_totals[[#This Row],[energy carrier EUCalc]],$AE$11:$BI$24,COLUMN()-COLUMN($AD$29),FALSE)*eurostat_totals[[#This Row],[2020 1]]</f>
        <v>0</v>
      </c>
      <c r="AO204" s="84">
        <f>VLOOKUP(eurostat_totals[[#This Row],[energy carrier EUCalc]],$AE$11:$BI$24,COLUMN()-COLUMN($AD$29),FALSE)*eurostat_totals[[#This Row],[2020 1]]</f>
        <v>0</v>
      </c>
      <c r="AP204" s="84">
        <f ca="1">VLOOKUP(eurostat_totals[[#This Row],[energy carrier EUCalc]],$AE$11:$BI$24,COLUMN()-COLUMN($AD$29),FALSE)*eurostat_totals[[#This Row],[2020 1]]</f>
        <v>0</v>
      </c>
      <c r="AQ204" s="84">
        <f ca="1">VLOOKUP(eurostat_totals[[#This Row],[energy carrier EUCalc]],$AE$11:$BI$24,COLUMN()-COLUMN($AD$29),FALSE)*eurostat_totals[[#This Row],[2020 1]]</f>
        <v>0</v>
      </c>
      <c r="AR204" s="81">
        <f ca="1">VLOOKUP(eurostat_totals[[#This Row],[energy carrier EUCalc]],$AE$11:$BI$24,COLUMN()-COLUMN($AD$29),FALSE)*eurostat_totals[[#This Row],[2020 1]]</f>
        <v>0</v>
      </c>
      <c r="AS204" s="81">
        <f ca="1">VLOOKUP(eurostat_totals[[#This Row],[energy carrier EUCalc]],$AE$11:$BI$24,COLUMN()-COLUMN($AD$29),FALSE)*eurostat_totals[[#This Row],[2020 1]]</f>
        <v>0</v>
      </c>
      <c r="AT204" s="81">
        <f ca="1">VLOOKUP(eurostat_totals[[#This Row],[energy carrier EUCalc]],$AE$11:$BI$24,COLUMN()-COLUMN($AD$29),FALSE)*eurostat_totals[[#This Row],[2020 1]]</f>
        <v>0</v>
      </c>
      <c r="AU204" s="81">
        <f ca="1">VLOOKUP(eurostat_totals[[#This Row],[energy carrier EUCalc]],$AE$11:$BI$24,COLUMN()-COLUMN($AD$29),FALSE)*eurostat_totals[[#This Row],[2020 1]]</f>
        <v>0</v>
      </c>
      <c r="AV204" s="81">
        <f>VLOOKUP(eurostat_totals[[#This Row],[energy carrier EUCalc]],$AE$11:$BI$24,COLUMN()-COLUMN($AD$29),FALSE)*eurostat_totals[[#This Row],[2020 1]]</f>
        <v>0</v>
      </c>
      <c r="AW204" s="81">
        <f ca="1">VLOOKUP(eurostat_totals[[#This Row],[energy carrier EUCalc]],$AE$11:$BI$24,COLUMN()-COLUMN($AD$29),FALSE)*eurostat_totals[[#This Row],[2020 1]]</f>
        <v>0</v>
      </c>
      <c r="AX204" s="81">
        <f ca="1">VLOOKUP(eurostat_totals[[#This Row],[energy carrier EUCalc]],$AE$11:$BI$24,COLUMN()-COLUMN($AD$29),FALSE)*eurostat_totals[[#This Row],[2020 1]]</f>
        <v>0</v>
      </c>
      <c r="AY204" s="81">
        <f ca="1">VLOOKUP(eurostat_totals[[#This Row],[energy carrier EUCalc]],$AE$11:$BI$24,COLUMN()-COLUMN($AD$29),FALSE)*eurostat_totals[[#This Row],[2020 1]]</f>
        <v>0</v>
      </c>
      <c r="AZ204" s="81">
        <f ca="1">VLOOKUP(eurostat_totals[[#This Row],[energy carrier EUCalc]],$AE$11:$BI$24,COLUMN()-COLUMN($AD$29),FALSE)*eurostat_totals[[#This Row],[2020 1]]</f>
        <v>0</v>
      </c>
      <c r="BA204" s="81">
        <f ca="1">VLOOKUP(eurostat_totals[[#This Row],[energy carrier EUCalc]],$AE$11:$BI$24,COLUMN()-COLUMN($AD$29),FALSE)*eurostat_totals[[#This Row],[2020 1]]</f>
        <v>0</v>
      </c>
      <c r="BB204" s="81">
        <f ca="1">VLOOKUP(eurostat_totals[[#This Row],[energy carrier EUCalc]],$AE$11:$BI$24,COLUMN()-COLUMN($AD$29),FALSE)*eurostat_totals[[#This Row],[2020 1]]</f>
        <v>0</v>
      </c>
      <c r="BC204" s="81">
        <f>VLOOKUP(eurostat_totals[[#This Row],[energy carrier EUCalc]],$AE$11:$BI$24,COLUMN()-COLUMN($AD$29),FALSE)*eurostat_totals[[#This Row],[2020 1]]</f>
        <v>0</v>
      </c>
      <c r="BD204" s="81">
        <f ca="1">VLOOKUP(eurostat_totals[[#This Row],[energy carrier EUCalc]],$AE$11:$BI$24,COLUMN()-COLUMN($AD$29),FALSE)*eurostat_totals[[#This Row],[2020 1]]</f>
        <v>0</v>
      </c>
      <c r="BE204" s="81">
        <f ca="1">VLOOKUP(eurostat_totals[[#This Row],[energy carrier EUCalc]],$AE$11:$BI$24,COLUMN()-COLUMN($AD$29),FALSE)*eurostat_totals[[#This Row],[2020 1]]</f>
        <v>0</v>
      </c>
      <c r="BF204" s="81">
        <f ca="1">VLOOKUP(eurostat_totals[[#This Row],[energy carrier EUCalc]],$AE$11:$BI$24,COLUMN()-COLUMN($AD$29),FALSE)*eurostat_totals[[#This Row],[2020 1]]</f>
        <v>0</v>
      </c>
      <c r="BG204" s="81">
        <f ca="1">VLOOKUP(eurostat_totals[[#This Row],[energy carrier EUCalc]],$AE$11:$BI$24,COLUMN()-COLUMN($AD$29),FALSE)*eurostat_totals[[#This Row],[2020 1]]</f>
        <v>0</v>
      </c>
      <c r="BH204" s="81">
        <f ca="1">VLOOKUP(eurostat_totals[[#This Row],[energy carrier EUCalc]],$AE$11:$BI$24,COLUMN()-COLUMN($AD$29),FALSE)*eurostat_totals[[#This Row],[2020 1]]</f>
        <v>0</v>
      </c>
      <c r="BI204" s="81">
        <f ca="1">VLOOKUP(eurostat_totals[[#This Row],[energy carrier EUCalc]],$AE$11:$BI$24,COLUMN()-COLUMN($AD$29),FALSE)*eurostat_totals[[#This Row],[2020 1]]</f>
        <v>0</v>
      </c>
    </row>
    <row r="205" spans="1:61" x14ac:dyDescent="0.25">
      <c r="A205" s="81" t="str">
        <f t="shared" si="125"/>
        <v>heat-nuclearNetherlands</v>
      </c>
      <c r="B205" s="6" t="s">
        <v>73</v>
      </c>
      <c r="C205" t="s">
        <v>8</v>
      </c>
      <c r="D205" s="84">
        <v>0</v>
      </c>
      <c r="E205" s="84">
        <v>0</v>
      </c>
      <c r="F205" s="84">
        <v>0</v>
      </c>
      <c r="G205" s="84">
        <v>0</v>
      </c>
      <c r="H205" s="84">
        <v>0</v>
      </c>
      <c r="I205" s="84">
        <v>0</v>
      </c>
      <c r="J205" s="84">
        <v>0</v>
      </c>
      <c r="K205" s="84">
        <v>0</v>
      </c>
      <c r="L205" s="84">
        <v>0</v>
      </c>
      <c r="M205" s="84">
        <v>0</v>
      </c>
      <c r="N205" s="84">
        <v>0</v>
      </c>
      <c r="O205" s="84">
        <v>0</v>
      </c>
      <c r="P205" s="84">
        <v>0</v>
      </c>
      <c r="Q205" s="84">
        <v>0</v>
      </c>
      <c r="R205" s="84">
        <v>0</v>
      </c>
      <c r="S205" s="84">
        <v>0</v>
      </c>
      <c r="T205" s="84">
        <v>0</v>
      </c>
      <c r="U205" s="84">
        <v>0</v>
      </c>
      <c r="V205" s="84">
        <v>0</v>
      </c>
      <c r="W205" s="84">
        <v>0</v>
      </c>
      <c r="X205" s="84">
        <v>0</v>
      </c>
      <c r="Y205" s="84">
        <v>0</v>
      </c>
      <c r="Z205" s="84">
        <v>0</v>
      </c>
      <c r="AA205" s="84">
        <v>0</v>
      </c>
      <c r="AB205" s="84">
        <v>0</v>
      </c>
      <c r="AC205" s="84">
        <v>0</v>
      </c>
      <c r="AD205" s="84">
        <v>0</v>
      </c>
      <c r="AE205" s="84">
        <v>0</v>
      </c>
      <c r="AF205" s="84">
        <f t="shared" si="122"/>
        <v>0</v>
      </c>
      <c r="AG205" s="84">
        <f t="shared" si="123"/>
        <v>0</v>
      </c>
      <c r="AH205" s="84">
        <f t="shared" si="124"/>
        <v>0</v>
      </c>
      <c r="AI205" s="84">
        <f ca="1">VLOOKUP(eurostat_totals[[#This Row],[energy carrier EUCalc]],$AE$11:$BI$24,COLUMN()-COLUMN($AD$29),FALSE)*eurostat_totals[[#This Row],[2020 1]]</f>
        <v>0</v>
      </c>
      <c r="AJ205" s="84">
        <f ca="1">VLOOKUP(eurostat_totals[[#This Row],[energy carrier EUCalc]],$AE$11:$BI$24,COLUMN()-COLUMN($AD$29),FALSE)*eurostat_totals[[#This Row],[2020 1]]</f>
        <v>0</v>
      </c>
      <c r="AK205" s="84">
        <f ca="1">VLOOKUP(eurostat_totals[[#This Row],[energy carrier EUCalc]],$AE$11:$BI$24,COLUMN()-COLUMN($AD$29),FALSE)*eurostat_totals[[#This Row],[2020 1]]</f>
        <v>0</v>
      </c>
      <c r="AL205" s="84">
        <f ca="1">VLOOKUP(eurostat_totals[[#This Row],[energy carrier EUCalc]],$AE$11:$BI$24,COLUMN()-COLUMN($AD$29),FALSE)*eurostat_totals[[#This Row],[2020 1]]</f>
        <v>0</v>
      </c>
      <c r="AM205" s="84">
        <f ca="1">VLOOKUP(eurostat_totals[[#This Row],[energy carrier EUCalc]],$AE$11:$BI$24,COLUMN()-COLUMN($AD$29),FALSE)*eurostat_totals[[#This Row],[2020 1]]</f>
        <v>0</v>
      </c>
      <c r="AN205" s="84">
        <f ca="1">VLOOKUP(eurostat_totals[[#This Row],[energy carrier EUCalc]],$AE$11:$BI$24,COLUMN()-COLUMN($AD$29),FALSE)*eurostat_totals[[#This Row],[2020 1]]</f>
        <v>0</v>
      </c>
      <c r="AO205" s="84">
        <f>VLOOKUP(eurostat_totals[[#This Row],[energy carrier EUCalc]],$AE$11:$BI$24,COLUMN()-COLUMN($AD$29),FALSE)*eurostat_totals[[#This Row],[2020 1]]</f>
        <v>0</v>
      </c>
      <c r="AP205" s="84">
        <f ca="1">VLOOKUP(eurostat_totals[[#This Row],[energy carrier EUCalc]],$AE$11:$BI$24,COLUMN()-COLUMN($AD$29),FALSE)*eurostat_totals[[#This Row],[2020 1]]</f>
        <v>0</v>
      </c>
      <c r="AQ205" s="84">
        <f ca="1">VLOOKUP(eurostat_totals[[#This Row],[energy carrier EUCalc]],$AE$11:$BI$24,COLUMN()-COLUMN($AD$29),FALSE)*eurostat_totals[[#This Row],[2020 1]]</f>
        <v>0</v>
      </c>
      <c r="AR205" s="81">
        <f ca="1">VLOOKUP(eurostat_totals[[#This Row],[energy carrier EUCalc]],$AE$11:$BI$24,COLUMN()-COLUMN($AD$29),FALSE)*eurostat_totals[[#This Row],[2020 1]]</f>
        <v>0</v>
      </c>
      <c r="AS205" s="81">
        <f ca="1">VLOOKUP(eurostat_totals[[#This Row],[energy carrier EUCalc]],$AE$11:$BI$24,COLUMN()-COLUMN($AD$29),FALSE)*eurostat_totals[[#This Row],[2020 1]]</f>
        <v>0</v>
      </c>
      <c r="AT205" s="81">
        <f ca="1">VLOOKUP(eurostat_totals[[#This Row],[energy carrier EUCalc]],$AE$11:$BI$24,COLUMN()-COLUMN($AD$29),FALSE)*eurostat_totals[[#This Row],[2020 1]]</f>
        <v>0</v>
      </c>
      <c r="AU205" s="81">
        <f ca="1">VLOOKUP(eurostat_totals[[#This Row],[energy carrier EUCalc]],$AE$11:$BI$24,COLUMN()-COLUMN($AD$29),FALSE)*eurostat_totals[[#This Row],[2020 1]]</f>
        <v>0</v>
      </c>
      <c r="AV205" s="81">
        <f>VLOOKUP(eurostat_totals[[#This Row],[energy carrier EUCalc]],$AE$11:$BI$24,COLUMN()-COLUMN($AD$29),FALSE)*eurostat_totals[[#This Row],[2020 1]]</f>
        <v>0</v>
      </c>
      <c r="AW205" s="81">
        <f ca="1">VLOOKUP(eurostat_totals[[#This Row],[energy carrier EUCalc]],$AE$11:$BI$24,COLUMN()-COLUMN($AD$29),FALSE)*eurostat_totals[[#This Row],[2020 1]]</f>
        <v>0</v>
      </c>
      <c r="AX205" s="81">
        <f ca="1">VLOOKUP(eurostat_totals[[#This Row],[energy carrier EUCalc]],$AE$11:$BI$24,COLUMN()-COLUMN($AD$29),FALSE)*eurostat_totals[[#This Row],[2020 1]]</f>
        <v>0</v>
      </c>
      <c r="AY205" s="81">
        <f ca="1">VLOOKUP(eurostat_totals[[#This Row],[energy carrier EUCalc]],$AE$11:$BI$24,COLUMN()-COLUMN($AD$29),FALSE)*eurostat_totals[[#This Row],[2020 1]]</f>
        <v>0</v>
      </c>
      <c r="AZ205" s="81">
        <f ca="1">VLOOKUP(eurostat_totals[[#This Row],[energy carrier EUCalc]],$AE$11:$BI$24,COLUMN()-COLUMN($AD$29),FALSE)*eurostat_totals[[#This Row],[2020 1]]</f>
        <v>0</v>
      </c>
      <c r="BA205" s="81">
        <f ca="1">VLOOKUP(eurostat_totals[[#This Row],[energy carrier EUCalc]],$AE$11:$BI$24,COLUMN()-COLUMN($AD$29),FALSE)*eurostat_totals[[#This Row],[2020 1]]</f>
        <v>0</v>
      </c>
      <c r="BB205" s="81">
        <f ca="1">VLOOKUP(eurostat_totals[[#This Row],[energy carrier EUCalc]],$AE$11:$BI$24,COLUMN()-COLUMN($AD$29),FALSE)*eurostat_totals[[#This Row],[2020 1]]</f>
        <v>0</v>
      </c>
      <c r="BC205" s="81">
        <f>VLOOKUP(eurostat_totals[[#This Row],[energy carrier EUCalc]],$AE$11:$BI$24,COLUMN()-COLUMN($AD$29),FALSE)*eurostat_totals[[#This Row],[2020 1]]</f>
        <v>0</v>
      </c>
      <c r="BD205" s="81">
        <f ca="1">VLOOKUP(eurostat_totals[[#This Row],[energy carrier EUCalc]],$AE$11:$BI$24,COLUMN()-COLUMN($AD$29),FALSE)*eurostat_totals[[#This Row],[2020 1]]</f>
        <v>0</v>
      </c>
      <c r="BE205" s="81">
        <f ca="1">VLOOKUP(eurostat_totals[[#This Row],[energy carrier EUCalc]],$AE$11:$BI$24,COLUMN()-COLUMN($AD$29),FALSE)*eurostat_totals[[#This Row],[2020 1]]</f>
        <v>0</v>
      </c>
      <c r="BF205" s="81">
        <f ca="1">VLOOKUP(eurostat_totals[[#This Row],[energy carrier EUCalc]],$AE$11:$BI$24,COLUMN()-COLUMN($AD$29),FALSE)*eurostat_totals[[#This Row],[2020 1]]</f>
        <v>0</v>
      </c>
      <c r="BG205" s="81">
        <f ca="1">VLOOKUP(eurostat_totals[[#This Row],[energy carrier EUCalc]],$AE$11:$BI$24,COLUMN()-COLUMN($AD$29),FALSE)*eurostat_totals[[#This Row],[2020 1]]</f>
        <v>0</v>
      </c>
      <c r="BH205" s="81">
        <f ca="1">VLOOKUP(eurostat_totals[[#This Row],[energy carrier EUCalc]],$AE$11:$BI$24,COLUMN()-COLUMN($AD$29),FALSE)*eurostat_totals[[#This Row],[2020 1]]</f>
        <v>0</v>
      </c>
      <c r="BI205" s="81">
        <f ca="1">VLOOKUP(eurostat_totals[[#This Row],[energy carrier EUCalc]],$AE$11:$BI$24,COLUMN()-COLUMN($AD$29),FALSE)*eurostat_totals[[#This Row],[2020 1]]</f>
        <v>0</v>
      </c>
    </row>
    <row r="206" spans="1:61" x14ac:dyDescent="0.25">
      <c r="A206" s="81" t="str">
        <f t="shared" si="125"/>
        <v>heat-nuclearNorway</v>
      </c>
      <c r="B206" s="6" t="s">
        <v>73</v>
      </c>
      <c r="C206" t="s">
        <v>71</v>
      </c>
      <c r="D206" s="84">
        <v>0</v>
      </c>
      <c r="E206" s="84">
        <v>0</v>
      </c>
      <c r="F206" s="84">
        <v>0</v>
      </c>
      <c r="G206" s="84">
        <v>0</v>
      </c>
      <c r="H206" s="84">
        <v>0</v>
      </c>
      <c r="I206" s="84">
        <v>0</v>
      </c>
      <c r="J206" s="84">
        <v>0</v>
      </c>
      <c r="K206" s="84">
        <v>0</v>
      </c>
      <c r="L206" s="84">
        <v>0</v>
      </c>
      <c r="M206" s="84">
        <v>0</v>
      </c>
      <c r="N206" s="84">
        <v>0</v>
      </c>
      <c r="O206" s="84">
        <v>0</v>
      </c>
      <c r="P206" s="84">
        <v>0</v>
      </c>
      <c r="Q206" s="84">
        <v>0</v>
      </c>
      <c r="R206" s="84">
        <v>0</v>
      </c>
      <c r="S206" s="84">
        <v>0</v>
      </c>
      <c r="T206" s="84">
        <v>0</v>
      </c>
      <c r="U206" s="84">
        <v>0</v>
      </c>
      <c r="V206" s="84">
        <v>0</v>
      </c>
      <c r="W206" s="84">
        <v>0</v>
      </c>
      <c r="X206" s="84">
        <v>0</v>
      </c>
      <c r="Y206" s="84">
        <v>0</v>
      </c>
      <c r="Z206" s="84">
        <v>0</v>
      </c>
      <c r="AA206" s="84">
        <v>0</v>
      </c>
      <c r="AB206" s="84">
        <v>0</v>
      </c>
      <c r="AC206" s="84">
        <v>0</v>
      </c>
      <c r="AD206" s="84">
        <v>0</v>
      </c>
      <c r="AE206" s="84">
        <v>0</v>
      </c>
      <c r="AF206" s="84">
        <f t="shared" si="122"/>
        <v>0</v>
      </c>
      <c r="AG206" s="84">
        <f t="shared" si="123"/>
        <v>0</v>
      </c>
      <c r="AH206" s="84">
        <f t="shared" si="124"/>
        <v>0</v>
      </c>
      <c r="AI206" s="84">
        <f ca="1">VLOOKUP(eurostat_totals[[#This Row],[energy carrier EUCalc]],$AE$11:$BI$24,COLUMN()-COLUMN($AD$29),FALSE)*eurostat_totals[[#This Row],[2020 1]]</f>
        <v>0</v>
      </c>
      <c r="AJ206" s="84">
        <f ca="1">VLOOKUP(eurostat_totals[[#This Row],[energy carrier EUCalc]],$AE$11:$BI$24,COLUMN()-COLUMN($AD$29),FALSE)*eurostat_totals[[#This Row],[2020 1]]</f>
        <v>0</v>
      </c>
      <c r="AK206" s="84">
        <f ca="1">VLOOKUP(eurostat_totals[[#This Row],[energy carrier EUCalc]],$AE$11:$BI$24,COLUMN()-COLUMN($AD$29),FALSE)*eurostat_totals[[#This Row],[2020 1]]</f>
        <v>0</v>
      </c>
      <c r="AL206" s="84">
        <f ca="1">VLOOKUP(eurostat_totals[[#This Row],[energy carrier EUCalc]],$AE$11:$BI$24,COLUMN()-COLUMN($AD$29),FALSE)*eurostat_totals[[#This Row],[2020 1]]</f>
        <v>0</v>
      </c>
      <c r="AM206" s="84">
        <f ca="1">VLOOKUP(eurostat_totals[[#This Row],[energy carrier EUCalc]],$AE$11:$BI$24,COLUMN()-COLUMN($AD$29),FALSE)*eurostat_totals[[#This Row],[2020 1]]</f>
        <v>0</v>
      </c>
      <c r="AN206" s="84">
        <f ca="1">VLOOKUP(eurostat_totals[[#This Row],[energy carrier EUCalc]],$AE$11:$BI$24,COLUMN()-COLUMN($AD$29),FALSE)*eurostat_totals[[#This Row],[2020 1]]</f>
        <v>0</v>
      </c>
      <c r="AO206" s="84">
        <f>VLOOKUP(eurostat_totals[[#This Row],[energy carrier EUCalc]],$AE$11:$BI$24,COLUMN()-COLUMN($AD$29),FALSE)*eurostat_totals[[#This Row],[2020 1]]</f>
        <v>0</v>
      </c>
      <c r="AP206" s="84">
        <f ca="1">VLOOKUP(eurostat_totals[[#This Row],[energy carrier EUCalc]],$AE$11:$BI$24,COLUMN()-COLUMN($AD$29),FALSE)*eurostat_totals[[#This Row],[2020 1]]</f>
        <v>0</v>
      </c>
      <c r="AQ206" s="84">
        <f ca="1">VLOOKUP(eurostat_totals[[#This Row],[energy carrier EUCalc]],$AE$11:$BI$24,COLUMN()-COLUMN($AD$29),FALSE)*eurostat_totals[[#This Row],[2020 1]]</f>
        <v>0</v>
      </c>
      <c r="AR206" s="81">
        <f ca="1">VLOOKUP(eurostat_totals[[#This Row],[energy carrier EUCalc]],$AE$11:$BI$24,COLUMN()-COLUMN($AD$29),FALSE)*eurostat_totals[[#This Row],[2020 1]]</f>
        <v>0</v>
      </c>
      <c r="AS206" s="81">
        <f ca="1">VLOOKUP(eurostat_totals[[#This Row],[energy carrier EUCalc]],$AE$11:$BI$24,COLUMN()-COLUMN($AD$29),FALSE)*eurostat_totals[[#This Row],[2020 1]]</f>
        <v>0</v>
      </c>
      <c r="AT206" s="81">
        <f ca="1">VLOOKUP(eurostat_totals[[#This Row],[energy carrier EUCalc]],$AE$11:$BI$24,COLUMN()-COLUMN($AD$29),FALSE)*eurostat_totals[[#This Row],[2020 1]]</f>
        <v>0</v>
      </c>
      <c r="AU206" s="81">
        <f ca="1">VLOOKUP(eurostat_totals[[#This Row],[energy carrier EUCalc]],$AE$11:$BI$24,COLUMN()-COLUMN($AD$29),FALSE)*eurostat_totals[[#This Row],[2020 1]]</f>
        <v>0</v>
      </c>
      <c r="AV206" s="81">
        <f>VLOOKUP(eurostat_totals[[#This Row],[energy carrier EUCalc]],$AE$11:$BI$24,COLUMN()-COLUMN($AD$29),FALSE)*eurostat_totals[[#This Row],[2020 1]]</f>
        <v>0</v>
      </c>
      <c r="AW206" s="81">
        <f ca="1">VLOOKUP(eurostat_totals[[#This Row],[energy carrier EUCalc]],$AE$11:$BI$24,COLUMN()-COLUMN($AD$29),FALSE)*eurostat_totals[[#This Row],[2020 1]]</f>
        <v>0</v>
      </c>
      <c r="AX206" s="81">
        <f ca="1">VLOOKUP(eurostat_totals[[#This Row],[energy carrier EUCalc]],$AE$11:$BI$24,COLUMN()-COLUMN($AD$29),FALSE)*eurostat_totals[[#This Row],[2020 1]]</f>
        <v>0</v>
      </c>
      <c r="AY206" s="81">
        <f ca="1">VLOOKUP(eurostat_totals[[#This Row],[energy carrier EUCalc]],$AE$11:$BI$24,COLUMN()-COLUMN($AD$29),FALSE)*eurostat_totals[[#This Row],[2020 1]]</f>
        <v>0</v>
      </c>
      <c r="AZ206" s="81">
        <f ca="1">VLOOKUP(eurostat_totals[[#This Row],[energy carrier EUCalc]],$AE$11:$BI$24,COLUMN()-COLUMN($AD$29),FALSE)*eurostat_totals[[#This Row],[2020 1]]</f>
        <v>0</v>
      </c>
      <c r="BA206" s="81">
        <f ca="1">VLOOKUP(eurostat_totals[[#This Row],[energy carrier EUCalc]],$AE$11:$BI$24,COLUMN()-COLUMN($AD$29),FALSE)*eurostat_totals[[#This Row],[2020 1]]</f>
        <v>0</v>
      </c>
      <c r="BB206" s="81">
        <f ca="1">VLOOKUP(eurostat_totals[[#This Row],[energy carrier EUCalc]],$AE$11:$BI$24,COLUMN()-COLUMN($AD$29),FALSE)*eurostat_totals[[#This Row],[2020 1]]</f>
        <v>0</v>
      </c>
      <c r="BC206" s="81">
        <f>VLOOKUP(eurostat_totals[[#This Row],[energy carrier EUCalc]],$AE$11:$BI$24,COLUMN()-COLUMN($AD$29),FALSE)*eurostat_totals[[#This Row],[2020 1]]</f>
        <v>0</v>
      </c>
      <c r="BD206" s="81">
        <f ca="1">VLOOKUP(eurostat_totals[[#This Row],[energy carrier EUCalc]],$AE$11:$BI$24,COLUMN()-COLUMN($AD$29),FALSE)*eurostat_totals[[#This Row],[2020 1]]</f>
        <v>0</v>
      </c>
      <c r="BE206" s="81">
        <f ca="1">VLOOKUP(eurostat_totals[[#This Row],[energy carrier EUCalc]],$AE$11:$BI$24,COLUMN()-COLUMN($AD$29),FALSE)*eurostat_totals[[#This Row],[2020 1]]</f>
        <v>0</v>
      </c>
      <c r="BF206" s="81">
        <f ca="1">VLOOKUP(eurostat_totals[[#This Row],[energy carrier EUCalc]],$AE$11:$BI$24,COLUMN()-COLUMN($AD$29),FALSE)*eurostat_totals[[#This Row],[2020 1]]</f>
        <v>0</v>
      </c>
      <c r="BG206" s="81">
        <f ca="1">VLOOKUP(eurostat_totals[[#This Row],[energy carrier EUCalc]],$AE$11:$BI$24,COLUMN()-COLUMN($AD$29),FALSE)*eurostat_totals[[#This Row],[2020 1]]</f>
        <v>0</v>
      </c>
      <c r="BH206" s="81">
        <f ca="1">VLOOKUP(eurostat_totals[[#This Row],[energy carrier EUCalc]],$AE$11:$BI$24,COLUMN()-COLUMN($AD$29),FALSE)*eurostat_totals[[#This Row],[2020 1]]</f>
        <v>0</v>
      </c>
      <c r="BI206" s="81">
        <f ca="1">VLOOKUP(eurostat_totals[[#This Row],[energy carrier EUCalc]],$AE$11:$BI$24,COLUMN()-COLUMN($AD$29),FALSE)*eurostat_totals[[#This Row],[2020 1]]</f>
        <v>0</v>
      </c>
    </row>
    <row r="207" spans="1:61" x14ac:dyDescent="0.25">
      <c r="A207" s="81" t="str">
        <f t="shared" si="125"/>
        <v>heat-nuclearPoland</v>
      </c>
      <c r="B207" s="6" t="s">
        <v>73</v>
      </c>
      <c r="C207" t="s">
        <v>6</v>
      </c>
      <c r="D207" s="84">
        <v>0</v>
      </c>
      <c r="E207" s="84">
        <v>0</v>
      </c>
      <c r="F207" s="84">
        <v>0</v>
      </c>
      <c r="G207" s="84">
        <v>0</v>
      </c>
      <c r="H207" s="84">
        <v>0</v>
      </c>
      <c r="I207" s="84">
        <v>0</v>
      </c>
      <c r="J207" s="84">
        <v>0</v>
      </c>
      <c r="K207" s="84">
        <v>0</v>
      </c>
      <c r="L207" s="84">
        <v>0</v>
      </c>
      <c r="M207" s="84">
        <v>0</v>
      </c>
      <c r="N207" s="84">
        <v>0</v>
      </c>
      <c r="O207" s="84">
        <v>0</v>
      </c>
      <c r="P207" s="84">
        <v>0</v>
      </c>
      <c r="Q207" s="84">
        <v>0</v>
      </c>
      <c r="R207" s="84">
        <v>0</v>
      </c>
      <c r="S207" s="84">
        <v>0</v>
      </c>
      <c r="T207" s="84">
        <v>0</v>
      </c>
      <c r="U207" s="84">
        <v>0</v>
      </c>
      <c r="V207" s="84">
        <v>0</v>
      </c>
      <c r="W207" s="84">
        <v>0</v>
      </c>
      <c r="X207" s="84">
        <v>0</v>
      </c>
      <c r="Y207" s="84">
        <v>0</v>
      </c>
      <c r="Z207" s="84">
        <v>0</v>
      </c>
      <c r="AA207" s="84">
        <v>0</v>
      </c>
      <c r="AB207" s="84">
        <v>0</v>
      </c>
      <c r="AC207" s="84">
        <v>0</v>
      </c>
      <c r="AD207" s="84">
        <v>0</v>
      </c>
      <c r="AE207" s="84">
        <v>0</v>
      </c>
      <c r="AF207" s="84">
        <f t="shared" si="122"/>
        <v>0</v>
      </c>
      <c r="AG207" s="84">
        <f t="shared" si="123"/>
        <v>0</v>
      </c>
      <c r="AH207" s="84">
        <f t="shared" si="124"/>
        <v>0</v>
      </c>
      <c r="AI207" s="84">
        <f ca="1">VLOOKUP(eurostat_totals[[#This Row],[energy carrier EUCalc]],$AE$11:$BI$24,COLUMN()-COLUMN($AD$29),FALSE)*eurostat_totals[[#This Row],[2020 1]]</f>
        <v>0</v>
      </c>
      <c r="AJ207" s="84">
        <f ca="1">VLOOKUP(eurostat_totals[[#This Row],[energy carrier EUCalc]],$AE$11:$BI$24,COLUMN()-COLUMN($AD$29),FALSE)*eurostat_totals[[#This Row],[2020 1]]</f>
        <v>0</v>
      </c>
      <c r="AK207" s="84">
        <f ca="1">VLOOKUP(eurostat_totals[[#This Row],[energy carrier EUCalc]],$AE$11:$BI$24,COLUMN()-COLUMN($AD$29),FALSE)*eurostat_totals[[#This Row],[2020 1]]</f>
        <v>0</v>
      </c>
      <c r="AL207" s="84">
        <f ca="1">VLOOKUP(eurostat_totals[[#This Row],[energy carrier EUCalc]],$AE$11:$BI$24,COLUMN()-COLUMN($AD$29),FALSE)*eurostat_totals[[#This Row],[2020 1]]</f>
        <v>0</v>
      </c>
      <c r="AM207" s="84">
        <f ca="1">VLOOKUP(eurostat_totals[[#This Row],[energy carrier EUCalc]],$AE$11:$BI$24,COLUMN()-COLUMN($AD$29),FALSE)*eurostat_totals[[#This Row],[2020 1]]</f>
        <v>0</v>
      </c>
      <c r="AN207" s="84">
        <f ca="1">VLOOKUP(eurostat_totals[[#This Row],[energy carrier EUCalc]],$AE$11:$BI$24,COLUMN()-COLUMN($AD$29),FALSE)*eurostat_totals[[#This Row],[2020 1]]</f>
        <v>0</v>
      </c>
      <c r="AO207" s="84">
        <f>VLOOKUP(eurostat_totals[[#This Row],[energy carrier EUCalc]],$AE$11:$BI$24,COLUMN()-COLUMN($AD$29),FALSE)*eurostat_totals[[#This Row],[2020 1]]</f>
        <v>0</v>
      </c>
      <c r="AP207" s="84">
        <f ca="1">VLOOKUP(eurostat_totals[[#This Row],[energy carrier EUCalc]],$AE$11:$BI$24,COLUMN()-COLUMN($AD$29),FALSE)*eurostat_totals[[#This Row],[2020 1]]</f>
        <v>0</v>
      </c>
      <c r="AQ207" s="84">
        <f ca="1">VLOOKUP(eurostat_totals[[#This Row],[energy carrier EUCalc]],$AE$11:$BI$24,COLUMN()-COLUMN($AD$29),FALSE)*eurostat_totals[[#This Row],[2020 1]]</f>
        <v>0</v>
      </c>
      <c r="AR207" s="81">
        <f ca="1">VLOOKUP(eurostat_totals[[#This Row],[energy carrier EUCalc]],$AE$11:$BI$24,COLUMN()-COLUMN($AD$29),FALSE)*eurostat_totals[[#This Row],[2020 1]]</f>
        <v>0</v>
      </c>
      <c r="AS207" s="81">
        <f ca="1">VLOOKUP(eurostat_totals[[#This Row],[energy carrier EUCalc]],$AE$11:$BI$24,COLUMN()-COLUMN($AD$29),FALSE)*eurostat_totals[[#This Row],[2020 1]]</f>
        <v>0</v>
      </c>
      <c r="AT207" s="81">
        <f ca="1">VLOOKUP(eurostat_totals[[#This Row],[energy carrier EUCalc]],$AE$11:$BI$24,COLUMN()-COLUMN($AD$29),FALSE)*eurostat_totals[[#This Row],[2020 1]]</f>
        <v>0</v>
      </c>
      <c r="AU207" s="81">
        <f ca="1">VLOOKUP(eurostat_totals[[#This Row],[energy carrier EUCalc]],$AE$11:$BI$24,COLUMN()-COLUMN($AD$29),FALSE)*eurostat_totals[[#This Row],[2020 1]]</f>
        <v>0</v>
      </c>
      <c r="AV207" s="81">
        <f>VLOOKUP(eurostat_totals[[#This Row],[energy carrier EUCalc]],$AE$11:$BI$24,COLUMN()-COLUMN($AD$29),FALSE)*eurostat_totals[[#This Row],[2020 1]]</f>
        <v>0</v>
      </c>
      <c r="AW207" s="81">
        <f ca="1">VLOOKUP(eurostat_totals[[#This Row],[energy carrier EUCalc]],$AE$11:$BI$24,COLUMN()-COLUMN($AD$29),FALSE)*eurostat_totals[[#This Row],[2020 1]]</f>
        <v>0</v>
      </c>
      <c r="AX207" s="81">
        <f ca="1">VLOOKUP(eurostat_totals[[#This Row],[energy carrier EUCalc]],$AE$11:$BI$24,COLUMN()-COLUMN($AD$29),FALSE)*eurostat_totals[[#This Row],[2020 1]]</f>
        <v>0</v>
      </c>
      <c r="AY207" s="81">
        <f ca="1">VLOOKUP(eurostat_totals[[#This Row],[energy carrier EUCalc]],$AE$11:$BI$24,COLUMN()-COLUMN($AD$29),FALSE)*eurostat_totals[[#This Row],[2020 1]]</f>
        <v>0</v>
      </c>
      <c r="AZ207" s="81">
        <f ca="1">VLOOKUP(eurostat_totals[[#This Row],[energy carrier EUCalc]],$AE$11:$BI$24,COLUMN()-COLUMN($AD$29),FALSE)*eurostat_totals[[#This Row],[2020 1]]</f>
        <v>0</v>
      </c>
      <c r="BA207" s="81">
        <f ca="1">VLOOKUP(eurostat_totals[[#This Row],[energy carrier EUCalc]],$AE$11:$BI$24,COLUMN()-COLUMN($AD$29),FALSE)*eurostat_totals[[#This Row],[2020 1]]</f>
        <v>0</v>
      </c>
      <c r="BB207" s="81">
        <f ca="1">VLOOKUP(eurostat_totals[[#This Row],[energy carrier EUCalc]],$AE$11:$BI$24,COLUMN()-COLUMN($AD$29),FALSE)*eurostat_totals[[#This Row],[2020 1]]</f>
        <v>0</v>
      </c>
      <c r="BC207" s="81">
        <f>VLOOKUP(eurostat_totals[[#This Row],[energy carrier EUCalc]],$AE$11:$BI$24,COLUMN()-COLUMN($AD$29),FALSE)*eurostat_totals[[#This Row],[2020 1]]</f>
        <v>0</v>
      </c>
      <c r="BD207" s="81">
        <f ca="1">VLOOKUP(eurostat_totals[[#This Row],[energy carrier EUCalc]],$AE$11:$BI$24,COLUMN()-COLUMN($AD$29),FALSE)*eurostat_totals[[#This Row],[2020 1]]</f>
        <v>0</v>
      </c>
      <c r="BE207" s="81">
        <f ca="1">VLOOKUP(eurostat_totals[[#This Row],[energy carrier EUCalc]],$AE$11:$BI$24,COLUMN()-COLUMN($AD$29),FALSE)*eurostat_totals[[#This Row],[2020 1]]</f>
        <v>0</v>
      </c>
      <c r="BF207" s="81">
        <f ca="1">VLOOKUP(eurostat_totals[[#This Row],[energy carrier EUCalc]],$AE$11:$BI$24,COLUMN()-COLUMN($AD$29),FALSE)*eurostat_totals[[#This Row],[2020 1]]</f>
        <v>0</v>
      </c>
      <c r="BG207" s="81">
        <f ca="1">VLOOKUP(eurostat_totals[[#This Row],[energy carrier EUCalc]],$AE$11:$BI$24,COLUMN()-COLUMN($AD$29),FALSE)*eurostat_totals[[#This Row],[2020 1]]</f>
        <v>0</v>
      </c>
      <c r="BH207" s="81">
        <f ca="1">VLOOKUP(eurostat_totals[[#This Row],[energy carrier EUCalc]],$AE$11:$BI$24,COLUMN()-COLUMN($AD$29),FALSE)*eurostat_totals[[#This Row],[2020 1]]</f>
        <v>0</v>
      </c>
      <c r="BI207" s="81">
        <f ca="1">VLOOKUP(eurostat_totals[[#This Row],[energy carrier EUCalc]],$AE$11:$BI$24,COLUMN()-COLUMN($AD$29),FALSE)*eurostat_totals[[#This Row],[2020 1]]</f>
        <v>0</v>
      </c>
    </row>
    <row r="208" spans="1:61" x14ac:dyDescent="0.25">
      <c r="A208" s="81" t="str">
        <f t="shared" si="125"/>
        <v>heat-nuclearPortugal</v>
      </c>
      <c r="B208" s="6" t="s">
        <v>73</v>
      </c>
      <c r="C208" t="s">
        <v>21</v>
      </c>
      <c r="D208" s="84">
        <v>0</v>
      </c>
      <c r="E208" s="84">
        <v>0</v>
      </c>
      <c r="F208" s="84">
        <v>0</v>
      </c>
      <c r="G208" s="84">
        <v>0</v>
      </c>
      <c r="H208" s="84">
        <v>0</v>
      </c>
      <c r="I208" s="84">
        <v>0</v>
      </c>
      <c r="J208" s="84">
        <v>0</v>
      </c>
      <c r="K208" s="84">
        <v>0</v>
      </c>
      <c r="L208" s="84">
        <v>0</v>
      </c>
      <c r="M208" s="84">
        <v>0</v>
      </c>
      <c r="N208" s="84">
        <v>0</v>
      </c>
      <c r="O208" s="84">
        <v>0</v>
      </c>
      <c r="P208" s="84">
        <v>0</v>
      </c>
      <c r="Q208" s="84">
        <v>0</v>
      </c>
      <c r="R208" s="84">
        <v>0</v>
      </c>
      <c r="S208" s="84">
        <v>0</v>
      </c>
      <c r="T208" s="84">
        <v>0</v>
      </c>
      <c r="U208" s="84">
        <v>0</v>
      </c>
      <c r="V208" s="84">
        <v>0</v>
      </c>
      <c r="W208" s="84">
        <v>0</v>
      </c>
      <c r="X208" s="84">
        <v>0</v>
      </c>
      <c r="Y208" s="84">
        <v>0</v>
      </c>
      <c r="Z208" s="84">
        <v>0</v>
      </c>
      <c r="AA208" s="84">
        <v>0</v>
      </c>
      <c r="AB208" s="84">
        <v>0</v>
      </c>
      <c r="AC208" s="84">
        <v>0</v>
      </c>
      <c r="AD208" s="84">
        <v>0</v>
      </c>
      <c r="AE208" s="84">
        <v>0</v>
      </c>
      <c r="AF208" s="84">
        <f t="shared" si="122"/>
        <v>0</v>
      </c>
      <c r="AG208" s="84">
        <f t="shared" si="123"/>
        <v>0</v>
      </c>
      <c r="AH208" s="84">
        <f t="shared" si="124"/>
        <v>0</v>
      </c>
      <c r="AI208" s="84">
        <f ca="1">VLOOKUP(eurostat_totals[[#This Row],[energy carrier EUCalc]],$AE$11:$BI$24,COLUMN()-COLUMN($AD$29),FALSE)*eurostat_totals[[#This Row],[2020 1]]</f>
        <v>0</v>
      </c>
      <c r="AJ208" s="84">
        <f ca="1">VLOOKUP(eurostat_totals[[#This Row],[energy carrier EUCalc]],$AE$11:$BI$24,COLUMN()-COLUMN($AD$29),FALSE)*eurostat_totals[[#This Row],[2020 1]]</f>
        <v>0</v>
      </c>
      <c r="AK208" s="84">
        <f ca="1">VLOOKUP(eurostat_totals[[#This Row],[energy carrier EUCalc]],$AE$11:$BI$24,COLUMN()-COLUMN($AD$29),FALSE)*eurostat_totals[[#This Row],[2020 1]]</f>
        <v>0</v>
      </c>
      <c r="AL208" s="84">
        <f ca="1">VLOOKUP(eurostat_totals[[#This Row],[energy carrier EUCalc]],$AE$11:$BI$24,COLUMN()-COLUMN($AD$29),FALSE)*eurostat_totals[[#This Row],[2020 1]]</f>
        <v>0</v>
      </c>
      <c r="AM208" s="84">
        <f ca="1">VLOOKUP(eurostat_totals[[#This Row],[energy carrier EUCalc]],$AE$11:$BI$24,COLUMN()-COLUMN($AD$29),FALSE)*eurostat_totals[[#This Row],[2020 1]]</f>
        <v>0</v>
      </c>
      <c r="AN208" s="84">
        <f ca="1">VLOOKUP(eurostat_totals[[#This Row],[energy carrier EUCalc]],$AE$11:$BI$24,COLUMN()-COLUMN($AD$29),FALSE)*eurostat_totals[[#This Row],[2020 1]]</f>
        <v>0</v>
      </c>
      <c r="AO208" s="84">
        <f>VLOOKUP(eurostat_totals[[#This Row],[energy carrier EUCalc]],$AE$11:$BI$24,COLUMN()-COLUMN($AD$29),FALSE)*eurostat_totals[[#This Row],[2020 1]]</f>
        <v>0</v>
      </c>
      <c r="AP208" s="84">
        <f ca="1">VLOOKUP(eurostat_totals[[#This Row],[energy carrier EUCalc]],$AE$11:$BI$24,COLUMN()-COLUMN($AD$29),FALSE)*eurostat_totals[[#This Row],[2020 1]]</f>
        <v>0</v>
      </c>
      <c r="AQ208" s="84">
        <f ca="1">VLOOKUP(eurostat_totals[[#This Row],[energy carrier EUCalc]],$AE$11:$BI$24,COLUMN()-COLUMN($AD$29),FALSE)*eurostat_totals[[#This Row],[2020 1]]</f>
        <v>0</v>
      </c>
      <c r="AR208" s="81">
        <f ca="1">VLOOKUP(eurostat_totals[[#This Row],[energy carrier EUCalc]],$AE$11:$BI$24,COLUMN()-COLUMN($AD$29),FALSE)*eurostat_totals[[#This Row],[2020 1]]</f>
        <v>0</v>
      </c>
      <c r="AS208" s="81">
        <f ca="1">VLOOKUP(eurostat_totals[[#This Row],[energy carrier EUCalc]],$AE$11:$BI$24,COLUMN()-COLUMN($AD$29),FALSE)*eurostat_totals[[#This Row],[2020 1]]</f>
        <v>0</v>
      </c>
      <c r="AT208" s="81">
        <f ca="1">VLOOKUP(eurostat_totals[[#This Row],[energy carrier EUCalc]],$AE$11:$BI$24,COLUMN()-COLUMN($AD$29),FALSE)*eurostat_totals[[#This Row],[2020 1]]</f>
        <v>0</v>
      </c>
      <c r="AU208" s="81">
        <f ca="1">VLOOKUP(eurostat_totals[[#This Row],[energy carrier EUCalc]],$AE$11:$BI$24,COLUMN()-COLUMN($AD$29),FALSE)*eurostat_totals[[#This Row],[2020 1]]</f>
        <v>0</v>
      </c>
      <c r="AV208" s="81">
        <f>VLOOKUP(eurostat_totals[[#This Row],[energy carrier EUCalc]],$AE$11:$BI$24,COLUMN()-COLUMN($AD$29),FALSE)*eurostat_totals[[#This Row],[2020 1]]</f>
        <v>0</v>
      </c>
      <c r="AW208" s="81">
        <f ca="1">VLOOKUP(eurostat_totals[[#This Row],[energy carrier EUCalc]],$AE$11:$BI$24,COLUMN()-COLUMN($AD$29),FALSE)*eurostat_totals[[#This Row],[2020 1]]</f>
        <v>0</v>
      </c>
      <c r="AX208" s="81">
        <f ca="1">VLOOKUP(eurostat_totals[[#This Row],[energy carrier EUCalc]],$AE$11:$BI$24,COLUMN()-COLUMN($AD$29),FALSE)*eurostat_totals[[#This Row],[2020 1]]</f>
        <v>0</v>
      </c>
      <c r="AY208" s="81">
        <f ca="1">VLOOKUP(eurostat_totals[[#This Row],[energy carrier EUCalc]],$AE$11:$BI$24,COLUMN()-COLUMN($AD$29),FALSE)*eurostat_totals[[#This Row],[2020 1]]</f>
        <v>0</v>
      </c>
      <c r="AZ208" s="81">
        <f ca="1">VLOOKUP(eurostat_totals[[#This Row],[energy carrier EUCalc]],$AE$11:$BI$24,COLUMN()-COLUMN($AD$29),FALSE)*eurostat_totals[[#This Row],[2020 1]]</f>
        <v>0</v>
      </c>
      <c r="BA208" s="81">
        <f ca="1">VLOOKUP(eurostat_totals[[#This Row],[energy carrier EUCalc]],$AE$11:$BI$24,COLUMN()-COLUMN($AD$29),FALSE)*eurostat_totals[[#This Row],[2020 1]]</f>
        <v>0</v>
      </c>
      <c r="BB208" s="81">
        <f ca="1">VLOOKUP(eurostat_totals[[#This Row],[energy carrier EUCalc]],$AE$11:$BI$24,COLUMN()-COLUMN($AD$29),FALSE)*eurostat_totals[[#This Row],[2020 1]]</f>
        <v>0</v>
      </c>
      <c r="BC208" s="81">
        <f>VLOOKUP(eurostat_totals[[#This Row],[energy carrier EUCalc]],$AE$11:$BI$24,COLUMN()-COLUMN($AD$29),FALSE)*eurostat_totals[[#This Row],[2020 1]]</f>
        <v>0</v>
      </c>
      <c r="BD208" s="81">
        <f ca="1">VLOOKUP(eurostat_totals[[#This Row],[energy carrier EUCalc]],$AE$11:$BI$24,COLUMN()-COLUMN($AD$29),FALSE)*eurostat_totals[[#This Row],[2020 1]]</f>
        <v>0</v>
      </c>
      <c r="BE208" s="81">
        <f ca="1">VLOOKUP(eurostat_totals[[#This Row],[energy carrier EUCalc]],$AE$11:$BI$24,COLUMN()-COLUMN($AD$29),FALSE)*eurostat_totals[[#This Row],[2020 1]]</f>
        <v>0</v>
      </c>
      <c r="BF208" s="81">
        <f ca="1">VLOOKUP(eurostat_totals[[#This Row],[energy carrier EUCalc]],$AE$11:$BI$24,COLUMN()-COLUMN($AD$29),FALSE)*eurostat_totals[[#This Row],[2020 1]]</f>
        <v>0</v>
      </c>
      <c r="BG208" s="81">
        <f ca="1">VLOOKUP(eurostat_totals[[#This Row],[energy carrier EUCalc]],$AE$11:$BI$24,COLUMN()-COLUMN($AD$29),FALSE)*eurostat_totals[[#This Row],[2020 1]]</f>
        <v>0</v>
      </c>
      <c r="BH208" s="81">
        <f ca="1">VLOOKUP(eurostat_totals[[#This Row],[energy carrier EUCalc]],$AE$11:$BI$24,COLUMN()-COLUMN($AD$29),FALSE)*eurostat_totals[[#This Row],[2020 1]]</f>
        <v>0</v>
      </c>
      <c r="BI208" s="81">
        <f ca="1">VLOOKUP(eurostat_totals[[#This Row],[energy carrier EUCalc]],$AE$11:$BI$24,COLUMN()-COLUMN($AD$29),FALSE)*eurostat_totals[[#This Row],[2020 1]]</f>
        <v>0</v>
      </c>
    </row>
    <row r="209" spans="1:61" x14ac:dyDescent="0.25">
      <c r="A209" s="81" t="str">
        <f t="shared" si="125"/>
        <v>heat-nuclearRomania</v>
      </c>
      <c r="B209" s="6" t="s">
        <v>73</v>
      </c>
      <c r="C209" t="s">
        <v>10</v>
      </c>
      <c r="D209" s="84">
        <v>0</v>
      </c>
      <c r="E209" s="84">
        <v>0</v>
      </c>
      <c r="F209" s="84">
        <v>0</v>
      </c>
      <c r="G209" s="84">
        <v>0</v>
      </c>
      <c r="H209" s="84">
        <v>0</v>
      </c>
      <c r="I209" s="84">
        <v>0</v>
      </c>
      <c r="J209" s="84">
        <v>0</v>
      </c>
      <c r="K209" s="84">
        <v>0</v>
      </c>
      <c r="L209" s="84">
        <v>0</v>
      </c>
      <c r="M209" s="84">
        <v>0</v>
      </c>
      <c r="N209" s="84">
        <v>0</v>
      </c>
      <c r="O209" s="84">
        <v>0</v>
      </c>
      <c r="P209" s="84">
        <v>0</v>
      </c>
      <c r="Q209" s="84">
        <v>0</v>
      </c>
      <c r="R209" s="84">
        <v>0</v>
      </c>
      <c r="S209" s="84">
        <v>0</v>
      </c>
      <c r="T209" s="84">
        <v>0</v>
      </c>
      <c r="U209" s="84">
        <v>0</v>
      </c>
      <c r="V209" s="84">
        <v>0</v>
      </c>
      <c r="W209" s="84">
        <v>0</v>
      </c>
      <c r="X209" s="84">
        <v>0</v>
      </c>
      <c r="Y209" s="84">
        <v>0</v>
      </c>
      <c r="Z209" s="84">
        <v>0</v>
      </c>
      <c r="AA209" s="84">
        <v>0</v>
      </c>
      <c r="AB209" s="84">
        <v>0</v>
      </c>
      <c r="AC209" s="84">
        <v>0</v>
      </c>
      <c r="AD209" s="84">
        <v>0</v>
      </c>
      <c r="AE209" s="84">
        <v>0</v>
      </c>
      <c r="AF209" s="84">
        <f t="shared" si="122"/>
        <v>0</v>
      </c>
      <c r="AG209" s="84">
        <f t="shared" si="123"/>
        <v>0</v>
      </c>
      <c r="AH209" s="84">
        <f t="shared" si="124"/>
        <v>0</v>
      </c>
      <c r="AI209" s="84">
        <f ca="1">VLOOKUP(eurostat_totals[[#This Row],[energy carrier EUCalc]],$AE$11:$BI$24,COLUMN()-COLUMN($AD$29),FALSE)*eurostat_totals[[#This Row],[2020 1]]</f>
        <v>0</v>
      </c>
      <c r="AJ209" s="84">
        <f ca="1">VLOOKUP(eurostat_totals[[#This Row],[energy carrier EUCalc]],$AE$11:$BI$24,COLUMN()-COLUMN($AD$29),FALSE)*eurostat_totals[[#This Row],[2020 1]]</f>
        <v>0</v>
      </c>
      <c r="AK209" s="84">
        <f ca="1">VLOOKUP(eurostat_totals[[#This Row],[energy carrier EUCalc]],$AE$11:$BI$24,COLUMN()-COLUMN($AD$29),FALSE)*eurostat_totals[[#This Row],[2020 1]]</f>
        <v>0</v>
      </c>
      <c r="AL209" s="84">
        <f ca="1">VLOOKUP(eurostat_totals[[#This Row],[energy carrier EUCalc]],$AE$11:$BI$24,COLUMN()-COLUMN($AD$29),FALSE)*eurostat_totals[[#This Row],[2020 1]]</f>
        <v>0</v>
      </c>
      <c r="AM209" s="84">
        <f ca="1">VLOOKUP(eurostat_totals[[#This Row],[energy carrier EUCalc]],$AE$11:$BI$24,COLUMN()-COLUMN($AD$29),FALSE)*eurostat_totals[[#This Row],[2020 1]]</f>
        <v>0</v>
      </c>
      <c r="AN209" s="84">
        <f ca="1">VLOOKUP(eurostat_totals[[#This Row],[energy carrier EUCalc]],$AE$11:$BI$24,COLUMN()-COLUMN($AD$29),FALSE)*eurostat_totals[[#This Row],[2020 1]]</f>
        <v>0</v>
      </c>
      <c r="AO209" s="84">
        <f>VLOOKUP(eurostat_totals[[#This Row],[energy carrier EUCalc]],$AE$11:$BI$24,COLUMN()-COLUMN($AD$29),FALSE)*eurostat_totals[[#This Row],[2020 1]]</f>
        <v>0</v>
      </c>
      <c r="AP209" s="84">
        <f ca="1">VLOOKUP(eurostat_totals[[#This Row],[energy carrier EUCalc]],$AE$11:$BI$24,COLUMN()-COLUMN($AD$29),FALSE)*eurostat_totals[[#This Row],[2020 1]]</f>
        <v>0</v>
      </c>
      <c r="AQ209" s="84">
        <f ca="1">VLOOKUP(eurostat_totals[[#This Row],[energy carrier EUCalc]],$AE$11:$BI$24,COLUMN()-COLUMN($AD$29),FALSE)*eurostat_totals[[#This Row],[2020 1]]</f>
        <v>0</v>
      </c>
      <c r="AR209" s="81">
        <f ca="1">VLOOKUP(eurostat_totals[[#This Row],[energy carrier EUCalc]],$AE$11:$BI$24,COLUMN()-COLUMN($AD$29),FALSE)*eurostat_totals[[#This Row],[2020 1]]</f>
        <v>0</v>
      </c>
      <c r="AS209" s="81">
        <f ca="1">VLOOKUP(eurostat_totals[[#This Row],[energy carrier EUCalc]],$AE$11:$BI$24,COLUMN()-COLUMN($AD$29),FALSE)*eurostat_totals[[#This Row],[2020 1]]</f>
        <v>0</v>
      </c>
      <c r="AT209" s="81">
        <f ca="1">VLOOKUP(eurostat_totals[[#This Row],[energy carrier EUCalc]],$AE$11:$BI$24,COLUMN()-COLUMN($AD$29),FALSE)*eurostat_totals[[#This Row],[2020 1]]</f>
        <v>0</v>
      </c>
      <c r="AU209" s="81">
        <f ca="1">VLOOKUP(eurostat_totals[[#This Row],[energy carrier EUCalc]],$AE$11:$BI$24,COLUMN()-COLUMN($AD$29),FALSE)*eurostat_totals[[#This Row],[2020 1]]</f>
        <v>0</v>
      </c>
      <c r="AV209" s="81">
        <f>VLOOKUP(eurostat_totals[[#This Row],[energy carrier EUCalc]],$AE$11:$BI$24,COLUMN()-COLUMN($AD$29),FALSE)*eurostat_totals[[#This Row],[2020 1]]</f>
        <v>0</v>
      </c>
      <c r="AW209" s="81">
        <f ca="1">VLOOKUP(eurostat_totals[[#This Row],[energy carrier EUCalc]],$AE$11:$BI$24,COLUMN()-COLUMN($AD$29),FALSE)*eurostat_totals[[#This Row],[2020 1]]</f>
        <v>0</v>
      </c>
      <c r="AX209" s="81">
        <f ca="1">VLOOKUP(eurostat_totals[[#This Row],[energy carrier EUCalc]],$AE$11:$BI$24,COLUMN()-COLUMN($AD$29),FALSE)*eurostat_totals[[#This Row],[2020 1]]</f>
        <v>0</v>
      </c>
      <c r="AY209" s="81">
        <f ca="1">VLOOKUP(eurostat_totals[[#This Row],[energy carrier EUCalc]],$AE$11:$BI$24,COLUMN()-COLUMN($AD$29),FALSE)*eurostat_totals[[#This Row],[2020 1]]</f>
        <v>0</v>
      </c>
      <c r="AZ209" s="81">
        <f ca="1">VLOOKUP(eurostat_totals[[#This Row],[energy carrier EUCalc]],$AE$11:$BI$24,COLUMN()-COLUMN($AD$29),FALSE)*eurostat_totals[[#This Row],[2020 1]]</f>
        <v>0</v>
      </c>
      <c r="BA209" s="81">
        <f ca="1">VLOOKUP(eurostat_totals[[#This Row],[energy carrier EUCalc]],$AE$11:$BI$24,COLUMN()-COLUMN($AD$29),FALSE)*eurostat_totals[[#This Row],[2020 1]]</f>
        <v>0</v>
      </c>
      <c r="BB209" s="81">
        <f ca="1">VLOOKUP(eurostat_totals[[#This Row],[energy carrier EUCalc]],$AE$11:$BI$24,COLUMN()-COLUMN($AD$29),FALSE)*eurostat_totals[[#This Row],[2020 1]]</f>
        <v>0</v>
      </c>
      <c r="BC209" s="81">
        <f>VLOOKUP(eurostat_totals[[#This Row],[energy carrier EUCalc]],$AE$11:$BI$24,COLUMN()-COLUMN($AD$29),FALSE)*eurostat_totals[[#This Row],[2020 1]]</f>
        <v>0</v>
      </c>
      <c r="BD209" s="81">
        <f ca="1">VLOOKUP(eurostat_totals[[#This Row],[energy carrier EUCalc]],$AE$11:$BI$24,COLUMN()-COLUMN($AD$29),FALSE)*eurostat_totals[[#This Row],[2020 1]]</f>
        <v>0</v>
      </c>
      <c r="BE209" s="81">
        <f ca="1">VLOOKUP(eurostat_totals[[#This Row],[energy carrier EUCalc]],$AE$11:$BI$24,COLUMN()-COLUMN($AD$29),FALSE)*eurostat_totals[[#This Row],[2020 1]]</f>
        <v>0</v>
      </c>
      <c r="BF209" s="81">
        <f ca="1">VLOOKUP(eurostat_totals[[#This Row],[energy carrier EUCalc]],$AE$11:$BI$24,COLUMN()-COLUMN($AD$29),FALSE)*eurostat_totals[[#This Row],[2020 1]]</f>
        <v>0</v>
      </c>
      <c r="BG209" s="81">
        <f ca="1">VLOOKUP(eurostat_totals[[#This Row],[energy carrier EUCalc]],$AE$11:$BI$24,COLUMN()-COLUMN($AD$29),FALSE)*eurostat_totals[[#This Row],[2020 1]]</f>
        <v>0</v>
      </c>
      <c r="BH209" s="81">
        <f ca="1">VLOOKUP(eurostat_totals[[#This Row],[energy carrier EUCalc]],$AE$11:$BI$24,COLUMN()-COLUMN($AD$29),FALSE)*eurostat_totals[[#This Row],[2020 1]]</f>
        <v>0</v>
      </c>
      <c r="BI209" s="81">
        <f ca="1">VLOOKUP(eurostat_totals[[#This Row],[energy carrier EUCalc]],$AE$11:$BI$24,COLUMN()-COLUMN($AD$29),FALSE)*eurostat_totals[[#This Row],[2020 1]]</f>
        <v>0</v>
      </c>
    </row>
    <row r="210" spans="1:61" x14ac:dyDescent="0.25">
      <c r="A210" s="81" t="str">
        <f t="shared" si="125"/>
        <v>heat-nuclearSerbia</v>
      </c>
      <c r="B210" s="6" t="s">
        <v>73</v>
      </c>
      <c r="C210" t="s">
        <v>72</v>
      </c>
      <c r="D210" s="84">
        <v>0</v>
      </c>
      <c r="E210" s="84">
        <v>0</v>
      </c>
      <c r="F210" s="84">
        <v>0</v>
      </c>
      <c r="G210" s="84">
        <v>0</v>
      </c>
      <c r="H210" s="84">
        <v>0</v>
      </c>
      <c r="I210" s="84">
        <v>0</v>
      </c>
      <c r="J210" s="84">
        <v>0</v>
      </c>
      <c r="K210" s="84">
        <v>0</v>
      </c>
      <c r="L210" s="84">
        <v>0</v>
      </c>
      <c r="M210" s="84">
        <v>0</v>
      </c>
      <c r="N210" s="84">
        <v>0</v>
      </c>
      <c r="O210" s="84">
        <v>0</v>
      </c>
      <c r="P210" s="84">
        <v>0</v>
      </c>
      <c r="Q210" s="84">
        <v>0</v>
      </c>
      <c r="R210" s="84">
        <v>0</v>
      </c>
      <c r="S210" s="84">
        <v>0</v>
      </c>
      <c r="T210" s="84">
        <v>0</v>
      </c>
      <c r="U210" s="84">
        <v>0</v>
      </c>
      <c r="V210" s="84">
        <v>0</v>
      </c>
      <c r="W210" s="84">
        <v>0</v>
      </c>
      <c r="X210" s="84">
        <v>0</v>
      </c>
      <c r="Y210" s="84">
        <v>0</v>
      </c>
      <c r="Z210" s="84">
        <v>0</v>
      </c>
      <c r="AA210" s="84">
        <v>0</v>
      </c>
      <c r="AB210" s="84">
        <v>0</v>
      </c>
      <c r="AC210" s="84">
        <v>0</v>
      </c>
      <c r="AD210" s="84">
        <v>0</v>
      </c>
      <c r="AE210" s="84">
        <v>0</v>
      </c>
      <c r="AF210" s="84">
        <f t="shared" si="122"/>
        <v>0</v>
      </c>
      <c r="AG210" s="84">
        <f t="shared" si="123"/>
        <v>0</v>
      </c>
      <c r="AH210" s="84">
        <f t="shared" si="124"/>
        <v>0</v>
      </c>
      <c r="AI210" s="84">
        <f ca="1">VLOOKUP(eurostat_totals[[#This Row],[energy carrier EUCalc]],$AE$11:$BI$24,COLUMN()-COLUMN($AD$29),FALSE)*eurostat_totals[[#This Row],[2020 1]]</f>
        <v>0</v>
      </c>
      <c r="AJ210" s="84">
        <f ca="1">VLOOKUP(eurostat_totals[[#This Row],[energy carrier EUCalc]],$AE$11:$BI$24,COLUMN()-COLUMN($AD$29),FALSE)*eurostat_totals[[#This Row],[2020 1]]</f>
        <v>0</v>
      </c>
      <c r="AK210" s="84">
        <f ca="1">VLOOKUP(eurostat_totals[[#This Row],[energy carrier EUCalc]],$AE$11:$BI$24,COLUMN()-COLUMN($AD$29),FALSE)*eurostat_totals[[#This Row],[2020 1]]</f>
        <v>0</v>
      </c>
      <c r="AL210" s="84">
        <f ca="1">VLOOKUP(eurostat_totals[[#This Row],[energy carrier EUCalc]],$AE$11:$BI$24,COLUMN()-COLUMN($AD$29),FALSE)*eurostat_totals[[#This Row],[2020 1]]</f>
        <v>0</v>
      </c>
      <c r="AM210" s="84">
        <f ca="1">VLOOKUP(eurostat_totals[[#This Row],[energy carrier EUCalc]],$AE$11:$BI$24,COLUMN()-COLUMN($AD$29),FALSE)*eurostat_totals[[#This Row],[2020 1]]</f>
        <v>0</v>
      </c>
      <c r="AN210" s="84">
        <f ca="1">VLOOKUP(eurostat_totals[[#This Row],[energy carrier EUCalc]],$AE$11:$BI$24,COLUMN()-COLUMN($AD$29),FALSE)*eurostat_totals[[#This Row],[2020 1]]</f>
        <v>0</v>
      </c>
      <c r="AO210" s="84">
        <f>VLOOKUP(eurostat_totals[[#This Row],[energy carrier EUCalc]],$AE$11:$BI$24,COLUMN()-COLUMN($AD$29),FALSE)*eurostat_totals[[#This Row],[2020 1]]</f>
        <v>0</v>
      </c>
      <c r="AP210" s="84">
        <f ca="1">VLOOKUP(eurostat_totals[[#This Row],[energy carrier EUCalc]],$AE$11:$BI$24,COLUMN()-COLUMN($AD$29),FALSE)*eurostat_totals[[#This Row],[2020 1]]</f>
        <v>0</v>
      </c>
      <c r="AQ210" s="84">
        <f ca="1">VLOOKUP(eurostat_totals[[#This Row],[energy carrier EUCalc]],$AE$11:$BI$24,COLUMN()-COLUMN($AD$29),FALSE)*eurostat_totals[[#This Row],[2020 1]]</f>
        <v>0</v>
      </c>
      <c r="AR210" s="81">
        <f ca="1">VLOOKUP(eurostat_totals[[#This Row],[energy carrier EUCalc]],$AE$11:$BI$24,COLUMN()-COLUMN($AD$29),FALSE)*eurostat_totals[[#This Row],[2020 1]]</f>
        <v>0</v>
      </c>
      <c r="AS210" s="81">
        <f ca="1">VLOOKUP(eurostat_totals[[#This Row],[energy carrier EUCalc]],$AE$11:$BI$24,COLUMN()-COLUMN($AD$29),FALSE)*eurostat_totals[[#This Row],[2020 1]]</f>
        <v>0</v>
      </c>
      <c r="AT210" s="81">
        <f ca="1">VLOOKUP(eurostat_totals[[#This Row],[energy carrier EUCalc]],$AE$11:$BI$24,COLUMN()-COLUMN($AD$29),FALSE)*eurostat_totals[[#This Row],[2020 1]]</f>
        <v>0</v>
      </c>
      <c r="AU210" s="81">
        <f ca="1">VLOOKUP(eurostat_totals[[#This Row],[energy carrier EUCalc]],$AE$11:$BI$24,COLUMN()-COLUMN($AD$29),FALSE)*eurostat_totals[[#This Row],[2020 1]]</f>
        <v>0</v>
      </c>
      <c r="AV210" s="81">
        <f>VLOOKUP(eurostat_totals[[#This Row],[energy carrier EUCalc]],$AE$11:$BI$24,COLUMN()-COLUMN($AD$29),FALSE)*eurostat_totals[[#This Row],[2020 1]]</f>
        <v>0</v>
      </c>
      <c r="AW210" s="81">
        <f ca="1">VLOOKUP(eurostat_totals[[#This Row],[energy carrier EUCalc]],$AE$11:$BI$24,COLUMN()-COLUMN($AD$29),FALSE)*eurostat_totals[[#This Row],[2020 1]]</f>
        <v>0</v>
      </c>
      <c r="AX210" s="81">
        <f ca="1">VLOOKUP(eurostat_totals[[#This Row],[energy carrier EUCalc]],$AE$11:$BI$24,COLUMN()-COLUMN($AD$29),FALSE)*eurostat_totals[[#This Row],[2020 1]]</f>
        <v>0</v>
      </c>
      <c r="AY210" s="81">
        <f ca="1">VLOOKUP(eurostat_totals[[#This Row],[energy carrier EUCalc]],$AE$11:$BI$24,COLUMN()-COLUMN($AD$29),FALSE)*eurostat_totals[[#This Row],[2020 1]]</f>
        <v>0</v>
      </c>
      <c r="AZ210" s="81">
        <f ca="1">VLOOKUP(eurostat_totals[[#This Row],[energy carrier EUCalc]],$AE$11:$BI$24,COLUMN()-COLUMN($AD$29),FALSE)*eurostat_totals[[#This Row],[2020 1]]</f>
        <v>0</v>
      </c>
      <c r="BA210" s="81">
        <f ca="1">VLOOKUP(eurostat_totals[[#This Row],[energy carrier EUCalc]],$AE$11:$BI$24,COLUMN()-COLUMN($AD$29),FALSE)*eurostat_totals[[#This Row],[2020 1]]</f>
        <v>0</v>
      </c>
      <c r="BB210" s="81">
        <f ca="1">VLOOKUP(eurostat_totals[[#This Row],[energy carrier EUCalc]],$AE$11:$BI$24,COLUMN()-COLUMN($AD$29),FALSE)*eurostat_totals[[#This Row],[2020 1]]</f>
        <v>0</v>
      </c>
      <c r="BC210" s="81">
        <f>VLOOKUP(eurostat_totals[[#This Row],[energy carrier EUCalc]],$AE$11:$BI$24,COLUMN()-COLUMN($AD$29),FALSE)*eurostat_totals[[#This Row],[2020 1]]</f>
        <v>0</v>
      </c>
      <c r="BD210" s="81">
        <f ca="1">VLOOKUP(eurostat_totals[[#This Row],[energy carrier EUCalc]],$AE$11:$BI$24,COLUMN()-COLUMN($AD$29),FALSE)*eurostat_totals[[#This Row],[2020 1]]</f>
        <v>0</v>
      </c>
      <c r="BE210" s="81">
        <f ca="1">VLOOKUP(eurostat_totals[[#This Row],[energy carrier EUCalc]],$AE$11:$BI$24,COLUMN()-COLUMN($AD$29),FALSE)*eurostat_totals[[#This Row],[2020 1]]</f>
        <v>0</v>
      </c>
      <c r="BF210" s="81">
        <f ca="1">VLOOKUP(eurostat_totals[[#This Row],[energy carrier EUCalc]],$AE$11:$BI$24,COLUMN()-COLUMN($AD$29),FALSE)*eurostat_totals[[#This Row],[2020 1]]</f>
        <v>0</v>
      </c>
      <c r="BG210" s="81">
        <f ca="1">VLOOKUP(eurostat_totals[[#This Row],[energy carrier EUCalc]],$AE$11:$BI$24,COLUMN()-COLUMN($AD$29),FALSE)*eurostat_totals[[#This Row],[2020 1]]</f>
        <v>0</v>
      </c>
      <c r="BH210" s="81">
        <f ca="1">VLOOKUP(eurostat_totals[[#This Row],[energy carrier EUCalc]],$AE$11:$BI$24,COLUMN()-COLUMN($AD$29),FALSE)*eurostat_totals[[#This Row],[2020 1]]</f>
        <v>0</v>
      </c>
      <c r="BI210" s="81">
        <f ca="1">VLOOKUP(eurostat_totals[[#This Row],[energy carrier EUCalc]],$AE$11:$BI$24,COLUMN()-COLUMN($AD$29),FALSE)*eurostat_totals[[#This Row],[2020 1]]</f>
        <v>0</v>
      </c>
    </row>
    <row r="211" spans="1:61" x14ac:dyDescent="0.25">
      <c r="A211" s="81" t="str">
        <f t="shared" si="125"/>
        <v>heat-nuclearSlovakia</v>
      </c>
      <c r="B211" s="6" t="s">
        <v>73</v>
      </c>
      <c r="C211" t="s">
        <v>20</v>
      </c>
      <c r="D211" s="84">
        <v>0</v>
      </c>
      <c r="E211" s="84">
        <v>0</v>
      </c>
      <c r="F211" s="84">
        <v>0</v>
      </c>
      <c r="G211" s="84">
        <v>0</v>
      </c>
      <c r="H211" s="84">
        <v>0</v>
      </c>
      <c r="I211" s="84">
        <v>0</v>
      </c>
      <c r="J211" s="84">
        <v>0</v>
      </c>
      <c r="K211" s="84">
        <v>0</v>
      </c>
      <c r="L211" s="84">
        <v>0</v>
      </c>
      <c r="M211" s="84">
        <v>0</v>
      </c>
      <c r="N211" s="84">
        <v>0</v>
      </c>
      <c r="O211" s="84">
        <v>0</v>
      </c>
      <c r="P211" s="84">
        <v>0</v>
      </c>
      <c r="Q211" s="84">
        <v>0</v>
      </c>
      <c r="R211" s="84">
        <v>0</v>
      </c>
      <c r="S211" s="84">
        <v>0</v>
      </c>
      <c r="T211" s="84">
        <v>0</v>
      </c>
      <c r="U211" s="84">
        <v>0</v>
      </c>
      <c r="V211" s="84">
        <v>0</v>
      </c>
      <c r="W211" s="84">
        <v>0</v>
      </c>
      <c r="X211" s="84">
        <v>0</v>
      </c>
      <c r="Y211" s="84">
        <v>0</v>
      </c>
      <c r="Z211" s="84">
        <v>0</v>
      </c>
      <c r="AA211" s="84">
        <v>0</v>
      </c>
      <c r="AB211" s="84">
        <v>0</v>
      </c>
      <c r="AC211" s="84">
        <v>0</v>
      </c>
      <c r="AD211" s="84">
        <v>0</v>
      </c>
      <c r="AE211" s="84">
        <v>0</v>
      </c>
      <c r="AF211" s="84">
        <f t="shared" si="122"/>
        <v>0</v>
      </c>
      <c r="AG211" s="84">
        <f t="shared" si="123"/>
        <v>0</v>
      </c>
      <c r="AH211" s="84">
        <f t="shared" si="124"/>
        <v>0</v>
      </c>
      <c r="AI211" s="84">
        <f ca="1">VLOOKUP(eurostat_totals[[#This Row],[energy carrier EUCalc]],$AE$11:$BI$24,COLUMN()-COLUMN($AD$29),FALSE)*eurostat_totals[[#This Row],[2020 1]]</f>
        <v>0</v>
      </c>
      <c r="AJ211" s="84">
        <f ca="1">VLOOKUP(eurostat_totals[[#This Row],[energy carrier EUCalc]],$AE$11:$BI$24,COLUMN()-COLUMN($AD$29),FALSE)*eurostat_totals[[#This Row],[2020 1]]</f>
        <v>0</v>
      </c>
      <c r="AK211" s="84">
        <f ca="1">VLOOKUP(eurostat_totals[[#This Row],[energy carrier EUCalc]],$AE$11:$BI$24,COLUMN()-COLUMN($AD$29),FALSE)*eurostat_totals[[#This Row],[2020 1]]</f>
        <v>0</v>
      </c>
      <c r="AL211" s="84">
        <f ca="1">VLOOKUP(eurostat_totals[[#This Row],[energy carrier EUCalc]],$AE$11:$BI$24,COLUMN()-COLUMN($AD$29),FALSE)*eurostat_totals[[#This Row],[2020 1]]</f>
        <v>0</v>
      </c>
      <c r="AM211" s="84">
        <f ca="1">VLOOKUP(eurostat_totals[[#This Row],[energy carrier EUCalc]],$AE$11:$BI$24,COLUMN()-COLUMN($AD$29),FALSE)*eurostat_totals[[#This Row],[2020 1]]</f>
        <v>0</v>
      </c>
      <c r="AN211" s="84">
        <f ca="1">VLOOKUP(eurostat_totals[[#This Row],[energy carrier EUCalc]],$AE$11:$BI$24,COLUMN()-COLUMN($AD$29),FALSE)*eurostat_totals[[#This Row],[2020 1]]</f>
        <v>0</v>
      </c>
      <c r="AO211" s="84">
        <f>VLOOKUP(eurostat_totals[[#This Row],[energy carrier EUCalc]],$AE$11:$BI$24,COLUMN()-COLUMN($AD$29),FALSE)*eurostat_totals[[#This Row],[2020 1]]</f>
        <v>0</v>
      </c>
      <c r="AP211" s="84">
        <f ca="1">VLOOKUP(eurostat_totals[[#This Row],[energy carrier EUCalc]],$AE$11:$BI$24,COLUMN()-COLUMN($AD$29),FALSE)*eurostat_totals[[#This Row],[2020 1]]</f>
        <v>0</v>
      </c>
      <c r="AQ211" s="84">
        <f ca="1">VLOOKUP(eurostat_totals[[#This Row],[energy carrier EUCalc]],$AE$11:$BI$24,COLUMN()-COLUMN($AD$29),FALSE)*eurostat_totals[[#This Row],[2020 1]]</f>
        <v>0</v>
      </c>
      <c r="AR211" s="81">
        <f ca="1">VLOOKUP(eurostat_totals[[#This Row],[energy carrier EUCalc]],$AE$11:$BI$24,COLUMN()-COLUMN($AD$29),FALSE)*eurostat_totals[[#This Row],[2020 1]]</f>
        <v>0</v>
      </c>
      <c r="AS211" s="81">
        <f ca="1">VLOOKUP(eurostat_totals[[#This Row],[energy carrier EUCalc]],$AE$11:$BI$24,COLUMN()-COLUMN($AD$29),FALSE)*eurostat_totals[[#This Row],[2020 1]]</f>
        <v>0</v>
      </c>
      <c r="AT211" s="81">
        <f ca="1">VLOOKUP(eurostat_totals[[#This Row],[energy carrier EUCalc]],$AE$11:$BI$24,COLUMN()-COLUMN($AD$29),FALSE)*eurostat_totals[[#This Row],[2020 1]]</f>
        <v>0</v>
      </c>
      <c r="AU211" s="81">
        <f ca="1">VLOOKUP(eurostat_totals[[#This Row],[energy carrier EUCalc]],$AE$11:$BI$24,COLUMN()-COLUMN($AD$29),FALSE)*eurostat_totals[[#This Row],[2020 1]]</f>
        <v>0</v>
      </c>
      <c r="AV211" s="81">
        <f>VLOOKUP(eurostat_totals[[#This Row],[energy carrier EUCalc]],$AE$11:$BI$24,COLUMN()-COLUMN($AD$29),FALSE)*eurostat_totals[[#This Row],[2020 1]]</f>
        <v>0</v>
      </c>
      <c r="AW211" s="81">
        <f ca="1">VLOOKUP(eurostat_totals[[#This Row],[energy carrier EUCalc]],$AE$11:$BI$24,COLUMN()-COLUMN($AD$29),FALSE)*eurostat_totals[[#This Row],[2020 1]]</f>
        <v>0</v>
      </c>
      <c r="AX211" s="81">
        <f ca="1">VLOOKUP(eurostat_totals[[#This Row],[energy carrier EUCalc]],$AE$11:$BI$24,COLUMN()-COLUMN($AD$29),FALSE)*eurostat_totals[[#This Row],[2020 1]]</f>
        <v>0</v>
      </c>
      <c r="AY211" s="81">
        <f ca="1">VLOOKUP(eurostat_totals[[#This Row],[energy carrier EUCalc]],$AE$11:$BI$24,COLUMN()-COLUMN($AD$29),FALSE)*eurostat_totals[[#This Row],[2020 1]]</f>
        <v>0</v>
      </c>
      <c r="AZ211" s="81">
        <f ca="1">VLOOKUP(eurostat_totals[[#This Row],[energy carrier EUCalc]],$AE$11:$BI$24,COLUMN()-COLUMN($AD$29),FALSE)*eurostat_totals[[#This Row],[2020 1]]</f>
        <v>0</v>
      </c>
      <c r="BA211" s="81">
        <f ca="1">VLOOKUP(eurostat_totals[[#This Row],[energy carrier EUCalc]],$AE$11:$BI$24,COLUMN()-COLUMN($AD$29),FALSE)*eurostat_totals[[#This Row],[2020 1]]</f>
        <v>0</v>
      </c>
      <c r="BB211" s="81">
        <f ca="1">VLOOKUP(eurostat_totals[[#This Row],[energy carrier EUCalc]],$AE$11:$BI$24,COLUMN()-COLUMN($AD$29),FALSE)*eurostat_totals[[#This Row],[2020 1]]</f>
        <v>0</v>
      </c>
      <c r="BC211" s="81">
        <f>VLOOKUP(eurostat_totals[[#This Row],[energy carrier EUCalc]],$AE$11:$BI$24,COLUMN()-COLUMN($AD$29),FALSE)*eurostat_totals[[#This Row],[2020 1]]</f>
        <v>0</v>
      </c>
      <c r="BD211" s="81">
        <f ca="1">VLOOKUP(eurostat_totals[[#This Row],[energy carrier EUCalc]],$AE$11:$BI$24,COLUMN()-COLUMN($AD$29),FALSE)*eurostat_totals[[#This Row],[2020 1]]</f>
        <v>0</v>
      </c>
      <c r="BE211" s="81">
        <f ca="1">VLOOKUP(eurostat_totals[[#This Row],[energy carrier EUCalc]],$AE$11:$BI$24,COLUMN()-COLUMN($AD$29),FALSE)*eurostat_totals[[#This Row],[2020 1]]</f>
        <v>0</v>
      </c>
      <c r="BF211" s="81">
        <f ca="1">VLOOKUP(eurostat_totals[[#This Row],[energy carrier EUCalc]],$AE$11:$BI$24,COLUMN()-COLUMN($AD$29),FALSE)*eurostat_totals[[#This Row],[2020 1]]</f>
        <v>0</v>
      </c>
      <c r="BG211" s="81">
        <f ca="1">VLOOKUP(eurostat_totals[[#This Row],[energy carrier EUCalc]],$AE$11:$BI$24,COLUMN()-COLUMN($AD$29),FALSE)*eurostat_totals[[#This Row],[2020 1]]</f>
        <v>0</v>
      </c>
      <c r="BH211" s="81">
        <f ca="1">VLOOKUP(eurostat_totals[[#This Row],[energy carrier EUCalc]],$AE$11:$BI$24,COLUMN()-COLUMN($AD$29),FALSE)*eurostat_totals[[#This Row],[2020 1]]</f>
        <v>0</v>
      </c>
      <c r="BI211" s="81">
        <f ca="1">VLOOKUP(eurostat_totals[[#This Row],[energy carrier EUCalc]],$AE$11:$BI$24,COLUMN()-COLUMN($AD$29),FALSE)*eurostat_totals[[#This Row],[2020 1]]</f>
        <v>0</v>
      </c>
    </row>
    <row r="212" spans="1:61" x14ac:dyDescent="0.25">
      <c r="A212" s="81" t="str">
        <f t="shared" si="125"/>
        <v>heat-nuclearSlovenia</v>
      </c>
      <c r="B212" s="6" t="s">
        <v>73</v>
      </c>
      <c r="C212" t="s">
        <v>26</v>
      </c>
      <c r="D212" s="84">
        <v>0</v>
      </c>
      <c r="E212" s="84">
        <v>0</v>
      </c>
      <c r="F212" s="84">
        <v>0</v>
      </c>
      <c r="G212" s="84">
        <v>0</v>
      </c>
      <c r="H212" s="84">
        <v>0</v>
      </c>
      <c r="I212" s="84">
        <v>0</v>
      </c>
      <c r="J212" s="84">
        <v>0</v>
      </c>
      <c r="K212" s="84">
        <v>0</v>
      </c>
      <c r="L212" s="84">
        <v>0</v>
      </c>
      <c r="M212" s="84">
        <v>0</v>
      </c>
      <c r="N212" s="84">
        <v>0</v>
      </c>
      <c r="O212" s="84">
        <v>0</v>
      </c>
      <c r="P212" s="84">
        <v>0</v>
      </c>
      <c r="Q212" s="84">
        <v>0</v>
      </c>
      <c r="R212" s="84">
        <v>0</v>
      </c>
      <c r="S212" s="84">
        <v>0</v>
      </c>
      <c r="T212" s="84">
        <v>0</v>
      </c>
      <c r="U212" s="84">
        <v>0</v>
      </c>
      <c r="V212" s="84">
        <v>0</v>
      </c>
      <c r="W212" s="84">
        <v>0</v>
      </c>
      <c r="X212" s="84">
        <v>0</v>
      </c>
      <c r="Y212" s="84">
        <v>0</v>
      </c>
      <c r="Z212" s="84">
        <v>0</v>
      </c>
      <c r="AA212" s="84">
        <v>0</v>
      </c>
      <c r="AB212" s="84">
        <v>0</v>
      </c>
      <c r="AC212" s="84">
        <v>0</v>
      </c>
      <c r="AD212" s="84">
        <v>0</v>
      </c>
      <c r="AE212" s="84">
        <v>0</v>
      </c>
      <c r="AF212" s="84">
        <f t="shared" si="122"/>
        <v>0</v>
      </c>
      <c r="AG212" s="84">
        <f t="shared" si="123"/>
        <v>0</v>
      </c>
      <c r="AH212" s="84">
        <f t="shared" si="124"/>
        <v>0</v>
      </c>
      <c r="AI212" s="84">
        <f ca="1">VLOOKUP(eurostat_totals[[#This Row],[energy carrier EUCalc]],$AE$11:$BI$24,COLUMN()-COLUMN($AD$29),FALSE)*eurostat_totals[[#This Row],[2020 1]]</f>
        <v>0</v>
      </c>
      <c r="AJ212" s="84">
        <f ca="1">VLOOKUP(eurostat_totals[[#This Row],[energy carrier EUCalc]],$AE$11:$BI$24,COLUMN()-COLUMN($AD$29),FALSE)*eurostat_totals[[#This Row],[2020 1]]</f>
        <v>0</v>
      </c>
      <c r="AK212" s="84">
        <f ca="1">VLOOKUP(eurostat_totals[[#This Row],[energy carrier EUCalc]],$AE$11:$BI$24,COLUMN()-COLUMN($AD$29),FALSE)*eurostat_totals[[#This Row],[2020 1]]</f>
        <v>0</v>
      </c>
      <c r="AL212" s="84">
        <f ca="1">VLOOKUP(eurostat_totals[[#This Row],[energy carrier EUCalc]],$AE$11:$BI$24,COLUMN()-COLUMN($AD$29),FALSE)*eurostat_totals[[#This Row],[2020 1]]</f>
        <v>0</v>
      </c>
      <c r="AM212" s="84">
        <f ca="1">VLOOKUP(eurostat_totals[[#This Row],[energy carrier EUCalc]],$AE$11:$BI$24,COLUMN()-COLUMN($AD$29),FALSE)*eurostat_totals[[#This Row],[2020 1]]</f>
        <v>0</v>
      </c>
      <c r="AN212" s="84">
        <f ca="1">VLOOKUP(eurostat_totals[[#This Row],[energy carrier EUCalc]],$AE$11:$BI$24,COLUMN()-COLUMN($AD$29),FALSE)*eurostat_totals[[#This Row],[2020 1]]</f>
        <v>0</v>
      </c>
      <c r="AO212" s="84">
        <f>VLOOKUP(eurostat_totals[[#This Row],[energy carrier EUCalc]],$AE$11:$BI$24,COLUMN()-COLUMN($AD$29),FALSE)*eurostat_totals[[#This Row],[2020 1]]</f>
        <v>0</v>
      </c>
      <c r="AP212" s="84">
        <f ca="1">VLOOKUP(eurostat_totals[[#This Row],[energy carrier EUCalc]],$AE$11:$BI$24,COLUMN()-COLUMN($AD$29),FALSE)*eurostat_totals[[#This Row],[2020 1]]</f>
        <v>0</v>
      </c>
      <c r="AQ212" s="84">
        <f ca="1">VLOOKUP(eurostat_totals[[#This Row],[energy carrier EUCalc]],$AE$11:$BI$24,COLUMN()-COLUMN($AD$29),FALSE)*eurostat_totals[[#This Row],[2020 1]]</f>
        <v>0</v>
      </c>
      <c r="AR212" s="81">
        <f ca="1">VLOOKUP(eurostat_totals[[#This Row],[energy carrier EUCalc]],$AE$11:$BI$24,COLUMN()-COLUMN($AD$29),FALSE)*eurostat_totals[[#This Row],[2020 1]]</f>
        <v>0</v>
      </c>
      <c r="AS212" s="81">
        <f ca="1">VLOOKUP(eurostat_totals[[#This Row],[energy carrier EUCalc]],$AE$11:$BI$24,COLUMN()-COLUMN($AD$29),FALSE)*eurostat_totals[[#This Row],[2020 1]]</f>
        <v>0</v>
      </c>
      <c r="AT212" s="81">
        <f ca="1">VLOOKUP(eurostat_totals[[#This Row],[energy carrier EUCalc]],$AE$11:$BI$24,COLUMN()-COLUMN($AD$29),FALSE)*eurostat_totals[[#This Row],[2020 1]]</f>
        <v>0</v>
      </c>
      <c r="AU212" s="81">
        <f ca="1">VLOOKUP(eurostat_totals[[#This Row],[energy carrier EUCalc]],$AE$11:$BI$24,COLUMN()-COLUMN($AD$29),FALSE)*eurostat_totals[[#This Row],[2020 1]]</f>
        <v>0</v>
      </c>
      <c r="AV212" s="81">
        <f>VLOOKUP(eurostat_totals[[#This Row],[energy carrier EUCalc]],$AE$11:$BI$24,COLUMN()-COLUMN($AD$29),FALSE)*eurostat_totals[[#This Row],[2020 1]]</f>
        <v>0</v>
      </c>
      <c r="AW212" s="81">
        <f ca="1">VLOOKUP(eurostat_totals[[#This Row],[energy carrier EUCalc]],$AE$11:$BI$24,COLUMN()-COLUMN($AD$29),FALSE)*eurostat_totals[[#This Row],[2020 1]]</f>
        <v>0</v>
      </c>
      <c r="AX212" s="81">
        <f ca="1">VLOOKUP(eurostat_totals[[#This Row],[energy carrier EUCalc]],$AE$11:$BI$24,COLUMN()-COLUMN($AD$29),FALSE)*eurostat_totals[[#This Row],[2020 1]]</f>
        <v>0</v>
      </c>
      <c r="AY212" s="81">
        <f ca="1">VLOOKUP(eurostat_totals[[#This Row],[energy carrier EUCalc]],$AE$11:$BI$24,COLUMN()-COLUMN($AD$29),FALSE)*eurostat_totals[[#This Row],[2020 1]]</f>
        <v>0</v>
      </c>
      <c r="AZ212" s="81">
        <f ca="1">VLOOKUP(eurostat_totals[[#This Row],[energy carrier EUCalc]],$AE$11:$BI$24,COLUMN()-COLUMN($AD$29),FALSE)*eurostat_totals[[#This Row],[2020 1]]</f>
        <v>0</v>
      </c>
      <c r="BA212" s="81">
        <f ca="1">VLOOKUP(eurostat_totals[[#This Row],[energy carrier EUCalc]],$AE$11:$BI$24,COLUMN()-COLUMN($AD$29),FALSE)*eurostat_totals[[#This Row],[2020 1]]</f>
        <v>0</v>
      </c>
      <c r="BB212" s="81">
        <f ca="1">VLOOKUP(eurostat_totals[[#This Row],[energy carrier EUCalc]],$AE$11:$BI$24,COLUMN()-COLUMN($AD$29),FALSE)*eurostat_totals[[#This Row],[2020 1]]</f>
        <v>0</v>
      </c>
      <c r="BC212" s="81">
        <f>VLOOKUP(eurostat_totals[[#This Row],[energy carrier EUCalc]],$AE$11:$BI$24,COLUMN()-COLUMN($AD$29),FALSE)*eurostat_totals[[#This Row],[2020 1]]</f>
        <v>0</v>
      </c>
      <c r="BD212" s="81">
        <f ca="1">VLOOKUP(eurostat_totals[[#This Row],[energy carrier EUCalc]],$AE$11:$BI$24,COLUMN()-COLUMN($AD$29),FALSE)*eurostat_totals[[#This Row],[2020 1]]</f>
        <v>0</v>
      </c>
      <c r="BE212" s="81">
        <f ca="1">VLOOKUP(eurostat_totals[[#This Row],[energy carrier EUCalc]],$AE$11:$BI$24,COLUMN()-COLUMN($AD$29),FALSE)*eurostat_totals[[#This Row],[2020 1]]</f>
        <v>0</v>
      </c>
      <c r="BF212" s="81">
        <f ca="1">VLOOKUP(eurostat_totals[[#This Row],[energy carrier EUCalc]],$AE$11:$BI$24,COLUMN()-COLUMN($AD$29),FALSE)*eurostat_totals[[#This Row],[2020 1]]</f>
        <v>0</v>
      </c>
      <c r="BG212" s="81">
        <f ca="1">VLOOKUP(eurostat_totals[[#This Row],[energy carrier EUCalc]],$AE$11:$BI$24,COLUMN()-COLUMN($AD$29),FALSE)*eurostat_totals[[#This Row],[2020 1]]</f>
        <v>0</v>
      </c>
      <c r="BH212" s="81">
        <f ca="1">VLOOKUP(eurostat_totals[[#This Row],[energy carrier EUCalc]],$AE$11:$BI$24,COLUMN()-COLUMN($AD$29),FALSE)*eurostat_totals[[#This Row],[2020 1]]</f>
        <v>0</v>
      </c>
      <c r="BI212" s="81">
        <f ca="1">VLOOKUP(eurostat_totals[[#This Row],[energy carrier EUCalc]],$AE$11:$BI$24,COLUMN()-COLUMN($AD$29),FALSE)*eurostat_totals[[#This Row],[2020 1]]</f>
        <v>0</v>
      </c>
    </row>
    <row r="213" spans="1:61" x14ac:dyDescent="0.25">
      <c r="A213" s="81" t="str">
        <f t="shared" si="125"/>
        <v>heat-nuclearSpain</v>
      </c>
      <c r="B213" s="6" t="s">
        <v>73</v>
      </c>
      <c r="C213" t="s">
        <v>7</v>
      </c>
      <c r="D213" s="84">
        <v>0</v>
      </c>
      <c r="E213" s="84">
        <v>0</v>
      </c>
      <c r="F213" s="84">
        <v>0</v>
      </c>
      <c r="G213" s="84">
        <v>0</v>
      </c>
      <c r="H213" s="84">
        <v>0</v>
      </c>
      <c r="I213" s="84">
        <v>0</v>
      </c>
      <c r="J213" s="84">
        <v>0</v>
      </c>
      <c r="K213" s="84">
        <v>0</v>
      </c>
      <c r="L213" s="84">
        <v>0</v>
      </c>
      <c r="M213" s="84">
        <v>0</v>
      </c>
      <c r="N213" s="84">
        <v>0</v>
      </c>
      <c r="O213" s="84">
        <v>0</v>
      </c>
      <c r="P213" s="84">
        <v>0</v>
      </c>
      <c r="Q213" s="84">
        <v>0</v>
      </c>
      <c r="R213" s="84">
        <v>0</v>
      </c>
      <c r="S213" s="84">
        <v>0</v>
      </c>
      <c r="T213" s="84">
        <v>0</v>
      </c>
      <c r="U213" s="84">
        <v>0</v>
      </c>
      <c r="V213" s="84">
        <v>0</v>
      </c>
      <c r="W213" s="84">
        <v>0</v>
      </c>
      <c r="X213" s="84">
        <v>0</v>
      </c>
      <c r="Y213" s="84">
        <v>0</v>
      </c>
      <c r="Z213" s="84">
        <v>0</v>
      </c>
      <c r="AA213" s="84">
        <v>0</v>
      </c>
      <c r="AB213" s="84">
        <v>0</v>
      </c>
      <c r="AC213" s="84">
        <v>0</v>
      </c>
      <c r="AD213" s="84">
        <v>0</v>
      </c>
      <c r="AE213" s="84">
        <v>0</v>
      </c>
      <c r="AF213" s="84">
        <f t="shared" si="122"/>
        <v>0</v>
      </c>
      <c r="AG213" s="84">
        <f t="shared" si="123"/>
        <v>0</v>
      </c>
      <c r="AH213" s="84">
        <f t="shared" si="124"/>
        <v>0</v>
      </c>
      <c r="AI213" s="84">
        <f ca="1">VLOOKUP(eurostat_totals[[#This Row],[energy carrier EUCalc]],$AE$11:$BI$24,COLUMN()-COLUMN($AD$29),FALSE)*eurostat_totals[[#This Row],[2020 1]]</f>
        <v>0</v>
      </c>
      <c r="AJ213" s="84">
        <f ca="1">VLOOKUP(eurostat_totals[[#This Row],[energy carrier EUCalc]],$AE$11:$BI$24,COLUMN()-COLUMN($AD$29),FALSE)*eurostat_totals[[#This Row],[2020 1]]</f>
        <v>0</v>
      </c>
      <c r="AK213" s="84">
        <f ca="1">VLOOKUP(eurostat_totals[[#This Row],[energy carrier EUCalc]],$AE$11:$BI$24,COLUMN()-COLUMN($AD$29),FALSE)*eurostat_totals[[#This Row],[2020 1]]</f>
        <v>0</v>
      </c>
      <c r="AL213" s="84">
        <f ca="1">VLOOKUP(eurostat_totals[[#This Row],[energy carrier EUCalc]],$AE$11:$BI$24,COLUMN()-COLUMN($AD$29),FALSE)*eurostat_totals[[#This Row],[2020 1]]</f>
        <v>0</v>
      </c>
      <c r="AM213" s="84">
        <f ca="1">VLOOKUP(eurostat_totals[[#This Row],[energy carrier EUCalc]],$AE$11:$BI$24,COLUMN()-COLUMN($AD$29),FALSE)*eurostat_totals[[#This Row],[2020 1]]</f>
        <v>0</v>
      </c>
      <c r="AN213" s="84">
        <f ca="1">VLOOKUP(eurostat_totals[[#This Row],[energy carrier EUCalc]],$AE$11:$BI$24,COLUMN()-COLUMN($AD$29),FALSE)*eurostat_totals[[#This Row],[2020 1]]</f>
        <v>0</v>
      </c>
      <c r="AO213" s="84">
        <f>VLOOKUP(eurostat_totals[[#This Row],[energy carrier EUCalc]],$AE$11:$BI$24,COLUMN()-COLUMN($AD$29),FALSE)*eurostat_totals[[#This Row],[2020 1]]</f>
        <v>0</v>
      </c>
      <c r="AP213" s="84">
        <f ca="1">VLOOKUP(eurostat_totals[[#This Row],[energy carrier EUCalc]],$AE$11:$BI$24,COLUMN()-COLUMN($AD$29),FALSE)*eurostat_totals[[#This Row],[2020 1]]</f>
        <v>0</v>
      </c>
      <c r="AQ213" s="84">
        <f ca="1">VLOOKUP(eurostat_totals[[#This Row],[energy carrier EUCalc]],$AE$11:$BI$24,COLUMN()-COLUMN($AD$29),FALSE)*eurostat_totals[[#This Row],[2020 1]]</f>
        <v>0</v>
      </c>
      <c r="AR213" s="81">
        <f ca="1">VLOOKUP(eurostat_totals[[#This Row],[energy carrier EUCalc]],$AE$11:$BI$24,COLUMN()-COLUMN($AD$29),FALSE)*eurostat_totals[[#This Row],[2020 1]]</f>
        <v>0</v>
      </c>
      <c r="AS213" s="81">
        <f ca="1">VLOOKUP(eurostat_totals[[#This Row],[energy carrier EUCalc]],$AE$11:$BI$24,COLUMN()-COLUMN($AD$29),FALSE)*eurostat_totals[[#This Row],[2020 1]]</f>
        <v>0</v>
      </c>
      <c r="AT213" s="81">
        <f ca="1">VLOOKUP(eurostat_totals[[#This Row],[energy carrier EUCalc]],$AE$11:$BI$24,COLUMN()-COLUMN($AD$29),FALSE)*eurostat_totals[[#This Row],[2020 1]]</f>
        <v>0</v>
      </c>
      <c r="AU213" s="81">
        <f ca="1">VLOOKUP(eurostat_totals[[#This Row],[energy carrier EUCalc]],$AE$11:$BI$24,COLUMN()-COLUMN($AD$29),FALSE)*eurostat_totals[[#This Row],[2020 1]]</f>
        <v>0</v>
      </c>
      <c r="AV213" s="81">
        <f>VLOOKUP(eurostat_totals[[#This Row],[energy carrier EUCalc]],$AE$11:$BI$24,COLUMN()-COLUMN($AD$29),FALSE)*eurostat_totals[[#This Row],[2020 1]]</f>
        <v>0</v>
      </c>
      <c r="AW213" s="81">
        <f ca="1">VLOOKUP(eurostat_totals[[#This Row],[energy carrier EUCalc]],$AE$11:$BI$24,COLUMN()-COLUMN($AD$29),FALSE)*eurostat_totals[[#This Row],[2020 1]]</f>
        <v>0</v>
      </c>
      <c r="AX213" s="81">
        <f ca="1">VLOOKUP(eurostat_totals[[#This Row],[energy carrier EUCalc]],$AE$11:$BI$24,COLUMN()-COLUMN($AD$29),FALSE)*eurostat_totals[[#This Row],[2020 1]]</f>
        <v>0</v>
      </c>
      <c r="AY213" s="81">
        <f ca="1">VLOOKUP(eurostat_totals[[#This Row],[energy carrier EUCalc]],$AE$11:$BI$24,COLUMN()-COLUMN($AD$29),FALSE)*eurostat_totals[[#This Row],[2020 1]]</f>
        <v>0</v>
      </c>
      <c r="AZ213" s="81">
        <f ca="1">VLOOKUP(eurostat_totals[[#This Row],[energy carrier EUCalc]],$AE$11:$BI$24,COLUMN()-COLUMN($AD$29),FALSE)*eurostat_totals[[#This Row],[2020 1]]</f>
        <v>0</v>
      </c>
      <c r="BA213" s="81">
        <f ca="1">VLOOKUP(eurostat_totals[[#This Row],[energy carrier EUCalc]],$AE$11:$BI$24,COLUMN()-COLUMN($AD$29),FALSE)*eurostat_totals[[#This Row],[2020 1]]</f>
        <v>0</v>
      </c>
      <c r="BB213" s="81">
        <f ca="1">VLOOKUP(eurostat_totals[[#This Row],[energy carrier EUCalc]],$AE$11:$BI$24,COLUMN()-COLUMN($AD$29),FALSE)*eurostat_totals[[#This Row],[2020 1]]</f>
        <v>0</v>
      </c>
      <c r="BC213" s="81">
        <f>VLOOKUP(eurostat_totals[[#This Row],[energy carrier EUCalc]],$AE$11:$BI$24,COLUMN()-COLUMN($AD$29),FALSE)*eurostat_totals[[#This Row],[2020 1]]</f>
        <v>0</v>
      </c>
      <c r="BD213" s="81">
        <f ca="1">VLOOKUP(eurostat_totals[[#This Row],[energy carrier EUCalc]],$AE$11:$BI$24,COLUMN()-COLUMN($AD$29),FALSE)*eurostat_totals[[#This Row],[2020 1]]</f>
        <v>0</v>
      </c>
      <c r="BE213" s="81">
        <f ca="1">VLOOKUP(eurostat_totals[[#This Row],[energy carrier EUCalc]],$AE$11:$BI$24,COLUMN()-COLUMN($AD$29),FALSE)*eurostat_totals[[#This Row],[2020 1]]</f>
        <v>0</v>
      </c>
      <c r="BF213" s="81">
        <f ca="1">VLOOKUP(eurostat_totals[[#This Row],[energy carrier EUCalc]],$AE$11:$BI$24,COLUMN()-COLUMN($AD$29),FALSE)*eurostat_totals[[#This Row],[2020 1]]</f>
        <v>0</v>
      </c>
      <c r="BG213" s="81">
        <f ca="1">VLOOKUP(eurostat_totals[[#This Row],[energy carrier EUCalc]],$AE$11:$BI$24,COLUMN()-COLUMN($AD$29),FALSE)*eurostat_totals[[#This Row],[2020 1]]</f>
        <v>0</v>
      </c>
      <c r="BH213" s="81">
        <f ca="1">VLOOKUP(eurostat_totals[[#This Row],[energy carrier EUCalc]],$AE$11:$BI$24,COLUMN()-COLUMN($AD$29),FALSE)*eurostat_totals[[#This Row],[2020 1]]</f>
        <v>0</v>
      </c>
      <c r="BI213" s="81">
        <f ca="1">VLOOKUP(eurostat_totals[[#This Row],[energy carrier EUCalc]],$AE$11:$BI$24,COLUMN()-COLUMN($AD$29),FALSE)*eurostat_totals[[#This Row],[2020 1]]</f>
        <v>0</v>
      </c>
    </row>
    <row r="214" spans="1:61" x14ac:dyDescent="0.25">
      <c r="A214" s="81" t="str">
        <f t="shared" si="125"/>
        <v>heat-nuclearSweden</v>
      </c>
      <c r="B214" s="6" t="s">
        <v>73</v>
      </c>
      <c r="C214" t="s">
        <v>9</v>
      </c>
      <c r="D214" s="84">
        <v>0</v>
      </c>
      <c r="E214" s="84">
        <v>0</v>
      </c>
      <c r="F214" s="84">
        <v>0</v>
      </c>
      <c r="G214" s="84">
        <v>0</v>
      </c>
      <c r="H214" s="84">
        <v>0</v>
      </c>
      <c r="I214" s="84">
        <v>0</v>
      </c>
      <c r="J214" s="84">
        <v>0</v>
      </c>
      <c r="K214" s="84">
        <v>0</v>
      </c>
      <c r="L214" s="84">
        <v>0</v>
      </c>
      <c r="M214" s="84">
        <v>0</v>
      </c>
      <c r="N214" s="84">
        <v>0</v>
      </c>
      <c r="O214" s="84">
        <v>0</v>
      </c>
      <c r="P214" s="84">
        <v>0</v>
      </c>
      <c r="Q214" s="84">
        <v>0</v>
      </c>
      <c r="R214" s="84">
        <v>0</v>
      </c>
      <c r="S214" s="84">
        <v>0</v>
      </c>
      <c r="T214" s="84">
        <v>0</v>
      </c>
      <c r="U214" s="84">
        <v>0</v>
      </c>
      <c r="V214" s="84">
        <v>0</v>
      </c>
      <c r="W214" s="84">
        <v>0</v>
      </c>
      <c r="X214" s="84">
        <v>0</v>
      </c>
      <c r="Y214" s="84">
        <v>0</v>
      </c>
      <c r="Z214" s="84">
        <v>0</v>
      </c>
      <c r="AA214" s="84">
        <v>0</v>
      </c>
      <c r="AB214" s="84">
        <v>0</v>
      </c>
      <c r="AC214" s="84">
        <v>0</v>
      </c>
      <c r="AD214" s="84">
        <v>0</v>
      </c>
      <c r="AE214" s="84">
        <v>0</v>
      </c>
      <c r="AF214" s="84">
        <f t="shared" si="122"/>
        <v>0</v>
      </c>
      <c r="AG214" s="84">
        <f t="shared" si="123"/>
        <v>0</v>
      </c>
      <c r="AH214" s="84">
        <f t="shared" si="124"/>
        <v>0</v>
      </c>
      <c r="AI214" s="84">
        <f ca="1">VLOOKUP(eurostat_totals[[#This Row],[energy carrier EUCalc]],$AE$11:$BI$24,COLUMN()-COLUMN($AD$29),FALSE)*eurostat_totals[[#This Row],[2020 1]]</f>
        <v>0</v>
      </c>
      <c r="AJ214" s="84">
        <f ca="1">VLOOKUP(eurostat_totals[[#This Row],[energy carrier EUCalc]],$AE$11:$BI$24,COLUMN()-COLUMN($AD$29),FALSE)*eurostat_totals[[#This Row],[2020 1]]</f>
        <v>0</v>
      </c>
      <c r="AK214" s="84">
        <f ca="1">VLOOKUP(eurostat_totals[[#This Row],[energy carrier EUCalc]],$AE$11:$BI$24,COLUMN()-COLUMN($AD$29),FALSE)*eurostat_totals[[#This Row],[2020 1]]</f>
        <v>0</v>
      </c>
      <c r="AL214" s="84">
        <f ca="1">VLOOKUP(eurostat_totals[[#This Row],[energy carrier EUCalc]],$AE$11:$BI$24,COLUMN()-COLUMN($AD$29),FALSE)*eurostat_totals[[#This Row],[2020 1]]</f>
        <v>0</v>
      </c>
      <c r="AM214" s="84">
        <f ca="1">VLOOKUP(eurostat_totals[[#This Row],[energy carrier EUCalc]],$AE$11:$BI$24,COLUMN()-COLUMN($AD$29),FALSE)*eurostat_totals[[#This Row],[2020 1]]</f>
        <v>0</v>
      </c>
      <c r="AN214" s="84">
        <f ca="1">VLOOKUP(eurostat_totals[[#This Row],[energy carrier EUCalc]],$AE$11:$BI$24,COLUMN()-COLUMN($AD$29),FALSE)*eurostat_totals[[#This Row],[2020 1]]</f>
        <v>0</v>
      </c>
      <c r="AO214" s="84">
        <f>VLOOKUP(eurostat_totals[[#This Row],[energy carrier EUCalc]],$AE$11:$BI$24,COLUMN()-COLUMN($AD$29),FALSE)*eurostat_totals[[#This Row],[2020 1]]</f>
        <v>0</v>
      </c>
      <c r="AP214" s="84">
        <f ca="1">VLOOKUP(eurostat_totals[[#This Row],[energy carrier EUCalc]],$AE$11:$BI$24,COLUMN()-COLUMN($AD$29),FALSE)*eurostat_totals[[#This Row],[2020 1]]</f>
        <v>0</v>
      </c>
      <c r="AQ214" s="84">
        <f ca="1">VLOOKUP(eurostat_totals[[#This Row],[energy carrier EUCalc]],$AE$11:$BI$24,COLUMN()-COLUMN($AD$29),FALSE)*eurostat_totals[[#This Row],[2020 1]]</f>
        <v>0</v>
      </c>
      <c r="AR214" s="81">
        <f ca="1">VLOOKUP(eurostat_totals[[#This Row],[energy carrier EUCalc]],$AE$11:$BI$24,COLUMN()-COLUMN($AD$29),FALSE)*eurostat_totals[[#This Row],[2020 1]]</f>
        <v>0</v>
      </c>
      <c r="AS214" s="81">
        <f ca="1">VLOOKUP(eurostat_totals[[#This Row],[energy carrier EUCalc]],$AE$11:$BI$24,COLUMN()-COLUMN($AD$29),FALSE)*eurostat_totals[[#This Row],[2020 1]]</f>
        <v>0</v>
      </c>
      <c r="AT214" s="81">
        <f ca="1">VLOOKUP(eurostat_totals[[#This Row],[energy carrier EUCalc]],$AE$11:$BI$24,COLUMN()-COLUMN($AD$29),FALSE)*eurostat_totals[[#This Row],[2020 1]]</f>
        <v>0</v>
      </c>
      <c r="AU214" s="81">
        <f ca="1">VLOOKUP(eurostat_totals[[#This Row],[energy carrier EUCalc]],$AE$11:$BI$24,COLUMN()-COLUMN($AD$29),FALSE)*eurostat_totals[[#This Row],[2020 1]]</f>
        <v>0</v>
      </c>
      <c r="AV214" s="81">
        <f>VLOOKUP(eurostat_totals[[#This Row],[energy carrier EUCalc]],$AE$11:$BI$24,COLUMN()-COLUMN($AD$29),FALSE)*eurostat_totals[[#This Row],[2020 1]]</f>
        <v>0</v>
      </c>
      <c r="AW214" s="81">
        <f ca="1">VLOOKUP(eurostat_totals[[#This Row],[energy carrier EUCalc]],$AE$11:$BI$24,COLUMN()-COLUMN($AD$29),FALSE)*eurostat_totals[[#This Row],[2020 1]]</f>
        <v>0</v>
      </c>
      <c r="AX214" s="81">
        <f ca="1">VLOOKUP(eurostat_totals[[#This Row],[energy carrier EUCalc]],$AE$11:$BI$24,COLUMN()-COLUMN($AD$29),FALSE)*eurostat_totals[[#This Row],[2020 1]]</f>
        <v>0</v>
      </c>
      <c r="AY214" s="81">
        <f ca="1">VLOOKUP(eurostat_totals[[#This Row],[energy carrier EUCalc]],$AE$11:$BI$24,COLUMN()-COLUMN($AD$29),FALSE)*eurostat_totals[[#This Row],[2020 1]]</f>
        <v>0</v>
      </c>
      <c r="AZ214" s="81">
        <f ca="1">VLOOKUP(eurostat_totals[[#This Row],[energy carrier EUCalc]],$AE$11:$BI$24,COLUMN()-COLUMN($AD$29),FALSE)*eurostat_totals[[#This Row],[2020 1]]</f>
        <v>0</v>
      </c>
      <c r="BA214" s="81">
        <f ca="1">VLOOKUP(eurostat_totals[[#This Row],[energy carrier EUCalc]],$AE$11:$BI$24,COLUMN()-COLUMN($AD$29),FALSE)*eurostat_totals[[#This Row],[2020 1]]</f>
        <v>0</v>
      </c>
      <c r="BB214" s="81">
        <f ca="1">VLOOKUP(eurostat_totals[[#This Row],[energy carrier EUCalc]],$AE$11:$BI$24,COLUMN()-COLUMN($AD$29),FALSE)*eurostat_totals[[#This Row],[2020 1]]</f>
        <v>0</v>
      </c>
      <c r="BC214" s="81">
        <f>VLOOKUP(eurostat_totals[[#This Row],[energy carrier EUCalc]],$AE$11:$BI$24,COLUMN()-COLUMN($AD$29),FALSE)*eurostat_totals[[#This Row],[2020 1]]</f>
        <v>0</v>
      </c>
      <c r="BD214" s="81">
        <f ca="1">VLOOKUP(eurostat_totals[[#This Row],[energy carrier EUCalc]],$AE$11:$BI$24,COLUMN()-COLUMN($AD$29),FALSE)*eurostat_totals[[#This Row],[2020 1]]</f>
        <v>0</v>
      </c>
      <c r="BE214" s="81">
        <f ca="1">VLOOKUP(eurostat_totals[[#This Row],[energy carrier EUCalc]],$AE$11:$BI$24,COLUMN()-COLUMN($AD$29),FALSE)*eurostat_totals[[#This Row],[2020 1]]</f>
        <v>0</v>
      </c>
      <c r="BF214" s="81">
        <f ca="1">VLOOKUP(eurostat_totals[[#This Row],[energy carrier EUCalc]],$AE$11:$BI$24,COLUMN()-COLUMN($AD$29),FALSE)*eurostat_totals[[#This Row],[2020 1]]</f>
        <v>0</v>
      </c>
      <c r="BG214" s="81">
        <f ca="1">VLOOKUP(eurostat_totals[[#This Row],[energy carrier EUCalc]],$AE$11:$BI$24,COLUMN()-COLUMN($AD$29),FALSE)*eurostat_totals[[#This Row],[2020 1]]</f>
        <v>0</v>
      </c>
      <c r="BH214" s="81">
        <f ca="1">VLOOKUP(eurostat_totals[[#This Row],[energy carrier EUCalc]],$AE$11:$BI$24,COLUMN()-COLUMN($AD$29),FALSE)*eurostat_totals[[#This Row],[2020 1]]</f>
        <v>0</v>
      </c>
      <c r="BI214" s="81">
        <f ca="1">VLOOKUP(eurostat_totals[[#This Row],[energy carrier EUCalc]],$AE$11:$BI$24,COLUMN()-COLUMN($AD$29),FALSE)*eurostat_totals[[#This Row],[2020 1]]</f>
        <v>0</v>
      </c>
    </row>
    <row r="215" spans="1:61" x14ac:dyDescent="0.25">
      <c r="A215" s="81" t="str">
        <f t="shared" si="125"/>
        <v>heat-nuclearUnited Kingdom</v>
      </c>
      <c r="B215" s="78" t="s">
        <v>73</v>
      </c>
      <c r="C215" t="s">
        <v>4</v>
      </c>
      <c r="D215" s="84">
        <v>0</v>
      </c>
      <c r="E215" s="84">
        <v>0</v>
      </c>
      <c r="F215" s="84">
        <v>0</v>
      </c>
      <c r="G215" s="84">
        <v>0</v>
      </c>
      <c r="H215" s="84">
        <v>0</v>
      </c>
      <c r="I215" s="84">
        <v>0</v>
      </c>
      <c r="J215" s="84">
        <v>0</v>
      </c>
      <c r="K215" s="84">
        <v>0</v>
      </c>
      <c r="L215" s="84">
        <v>0</v>
      </c>
      <c r="M215" s="84">
        <v>0</v>
      </c>
      <c r="N215" s="84">
        <v>0</v>
      </c>
      <c r="O215" s="84">
        <v>0</v>
      </c>
      <c r="P215" s="84">
        <v>0</v>
      </c>
      <c r="Q215" s="84">
        <v>0</v>
      </c>
      <c r="R215" s="84">
        <v>0</v>
      </c>
      <c r="S215" s="84">
        <v>0</v>
      </c>
      <c r="T215" s="84">
        <v>0</v>
      </c>
      <c r="U215" s="84">
        <v>0</v>
      </c>
      <c r="V215" s="84">
        <v>0</v>
      </c>
      <c r="W215" s="84">
        <v>0</v>
      </c>
      <c r="X215" s="84">
        <v>0</v>
      </c>
      <c r="Y215" s="84">
        <v>0</v>
      </c>
      <c r="Z215" s="84">
        <v>0</v>
      </c>
      <c r="AA215" s="84">
        <v>0</v>
      </c>
      <c r="AB215" s="84">
        <v>0</v>
      </c>
      <c r="AC215" s="84">
        <v>0</v>
      </c>
      <c r="AD215" s="84">
        <v>0</v>
      </c>
      <c r="AE215" s="84">
        <v>0</v>
      </c>
      <c r="AF215" s="84">
        <f t="shared" si="122"/>
        <v>0</v>
      </c>
      <c r="AG215" s="84">
        <f t="shared" si="123"/>
        <v>0</v>
      </c>
      <c r="AH215" s="84">
        <f t="shared" si="124"/>
        <v>0</v>
      </c>
      <c r="AI215" s="84">
        <f ca="1">VLOOKUP(eurostat_totals[[#This Row],[energy carrier EUCalc]],$AE$11:$BI$24,COLUMN()-COLUMN($AD$29),FALSE)*eurostat_totals[[#This Row],[2020 1]]</f>
        <v>0</v>
      </c>
      <c r="AJ215" s="84">
        <f ca="1">VLOOKUP(eurostat_totals[[#This Row],[energy carrier EUCalc]],$AE$11:$BI$24,COLUMN()-COLUMN($AD$29),FALSE)*eurostat_totals[[#This Row],[2020 1]]</f>
        <v>0</v>
      </c>
      <c r="AK215" s="84">
        <f ca="1">VLOOKUP(eurostat_totals[[#This Row],[energy carrier EUCalc]],$AE$11:$BI$24,COLUMN()-COLUMN($AD$29),FALSE)*eurostat_totals[[#This Row],[2020 1]]</f>
        <v>0</v>
      </c>
      <c r="AL215" s="84">
        <f ca="1">VLOOKUP(eurostat_totals[[#This Row],[energy carrier EUCalc]],$AE$11:$BI$24,COLUMN()-COLUMN($AD$29),FALSE)*eurostat_totals[[#This Row],[2020 1]]</f>
        <v>0</v>
      </c>
      <c r="AM215" s="84">
        <f ca="1">VLOOKUP(eurostat_totals[[#This Row],[energy carrier EUCalc]],$AE$11:$BI$24,COLUMN()-COLUMN($AD$29),FALSE)*eurostat_totals[[#This Row],[2020 1]]</f>
        <v>0</v>
      </c>
      <c r="AN215" s="84">
        <f ca="1">VLOOKUP(eurostat_totals[[#This Row],[energy carrier EUCalc]],$AE$11:$BI$24,COLUMN()-COLUMN($AD$29),FALSE)*eurostat_totals[[#This Row],[2020 1]]</f>
        <v>0</v>
      </c>
      <c r="AO215" s="84">
        <f>VLOOKUP(eurostat_totals[[#This Row],[energy carrier EUCalc]],$AE$11:$BI$24,COLUMN()-COLUMN($AD$29),FALSE)*eurostat_totals[[#This Row],[2020 1]]</f>
        <v>0</v>
      </c>
      <c r="AP215" s="84">
        <f ca="1">VLOOKUP(eurostat_totals[[#This Row],[energy carrier EUCalc]],$AE$11:$BI$24,COLUMN()-COLUMN($AD$29),FALSE)*eurostat_totals[[#This Row],[2020 1]]</f>
        <v>0</v>
      </c>
      <c r="AQ215" s="84">
        <f ca="1">VLOOKUP(eurostat_totals[[#This Row],[energy carrier EUCalc]],$AE$11:$BI$24,COLUMN()-COLUMN($AD$29),FALSE)*eurostat_totals[[#This Row],[2020 1]]</f>
        <v>0</v>
      </c>
      <c r="AR215" s="81">
        <f ca="1">VLOOKUP(eurostat_totals[[#This Row],[energy carrier EUCalc]],$AE$11:$BI$24,COLUMN()-COLUMN($AD$29),FALSE)*eurostat_totals[[#This Row],[2020 1]]</f>
        <v>0</v>
      </c>
      <c r="AS215" s="81">
        <f ca="1">VLOOKUP(eurostat_totals[[#This Row],[energy carrier EUCalc]],$AE$11:$BI$24,COLUMN()-COLUMN($AD$29),FALSE)*eurostat_totals[[#This Row],[2020 1]]</f>
        <v>0</v>
      </c>
      <c r="AT215" s="81">
        <f ca="1">VLOOKUP(eurostat_totals[[#This Row],[energy carrier EUCalc]],$AE$11:$BI$24,COLUMN()-COLUMN($AD$29),FALSE)*eurostat_totals[[#This Row],[2020 1]]</f>
        <v>0</v>
      </c>
      <c r="AU215" s="81">
        <f ca="1">VLOOKUP(eurostat_totals[[#This Row],[energy carrier EUCalc]],$AE$11:$BI$24,COLUMN()-COLUMN($AD$29),FALSE)*eurostat_totals[[#This Row],[2020 1]]</f>
        <v>0</v>
      </c>
      <c r="AV215" s="81">
        <f>VLOOKUP(eurostat_totals[[#This Row],[energy carrier EUCalc]],$AE$11:$BI$24,COLUMN()-COLUMN($AD$29),FALSE)*eurostat_totals[[#This Row],[2020 1]]</f>
        <v>0</v>
      </c>
      <c r="AW215" s="81">
        <f ca="1">VLOOKUP(eurostat_totals[[#This Row],[energy carrier EUCalc]],$AE$11:$BI$24,COLUMN()-COLUMN($AD$29),FALSE)*eurostat_totals[[#This Row],[2020 1]]</f>
        <v>0</v>
      </c>
      <c r="AX215" s="81">
        <f ca="1">VLOOKUP(eurostat_totals[[#This Row],[energy carrier EUCalc]],$AE$11:$BI$24,COLUMN()-COLUMN($AD$29),FALSE)*eurostat_totals[[#This Row],[2020 1]]</f>
        <v>0</v>
      </c>
      <c r="AY215" s="81">
        <f ca="1">VLOOKUP(eurostat_totals[[#This Row],[energy carrier EUCalc]],$AE$11:$BI$24,COLUMN()-COLUMN($AD$29),FALSE)*eurostat_totals[[#This Row],[2020 1]]</f>
        <v>0</v>
      </c>
      <c r="AZ215" s="81">
        <f ca="1">VLOOKUP(eurostat_totals[[#This Row],[energy carrier EUCalc]],$AE$11:$BI$24,COLUMN()-COLUMN($AD$29),FALSE)*eurostat_totals[[#This Row],[2020 1]]</f>
        <v>0</v>
      </c>
      <c r="BA215" s="81">
        <f ca="1">VLOOKUP(eurostat_totals[[#This Row],[energy carrier EUCalc]],$AE$11:$BI$24,COLUMN()-COLUMN($AD$29),FALSE)*eurostat_totals[[#This Row],[2020 1]]</f>
        <v>0</v>
      </c>
      <c r="BB215" s="81">
        <f ca="1">VLOOKUP(eurostat_totals[[#This Row],[energy carrier EUCalc]],$AE$11:$BI$24,COLUMN()-COLUMN($AD$29),FALSE)*eurostat_totals[[#This Row],[2020 1]]</f>
        <v>0</v>
      </c>
      <c r="BC215" s="81">
        <f>VLOOKUP(eurostat_totals[[#This Row],[energy carrier EUCalc]],$AE$11:$BI$24,COLUMN()-COLUMN($AD$29),FALSE)*eurostat_totals[[#This Row],[2020 1]]</f>
        <v>0</v>
      </c>
      <c r="BD215" s="81">
        <f ca="1">VLOOKUP(eurostat_totals[[#This Row],[energy carrier EUCalc]],$AE$11:$BI$24,COLUMN()-COLUMN($AD$29),FALSE)*eurostat_totals[[#This Row],[2020 1]]</f>
        <v>0</v>
      </c>
      <c r="BE215" s="81">
        <f ca="1">VLOOKUP(eurostat_totals[[#This Row],[energy carrier EUCalc]],$AE$11:$BI$24,COLUMN()-COLUMN($AD$29),FALSE)*eurostat_totals[[#This Row],[2020 1]]</f>
        <v>0</v>
      </c>
      <c r="BF215" s="81">
        <f ca="1">VLOOKUP(eurostat_totals[[#This Row],[energy carrier EUCalc]],$AE$11:$BI$24,COLUMN()-COLUMN($AD$29),FALSE)*eurostat_totals[[#This Row],[2020 1]]</f>
        <v>0</v>
      </c>
      <c r="BG215" s="81">
        <f ca="1">VLOOKUP(eurostat_totals[[#This Row],[energy carrier EUCalc]],$AE$11:$BI$24,COLUMN()-COLUMN($AD$29),FALSE)*eurostat_totals[[#This Row],[2020 1]]</f>
        <v>0</v>
      </c>
      <c r="BH215" s="81">
        <f ca="1">VLOOKUP(eurostat_totals[[#This Row],[energy carrier EUCalc]],$AE$11:$BI$24,COLUMN()-COLUMN($AD$29),FALSE)*eurostat_totals[[#This Row],[2020 1]]</f>
        <v>0</v>
      </c>
      <c r="BI215" s="81">
        <f ca="1">VLOOKUP(eurostat_totals[[#This Row],[energy carrier EUCalc]],$AE$11:$BI$24,COLUMN()-COLUMN($AD$29),FALSE)*eurostat_totals[[#This Row],[2020 1]]</f>
        <v>0</v>
      </c>
    </row>
    <row r="216" spans="1:61" x14ac:dyDescent="0.25">
      <c r="A216" s="81" t="str">
        <f t="shared" si="125"/>
        <v>heat-solarAustria</v>
      </c>
      <c r="B216" s="6" t="s">
        <v>38</v>
      </c>
      <c r="C216" t="s">
        <v>12</v>
      </c>
      <c r="D216" s="84">
        <v>95.83120000000001</v>
      </c>
      <c r="E216" s="84">
        <v>123.89439000000002</v>
      </c>
      <c r="F216" s="84">
        <v>151.94595000000001</v>
      </c>
      <c r="G216" s="84">
        <v>163.61084</v>
      </c>
      <c r="H216" s="84">
        <v>192.49976000000001</v>
      </c>
      <c r="I216" s="84">
        <v>233.89093000000003</v>
      </c>
      <c r="J216" s="84">
        <v>276.10783000000004</v>
      </c>
      <c r="K216" s="84">
        <v>315.55679000000003</v>
      </c>
      <c r="L216" s="84">
        <v>356.38972000000001</v>
      </c>
      <c r="M216" s="84">
        <v>380.27774000000005</v>
      </c>
      <c r="N216" s="84">
        <v>415.27241000000004</v>
      </c>
      <c r="O216" s="84">
        <v>450.27870999999999</v>
      </c>
      <c r="P216" s="84">
        <v>476.38806000000005</v>
      </c>
      <c r="Q216" s="84">
        <v>525.28057999999999</v>
      </c>
      <c r="R216" s="84">
        <v>577.49928</v>
      </c>
      <c r="S216" s="84">
        <v>700.21904000000006</v>
      </c>
      <c r="T216" s="84">
        <v>943.6930900000001</v>
      </c>
      <c r="U216" s="84">
        <v>911.6408100000001</v>
      </c>
      <c r="V216" s="84">
        <v>896.88234</v>
      </c>
      <c r="W216" s="84">
        <v>1180.2938100000001</v>
      </c>
      <c r="X216" s="84">
        <v>1299.52457</v>
      </c>
      <c r="Y216" s="84">
        <v>1227.33716</v>
      </c>
      <c r="Z216" s="84">
        <v>1298.22201</v>
      </c>
      <c r="AA216" s="84">
        <v>1430.2225100000001</v>
      </c>
      <c r="AB216" s="84">
        <v>1391.4248300000002</v>
      </c>
      <c r="AC216" s="84">
        <v>1519.8781800000002</v>
      </c>
      <c r="AD216" s="84">
        <v>1559.1526899999999</v>
      </c>
      <c r="AE216" s="84">
        <v>1576.69073</v>
      </c>
      <c r="AF216" s="84">
        <f t="shared" si="122"/>
        <v>1632.384474</v>
      </c>
      <c r="AG216" s="84">
        <f t="shared" si="123"/>
        <v>1672.8168667999998</v>
      </c>
      <c r="AH216" s="84">
        <f t="shared" si="124"/>
        <v>1729.0952741599997</v>
      </c>
      <c r="AI216" s="84">
        <f ca="1">VLOOKUP(eurostat_totals[[#This Row],[energy carrier EUCalc]],$AE$11:$BI$24,COLUMN()-COLUMN($AD$29),FALSE)*eurostat_totals[[#This Row],[2020 1]]</f>
        <v>1729.0952741599997</v>
      </c>
      <c r="AJ216" s="84">
        <f ca="1">VLOOKUP(eurostat_totals[[#This Row],[energy carrier EUCalc]],$AE$11:$BI$24,COLUMN()-COLUMN($AD$29),FALSE)*eurostat_totals[[#This Row],[2020 1]]</f>
        <v>1729.0952741599997</v>
      </c>
      <c r="AK216" s="84">
        <f ca="1">VLOOKUP(eurostat_totals[[#This Row],[energy carrier EUCalc]],$AE$11:$BI$24,COLUMN()-COLUMN($AD$29),FALSE)*eurostat_totals[[#This Row],[2020 1]]</f>
        <v>1729.0952741599997</v>
      </c>
      <c r="AL216" s="84">
        <f ca="1">VLOOKUP(eurostat_totals[[#This Row],[energy carrier EUCalc]],$AE$11:$BI$24,COLUMN()-COLUMN($AD$29),FALSE)*eurostat_totals[[#This Row],[2020 1]]</f>
        <v>1729.0952741599997</v>
      </c>
      <c r="AM216" s="84">
        <f ca="1">VLOOKUP(eurostat_totals[[#This Row],[energy carrier EUCalc]],$AE$11:$BI$24,COLUMN()-COLUMN($AD$29),FALSE)*eurostat_totals[[#This Row],[2020 1]]</f>
        <v>1729.0952741599997</v>
      </c>
      <c r="AN216" s="84">
        <f ca="1">VLOOKUP(eurostat_totals[[#This Row],[energy carrier EUCalc]],$AE$11:$BI$24,COLUMN()-COLUMN($AD$29),FALSE)*eurostat_totals[[#This Row],[2020 1]]</f>
        <v>1729.0952741599997</v>
      </c>
      <c r="AO216" s="84">
        <f>VLOOKUP(eurostat_totals[[#This Row],[energy carrier EUCalc]],$AE$11:$BI$24,COLUMN()-COLUMN($AD$29),FALSE)*eurostat_totals[[#This Row],[2020 1]]</f>
        <v>1729.0952741599997</v>
      </c>
      <c r="AP216" s="84">
        <f ca="1">VLOOKUP(eurostat_totals[[#This Row],[energy carrier EUCalc]],$AE$11:$BI$24,COLUMN()-COLUMN($AD$29),FALSE)*eurostat_totals[[#This Row],[2020 1]]</f>
        <v>1729.0952741599997</v>
      </c>
      <c r="AQ216" s="84">
        <f ca="1">VLOOKUP(eurostat_totals[[#This Row],[energy carrier EUCalc]],$AE$11:$BI$24,COLUMN()-COLUMN($AD$29),FALSE)*eurostat_totals[[#This Row],[2020 1]]</f>
        <v>1729.0952741599997</v>
      </c>
      <c r="AR216" s="81">
        <f ca="1">VLOOKUP(eurostat_totals[[#This Row],[energy carrier EUCalc]],$AE$11:$BI$24,COLUMN()-COLUMN($AD$29),FALSE)*eurostat_totals[[#This Row],[2020 1]]</f>
        <v>1729.0952741599997</v>
      </c>
      <c r="AS216" s="81">
        <f ca="1">VLOOKUP(eurostat_totals[[#This Row],[energy carrier EUCalc]],$AE$11:$BI$24,COLUMN()-COLUMN($AD$29),FALSE)*eurostat_totals[[#This Row],[2020 1]]</f>
        <v>1729.0952741599997</v>
      </c>
      <c r="AT216" s="81">
        <f ca="1">VLOOKUP(eurostat_totals[[#This Row],[energy carrier EUCalc]],$AE$11:$BI$24,COLUMN()-COLUMN($AD$29),FALSE)*eurostat_totals[[#This Row],[2020 1]]</f>
        <v>1729.0952741599997</v>
      </c>
      <c r="AU216" s="81">
        <f ca="1">VLOOKUP(eurostat_totals[[#This Row],[energy carrier EUCalc]],$AE$11:$BI$24,COLUMN()-COLUMN($AD$29),FALSE)*eurostat_totals[[#This Row],[2020 1]]</f>
        <v>1729.0952741599997</v>
      </c>
      <c r="AV216" s="81">
        <f>VLOOKUP(eurostat_totals[[#This Row],[energy carrier EUCalc]],$AE$11:$BI$24,COLUMN()-COLUMN($AD$29),FALSE)*eurostat_totals[[#This Row],[2020 1]]</f>
        <v>1729.0952741599997</v>
      </c>
      <c r="AW216" s="81">
        <f ca="1">VLOOKUP(eurostat_totals[[#This Row],[energy carrier EUCalc]],$AE$11:$BI$24,COLUMN()-COLUMN($AD$29),FALSE)*eurostat_totals[[#This Row],[2020 1]]</f>
        <v>1729.0952741599997</v>
      </c>
      <c r="AX216" s="81">
        <f ca="1">VLOOKUP(eurostat_totals[[#This Row],[energy carrier EUCalc]],$AE$11:$BI$24,COLUMN()-COLUMN($AD$29),FALSE)*eurostat_totals[[#This Row],[2020 1]]</f>
        <v>1729.0952741599997</v>
      </c>
      <c r="AY216" s="81">
        <f ca="1">VLOOKUP(eurostat_totals[[#This Row],[energy carrier EUCalc]],$AE$11:$BI$24,COLUMN()-COLUMN($AD$29),FALSE)*eurostat_totals[[#This Row],[2020 1]]</f>
        <v>1729.0952741599997</v>
      </c>
      <c r="AZ216" s="81">
        <f ca="1">VLOOKUP(eurostat_totals[[#This Row],[energy carrier EUCalc]],$AE$11:$BI$24,COLUMN()-COLUMN($AD$29),FALSE)*eurostat_totals[[#This Row],[2020 1]]</f>
        <v>1729.0952741599997</v>
      </c>
      <c r="BA216" s="81">
        <f ca="1">VLOOKUP(eurostat_totals[[#This Row],[energy carrier EUCalc]],$AE$11:$BI$24,COLUMN()-COLUMN($AD$29),FALSE)*eurostat_totals[[#This Row],[2020 1]]</f>
        <v>1729.0952741599997</v>
      </c>
      <c r="BB216" s="81">
        <f ca="1">VLOOKUP(eurostat_totals[[#This Row],[energy carrier EUCalc]],$AE$11:$BI$24,COLUMN()-COLUMN($AD$29),FALSE)*eurostat_totals[[#This Row],[2020 1]]</f>
        <v>1729.0952741599997</v>
      </c>
      <c r="BC216" s="81">
        <f>VLOOKUP(eurostat_totals[[#This Row],[energy carrier EUCalc]],$AE$11:$BI$24,COLUMN()-COLUMN($AD$29),FALSE)*eurostat_totals[[#This Row],[2020 1]]</f>
        <v>1729.0952741599997</v>
      </c>
      <c r="BD216" s="81">
        <f ca="1">VLOOKUP(eurostat_totals[[#This Row],[energy carrier EUCalc]],$AE$11:$BI$24,COLUMN()-COLUMN($AD$29),FALSE)*eurostat_totals[[#This Row],[2020 1]]</f>
        <v>1729.0952741599997</v>
      </c>
      <c r="BE216" s="81">
        <f ca="1">VLOOKUP(eurostat_totals[[#This Row],[energy carrier EUCalc]],$AE$11:$BI$24,COLUMN()-COLUMN($AD$29),FALSE)*eurostat_totals[[#This Row],[2020 1]]</f>
        <v>1729.0952741599997</v>
      </c>
      <c r="BF216" s="81">
        <f ca="1">VLOOKUP(eurostat_totals[[#This Row],[energy carrier EUCalc]],$AE$11:$BI$24,COLUMN()-COLUMN($AD$29),FALSE)*eurostat_totals[[#This Row],[2020 1]]</f>
        <v>1729.0952741599997</v>
      </c>
      <c r="BG216" s="81">
        <f ca="1">VLOOKUP(eurostat_totals[[#This Row],[energy carrier EUCalc]],$AE$11:$BI$24,COLUMN()-COLUMN($AD$29),FALSE)*eurostat_totals[[#This Row],[2020 1]]</f>
        <v>1729.0952741599997</v>
      </c>
      <c r="BH216" s="81">
        <f ca="1">VLOOKUP(eurostat_totals[[#This Row],[energy carrier EUCalc]],$AE$11:$BI$24,COLUMN()-COLUMN($AD$29),FALSE)*eurostat_totals[[#This Row],[2020 1]]</f>
        <v>1729.0952741599997</v>
      </c>
      <c r="BI216" s="81">
        <f ca="1">VLOOKUP(eurostat_totals[[#This Row],[energy carrier EUCalc]],$AE$11:$BI$24,COLUMN()-COLUMN($AD$29),FALSE)*eurostat_totals[[#This Row],[2020 1]]</f>
        <v>1729.0952741599997</v>
      </c>
    </row>
    <row r="217" spans="1:61" x14ac:dyDescent="0.25">
      <c r="A217" s="81" t="str">
        <f t="shared" si="125"/>
        <v>heat-solarBelgium</v>
      </c>
      <c r="B217" s="6" t="s">
        <v>38</v>
      </c>
      <c r="C217" t="s">
        <v>1</v>
      </c>
      <c r="D217" s="84">
        <v>0</v>
      </c>
      <c r="E217" s="84">
        <v>0</v>
      </c>
      <c r="F217" s="84">
        <v>0</v>
      </c>
      <c r="G217" s="84">
        <v>0</v>
      </c>
      <c r="H217" s="84">
        <v>0</v>
      </c>
      <c r="I217" s="84">
        <v>0</v>
      </c>
      <c r="J217" s="84">
        <v>0</v>
      </c>
      <c r="K217" s="84">
        <v>0</v>
      </c>
      <c r="L217" s="84">
        <v>0</v>
      </c>
      <c r="M217" s="84">
        <v>0</v>
      </c>
      <c r="N217" s="84">
        <v>5.5591400000000002</v>
      </c>
      <c r="O217" s="84">
        <v>13.607100000000001</v>
      </c>
      <c r="P217" s="84">
        <v>16.386670000000002</v>
      </c>
      <c r="Q217" s="84">
        <v>25.551110000000001</v>
      </c>
      <c r="R217" s="84">
        <v>27.225830000000006</v>
      </c>
      <c r="S217" s="84">
        <v>27.77244</v>
      </c>
      <c r="T217" s="84">
        <v>33.889820000000007</v>
      </c>
      <c r="U217" s="84">
        <v>47.217799999999997</v>
      </c>
      <c r="V217" s="84">
        <v>59.440930000000002</v>
      </c>
      <c r="W217" s="84">
        <v>111.11302000000001</v>
      </c>
      <c r="X217" s="84">
        <v>131.66323</v>
      </c>
      <c r="Y217" s="84">
        <v>152.22507000000002</v>
      </c>
      <c r="Z217" s="84">
        <v>161.38951000000003</v>
      </c>
      <c r="AA217" s="84">
        <v>206.6651</v>
      </c>
      <c r="AB217" s="84">
        <v>246.11405999999999</v>
      </c>
      <c r="AC217" s="84">
        <v>269.72296</v>
      </c>
      <c r="AD217" s="84">
        <v>278.60828000000004</v>
      </c>
      <c r="AE217" s="84">
        <v>288.88920000000002</v>
      </c>
      <c r="AF217" s="84">
        <f t="shared" si="122"/>
        <v>314.389138</v>
      </c>
      <c r="AG217" s="84">
        <f t="shared" si="123"/>
        <v>335.93394560000002</v>
      </c>
      <c r="AH217" s="84">
        <f t="shared" si="124"/>
        <v>353.89792272</v>
      </c>
      <c r="AI217" s="84">
        <f ca="1">VLOOKUP(eurostat_totals[[#This Row],[energy carrier EUCalc]],$AE$11:$BI$24,COLUMN()-COLUMN($AD$29),FALSE)*eurostat_totals[[#This Row],[2020 1]]</f>
        <v>353.89792272</v>
      </c>
      <c r="AJ217" s="84">
        <f ca="1">VLOOKUP(eurostat_totals[[#This Row],[energy carrier EUCalc]],$AE$11:$BI$24,COLUMN()-COLUMN($AD$29),FALSE)*eurostat_totals[[#This Row],[2020 1]]</f>
        <v>353.89792272</v>
      </c>
      <c r="AK217" s="84">
        <f ca="1">VLOOKUP(eurostat_totals[[#This Row],[energy carrier EUCalc]],$AE$11:$BI$24,COLUMN()-COLUMN($AD$29),FALSE)*eurostat_totals[[#This Row],[2020 1]]</f>
        <v>353.89792272</v>
      </c>
      <c r="AL217" s="84">
        <f ca="1">VLOOKUP(eurostat_totals[[#This Row],[energy carrier EUCalc]],$AE$11:$BI$24,COLUMN()-COLUMN($AD$29),FALSE)*eurostat_totals[[#This Row],[2020 1]]</f>
        <v>353.89792272</v>
      </c>
      <c r="AM217" s="84">
        <f ca="1">VLOOKUP(eurostat_totals[[#This Row],[energy carrier EUCalc]],$AE$11:$BI$24,COLUMN()-COLUMN($AD$29),FALSE)*eurostat_totals[[#This Row],[2020 1]]</f>
        <v>353.89792272</v>
      </c>
      <c r="AN217" s="84">
        <f ca="1">VLOOKUP(eurostat_totals[[#This Row],[energy carrier EUCalc]],$AE$11:$BI$24,COLUMN()-COLUMN($AD$29),FALSE)*eurostat_totals[[#This Row],[2020 1]]</f>
        <v>353.89792272</v>
      </c>
      <c r="AO217" s="84">
        <f>VLOOKUP(eurostat_totals[[#This Row],[energy carrier EUCalc]],$AE$11:$BI$24,COLUMN()-COLUMN($AD$29),FALSE)*eurostat_totals[[#This Row],[2020 1]]</f>
        <v>353.89792272</v>
      </c>
      <c r="AP217" s="84">
        <f ca="1">VLOOKUP(eurostat_totals[[#This Row],[energy carrier EUCalc]],$AE$11:$BI$24,COLUMN()-COLUMN($AD$29),FALSE)*eurostat_totals[[#This Row],[2020 1]]</f>
        <v>353.89792272</v>
      </c>
      <c r="AQ217" s="84">
        <f ca="1">VLOOKUP(eurostat_totals[[#This Row],[energy carrier EUCalc]],$AE$11:$BI$24,COLUMN()-COLUMN($AD$29),FALSE)*eurostat_totals[[#This Row],[2020 1]]</f>
        <v>353.89792272</v>
      </c>
      <c r="AR217" s="81">
        <f ca="1">VLOOKUP(eurostat_totals[[#This Row],[energy carrier EUCalc]],$AE$11:$BI$24,COLUMN()-COLUMN($AD$29),FALSE)*eurostat_totals[[#This Row],[2020 1]]</f>
        <v>353.89792272</v>
      </c>
      <c r="AS217" s="81">
        <f ca="1">VLOOKUP(eurostat_totals[[#This Row],[energy carrier EUCalc]],$AE$11:$BI$24,COLUMN()-COLUMN($AD$29),FALSE)*eurostat_totals[[#This Row],[2020 1]]</f>
        <v>353.89792272</v>
      </c>
      <c r="AT217" s="81">
        <f ca="1">VLOOKUP(eurostat_totals[[#This Row],[energy carrier EUCalc]],$AE$11:$BI$24,COLUMN()-COLUMN($AD$29),FALSE)*eurostat_totals[[#This Row],[2020 1]]</f>
        <v>353.89792272</v>
      </c>
      <c r="AU217" s="81">
        <f ca="1">VLOOKUP(eurostat_totals[[#This Row],[energy carrier EUCalc]],$AE$11:$BI$24,COLUMN()-COLUMN($AD$29),FALSE)*eurostat_totals[[#This Row],[2020 1]]</f>
        <v>353.89792272</v>
      </c>
      <c r="AV217" s="81">
        <f>VLOOKUP(eurostat_totals[[#This Row],[energy carrier EUCalc]],$AE$11:$BI$24,COLUMN()-COLUMN($AD$29),FALSE)*eurostat_totals[[#This Row],[2020 1]]</f>
        <v>353.89792272</v>
      </c>
      <c r="AW217" s="81">
        <f ca="1">VLOOKUP(eurostat_totals[[#This Row],[energy carrier EUCalc]],$AE$11:$BI$24,COLUMN()-COLUMN($AD$29),FALSE)*eurostat_totals[[#This Row],[2020 1]]</f>
        <v>353.89792272</v>
      </c>
      <c r="AX217" s="81">
        <f ca="1">VLOOKUP(eurostat_totals[[#This Row],[energy carrier EUCalc]],$AE$11:$BI$24,COLUMN()-COLUMN($AD$29),FALSE)*eurostat_totals[[#This Row],[2020 1]]</f>
        <v>353.89792272</v>
      </c>
      <c r="AY217" s="81">
        <f ca="1">VLOOKUP(eurostat_totals[[#This Row],[energy carrier EUCalc]],$AE$11:$BI$24,COLUMN()-COLUMN($AD$29),FALSE)*eurostat_totals[[#This Row],[2020 1]]</f>
        <v>353.89792272</v>
      </c>
      <c r="AZ217" s="81">
        <f ca="1">VLOOKUP(eurostat_totals[[#This Row],[energy carrier EUCalc]],$AE$11:$BI$24,COLUMN()-COLUMN($AD$29),FALSE)*eurostat_totals[[#This Row],[2020 1]]</f>
        <v>353.89792272</v>
      </c>
      <c r="BA217" s="81">
        <f ca="1">VLOOKUP(eurostat_totals[[#This Row],[energy carrier EUCalc]],$AE$11:$BI$24,COLUMN()-COLUMN($AD$29),FALSE)*eurostat_totals[[#This Row],[2020 1]]</f>
        <v>353.89792272</v>
      </c>
      <c r="BB217" s="81">
        <f ca="1">VLOOKUP(eurostat_totals[[#This Row],[energy carrier EUCalc]],$AE$11:$BI$24,COLUMN()-COLUMN($AD$29),FALSE)*eurostat_totals[[#This Row],[2020 1]]</f>
        <v>353.89792272</v>
      </c>
      <c r="BC217" s="81">
        <f>VLOOKUP(eurostat_totals[[#This Row],[energy carrier EUCalc]],$AE$11:$BI$24,COLUMN()-COLUMN($AD$29),FALSE)*eurostat_totals[[#This Row],[2020 1]]</f>
        <v>353.89792272</v>
      </c>
      <c r="BD217" s="81">
        <f ca="1">VLOOKUP(eurostat_totals[[#This Row],[energy carrier EUCalc]],$AE$11:$BI$24,COLUMN()-COLUMN($AD$29),FALSE)*eurostat_totals[[#This Row],[2020 1]]</f>
        <v>353.89792272</v>
      </c>
      <c r="BE217" s="81">
        <f ca="1">VLOOKUP(eurostat_totals[[#This Row],[energy carrier EUCalc]],$AE$11:$BI$24,COLUMN()-COLUMN($AD$29),FALSE)*eurostat_totals[[#This Row],[2020 1]]</f>
        <v>353.89792272</v>
      </c>
      <c r="BF217" s="81">
        <f ca="1">VLOOKUP(eurostat_totals[[#This Row],[energy carrier EUCalc]],$AE$11:$BI$24,COLUMN()-COLUMN($AD$29),FALSE)*eurostat_totals[[#This Row],[2020 1]]</f>
        <v>353.89792272</v>
      </c>
      <c r="BG217" s="81">
        <f ca="1">VLOOKUP(eurostat_totals[[#This Row],[energy carrier EUCalc]],$AE$11:$BI$24,COLUMN()-COLUMN($AD$29),FALSE)*eurostat_totals[[#This Row],[2020 1]]</f>
        <v>353.89792272</v>
      </c>
      <c r="BH217" s="81">
        <f ca="1">VLOOKUP(eurostat_totals[[#This Row],[energy carrier EUCalc]],$AE$11:$BI$24,COLUMN()-COLUMN($AD$29),FALSE)*eurostat_totals[[#This Row],[2020 1]]</f>
        <v>353.89792272</v>
      </c>
      <c r="BI217" s="81">
        <f ca="1">VLOOKUP(eurostat_totals[[#This Row],[energy carrier EUCalc]],$AE$11:$BI$24,COLUMN()-COLUMN($AD$29),FALSE)*eurostat_totals[[#This Row],[2020 1]]</f>
        <v>353.89792272</v>
      </c>
    </row>
    <row r="218" spans="1:61" x14ac:dyDescent="0.25">
      <c r="A218" s="81" t="str">
        <f t="shared" si="125"/>
        <v>heat-solarBulgaria</v>
      </c>
      <c r="B218" s="6" t="s">
        <v>38</v>
      </c>
      <c r="C218" t="s">
        <v>19</v>
      </c>
      <c r="D218" s="84">
        <v>0</v>
      </c>
      <c r="E218" s="84">
        <v>0</v>
      </c>
      <c r="F218" s="84">
        <v>0</v>
      </c>
      <c r="G218" s="84">
        <v>0</v>
      </c>
      <c r="H218" s="84">
        <v>0</v>
      </c>
      <c r="I218" s="84">
        <v>0</v>
      </c>
      <c r="J218" s="84">
        <v>0</v>
      </c>
      <c r="K218" s="84">
        <v>0</v>
      </c>
      <c r="L218" s="84">
        <v>0</v>
      </c>
      <c r="M218" s="84">
        <v>0</v>
      </c>
      <c r="N218" s="84">
        <v>0</v>
      </c>
      <c r="O218" s="84">
        <v>0</v>
      </c>
      <c r="P218" s="84">
        <v>0</v>
      </c>
      <c r="Q218" s="84">
        <v>0</v>
      </c>
      <c r="R218" s="84">
        <v>0</v>
      </c>
      <c r="S218" s="84">
        <v>0</v>
      </c>
      <c r="T218" s="84">
        <v>0</v>
      </c>
      <c r="U218" s="84">
        <v>0</v>
      </c>
      <c r="V218" s="84">
        <v>0</v>
      </c>
      <c r="W218" s="84">
        <v>0</v>
      </c>
      <c r="X218" s="84">
        <v>75.001869999999997</v>
      </c>
      <c r="Y218" s="84">
        <v>92.505020000000002</v>
      </c>
      <c r="Z218" s="84">
        <v>95.83120000000001</v>
      </c>
      <c r="AA218" s="84">
        <v>104.16991000000002</v>
      </c>
      <c r="AB218" s="84">
        <v>109.71742</v>
      </c>
      <c r="AC218" s="84">
        <v>112.21786999999999</v>
      </c>
      <c r="AD218" s="84">
        <v>112.21786999999999</v>
      </c>
      <c r="AE218" s="84">
        <v>115.96273000000001</v>
      </c>
      <c r="AF218" s="84">
        <f t="shared" si="122"/>
        <v>119.98903600000001</v>
      </c>
      <c r="AG218" s="84">
        <f t="shared" si="123"/>
        <v>123.15286120000002</v>
      </c>
      <c r="AH218" s="84">
        <f t="shared" si="124"/>
        <v>125.83994944000003</v>
      </c>
      <c r="AI218" s="84">
        <f ca="1">VLOOKUP(eurostat_totals[[#This Row],[energy carrier EUCalc]],$AE$11:$BI$24,COLUMN()-COLUMN($AD$29),FALSE)*eurostat_totals[[#This Row],[2020 1]]</f>
        <v>125.83994944000003</v>
      </c>
      <c r="AJ218" s="84">
        <f ca="1">VLOOKUP(eurostat_totals[[#This Row],[energy carrier EUCalc]],$AE$11:$BI$24,COLUMN()-COLUMN($AD$29),FALSE)*eurostat_totals[[#This Row],[2020 1]]</f>
        <v>125.83994944000003</v>
      </c>
      <c r="AK218" s="84">
        <f ca="1">VLOOKUP(eurostat_totals[[#This Row],[energy carrier EUCalc]],$AE$11:$BI$24,COLUMN()-COLUMN($AD$29),FALSE)*eurostat_totals[[#This Row],[2020 1]]</f>
        <v>125.83994944000003</v>
      </c>
      <c r="AL218" s="84">
        <f ca="1">VLOOKUP(eurostat_totals[[#This Row],[energy carrier EUCalc]],$AE$11:$BI$24,COLUMN()-COLUMN($AD$29),FALSE)*eurostat_totals[[#This Row],[2020 1]]</f>
        <v>125.83994944000003</v>
      </c>
      <c r="AM218" s="84">
        <f ca="1">VLOOKUP(eurostat_totals[[#This Row],[energy carrier EUCalc]],$AE$11:$BI$24,COLUMN()-COLUMN($AD$29),FALSE)*eurostat_totals[[#This Row],[2020 1]]</f>
        <v>125.83994944000003</v>
      </c>
      <c r="AN218" s="84">
        <f ca="1">VLOOKUP(eurostat_totals[[#This Row],[energy carrier EUCalc]],$AE$11:$BI$24,COLUMN()-COLUMN($AD$29),FALSE)*eurostat_totals[[#This Row],[2020 1]]</f>
        <v>125.83994944000003</v>
      </c>
      <c r="AO218" s="84">
        <f>VLOOKUP(eurostat_totals[[#This Row],[energy carrier EUCalc]],$AE$11:$BI$24,COLUMN()-COLUMN($AD$29),FALSE)*eurostat_totals[[#This Row],[2020 1]]</f>
        <v>125.83994944000003</v>
      </c>
      <c r="AP218" s="84">
        <f ca="1">VLOOKUP(eurostat_totals[[#This Row],[energy carrier EUCalc]],$AE$11:$BI$24,COLUMN()-COLUMN($AD$29),FALSE)*eurostat_totals[[#This Row],[2020 1]]</f>
        <v>125.83994944000003</v>
      </c>
      <c r="AQ218" s="84">
        <f ca="1">VLOOKUP(eurostat_totals[[#This Row],[energy carrier EUCalc]],$AE$11:$BI$24,COLUMN()-COLUMN($AD$29),FALSE)*eurostat_totals[[#This Row],[2020 1]]</f>
        <v>125.83994944000003</v>
      </c>
      <c r="AR218" s="81">
        <f ca="1">VLOOKUP(eurostat_totals[[#This Row],[energy carrier EUCalc]],$AE$11:$BI$24,COLUMN()-COLUMN($AD$29),FALSE)*eurostat_totals[[#This Row],[2020 1]]</f>
        <v>125.83994944000003</v>
      </c>
      <c r="AS218" s="81">
        <f ca="1">VLOOKUP(eurostat_totals[[#This Row],[energy carrier EUCalc]],$AE$11:$BI$24,COLUMN()-COLUMN($AD$29),FALSE)*eurostat_totals[[#This Row],[2020 1]]</f>
        <v>125.83994944000003</v>
      </c>
      <c r="AT218" s="81">
        <f ca="1">VLOOKUP(eurostat_totals[[#This Row],[energy carrier EUCalc]],$AE$11:$BI$24,COLUMN()-COLUMN($AD$29),FALSE)*eurostat_totals[[#This Row],[2020 1]]</f>
        <v>125.83994944000003</v>
      </c>
      <c r="AU218" s="81">
        <f ca="1">VLOOKUP(eurostat_totals[[#This Row],[energy carrier EUCalc]],$AE$11:$BI$24,COLUMN()-COLUMN($AD$29),FALSE)*eurostat_totals[[#This Row],[2020 1]]</f>
        <v>125.83994944000003</v>
      </c>
      <c r="AV218" s="81">
        <f>VLOOKUP(eurostat_totals[[#This Row],[energy carrier EUCalc]],$AE$11:$BI$24,COLUMN()-COLUMN($AD$29),FALSE)*eurostat_totals[[#This Row],[2020 1]]</f>
        <v>125.83994944000003</v>
      </c>
      <c r="AW218" s="81">
        <f ca="1">VLOOKUP(eurostat_totals[[#This Row],[energy carrier EUCalc]],$AE$11:$BI$24,COLUMN()-COLUMN($AD$29),FALSE)*eurostat_totals[[#This Row],[2020 1]]</f>
        <v>125.83994944000003</v>
      </c>
      <c r="AX218" s="81">
        <f ca="1">VLOOKUP(eurostat_totals[[#This Row],[energy carrier EUCalc]],$AE$11:$BI$24,COLUMN()-COLUMN($AD$29),FALSE)*eurostat_totals[[#This Row],[2020 1]]</f>
        <v>125.83994944000003</v>
      </c>
      <c r="AY218" s="81">
        <f ca="1">VLOOKUP(eurostat_totals[[#This Row],[energy carrier EUCalc]],$AE$11:$BI$24,COLUMN()-COLUMN($AD$29),FALSE)*eurostat_totals[[#This Row],[2020 1]]</f>
        <v>125.83994944000003</v>
      </c>
      <c r="AZ218" s="81">
        <f ca="1">VLOOKUP(eurostat_totals[[#This Row],[energy carrier EUCalc]],$AE$11:$BI$24,COLUMN()-COLUMN($AD$29),FALSE)*eurostat_totals[[#This Row],[2020 1]]</f>
        <v>125.83994944000003</v>
      </c>
      <c r="BA218" s="81">
        <f ca="1">VLOOKUP(eurostat_totals[[#This Row],[energy carrier EUCalc]],$AE$11:$BI$24,COLUMN()-COLUMN($AD$29),FALSE)*eurostat_totals[[#This Row],[2020 1]]</f>
        <v>125.83994944000003</v>
      </c>
      <c r="BB218" s="81">
        <f ca="1">VLOOKUP(eurostat_totals[[#This Row],[energy carrier EUCalc]],$AE$11:$BI$24,COLUMN()-COLUMN($AD$29),FALSE)*eurostat_totals[[#This Row],[2020 1]]</f>
        <v>125.83994944000003</v>
      </c>
      <c r="BC218" s="81">
        <f>VLOOKUP(eurostat_totals[[#This Row],[energy carrier EUCalc]],$AE$11:$BI$24,COLUMN()-COLUMN($AD$29),FALSE)*eurostat_totals[[#This Row],[2020 1]]</f>
        <v>125.83994944000003</v>
      </c>
      <c r="BD218" s="81">
        <f ca="1">VLOOKUP(eurostat_totals[[#This Row],[energy carrier EUCalc]],$AE$11:$BI$24,COLUMN()-COLUMN($AD$29),FALSE)*eurostat_totals[[#This Row],[2020 1]]</f>
        <v>125.83994944000003</v>
      </c>
      <c r="BE218" s="81">
        <f ca="1">VLOOKUP(eurostat_totals[[#This Row],[energy carrier EUCalc]],$AE$11:$BI$24,COLUMN()-COLUMN($AD$29),FALSE)*eurostat_totals[[#This Row],[2020 1]]</f>
        <v>125.83994944000003</v>
      </c>
      <c r="BF218" s="81">
        <f ca="1">VLOOKUP(eurostat_totals[[#This Row],[energy carrier EUCalc]],$AE$11:$BI$24,COLUMN()-COLUMN($AD$29),FALSE)*eurostat_totals[[#This Row],[2020 1]]</f>
        <v>125.83994944000003</v>
      </c>
      <c r="BG218" s="81">
        <f ca="1">VLOOKUP(eurostat_totals[[#This Row],[energy carrier EUCalc]],$AE$11:$BI$24,COLUMN()-COLUMN($AD$29),FALSE)*eurostat_totals[[#This Row],[2020 1]]</f>
        <v>125.83994944000003</v>
      </c>
      <c r="BH218" s="81">
        <f ca="1">VLOOKUP(eurostat_totals[[#This Row],[energy carrier EUCalc]],$AE$11:$BI$24,COLUMN()-COLUMN($AD$29),FALSE)*eurostat_totals[[#This Row],[2020 1]]</f>
        <v>125.83994944000003</v>
      </c>
      <c r="BI218" s="81">
        <f ca="1">VLOOKUP(eurostat_totals[[#This Row],[energy carrier EUCalc]],$AE$11:$BI$24,COLUMN()-COLUMN($AD$29),FALSE)*eurostat_totals[[#This Row],[2020 1]]</f>
        <v>125.83994944000003</v>
      </c>
    </row>
    <row r="219" spans="1:61" x14ac:dyDescent="0.25">
      <c r="A219" s="81" t="str">
        <f t="shared" si="125"/>
        <v>heat-solarCroatia</v>
      </c>
      <c r="B219" s="6" t="s">
        <v>38</v>
      </c>
      <c r="C219" t="s">
        <v>22</v>
      </c>
      <c r="D219" s="84">
        <v>0</v>
      </c>
      <c r="E219" s="84">
        <v>0</v>
      </c>
      <c r="F219" s="84">
        <v>0</v>
      </c>
      <c r="G219" s="84">
        <v>0</v>
      </c>
      <c r="H219" s="84">
        <v>0</v>
      </c>
      <c r="I219" s="84">
        <v>0</v>
      </c>
      <c r="J219" s="84">
        <v>0</v>
      </c>
      <c r="K219" s="84">
        <v>0</v>
      </c>
      <c r="L219" s="84">
        <v>7.5013500000000004</v>
      </c>
      <c r="M219" s="84">
        <v>8.3387100000000007</v>
      </c>
      <c r="N219" s="84">
        <v>9.1644400000000008</v>
      </c>
      <c r="O219" s="84">
        <v>10.001800000000001</v>
      </c>
      <c r="P219" s="84">
        <v>11.66489</v>
      </c>
      <c r="Q219" s="84">
        <v>13.88622</v>
      </c>
      <c r="R219" s="84">
        <v>16.386670000000002</v>
      </c>
      <c r="S219" s="84">
        <v>18.608000000000001</v>
      </c>
      <c r="T219" s="84">
        <v>21.666690000000003</v>
      </c>
      <c r="U219" s="84">
        <v>26.388470000000002</v>
      </c>
      <c r="V219" s="84">
        <v>32.226730000000003</v>
      </c>
      <c r="W219" s="84">
        <v>37.227630000000005</v>
      </c>
      <c r="X219" s="84">
        <v>42.496020000000001</v>
      </c>
      <c r="Y219" s="84">
        <v>49.439130000000006</v>
      </c>
      <c r="Z219" s="84">
        <v>58.056960000000004</v>
      </c>
      <c r="AA219" s="84">
        <v>67.221400000000003</v>
      </c>
      <c r="AB219" s="84">
        <v>76.106719999999996</v>
      </c>
      <c r="AC219" s="84">
        <v>84.724550000000008</v>
      </c>
      <c r="AD219" s="84">
        <v>94.168109999999999</v>
      </c>
      <c r="AE219" s="84">
        <v>104.63511000000001</v>
      </c>
      <c r="AF219" s="84">
        <f t="shared" si="122"/>
        <v>113.95074000000001</v>
      </c>
      <c r="AG219" s="84">
        <f t="shared" si="123"/>
        <v>123.29660800000001</v>
      </c>
      <c r="AH219" s="84">
        <f t="shared" si="124"/>
        <v>132.7345856</v>
      </c>
      <c r="AI219" s="84">
        <f ca="1">VLOOKUP(eurostat_totals[[#This Row],[energy carrier EUCalc]],$AE$11:$BI$24,COLUMN()-COLUMN($AD$29),FALSE)*eurostat_totals[[#This Row],[2020 1]]</f>
        <v>132.7345856</v>
      </c>
      <c r="AJ219" s="84">
        <f ca="1">VLOOKUP(eurostat_totals[[#This Row],[energy carrier EUCalc]],$AE$11:$BI$24,COLUMN()-COLUMN($AD$29),FALSE)*eurostat_totals[[#This Row],[2020 1]]</f>
        <v>132.7345856</v>
      </c>
      <c r="AK219" s="84">
        <f ca="1">VLOOKUP(eurostat_totals[[#This Row],[energy carrier EUCalc]],$AE$11:$BI$24,COLUMN()-COLUMN($AD$29),FALSE)*eurostat_totals[[#This Row],[2020 1]]</f>
        <v>132.7345856</v>
      </c>
      <c r="AL219" s="84">
        <f ca="1">VLOOKUP(eurostat_totals[[#This Row],[energy carrier EUCalc]],$AE$11:$BI$24,COLUMN()-COLUMN($AD$29),FALSE)*eurostat_totals[[#This Row],[2020 1]]</f>
        <v>132.7345856</v>
      </c>
      <c r="AM219" s="84">
        <f ca="1">VLOOKUP(eurostat_totals[[#This Row],[energy carrier EUCalc]],$AE$11:$BI$24,COLUMN()-COLUMN($AD$29),FALSE)*eurostat_totals[[#This Row],[2020 1]]</f>
        <v>132.7345856</v>
      </c>
      <c r="AN219" s="84">
        <f ca="1">VLOOKUP(eurostat_totals[[#This Row],[energy carrier EUCalc]],$AE$11:$BI$24,COLUMN()-COLUMN($AD$29),FALSE)*eurostat_totals[[#This Row],[2020 1]]</f>
        <v>132.7345856</v>
      </c>
      <c r="AO219" s="84">
        <f>VLOOKUP(eurostat_totals[[#This Row],[energy carrier EUCalc]],$AE$11:$BI$24,COLUMN()-COLUMN($AD$29),FALSE)*eurostat_totals[[#This Row],[2020 1]]</f>
        <v>132.7345856</v>
      </c>
      <c r="AP219" s="84">
        <f ca="1">VLOOKUP(eurostat_totals[[#This Row],[energy carrier EUCalc]],$AE$11:$BI$24,COLUMN()-COLUMN($AD$29),FALSE)*eurostat_totals[[#This Row],[2020 1]]</f>
        <v>132.7345856</v>
      </c>
      <c r="AQ219" s="84">
        <f ca="1">VLOOKUP(eurostat_totals[[#This Row],[energy carrier EUCalc]],$AE$11:$BI$24,COLUMN()-COLUMN($AD$29),FALSE)*eurostat_totals[[#This Row],[2020 1]]</f>
        <v>132.7345856</v>
      </c>
      <c r="AR219" s="81">
        <f ca="1">VLOOKUP(eurostat_totals[[#This Row],[energy carrier EUCalc]],$AE$11:$BI$24,COLUMN()-COLUMN($AD$29),FALSE)*eurostat_totals[[#This Row],[2020 1]]</f>
        <v>132.7345856</v>
      </c>
      <c r="AS219" s="81">
        <f ca="1">VLOOKUP(eurostat_totals[[#This Row],[energy carrier EUCalc]],$AE$11:$BI$24,COLUMN()-COLUMN($AD$29),FALSE)*eurostat_totals[[#This Row],[2020 1]]</f>
        <v>132.7345856</v>
      </c>
      <c r="AT219" s="81">
        <f ca="1">VLOOKUP(eurostat_totals[[#This Row],[energy carrier EUCalc]],$AE$11:$BI$24,COLUMN()-COLUMN($AD$29),FALSE)*eurostat_totals[[#This Row],[2020 1]]</f>
        <v>132.7345856</v>
      </c>
      <c r="AU219" s="81">
        <f ca="1">VLOOKUP(eurostat_totals[[#This Row],[energy carrier EUCalc]],$AE$11:$BI$24,COLUMN()-COLUMN($AD$29),FALSE)*eurostat_totals[[#This Row],[2020 1]]</f>
        <v>132.7345856</v>
      </c>
      <c r="AV219" s="81">
        <f>VLOOKUP(eurostat_totals[[#This Row],[energy carrier EUCalc]],$AE$11:$BI$24,COLUMN()-COLUMN($AD$29),FALSE)*eurostat_totals[[#This Row],[2020 1]]</f>
        <v>132.7345856</v>
      </c>
      <c r="AW219" s="81">
        <f ca="1">VLOOKUP(eurostat_totals[[#This Row],[energy carrier EUCalc]],$AE$11:$BI$24,COLUMN()-COLUMN($AD$29),FALSE)*eurostat_totals[[#This Row],[2020 1]]</f>
        <v>132.7345856</v>
      </c>
      <c r="AX219" s="81">
        <f ca="1">VLOOKUP(eurostat_totals[[#This Row],[energy carrier EUCalc]],$AE$11:$BI$24,COLUMN()-COLUMN($AD$29),FALSE)*eurostat_totals[[#This Row],[2020 1]]</f>
        <v>132.7345856</v>
      </c>
      <c r="AY219" s="81">
        <f ca="1">VLOOKUP(eurostat_totals[[#This Row],[energy carrier EUCalc]],$AE$11:$BI$24,COLUMN()-COLUMN($AD$29),FALSE)*eurostat_totals[[#This Row],[2020 1]]</f>
        <v>132.7345856</v>
      </c>
      <c r="AZ219" s="81">
        <f ca="1">VLOOKUP(eurostat_totals[[#This Row],[energy carrier EUCalc]],$AE$11:$BI$24,COLUMN()-COLUMN($AD$29),FALSE)*eurostat_totals[[#This Row],[2020 1]]</f>
        <v>132.7345856</v>
      </c>
      <c r="BA219" s="81">
        <f ca="1">VLOOKUP(eurostat_totals[[#This Row],[energy carrier EUCalc]],$AE$11:$BI$24,COLUMN()-COLUMN($AD$29),FALSE)*eurostat_totals[[#This Row],[2020 1]]</f>
        <v>132.7345856</v>
      </c>
      <c r="BB219" s="81">
        <f ca="1">VLOOKUP(eurostat_totals[[#This Row],[energy carrier EUCalc]],$AE$11:$BI$24,COLUMN()-COLUMN($AD$29),FALSE)*eurostat_totals[[#This Row],[2020 1]]</f>
        <v>132.7345856</v>
      </c>
      <c r="BC219" s="81">
        <f>VLOOKUP(eurostat_totals[[#This Row],[energy carrier EUCalc]],$AE$11:$BI$24,COLUMN()-COLUMN($AD$29),FALSE)*eurostat_totals[[#This Row],[2020 1]]</f>
        <v>132.7345856</v>
      </c>
      <c r="BD219" s="81">
        <f ca="1">VLOOKUP(eurostat_totals[[#This Row],[energy carrier EUCalc]],$AE$11:$BI$24,COLUMN()-COLUMN($AD$29),FALSE)*eurostat_totals[[#This Row],[2020 1]]</f>
        <v>132.7345856</v>
      </c>
      <c r="BE219" s="81">
        <f ca="1">VLOOKUP(eurostat_totals[[#This Row],[energy carrier EUCalc]],$AE$11:$BI$24,COLUMN()-COLUMN($AD$29),FALSE)*eurostat_totals[[#This Row],[2020 1]]</f>
        <v>132.7345856</v>
      </c>
      <c r="BF219" s="81">
        <f ca="1">VLOOKUP(eurostat_totals[[#This Row],[energy carrier EUCalc]],$AE$11:$BI$24,COLUMN()-COLUMN($AD$29),FALSE)*eurostat_totals[[#This Row],[2020 1]]</f>
        <v>132.7345856</v>
      </c>
      <c r="BG219" s="81">
        <f ca="1">VLOOKUP(eurostat_totals[[#This Row],[energy carrier EUCalc]],$AE$11:$BI$24,COLUMN()-COLUMN($AD$29),FALSE)*eurostat_totals[[#This Row],[2020 1]]</f>
        <v>132.7345856</v>
      </c>
      <c r="BH219" s="81">
        <f ca="1">VLOOKUP(eurostat_totals[[#This Row],[energy carrier EUCalc]],$AE$11:$BI$24,COLUMN()-COLUMN($AD$29),FALSE)*eurostat_totals[[#This Row],[2020 1]]</f>
        <v>132.7345856</v>
      </c>
      <c r="BI219" s="81">
        <f ca="1">VLOOKUP(eurostat_totals[[#This Row],[energy carrier EUCalc]],$AE$11:$BI$24,COLUMN()-COLUMN($AD$29),FALSE)*eurostat_totals[[#This Row],[2020 1]]</f>
        <v>132.7345856</v>
      </c>
    </row>
    <row r="220" spans="1:61" x14ac:dyDescent="0.25">
      <c r="A220" s="81" t="str">
        <f t="shared" si="125"/>
        <v>heat-solarCyprus</v>
      </c>
      <c r="B220" s="6" t="s">
        <v>38</v>
      </c>
      <c r="C220" t="s">
        <v>28</v>
      </c>
      <c r="D220" s="84">
        <v>0</v>
      </c>
      <c r="E220" s="84">
        <v>0</v>
      </c>
      <c r="F220" s="84">
        <v>0</v>
      </c>
      <c r="G220" s="84">
        <v>0</v>
      </c>
      <c r="H220" s="84">
        <v>0</v>
      </c>
      <c r="I220" s="84">
        <v>0</v>
      </c>
      <c r="J220" s="84">
        <v>0</v>
      </c>
      <c r="K220" s="84">
        <v>0</v>
      </c>
      <c r="L220" s="84">
        <v>0</v>
      </c>
      <c r="M220" s="84">
        <v>0</v>
      </c>
      <c r="N220" s="84">
        <v>0</v>
      </c>
      <c r="O220" s="84">
        <v>0</v>
      </c>
      <c r="P220" s="84">
        <v>0</v>
      </c>
      <c r="Q220" s="84">
        <v>0</v>
      </c>
      <c r="R220" s="84">
        <v>0</v>
      </c>
      <c r="S220" s="84">
        <v>409.44578000000007</v>
      </c>
      <c r="T220" s="84">
        <v>429.71687000000003</v>
      </c>
      <c r="U220" s="84">
        <v>531.10721000000001</v>
      </c>
      <c r="V220" s="84">
        <v>554.16949999999997</v>
      </c>
      <c r="W220" s="84">
        <v>572.49838</v>
      </c>
      <c r="X220" s="84">
        <v>600.82906000000003</v>
      </c>
      <c r="Y220" s="84">
        <v>619.72780999999998</v>
      </c>
      <c r="Z220" s="84">
        <v>637.49845000000005</v>
      </c>
      <c r="AA220" s="84">
        <v>649.44245999999998</v>
      </c>
      <c r="AB220" s="84">
        <v>660.28162000000009</v>
      </c>
      <c r="AC220" s="84">
        <v>670.83002999999997</v>
      </c>
      <c r="AD220" s="84">
        <v>681.66919000000007</v>
      </c>
      <c r="AE220" s="84">
        <v>694.12491999999997</v>
      </c>
      <c r="AF220" s="84">
        <f t="shared" si="122"/>
        <v>705.45021399999996</v>
      </c>
      <c r="AG220" s="84">
        <f t="shared" si="123"/>
        <v>716.65176479999991</v>
      </c>
      <c r="AH220" s="84">
        <f t="shared" si="124"/>
        <v>727.92579375999992</v>
      </c>
      <c r="AI220" s="84">
        <f ca="1">VLOOKUP(eurostat_totals[[#This Row],[energy carrier EUCalc]],$AE$11:$BI$24,COLUMN()-COLUMN($AD$29),FALSE)*eurostat_totals[[#This Row],[2020 1]]</f>
        <v>727.92579375999992</v>
      </c>
      <c r="AJ220" s="84">
        <f ca="1">VLOOKUP(eurostat_totals[[#This Row],[energy carrier EUCalc]],$AE$11:$BI$24,COLUMN()-COLUMN($AD$29),FALSE)*eurostat_totals[[#This Row],[2020 1]]</f>
        <v>727.92579375999992</v>
      </c>
      <c r="AK220" s="84">
        <f ca="1">VLOOKUP(eurostat_totals[[#This Row],[energy carrier EUCalc]],$AE$11:$BI$24,COLUMN()-COLUMN($AD$29),FALSE)*eurostat_totals[[#This Row],[2020 1]]</f>
        <v>727.92579375999992</v>
      </c>
      <c r="AL220" s="84">
        <f ca="1">VLOOKUP(eurostat_totals[[#This Row],[energy carrier EUCalc]],$AE$11:$BI$24,COLUMN()-COLUMN($AD$29),FALSE)*eurostat_totals[[#This Row],[2020 1]]</f>
        <v>727.92579375999992</v>
      </c>
      <c r="AM220" s="84">
        <f ca="1">VLOOKUP(eurostat_totals[[#This Row],[energy carrier EUCalc]],$AE$11:$BI$24,COLUMN()-COLUMN($AD$29),FALSE)*eurostat_totals[[#This Row],[2020 1]]</f>
        <v>727.92579375999992</v>
      </c>
      <c r="AN220" s="84">
        <f ca="1">VLOOKUP(eurostat_totals[[#This Row],[energy carrier EUCalc]],$AE$11:$BI$24,COLUMN()-COLUMN($AD$29),FALSE)*eurostat_totals[[#This Row],[2020 1]]</f>
        <v>727.92579375999992</v>
      </c>
      <c r="AO220" s="84">
        <f>VLOOKUP(eurostat_totals[[#This Row],[energy carrier EUCalc]],$AE$11:$BI$24,COLUMN()-COLUMN($AD$29),FALSE)*eurostat_totals[[#This Row],[2020 1]]</f>
        <v>727.92579375999992</v>
      </c>
      <c r="AP220" s="84">
        <f ca="1">VLOOKUP(eurostat_totals[[#This Row],[energy carrier EUCalc]],$AE$11:$BI$24,COLUMN()-COLUMN($AD$29),FALSE)*eurostat_totals[[#This Row],[2020 1]]</f>
        <v>727.92579375999992</v>
      </c>
      <c r="AQ220" s="84">
        <f ca="1">VLOOKUP(eurostat_totals[[#This Row],[energy carrier EUCalc]],$AE$11:$BI$24,COLUMN()-COLUMN($AD$29),FALSE)*eurostat_totals[[#This Row],[2020 1]]</f>
        <v>727.92579375999992</v>
      </c>
      <c r="AR220" s="81">
        <f ca="1">VLOOKUP(eurostat_totals[[#This Row],[energy carrier EUCalc]],$AE$11:$BI$24,COLUMN()-COLUMN($AD$29),FALSE)*eurostat_totals[[#This Row],[2020 1]]</f>
        <v>727.92579375999992</v>
      </c>
      <c r="AS220" s="81">
        <f ca="1">VLOOKUP(eurostat_totals[[#This Row],[energy carrier EUCalc]],$AE$11:$BI$24,COLUMN()-COLUMN($AD$29),FALSE)*eurostat_totals[[#This Row],[2020 1]]</f>
        <v>727.92579375999992</v>
      </c>
      <c r="AT220" s="81">
        <f ca="1">VLOOKUP(eurostat_totals[[#This Row],[energy carrier EUCalc]],$AE$11:$BI$24,COLUMN()-COLUMN($AD$29),FALSE)*eurostat_totals[[#This Row],[2020 1]]</f>
        <v>727.92579375999992</v>
      </c>
      <c r="AU220" s="81">
        <f ca="1">VLOOKUP(eurostat_totals[[#This Row],[energy carrier EUCalc]],$AE$11:$BI$24,COLUMN()-COLUMN($AD$29),FALSE)*eurostat_totals[[#This Row],[2020 1]]</f>
        <v>727.92579375999992</v>
      </c>
      <c r="AV220" s="81">
        <f>VLOOKUP(eurostat_totals[[#This Row],[energy carrier EUCalc]],$AE$11:$BI$24,COLUMN()-COLUMN($AD$29),FALSE)*eurostat_totals[[#This Row],[2020 1]]</f>
        <v>727.92579375999992</v>
      </c>
      <c r="AW220" s="81">
        <f ca="1">VLOOKUP(eurostat_totals[[#This Row],[energy carrier EUCalc]],$AE$11:$BI$24,COLUMN()-COLUMN($AD$29),FALSE)*eurostat_totals[[#This Row],[2020 1]]</f>
        <v>727.92579375999992</v>
      </c>
      <c r="AX220" s="81">
        <f ca="1">VLOOKUP(eurostat_totals[[#This Row],[energy carrier EUCalc]],$AE$11:$BI$24,COLUMN()-COLUMN($AD$29),FALSE)*eurostat_totals[[#This Row],[2020 1]]</f>
        <v>727.92579375999992</v>
      </c>
      <c r="AY220" s="81">
        <f ca="1">VLOOKUP(eurostat_totals[[#This Row],[energy carrier EUCalc]],$AE$11:$BI$24,COLUMN()-COLUMN($AD$29),FALSE)*eurostat_totals[[#This Row],[2020 1]]</f>
        <v>727.92579375999992</v>
      </c>
      <c r="AZ220" s="81">
        <f ca="1">VLOOKUP(eurostat_totals[[#This Row],[energy carrier EUCalc]],$AE$11:$BI$24,COLUMN()-COLUMN($AD$29),FALSE)*eurostat_totals[[#This Row],[2020 1]]</f>
        <v>727.92579375999992</v>
      </c>
      <c r="BA220" s="81">
        <f ca="1">VLOOKUP(eurostat_totals[[#This Row],[energy carrier EUCalc]],$AE$11:$BI$24,COLUMN()-COLUMN($AD$29),FALSE)*eurostat_totals[[#This Row],[2020 1]]</f>
        <v>727.92579375999992</v>
      </c>
      <c r="BB220" s="81">
        <f ca="1">VLOOKUP(eurostat_totals[[#This Row],[energy carrier EUCalc]],$AE$11:$BI$24,COLUMN()-COLUMN($AD$29),FALSE)*eurostat_totals[[#This Row],[2020 1]]</f>
        <v>727.92579375999992</v>
      </c>
      <c r="BC220" s="81">
        <f>VLOOKUP(eurostat_totals[[#This Row],[energy carrier EUCalc]],$AE$11:$BI$24,COLUMN()-COLUMN($AD$29),FALSE)*eurostat_totals[[#This Row],[2020 1]]</f>
        <v>727.92579375999992</v>
      </c>
      <c r="BD220" s="81">
        <f ca="1">VLOOKUP(eurostat_totals[[#This Row],[energy carrier EUCalc]],$AE$11:$BI$24,COLUMN()-COLUMN($AD$29),FALSE)*eurostat_totals[[#This Row],[2020 1]]</f>
        <v>727.92579375999992</v>
      </c>
      <c r="BE220" s="81">
        <f ca="1">VLOOKUP(eurostat_totals[[#This Row],[energy carrier EUCalc]],$AE$11:$BI$24,COLUMN()-COLUMN($AD$29),FALSE)*eurostat_totals[[#This Row],[2020 1]]</f>
        <v>727.92579375999992</v>
      </c>
      <c r="BF220" s="81">
        <f ca="1">VLOOKUP(eurostat_totals[[#This Row],[energy carrier EUCalc]],$AE$11:$BI$24,COLUMN()-COLUMN($AD$29),FALSE)*eurostat_totals[[#This Row],[2020 1]]</f>
        <v>727.92579375999992</v>
      </c>
      <c r="BG220" s="81">
        <f ca="1">VLOOKUP(eurostat_totals[[#This Row],[energy carrier EUCalc]],$AE$11:$BI$24,COLUMN()-COLUMN($AD$29),FALSE)*eurostat_totals[[#This Row],[2020 1]]</f>
        <v>727.92579375999992</v>
      </c>
      <c r="BH220" s="81">
        <f ca="1">VLOOKUP(eurostat_totals[[#This Row],[energy carrier EUCalc]],$AE$11:$BI$24,COLUMN()-COLUMN($AD$29),FALSE)*eurostat_totals[[#This Row],[2020 1]]</f>
        <v>727.92579375999992</v>
      </c>
      <c r="BI220" s="81">
        <f ca="1">VLOOKUP(eurostat_totals[[#This Row],[energy carrier EUCalc]],$AE$11:$BI$24,COLUMN()-COLUMN($AD$29),FALSE)*eurostat_totals[[#This Row],[2020 1]]</f>
        <v>727.92579375999992</v>
      </c>
    </row>
    <row r="221" spans="1:61" x14ac:dyDescent="0.25">
      <c r="A221" s="81" t="str">
        <f t="shared" si="125"/>
        <v>heat-solarCzech Republic</v>
      </c>
      <c r="B221" s="6" t="s">
        <v>38</v>
      </c>
      <c r="C221" t="s">
        <v>13</v>
      </c>
      <c r="D221" s="84">
        <v>0</v>
      </c>
      <c r="E221" s="84">
        <v>0</v>
      </c>
      <c r="F221" s="84">
        <v>0</v>
      </c>
      <c r="G221" s="84">
        <v>0</v>
      </c>
      <c r="H221" s="84">
        <v>0</v>
      </c>
      <c r="I221" s="84">
        <v>0</v>
      </c>
      <c r="J221" s="84">
        <v>0</v>
      </c>
      <c r="K221" s="84">
        <v>0</v>
      </c>
      <c r="L221" s="84">
        <v>0</v>
      </c>
      <c r="M221" s="84">
        <v>0</v>
      </c>
      <c r="N221" s="84">
        <v>0</v>
      </c>
      <c r="O221" s="84">
        <v>0</v>
      </c>
      <c r="P221" s="84">
        <v>0</v>
      </c>
      <c r="Q221" s="84">
        <v>16.10755</v>
      </c>
      <c r="R221" s="84">
        <v>18.049760000000003</v>
      </c>
      <c r="S221" s="84">
        <v>21.666690000000003</v>
      </c>
      <c r="T221" s="84">
        <v>27.225830000000006</v>
      </c>
      <c r="U221" s="84">
        <v>34.168940000000006</v>
      </c>
      <c r="V221" s="84">
        <v>42.77514</v>
      </c>
      <c r="W221" s="84">
        <v>57.2196</v>
      </c>
      <c r="X221" s="84">
        <v>79.444530000000015</v>
      </c>
      <c r="Y221" s="84">
        <v>98.610770000000002</v>
      </c>
      <c r="Z221" s="84">
        <v>122.49879</v>
      </c>
      <c r="AA221" s="84">
        <v>138.33885000000001</v>
      </c>
      <c r="AB221" s="84">
        <v>149.72462000000002</v>
      </c>
      <c r="AC221" s="84">
        <v>160.83127000000002</v>
      </c>
      <c r="AD221" s="84">
        <v>170.55395000000001</v>
      </c>
      <c r="AE221" s="84">
        <v>179.43927000000002</v>
      </c>
      <c r="AF221" s="84">
        <f t="shared" si="122"/>
        <v>190.82736600000004</v>
      </c>
      <c r="AG221" s="84">
        <f t="shared" si="123"/>
        <v>201.32506920000006</v>
      </c>
      <c r="AH221" s="84">
        <f t="shared" si="124"/>
        <v>211.64515904000007</v>
      </c>
      <c r="AI221" s="84">
        <f ca="1">VLOOKUP(eurostat_totals[[#This Row],[energy carrier EUCalc]],$AE$11:$BI$24,COLUMN()-COLUMN($AD$29),FALSE)*eurostat_totals[[#This Row],[2020 1]]</f>
        <v>211.64515904000007</v>
      </c>
      <c r="AJ221" s="84">
        <f ca="1">VLOOKUP(eurostat_totals[[#This Row],[energy carrier EUCalc]],$AE$11:$BI$24,COLUMN()-COLUMN($AD$29),FALSE)*eurostat_totals[[#This Row],[2020 1]]</f>
        <v>211.64515904000007</v>
      </c>
      <c r="AK221" s="84">
        <f ca="1">VLOOKUP(eurostat_totals[[#This Row],[energy carrier EUCalc]],$AE$11:$BI$24,COLUMN()-COLUMN($AD$29),FALSE)*eurostat_totals[[#This Row],[2020 1]]</f>
        <v>211.64515904000007</v>
      </c>
      <c r="AL221" s="84">
        <f ca="1">VLOOKUP(eurostat_totals[[#This Row],[energy carrier EUCalc]],$AE$11:$BI$24,COLUMN()-COLUMN($AD$29),FALSE)*eurostat_totals[[#This Row],[2020 1]]</f>
        <v>211.64515904000007</v>
      </c>
      <c r="AM221" s="84">
        <f ca="1">VLOOKUP(eurostat_totals[[#This Row],[energy carrier EUCalc]],$AE$11:$BI$24,COLUMN()-COLUMN($AD$29),FALSE)*eurostat_totals[[#This Row],[2020 1]]</f>
        <v>211.64515904000007</v>
      </c>
      <c r="AN221" s="84">
        <f ca="1">VLOOKUP(eurostat_totals[[#This Row],[energy carrier EUCalc]],$AE$11:$BI$24,COLUMN()-COLUMN($AD$29),FALSE)*eurostat_totals[[#This Row],[2020 1]]</f>
        <v>211.64515904000007</v>
      </c>
      <c r="AO221" s="84">
        <f>VLOOKUP(eurostat_totals[[#This Row],[energy carrier EUCalc]],$AE$11:$BI$24,COLUMN()-COLUMN($AD$29),FALSE)*eurostat_totals[[#This Row],[2020 1]]</f>
        <v>211.64515904000007</v>
      </c>
      <c r="AP221" s="84">
        <f ca="1">VLOOKUP(eurostat_totals[[#This Row],[energy carrier EUCalc]],$AE$11:$BI$24,COLUMN()-COLUMN($AD$29),FALSE)*eurostat_totals[[#This Row],[2020 1]]</f>
        <v>211.64515904000007</v>
      </c>
      <c r="AQ221" s="84">
        <f ca="1">VLOOKUP(eurostat_totals[[#This Row],[energy carrier EUCalc]],$AE$11:$BI$24,COLUMN()-COLUMN($AD$29),FALSE)*eurostat_totals[[#This Row],[2020 1]]</f>
        <v>211.64515904000007</v>
      </c>
      <c r="AR221" s="81">
        <f ca="1">VLOOKUP(eurostat_totals[[#This Row],[energy carrier EUCalc]],$AE$11:$BI$24,COLUMN()-COLUMN($AD$29),FALSE)*eurostat_totals[[#This Row],[2020 1]]</f>
        <v>211.64515904000007</v>
      </c>
      <c r="AS221" s="81">
        <f ca="1">VLOOKUP(eurostat_totals[[#This Row],[energy carrier EUCalc]],$AE$11:$BI$24,COLUMN()-COLUMN($AD$29),FALSE)*eurostat_totals[[#This Row],[2020 1]]</f>
        <v>211.64515904000007</v>
      </c>
      <c r="AT221" s="81">
        <f ca="1">VLOOKUP(eurostat_totals[[#This Row],[energy carrier EUCalc]],$AE$11:$BI$24,COLUMN()-COLUMN($AD$29),FALSE)*eurostat_totals[[#This Row],[2020 1]]</f>
        <v>211.64515904000007</v>
      </c>
      <c r="AU221" s="81">
        <f ca="1">VLOOKUP(eurostat_totals[[#This Row],[energy carrier EUCalc]],$AE$11:$BI$24,COLUMN()-COLUMN($AD$29),FALSE)*eurostat_totals[[#This Row],[2020 1]]</f>
        <v>211.64515904000007</v>
      </c>
      <c r="AV221" s="81">
        <f>VLOOKUP(eurostat_totals[[#This Row],[energy carrier EUCalc]],$AE$11:$BI$24,COLUMN()-COLUMN($AD$29),FALSE)*eurostat_totals[[#This Row],[2020 1]]</f>
        <v>211.64515904000007</v>
      </c>
      <c r="AW221" s="81">
        <f ca="1">VLOOKUP(eurostat_totals[[#This Row],[energy carrier EUCalc]],$AE$11:$BI$24,COLUMN()-COLUMN($AD$29),FALSE)*eurostat_totals[[#This Row],[2020 1]]</f>
        <v>211.64515904000007</v>
      </c>
      <c r="AX221" s="81">
        <f ca="1">VLOOKUP(eurostat_totals[[#This Row],[energy carrier EUCalc]],$AE$11:$BI$24,COLUMN()-COLUMN($AD$29),FALSE)*eurostat_totals[[#This Row],[2020 1]]</f>
        <v>211.64515904000007</v>
      </c>
      <c r="AY221" s="81">
        <f ca="1">VLOOKUP(eurostat_totals[[#This Row],[energy carrier EUCalc]],$AE$11:$BI$24,COLUMN()-COLUMN($AD$29),FALSE)*eurostat_totals[[#This Row],[2020 1]]</f>
        <v>211.64515904000007</v>
      </c>
      <c r="AZ221" s="81">
        <f ca="1">VLOOKUP(eurostat_totals[[#This Row],[energy carrier EUCalc]],$AE$11:$BI$24,COLUMN()-COLUMN($AD$29),FALSE)*eurostat_totals[[#This Row],[2020 1]]</f>
        <v>211.64515904000007</v>
      </c>
      <c r="BA221" s="81">
        <f ca="1">VLOOKUP(eurostat_totals[[#This Row],[energy carrier EUCalc]],$AE$11:$BI$24,COLUMN()-COLUMN($AD$29),FALSE)*eurostat_totals[[#This Row],[2020 1]]</f>
        <v>211.64515904000007</v>
      </c>
      <c r="BB221" s="81">
        <f ca="1">VLOOKUP(eurostat_totals[[#This Row],[energy carrier EUCalc]],$AE$11:$BI$24,COLUMN()-COLUMN($AD$29),FALSE)*eurostat_totals[[#This Row],[2020 1]]</f>
        <v>211.64515904000007</v>
      </c>
      <c r="BC221" s="81">
        <f>VLOOKUP(eurostat_totals[[#This Row],[energy carrier EUCalc]],$AE$11:$BI$24,COLUMN()-COLUMN($AD$29),FALSE)*eurostat_totals[[#This Row],[2020 1]]</f>
        <v>211.64515904000007</v>
      </c>
      <c r="BD221" s="81">
        <f ca="1">VLOOKUP(eurostat_totals[[#This Row],[energy carrier EUCalc]],$AE$11:$BI$24,COLUMN()-COLUMN($AD$29),FALSE)*eurostat_totals[[#This Row],[2020 1]]</f>
        <v>211.64515904000007</v>
      </c>
      <c r="BE221" s="81">
        <f ca="1">VLOOKUP(eurostat_totals[[#This Row],[energy carrier EUCalc]],$AE$11:$BI$24,COLUMN()-COLUMN($AD$29),FALSE)*eurostat_totals[[#This Row],[2020 1]]</f>
        <v>211.64515904000007</v>
      </c>
      <c r="BF221" s="81">
        <f ca="1">VLOOKUP(eurostat_totals[[#This Row],[energy carrier EUCalc]],$AE$11:$BI$24,COLUMN()-COLUMN($AD$29),FALSE)*eurostat_totals[[#This Row],[2020 1]]</f>
        <v>211.64515904000007</v>
      </c>
      <c r="BG221" s="81">
        <f ca="1">VLOOKUP(eurostat_totals[[#This Row],[energy carrier EUCalc]],$AE$11:$BI$24,COLUMN()-COLUMN($AD$29),FALSE)*eurostat_totals[[#This Row],[2020 1]]</f>
        <v>211.64515904000007</v>
      </c>
      <c r="BH221" s="81">
        <f ca="1">VLOOKUP(eurostat_totals[[#This Row],[energy carrier EUCalc]],$AE$11:$BI$24,COLUMN()-COLUMN($AD$29),FALSE)*eurostat_totals[[#This Row],[2020 1]]</f>
        <v>211.64515904000007</v>
      </c>
      <c r="BI221" s="81">
        <f ca="1">VLOOKUP(eurostat_totals[[#This Row],[energy carrier EUCalc]],$AE$11:$BI$24,COLUMN()-COLUMN($AD$29),FALSE)*eurostat_totals[[#This Row],[2020 1]]</f>
        <v>211.64515904000007</v>
      </c>
    </row>
    <row r="222" spans="1:61" x14ac:dyDescent="0.25">
      <c r="A222" s="81" t="str">
        <f t="shared" si="125"/>
        <v>heat-solarDenmark</v>
      </c>
      <c r="B222" s="6" t="s">
        <v>38</v>
      </c>
      <c r="C222" t="s">
        <v>17</v>
      </c>
      <c r="D222" s="84">
        <v>22.224930000000001</v>
      </c>
      <c r="E222" s="84">
        <v>26.946710000000003</v>
      </c>
      <c r="F222" s="84">
        <v>31.38937</v>
      </c>
      <c r="G222" s="84">
        <v>36.390270000000001</v>
      </c>
      <c r="H222" s="84">
        <v>42.216900000000003</v>
      </c>
      <c r="I222" s="84">
        <v>48.613399999999999</v>
      </c>
      <c r="J222" s="84">
        <v>58.894320000000008</v>
      </c>
      <c r="K222" s="84">
        <v>61.941380000000002</v>
      </c>
      <c r="L222" s="84">
        <v>67.500520000000009</v>
      </c>
      <c r="M222" s="84">
        <v>70.280090000000001</v>
      </c>
      <c r="N222" s="84">
        <v>73.606269999999995</v>
      </c>
      <c r="O222" s="84">
        <v>75.280990000000003</v>
      </c>
      <c r="P222" s="84">
        <v>76.664960000000008</v>
      </c>
      <c r="Q222" s="84">
        <v>78.328050000000005</v>
      </c>
      <c r="R222" s="84">
        <v>81.386740000000003</v>
      </c>
      <c r="S222" s="84">
        <v>86.666760000000011</v>
      </c>
      <c r="T222" s="84">
        <v>92.505020000000002</v>
      </c>
      <c r="U222" s="84">
        <v>99.448130000000006</v>
      </c>
      <c r="V222" s="84">
        <v>106.94948000000001</v>
      </c>
      <c r="W222" s="84">
        <v>115.27656000000002</v>
      </c>
      <c r="X222" s="84">
        <v>122.21967000000001</v>
      </c>
      <c r="Y222" s="84">
        <v>122.21967000000001</v>
      </c>
      <c r="Z222" s="84">
        <v>126.11572</v>
      </c>
      <c r="AA222" s="84">
        <v>130.27926000000002</v>
      </c>
      <c r="AB222" s="84">
        <v>133.33795000000001</v>
      </c>
      <c r="AC222" s="84">
        <v>137.11770000000001</v>
      </c>
      <c r="AD222" s="84">
        <v>139.03665000000001</v>
      </c>
      <c r="AE222" s="84">
        <v>140.94397000000001</v>
      </c>
      <c r="AF222" s="84">
        <f t="shared" ref="AF222:AF285" si="126">AE222+(AE222-Z222)/5</f>
        <v>143.90962000000002</v>
      </c>
      <c r="AG222" s="84">
        <f t="shared" ref="AG222:AG285" si="127">AF222+(AF222-AA222)/5</f>
        <v>146.63569200000001</v>
      </c>
      <c r="AH222" s="84">
        <f t="shared" ref="AH222:AH285" si="128">AG222+(AG222-AB222)/5</f>
        <v>149.29524040000001</v>
      </c>
      <c r="AI222" s="84">
        <f ca="1">VLOOKUP(eurostat_totals[[#This Row],[energy carrier EUCalc]],$AE$11:$BI$24,COLUMN()-COLUMN($AD$29),FALSE)*eurostat_totals[[#This Row],[2020 1]]</f>
        <v>149.29524040000001</v>
      </c>
      <c r="AJ222" s="84">
        <f ca="1">VLOOKUP(eurostat_totals[[#This Row],[energy carrier EUCalc]],$AE$11:$BI$24,COLUMN()-COLUMN($AD$29),FALSE)*eurostat_totals[[#This Row],[2020 1]]</f>
        <v>149.29524040000001</v>
      </c>
      <c r="AK222" s="84">
        <f ca="1">VLOOKUP(eurostat_totals[[#This Row],[energy carrier EUCalc]],$AE$11:$BI$24,COLUMN()-COLUMN($AD$29),FALSE)*eurostat_totals[[#This Row],[2020 1]]</f>
        <v>149.29524040000001</v>
      </c>
      <c r="AL222" s="84">
        <f ca="1">VLOOKUP(eurostat_totals[[#This Row],[energy carrier EUCalc]],$AE$11:$BI$24,COLUMN()-COLUMN($AD$29),FALSE)*eurostat_totals[[#This Row],[2020 1]]</f>
        <v>149.29524040000001</v>
      </c>
      <c r="AM222" s="84">
        <f ca="1">VLOOKUP(eurostat_totals[[#This Row],[energy carrier EUCalc]],$AE$11:$BI$24,COLUMN()-COLUMN($AD$29),FALSE)*eurostat_totals[[#This Row],[2020 1]]</f>
        <v>149.29524040000001</v>
      </c>
      <c r="AN222" s="84">
        <f ca="1">VLOOKUP(eurostat_totals[[#This Row],[energy carrier EUCalc]],$AE$11:$BI$24,COLUMN()-COLUMN($AD$29),FALSE)*eurostat_totals[[#This Row],[2020 1]]</f>
        <v>149.29524040000001</v>
      </c>
      <c r="AO222" s="84">
        <f>VLOOKUP(eurostat_totals[[#This Row],[energy carrier EUCalc]],$AE$11:$BI$24,COLUMN()-COLUMN($AD$29),FALSE)*eurostat_totals[[#This Row],[2020 1]]</f>
        <v>149.29524040000001</v>
      </c>
      <c r="AP222" s="84">
        <f ca="1">VLOOKUP(eurostat_totals[[#This Row],[energy carrier EUCalc]],$AE$11:$BI$24,COLUMN()-COLUMN($AD$29),FALSE)*eurostat_totals[[#This Row],[2020 1]]</f>
        <v>149.29524040000001</v>
      </c>
      <c r="AQ222" s="84">
        <f ca="1">VLOOKUP(eurostat_totals[[#This Row],[energy carrier EUCalc]],$AE$11:$BI$24,COLUMN()-COLUMN($AD$29),FALSE)*eurostat_totals[[#This Row],[2020 1]]</f>
        <v>149.29524040000001</v>
      </c>
      <c r="AR222" s="81">
        <f ca="1">VLOOKUP(eurostat_totals[[#This Row],[energy carrier EUCalc]],$AE$11:$BI$24,COLUMN()-COLUMN($AD$29),FALSE)*eurostat_totals[[#This Row],[2020 1]]</f>
        <v>149.29524040000001</v>
      </c>
      <c r="AS222" s="81">
        <f ca="1">VLOOKUP(eurostat_totals[[#This Row],[energy carrier EUCalc]],$AE$11:$BI$24,COLUMN()-COLUMN($AD$29),FALSE)*eurostat_totals[[#This Row],[2020 1]]</f>
        <v>149.29524040000001</v>
      </c>
      <c r="AT222" s="81">
        <f ca="1">VLOOKUP(eurostat_totals[[#This Row],[energy carrier EUCalc]],$AE$11:$BI$24,COLUMN()-COLUMN($AD$29),FALSE)*eurostat_totals[[#This Row],[2020 1]]</f>
        <v>149.29524040000001</v>
      </c>
      <c r="AU222" s="81">
        <f ca="1">VLOOKUP(eurostat_totals[[#This Row],[energy carrier EUCalc]],$AE$11:$BI$24,COLUMN()-COLUMN($AD$29),FALSE)*eurostat_totals[[#This Row],[2020 1]]</f>
        <v>149.29524040000001</v>
      </c>
      <c r="AV222" s="81">
        <f>VLOOKUP(eurostat_totals[[#This Row],[energy carrier EUCalc]],$AE$11:$BI$24,COLUMN()-COLUMN($AD$29),FALSE)*eurostat_totals[[#This Row],[2020 1]]</f>
        <v>149.29524040000001</v>
      </c>
      <c r="AW222" s="81">
        <f ca="1">VLOOKUP(eurostat_totals[[#This Row],[energy carrier EUCalc]],$AE$11:$BI$24,COLUMN()-COLUMN($AD$29),FALSE)*eurostat_totals[[#This Row],[2020 1]]</f>
        <v>149.29524040000001</v>
      </c>
      <c r="AX222" s="81">
        <f ca="1">VLOOKUP(eurostat_totals[[#This Row],[energy carrier EUCalc]],$AE$11:$BI$24,COLUMN()-COLUMN($AD$29),FALSE)*eurostat_totals[[#This Row],[2020 1]]</f>
        <v>149.29524040000001</v>
      </c>
      <c r="AY222" s="81">
        <f ca="1">VLOOKUP(eurostat_totals[[#This Row],[energy carrier EUCalc]],$AE$11:$BI$24,COLUMN()-COLUMN($AD$29),FALSE)*eurostat_totals[[#This Row],[2020 1]]</f>
        <v>149.29524040000001</v>
      </c>
      <c r="AZ222" s="81">
        <f ca="1">VLOOKUP(eurostat_totals[[#This Row],[energy carrier EUCalc]],$AE$11:$BI$24,COLUMN()-COLUMN($AD$29),FALSE)*eurostat_totals[[#This Row],[2020 1]]</f>
        <v>149.29524040000001</v>
      </c>
      <c r="BA222" s="81">
        <f ca="1">VLOOKUP(eurostat_totals[[#This Row],[energy carrier EUCalc]],$AE$11:$BI$24,COLUMN()-COLUMN($AD$29),FALSE)*eurostat_totals[[#This Row],[2020 1]]</f>
        <v>149.29524040000001</v>
      </c>
      <c r="BB222" s="81">
        <f ca="1">VLOOKUP(eurostat_totals[[#This Row],[energy carrier EUCalc]],$AE$11:$BI$24,COLUMN()-COLUMN($AD$29),FALSE)*eurostat_totals[[#This Row],[2020 1]]</f>
        <v>149.29524040000001</v>
      </c>
      <c r="BC222" s="81">
        <f>VLOOKUP(eurostat_totals[[#This Row],[energy carrier EUCalc]],$AE$11:$BI$24,COLUMN()-COLUMN($AD$29),FALSE)*eurostat_totals[[#This Row],[2020 1]]</f>
        <v>149.29524040000001</v>
      </c>
      <c r="BD222" s="81">
        <f ca="1">VLOOKUP(eurostat_totals[[#This Row],[energy carrier EUCalc]],$AE$11:$BI$24,COLUMN()-COLUMN($AD$29),FALSE)*eurostat_totals[[#This Row],[2020 1]]</f>
        <v>149.29524040000001</v>
      </c>
      <c r="BE222" s="81">
        <f ca="1">VLOOKUP(eurostat_totals[[#This Row],[energy carrier EUCalc]],$AE$11:$BI$24,COLUMN()-COLUMN($AD$29),FALSE)*eurostat_totals[[#This Row],[2020 1]]</f>
        <v>149.29524040000001</v>
      </c>
      <c r="BF222" s="81">
        <f ca="1">VLOOKUP(eurostat_totals[[#This Row],[energy carrier EUCalc]],$AE$11:$BI$24,COLUMN()-COLUMN($AD$29),FALSE)*eurostat_totals[[#This Row],[2020 1]]</f>
        <v>149.29524040000001</v>
      </c>
      <c r="BG222" s="81">
        <f ca="1">VLOOKUP(eurostat_totals[[#This Row],[energy carrier EUCalc]],$AE$11:$BI$24,COLUMN()-COLUMN($AD$29),FALSE)*eurostat_totals[[#This Row],[2020 1]]</f>
        <v>149.29524040000001</v>
      </c>
      <c r="BH222" s="81">
        <f ca="1">VLOOKUP(eurostat_totals[[#This Row],[energy carrier EUCalc]],$AE$11:$BI$24,COLUMN()-COLUMN($AD$29),FALSE)*eurostat_totals[[#This Row],[2020 1]]</f>
        <v>149.29524040000001</v>
      </c>
      <c r="BI222" s="81">
        <f ca="1">VLOOKUP(eurostat_totals[[#This Row],[energy carrier EUCalc]],$AE$11:$BI$24,COLUMN()-COLUMN($AD$29),FALSE)*eurostat_totals[[#This Row],[2020 1]]</f>
        <v>149.29524040000001</v>
      </c>
    </row>
    <row r="223" spans="1:61" x14ac:dyDescent="0.25">
      <c r="A223" s="81" t="str">
        <f t="shared" ref="A223:A286" si="129">B223&amp;C223</f>
        <v>heat-solarEstonia</v>
      </c>
      <c r="B223" s="6" t="s">
        <v>38</v>
      </c>
      <c r="C223" t="s">
        <v>25</v>
      </c>
      <c r="D223" s="84">
        <v>0</v>
      </c>
      <c r="E223" s="84">
        <v>0</v>
      </c>
      <c r="F223" s="84">
        <v>0</v>
      </c>
      <c r="G223" s="84">
        <v>0</v>
      </c>
      <c r="H223" s="84">
        <v>0</v>
      </c>
      <c r="I223" s="84">
        <v>0</v>
      </c>
      <c r="J223" s="84">
        <v>0</v>
      </c>
      <c r="K223" s="84">
        <v>0</v>
      </c>
      <c r="L223" s="84">
        <v>0</v>
      </c>
      <c r="M223" s="84">
        <v>0</v>
      </c>
      <c r="N223" s="84">
        <v>0</v>
      </c>
      <c r="O223" s="84">
        <v>0</v>
      </c>
      <c r="P223" s="84">
        <v>0</v>
      </c>
      <c r="Q223" s="84">
        <v>0</v>
      </c>
      <c r="R223" s="84">
        <v>0</v>
      </c>
      <c r="S223" s="84">
        <v>0</v>
      </c>
      <c r="T223" s="84">
        <v>0</v>
      </c>
      <c r="U223" s="84">
        <v>0</v>
      </c>
      <c r="V223" s="84">
        <v>0</v>
      </c>
      <c r="W223" s="84">
        <v>0</v>
      </c>
      <c r="X223" s="84">
        <v>0</v>
      </c>
      <c r="Y223" s="84">
        <v>0</v>
      </c>
      <c r="Z223" s="84">
        <v>0</v>
      </c>
      <c r="AA223" s="84">
        <v>0</v>
      </c>
      <c r="AB223" s="84">
        <v>0</v>
      </c>
      <c r="AC223" s="84">
        <v>0</v>
      </c>
      <c r="AD223" s="84">
        <v>0</v>
      </c>
      <c r="AE223" s="84">
        <v>0</v>
      </c>
      <c r="AF223" s="84">
        <f t="shared" si="126"/>
        <v>0</v>
      </c>
      <c r="AG223" s="84">
        <f t="shared" si="127"/>
        <v>0</v>
      </c>
      <c r="AH223" s="84">
        <f t="shared" si="128"/>
        <v>0</v>
      </c>
      <c r="AI223" s="84">
        <f ca="1">VLOOKUP(eurostat_totals[[#This Row],[energy carrier EUCalc]],$AE$11:$BI$24,COLUMN()-COLUMN($AD$29),FALSE)*eurostat_totals[[#This Row],[2020 1]]</f>
        <v>0</v>
      </c>
      <c r="AJ223" s="84">
        <f ca="1">VLOOKUP(eurostat_totals[[#This Row],[energy carrier EUCalc]],$AE$11:$BI$24,COLUMN()-COLUMN($AD$29),FALSE)*eurostat_totals[[#This Row],[2020 1]]</f>
        <v>0</v>
      </c>
      <c r="AK223" s="84">
        <f ca="1">VLOOKUP(eurostat_totals[[#This Row],[energy carrier EUCalc]],$AE$11:$BI$24,COLUMN()-COLUMN($AD$29),FALSE)*eurostat_totals[[#This Row],[2020 1]]</f>
        <v>0</v>
      </c>
      <c r="AL223" s="84">
        <f ca="1">VLOOKUP(eurostat_totals[[#This Row],[energy carrier EUCalc]],$AE$11:$BI$24,COLUMN()-COLUMN($AD$29),FALSE)*eurostat_totals[[#This Row],[2020 1]]</f>
        <v>0</v>
      </c>
      <c r="AM223" s="84">
        <f ca="1">VLOOKUP(eurostat_totals[[#This Row],[energy carrier EUCalc]],$AE$11:$BI$24,COLUMN()-COLUMN($AD$29),FALSE)*eurostat_totals[[#This Row],[2020 1]]</f>
        <v>0</v>
      </c>
      <c r="AN223" s="84">
        <f ca="1">VLOOKUP(eurostat_totals[[#This Row],[energy carrier EUCalc]],$AE$11:$BI$24,COLUMN()-COLUMN($AD$29),FALSE)*eurostat_totals[[#This Row],[2020 1]]</f>
        <v>0</v>
      </c>
      <c r="AO223" s="84">
        <f>VLOOKUP(eurostat_totals[[#This Row],[energy carrier EUCalc]],$AE$11:$BI$24,COLUMN()-COLUMN($AD$29),FALSE)*eurostat_totals[[#This Row],[2020 1]]</f>
        <v>0</v>
      </c>
      <c r="AP223" s="84">
        <f ca="1">VLOOKUP(eurostat_totals[[#This Row],[energy carrier EUCalc]],$AE$11:$BI$24,COLUMN()-COLUMN($AD$29),FALSE)*eurostat_totals[[#This Row],[2020 1]]</f>
        <v>0</v>
      </c>
      <c r="AQ223" s="84">
        <f ca="1">VLOOKUP(eurostat_totals[[#This Row],[energy carrier EUCalc]],$AE$11:$BI$24,COLUMN()-COLUMN($AD$29),FALSE)*eurostat_totals[[#This Row],[2020 1]]</f>
        <v>0</v>
      </c>
      <c r="AR223" s="81">
        <f ca="1">VLOOKUP(eurostat_totals[[#This Row],[energy carrier EUCalc]],$AE$11:$BI$24,COLUMN()-COLUMN($AD$29),FALSE)*eurostat_totals[[#This Row],[2020 1]]</f>
        <v>0</v>
      </c>
      <c r="AS223" s="81">
        <f ca="1">VLOOKUP(eurostat_totals[[#This Row],[energy carrier EUCalc]],$AE$11:$BI$24,COLUMN()-COLUMN($AD$29),FALSE)*eurostat_totals[[#This Row],[2020 1]]</f>
        <v>0</v>
      </c>
      <c r="AT223" s="81">
        <f ca="1">VLOOKUP(eurostat_totals[[#This Row],[energy carrier EUCalc]],$AE$11:$BI$24,COLUMN()-COLUMN($AD$29),FALSE)*eurostat_totals[[#This Row],[2020 1]]</f>
        <v>0</v>
      </c>
      <c r="AU223" s="81">
        <f ca="1">VLOOKUP(eurostat_totals[[#This Row],[energy carrier EUCalc]],$AE$11:$BI$24,COLUMN()-COLUMN($AD$29),FALSE)*eurostat_totals[[#This Row],[2020 1]]</f>
        <v>0</v>
      </c>
      <c r="AV223" s="81">
        <f>VLOOKUP(eurostat_totals[[#This Row],[energy carrier EUCalc]],$AE$11:$BI$24,COLUMN()-COLUMN($AD$29),FALSE)*eurostat_totals[[#This Row],[2020 1]]</f>
        <v>0</v>
      </c>
      <c r="AW223" s="81">
        <f ca="1">VLOOKUP(eurostat_totals[[#This Row],[energy carrier EUCalc]],$AE$11:$BI$24,COLUMN()-COLUMN($AD$29),FALSE)*eurostat_totals[[#This Row],[2020 1]]</f>
        <v>0</v>
      </c>
      <c r="AX223" s="81">
        <f ca="1">VLOOKUP(eurostat_totals[[#This Row],[energy carrier EUCalc]],$AE$11:$BI$24,COLUMN()-COLUMN($AD$29),FALSE)*eurostat_totals[[#This Row],[2020 1]]</f>
        <v>0</v>
      </c>
      <c r="AY223" s="81">
        <f ca="1">VLOOKUP(eurostat_totals[[#This Row],[energy carrier EUCalc]],$AE$11:$BI$24,COLUMN()-COLUMN($AD$29),FALSE)*eurostat_totals[[#This Row],[2020 1]]</f>
        <v>0</v>
      </c>
      <c r="AZ223" s="81">
        <f ca="1">VLOOKUP(eurostat_totals[[#This Row],[energy carrier EUCalc]],$AE$11:$BI$24,COLUMN()-COLUMN($AD$29),FALSE)*eurostat_totals[[#This Row],[2020 1]]</f>
        <v>0</v>
      </c>
      <c r="BA223" s="81">
        <f ca="1">VLOOKUP(eurostat_totals[[#This Row],[energy carrier EUCalc]],$AE$11:$BI$24,COLUMN()-COLUMN($AD$29),FALSE)*eurostat_totals[[#This Row],[2020 1]]</f>
        <v>0</v>
      </c>
      <c r="BB223" s="81">
        <f ca="1">VLOOKUP(eurostat_totals[[#This Row],[energy carrier EUCalc]],$AE$11:$BI$24,COLUMN()-COLUMN($AD$29),FALSE)*eurostat_totals[[#This Row],[2020 1]]</f>
        <v>0</v>
      </c>
      <c r="BC223" s="81">
        <f>VLOOKUP(eurostat_totals[[#This Row],[energy carrier EUCalc]],$AE$11:$BI$24,COLUMN()-COLUMN($AD$29),FALSE)*eurostat_totals[[#This Row],[2020 1]]</f>
        <v>0</v>
      </c>
      <c r="BD223" s="81">
        <f ca="1">VLOOKUP(eurostat_totals[[#This Row],[energy carrier EUCalc]],$AE$11:$BI$24,COLUMN()-COLUMN($AD$29),FALSE)*eurostat_totals[[#This Row],[2020 1]]</f>
        <v>0</v>
      </c>
      <c r="BE223" s="81">
        <f ca="1">VLOOKUP(eurostat_totals[[#This Row],[energy carrier EUCalc]],$AE$11:$BI$24,COLUMN()-COLUMN($AD$29),FALSE)*eurostat_totals[[#This Row],[2020 1]]</f>
        <v>0</v>
      </c>
      <c r="BF223" s="81">
        <f ca="1">VLOOKUP(eurostat_totals[[#This Row],[energy carrier EUCalc]],$AE$11:$BI$24,COLUMN()-COLUMN($AD$29),FALSE)*eurostat_totals[[#This Row],[2020 1]]</f>
        <v>0</v>
      </c>
      <c r="BG223" s="81">
        <f ca="1">VLOOKUP(eurostat_totals[[#This Row],[energy carrier EUCalc]],$AE$11:$BI$24,COLUMN()-COLUMN($AD$29),FALSE)*eurostat_totals[[#This Row],[2020 1]]</f>
        <v>0</v>
      </c>
      <c r="BH223" s="81">
        <f ca="1">VLOOKUP(eurostat_totals[[#This Row],[energy carrier EUCalc]],$AE$11:$BI$24,COLUMN()-COLUMN($AD$29),FALSE)*eurostat_totals[[#This Row],[2020 1]]</f>
        <v>0</v>
      </c>
      <c r="BI223" s="81">
        <f ca="1">VLOOKUP(eurostat_totals[[#This Row],[energy carrier EUCalc]],$AE$11:$BI$24,COLUMN()-COLUMN($AD$29),FALSE)*eurostat_totals[[#This Row],[2020 1]]</f>
        <v>0</v>
      </c>
    </row>
    <row r="224" spans="1:61" x14ac:dyDescent="0.25">
      <c r="A224" s="81" t="str">
        <f t="shared" si="129"/>
        <v>heat-solarFinland</v>
      </c>
      <c r="B224" s="6" t="s">
        <v>38</v>
      </c>
      <c r="C224" t="s">
        <v>11</v>
      </c>
      <c r="D224" s="84">
        <v>4.4426600000000001</v>
      </c>
      <c r="E224" s="84">
        <v>4.4426600000000001</v>
      </c>
      <c r="F224" s="84">
        <v>4.4426600000000001</v>
      </c>
      <c r="G224" s="84">
        <v>4.4426600000000001</v>
      </c>
      <c r="H224" s="84">
        <v>4.7217800000000008</v>
      </c>
      <c r="I224" s="84">
        <v>4.7217800000000008</v>
      </c>
      <c r="J224" s="84">
        <v>4.4426600000000001</v>
      </c>
      <c r="K224" s="84">
        <v>4.4426600000000001</v>
      </c>
      <c r="L224" s="84">
        <v>4.4426600000000001</v>
      </c>
      <c r="M224" s="84">
        <v>4.4426600000000001</v>
      </c>
      <c r="N224" s="84">
        <v>4.4426600000000001</v>
      </c>
      <c r="O224" s="84">
        <v>4.7217800000000008</v>
      </c>
      <c r="P224" s="84">
        <v>4.7217800000000008</v>
      </c>
      <c r="Q224" s="84">
        <v>4.7217800000000008</v>
      </c>
      <c r="R224" s="84">
        <v>5.0009000000000006</v>
      </c>
      <c r="S224" s="84">
        <v>5.5591400000000002</v>
      </c>
      <c r="T224" s="84">
        <v>7.2222300000000006</v>
      </c>
      <c r="U224" s="84">
        <v>7.2222300000000006</v>
      </c>
      <c r="V224" s="84">
        <v>8.8853200000000001</v>
      </c>
      <c r="W224" s="84">
        <v>9.7226800000000004</v>
      </c>
      <c r="X224" s="84">
        <v>10.827530000000001</v>
      </c>
      <c r="Y224" s="84">
        <v>11.94401</v>
      </c>
      <c r="Z224" s="84">
        <v>13.060490000000001</v>
      </c>
      <c r="AA224" s="84">
        <v>14.444460000000001</v>
      </c>
      <c r="AB224" s="84">
        <v>15.828430000000001</v>
      </c>
      <c r="AC224" s="84">
        <v>17.224030000000003</v>
      </c>
      <c r="AD224" s="84">
        <v>19.166240000000002</v>
      </c>
      <c r="AE224" s="84">
        <v>20.829329999999999</v>
      </c>
      <c r="AF224" s="84">
        <f t="shared" si="126"/>
        <v>22.383097999999997</v>
      </c>
      <c r="AG224" s="84">
        <f t="shared" si="127"/>
        <v>23.970825599999998</v>
      </c>
      <c r="AH224" s="84">
        <f t="shared" si="128"/>
        <v>25.599304719999996</v>
      </c>
      <c r="AI224" s="84">
        <f ca="1">VLOOKUP(eurostat_totals[[#This Row],[energy carrier EUCalc]],$AE$11:$BI$24,COLUMN()-COLUMN($AD$29),FALSE)*eurostat_totals[[#This Row],[2020 1]]</f>
        <v>25.599304719999996</v>
      </c>
      <c r="AJ224" s="84">
        <f ca="1">VLOOKUP(eurostat_totals[[#This Row],[energy carrier EUCalc]],$AE$11:$BI$24,COLUMN()-COLUMN($AD$29),FALSE)*eurostat_totals[[#This Row],[2020 1]]</f>
        <v>25.599304719999996</v>
      </c>
      <c r="AK224" s="84">
        <f ca="1">VLOOKUP(eurostat_totals[[#This Row],[energy carrier EUCalc]],$AE$11:$BI$24,COLUMN()-COLUMN($AD$29),FALSE)*eurostat_totals[[#This Row],[2020 1]]</f>
        <v>25.599304719999996</v>
      </c>
      <c r="AL224" s="84">
        <f ca="1">VLOOKUP(eurostat_totals[[#This Row],[energy carrier EUCalc]],$AE$11:$BI$24,COLUMN()-COLUMN($AD$29),FALSE)*eurostat_totals[[#This Row],[2020 1]]</f>
        <v>25.599304719999996</v>
      </c>
      <c r="AM224" s="84">
        <f ca="1">VLOOKUP(eurostat_totals[[#This Row],[energy carrier EUCalc]],$AE$11:$BI$24,COLUMN()-COLUMN($AD$29),FALSE)*eurostat_totals[[#This Row],[2020 1]]</f>
        <v>25.599304719999996</v>
      </c>
      <c r="AN224" s="84">
        <f ca="1">VLOOKUP(eurostat_totals[[#This Row],[energy carrier EUCalc]],$AE$11:$BI$24,COLUMN()-COLUMN($AD$29),FALSE)*eurostat_totals[[#This Row],[2020 1]]</f>
        <v>25.599304719999996</v>
      </c>
      <c r="AO224" s="84">
        <f>VLOOKUP(eurostat_totals[[#This Row],[energy carrier EUCalc]],$AE$11:$BI$24,COLUMN()-COLUMN($AD$29),FALSE)*eurostat_totals[[#This Row],[2020 1]]</f>
        <v>25.599304719999996</v>
      </c>
      <c r="AP224" s="84">
        <f ca="1">VLOOKUP(eurostat_totals[[#This Row],[energy carrier EUCalc]],$AE$11:$BI$24,COLUMN()-COLUMN($AD$29),FALSE)*eurostat_totals[[#This Row],[2020 1]]</f>
        <v>25.599304719999996</v>
      </c>
      <c r="AQ224" s="84">
        <f ca="1">VLOOKUP(eurostat_totals[[#This Row],[energy carrier EUCalc]],$AE$11:$BI$24,COLUMN()-COLUMN($AD$29),FALSE)*eurostat_totals[[#This Row],[2020 1]]</f>
        <v>25.599304719999996</v>
      </c>
      <c r="AR224" s="81">
        <f ca="1">VLOOKUP(eurostat_totals[[#This Row],[energy carrier EUCalc]],$AE$11:$BI$24,COLUMN()-COLUMN($AD$29),FALSE)*eurostat_totals[[#This Row],[2020 1]]</f>
        <v>25.599304719999996</v>
      </c>
      <c r="AS224" s="81">
        <f ca="1">VLOOKUP(eurostat_totals[[#This Row],[energy carrier EUCalc]],$AE$11:$BI$24,COLUMN()-COLUMN($AD$29),FALSE)*eurostat_totals[[#This Row],[2020 1]]</f>
        <v>25.599304719999996</v>
      </c>
      <c r="AT224" s="81">
        <f ca="1">VLOOKUP(eurostat_totals[[#This Row],[energy carrier EUCalc]],$AE$11:$BI$24,COLUMN()-COLUMN($AD$29),FALSE)*eurostat_totals[[#This Row],[2020 1]]</f>
        <v>25.599304719999996</v>
      </c>
      <c r="AU224" s="81">
        <f ca="1">VLOOKUP(eurostat_totals[[#This Row],[energy carrier EUCalc]],$AE$11:$BI$24,COLUMN()-COLUMN($AD$29),FALSE)*eurostat_totals[[#This Row],[2020 1]]</f>
        <v>25.599304719999996</v>
      </c>
      <c r="AV224" s="81">
        <f>VLOOKUP(eurostat_totals[[#This Row],[energy carrier EUCalc]],$AE$11:$BI$24,COLUMN()-COLUMN($AD$29),FALSE)*eurostat_totals[[#This Row],[2020 1]]</f>
        <v>25.599304719999996</v>
      </c>
      <c r="AW224" s="81">
        <f ca="1">VLOOKUP(eurostat_totals[[#This Row],[energy carrier EUCalc]],$AE$11:$BI$24,COLUMN()-COLUMN($AD$29),FALSE)*eurostat_totals[[#This Row],[2020 1]]</f>
        <v>25.599304719999996</v>
      </c>
      <c r="AX224" s="81">
        <f ca="1">VLOOKUP(eurostat_totals[[#This Row],[energy carrier EUCalc]],$AE$11:$BI$24,COLUMN()-COLUMN($AD$29),FALSE)*eurostat_totals[[#This Row],[2020 1]]</f>
        <v>25.599304719999996</v>
      </c>
      <c r="AY224" s="81">
        <f ca="1">VLOOKUP(eurostat_totals[[#This Row],[energy carrier EUCalc]],$AE$11:$BI$24,COLUMN()-COLUMN($AD$29),FALSE)*eurostat_totals[[#This Row],[2020 1]]</f>
        <v>25.599304719999996</v>
      </c>
      <c r="AZ224" s="81">
        <f ca="1">VLOOKUP(eurostat_totals[[#This Row],[energy carrier EUCalc]],$AE$11:$BI$24,COLUMN()-COLUMN($AD$29),FALSE)*eurostat_totals[[#This Row],[2020 1]]</f>
        <v>25.599304719999996</v>
      </c>
      <c r="BA224" s="81">
        <f ca="1">VLOOKUP(eurostat_totals[[#This Row],[energy carrier EUCalc]],$AE$11:$BI$24,COLUMN()-COLUMN($AD$29),FALSE)*eurostat_totals[[#This Row],[2020 1]]</f>
        <v>25.599304719999996</v>
      </c>
      <c r="BB224" s="81">
        <f ca="1">VLOOKUP(eurostat_totals[[#This Row],[energy carrier EUCalc]],$AE$11:$BI$24,COLUMN()-COLUMN($AD$29),FALSE)*eurostat_totals[[#This Row],[2020 1]]</f>
        <v>25.599304719999996</v>
      </c>
      <c r="BC224" s="81">
        <f>VLOOKUP(eurostat_totals[[#This Row],[energy carrier EUCalc]],$AE$11:$BI$24,COLUMN()-COLUMN($AD$29),FALSE)*eurostat_totals[[#This Row],[2020 1]]</f>
        <v>25.599304719999996</v>
      </c>
      <c r="BD224" s="81">
        <f ca="1">VLOOKUP(eurostat_totals[[#This Row],[energy carrier EUCalc]],$AE$11:$BI$24,COLUMN()-COLUMN($AD$29),FALSE)*eurostat_totals[[#This Row],[2020 1]]</f>
        <v>25.599304719999996</v>
      </c>
      <c r="BE224" s="81">
        <f ca="1">VLOOKUP(eurostat_totals[[#This Row],[energy carrier EUCalc]],$AE$11:$BI$24,COLUMN()-COLUMN($AD$29),FALSE)*eurostat_totals[[#This Row],[2020 1]]</f>
        <v>25.599304719999996</v>
      </c>
      <c r="BF224" s="81">
        <f ca="1">VLOOKUP(eurostat_totals[[#This Row],[energy carrier EUCalc]],$AE$11:$BI$24,COLUMN()-COLUMN($AD$29),FALSE)*eurostat_totals[[#This Row],[2020 1]]</f>
        <v>25.599304719999996</v>
      </c>
      <c r="BG224" s="81">
        <f ca="1">VLOOKUP(eurostat_totals[[#This Row],[energy carrier EUCalc]],$AE$11:$BI$24,COLUMN()-COLUMN($AD$29),FALSE)*eurostat_totals[[#This Row],[2020 1]]</f>
        <v>25.599304719999996</v>
      </c>
      <c r="BH224" s="81">
        <f ca="1">VLOOKUP(eurostat_totals[[#This Row],[energy carrier EUCalc]],$AE$11:$BI$24,COLUMN()-COLUMN($AD$29),FALSE)*eurostat_totals[[#This Row],[2020 1]]</f>
        <v>25.599304719999996</v>
      </c>
      <c r="BI224" s="81">
        <f ca="1">VLOOKUP(eurostat_totals[[#This Row],[energy carrier EUCalc]],$AE$11:$BI$24,COLUMN()-COLUMN($AD$29),FALSE)*eurostat_totals[[#This Row],[2020 1]]</f>
        <v>25.599304719999996</v>
      </c>
    </row>
    <row r="225" spans="1:61" x14ac:dyDescent="0.25">
      <c r="A225" s="81" t="str">
        <f t="shared" si="129"/>
        <v>heat-solarFrance</v>
      </c>
      <c r="B225" s="6" t="s">
        <v>38</v>
      </c>
      <c r="C225" t="s">
        <v>3</v>
      </c>
      <c r="D225" s="84">
        <v>281.94609000000003</v>
      </c>
      <c r="E225" s="84">
        <v>286.38875000000002</v>
      </c>
      <c r="F225" s="84">
        <v>290.00568000000004</v>
      </c>
      <c r="G225" s="84">
        <v>291.66877000000005</v>
      </c>
      <c r="H225" s="84">
        <v>292.22701000000001</v>
      </c>
      <c r="I225" s="84">
        <v>287.77271999999999</v>
      </c>
      <c r="J225" s="84">
        <v>278.60828000000004</v>
      </c>
      <c r="K225" s="84">
        <v>269.72296</v>
      </c>
      <c r="L225" s="84">
        <v>261.11676000000006</v>
      </c>
      <c r="M225" s="84">
        <v>250.27760000000001</v>
      </c>
      <c r="N225" s="84">
        <v>240.55492000000004</v>
      </c>
      <c r="O225" s="84">
        <v>234.44917000000001</v>
      </c>
      <c r="P225" s="84">
        <v>233.89093000000003</v>
      </c>
      <c r="Q225" s="84">
        <v>244.43934000000002</v>
      </c>
      <c r="R225" s="84">
        <v>255.27850000000001</v>
      </c>
      <c r="S225" s="84">
        <v>261.38425000000001</v>
      </c>
      <c r="T225" s="84">
        <v>345.28307000000001</v>
      </c>
      <c r="U225" s="84">
        <v>434.17116000000004</v>
      </c>
      <c r="V225" s="84">
        <v>544.72594000000004</v>
      </c>
      <c r="W225" s="84">
        <v>627.77577000000008</v>
      </c>
      <c r="X225" s="84">
        <v>699.71895000000006</v>
      </c>
      <c r="Y225" s="84">
        <v>1329.8207199999999</v>
      </c>
      <c r="Z225" s="84">
        <v>1453.15687</v>
      </c>
      <c r="AA225" s="84">
        <v>1559.0596500000001</v>
      </c>
      <c r="AB225" s="84">
        <v>1640.6441</v>
      </c>
      <c r="AC225" s="84">
        <v>1706.7722800000001</v>
      </c>
      <c r="AD225" s="84">
        <v>1765.0385799999999</v>
      </c>
      <c r="AE225" s="84">
        <v>1829.6781200000003</v>
      </c>
      <c r="AF225" s="84">
        <f t="shared" si="126"/>
        <v>1904.9823700000004</v>
      </c>
      <c r="AG225" s="84">
        <f t="shared" si="127"/>
        <v>1974.1669140000004</v>
      </c>
      <c r="AH225" s="84">
        <f t="shared" si="128"/>
        <v>2040.8714768000004</v>
      </c>
      <c r="AI225" s="84">
        <f ca="1">VLOOKUP(eurostat_totals[[#This Row],[energy carrier EUCalc]],$AE$11:$BI$24,COLUMN()-COLUMN($AD$29),FALSE)*eurostat_totals[[#This Row],[2020 1]]</f>
        <v>2040.8714768000004</v>
      </c>
      <c r="AJ225" s="84">
        <f ca="1">VLOOKUP(eurostat_totals[[#This Row],[energy carrier EUCalc]],$AE$11:$BI$24,COLUMN()-COLUMN($AD$29),FALSE)*eurostat_totals[[#This Row],[2020 1]]</f>
        <v>2040.8714768000004</v>
      </c>
      <c r="AK225" s="84">
        <f ca="1">VLOOKUP(eurostat_totals[[#This Row],[energy carrier EUCalc]],$AE$11:$BI$24,COLUMN()-COLUMN($AD$29),FALSE)*eurostat_totals[[#This Row],[2020 1]]</f>
        <v>2040.8714768000004</v>
      </c>
      <c r="AL225" s="84">
        <f ca="1">VLOOKUP(eurostat_totals[[#This Row],[energy carrier EUCalc]],$AE$11:$BI$24,COLUMN()-COLUMN($AD$29),FALSE)*eurostat_totals[[#This Row],[2020 1]]</f>
        <v>2040.8714768000004</v>
      </c>
      <c r="AM225" s="84">
        <f ca="1">VLOOKUP(eurostat_totals[[#This Row],[energy carrier EUCalc]],$AE$11:$BI$24,COLUMN()-COLUMN($AD$29),FALSE)*eurostat_totals[[#This Row],[2020 1]]</f>
        <v>2040.8714768000004</v>
      </c>
      <c r="AN225" s="84">
        <f ca="1">VLOOKUP(eurostat_totals[[#This Row],[energy carrier EUCalc]],$AE$11:$BI$24,COLUMN()-COLUMN($AD$29),FALSE)*eurostat_totals[[#This Row],[2020 1]]</f>
        <v>2040.8714768000004</v>
      </c>
      <c r="AO225" s="84">
        <f>VLOOKUP(eurostat_totals[[#This Row],[energy carrier EUCalc]],$AE$11:$BI$24,COLUMN()-COLUMN($AD$29),FALSE)*eurostat_totals[[#This Row],[2020 1]]</f>
        <v>2040.8714768000004</v>
      </c>
      <c r="AP225" s="84">
        <f ca="1">VLOOKUP(eurostat_totals[[#This Row],[energy carrier EUCalc]],$AE$11:$BI$24,COLUMN()-COLUMN($AD$29),FALSE)*eurostat_totals[[#This Row],[2020 1]]</f>
        <v>2040.8714768000004</v>
      </c>
      <c r="AQ225" s="84">
        <f ca="1">VLOOKUP(eurostat_totals[[#This Row],[energy carrier EUCalc]],$AE$11:$BI$24,COLUMN()-COLUMN($AD$29),FALSE)*eurostat_totals[[#This Row],[2020 1]]</f>
        <v>2040.8714768000004</v>
      </c>
      <c r="AR225" s="81">
        <f ca="1">VLOOKUP(eurostat_totals[[#This Row],[energy carrier EUCalc]],$AE$11:$BI$24,COLUMN()-COLUMN($AD$29),FALSE)*eurostat_totals[[#This Row],[2020 1]]</f>
        <v>2040.8714768000004</v>
      </c>
      <c r="AS225" s="81">
        <f ca="1">VLOOKUP(eurostat_totals[[#This Row],[energy carrier EUCalc]],$AE$11:$BI$24,COLUMN()-COLUMN($AD$29),FALSE)*eurostat_totals[[#This Row],[2020 1]]</f>
        <v>2040.8714768000004</v>
      </c>
      <c r="AT225" s="81">
        <f ca="1">VLOOKUP(eurostat_totals[[#This Row],[energy carrier EUCalc]],$AE$11:$BI$24,COLUMN()-COLUMN($AD$29),FALSE)*eurostat_totals[[#This Row],[2020 1]]</f>
        <v>2040.8714768000004</v>
      </c>
      <c r="AU225" s="81">
        <f ca="1">VLOOKUP(eurostat_totals[[#This Row],[energy carrier EUCalc]],$AE$11:$BI$24,COLUMN()-COLUMN($AD$29),FALSE)*eurostat_totals[[#This Row],[2020 1]]</f>
        <v>2040.8714768000004</v>
      </c>
      <c r="AV225" s="81">
        <f>VLOOKUP(eurostat_totals[[#This Row],[energy carrier EUCalc]],$AE$11:$BI$24,COLUMN()-COLUMN($AD$29),FALSE)*eurostat_totals[[#This Row],[2020 1]]</f>
        <v>2040.8714768000004</v>
      </c>
      <c r="AW225" s="81">
        <f ca="1">VLOOKUP(eurostat_totals[[#This Row],[energy carrier EUCalc]],$AE$11:$BI$24,COLUMN()-COLUMN($AD$29),FALSE)*eurostat_totals[[#This Row],[2020 1]]</f>
        <v>2040.8714768000004</v>
      </c>
      <c r="AX225" s="81">
        <f ca="1">VLOOKUP(eurostat_totals[[#This Row],[energy carrier EUCalc]],$AE$11:$BI$24,COLUMN()-COLUMN($AD$29),FALSE)*eurostat_totals[[#This Row],[2020 1]]</f>
        <v>2040.8714768000004</v>
      </c>
      <c r="AY225" s="81">
        <f ca="1">VLOOKUP(eurostat_totals[[#This Row],[energy carrier EUCalc]],$AE$11:$BI$24,COLUMN()-COLUMN($AD$29),FALSE)*eurostat_totals[[#This Row],[2020 1]]</f>
        <v>2040.8714768000004</v>
      </c>
      <c r="AZ225" s="81">
        <f ca="1">VLOOKUP(eurostat_totals[[#This Row],[energy carrier EUCalc]],$AE$11:$BI$24,COLUMN()-COLUMN($AD$29),FALSE)*eurostat_totals[[#This Row],[2020 1]]</f>
        <v>2040.8714768000004</v>
      </c>
      <c r="BA225" s="81">
        <f ca="1">VLOOKUP(eurostat_totals[[#This Row],[energy carrier EUCalc]],$AE$11:$BI$24,COLUMN()-COLUMN($AD$29),FALSE)*eurostat_totals[[#This Row],[2020 1]]</f>
        <v>2040.8714768000004</v>
      </c>
      <c r="BB225" s="81">
        <f ca="1">VLOOKUP(eurostat_totals[[#This Row],[energy carrier EUCalc]],$AE$11:$BI$24,COLUMN()-COLUMN($AD$29),FALSE)*eurostat_totals[[#This Row],[2020 1]]</f>
        <v>2040.8714768000004</v>
      </c>
      <c r="BC225" s="81">
        <f>VLOOKUP(eurostat_totals[[#This Row],[energy carrier EUCalc]],$AE$11:$BI$24,COLUMN()-COLUMN($AD$29),FALSE)*eurostat_totals[[#This Row],[2020 1]]</f>
        <v>2040.8714768000004</v>
      </c>
      <c r="BD225" s="81">
        <f ca="1">VLOOKUP(eurostat_totals[[#This Row],[energy carrier EUCalc]],$AE$11:$BI$24,COLUMN()-COLUMN($AD$29),FALSE)*eurostat_totals[[#This Row],[2020 1]]</f>
        <v>2040.8714768000004</v>
      </c>
      <c r="BE225" s="81">
        <f ca="1">VLOOKUP(eurostat_totals[[#This Row],[energy carrier EUCalc]],$AE$11:$BI$24,COLUMN()-COLUMN($AD$29),FALSE)*eurostat_totals[[#This Row],[2020 1]]</f>
        <v>2040.8714768000004</v>
      </c>
      <c r="BF225" s="81">
        <f ca="1">VLOOKUP(eurostat_totals[[#This Row],[energy carrier EUCalc]],$AE$11:$BI$24,COLUMN()-COLUMN($AD$29),FALSE)*eurostat_totals[[#This Row],[2020 1]]</f>
        <v>2040.8714768000004</v>
      </c>
      <c r="BG225" s="81">
        <f ca="1">VLOOKUP(eurostat_totals[[#This Row],[energy carrier EUCalc]],$AE$11:$BI$24,COLUMN()-COLUMN($AD$29),FALSE)*eurostat_totals[[#This Row],[2020 1]]</f>
        <v>2040.8714768000004</v>
      </c>
      <c r="BH225" s="81">
        <f ca="1">VLOOKUP(eurostat_totals[[#This Row],[energy carrier EUCalc]],$AE$11:$BI$24,COLUMN()-COLUMN($AD$29),FALSE)*eurostat_totals[[#This Row],[2020 1]]</f>
        <v>2040.8714768000004</v>
      </c>
      <c r="BI225" s="81">
        <f ca="1">VLOOKUP(eurostat_totals[[#This Row],[energy carrier EUCalc]],$AE$11:$BI$24,COLUMN()-COLUMN($AD$29),FALSE)*eurostat_totals[[#This Row],[2020 1]]</f>
        <v>2040.8714768000004</v>
      </c>
    </row>
    <row r="226" spans="1:61" x14ac:dyDescent="0.25">
      <c r="A226" s="81" t="str">
        <f t="shared" si="129"/>
        <v>heat-solarGermany</v>
      </c>
      <c r="B226" s="6" t="s">
        <v>38</v>
      </c>
      <c r="C226" t="s">
        <v>2</v>
      </c>
      <c r="D226" s="84">
        <v>100.27386</v>
      </c>
      <c r="E226" s="84">
        <v>132.22147000000001</v>
      </c>
      <c r="F226" s="84">
        <v>173.33352000000002</v>
      </c>
      <c r="G226" s="84">
        <v>222.50516000000002</v>
      </c>
      <c r="H226" s="84">
        <v>288.33096000000006</v>
      </c>
      <c r="I226" s="84">
        <v>356.66883999999999</v>
      </c>
      <c r="J226" s="84">
        <v>455.55873000000003</v>
      </c>
      <c r="K226" s="84">
        <v>582.22105999999997</v>
      </c>
      <c r="L226" s="84">
        <v>713.05856000000006</v>
      </c>
      <c r="M226" s="84">
        <v>948.89170000000013</v>
      </c>
      <c r="N226" s="84">
        <v>1126.1096400000001</v>
      </c>
      <c r="O226" s="84">
        <v>1458.8904600000001</v>
      </c>
      <c r="P226" s="84">
        <v>1731.1138699999999</v>
      </c>
      <c r="Q226" s="84">
        <v>2353.8887400000003</v>
      </c>
      <c r="R226" s="84">
        <v>2381.9403000000002</v>
      </c>
      <c r="S226" s="84">
        <v>2801.9461200000001</v>
      </c>
      <c r="T226" s="84">
        <v>3311.9448800000005</v>
      </c>
      <c r="U226" s="84">
        <v>3640.0039200000001</v>
      </c>
      <c r="V226" s="84">
        <v>4203.0587400000004</v>
      </c>
      <c r="W226" s="84">
        <v>4943.8897400000005</v>
      </c>
      <c r="X226" s="84">
        <v>5238.0589600000003</v>
      </c>
      <c r="Y226" s="84">
        <v>6066.9406900000004</v>
      </c>
      <c r="Z226" s="84">
        <v>6276.9436000000005</v>
      </c>
      <c r="AA226" s="84">
        <v>6338.8849800000007</v>
      </c>
      <c r="AB226" s="84">
        <v>6869.7247000000007</v>
      </c>
      <c r="AC226" s="84">
        <v>7358.3358900000003</v>
      </c>
      <c r="AD226" s="84">
        <v>7346.6710000000012</v>
      </c>
      <c r="AE226" s="84">
        <v>7504.7227000000003</v>
      </c>
      <c r="AF226" s="84">
        <f t="shared" si="126"/>
        <v>7750.2785199999998</v>
      </c>
      <c r="AG226" s="84">
        <f t="shared" si="127"/>
        <v>8032.5572279999997</v>
      </c>
      <c r="AH226" s="84">
        <f t="shared" si="128"/>
        <v>8265.1237335999995</v>
      </c>
      <c r="AI226" s="84">
        <f ca="1">VLOOKUP(eurostat_totals[[#This Row],[energy carrier EUCalc]],$AE$11:$BI$24,COLUMN()-COLUMN($AD$29),FALSE)*eurostat_totals[[#This Row],[2020 1]]</f>
        <v>8265.1237335999995</v>
      </c>
      <c r="AJ226" s="84">
        <f ca="1">VLOOKUP(eurostat_totals[[#This Row],[energy carrier EUCalc]],$AE$11:$BI$24,COLUMN()-COLUMN($AD$29),FALSE)*eurostat_totals[[#This Row],[2020 1]]</f>
        <v>8265.1237335999995</v>
      </c>
      <c r="AK226" s="84">
        <f ca="1">VLOOKUP(eurostat_totals[[#This Row],[energy carrier EUCalc]],$AE$11:$BI$24,COLUMN()-COLUMN($AD$29),FALSE)*eurostat_totals[[#This Row],[2020 1]]</f>
        <v>8265.1237335999995</v>
      </c>
      <c r="AL226" s="84">
        <f ca="1">VLOOKUP(eurostat_totals[[#This Row],[energy carrier EUCalc]],$AE$11:$BI$24,COLUMN()-COLUMN($AD$29),FALSE)*eurostat_totals[[#This Row],[2020 1]]</f>
        <v>8265.1237335999995</v>
      </c>
      <c r="AM226" s="84">
        <f ca="1">VLOOKUP(eurostat_totals[[#This Row],[energy carrier EUCalc]],$AE$11:$BI$24,COLUMN()-COLUMN($AD$29),FALSE)*eurostat_totals[[#This Row],[2020 1]]</f>
        <v>8265.1237335999995</v>
      </c>
      <c r="AN226" s="84">
        <f ca="1">VLOOKUP(eurostat_totals[[#This Row],[energy carrier EUCalc]],$AE$11:$BI$24,COLUMN()-COLUMN($AD$29),FALSE)*eurostat_totals[[#This Row],[2020 1]]</f>
        <v>8265.1237335999995</v>
      </c>
      <c r="AO226" s="84">
        <f>VLOOKUP(eurostat_totals[[#This Row],[energy carrier EUCalc]],$AE$11:$BI$24,COLUMN()-COLUMN($AD$29),FALSE)*eurostat_totals[[#This Row],[2020 1]]</f>
        <v>8265.1237335999995</v>
      </c>
      <c r="AP226" s="84">
        <f ca="1">VLOOKUP(eurostat_totals[[#This Row],[energy carrier EUCalc]],$AE$11:$BI$24,COLUMN()-COLUMN($AD$29),FALSE)*eurostat_totals[[#This Row],[2020 1]]</f>
        <v>8265.1237335999995</v>
      </c>
      <c r="AQ226" s="84">
        <f ca="1">VLOOKUP(eurostat_totals[[#This Row],[energy carrier EUCalc]],$AE$11:$BI$24,COLUMN()-COLUMN($AD$29),FALSE)*eurostat_totals[[#This Row],[2020 1]]</f>
        <v>8265.1237335999995</v>
      </c>
      <c r="AR226" s="81">
        <f ca="1">VLOOKUP(eurostat_totals[[#This Row],[energy carrier EUCalc]],$AE$11:$BI$24,COLUMN()-COLUMN($AD$29),FALSE)*eurostat_totals[[#This Row],[2020 1]]</f>
        <v>8265.1237335999995</v>
      </c>
      <c r="AS226" s="81">
        <f ca="1">VLOOKUP(eurostat_totals[[#This Row],[energy carrier EUCalc]],$AE$11:$BI$24,COLUMN()-COLUMN($AD$29),FALSE)*eurostat_totals[[#This Row],[2020 1]]</f>
        <v>8265.1237335999995</v>
      </c>
      <c r="AT226" s="81">
        <f ca="1">VLOOKUP(eurostat_totals[[#This Row],[energy carrier EUCalc]],$AE$11:$BI$24,COLUMN()-COLUMN($AD$29),FALSE)*eurostat_totals[[#This Row],[2020 1]]</f>
        <v>8265.1237335999995</v>
      </c>
      <c r="AU226" s="81">
        <f ca="1">VLOOKUP(eurostat_totals[[#This Row],[energy carrier EUCalc]],$AE$11:$BI$24,COLUMN()-COLUMN($AD$29),FALSE)*eurostat_totals[[#This Row],[2020 1]]</f>
        <v>8265.1237335999995</v>
      </c>
      <c r="AV226" s="81">
        <f>VLOOKUP(eurostat_totals[[#This Row],[energy carrier EUCalc]],$AE$11:$BI$24,COLUMN()-COLUMN($AD$29),FALSE)*eurostat_totals[[#This Row],[2020 1]]</f>
        <v>8265.1237335999995</v>
      </c>
      <c r="AW226" s="81">
        <f ca="1">VLOOKUP(eurostat_totals[[#This Row],[energy carrier EUCalc]],$AE$11:$BI$24,COLUMN()-COLUMN($AD$29),FALSE)*eurostat_totals[[#This Row],[2020 1]]</f>
        <v>8265.1237335999995</v>
      </c>
      <c r="AX226" s="81">
        <f ca="1">VLOOKUP(eurostat_totals[[#This Row],[energy carrier EUCalc]],$AE$11:$BI$24,COLUMN()-COLUMN($AD$29),FALSE)*eurostat_totals[[#This Row],[2020 1]]</f>
        <v>8265.1237335999995</v>
      </c>
      <c r="AY226" s="81">
        <f ca="1">VLOOKUP(eurostat_totals[[#This Row],[energy carrier EUCalc]],$AE$11:$BI$24,COLUMN()-COLUMN($AD$29),FALSE)*eurostat_totals[[#This Row],[2020 1]]</f>
        <v>8265.1237335999995</v>
      </c>
      <c r="AZ226" s="81">
        <f ca="1">VLOOKUP(eurostat_totals[[#This Row],[energy carrier EUCalc]],$AE$11:$BI$24,COLUMN()-COLUMN($AD$29),FALSE)*eurostat_totals[[#This Row],[2020 1]]</f>
        <v>8265.1237335999995</v>
      </c>
      <c r="BA226" s="81">
        <f ca="1">VLOOKUP(eurostat_totals[[#This Row],[energy carrier EUCalc]],$AE$11:$BI$24,COLUMN()-COLUMN($AD$29),FALSE)*eurostat_totals[[#This Row],[2020 1]]</f>
        <v>8265.1237335999995</v>
      </c>
      <c r="BB226" s="81">
        <f ca="1">VLOOKUP(eurostat_totals[[#This Row],[energy carrier EUCalc]],$AE$11:$BI$24,COLUMN()-COLUMN($AD$29),FALSE)*eurostat_totals[[#This Row],[2020 1]]</f>
        <v>8265.1237335999995</v>
      </c>
      <c r="BC226" s="81">
        <f>VLOOKUP(eurostat_totals[[#This Row],[energy carrier EUCalc]],$AE$11:$BI$24,COLUMN()-COLUMN($AD$29),FALSE)*eurostat_totals[[#This Row],[2020 1]]</f>
        <v>8265.1237335999995</v>
      </c>
      <c r="BD226" s="81">
        <f ca="1">VLOOKUP(eurostat_totals[[#This Row],[energy carrier EUCalc]],$AE$11:$BI$24,COLUMN()-COLUMN($AD$29),FALSE)*eurostat_totals[[#This Row],[2020 1]]</f>
        <v>8265.1237335999995</v>
      </c>
      <c r="BE226" s="81">
        <f ca="1">VLOOKUP(eurostat_totals[[#This Row],[energy carrier EUCalc]],$AE$11:$BI$24,COLUMN()-COLUMN($AD$29),FALSE)*eurostat_totals[[#This Row],[2020 1]]</f>
        <v>8265.1237335999995</v>
      </c>
      <c r="BF226" s="81">
        <f ca="1">VLOOKUP(eurostat_totals[[#This Row],[energy carrier EUCalc]],$AE$11:$BI$24,COLUMN()-COLUMN($AD$29),FALSE)*eurostat_totals[[#This Row],[2020 1]]</f>
        <v>8265.1237335999995</v>
      </c>
      <c r="BG226" s="81">
        <f ca="1">VLOOKUP(eurostat_totals[[#This Row],[energy carrier EUCalc]],$AE$11:$BI$24,COLUMN()-COLUMN($AD$29),FALSE)*eurostat_totals[[#This Row],[2020 1]]</f>
        <v>8265.1237335999995</v>
      </c>
      <c r="BH226" s="81">
        <f ca="1">VLOOKUP(eurostat_totals[[#This Row],[energy carrier EUCalc]],$AE$11:$BI$24,COLUMN()-COLUMN($AD$29),FALSE)*eurostat_totals[[#This Row],[2020 1]]</f>
        <v>8265.1237335999995</v>
      </c>
      <c r="BI226" s="81">
        <f ca="1">VLOOKUP(eurostat_totals[[#This Row],[energy carrier EUCalc]],$AE$11:$BI$24,COLUMN()-COLUMN($AD$29),FALSE)*eurostat_totals[[#This Row],[2020 1]]</f>
        <v>8265.1237335999995</v>
      </c>
    </row>
    <row r="227" spans="1:61" x14ac:dyDescent="0.25">
      <c r="A227" s="81" t="str">
        <f t="shared" si="129"/>
        <v>heat-solarGreece</v>
      </c>
      <c r="B227" s="6" t="s">
        <v>38</v>
      </c>
      <c r="C227" t="s">
        <v>16</v>
      </c>
      <c r="D227" s="84">
        <v>652.22203000000013</v>
      </c>
      <c r="E227" s="84">
        <v>728.32875000000001</v>
      </c>
      <c r="F227" s="84">
        <v>803.05150000000003</v>
      </c>
      <c r="G227" s="84">
        <v>862.22494000000017</v>
      </c>
      <c r="H227" s="84">
        <v>907.77965000000017</v>
      </c>
      <c r="I227" s="84">
        <v>948.89170000000013</v>
      </c>
      <c r="J227" s="84">
        <v>989.44551000000001</v>
      </c>
      <c r="K227" s="84">
        <v>1030.8366800000001</v>
      </c>
      <c r="L227" s="84">
        <v>1076.6705100000001</v>
      </c>
      <c r="M227" s="84">
        <v>1115.8287200000002</v>
      </c>
      <c r="N227" s="84">
        <v>1138.8910100000001</v>
      </c>
      <c r="O227" s="84">
        <v>1153.6145900000001</v>
      </c>
      <c r="P227" s="84">
        <v>1134.99496</v>
      </c>
      <c r="Q227" s="84">
        <v>1131.66878</v>
      </c>
      <c r="R227" s="84">
        <v>1230.83779</v>
      </c>
      <c r="S227" s="84">
        <v>1154.99856</v>
      </c>
      <c r="T227" s="84">
        <v>1250.8297600000001</v>
      </c>
      <c r="U227" s="84">
        <v>1820.5602000000001</v>
      </c>
      <c r="V227" s="84">
        <v>1973.05276</v>
      </c>
      <c r="W227" s="84">
        <v>2077.7809100000004</v>
      </c>
      <c r="X227" s="84">
        <v>2089.7249200000001</v>
      </c>
      <c r="Y227" s="84">
        <v>2037.4945900000002</v>
      </c>
      <c r="Z227" s="84">
        <v>2053.3346500000002</v>
      </c>
      <c r="AA227" s="84">
        <v>2082.78181</v>
      </c>
      <c r="AB227" s="84">
        <v>2135.5587500000001</v>
      </c>
      <c r="AC227" s="84">
        <v>2186.6609700000004</v>
      </c>
      <c r="AD227" s="84">
        <v>2229.9943500000004</v>
      </c>
      <c r="AE227" s="84">
        <v>3023.0556799999999</v>
      </c>
      <c r="AF227" s="84">
        <f t="shared" si="126"/>
        <v>3216.9998860000001</v>
      </c>
      <c r="AG227" s="84">
        <f t="shared" si="127"/>
        <v>3443.8435012</v>
      </c>
      <c r="AH227" s="84">
        <f t="shared" si="128"/>
        <v>3705.5004514399998</v>
      </c>
      <c r="AI227" s="84">
        <f ca="1">VLOOKUP(eurostat_totals[[#This Row],[energy carrier EUCalc]],$AE$11:$BI$24,COLUMN()-COLUMN($AD$29),FALSE)*eurostat_totals[[#This Row],[2020 1]]</f>
        <v>3705.5004514399998</v>
      </c>
      <c r="AJ227" s="84">
        <f ca="1">VLOOKUP(eurostat_totals[[#This Row],[energy carrier EUCalc]],$AE$11:$BI$24,COLUMN()-COLUMN($AD$29),FALSE)*eurostat_totals[[#This Row],[2020 1]]</f>
        <v>3705.5004514399998</v>
      </c>
      <c r="AK227" s="84">
        <f ca="1">VLOOKUP(eurostat_totals[[#This Row],[energy carrier EUCalc]],$AE$11:$BI$24,COLUMN()-COLUMN($AD$29),FALSE)*eurostat_totals[[#This Row],[2020 1]]</f>
        <v>3705.5004514399998</v>
      </c>
      <c r="AL227" s="84">
        <f ca="1">VLOOKUP(eurostat_totals[[#This Row],[energy carrier EUCalc]],$AE$11:$BI$24,COLUMN()-COLUMN($AD$29),FALSE)*eurostat_totals[[#This Row],[2020 1]]</f>
        <v>3705.5004514399998</v>
      </c>
      <c r="AM227" s="84">
        <f ca="1">VLOOKUP(eurostat_totals[[#This Row],[energy carrier EUCalc]],$AE$11:$BI$24,COLUMN()-COLUMN($AD$29),FALSE)*eurostat_totals[[#This Row],[2020 1]]</f>
        <v>3705.5004514399998</v>
      </c>
      <c r="AN227" s="84">
        <f ca="1">VLOOKUP(eurostat_totals[[#This Row],[energy carrier EUCalc]],$AE$11:$BI$24,COLUMN()-COLUMN($AD$29),FALSE)*eurostat_totals[[#This Row],[2020 1]]</f>
        <v>3705.5004514399998</v>
      </c>
      <c r="AO227" s="84">
        <f>VLOOKUP(eurostat_totals[[#This Row],[energy carrier EUCalc]],$AE$11:$BI$24,COLUMN()-COLUMN($AD$29),FALSE)*eurostat_totals[[#This Row],[2020 1]]</f>
        <v>3705.5004514399998</v>
      </c>
      <c r="AP227" s="84">
        <f ca="1">VLOOKUP(eurostat_totals[[#This Row],[energy carrier EUCalc]],$AE$11:$BI$24,COLUMN()-COLUMN($AD$29),FALSE)*eurostat_totals[[#This Row],[2020 1]]</f>
        <v>3705.5004514399998</v>
      </c>
      <c r="AQ227" s="84">
        <f ca="1">VLOOKUP(eurostat_totals[[#This Row],[energy carrier EUCalc]],$AE$11:$BI$24,COLUMN()-COLUMN($AD$29),FALSE)*eurostat_totals[[#This Row],[2020 1]]</f>
        <v>3705.5004514399998</v>
      </c>
      <c r="AR227" s="81">
        <f ca="1">VLOOKUP(eurostat_totals[[#This Row],[energy carrier EUCalc]],$AE$11:$BI$24,COLUMN()-COLUMN($AD$29),FALSE)*eurostat_totals[[#This Row],[2020 1]]</f>
        <v>3705.5004514399998</v>
      </c>
      <c r="AS227" s="81">
        <f ca="1">VLOOKUP(eurostat_totals[[#This Row],[energy carrier EUCalc]],$AE$11:$BI$24,COLUMN()-COLUMN($AD$29),FALSE)*eurostat_totals[[#This Row],[2020 1]]</f>
        <v>3705.5004514399998</v>
      </c>
      <c r="AT227" s="81">
        <f ca="1">VLOOKUP(eurostat_totals[[#This Row],[energy carrier EUCalc]],$AE$11:$BI$24,COLUMN()-COLUMN($AD$29),FALSE)*eurostat_totals[[#This Row],[2020 1]]</f>
        <v>3705.5004514399998</v>
      </c>
      <c r="AU227" s="81">
        <f ca="1">VLOOKUP(eurostat_totals[[#This Row],[energy carrier EUCalc]],$AE$11:$BI$24,COLUMN()-COLUMN($AD$29),FALSE)*eurostat_totals[[#This Row],[2020 1]]</f>
        <v>3705.5004514399998</v>
      </c>
      <c r="AV227" s="81">
        <f>VLOOKUP(eurostat_totals[[#This Row],[energy carrier EUCalc]],$AE$11:$BI$24,COLUMN()-COLUMN($AD$29),FALSE)*eurostat_totals[[#This Row],[2020 1]]</f>
        <v>3705.5004514399998</v>
      </c>
      <c r="AW227" s="81">
        <f ca="1">VLOOKUP(eurostat_totals[[#This Row],[energy carrier EUCalc]],$AE$11:$BI$24,COLUMN()-COLUMN($AD$29),FALSE)*eurostat_totals[[#This Row],[2020 1]]</f>
        <v>3705.5004514399998</v>
      </c>
      <c r="AX227" s="81">
        <f ca="1">VLOOKUP(eurostat_totals[[#This Row],[energy carrier EUCalc]],$AE$11:$BI$24,COLUMN()-COLUMN($AD$29),FALSE)*eurostat_totals[[#This Row],[2020 1]]</f>
        <v>3705.5004514399998</v>
      </c>
      <c r="AY227" s="81">
        <f ca="1">VLOOKUP(eurostat_totals[[#This Row],[energy carrier EUCalc]],$AE$11:$BI$24,COLUMN()-COLUMN($AD$29),FALSE)*eurostat_totals[[#This Row],[2020 1]]</f>
        <v>3705.5004514399998</v>
      </c>
      <c r="AZ227" s="81">
        <f ca="1">VLOOKUP(eurostat_totals[[#This Row],[energy carrier EUCalc]],$AE$11:$BI$24,COLUMN()-COLUMN($AD$29),FALSE)*eurostat_totals[[#This Row],[2020 1]]</f>
        <v>3705.5004514399998</v>
      </c>
      <c r="BA227" s="81">
        <f ca="1">VLOOKUP(eurostat_totals[[#This Row],[energy carrier EUCalc]],$AE$11:$BI$24,COLUMN()-COLUMN($AD$29),FALSE)*eurostat_totals[[#This Row],[2020 1]]</f>
        <v>3705.5004514399998</v>
      </c>
      <c r="BB227" s="81">
        <f ca="1">VLOOKUP(eurostat_totals[[#This Row],[energy carrier EUCalc]],$AE$11:$BI$24,COLUMN()-COLUMN($AD$29),FALSE)*eurostat_totals[[#This Row],[2020 1]]</f>
        <v>3705.5004514399998</v>
      </c>
      <c r="BC227" s="81">
        <f>VLOOKUP(eurostat_totals[[#This Row],[energy carrier EUCalc]],$AE$11:$BI$24,COLUMN()-COLUMN($AD$29),FALSE)*eurostat_totals[[#This Row],[2020 1]]</f>
        <v>3705.5004514399998</v>
      </c>
      <c r="BD227" s="81">
        <f ca="1">VLOOKUP(eurostat_totals[[#This Row],[energy carrier EUCalc]],$AE$11:$BI$24,COLUMN()-COLUMN($AD$29),FALSE)*eurostat_totals[[#This Row],[2020 1]]</f>
        <v>3705.5004514399998</v>
      </c>
      <c r="BE227" s="81">
        <f ca="1">VLOOKUP(eurostat_totals[[#This Row],[energy carrier EUCalc]],$AE$11:$BI$24,COLUMN()-COLUMN($AD$29),FALSE)*eurostat_totals[[#This Row],[2020 1]]</f>
        <v>3705.5004514399998</v>
      </c>
      <c r="BF227" s="81">
        <f ca="1">VLOOKUP(eurostat_totals[[#This Row],[energy carrier EUCalc]],$AE$11:$BI$24,COLUMN()-COLUMN($AD$29),FALSE)*eurostat_totals[[#This Row],[2020 1]]</f>
        <v>3705.5004514399998</v>
      </c>
      <c r="BG227" s="81">
        <f ca="1">VLOOKUP(eurostat_totals[[#This Row],[energy carrier EUCalc]],$AE$11:$BI$24,COLUMN()-COLUMN($AD$29),FALSE)*eurostat_totals[[#This Row],[2020 1]]</f>
        <v>3705.5004514399998</v>
      </c>
      <c r="BH227" s="81">
        <f ca="1">VLOOKUP(eurostat_totals[[#This Row],[energy carrier EUCalc]],$AE$11:$BI$24,COLUMN()-COLUMN($AD$29),FALSE)*eurostat_totals[[#This Row],[2020 1]]</f>
        <v>3705.5004514399998</v>
      </c>
      <c r="BI227" s="81">
        <f ca="1">VLOOKUP(eurostat_totals[[#This Row],[energy carrier EUCalc]],$AE$11:$BI$24,COLUMN()-COLUMN($AD$29),FALSE)*eurostat_totals[[#This Row],[2020 1]]</f>
        <v>3705.5004514399998</v>
      </c>
    </row>
    <row r="228" spans="1:61" x14ac:dyDescent="0.25">
      <c r="A228" s="81" t="str">
        <f t="shared" si="129"/>
        <v>heat-solarHungary</v>
      </c>
      <c r="B228" s="6" t="s">
        <v>38</v>
      </c>
      <c r="C228" t="s">
        <v>15</v>
      </c>
      <c r="D228" s="84">
        <v>0</v>
      </c>
      <c r="E228" s="84">
        <v>0</v>
      </c>
      <c r="F228" s="84">
        <v>0</v>
      </c>
      <c r="G228" s="84">
        <v>0</v>
      </c>
      <c r="H228" s="84">
        <v>0</v>
      </c>
      <c r="I228" s="84">
        <v>0</v>
      </c>
      <c r="J228" s="84">
        <v>0</v>
      </c>
      <c r="K228" s="84">
        <v>0</v>
      </c>
      <c r="L228" s="84">
        <v>0</v>
      </c>
      <c r="M228" s="84">
        <v>0</v>
      </c>
      <c r="N228" s="84">
        <v>0</v>
      </c>
      <c r="O228" s="84">
        <v>16.665790000000001</v>
      </c>
      <c r="P228" s="84">
        <v>19.445360000000001</v>
      </c>
      <c r="Q228" s="84">
        <v>21.108450000000001</v>
      </c>
      <c r="R228" s="84">
        <v>20.829329999999999</v>
      </c>
      <c r="S228" s="84">
        <v>21.945810000000002</v>
      </c>
      <c r="T228" s="84">
        <v>22.224930000000001</v>
      </c>
      <c r="U228" s="84">
        <v>28.051560000000002</v>
      </c>
      <c r="V228" s="84">
        <v>42.77514</v>
      </c>
      <c r="W228" s="84">
        <v>50.834730000000008</v>
      </c>
      <c r="X228" s="84">
        <v>59.161810000000003</v>
      </c>
      <c r="Y228" s="84">
        <v>73.33878</v>
      </c>
      <c r="Z228" s="84">
        <v>95.552080000000004</v>
      </c>
      <c r="AA228" s="84">
        <v>99.994740000000021</v>
      </c>
      <c r="AB228" s="84">
        <v>110.27566</v>
      </c>
      <c r="AC228" s="84">
        <v>121.94055</v>
      </c>
      <c r="AD228" s="84">
        <v>127.49969</v>
      </c>
      <c r="AE228" s="84">
        <v>134.16368</v>
      </c>
      <c r="AF228" s="84">
        <f t="shared" si="126"/>
        <v>141.886</v>
      </c>
      <c r="AG228" s="84">
        <f t="shared" si="127"/>
        <v>150.264252</v>
      </c>
      <c r="AH228" s="84">
        <f t="shared" si="128"/>
        <v>158.2619704</v>
      </c>
      <c r="AI228" s="84">
        <f ca="1">VLOOKUP(eurostat_totals[[#This Row],[energy carrier EUCalc]],$AE$11:$BI$24,COLUMN()-COLUMN($AD$29),FALSE)*eurostat_totals[[#This Row],[2020 1]]</f>
        <v>158.2619704</v>
      </c>
      <c r="AJ228" s="84">
        <f ca="1">VLOOKUP(eurostat_totals[[#This Row],[energy carrier EUCalc]],$AE$11:$BI$24,COLUMN()-COLUMN($AD$29),FALSE)*eurostat_totals[[#This Row],[2020 1]]</f>
        <v>158.2619704</v>
      </c>
      <c r="AK228" s="84">
        <f ca="1">VLOOKUP(eurostat_totals[[#This Row],[energy carrier EUCalc]],$AE$11:$BI$24,COLUMN()-COLUMN($AD$29),FALSE)*eurostat_totals[[#This Row],[2020 1]]</f>
        <v>158.2619704</v>
      </c>
      <c r="AL228" s="84">
        <f ca="1">VLOOKUP(eurostat_totals[[#This Row],[energy carrier EUCalc]],$AE$11:$BI$24,COLUMN()-COLUMN($AD$29),FALSE)*eurostat_totals[[#This Row],[2020 1]]</f>
        <v>158.2619704</v>
      </c>
      <c r="AM228" s="84">
        <f ca="1">VLOOKUP(eurostat_totals[[#This Row],[energy carrier EUCalc]],$AE$11:$BI$24,COLUMN()-COLUMN($AD$29),FALSE)*eurostat_totals[[#This Row],[2020 1]]</f>
        <v>158.2619704</v>
      </c>
      <c r="AN228" s="84">
        <f ca="1">VLOOKUP(eurostat_totals[[#This Row],[energy carrier EUCalc]],$AE$11:$BI$24,COLUMN()-COLUMN($AD$29),FALSE)*eurostat_totals[[#This Row],[2020 1]]</f>
        <v>158.2619704</v>
      </c>
      <c r="AO228" s="84">
        <f>VLOOKUP(eurostat_totals[[#This Row],[energy carrier EUCalc]],$AE$11:$BI$24,COLUMN()-COLUMN($AD$29),FALSE)*eurostat_totals[[#This Row],[2020 1]]</f>
        <v>158.2619704</v>
      </c>
      <c r="AP228" s="84">
        <f ca="1">VLOOKUP(eurostat_totals[[#This Row],[energy carrier EUCalc]],$AE$11:$BI$24,COLUMN()-COLUMN($AD$29),FALSE)*eurostat_totals[[#This Row],[2020 1]]</f>
        <v>158.2619704</v>
      </c>
      <c r="AQ228" s="84">
        <f ca="1">VLOOKUP(eurostat_totals[[#This Row],[energy carrier EUCalc]],$AE$11:$BI$24,COLUMN()-COLUMN($AD$29),FALSE)*eurostat_totals[[#This Row],[2020 1]]</f>
        <v>158.2619704</v>
      </c>
      <c r="AR228" s="81">
        <f ca="1">VLOOKUP(eurostat_totals[[#This Row],[energy carrier EUCalc]],$AE$11:$BI$24,COLUMN()-COLUMN($AD$29),FALSE)*eurostat_totals[[#This Row],[2020 1]]</f>
        <v>158.2619704</v>
      </c>
      <c r="AS228" s="81">
        <f ca="1">VLOOKUP(eurostat_totals[[#This Row],[energy carrier EUCalc]],$AE$11:$BI$24,COLUMN()-COLUMN($AD$29),FALSE)*eurostat_totals[[#This Row],[2020 1]]</f>
        <v>158.2619704</v>
      </c>
      <c r="AT228" s="81">
        <f ca="1">VLOOKUP(eurostat_totals[[#This Row],[energy carrier EUCalc]],$AE$11:$BI$24,COLUMN()-COLUMN($AD$29),FALSE)*eurostat_totals[[#This Row],[2020 1]]</f>
        <v>158.2619704</v>
      </c>
      <c r="AU228" s="81">
        <f ca="1">VLOOKUP(eurostat_totals[[#This Row],[energy carrier EUCalc]],$AE$11:$BI$24,COLUMN()-COLUMN($AD$29),FALSE)*eurostat_totals[[#This Row],[2020 1]]</f>
        <v>158.2619704</v>
      </c>
      <c r="AV228" s="81">
        <f>VLOOKUP(eurostat_totals[[#This Row],[energy carrier EUCalc]],$AE$11:$BI$24,COLUMN()-COLUMN($AD$29),FALSE)*eurostat_totals[[#This Row],[2020 1]]</f>
        <v>158.2619704</v>
      </c>
      <c r="AW228" s="81">
        <f ca="1">VLOOKUP(eurostat_totals[[#This Row],[energy carrier EUCalc]],$AE$11:$BI$24,COLUMN()-COLUMN($AD$29),FALSE)*eurostat_totals[[#This Row],[2020 1]]</f>
        <v>158.2619704</v>
      </c>
      <c r="AX228" s="81">
        <f ca="1">VLOOKUP(eurostat_totals[[#This Row],[energy carrier EUCalc]],$AE$11:$BI$24,COLUMN()-COLUMN($AD$29),FALSE)*eurostat_totals[[#This Row],[2020 1]]</f>
        <v>158.2619704</v>
      </c>
      <c r="AY228" s="81">
        <f ca="1">VLOOKUP(eurostat_totals[[#This Row],[energy carrier EUCalc]],$AE$11:$BI$24,COLUMN()-COLUMN($AD$29),FALSE)*eurostat_totals[[#This Row],[2020 1]]</f>
        <v>158.2619704</v>
      </c>
      <c r="AZ228" s="81">
        <f ca="1">VLOOKUP(eurostat_totals[[#This Row],[energy carrier EUCalc]],$AE$11:$BI$24,COLUMN()-COLUMN($AD$29),FALSE)*eurostat_totals[[#This Row],[2020 1]]</f>
        <v>158.2619704</v>
      </c>
      <c r="BA228" s="81">
        <f ca="1">VLOOKUP(eurostat_totals[[#This Row],[energy carrier EUCalc]],$AE$11:$BI$24,COLUMN()-COLUMN($AD$29),FALSE)*eurostat_totals[[#This Row],[2020 1]]</f>
        <v>158.2619704</v>
      </c>
      <c r="BB228" s="81">
        <f ca="1">VLOOKUP(eurostat_totals[[#This Row],[energy carrier EUCalc]],$AE$11:$BI$24,COLUMN()-COLUMN($AD$29),FALSE)*eurostat_totals[[#This Row],[2020 1]]</f>
        <v>158.2619704</v>
      </c>
      <c r="BC228" s="81">
        <f>VLOOKUP(eurostat_totals[[#This Row],[energy carrier EUCalc]],$AE$11:$BI$24,COLUMN()-COLUMN($AD$29),FALSE)*eurostat_totals[[#This Row],[2020 1]]</f>
        <v>158.2619704</v>
      </c>
      <c r="BD228" s="81">
        <f ca="1">VLOOKUP(eurostat_totals[[#This Row],[energy carrier EUCalc]],$AE$11:$BI$24,COLUMN()-COLUMN($AD$29),FALSE)*eurostat_totals[[#This Row],[2020 1]]</f>
        <v>158.2619704</v>
      </c>
      <c r="BE228" s="81">
        <f ca="1">VLOOKUP(eurostat_totals[[#This Row],[energy carrier EUCalc]],$AE$11:$BI$24,COLUMN()-COLUMN($AD$29),FALSE)*eurostat_totals[[#This Row],[2020 1]]</f>
        <v>158.2619704</v>
      </c>
      <c r="BF228" s="81">
        <f ca="1">VLOOKUP(eurostat_totals[[#This Row],[energy carrier EUCalc]],$AE$11:$BI$24,COLUMN()-COLUMN($AD$29),FALSE)*eurostat_totals[[#This Row],[2020 1]]</f>
        <v>158.2619704</v>
      </c>
      <c r="BG228" s="81">
        <f ca="1">VLOOKUP(eurostat_totals[[#This Row],[energy carrier EUCalc]],$AE$11:$BI$24,COLUMN()-COLUMN($AD$29),FALSE)*eurostat_totals[[#This Row],[2020 1]]</f>
        <v>158.2619704</v>
      </c>
      <c r="BH228" s="81">
        <f ca="1">VLOOKUP(eurostat_totals[[#This Row],[energy carrier EUCalc]],$AE$11:$BI$24,COLUMN()-COLUMN($AD$29),FALSE)*eurostat_totals[[#This Row],[2020 1]]</f>
        <v>158.2619704</v>
      </c>
      <c r="BI228" s="81">
        <f ca="1">VLOOKUP(eurostat_totals[[#This Row],[energy carrier EUCalc]],$AE$11:$BI$24,COLUMN()-COLUMN($AD$29),FALSE)*eurostat_totals[[#This Row],[2020 1]]</f>
        <v>158.2619704</v>
      </c>
    </row>
    <row r="229" spans="1:61" x14ac:dyDescent="0.25">
      <c r="A229" s="81" t="str">
        <f t="shared" si="129"/>
        <v>heat-solarIceland</v>
      </c>
      <c r="B229" s="6" t="s">
        <v>38</v>
      </c>
      <c r="C229" t="s">
        <v>70</v>
      </c>
      <c r="D229" s="84">
        <v>0</v>
      </c>
      <c r="E229" s="84">
        <v>0</v>
      </c>
      <c r="F229" s="84">
        <v>0</v>
      </c>
      <c r="G229" s="84">
        <v>0</v>
      </c>
      <c r="H229" s="84">
        <v>0</v>
      </c>
      <c r="I229" s="84">
        <v>0</v>
      </c>
      <c r="J229" s="84">
        <v>0</v>
      </c>
      <c r="K229" s="84">
        <v>0</v>
      </c>
      <c r="L229" s="84">
        <v>0</v>
      </c>
      <c r="M229" s="84">
        <v>0</v>
      </c>
      <c r="N229" s="84">
        <v>0</v>
      </c>
      <c r="O229" s="84">
        <v>0</v>
      </c>
      <c r="P229" s="84">
        <v>0</v>
      </c>
      <c r="Q229" s="84">
        <v>0</v>
      </c>
      <c r="R229" s="84">
        <v>0</v>
      </c>
      <c r="S229" s="84">
        <v>0</v>
      </c>
      <c r="T229" s="84">
        <v>0</v>
      </c>
      <c r="U229" s="84">
        <v>0</v>
      </c>
      <c r="V229" s="84">
        <v>0</v>
      </c>
      <c r="W229" s="84">
        <v>0</v>
      </c>
      <c r="X229" s="84">
        <v>0</v>
      </c>
      <c r="Y229" s="84">
        <v>0</v>
      </c>
      <c r="Z229" s="84">
        <v>0</v>
      </c>
      <c r="AA229" s="84">
        <v>0</v>
      </c>
      <c r="AB229" s="84">
        <v>0</v>
      </c>
      <c r="AC229" s="84">
        <v>0</v>
      </c>
      <c r="AD229" s="84">
        <v>0</v>
      </c>
      <c r="AE229" s="84">
        <v>0</v>
      </c>
      <c r="AF229" s="84">
        <f t="shared" si="126"/>
        <v>0</v>
      </c>
      <c r="AG229" s="84">
        <f t="shared" si="127"/>
        <v>0</v>
      </c>
      <c r="AH229" s="84">
        <f t="shared" si="128"/>
        <v>0</v>
      </c>
      <c r="AI229" s="84">
        <f ca="1">VLOOKUP(eurostat_totals[[#This Row],[energy carrier EUCalc]],$AE$11:$BI$24,COLUMN()-COLUMN($AD$29),FALSE)*eurostat_totals[[#This Row],[2020 1]]</f>
        <v>0</v>
      </c>
      <c r="AJ229" s="84">
        <f ca="1">VLOOKUP(eurostat_totals[[#This Row],[energy carrier EUCalc]],$AE$11:$BI$24,COLUMN()-COLUMN($AD$29),FALSE)*eurostat_totals[[#This Row],[2020 1]]</f>
        <v>0</v>
      </c>
      <c r="AK229" s="84">
        <f ca="1">VLOOKUP(eurostat_totals[[#This Row],[energy carrier EUCalc]],$AE$11:$BI$24,COLUMN()-COLUMN($AD$29),FALSE)*eurostat_totals[[#This Row],[2020 1]]</f>
        <v>0</v>
      </c>
      <c r="AL229" s="84">
        <f ca="1">VLOOKUP(eurostat_totals[[#This Row],[energy carrier EUCalc]],$AE$11:$BI$24,COLUMN()-COLUMN($AD$29),FALSE)*eurostat_totals[[#This Row],[2020 1]]</f>
        <v>0</v>
      </c>
      <c r="AM229" s="84">
        <f ca="1">VLOOKUP(eurostat_totals[[#This Row],[energy carrier EUCalc]],$AE$11:$BI$24,COLUMN()-COLUMN($AD$29),FALSE)*eurostat_totals[[#This Row],[2020 1]]</f>
        <v>0</v>
      </c>
      <c r="AN229" s="84">
        <f ca="1">VLOOKUP(eurostat_totals[[#This Row],[energy carrier EUCalc]],$AE$11:$BI$24,COLUMN()-COLUMN($AD$29),FALSE)*eurostat_totals[[#This Row],[2020 1]]</f>
        <v>0</v>
      </c>
      <c r="AO229" s="84">
        <f>VLOOKUP(eurostat_totals[[#This Row],[energy carrier EUCalc]],$AE$11:$BI$24,COLUMN()-COLUMN($AD$29),FALSE)*eurostat_totals[[#This Row],[2020 1]]</f>
        <v>0</v>
      </c>
      <c r="AP229" s="84">
        <f ca="1">VLOOKUP(eurostat_totals[[#This Row],[energy carrier EUCalc]],$AE$11:$BI$24,COLUMN()-COLUMN($AD$29),FALSE)*eurostat_totals[[#This Row],[2020 1]]</f>
        <v>0</v>
      </c>
      <c r="AQ229" s="84">
        <f ca="1">VLOOKUP(eurostat_totals[[#This Row],[energy carrier EUCalc]],$AE$11:$BI$24,COLUMN()-COLUMN($AD$29),FALSE)*eurostat_totals[[#This Row],[2020 1]]</f>
        <v>0</v>
      </c>
      <c r="AR229" s="81">
        <f ca="1">VLOOKUP(eurostat_totals[[#This Row],[energy carrier EUCalc]],$AE$11:$BI$24,COLUMN()-COLUMN($AD$29),FALSE)*eurostat_totals[[#This Row],[2020 1]]</f>
        <v>0</v>
      </c>
      <c r="AS229" s="81">
        <f ca="1">VLOOKUP(eurostat_totals[[#This Row],[energy carrier EUCalc]],$AE$11:$BI$24,COLUMN()-COLUMN($AD$29),FALSE)*eurostat_totals[[#This Row],[2020 1]]</f>
        <v>0</v>
      </c>
      <c r="AT229" s="81">
        <f ca="1">VLOOKUP(eurostat_totals[[#This Row],[energy carrier EUCalc]],$AE$11:$BI$24,COLUMN()-COLUMN($AD$29),FALSE)*eurostat_totals[[#This Row],[2020 1]]</f>
        <v>0</v>
      </c>
      <c r="AU229" s="81">
        <f ca="1">VLOOKUP(eurostat_totals[[#This Row],[energy carrier EUCalc]],$AE$11:$BI$24,COLUMN()-COLUMN($AD$29),FALSE)*eurostat_totals[[#This Row],[2020 1]]</f>
        <v>0</v>
      </c>
      <c r="AV229" s="81">
        <f>VLOOKUP(eurostat_totals[[#This Row],[energy carrier EUCalc]],$AE$11:$BI$24,COLUMN()-COLUMN($AD$29),FALSE)*eurostat_totals[[#This Row],[2020 1]]</f>
        <v>0</v>
      </c>
      <c r="AW229" s="81">
        <f ca="1">VLOOKUP(eurostat_totals[[#This Row],[energy carrier EUCalc]],$AE$11:$BI$24,COLUMN()-COLUMN($AD$29),FALSE)*eurostat_totals[[#This Row],[2020 1]]</f>
        <v>0</v>
      </c>
      <c r="AX229" s="81">
        <f ca="1">VLOOKUP(eurostat_totals[[#This Row],[energy carrier EUCalc]],$AE$11:$BI$24,COLUMN()-COLUMN($AD$29),FALSE)*eurostat_totals[[#This Row],[2020 1]]</f>
        <v>0</v>
      </c>
      <c r="AY229" s="81">
        <f ca="1">VLOOKUP(eurostat_totals[[#This Row],[energy carrier EUCalc]],$AE$11:$BI$24,COLUMN()-COLUMN($AD$29),FALSE)*eurostat_totals[[#This Row],[2020 1]]</f>
        <v>0</v>
      </c>
      <c r="AZ229" s="81">
        <f ca="1">VLOOKUP(eurostat_totals[[#This Row],[energy carrier EUCalc]],$AE$11:$BI$24,COLUMN()-COLUMN($AD$29),FALSE)*eurostat_totals[[#This Row],[2020 1]]</f>
        <v>0</v>
      </c>
      <c r="BA229" s="81">
        <f ca="1">VLOOKUP(eurostat_totals[[#This Row],[energy carrier EUCalc]],$AE$11:$BI$24,COLUMN()-COLUMN($AD$29),FALSE)*eurostat_totals[[#This Row],[2020 1]]</f>
        <v>0</v>
      </c>
      <c r="BB229" s="81">
        <f ca="1">VLOOKUP(eurostat_totals[[#This Row],[energy carrier EUCalc]],$AE$11:$BI$24,COLUMN()-COLUMN($AD$29),FALSE)*eurostat_totals[[#This Row],[2020 1]]</f>
        <v>0</v>
      </c>
      <c r="BC229" s="81">
        <f>VLOOKUP(eurostat_totals[[#This Row],[energy carrier EUCalc]],$AE$11:$BI$24,COLUMN()-COLUMN($AD$29),FALSE)*eurostat_totals[[#This Row],[2020 1]]</f>
        <v>0</v>
      </c>
      <c r="BD229" s="81">
        <f ca="1">VLOOKUP(eurostat_totals[[#This Row],[energy carrier EUCalc]],$AE$11:$BI$24,COLUMN()-COLUMN($AD$29),FALSE)*eurostat_totals[[#This Row],[2020 1]]</f>
        <v>0</v>
      </c>
      <c r="BE229" s="81">
        <f ca="1">VLOOKUP(eurostat_totals[[#This Row],[energy carrier EUCalc]],$AE$11:$BI$24,COLUMN()-COLUMN($AD$29),FALSE)*eurostat_totals[[#This Row],[2020 1]]</f>
        <v>0</v>
      </c>
      <c r="BF229" s="81">
        <f ca="1">VLOOKUP(eurostat_totals[[#This Row],[energy carrier EUCalc]],$AE$11:$BI$24,COLUMN()-COLUMN($AD$29),FALSE)*eurostat_totals[[#This Row],[2020 1]]</f>
        <v>0</v>
      </c>
      <c r="BG229" s="81">
        <f ca="1">VLOOKUP(eurostat_totals[[#This Row],[energy carrier EUCalc]],$AE$11:$BI$24,COLUMN()-COLUMN($AD$29),FALSE)*eurostat_totals[[#This Row],[2020 1]]</f>
        <v>0</v>
      </c>
      <c r="BH229" s="81">
        <f ca="1">VLOOKUP(eurostat_totals[[#This Row],[energy carrier EUCalc]],$AE$11:$BI$24,COLUMN()-COLUMN($AD$29),FALSE)*eurostat_totals[[#This Row],[2020 1]]</f>
        <v>0</v>
      </c>
      <c r="BI229" s="81">
        <f ca="1">VLOOKUP(eurostat_totals[[#This Row],[energy carrier EUCalc]],$AE$11:$BI$24,COLUMN()-COLUMN($AD$29),FALSE)*eurostat_totals[[#This Row],[2020 1]]</f>
        <v>0</v>
      </c>
    </row>
    <row r="230" spans="1:61" x14ac:dyDescent="0.25">
      <c r="A230" s="81" t="str">
        <f t="shared" si="129"/>
        <v>heat-solarIreland</v>
      </c>
      <c r="B230" s="6" t="s">
        <v>38</v>
      </c>
      <c r="C230" t="s">
        <v>18</v>
      </c>
      <c r="D230" s="84">
        <v>0.55824000000000007</v>
      </c>
      <c r="E230" s="84">
        <v>1.3839699999999999</v>
      </c>
      <c r="F230" s="84">
        <v>1.1164800000000001</v>
      </c>
      <c r="G230" s="84">
        <v>1.1164800000000001</v>
      </c>
      <c r="H230" s="84">
        <v>1.1164800000000001</v>
      </c>
      <c r="I230" s="84">
        <v>1.1164800000000001</v>
      </c>
      <c r="J230" s="84">
        <v>1.1164800000000001</v>
      </c>
      <c r="K230" s="84">
        <v>1.1164800000000001</v>
      </c>
      <c r="L230" s="84">
        <v>1.3839699999999999</v>
      </c>
      <c r="M230" s="84">
        <v>1.3839699999999999</v>
      </c>
      <c r="N230" s="84">
        <v>1.3839699999999999</v>
      </c>
      <c r="O230" s="84">
        <v>1.3839699999999999</v>
      </c>
      <c r="P230" s="84">
        <v>1.9422100000000002</v>
      </c>
      <c r="Q230" s="84">
        <v>2.5004500000000003</v>
      </c>
      <c r="R230" s="84">
        <v>3.3378100000000002</v>
      </c>
      <c r="S230" s="84">
        <v>5.3614300000000004</v>
      </c>
      <c r="T230" s="84">
        <v>7.1873400000000007</v>
      </c>
      <c r="U230" s="84">
        <v>16.142440000000001</v>
      </c>
      <c r="V230" s="84">
        <v>36.634500000000003</v>
      </c>
      <c r="W230" s="84">
        <v>61.580850000000005</v>
      </c>
      <c r="X230" s="84">
        <v>85.433980000000005</v>
      </c>
      <c r="Y230" s="84">
        <v>98.843370000000007</v>
      </c>
      <c r="Z230" s="84">
        <v>107.04252000000001</v>
      </c>
      <c r="AA230" s="84">
        <v>115.55568000000001</v>
      </c>
      <c r="AB230" s="84">
        <v>123.03377000000002</v>
      </c>
      <c r="AC230" s="84">
        <v>131.00031999999999</v>
      </c>
      <c r="AD230" s="84">
        <v>138.69938000000002</v>
      </c>
      <c r="AE230" s="84">
        <v>145.13077000000001</v>
      </c>
      <c r="AF230" s="84">
        <f t="shared" si="126"/>
        <v>152.74842000000001</v>
      </c>
      <c r="AG230" s="84">
        <f t="shared" si="127"/>
        <v>160.18696800000001</v>
      </c>
      <c r="AH230" s="84">
        <f t="shared" si="128"/>
        <v>167.61760760000001</v>
      </c>
      <c r="AI230" s="84">
        <f ca="1">VLOOKUP(eurostat_totals[[#This Row],[energy carrier EUCalc]],$AE$11:$BI$24,COLUMN()-COLUMN($AD$29),FALSE)*eurostat_totals[[#This Row],[2020 1]]</f>
        <v>167.61760760000001</v>
      </c>
      <c r="AJ230" s="84">
        <f ca="1">VLOOKUP(eurostat_totals[[#This Row],[energy carrier EUCalc]],$AE$11:$BI$24,COLUMN()-COLUMN($AD$29),FALSE)*eurostat_totals[[#This Row],[2020 1]]</f>
        <v>167.61760760000001</v>
      </c>
      <c r="AK230" s="84">
        <f ca="1">VLOOKUP(eurostat_totals[[#This Row],[energy carrier EUCalc]],$AE$11:$BI$24,COLUMN()-COLUMN($AD$29),FALSE)*eurostat_totals[[#This Row],[2020 1]]</f>
        <v>167.61760760000001</v>
      </c>
      <c r="AL230" s="84">
        <f ca="1">VLOOKUP(eurostat_totals[[#This Row],[energy carrier EUCalc]],$AE$11:$BI$24,COLUMN()-COLUMN($AD$29),FALSE)*eurostat_totals[[#This Row],[2020 1]]</f>
        <v>167.61760760000001</v>
      </c>
      <c r="AM230" s="84">
        <f ca="1">VLOOKUP(eurostat_totals[[#This Row],[energy carrier EUCalc]],$AE$11:$BI$24,COLUMN()-COLUMN($AD$29),FALSE)*eurostat_totals[[#This Row],[2020 1]]</f>
        <v>167.61760760000001</v>
      </c>
      <c r="AN230" s="84">
        <f ca="1">VLOOKUP(eurostat_totals[[#This Row],[energy carrier EUCalc]],$AE$11:$BI$24,COLUMN()-COLUMN($AD$29),FALSE)*eurostat_totals[[#This Row],[2020 1]]</f>
        <v>167.61760760000001</v>
      </c>
      <c r="AO230" s="84">
        <f>VLOOKUP(eurostat_totals[[#This Row],[energy carrier EUCalc]],$AE$11:$BI$24,COLUMN()-COLUMN($AD$29),FALSE)*eurostat_totals[[#This Row],[2020 1]]</f>
        <v>167.61760760000001</v>
      </c>
      <c r="AP230" s="84">
        <f ca="1">VLOOKUP(eurostat_totals[[#This Row],[energy carrier EUCalc]],$AE$11:$BI$24,COLUMN()-COLUMN($AD$29),FALSE)*eurostat_totals[[#This Row],[2020 1]]</f>
        <v>167.61760760000001</v>
      </c>
      <c r="AQ230" s="84">
        <f ca="1">VLOOKUP(eurostat_totals[[#This Row],[energy carrier EUCalc]],$AE$11:$BI$24,COLUMN()-COLUMN($AD$29),FALSE)*eurostat_totals[[#This Row],[2020 1]]</f>
        <v>167.61760760000001</v>
      </c>
      <c r="AR230" s="81">
        <f ca="1">VLOOKUP(eurostat_totals[[#This Row],[energy carrier EUCalc]],$AE$11:$BI$24,COLUMN()-COLUMN($AD$29),FALSE)*eurostat_totals[[#This Row],[2020 1]]</f>
        <v>167.61760760000001</v>
      </c>
      <c r="AS230" s="81">
        <f ca="1">VLOOKUP(eurostat_totals[[#This Row],[energy carrier EUCalc]],$AE$11:$BI$24,COLUMN()-COLUMN($AD$29),FALSE)*eurostat_totals[[#This Row],[2020 1]]</f>
        <v>167.61760760000001</v>
      </c>
      <c r="AT230" s="81">
        <f ca="1">VLOOKUP(eurostat_totals[[#This Row],[energy carrier EUCalc]],$AE$11:$BI$24,COLUMN()-COLUMN($AD$29),FALSE)*eurostat_totals[[#This Row],[2020 1]]</f>
        <v>167.61760760000001</v>
      </c>
      <c r="AU230" s="81">
        <f ca="1">VLOOKUP(eurostat_totals[[#This Row],[energy carrier EUCalc]],$AE$11:$BI$24,COLUMN()-COLUMN($AD$29),FALSE)*eurostat_totals[[#This Row],[2020 1]]</f>
        <v>167.61760760000001</v>
      </c>
      <c r="AV230" s="81">
        <f>VLOOKUP(eurostat_totals[[#This Row],[energy carrier EUCalc]],$AE$11:$BI$24,COLUMN()-COLUMN($AD$29),FALSE)*eurostat_totals[[#This Row],[2020 1]]</f>
        <v>167.61760760000001</v>
      </c>
      <c r="AW230" s="81">
        <f ca="1">VLOOKUP(eurostat_totals[[#This Row],[energy carrier EUCalc]],$AE$11:$BI$24,COLUMN()-COLUMN($AD$29),FALSE)*eurostat_totals[[#This Row],[2020 1]]</f>
        <v>167.61760760000001</v>
      </c>
      <c r="AX230" s="81">
        <f ca="1">VLOOKUP(eurostat_totals[[#This Row],[energy carrier EUCalc]],$AE$11:$BI$24,COLUMN()-COLUMN($AD$29),FALSE)*eurostat_totals[[#This Row],[2020 1]]</f>
        <v>167.61760760000001</v>
      </c>
      <c r="AY230" s="81">
        <f ca="1">VLOOKUP(eurostat_totals[[#This Row],[energy carrier EUCalc]],$AE$11:$BI$24,COLUMN()-COLUMN($AD$29),FALSE)*eurostat_totals[[#This Row],[2020 1]]</f>
        <v>167.61760760000001</v>
      </c>
      <c r="AZ230" s="81">
        <f ca="1">VLOOKUP(eurostat_totals[[#This Row],[energy carrier EUCalc]],$AE$11:$BI$24,COLUMN()-COLUMN($AD$29),FALSE)*eurostat_totals[[#This Row],[2020 1]]</f>
        <v>167.61760760000001</v>
      </c>
      <c r="BA230" s="81">
        <f ca="1">VLOOKUP(eurostat_totals[[#This Row],[energy carrier EUCalc]],$AE$11:$BI$24,COLUMN()-COLUMN($AD$29),FALSE)*eurostat_totals[[#This Row],[2020 1]]</f>
        <v>167.61760760000001</v>
      </c>
      <c r="BB230" s="81">
        <f ca="1">VLOOKUP(eurostat_totals[[#This Row],[energy carrier EUCalc]],$AE$11:$BI$24,COLUMN()-COLUMN($AD$29),FALSE)*eurostat_totals[[#This Row],[2020 1]]</f>
        <v>167.61760760000001</v>
      </c>
      <c r="BC230" s="81">
        <f>VLOOKUP(eurostat_totals[[#This Row],[energy carrier EUCalc]],$AE$11:$BI$24,COLUMN()-COLUMN($AD$29),FALSE)*eurostat_totals[[#This Row],[2020 1]]</f>
        <v>167.61760760000001</v>
      </c>
      <c r="BD230" s="81">
        <f ca="1">VLOOKUP(eurostat_totals[[#This Row],[energy carrier EUCalc]],$AE$11:$BI$24,COLUMN()-COLUMN($AD$29),FALSE)*eurostat_totals[[#This Row],[2020 1]]</f>
        <v>167.61760760000001</v>
      </c>
      <c r="BE230" s="81">
        <f ca="1">VLOOKUP(eurostat_totals[[#This Row],[energy carrier EUCalc]],$AE$11:$BI$24,COLUMN()-COLUMN($AD$29),FALSE)*eurostat_totals[[#This Row],[2020 1]]</f>
        <v>167.61760760000001</v>
      </c>
      <c r="BF230" s="81">
        <f ca="1">VLOOKUP(eurostat_totals[[#This Row],[energy carrier EUCalc]],$AE$11:$BI$24,COLUMN()-COLUMN($AD$29),FALSE)*eurostat_totals[[#This Row],[2020 1]]</f>
        <v>167.61760760000001</v>
      </c>
      <c r="BG230" s="81">
        <f ca="1">VLOOKUP(eurostat_totals[[#This Row],[energy carrier EUCalc]],$AE$11:$BI$24,COLUMN()-COLUMN($AD$29),FALSE)*eurostat_totals[[#This Row],[2020 1]]</f>
        <v>167.61760760000001</v>
      </c>
      <c r="BH230" s="81">
        <f ca="1">VLOOKUP(eurostat_totals[[#This Row],[energy carrier EUCalc]],$AE$11:$BI$24,COLUMN()-COLUMN($AD$29),FALSE)*eurostat_totals[[#This Row],[2020 1]]</f>
        <v>167.61760760000001</v>
      </c>
      <c r="BI230" s="81">
        <f ca="1">VLOOKUP(eurostat_totals[[#This Row],[energy carrier EUCalc]],$AE$11:$BI$24,COLUMN()-COLUMN($AD$29),FALSE)*eurostat_totals[[#This Row],[2020 1]]</f>
        <v>167.61760760000001</v>
      </c>
    </row>
    <row r="231" spans="1:61" x14ac:dyDescent="0.25">
      <c r="A231" s="81" t="str">
        <f t="shared" si="129"/>
        <v>heat-solarItaly</v>
      </c>
      <c r="B231" s="6" t="s">
        <v>38</v>
      </c>
      <c r="C231" t="s">
        <v>5</v>
      </c>
      <c r="D231" s="84">
        <v>56.114750000000008</v>
      </c>
      <c r="E231" s="84">
        <v>63.616100000000003</v>
      </c>
      <c r="F231" s="84">
        <v>71.105820000000008</v>
      </c>
      <c r="G231" s="84">
        <v>78.607170000000011</v>
      </c>
      <c r="H231" s="84">
        <v>80.002769999999998</v>
      </c>
      <c r="I231" s="84">
        <v>81.386740000000003</v>
      </c>
      <c r="J231" s="84">
        <v>82.782340000000005</v>
      </c>
      <c r="K231" s="84">
        <v>84.16631000000001</v>
      </c>
      <c r="L231" s="84">
        <v>112.21786999999999</v>
      </c>
      <c r="M231" s="84">
        <v>114.17171</v>
      </c>
      <c r="N231" s="84">
        <v>98.610770000000002</v>
      </c>
      <c r="O231" s="84">
        <v>109.71742</v>
      </c>
      <c r="P231" s="84">
        <v>126.94145</v>
      </c>
      <c r="Q231" s="84">
        <v>145.56108</v>
      </c>
      <c r="R231" s="84">
        <v>167.49526</v>
      </c>
      <c r="S231" s="84">
        <v>247.49803</v>
      </c>
      <c r="T231" s="84">
        <v>315.27767000000006</v>
      </c>
      <c r="U231" s="84">
        <v>473.05025000000001</v>
      </c>
      <c r="V231" s="84">
        <v>605.82996000000003</v>
      </c>
      <c r="W231" s="84">
        <v>769.44079999999997</v>
      </c>
      <c r="X231" s="84">
        <v>1154.4403199999999</v>
      </c>
      <c r="Y231" s="84">
        <v>1208.0546200000001</v>
      </c>
      <c r="Z231" s="84">
        <v>1336.6707900000001</v>
      </c>
      <c r="AA231" s="84">
        <v>1447.2255700000001</v>
      </c>
      <c r="AB231" s="84">
        <v>1545.2781000000002</v>
      </c>
      <c r="AC231" s="84">
        <v>1634.4453100000003</v>
      </c>
      <c r="AD231" s="84">
        <v>1721.9494300000001</v>
      </c>
      <c r="AE231" s="84">
        <v>1796.7303300000003</v>
      </c>
      <c r="AF231" s="84">
        <f t="shared" si="126"/>
        <v>1888.7422380000003</v>
      </c>
      <c r="AG231" s="84">
        <f t="shared" si="127"/>
        <v>1977.0455716000004</v>
      </c>
      <c r="AH231" s="84">
        <f t="shared" si="128"/>
        <v>2063.3990659200003</v>
      </c>
      <c r="AI231" s="84">
        <f ca="1">VLOOKUP(eurostat_totals[[#This Row],[energy carrier EUCalc]],$AE$11:$BI$24,COLUMN()-COLUMN($AD$29),FALSE)*eurostat_totals[[#This Row],[2020 1]]</f>
        <v>2063.3990659200003</v>
      </c>
      <c r="AJ231" s="84">
        <f ca="1">VLOOKUP(eurostat_totals[[#This Row],[energy carrier EUCalc]],$AE$11:$BI$24,COLUMN()-COLUMN($AD$29),FALSE)*eurostat_totals[[#This Row],[2020 1]]</f>
        <v>2063.3990659200003</v>
      </c>
      <c r="AK231" s="84">
        <f ca="1">VLOOKUP(eurostat_totals[[#This Row],[energy carrier EUCalc]],$AE$11:$BI$24,COLUMN()-COLUMN($AD$29),FALSE)*eurostat_totals[[#This Row],[2020 1]]</f>
        <v>2063.3990659200003</v>
      </c>
      <c r="AL231" s="84">
        <f ca="1">VLOOKUP(eurostat_totals[[#This Row],[energy carrier EUCalc]],$AE$11:$BI$24,COLUMN()-COLUMN($AD$29),FALSE)*eurostat_totals[[#This Row],[2020 1]]</f>
        <v>2063.3990659200003</v>
      </c>
      <c r="AM231" s="84">
        <f ca="1">VLOOKUP(eurostat_totals[[#This Row],[energy carrier EUCalc]],$AE$11:$BI$24,COLUMN()-COLUMN($AD$29),FALSE)*eurostat_totals[[#This Row],[2020 1]]</f>
        <v>2063.3990659200003</v>
      </c>
      <c r="AN231" s="84">
        <f ca="1">VLOOKUP(eurostat_totals[[#This Row],[energy carrier EUCalc]],$AE$11:$BI$24,COLUMN()-COLUMN($AD$29),FALSE)*eurostat_totals[[#This Row],[2020 1]]</f>
        <v>2063.3990659200003</v>
      </c>
      <c r="AO231" s="84">
        <f>VLOOKUP(eurostat_totals[[#This Row],[energy carrier EUCalc]],$AE$11:$BI$24,COLUMN()-COLUMN($AD$29),FALSE)*eurostat_totals[[#This Row],[2020 1]]</f>
        <v>2063.3990659200003</v>
      </c>
      <c r="AP231" s="84">
        <f ca="1">VLOOKUP(eurostat_totals[[#This Row],[energy carrier EUCalc]],$AE$11:$BI$24,COLUMN()-COLUMN($AD$29),FALSE)*eurostat_totals[[#This Row],[2020 1]]</f>
        <v>2063.3990659200003</v>
      </c>
      <c r="AQ231" s="84">
        <f ca="1">VLOOKUP(eurostat_totals[[#This Row],[energy carrier EUCalc]],$AE$11:$BI$24,COLUMN()-COLUMN($AD$29),FALSE)*eurostat_totals[[#This Row],[2020 1]]</f>
        <v>2063.3990659200003</v>
      </c>
      <c r="AR231" s="81">
        <f ca="1">VLOOKUP(eurostat_totals[[#This Row],[energy carrier EUCalc]],$AE$11:$BI$24,COLUMN()-COLUMN($AD$29),FALSE)*eurostat_totals[[#This Row],[2020 1]]</f>
        <v>2063.3990659200003</v>
      </c>
      <c r="AS231" s="81">
        <f ca="1">VLOOKUP(eurostat_totals[[#This Row],[energy carrier EUCalc]],$AE$11:$BI$24,COLUMN()-COLUMN($AD$29),FALSE)*eurostat_totals[[#This Row],[2020 1]]</f>
        <v>2063.3990659200003</v>
      </c>
      <c r="AT231" s="81">
        <f ca="1">VLOOKUP(eurostat_totals[[#This Row],[energy carrier EUCalc]],$AE$11:$BI$24,COLUMN()-COLUMN($AD$29),FALSE)*eurostat_totals[[#This Row],[2020 1]]</f>
        <v>2063.3990659200003</v>
      </c>
      <c r="AU231" s="81">
        <f ca="1">VLOOKUP(eurostat_totals[[#This Row],[energy carrier EUCalc]],$AE$11:$BI$24,COLUMN()-COLUMN($AD$29),FALSE)*eurostat_totals[[#This Row],[2020 1]]</f>
        <v>2063.3990659200003</v>
      </c>
      <c r="AV231" s="81">
        <f>VLOOKUP(eurostat_totals[[#This Row],[energy carrier EUCalc]],$AE$11:$BI$24,COLUMN()-COLUMN($AD$29),FALSE)*eurostat_totals[[#This Row],[2020 1]]</f>
        <v>2063.3990659200003</v>
      </c>
      <c r="AW231" s="81">
        <f ca="1">VLOOKUP(eurostat_totals[[#This Row],[energy carrier EUCalc]],$AE$11:$BI$24,COLUMN()-COLUMN($AD$29),FALSE)*eurostat_totals[[#This Row],[2020 1]]</f>
        <v>2063.3990659200003</v>
      </c>
      <c r="AX231" s="81">
        <f ca="1">VLOOKUP(eurostat_totals[[#This Row],[energy carrier EUCalc]],$AE$11:$BI$24,COLUMN()-COLUMN($AD$29),FALSE)*eurostat_totals[[#This Row],[2020 1]]</f>
        <v>2063.3990659200003</v>
      </c>
      <c r="AY231" s="81">
        <f ca="1">VLOOKUP(eurostat_totals[[#This Row],[energy carrier EUCalc]],$AE$11:$BI$24,COLUMN()-COLUMN($AD$29),FALSE)*eurostat_totals[[#This Row],[2020 1]]</f>
        <v>2063.3990659200003</v>
      </c>
      <c r="AZ231" s="81">
        <f ca="1">VLOOKUP(eurostat_totals[[#This Row],[energy carrier EUCalc]],$AE$11:$BI$24,COLUMN()-COLUMN($AD$29),FALSE)*eurostat_totals[[#This Row],[2020 1]]</f>
        <v>2063.3990659200003</v>
      </c>
      <c r="BA231" s="81">
        <f ca="1">VLOOKUP(eurostat_totals[[#This Row],[energy carrier EUCalc]],$AE$11:$BI$24,COLUMN()-COLUMN($AD$29),FALSE)*eurostat_totals[[#This Row],[2020 1]]</f>
        <v>2063.3990659200003</v>
      </c>
      <c r="BB231" s="81">
        <f ca="1">VLOOKUP(eurostat_totals[[#This Row],[energy carrier EUCalc]],$AE$11:$BI$24,COLUMN()-COLUMN($AD$29),FALSE)*eurostat_totals[[#This Row],[2020 1]]</f>
        <v>2063.3990659200003</v>
      </c>
      <c r="BC231" s="81">
        <f>VLOOKUP(eurostat_totals[[#This Row],[energy carrier EUCalc]],$AE$11:$BI$24,COLUMN()-COLUMN($AD$29),FALSE)*eurostat_totals[[#This Row],[2020 1]]</f>
        <v>2063.3990659200003</v>
      </c>
      <c r="BD231" s="81">
        <f ca="1">VLOOKUP(eurostat_totals[[#This Row],[energy carrier EUCalc]],$AE$11:$BI$24,COLUMN()-COLUMN($AD$29),FALSE)*eurostat_totals[[#This Row],[2020 1]]</f>
        <v>2063.3990659200003</v>
      </c>
      <c r="BE231" s="81">
        <f ca="1">VLOOKUP(eurostat_totals[[#This Row],[energy carrier EUCalc]],$AE$11:$BI$24,COLUMN()-COLUMN($AD$29),FALSE)*eurostat_totals[[#This Row],[2020 1]]</f>
        <v>2063.3990659200003</v>
      </c>
      <c r="BF231" s="81">
        <f ca="1">VLOOKUP(eurostat_totals[[#This Row],[energy carrier EUCalc]],$AE$11:$BI$24,COLUMN()-COLUMN($AD$29),FALSE)*eurostat_totals[[#This Row],[2020 1]]</f>
        <v>2063.3990659200003</v>
      </c>
      <c r="BG231" s="81">
        <f ca="1">VLOOKUP(eurostat_totals[[#This Row],[energy carrier EUCalc]],$AE$11:$BI$24,COLUMN()-COLUMN($AD$29),FALSE)*eurostat_totals[[#This Row],[2020 1]]</f>
        <v>2063.3990659200003</v>
      </c>
      <c r="BH231" s="81">
        <f ca="1">VLOOKUP(eurostat_totals[[#This Row],[energy carrier EUCalc]],$AE$11:$BI$24,COLUMN()-COLUMN($AD$29),FALSE)*eurostat_totals[[#This Row],[2020 1]]</f>
        <v>2063.3990659200003</v>
      </c>
      <c r="BI231" s="81">
        <f ca="1">VLOOKUP(eurostat_totals[[#This Row],[energy carrier EUCalc]],$AE$11:$BI$24,COLUMN()-COLUMN($AD$29),FALSE)*eurostat_totals[[#This Row],[2020 1]]</f>
        <v>2063.3990659200003</v>
      </c>
    </row>
    <row r="232" spans="1:61" x14ac:dyDescent="0.25">
      <c r="A232" s="81" t="str">
        <f t="shared" si="129"/>
        <v>heat-solarLatvia</v>
      </c>
      <c r="B232" s="6" t="s">
        <v>38</v>
      </c>
      <c r="C232" t="s">
        <v>23</v>
      </c>
      <c r="D232" s="84">
        <v>0</v>
      </c>
      <c r="E232" s="84">
        <v>0</v>
      </c>
      <c r="F232" s="84">
        <v>0</v>
      </c>
      <c r="G232" s="84">
        <v>0</v>
      </c>
      <c r="H232" s="84">
        <v>0</v>
      </c>
      <c r="I232" s="84">
        <v>0</v>
      </c>
      <c r="J232" s="84">
        <v>0</v>
      </c>
      <c r="K232" s="84">
        <v>0</v>
      </c>
      <c r="L232" s="84">
        <v>0</v>
      </c>
      <c r="M232" s="84">
        <v>0</v>
      </c>
      <c r="N232" s="84">
        <v>0</v>
      </c>
      <c r="O232" s="84">
        <v>0</v>
      </c>
      <c r="P232" s="84">
        <v>0</v>
      </c>
      <c r="Q232" s="84">
        <v>0</v>
      </c>
      <c r="R232" s="84">
        <v>0</v>
      </c>
      <c r="S232" s="84">
        <v>0</v>
      </c>
      <c r="T232" s="84">
        <v>0</v>
      </c>
      <c r="U232" s="84">
        <v>0</v>
      </c>
      <c r="V232" s="84">
        <v>0</v>
      </c>
      <c r="W232" s="84">
        <v>0</v>
      </c>
      <c r="X232" s="84">
        <v>0</v>
      </c>
      <c r="Y232" s="84">
        <v>0</v>
      </c>
      <c r="Z232" s="84">
        <v>0</v>
      </c>
      <c r="AA232" s="84">
        <v>0</v>
      </c>
      <c r="AB232" s="84">
        <v>0</v>
      </c>
      <c r="AC232" s="84">
        <v>0</v>
      </c>
      <c r="AD232" s="84">
        <v>0</v>
      </c>
      <c r="AE232" s="84">
        <v>0</v>
      </c>
      <c r="AF232" s="84">
        <f t="shared" si="126"/>
        <v>0</v>
      </c>
      <c r="AG232" s="84">
        <f t="shared" si="127"/>
        <v>0</v>
      </c>
      <c r="AH232" s="84">
        <f t="shared" si="128"/>
        <v>0</v>
      </c>
      <c r="AI232" s="84">
        <f ca="1">VLOOKUP(eurostat_totals[[#This Row],[energy carrier EUCalc]],$AE$11:$BI$24,COLUMN()-COLUMN($AD$29),FALSE)*eurostat_totals[[#This Row],[2020 1]]</f>
        <v>0</v>
      </c>
      <c r="AJ232" s="84">
        <f ca="1">VLOOKUP(eurostat_totals[[#This Row],[energy carrier EUCalc]],$AE$11:$BI$24,COLUMN()-COLUMN($AD$29),FALSE)*eurostat_totals[[#This Row],[2020 1]]</f>
        <v>0</v>
      </c>
      <c r="AK232" s="84">
        <f ca="1">VLOOKUP(eurostat_totals[[#This Row],[energy carrier EUCalc]],$AE$11:$BI$24,COLUMN()-COLUMN($AD$29),FALSE)*eurostat_totals[[#This Row],[2020 1]]</f>
        <v>0</v>
      </c>
      <c r="AL232" s="84">
        <f ca="1">VLOOKUP(eurostat_totals[[#This Row],[energy carrier EUCalc]],$AE$11:$BI$24,COLUMN()-COLUMN($AD$29),FALSE)*eurostat_totals[[#This Row],[2020 1]]</f>
        <v>0</v>
      </c>
      <c r="AM232" s="84">
        <f ca="1">VLOOKUP(eurostat_totals[[#This Row],[energy carrier EUCalc]],$AE$11:$BI$24,COLUMN()-COLUMN($AD$29),FALSE)*eurostat_totals[[#This Row],[2020 1]]</f>
        <v>0</v>
      </c>
      <c r="AN232" s="84">
        <f ca="1">VLOOKUP(eurostat_totals[[#This Row],[energy carrier EUCalc]],$AE$11:$BI$24,COLUMN()-COLUMN($AD$29),FALSE)*eurostat_totals[[#This Row],[2020 1]]</f>
        <v>0</v>
      </c>
      <c r="AO232" s="84">
        <f>VLOOKUP(eurostat_totals[[#This Row],[energy carrier EUCalc]],$AE$11:$BI$24,COLUMN()-COLUMN($AD$29),FALSE)*eurostat_totals[[#This Row],[2020 1]]</f>
        <v>0</v>
      </c>
      <c r="AP232" s="84">
        <f ca="1">VLOOKUP(eurostat_totals[[#This Row],[energy carrier EUCalc]],$AE$11:$BI$24,COLUMN()-COLUMN($AD$29),FALSE)*eurostat_totals[[#This Row],[2020 1]]</f>
        <v>0</v>
      </c>
      <c r="AQ232" s="84">
        <f ca="1">VLOOKUP(eurostat_totals[[#This Row],[energy carrier EUCalc]],$AE$11:$BI$24,COLUMN()-COLUMN($AD$29),FALSE)*eurostat_totals[[#This Row],[2020 1]]</f>
        <v>0</v>
      </c>
      <c r="AR232" s="81">
        <f ca="1">VLOOKUP(eurostat_totals[[#This Row],[energy carrier EUCalc]],$AE$11:$BI$24,COLUMN()-COLUMN($AD$29),FALSE)*eurostat_totals[[#This Row],[2020 1]]</f>
        <v>0</v>
      </c>
      <c r="AS232" s="81">
        <f ca="1">VLOOKUP(eurostat_totals[[#This Row],[energy carrier EUCalc]],$AE$11:$BI$24,COLUMN()-COLUMN($AD$29),FALSE)*eurostat_totals[[#This Row],[2020 1]]</f>
        <v>0</v>
      </c>
      <c r="AT232" s="81">
        <f ca="1">VLOOKUP(eurostat_totals[[#This Row],[energy carrier EUCalc]],$AE$11:$BI$24,COLUMN()-COLUMN($AD$29),FALSE)*eurostat_totals[[#This Row],[2020 1]]</f>
        <v>0</v>
      </c>
      <c r="AU232" s="81">
        <f ca="1">VLOOKUP(eurostat_totals[[#This Row],[energy carrier EUCalc]],$AE$11:$BI$24,COLUMN()-COLUMN($AD$29),FALSE)*eurostat_totals[[#This Row],[2020 1]]</f>
        <v>0</v>
      </c>
      <c r="AV232" s="81">
        <f>VLOOKUP(eurostat_totals[[#This Row],[energy carrier EUCalc]],$AE$11:$BI$24,COLUMN()-COLUMN($AD$29),FALSE)*eurostat_totals[[#This Row],[2020 1]]</f>
        <v>0</v>
      </c>
      <c r="AW232" s="81">
        <f ca="1">VLOOKUP(eurostat_totals[[#This Row],[energy carrier EUCalc]],$AE$11:$BI$24,COLUMN()-COLUMN($AD$29),FALSE)*eurostat_totals[[#This Row],[2020 1]]</f>
        <v>0</v>
      </c>
      <c r="AX232" s="81">
        <f ca="1">VLOOKUP(eurostat_totals[[#This Row],[energy carrier EUCalc]],$AE$11:$BI$24,COLUMN()-COLUMN($AD$29),FALSE)*eurostat_totals[[#This Row],[2020 1]]</f>
        <v>0</v>
      </c>
      <c r="AY232" s="81">
        <f ca="1">VLOOKUP(eurostat_totals[[#This Row],[energy carrier EUCalc]],$AE$11:$BI$24,COLUMN()-COLUMN($AD$29),FALSE)*eurostat_totals[[#This Row],[2020 1]]</f>
        <v>0</v>
      </c>
      <c r="AZ232" s="81">
        <f ca="1">VLOOKUP(eurostat_totals[[#This Row],[energy carrier EUCalc]],$AE$11:$BI$24,COLUMN()-COLUMN($AD$29),FALSE)*eurostat_totals[[#This Row],[2020 1]]</f>
        <v>0</v>
      </c>
      <c r="BA232" s="81">
        <f ca="1">VLOOKUP(eurostat_totals[[#This Row],[energy carrier EUCalc]],$AE$11:$BI$24,COLUMN()-COLUMN($AD$29),FALSE)*eurostat_totals[[#This Row],[2020 1]]</f>
        <v>0</v>
      </c>
      <c r="BB232" s="81">
        <f ca="1">VLOOKUP(eurostat_totals[[#This Row],[energy carrier EUCalc]],$AE$11:$BI$24,COLUMN()-COLUMN($AD$29),FALSE)*eurostat_totals[[#This Row],[2020 1]]</f>
        <v>0</v>
      </c>
      <c r="BC232" s="81">
        <f>VLOOKUP(eurostat_totals[[#This Row],[energy carrier EUCalc]],$AE$11:$BI$24,COLUMN()-COLUMN($AD$29),FALSE)*eurostat_totals[[#This Row],[2020 1]]</f>
        <v>0</v>
      </c>
      <c r="BD232" s="81">
        <f ca="1">VLOOKUP(eurostat_totals[[#This Row],[energy carrier EUCalc]],$AE$11:$BI$24,COLUMN()-COLUMN($AD$29),FALSE)*eurostat_totals[[#This Row],[2020 1]]</f>
        <v>0</v>
      </c>
      <c r="BE232" s="81">
        <f ca="1">VLOOKUP(eurostat_totals[[#This Row],[energy carrier EUCalc]],$AE$11:$BI$24,COLUMN()-COLUMN($AD$29),FALSE)*eurostat_totals[[#This Row],[2020 1]]</f>
        <v>0</v>
      </c>
      <c r="BF232" s="81">
        <f ca="1">VLOOKUP(eurostat_totals[[#This Row],[energy carrier EUCalc]],$AE$11:$BI$24,COLUMN()-COLUMN($AD$29),FALSE)*eurostat_totals[[#This Row],[2020 1]]</f>
        <v>0</v>
      </c>
      <c r="BG232" s="81">
        <f ca="1">VLOOKUP(eurostat_totals[[#This Row],[energy carrier EUCalc]],$AE$11:$BI$24,COLUMN()-COLUMN($AD$29),FALSE)*eurostat_totals[[#This Row],[2020 1]]</f>
        <v>0</v>
      </c>
      <c r="BH232" s="81">
        <f ca="1">VLOOKUP(eurostat_totals[[#This Row],[energy carrier EUCalc]],$AE$11:$BI$24,COLUMN()-COLUMN($AD$29),FALSE)*eurostat_totals[[#This Row],[2020 1]]</f>
        <v>0</v>
      </c>
      <c r="BI232" s="81">
        <f ca="1">VLOOKUP(eurostat_totals[[#This Row],[energy carrier EUCalc]],$AE$11:$BI$24,COLUMN()-COLUMN($AD$29),FALSE)*eurostat_totals[[#This Row],[2020 1]]</f>
        <v>0</v>
      </c>
    </row>
    <row r="233" spans="1:61" x14ac:dyDescent="0.25">
      <c r="A233" s="81" t="str">
        <f t="shared" si="129"/>
        <v>heat-solarLithuania</v>
      </c>
      <c r="B233" s="6" t="s">
        <v>38</v>
      </c>
      <c r="C233" t="s">
        <v>24</v>
      </c>
      <c r="D233" s="84">
        <v>0</v>
      </c>
      <c r="E233" s="84">
        <v>0</v>
      </c>
      <c r="F233" s="84">
        <v>0</v>
      </c>
      <c r="G233" s="84">
        <v>0</v>
      </c>
      <c r="H233" s="84">
        <v>0</v>
      </c>
      <c r="I233" s="84">
        <v>0</v>
      </c>
      <c r="J233" s="84">
        <v>0</v>
      </c>
      <c r="K233" s="84">
        <v>0</v>
      </c>
      <c r="L233" s="84">
        <v>0</v>
      </c>
      <c r="M233" s="84">
        <v>0</v>
      </c>
      <c r="N233" s="84">
        <v>0</v>
      </c>
      <c r="O233" s="84">
        <v>0</v>
      </c>
      <c r="P233" s="84">
        <v>0</v>
      </c>
      <c r="Q233" s="84">
        <v>0</v>
      </c>
      <c r="R233" s="84">
        <v>0</v>
      </c>
      <c r="S233" s="84">
        <v>0</v>
      </c>
      <c r="T233" s="84">
        <v>0</v>
      </c>
      <c r="U233" s="84">
        <v>0</v>
      </c>
      <c r="V233" s="84">
        <v>0</v>
      </c>
      <c r="W233" s="84">
        <v>0</v>
      </c>
      <c r="X233" s="84">
        <v>0</v>
      </c>
      <c r="Y233" s="84">
        <v>0</v>
      </c>
      <c r="Z233" s="84">
        <v>0</v>
      </c>
      <c r="AA233" s="84">
        <v>0</v>
      </c>
      <c r="AB233" s="84">
        <v>0</v>
      </c>
      <c r="AC233" s="84">
        <v>0</v>
      </c>
      <c r="AD233" s="84">
        <v>0</v>
      </c>
      <c r="AE233" s="84">
        <v>0</v>
      </c>
      <c r="AF233" s="84">
        <f t="shared" si="126"/>
        <v>0</v>
      </c>
      <c r="AG233" s="84">
        <f t="shared" si="127"/>
        <v>0</v>
      </c>
      <c r="AH233" s="84">
        <f t="shared" si="128"/>
        <v>0</v>
      </c>
      <c r="AI233" s="84">
        <f ca="1">VLOOKUP(eurostat_totals[[#This Row],[energy carrier EUCalc]],$AE$11:$BI$24,COLUMN()-COLUMN($AD$29),FALSE)*eurostat_totals[[#This Row],[2020 1]]</f>
        <v>0</v>
      </c>
      <c r="AJ233" s="84">
        <f ca="1">VLOOKUP(eurostat_totals[[#This Row],[energy carrier EUCalc]],$AE$11:$BI$24,COLUMN()-COLUMN($AD$29),FALSE)*eurostat_totals[[#This Row],[2020 1]]</f>
        <v>0</v>
      </c>
      <c r="AK233" s="84">
        <f ca="1">VLOOKUP(eurostat_totals[[#This Row],[energy carrier EUCalc]],$AE$11:$BI$24,COLUMN()-COLUMN($AD$29),FALSE)*eurostat_totals[[#This Row],[2020 1]]</f>
        <v>0</v>
      </c>
      <c r="AL233" s="84">
        <f ca="1">VLOOKUP(eurostat_totals[[#This Row],[energy carrier EUCalc]],$AE$11:$BI$24,COLUMN()-COLUMN($AD$29),FALSE)*eurostat_totals[[#This Row],[2020 1]]</f>
        <v>0</v>
      </c>
      <c r="AM233" s="84">
        <f ca="1">VLOOKUP(eurostat_totals[[#This Row],[energy carrier EUCalc]],$AE$11:$BI$24,COLUMN()-COLUMN($AD$29),FALSE)*eurostat_totals[[#This Row],[2020 1]]</f>
        <v>0</v>
      </c>
      <c r="AN233" s="84">
        <f ca="1">VLOOKUP(eurostat_totals[[#This Row],[energy carrier EUCalc]],$AE$11:$BI$24,COLUMN()-COLUMN($AD$29),FALSE)*eurostat_totals[[#This Row],[2020 1]]</f>
        <v>0</v>
      </c>
      <c r="AO233" s="84">
        <f>VLOOKUP(eurostat_totals[[#This Row],[energy carrier EUCalc]],$AE$11:$BI$24,COLUMN()-COLUMN($AD$29),FALSE)*eurostat_totals[[#This Row],[2020 1]]</f>
        <v>0</v>
      </c>
      <c r="AP233" s="84">
        <f ca="1">VLOOKUP(eurostat_totals[[#This Row],[energy carrier EUCalc]],$AE$11:$BI$24,COLUMN()-COLUMN($AD$29),FALSE)*eurostat_totals[[#This Row],[2020 1]]</f>
        <v>0</v>
      </c>
      <c r="AQ233" s="84">
        <f ca="1">VLOOKUP(eurostat_totals[[#This Row],[energy carrier EUCalc]],$AE$11:$BI$24,COLUMN()-COLUMN($AD$29),FALSE)*eurostat_totals[[#This Row],[2020 1]]</f>
        <v>0</v>
      </c>
      <c r="AR233" s="81">
        <f ca="1">VLOOKUP(eurostat_totals[[#This Row],[energy carrier EUCalc]],$AE$11:$BI$24,COLUMN()-COLUMN($AD$29),FALSE)*eurostat_totals[[#This Row],[2020 1]]</f>
        <v>0</v>
      </c>
      <c r="AS233" s="81">
        <f ca="1">VLOOKUP(eurostat_totals[[#This Row],[energy carrier EUCalc]],$AE$11:$BI$24,COLUMN()-COLUMN($AD$29),FALSE)*eurostat_totals[[#This Row],[2020 1]]</f>
        <v>0</v>
      </c>
      <c r="AT233" s="81">
        <f ca="1">VLOOKUP(eurostat_totals[[#This Row],[energy carrier EUCalc]],$AE$11:$BI$24,COLUMN()-COLUMN($AD$29),FALSE)*eurostat_totals[[#This Row],[2020 1]]</f>
        <v>0</v>
      </c>
      <c r="AU233" s="81">
        <f ca="1">VLOOKUP(eurostat_totals[[#This Row],[energy carrier EUCalc]],$AE$11:$BI$24,COLUMN()-COLUMN($AD$29),FALSE)*eurostat_totals[[#This Row],[2020 1]]</f>
        <v>0</v>
      </c>
      <c r="AV233" s="81">
        <f>VLOOKUP(eurostat_totals[[#This Row],[energy carrier EUCalc]],$AE$11:$BI$24,COLUMN()-COLUMN($AD$29),FALSE)*eurostat_totals[[#This Row],[2020 1]]</f>
        <v>0</v>
      </c>
      <c r="AW233" s="81">
        <f ca="1">VLOOKUP(eurostat_totals[[#This Row],[energy carrier EUCalc]],$AE$11:$BI$24,COLUMN()-COLUMN($AD$29),FALSE)*eurostat_totals[[#This Row],[2020 1]]</f>
        <v>0</v>
      </c>
      <c r="AX233" s="81">
        <f ca="1">VLOOKUP(eurostat_totals[[#This Row],[energy carrier EUCalc]],$AE$11:$BI$24,COLUMN()-COLUMN($AD$29),FALSE)*eurostat_totals[[#This Row],[2020 1]]</f>
        <v>0</v>
      </c>
      <c r="AY233" s="81">
        <f ca="1">VLOOKUP(eurostat_totals[[#This Row],[energy carrier EUCalc]],$AE$11:$BI$24,COLUMN()-COLUMN($AD$29),FALSE)*eurostat_totals[[#This Row],[2020 1]]</f>
        <v>0</v>
      </c>
      <c r="AZ233" s="81">
        <f ca="1">VLOOKUP(eurostat_totals[[#This Row],[energy carrier EUCalc]],$AE$11:$BI$24,COLUMN()-COLUMN($AD$29),FALSE)*eurostat_totals[[#This Row],[2020 1]]</f>
        <v>0</v>
      </c>
      <c r="BA233" s="81">
        <f ca="1">VLOOKUP(eurostat_totals[[#This Row],[energy carrier EUCalc]],$AE$11:$BI$24,COLUMN()-COLUMN($AD$29),FALSE)*eurostat_totals[[#This Row],[2020 1]]</f>
        <v>0</v>
      </c>
      <c r="BB233" s="81">
        <f ca="1">VLOOKUP(eurostat_totals[[#This Row],[energy carrier EUCalc]],$AE$11:$BI$24,COLUMN()-COLUMN($AD$29),FALSE)*eurostat_totals[[#This Row],[2020 1]]</f>
        <v>0</v>
      </c>
      <c r="BC233" s="81">
        <f>VLOOKUP(eurostat_totals[[#This Row],[energy carrier EUCalc]],$AE$11:$BI$24,COLUMN()-COLUMN($AD$29),FALSE)*eurostat_totals[[#This Row],[2020 1]]</f>
        <v>0</v>
      </c>
      <c r="BD233" s="81">
        <f ca="1">VLOOKUP(eurostat_totals[[#This Row],[energy carrier EUCalc]],$AE$11:$BI$24,COLUMN()-COLUMN($AD$29),FALSE)*eurostat_totals[[#This Row],[2020 1]]</f>
        <v>0</v>
      </c>
      <c r="BE233" s="81">
        <f ca="1">VLOOKUP(eurostat_totals[[#This Row],[energy carrier EUCalc]],$AE$11:$BI$24,COLUMN()-COLUMN($AD$29),FALSE)*eurostat_totals[[#This Row],[2020 1]]</f>
        <v>0</v>
      </c>
      <c r="BF233" s="81">
        <f ca="1">VLOOKUP(eurostat_totals[[#This Row],[energy carrier EUCalc]],$AE$11:$BI$24,COLUMN()-COLUMN($AD$29),FALSE)*eurostat_totals[[#This Row],[2020 1]]</f>
        <v>0</v>
      </c>
      <c r="BG233" s="81">
        <f ca="1">VLOOKUP(eurostat_totals[[#This Row],[energy carrier EUCalc]],$AE$11:$BI$24,COLUMN()-COLUMN($AD$29),FALSE)*eurostat_totals[[#This Row],[2020 1]]</f>
        <v>0</v>
      </c>
      <c r="BH233" s="81">
        <f ca="1">VLOOKUP(eurostat_totals[[#This Row],[energy carrier EUCalc]],$AE$11:$BI$24,COLUMN()-COLUMN($AD$29),FALSE)*eurostat_totals[[#This Row],[2020 1]]</f>
        <v>0</v>
      </c>
      <c r="BI233" s="81">
        <f ca="1">VLOOKUP(eurostat_totals[[#This Row],[energy carrier EUCalc]],$AE$11:$BI$24,COLUMN()-COLUMN($AD$29),FALSE)*eurostat_totals[[#This Row],[2020 1]]</f>
        <v>0</v>
      </c>
    </row>
    <row r="234" spans="1:61" x14ac:dyDescent="0.25">
      <c r="A234" s="81" t="str">
        <f t="shared" si="129"/>
        <v>heat-solarLuxembourg</v>
      </c>
      <c r="B234" s="6" t="s">
        <v>38</v>
      </c>
      <c r="C234" t="s">
        <v>27</v>
      </c>
      <c r="D234" s="84">
        <v>0</v>
      </c>
      <c r="E234" s="84">
        <v>0</v>
      </c>
      <c r="F234" s="84">
        <v>0</v>
      </c>
      <c r="G234" s="84">
        <v>0</v>
      </c>
      <c r="H234" s="84">
        <v>0</v>
      </c>
      <c r="I234" s="84">
        <v>0</v>
      </c>
      <c r="J234" s="84">
        <v>0</v>
      </c>
      <c r="K234" s="84">
        <v>0</v>
      </c>
      <c r="L234" s="84">
        <v>0</v>
      </c>
      <c r="M234" s="84">
        <v>0</v>
      </c>
      <c r="N234" s="84">
        <v>1.1630000000000001E-2</v>
      </c>
      <c r="O234" s="84">
        <v>0.27912000000000003</v>
      </c>
      <c r="P234" s="84">
        <v>0.94203000000000015</v>
      </c>
      <c r="Q234" s="84">
        <v>1.5235300000000003</v>
      </c>
      <c r="R234" s="84">
        <v>2.0701399999999999</v>
      </c>
      <c r="S234" s="84">
        <v>2.7214200000000002</v>
      </c>
      <c r="T234" s="84">
        <v>3.4424800000000002</v>
      </c>
      <c r="U234" s="84">
        <v>4.7101500000000005</v>
      </c>
      <c r="V234" s="84">
        <v>6.0941200000000011</v>
      </c>
      <c r="W234" s="84">
        <v>7.9898100000000012</v>
      </c>
      <c r="X234" s="84">
        <v>10.594930000000002</v>
      </c>
      <c r="Y234" s="84">
        <v>13.153530000000002</v>
      </c>
      <c r="Z234" s="84">
        <v>15.863320000000002</v>
      </c>
      <c r="AA234" s="84">
        <v>18.991790000000002</v>
      </c>
      <c r="AB234" s="84">
        <v>20.468800000000002</v>
      </c>
      <c r="AC234" s="84">
        <v>22.201670000000004</v>
      </c>
      <c r="AD234" s="84">
        <v>23.946170000000002</v>
      </c>
      <c r="AE234" s="84">
        <v>25.388290000000001</v>
      </c>
      <c r="AF234" s="84">
        <f t="shared" si="126"/>
        <v>27.293284</v>
      </c>
      <c r="AG234" s="84">
        <f t="shared" si="127"/>
        <v>28.9535828</v>
      </c>
      <c r="AH234" s="84">
        <f t="shared" si="128"/>
        <v>30.65053936</v>
      </c>
      <c r="AI234" s="84">
        <f ca="1">VLOOKUP(eurostat_totals[[#This Row],[energy carrier EUCalc]],$AE$11:$BI$24,COLUMN()-COLUMN($AD$29),FALSE)*eurostat_totals[[#This Row],[2020 1]]</f>
        <v>30.65053936</v>
      </c>
      <c r="AJ234" s="84">
        <f ca="1">VLOOKUP(eurostat_totals[[#This Row],[energy carrier EUCalc]],$AE$11:$BI$24,COLUMN()-COLUMN($AD$29),FALSE)*eurostat_totals[[#This Row],[2020 1]]</f>
        <v>30.65053936</v>
      </c>
      <c r="AK234" s="84">
        <f ca="1">VLOOKUP(eurostat_totals[[#This Row],[energy carrier EUCalc]],$AE$11:$BI$24,COLUMN()-COLUMN($AD$29),FALSE)*eurostat_totals[[#This Row],[2020 1]]</f>
        <v>30.65053936</v>
      </c>
      <c r="AL234" s="84">
        <f ca="1">VLOOKUP(eurostat_totals[[#This Row],[energy carrier EUCalc]],$AE$11:$BI$24,COLUMN()-COLUMN($AD$29),FALSE)*eurostat_totals[[#This Row],[2020 1]]</f>
        <v>30.65053936</v>
      </c>
      <c r="AM234" s="84">
        <f ca="1">VLOOKUP(eurostat_totals[[#This Row],[energy carrier EUCalc]],$AE$11:$BI$24,COLUMN()-COLUMN($AD$29),FALSE)*eurostat_totals[[#This Row],[2020 1]]</f>
        <v>30.65053936</v>
      </c>
      <c r="AN234" s="84">
        <f ca="1">VLOOKUP(eurostat_totals[[#This Row],[energy carrier EUCalc]],$AE$11:$BI$24,COLUMN()-COLUMN($AD$29),FALSE)*eurostat_totals[[#This Row],[2020 1]]</f>
        <v>30.65053936</v>
      </c>
      <c r="AO234" s="84">
        <f>VLOOKUP(eurostat_totals[[#This Row],[energy carrier EUCalc]],$AE$11:$BI$24,COLUMN()-COLUMN($AD$29),FALSE)*eurostat_totals[[#This Row],[2020 1]]</f>
        <v>30.65053936</v>
      </c>
      <c r="AP234" s="84">
        <f ca="1">VLOOKUP(eurostat_totals[[#This Row],[energy carrier EUCalc]],$AE$11:$BI$24,COLUMN()-COLUMN($AD$29),FALSE)*eurostat_totals[[#This Row],[2020 1]]</f>
        <v>30.65053936</v>
      </c>
      <c r="AQ234" s="84">
        <f ca="1">VLOOKUP(eurostat_totals[[#This Row],[energy carrier EUCalc]],$AE$11:$BI$24,COLUMN()-COLUMN($AD$29),FALSE)*eurostat_totals[[#This Row],[2020 1]]</f>
        <v>30.65053936</v>
      </c>
      <c r="AR234" s="81">
        <f ca="1">VLOOKUP(eurostat_totals[[#This Row],[energy carrier EUCalc]],$AE$11:$BI$24,COLUMN()-COLUMN($AD$29),FALSE)*eurostat_totals[[#This Row],[2020 1]]</f>
        <v>30.65053936</v>
      </c>
      <c r="AS234" s="81">
        <f ca="1">VLOOKUP(eurostat_totals[[#This Row],[energy carrier EUCalc]],$AE$11:$BI$24,COLUMN()-COLUMN($AD$29),FALSE)*eurostat_totals[[#This Row],[2020 1]]</f>
        <v>30.65053936</v>
      </c>
      <c r="AT234" s="81">
        <f ca="1">VLOOKUP(eurostat_totals[[#This Row],[energy carrier EUCalc]],$AE$11:$BI$24,COLUMN()-COLUMN($AD$29),FALSE)*eurostat_totals[[#This Row],[2020 1]]</f>
        <v>30.65053936</v>
      </c>
      <c r="AU234" s="81">
        <f ca="1">VLOOKUP(eurostat_totals[[#This Row],[energy carrier EUCalc]],$AE$11:$BI$24,COLUMN()-COLUMN($AD$29),FALSE)*eurostat_totals[[#This Row],[2020 1]]</f>
        <v>30.65053936</v>
      </c>
      <c r="AV234" s="81">
        <f>VLOOKUP(eurostat_totals[[#This Row],[energy carrier EUCalc]],$AE$11:$BI$24,COLUMN()-COLUMN($AD$29),FALSE)*eurostat_totals[[#This Row],[2020 1]]</f>
        <v>30.65053936</v>
      </c>
      <c r="AW234" s="81">
        <f ca="1">VLOOKUP(eurostat_totals[[#This Row],[energy carrier EUCalc]],$AE$11:$BI$24,COLUMN()-COLUMN($AD$29),FALSE)*eurostat_totals[[#This Row],[2020 1]]</f>
        <v>30.65053936</v>
      </c>
      <c r="AX234" s="81">
        <f ca="1">VLOOKUP(eurostat_totals[[#This Row],[energy carrier EUCalc]],$AE$11:$BI$24,COLUMN()-COLUMN($AD$29),FALSE)*eurostat_totals[[#This Row],[2020 1]]</f>
        <v>30.65053936</v>
      </c>
      <c r="AY234" s="81">
        <f ca="1">VLOOKUP(eurostat_totals[[#This Row],[energy carrier EUCalc]],$AE$11:$BI$24,COLUMN()-COLUMN($AD$29),FALSE)*eurostat_totals[[#This Row],[2020 1]]</f>
        <v>30.65053936</v>
      </c>
      <c r="AZ234" s="81">
        <f ca="1">VLOOKUP(eurostat_totals[[#This Row],[energy carrier EUCalc]],$AE$11:$BI$24,COLUMN()-COLUMN($AD$29),FALSE)*eurostat_totals[[#This Row],[2020 1]]</f>
        <v>30.65053936</v>
      </c>
      <c r="BA234" s="81">
        <f ca="1">VLOOKUP(eurostat_totals[[#This Row],[energy carrier EUCalc]],$AE$11:$BI$24,COLUMN()-COLUMN($AD$29),FALSE)*eurostat_totals[[#This Row],[2020 1]]</f>
        <v>30.65053936</v>
      </c>
      <c r="BB234" s="81">
        <f ca="1">VLOOKUP(eurostat_totals[[#This Row],[energy carrier EUCalc]],$AE$11:$BI$24,COLUMN()-COLUMN($AD$29),FALSE)*eurostat_totals[[#This Row],[2020 1]]</f>
        <v>30.65053936</v>
      </c>
      <c r="BC234" s="81">
        <f>VLOOKUP(eurostat_totals[[#This Row],[energy carrier EUCalc]],$AE$11:$BI$24,COLUMN()-COLUMN($AD$29),FALSE)*eurostat_totals[[#This Row],[2020 1]]</f>
        <v>30.65053936</v>
      </c>
      <c r="BD234" s="81">
        <f ca="1">VLOOKUP(eurostat_totals[[#This Row],[energy carrier EUCalc]],$AE$11:$BI$24,COLUMN()-COLUMN($AD$29),FALSE)*eurostat_totals[[#This Row],[2020 1]]</f>
        <v>30.65053936</v>
      </c>
      <c r="BE234" s="81">
        <f ca="1">VLOOKUP(eurostat_totals[[#This Row],[energy carrier EUCalc]],$AE$11:$BI$24,COLUMN()-COLUMN($AD$29),FALSE)*eurostat_totals[[#This Row],[2020 1]]</f>
        <v>30.65053936</v>
      </c>
      <c r="BF234" s="81">
        <f ca="1">VLOOKUP(eurostat_totals[[#This Row],[energy carrier EUCalc]],$AE$11:$BI$24,COLUMN()-COLUMN($AD$29),FALSE)*eurostat_totals[[#This Row],[2020 1]]</f>
        <v>30.65053936</v>
      </c>
      <c r="BG234" s="81">
        <f ca="1">VLOOKUP(eurostat_totals[[#This Row],[energy carrier EUCalc]],$AE$11:$BI$24,COLUMN()-COLUMN($AD$29),FALSE)*eurostat_totals[[#This Row],[2020 1]]</f>
        <v>30.65053936</v>
      </c>
      <c r="BH234" s="81">
        <f ca="1">VLOOKUP(eurostat_totals[[#This Row],[energy carrier EUCalc]],$AE$11:$BI$24,COLUMN()-COLUMN($AD$29),FALSE)*eurostat_totals[[#This Row],[2020 1]]</f>
        <v>30.65053936</v>
      </c>
      <c r="BI234" s="81">
        <f ca="1">VLOOKUP(eurostat_totals[[#This Row],[energy carrier EUCalc]],$AE$11:$BI$24,COLUMN()-COLUMN($AD$29),FALSE)*eurostat_totals[[#This Row],[2020 1]]</f>
        <v>30.65053936</v>
      </c>
    </row>
    <row r="235" spans="1:61" x14ac:dyDescent="0.25">
      <c r="A235" s="81" t="str">
        <f t="shared" si="129"/>
        <v>heat-solarMalta</v>
      </c>
      <c r="B235" s="6" t="s">
        <v>38</v>
      </c>
      <c r="C235" t="s">
        <v>29</v>
      </c>
      <c r="D235" s="84">
        <v>0</v>
      </c>
      <c r="E235" s="84">
        <v>0</v>
      </c>
      <c r="F235" s="84">
        <v>0</v>
      </c>
      <c r="G235" s="84">
        <v>0</v>
      </c>
      <c r="H235" s="84">
        <v>0</v>
      </c>
      <c r="I235" s="84">
        <v>0</v>
      </c>
      <c r="J235" s="84">
        <v>0</v>
      </c>
      <c r="K235" s="84">
        <v>0</v>
      </c>
      <c r="L235" s="84">
        <v>0</v>
      </c>
      <c r="M235" s="84">
        <v>0</v>
      </c>
      <c r="N235" s="84">
        <v>0</v>
      </c>
      <c r="O235" s="84">
        <v>0</v>
      </c>
      <c r="P235" s="84">
        <v>0</v>
      </c>
      <c r="Q235" s="84">
        <v>0</v>
      </c>
      <c r="R235" s="84">
        <v>0</v>
      </c>
      <c r="S235" s="84">
        <v>0</v>
      </c>
      <c r="T235" s="84">
        <v>0</v>
      </c>
      <c r="U235" s="84">
        <v>0</v>
      </c>
      <c r="V235" s="84">
        <v>0</v>
      </c>
      <c r="W235" s="84">
        <v>0</v>
      </c>
      <c r="X235" s="84">
        <v>41.60051</v>
      </c>
      <c r="Y235" s="84">
        <v>44.007919999999999</v>
      </c>
      <c r="Z235" s="84">
        <v>48.20635</v>
      </c>
      <c r="AA235" s="84">
        <v>50.776580000000003</v>
      </c>
      <c r="AB235" s="84">
        <v>53.951570000000004</v>
      </c>
      <c r="AC235" s="84">
        <v>55.893780000000007</v>
      </c>
      <c r="AD235" s="84">
        <v>57.498720000000006</v>
      </c>
      <c r="AE235" s="84">
        <v>58.022069999999999</v>
      </c>
      <c r="AF235" s="84">
        <f t="shared" si="126"/>
        <v>59.985213999999999</v>
      </c>
      <c r="AG235" s="84">
        <f t="shared" si="127"/>
        <v>61.826940799999996</v>
      </c>
      <c r="AH235" s="84">
        <f t="shared" si="128"/>
        <v>63.402014959999995</v>
      </c>
      <c r="AI235" s="84">
        <f ca="1">VLOOKUP(eurostat_totals[[#This Row],[energy carrier EUCalc]],$AE$11:$BI$24,COLUMN()-COLUMN($AD$29),FALSE)*eurostat_totals[[#This Row],[2020 1]]</f>
        <v>63.402014959999995</v>
      </c>
      <c r="AJ235" s="84">
        <f ca="1">VLOOKUP(eurostat_totals[[#This Row],[energy carrier EUCalc]],$AE$11:$BI$24,COLUMN()-COLUMN($AD$29),FALSE)*eurostat_totals[[#This Row],[2020 1]]</f>
        <v>63.402014959999995</v>
      </c>
      <c r="AK235" s="84">
        <f ca="1">VLOOKUP(eurostat_totals[[#This Row],[energy carrier EUCalc]],$AE$11:$BI$24,COLUMN()-COLUMN($AD$29),FALSE)*eurostat_totals[[#This Row],[2020 1]]</f>
        <v>63.402014959999995</v>
      </c>
      <c r="AL235" s="84">
        <f ca="1">VLOOKUP(eurostat_totals[[#This Row],[energy carrier EUCalc]],$AE$11:$BI$24,COLUMN()-COLUMN($AD$29),FALSE)*eurostat_totals[[#This Row],[2020 1]]</f>
        <v>63.402014959999995</v>
      </c>
      <c r="AM235" s="84">
        <f ca="1">VLOOKUP(eurostat_totals[[#This Row],[energy carrier EUCalc]],$AE$11:$BI$24,COLUMN()-COLUMN($AD$29),FALSE)*eurostat_totals[[#This Row],[2020 1]]</f>
        <v>63.402014959999995</v>
      </c>
      <c r="AN235" s="84">
        <f ca="1">VLOOKUP(eurostat_totals[[#This Row],[energy carrier EUCalc]],$AE$11:$BI$24,COLUMN()-COLUMN($AD$29),FALSE)*eurostat_totals[[#This Row],[2020 1]]</f>
        <v>63.402014959999995</v>
      </c>
      <c r="AO235" s="84">
        <f>VLOOKUP(eurostat_totals[[#This Row],[energy carrier EUCalc]],$AE$11:$BI$24,COLUMN()-COLUMN($AD$29),FALSE)*eurostat_totals[[#This Row],[2020 1]]</f>
        <v>63.402014959999995</v>
      </c>
      <c r="AP235" s="84">
        <f ca="1">VLOOKUP(eurostat_totals[[#This Row],[energy carrier EUCalc]],$AE$11:$BI$24,COLUMN()-COLUMN($AD$29),FALSE)*eurostat_totals[[#This Row],[2020 1]]</f>
        <v>63.402014959999995</v>
      </c>
      <c r="AQ235" s="84">
        <f ca="1">VLOOKUP(eurostat_totals[[#This Row],[energy carrier EUCalc]],$AE$11:$BI$24,COLUMN()-COLUMN($AD$29),FALSE)*eurostat_totals[[#This Row],[2020 1]]</f>
        <v>63.402014959999995</v>
      </c>
      <c r="AR235" s="81">
        <f ca="1">VLOOKUP(eurostat_totals[[#This Row],[energy carrier EUCalc]],$AE$11:$BI$24,COLUMN()-COLUMN($AD$29),FALSE)*eurostat_totals[[#This Row],[2020 1]]</f>
        <v>63.402014959999995</v>
      </c>
      <c r="AS235" s="81">
        <f ca="1">VLOOKUP(eurostat_totals[[#This Row],[energy carrier EUCalc]],$AE$11:$BI$24,COLUMN()-COLUMN($AD$29),FALSE)*eurostat_totals[[#This Row],[2020 1]]</f>
        <v>63.402014959999995</v>
      </c>
      <c r="AT235" s="81">
        <f ca="1">VLOOKUP(eurostat_totals[[#This Row],[energy carrier EUCalc]],$AE$11:$BI$24,COLUMN()-COLUMN($AD$29),FALSE)*eurostat_totals[[#This Row],[2020 1]]</f>
        <v>63.402014959999995</v>
      </c>
      <c r="AU235" s="81">
        <f ca="1">VLOOKUP(eurostat_totals[[#This Row],[energy carrier EUCalc]],$AE$11:$BI$24,COLUMN()-COLUMN($AD$29),FALSE)*eurostat_totals[[#This Row],[2020 1]]</f>
        <v>63.402014959999995</v>
      </c>
      <c r="AV235" s="81">
        <f>VLOOKUP(eurostat_totals[[#This Row],[energy carrier EUCalc]],$AE$11:$BI$24,COLUMN()-COLUMN($AD$29),FALSE)*eurostat_totals[[#This Row],[2020 1]]</f>
        <v>63.402014959999995</v>
      </c>
      <c r="AW235" s="81">
        <f ca="1">VLOOKUP(eurostat_totals[[#This Row],[energy carrier EUCalc]],$AE$11:$BI$24,COLUMN()-COLUMN($AD$29),FALSE)*eurostat_totals[[#This Row],[2020 1]]</f>
        <v>63.402014959999995</v>
      </c>
      <c r="AX235" s="81">
        <f ca="1">VLOOKUP(eurostat_totals[[#This Row],[energy carrier EUCalc]],$AE$11:$BI$24,COLUMN()-COLUMN($AD$29),FALSE)*eurostat_totals[[#This Row],[2020 1]]</f>
        <v>63.402014959999995</v>
      </c>
      <c r="AY235" s="81">
        <f ca="1">VLOOKUP(eurostat_totals[[#This Row],[energy carrier EUCalc]],$AE$11:$BI$24,COLUMN()-COLUMN($AD$29),FALSE)*eurostat_totals[[#This Row],[2020 1]]</f>
        <v>63.402014959999995</v>
      </c>
      <c r="AZ235" s="81">
        <f ca="1">VLOOKUP(eurostat_totals[[#This Row],[energy carrier EUCalc]],$AE$11:$BI$24,COLUMN()-COLUMN($AD$29),FALSE)*eurostat_totals[[#This Row],[2020 1]]</f>
        <v>63.402014959999995</v>
      </c>
      <c r="BA235" s="81">
        <f ca="1">VLOOKUP(eurostat_totals[[#This Row],[energy carrier EUCalc]],$AE$11:$BI$24,COLUMN()-COLUMN($AD$29),FALSE)*eurostat_totals[[#This Row],[2020 1]]</f>
        <v>63.402014959999995</v>
      </c>
      <c r="BB235" s="81">
        <f ca="1">VLOOKUP(eurostat_totals[[#This Row],[energy carrier EUCalc]],$AE$11:$BI$24,COLUMN()-COLUMN($AD$29),FALSE)*eurostat_totals[[#This Row],[2020 1]]</f>
        <v>63.402014959999995</v>
      </c>
      <c r="BC235" s="81">
        <f>VLOOKUP(eurostat_totals[[#This Row],[energy carrier EUCalc]],$AE$11:$BI$24,COLUMN()-COLUMN($AD$29),FALSE)*eurostat_totals[[#This Row],[2020 1]]</f>
        <v>63.402014959999995</v>
      </c>
      <c r="BD235" s="81">
        <f ca="1">VLOOKUP(eurostat_totals[[#This Row],[energy carrier EUCalc]],$AE$11:$BI$24,COLUMN()-COLUMN($AD$29),FALSE)*eurostat_totals[[#This Row],[2020 1]]</f>
        <v>63.402014959999995</v>
      </c>
      <c r="BE235" s="81">
        <f ca="1">VLOOKUP(eurostat_totals[[#This Row],[energy carrier EUCalc]],$AE$11:$BI$24,COLUMN()-COLUMN($AD$29),FALSE)*eurostat_totals[[#This Row],[2020 1]]</f>
        <v>63.402014959999995</v>
      </c>
      <c r="BF235" s="81">
        <f ca="1">VLOOKUP(eurostat_totals[[#This Row],[energy carrier EUCalc]],$AE$11:$BI$24,COLUMN()-COLUMN($AD$29),FALSE)*eurostat_totals[[#This Row],[2020 1]]</f>
        <v>63.402014959999995</v>
      </c>
      <c r="BG235" s="81">
        <f ca="1">VLOOKUP(eurostat_totals[[#This Row],[energy carrier EUCalc]],$AE$11:$BI$24,COLUMN()-COLUMN($AD$29),FALSE)*eurostat_totals[[#This Row],[2020 1]]</f>
        <v>63.402014959999995</v>
      </c>
      <c r="BH235" s="81">
        <f ca="1">VLOOKUP(eurostat_totals[[#This Row],[energy carrier EUCalc]],$AE$11:$BI$24,COLUMN()-COLUMN($AD$29),FALSE)*eurostat_totals[[#This Row],[2020 1]]</f>
        <v>63.402014959999995</v>
      </c>
      <c r="BI235" s="81">
        <f ca="1">VLOOKUP(eurostat_totals[[#This Row],[energy carrier EUCalc]],$AE$11:$BI$24,COLUMN()-COLUMN($AD$29),FALSE)*eurostat_totals[[#This Row],[2020 1]]</f>
        <v>63.402014959999995</v>
      </c>
    </row>
    <row r="236" spans="1:61" x14ac:dyDescent="0.25">
      <c r="A236" s="81" t="str">
        <f t="shared" si="129"/>
        <v>heat-solarNetherlands</v>
      </c>
      <c r="B236" s="6" t="s">
        <v>38</v>
      </c>
      <c r="C236" t="s">
        <v>8</v>
      </c>
      <c r="D236" s="84">
        <v>22.224930000000001</v>
      </c>
      <c r="E236" s="84">
        <v>25.0045</v>
      </c>
      <c r="F236" s="84">
        <v>30.272890000000004</v>
      </c>
      <c r="G236" s="84">
        <v>34.168940000000006</v>
      </c>
      <c r="H236" s="84">
        <v>39.995570000000001</v>
      </c>
      <c r="I236" s="84">
        <v>46.938679999999998</v>
      </c>
      <c r="J236" s="84">
        <v>54.160910000000001</v>
      </c>
      <c r="K236" s="84">
        <v>65.279190000000014</v>
      </c>
      <c r="L236" s="84">
        <v>76.664960000000008</v>
      </c>
      <c r="M236" s="84">
        <v>89.725450000000009</v>
      </c>
      <c r="N236" s="84">
        <v>100.83210000000001</v>
      </c>
      <c r="O236" s="84">
        <v>113.61347000000001</v>
      </c>
      <c r="P236" s="84">
        <v>127.77881000000001</v>
      </c>
      <c r="Q236" s="84">
        <v>138.60633999999999</v>
      </c>
      <c r="R236" s="84">
        <v>149.72462000000002</v>
      </c>
      <c r="S236" s="84">
        <v>159.72642000000002</v>
      </c>
      <c r="T236" s="84">
        <v>167.77438000000001</v>
      </c>
      <c r="U236" s="84">
        <v>177.21794</v>
      </c>
      <c r="V236" s="84">
        <v>188.05710000000002</v>
      </c>
      <c r="W236" s="84">
        <v>205.82774000000001</v>
      </c>
      <c r="X236" s="84">
        <v>220.83044000000001</v>
      </c>
      <c r="Y236" s="84">
        <v>231.11136000000002</v>
      </c>
      <c r="Z236" s="84">
        <v>237.77535000000003</v>
      </c>
      <c r="AA236" s="84">
        <v>245.83494000000005</v>
      </c>
      <c r="AB236" s="84">
        <v>250.55672000000001</v>
      </c>
      <c r="AC236" s="84">
        <v>252.77805000000001</v>
      </c>
      <c r="AD236" s="84">
        <v>254.99938</v>
      </c>
      <c r="AE236" s="84">
        <v>253.05717000000001</v>
      </c>
      <c r="AF236" s="84">
        <f t="shared" si="126"/>
        <v>256.11353400000002</v>
      </c>
      <c r="AG236" s="84">
        <f t="shared" si="127"/>
        <v>258.16925279999998</v>
      </c>
      <c r="AH236" s="84">
        <f t="shared" si="128"/>
        <v>259.69175935999999</v>
      </c>
      <c r="AI236" s="84">
        <f ca="1">VLOOKUP(eurostat_totals[[#This Row],[energy carrier EUCalc]],$AE$11:$BI$24,COLUMN()-COLUMN($AD$29),FALSE)*eurostat_totals[[#This Row],[2020 1]]</f>
        <v>259.69175935999999</v>
      </c>
      <c r="AJ236" s="84">
        <f ca="1">VLOOKUP(eurostat_totals[[#This Row],[energy carrier EUCalc]],$AE$11:$BI$24,COLUMN()-COLUMN($AD$29),FALSE)*eurostat_totals[[#This Row],[2020 1]]</f>
        <v>259.69175935999999</v>
      </c>
      <c r="AK236" s="84">
        <f ca="1">VLOOKUP(eurostat_totals[[#This Row],[energy carrier EUCalc]],$AE$11:$BI$24,COLUMN()-COLUMN($AD$29),FALSE)*eurostat_totals[[#This Row],[2020 1]]</f>
        <v>259.69175935999999</v>
      </c>
      <c r="AL236" s="84">
        <f ca="1">VLOOKUP(eurostat_totals[[#This Row],[energy carrier EUCalc]],$AE$11:$BI$24,COLUMN()-COLUMN($AD$29),FALSE)*eurostat_totals[[#This Row],[2020 1]]</f>
        <v>259.69175935999999</v>
      </c>
      <c r="AM236" s="84">
        <f ca="1">VLOOKUP(eurostat_totals[[#This Row],[energy carrier EUCalc]],$AE$11:$BI$24,COLUMN()-COLUMN($AD$29),FALSE)*eurostat_totals[[#This Row],[2020 1]]</f>
        <v>259.69175935999999</v>
      </c>
      <c r="AN236" s="84">
        <f ca="1">VLOOKUP(eurostat_totals[[#This Row],[energy carrier EUCalc]],$AE$11:$BI$24,COLUMN()-COLUMN($AD$29),FALSE)*eurostat_totals[[#This Row],[2020 1]]</f>
        <v>259.69175935999999</v>
      </c>
      <c r="AO236" s="84">
        <f>VLOOKUP(eurostat_totals[[#This Row],[energy carrier EUCalc]],$AE$11:$BI$24,COLUMN()-COLUMN($AD$29),FALSE)*eurostat_totals[[#This Row],[2020 1]]</f>
        <v>259.69175935999999</v>
      </c>
      <c r="AP236" s="84">
        <f ca="1">VLOOKUP(eurostat_totals[[#This Row],[energy carrier EUCalc]],$AE$11:$BI$24,COLUMN()-COLUMN($AD$29),FALSE)*eurostat_totals[[#This Row],[2020 1]]</f>
        <v>259.69175935999999</v>
      </c>
      <c r="AQ236" s="84">
        <f ca="1">VLOOKUP(eurostat_totals[[#This Row],[energy carrier EUCalc]],$AE$11:$BI$24,COLUMN()-COLUMN($AD$29),FALSE)*eurostat_totals[[#This Row],[2020 1]]</f>
        <v>259.69175935999999</v>
      </c>
      <c r="AR236" s="81">
        <f ca="1">VLOOKUP(eurostat_totals[[#This Row],[energy carrier EUCalc]],$AE$11:$BI$24,COLUMN()-COLUMN($AD$29),FALSE)*eurostat_totals[[#This Row],[2020 1]]</f>
        <v>259.69175935999999</v>
      </c>
      <c r="AS236" s="81">
        <f ca="1">VLOOKUP(eurostat_totals[[#This Row],[energy carrier EUCalc]],$AE$11:$BI$24,COLUMN()-COLUMN($AD$29),FALSE)*eurostat_totals[[#This Row],[2020 1]]</f>
        <v>259.69175935999999</v>
      </c>
      <c r="AT236" s="81">
        <f ca="1">VLOOKUP(eurostat_totals[[#This Row],[energy carrier EUCalc]],$AE$11:$BI$24,COLUMN()-COLUMN($AD$29),FALSE)*eurostat_totals[[#This Row],[2020 1]]</f>
        <v>259.69175935999999</v>
      </c>
      <c r="AU236" s="81">
        <f ca="1">VLOOKUP(eurostat_totals[[#This Row],[energy carrier EUCalc]],$AE$11:$BI$24,COLUMN()-COLUMN($AD$29),FALSE)*eurostat_totals[[#This Row],[2020 1]]</f>
        <v>259.69175935999999</v>
      </c>
      <c r="AV236" s="81">
        <f>VLOOKUP(eurostat_totals[[#This Row],[energy carrier EUCalc]],$AE$11:$BI$24,COLUMN()-COLUMN($AD$29),FALSE)*eurostat_totals[[#This Row],[2020 1]]</f>
        <v>259.69175935999999</v>
      </c>
      <c r="AW236" s="81">
        <f ca="1">VLOOKUP(eurostat_totals[[#This Row],[energy carrier EUCalc]],$AE$11:$BI$24,COLUMN()-COLUMN($AD$29),FALSE)*eurostat_totals[[#This Row],[2020 1]]</f>
        <v>259.69175935999999</v>
      </c>
      <c r="AX236" s="81">
        <f ca="1">VLOOKUP(eurostat_totals[[#This Row],[energy carrier EUCalc]],$AE$11:$BI$24,COLUMN()-COLUMN($AD$29),FALSE)*eurostat_totals[[#This Row],[2020 1]]</f>
        <v>259.69175935999999</v>
      </c>
      <c r="AY236" s="81">
        <f ca="1">VLOOKUP(eurostat_totals[[#This Row],[energy carrier EUCalc]],$AE$11:$BI$24,COLUMN()-COLUMN($AD$29),FALSE)*eurostat_totals[[#This Row],[2020 1]]</f>
        <v>259.69175935999999</v>
      </c>
      <c r="AZ236" s="81">
        <f ca="1">VLOOKUP(eurostat_totals[[#This Row],[energy carrier EUCalc]],$AE$11:$BI$24,COLUMN()-COLUMN($AD$29),FALSE)*eurostat_totals[[#This Row],[2020 1]]</f>
        <v>259.69175935999999</v>
      </c>
      <c r="BA236" s="81">
        <f ca="1">VLOOKUP(eurostat_totals[[#This Row],[energy carrier EUCalc]],$AE$11:$BI$24,COLUMN()-COLUMN($AD$29),FALSE)*eurostat_totals[[#This Row],[2020 1]]</f>
        <v>259.69175935999999</v>
      </c>
      <c r="BB236" s="81">
        <f ca="1">VLOOKUP(eurostat_totals[[#This Row],[energy carrier EUCalc]],$AE$11:$BI$24,COLUMN()-COLUMN($AD$29),FALSE)*eurostat_totals[[#This Row],[2020 1]]</f>
        <v>259.69175935999999</v>
      </c>
      <c r="BC236" s="81">
        <f>VLOOKUP(eurostat_totals[[#This Row],[energy carrier EUCalc]],$AE$11:$BI$24,COLUMN()-COLUMN($AD$29),FALSE)*eurostat_totals[[#This Row],[2020 1]]</f>
        <v>259.69175935999999</v>
      </c>
      <c r="BD236" s="81">
        <f ca="1">VLOOKUP(eurostat_totals[[#This Row],[energy carrier EUCalc]],$AE$11:$BI$24,COLUMN()-COLUMN($AD$29),FALSE)*eurostat_totals[[#This Row],[2020 1]]</f>
        <v>259.69175935999999</v>
      </c>
      <c r="BE236" s="81">
        <f ca="1">VLOOKUP(eurostat_totals[[#This Row],[energy carrier EUCalc]],$AE$11:$BI$24,COLUMN()-COLUMN($AD$29),FALSE)*eurostat_totals[[#This Row],[2020 1]]</f>
        <v>259.69175935999999</v>
      </c>
      <c r="BF236" s="81">
        <f ca="1">VLOOKUP(eurostat_totals[[#This Row],[energy carrier EUCalc]],$AE$11:$BI$24,COLUMN()-COLUMN($AD$29),FALSE)*eurostat_totals[[#This Row],[2020 1]]</f>
        <v>259.69175935999999</v>
      </c>
      <c r="BG236" s="81">
        <f ca="1">VLOOKUP(eurostat_totals[[#This Row],[energy carrier EUCalc]],$AE$11:$BI$24,COLUMN()-COLUMN($AD$29),FALSE)*eurostat_totals[[#This Row],[2020 1]]</f>
        <v>259.69175935999999</v>
      </c>
      <c r="BH236" s="81">
        <f ca="1">VLOOKUP(eurostat_totals[[#This Row],[energy carrier EUCalc]],$AE$11:$BI$24,COLUMN()-COLUMN($AD$29),FALSE)*eurostat_totals[[#This Row],[2020 1]]</f>
        <v>259.69175935999999</v>
      </c>
      <c r="BI236" s="81">
        <f ca="1">VLOOKUP(eurostat_totals[[#This Row],[energy carrier EUCalc]],$AE$11:$BI$24,COLUMN()-COLUMN($AD$29),FALSE)*eurostat_totals[[#This Row],[2020 1]]</f>
        <v>259.69175935999999</v>
      </c>
    </row>
    <row r="237" spans="1:61" x14ac:dyDescent="0.25">
      <c r="A237" s="81" t="str">
        <f t="shared" si="129"/>
        <v>heat-solarNorway</v>
      </c>
      <c r="B237" s="6" t="s">
        <v>38</v>
      </c>
      <c r="C237" t="s">
        <v>71</v>
      </c>
      <c r="D237" s="84">
        <v>0</v>
      </c>
      <c r="E237" s="84">
        <v>0</v>
      </c>
      <c r="F237" s="84">
        <v>0</v>
      </c>
      <c r="G237" s="84">
        <v>0</v>
      </c>
      <c r="H237" s="84">
        <v>0</v>
      </c>
      <c r="I237" s="84">
        <v>0</v>
      </c>
      <c r="J237" s="84">
        <v>0</v>
      </c>
      <c r="K237" s="84">
        <v>0</v>
      </c>
      <c r="L237" s="84">
        <v>0</v>
      </c>
      <c r="M237" s="84">
        <v>0</v>
      </c>
      <c r="N237" s="84">
        <v>0</v>
      </c>
      <c r="O237" s="84">
        <v>0</v>
      </c>
      <c r="P237" s="84">
        <v>0</v>
      </c>
      <c r="Q237" s="84">
        <v>0</v>
      </c>
      <c r="R237" s="84">
        <v>0</v>
      </c>
      <c r="S237" s="84">
        <v>0</v>
      </c>
      <c r="T237" s="84">
        <v>0</v>
      </c>
      <c r="U237" s="84">
        <v>0</v>
      </c>
      <c r="V237" s="84">
        <v>0</v>
      </c>
      <c r="W237" s="84">
        <v>0</v>
      </c>
      <c r="X237" s="84">
        <v>0</v>
      </c>
      <c r="Y237" s="84">
        <v>0</v>
      </c>
      <c r="Z237" s="84">
        <v>0</v>
      </c>
      <c r="AA237" s="84">
        <v>0</v>
      </c>
      <c r="AB237" s="84">
        <v>0</v>
      </c>
      <c r="AC237" s="84">
        <v>0</v>
      </c>
      <c r="AD237" s="84">
        <v>0</v>
      </c>
      <c r="AE237" s="84">
        <v>0</v>
      </c>
      <c r="AF237" s="84">
        <f t="shared" si="126"/>
        <v>0</v>
      </c>
      <c r="AG237" s="84">
        <f t="shared" si="127"/>
        <v>0</v>
      </c>
      <c r="AH237" s="84">
        <f t="shared" si="128"/>
        <v>0</v>
      </c>
      <c r="AI237" s="84">
        <f ca="1">VLOOKUP(eurostat_totals[[#This Row],[energy carrier EUCalc]],$AE$11:$BI$24,COLUMN()-COLUMN($AD$29),FALSE)*eurostat_totals[[#This Row],[2020 1]]</f>
        <v>0</v>
      </c>
      <c r="AJ237" s="84">
        <f ca="1">VLOOKUP(eurostat_totals[[#This Row],[energy carrier EUCalc]],$AE$11:$BI$24,COLUMN()-COLUMN($AD$29),FALSE)*eurostat_totals[[#This Row],[2020 1]]</f>
        <v>0</v>
      </c>
      <c r="AK237" s="84">
        <f ca="1">VLOOKUP(eurostat_totals[[#This Row],[energy carrier EUCalc]],$AE$11:$BI$24,COLUMN()-COLUMN($AD$29),FALSE)*eurostat_totals[[#This Row],[2020 1]]</f>
        <v>0</v>
      </c>
      <c r="AL237" s="84">
        <f ca="1">VLOOKUP(eurostat_totals[[#This Row],[energy carrier EUCalc]],$AE$11:$BI$24,COLUMN()-COLUMN($AD$29),FALSE)*eurostat_totals[[#This Row],[2020 1]]</f>
        <v>0</v>
      </c>
      <c r="AM237" s="84">
        <f ca="1">VLOOKUP(eurostat_totals[[#This Row],[energy carrier EUCalc]],$AE$11:$BI$24,COLUMN()-COLUMN($AD$29),FALSE)*eurostat_totals[[#This Row],[2020 1]]</f>
        <v>0</v>
      </c>
      <c r="AN237" s="84">
        <f ca="1">VLOOKUP(eurostat_totals[[#This Row],[energy carrier EUCalc]],$AE$11:$BI$24,COLUMN()-COLUMN($AD$29),FALSE)*eurostat_totals[[#This Row],[2020 1]]</f>
        <v>0</v>
      </c>
      <c r="AO237" s="84">
        <f>VLOOKUP(eurostat_totals[[#This Row],[energy carrier EUCalc]],$AE$11:$BI$24,COLUMN()-COLUMN($AD$29),FALSE)*eurostat_totals[[#This Row],[2020 1]]</f>
        <v>0</v>
      </c>
      <c r="AP237" s="84">
        <f ca="1">VLOOKUP(eurostat_totals[[#This Row],[energy carrier EUCalc]],$AE$11:$BI$24,COLUMN()-COLUMN($AD$29),FALSE)*eurostat_totals[[#This Row],[2020 1]]</f>
        <v>0</v>
      </c>
      <c r="AQ237" s="84">
        <f ca="1">VLOOKUP(eurostat_totals[[#This Row],[energy carrier EUCalc]],$AE$11:$BI$24,COLUMN()-COLUMN($AD$29),FALSE)*eurostat_totals[[#This Row],[2020 1]]</f>
        <v>0</v>
      </c>
      <c r="AR237" s="81">
        <f ca="1">VLOOKUP(eurostat_totals[[#This Row],[energy carrier EUCalc]],$AE$11:$BI$24,COLUMN()-COLUMN($AD$29),FALSE)*eurostat_totals[[#This Row],[2020 1]]</f>
        <v>0</v>
      </c>
      <c r="AS237" s="81">
        <f ca="1">VLOOKUP(eurostat_totals[[#This Row],[energy carrier EUCalc]],$AE$11:$BI$24,COLUMN()-COLUMN($AD$29),FALSE)*eurostat_totals[[#This Row],[2020 1]]</f>
        <v>0</v>
      </c>
      <c r="AT237" s="81">
        <f ca="1">VLOOKUP(eurostat_totals[[#This Row],[energy carrier EUCalc]],$AE$11:$BI$24,COLUMN()-COLUMN($AD$29),FALSE)*eurostat_totals[[#This Row],[2020 1]]</f>
        <v>0</v>
      </c>
      <c r="AU237" s="81">
        <f ca="1">VLOOKUP(eurostat_totals[[#This Row],[energy carrier EUCalc]],$AE$11:$BI$24,COLUMN()-COLUMN($AD$29),FALSE)*eurostat_totals[[#This Row],[2020 1]]</f>
        <v>0</v>
      </c>
      <c r="AV237" s="81">
        <f>VLOOKUP(eurostat_totals[[#This Row],[energy carrier EUCalc]],$AE$11:$BI$24,COLUMN()-COLUMN($AD$29),FALSE)*eurostat_totals[[#This Row],[2020 1]]</f>
        <v>0</v>
      </c>
      <c r="AW237" s="81">
        <f ca="1">VLOOKUP(eurostat_totals[[#This Row],[energy carrier EUCalc]],$AE$11:$BI$24,COLUMN()-COLUMN($AD$29),FALSE)*eurostat_totals[[#This Row],[2020 1]]</f>
        <v>0</v>
      </c>
      <c r="AX237" s="81">
        <f ca="1">VLOOKUP(eurostat_totals[[#This Row],[energy carrier EUCalc]],$AE$11:$BI$24,COLUMN()-COLUMN($AD$29),FALSE)*eurostat_totals[[#This Row],[2020 1]]</f>
        <v>0</v>
      </c>
      <c r="AY237" s="81">
        <f ca="1">VLOOKUP(eurostat_totals[[#This Row],[energy carrier EUCalc]],$AE$11:$BI$24,COLUMN()-COLUMN($AD$29),FALSE)*eurostat_totals[[#This Row],[2020 1]]</f>
        <v>0</v>
      </c>
      <c r="AZ237" s="81">
        <f ca="1">VLOOKUP(eurostat_totals[[#This Row],[energy carrier EUCalc]],$AE$11:$BI$24,COLUMN()-COLUMN($AD$29),FALSE)*eurostat_totals[[#This Row],[2020 1]]</f>
        <v>0</v>
      </c>
      <c r="BA237" s="81">
        <f ca="1">VLOOKUP(eurostat_totals[[#This Row],[energy carrier EUCalc]],$AE$11:$BI$24,COLUMN()-COLUMN($AD$29),FALSE)*eurostat_totals[[#This Row],[2020 1]]</f>
        <v>0</v>
      </c>
      <c r="BB237" s="81">
        <f ca="1">VLOOKUP(eurostat_totals[[#This Row],[energy carrier EUCalc]],$AE$11:$BI$24,COLUMN()-COLUMN($AD$29),FALSE)*eurostat_totals[[#This Row],[2020 1]]</f>
        <v>0</v>
      </c>
      <c r="BC237" s="81">
        <f>VLOOKUP(eurostat_totals[[#This Row],[energy carrier EUCalc]],$AE$11:$BI$24,COLUMN()-COLUMN($AD$29),FALSE)*eurostat_totals[[#This Row],[2020 1]]</f>
        <v>0</v>
      </c>
      <c r="BD237" s="81">
        <f ca="1">VLOOKUP(eurostat_totals[[#This Row],[energy carrier EUCalc]],$AE$11:$BI$24,COLUMN()-COLUMN($AD$29),FALSE)*eurostat_totals[[#This Row],[2020 1]]</f>
        <v>0</v>
      </c>
      <c r="BE237" s="81">
        <f ca="1">VLOOKUP(eurostat_totals[[#This Row],[energy carrier EUCalc]],$AE$11:$BI$24,COLUMN()-COLUMN($AD$29),FALSE)*eurostat_totals[[#This Row],[2020 1]]</f>
        <v>0</v>
      </c>
      <c r="BF237" s="81">
        <f ca="1">VLOOKUP(eurostat_totals[[#This Row],[energy carrier EUCalc]],$AE$11:$BI$24,COLUMN()-COLUMN($AD$29),FALSE)*eurostat_totals[[#This Row],[2020 1]]</f>
        <v>0</v>
      </c>
      <c r="BG237" s="81">
        <f ca="1">VLOOKUP(eurostat_totals[[#This Row],[energy carrier EUCalc]],$AE$11:$BI$24,COLUMN()-COLUMN($AD$29),FALSE)*eurostat_totals[[#This Row],[2020 1]]</f>
        <v>0</v>
      </c>
      <c r="BH237" s="81">
        <f ca="1">VLOOKUP(eurostat_totals[[#This Row],[energy carrier EUCalc]],$AE$11:$BI$24,COLUMN()-COLUMN($AD$29),FALSE)*eurostat_totals[[#This Row],[2020 1]]</f>
        <v>0</v>
      </c>
      <c r="BI237" s="81">
        <f ca="1">VLOOKUP(eurostat_totals[[#This Row],[energy carrier EUCalc]],$AE$11:$BI$24,COLUMN()-COLUMN($AD$29),FALSE)*eurostat_totals[[#This Row],[2020 1]]</f>
        <v>0</v>
      </c>
    </row>
    <row r="238" spans="1:61" x14ac:dyDescent="0.25">
      <c r="A238" s="81" t="str">
        <f t="shared" si="129"/>
        <v>heat-solarPoland</v>
      </c>
      <c r="B238" s="6" t="s">
        <v>38</v>
      </c>
      <c r="C238" t="s">
        <v>6</v>
      </c>
      <c r="D238" s="84">
        <v>0</v>
      </c>
      <c r="E238" s="84">
        <v>0</v>
      </c>
      <c r="F238" s="84">
        <v>0</v>
      </c>
      <c r="G238" s="84">
        <v>0</v>
      </c>
      <c r="H238" s="84">
        <v>0</v>
      </c>
      <c r="I238" s="84">
        <v>0</v>
      </c>
      <c r="J238" s="84">
        <v>0</v>
      </c>
      <c r="K238" s="84">
        <v>0</v>
      </c>
      <c r="L238" s="84">
        <v>0</v>
      </c>
      <c r="M238" s="84">
        <v>0</v>
      </c>
      <c r="N238" s="84">
        <v>0</v>
      </c>
      <c r="O238" s="84">
        <v>0</v>
      </c>
      <c r="P238" s="84">
        <v>0</v>
      </c>
      <c r="Q238" s="84">
        <v>0</v>
      </c>
      <c r="R238" s="84">
        <v>0</v>
      </c>
      <c r="S238" s="84">
        <v>0</v>
      </c>
      <c r="T238" s="84">
        <v>0</v>
      </c>
      <c r="U238" s="84">
        <v>0</v>
      </c>
      <c r="V238" s="84">
        <v>0</v>
      </c>
      <c r="W238" s="84">
        <v>70.000970000000009</v>
      </c>
      <c r="X238" s="84">
        <v>88.888090000000005</v>
      </c>
      <c r="Y238" s="84">
        <v>107.77521</v>
      </c>
      <c r="Z238" s="84">
        <v>126.66233000000001</v>
      </c>
      <c r="AA238" s="84">
        <v>237.77535000000003</v>
      </c>
      <c r="AB238" s="84">
        <v>348.60925000000003</v>
      </c>
      <c r="AC238" s="84">
        <v>459.72227000000009</v>
      </c>
      <c r="AD238" s="84">
        <v>539.72504000000004</v>
      </c>
      <c r="AE238" s="84">
        <v>564.71791000000007</v>
      </c>
      <c r="AF238" s="84">
        <f t="shared" si="126"/>
        <v>652.32902600000011</v>
      </c>
      <c r="AG238" s="84">
        <f t="shared" si="127"/>
        <v>735.23976120000009</v>
      </c>
      <c r="AH238" s="84">
        <f t="shared" si="128"/>
        <v>812.56586344000016</v>
      </c>
      <c r="AI238" s="84">
        <f ca="1">VLOOKUP(eurostat_totals[[#This Row],[energy carrier EUCalc]],$AE$11:$BI$24,COLUMN()-COLUMN($AD$29),FALSE)*eurostat_totals[[#This Row],[2020 1]]</f>
        <v>812.56586344000016</v>
      </c>
      <c r="AJ238" s="84">
        <f ca="1">VLOOKUP(eurostat_totals[[#This Row],[energy carrier EUCalc]],$AE$11:$BI$24,COLUMN()-COLUMN($AD$29),FALSE)*eurostat_totals[[#This Row],[2020 1]]</f>
        <v>812.56586344000016</v>
      </c>
      <c r="AK238" s="84">
        <f ca="1">VLOOKUP(eurostat_totals[[#This Row],[energy carrier EUCalc]],$AE$11:$BI$24,COLUMN()-COLUMN($AD$29),FALSE)*eurostat_totals[[#This Row],[2020 1]]</f>
        <v>812.56586344000016</v>
      </c>
      <c r="AL238" s="84">
        <f ca="1">VLOOKUP(eurostat_totals[[#This Row],[energy carrier EUCalc]],$AE$11:$BI$24,COLUMN()-COLUMN($AD$29),FALSE)*eurostat_totals[[#This Row],[2020 1]]</f>
        <v>812.56586344000016</v>
      </c>
      <c r="AM238" s="84">
        <f ca="1">VLOOKUP(eurostat_totals[[#This Row],[energy carrier EUCalc]],$AE$11:$BI$24,COLUMN()-COLUMN($AD$29),FALSE)*eurostat_totals[[#This Row],[2020 1]]</f>
        <v>812.56586344000016</v>
      </c>
      <c r="AN238" s="84">
        <f ca="1">VLOOKUP(eurostat_totals[[#This Row],[energy carrier EUCalc]],$AE$11:$BI$24,COLUMN()-COLUMN($AD$29),FALSE)*eurostat_totals[[#This Row],[2020 1]]</f>
        <v>812.56586344000016</v>
      </c>
      <c r="AO238" s="84">
        <f>VLOOKUP(eurostat_totals[[#This Row],[energy carrier EUCalc]],$AE$11:$BI$24,COLUMN()-COLUMN($AD$29),FALSE)*eurostat_totals[[#This Row],[2020 1]]</f>
        <v>812.56586344000016</v>
      </c>
      <c r="AP238" s="84">
        <f ca="1">VLOOKUP(eurostat_totals[[#This Row],[energy carrier EUCalc]],$AE$11:$BI$24,COLUMN()-COLUMN($AD$29),FALSE)*eurostat_totals[[#This Row],[2020 1]]</f>
        <v>812.56586344000016</v>
      </c>
      <c r="AQ238" s="84">
        <f ca="1">VLOOKUP(eurostat_totals[[#This Row],[energy carrier EUCalc]],$AE$11:$BI$24,COLUMN()-COLUMN($AD$29),FALSE)*eurostat_totals[[#This Row],[2020 1]]</f>
        <v>812.56586344000016</v>
      </c>
      <c r="AR238" s="81">
        <f ca="1">VLOOKUP(eurostat_totals[[#This Row],[energy carrier EUCalc]],$AE$11:$BI$24,COLUMN()-COLUMN($AD$29),FALSE)*eurostat_totals[[#This Row],[2020 1]]</f>
        <v>812.56586344000016</v>
      </c>
      <c r="AS238" s="81">
        <f ca="1">VLOOKUP(eurostat_totals[[#This Row],[energy carrier EUCalc]],$AE$11:$BI$24,COLUMN()-COLUMN($AD$29),FALSE)*eurostat_totals[[#This Row],[2020 1]]</f>
        <v>812.56586344000016</v>
      </c>
      <c r="AT238" s="81">
        <f ca="1">VLOOKUP(eurostat_totals[[#This Row],[energy carrier EUCalc]],$AE$11:$BI$24,COLUMN()-COLUMN($AD$29),FALSE)*eurostat_totals[[#This Row],[2020 1]]</f>
        <v>812.56586344000016</v>
      </c>
      <c r="AU238" s="81">
        <f ca="1">VLOOKUP(eurostat_totals[[#This Row],[energy carrier EUCalc]],$AE$11:$BI$24,COLUMN()-COLUMN($AD$29),FALSE)*eurostat_totals[[#This Row],[2020 1]]</f>
        <v>812.56586344000016</v>
      </c>
      <c r="AV238" s="81">
        <f>VLOOKUP(eurostat_totals[[#This Row],[energy carrier EUCalc]],$AE$11:$BI$24,COLUMN()-COLUMN($AD$29),FALSE)*eurostat_totals[[#This Row],[2020 1]]</f>
        <v>812.56586344000016</v>
      </c>
      <c r="AW238" s="81">
        <f ca="1">VLOOKUP(eurostat_totals[[#This Row],[energy carrier EUCalc]],$AE$11:$BI$24,COLUMN()-COLUMN($AD$29),FALSE)*eurostat_totals[[#This Row],[2020 1]]</f>
        <v>812.56586344000016</v>
      </c>
      <c r="AX238" s="81">
        <f ca="1">VLOOKUP(eurostat_totals[[#This Row],[energy carrier EUCalc]],$AE$11:$BI$24,COLUMN()-COLUMN($AD$29),FALSE)*eurostat_totals[[#This Row],[2020 1]]</f>
        <v>812.56586344000016</v>
      </c>
      <c r="AY238" s="81">
        <f ca="1">VLOOKUP(eurostat_totals[[#This Row],[energy carrier EUCalc]],$AE$11:$BI$24,COLUMN()-COLUMN($AD$29),FALSE)*eurostat_totals[[#This Row],[2020 1]]</f>
        <v>812.56586344000016</v>
      </c>
      <c r="AZ238" s="81">
        <f ca="1">VLOOKUP(eurostat_totals[[#This Row],[energy carrier EUCalc]],$AE$11:$BI$24,COLUMN()-COLUMN($AD$29),FALSE)*eurostat_totals[[#This Row],[2020 1]]</f>
        <v>812.56586344000016</v>
      </c>
      <c r="BA238" s="81">
        <f ca="1">VLOOKUP(eurostat_totals[[#This Row],[energy carrier EUCalc]],$AE$11:$BI$24,COLUMN()-COLUMN($AD$29),FALSE)*eurostat_totals[[#This Row],[2020 1]]</f>
        <v>812.56586344000016</v>
      </c>
      <c r="BB238" s="81">
        <f ca="1">VLOOKUP(eurostat_totals[[#This Row],[energy carrier EUCalc]],$AE$11:$BI$24,COLUMN()-COLUMN($AD$29),FALSE)*eurostat_totals[[#This Row],[2020 1]]</f>
        <v>812.56586344000016</v>
      </c>
      <c r="BC238" s="81">
        <f>VLOOKUP(eurostat_totals[[#This Row],[energy carrier EUCalc]],$AE$11:$BI$24,COLUMN()-COLUMN($AD$29),FALSE)*eurostat_totals[[#This Row],[2020 1]]</f>
        <v>812.56586344000016</v>
      </c>
      <c r="BD238" s="81">
        <f ca="1">VLOOKUP(eurostat_totals[[#This Row],[energy carrier EUCalc]],$AE$11:$BI$24,COLUMN()-COLUMN($AD$29),FALSE)*eurostat_totals[[#This Row],[2020 1]]</f>
        <v>812.56586344000016</v>
      </c>
      <c r="BE238" s="81">
        <f ca="1">VLOOKUP(eurostat_totals[[#This Row],[energy carrier EUCalc]],$AE$11:$BI$24,COLUMN()-COLUMN($AD$29),FALSE)*eurostat_totals[[#This Row],[2020 1]]</f>
        <v>812.56586344000016</v>
      </c>
      <c r="BF238" s="81">
        <f ca="1">VLOOKUP(eurostat_totals[[#This Row],[energy carrier EUCalc]],$AE$11:$BI$24,COLUMN()-COLUMN($AD$29),FALSE)*eurostat_totals[[#This Row],[2020 1]]</f>
        <v>812.56586344000016</v>
      </c>
      <c r="BG238" s="81">
        <f ca="1">VLOOKUP(eurostat_totals[[#This Row],[energy carrier EUCalc]],$AE$11:$BI$24,COLUMN()-COLUMN($AD$29),FALSE)*eurostat_totals[[#This Row],[2020 1]]</f>
        <v>812.56586344000016</v>
      </c>
      <c r="BH238" s="81">
        <f ca="1">VLOOKUP(eurostat_totals[[#This Row],[energy carrier EUCalc]],$AE$11:$BI$24,COLUMN()-COLUMN($AD$29),FALSE)*eurostat_totals[[#This Row],[2020 1]]</f>
        <v>812.56586344000016</v>
      </c>
      <c r="BI238" s="81">
        <f ca="1">VLOOKUP(eurostat_totals[[#This Row],[energy carrier EUCalc]],$AE$11:$BI$24,COLUMN()-COLUMN($AD$29),FALSE)*eurostat_totals[[#This Row],[2020 1]]</f>
        <v>812.56586344000016</v>
      </c>
    </row>
    <row r="239" spans="1:61" x14ac:dyDescent="0.25">
      <c r="A239" s="81" t="str">
        <f t="shared" si="129"/>
        <v>heat-solarPortugal</v>
      </c>
      <c r="B239" s="6" t="s">
        <v>38</v>
      </c>
      <c r="C239" t="s">
        <v>21</v>
      </c>
      <c r="D239" s="84">
        <v>41.949410000000007</v>
      </c>
      <c r="E239" s="84">
        <v>48.892519999999998</v>
      </c>
      <c r="F239" s="84">
        <v>51.113849999999999</v>
      </c>
      <c r="G239" s="84">
        <v>53.335180000000008</v>
      </c>
      <c r="H239" s="84">
        <v>55.556510000000003</v>
      </c>
      <c r="I239" s="84">
        <v>57.498720000000006</v>
      </c>
      <c r="J239" s="84">
        <v>66.116550000000004</v>
      </c>
      <c r="K239" s="84">
        <v>70.280090000000001</v>
      </c>
      <c r="L239" s="84">
        <v>58.056960000000004</v>
      </c>
      <c r="M239" s="84">
        <v>124.99924</v>
      </c>
      <c r="N239" s="84">
        <v>128.61617000000001</v>
      </c>
      <c r="O239" s="84">
        <v>133.05883000000003</v>
      </c>
      <c r="P239" s="84">
        <v>137.50149000000002</v>
      </c>
      <c r="Q239" s="84">
        <v>142.22327000000001</v>
      </c>
      <c r="R239" s="84">
        <v>146.66593000000003</v>
      </c>
      <c r="S239" s="84">
        <v>157.22597000000002</v>
      </c>
      <c r="T239" s="84">
        <v>165.55305000000001</v>
      </c>
      <c r="U239" s="84">
        <v>179.43927000000002</v>
      </c>
      <c r="V239" s="84">
        <v>211.10776000000001</v>
      </c>
      <c r="W239" s="84">
        <v>243.33448999999999</v>
      </c>
      <c r="X239" s="84">
        <v>335.56039000000004</v>
      </c>
      <c r="Y239" s="84">
        <v>415.27241000000004</v>
      </c>
      <c r="Z239" s="84">
        <v>470.00319000000002</v>
      </c>
      <c r="AA239" s="84">
        <v>507.77743000000004</v>
      </c>
      <c r="AB239" s="84">
        <v>536.38723000000005</v>
      </c>
      <c r="AC239" s="84">
        <v>559.99613000000011</v>
      </c>
      <c r="AD239" s="84">
        <v>585.83798999999999</v>
      </c>
      <c r="AE239" s="84">
        <v>613.84303</v>
      </c>
      <c r="AF239" s="84">
        <f t="shared" si="126"/>
        <v>642.610998</v>
      </c>
      <c r="AG239" s="84">
        <f t="shared" si="127"/>
        <v>669.57771159999993</v>
      </c>
      <c r="AH239" s="84">
        <f t="shared" si="128"/>
        <v>696.21580791999986</v>
      </c>
      <c r="AI239" s="84">
        <f ca="1">VLOOKUP(eurostat_totals[[#This Row],[energy carrier EUCalc]],$AE$11:$BI$24,COLUMN()-COLUMN($AD$29),FALSE)*eurostat_totals[[#This Row],[2020 1]]</f>
        <v>696.21580791999986</v>
      </c>
      <c r="AJ239" s="84">
        <f ca="1">VLOOKUP(eurostat_totals[[#This Row],[energy carrier EUCalc]],$AE$11:$BI$24,COLUMN()-COLUMN($AD$29),FALSE)*eurostat_totals[[#This Row],[2020 1]]</f>
        <v>696.21580791999986</v>
      </c>
      <c r="AK239" s="84">
        <f ca="1">VLOOKUP(eurostat_totals[[#This Row],[energy carrier EUCalc]],$AE$11:$BI$24,COLUMN()-COLUMN($AD$29),FALSE)*eurostat_totals[[#This Row],[2020 1]]</f>
        <v>696.21580791999986</v>
      </c>
      <c r="AL239" s="84">
        <f ca="1">VLOOKUP(eurostat_totals[[#This Row],[energy carrier EUCalc]],$AE$11:$BI$24,COLUMN()-COLUMN($AD$29),FALSE)*eurostat_totals[[#This Row],[2020 1]]</f>
        <v>696.21580791999986</v>
      </c>
      <c r="AM239" s="84">
        <f ca="1">VLOOKUP(eurostat_totals[[#This Row],[energy carrier EUCalc]],$AE$11:$BI$24,COLUMN()-COLUMN($AD$29),FALSE)*eurostat_totals[[#This Row],[2020 1]]</f>
        <v>696.21580791999986</v>
      </c>
      <c r="AN239" s="84">
        <f ca="1">VLOOKUP(eurostat_totals[[#This Row],[energy carrier EUCalc]],$AE$11:$BI$24,COLUMN()-COLUMN($AD$29),FALSE)*eurostat_totals[[#This Row],[2020 1]]</f>
        <v>696.21580791999986</v>
      </c>
      <c r="AO239" s="84">
        <f>VLOOKUP(eurostat_totals[[#This Row],[energy carrier EUCalc]],$AE$11:$BI$24,COLUMN()-COLUMN($AD$29),FALSE)*eurostat_totals[[#This Row],[2020 1]]</f>
        <v>696.21580791999986</v>
      </c>
      <c r="AP239" s="84">
        <f ca="1">VLOOKUP(eurostat_totals[[#This Row],[energy carrier EUCalc]],$AE$11:$BI$24,COLUMN()-COLUMN($AD$29),FALSE)*eurostat_totals[[#This Row],[2020 1]]</f>
        <v>696.21580791999986</v>
      </c>
      <c r="AQ239" s="84">
        <f ca="1">VLOOKUP(eurostat_totals[[#This Row],[energy carrier EUCalc]],$AE$11:$BI$24,COLUMN()-COLUMN($AD$29),FALSE)*eurostat_totals[[#This Row],[2020 1]]</f>
        <v>696.21580791999986</v>
      </c>
      <c r="AR239" s="81">
        <f ca="1">VLOOKUP(eurostat_totals[[#This Row],[energy carrier EUCalc]],$AE$11:$BI$24,COLUMN()-COLUMN($AD$29),FALSE)*eurostat_totals[[#This Row],[2020 1]]</f>
        <v>696.21580791999986</v>
      </c>
      <c r="AS239" s="81">
        <f ca="1">VLOOKUP(eurostat_totals[[#This Row],[energy carrier EUCalc]],$AE$11:$BI$24,COLUMN()-COLUMN($AD$29),FALSE)*eurostat_totals[[#This Row],[2020 1]]</f>
        <v>696.21580791999986</v>
      </c>
      <c r="AT239" s="81">
        <f ca="1">VLOOKUP(eurostat_totals[[#This Row],[energy carrier EUCalc]],$AE$11:$BI$24,COLUMN()-COLUMN($AD$29),FALSE)*eurostat_totals[[#This Row],[2020 1]]</f>
        <v>696.21580791999986</v>
      </c>
      <c r="AU239" s="81">
        <f ca="1">VLOOKUP(eurostat_totals[[#This Row],[energy carrier EUCalc]],$AE$11:$BI$24,COLUMN()-COLUMN($AD$29),FALSE)*eurostat_totals[[#This Row],[2020 1]]</f>
        <v>696.21580791999986</v>
      </c>
      <c r="AV239" s="81">
        <f>VLOOKUP(eurostat_totals[[#This Row],[energy carrier EUCalc]],$AE$11:$BI$24,COLUMN()-COLUMN($AD$29),FALSE)*eurostat_totals[[#This Row],[2020 1]]</f>
        <v>696.21580791999986</v>
      </c>
      <c r="AW239" s="81">
        <f ca="1">VLOOKUP(eurostat_totals[[#This Row],[energy carrier EUCalc]],$AE$11:$BI$24,COLUMN()-COLUMN($AD$29),FALSE)*eurostat_totals[[#This Row],[2020 1]]</f>
        <v>696.21580791999986</v>
      </c>
      <c r="AX239" s="81">
        <f ca="1">VLOOKUP(eurostat_totals[[#This Row],[energy carrier EUCalc]],$AE$11:$BI$24,COLUMN()-COLUMN($AD$29),FALSE)*eurostat_totals[[#This Row],[2020 1]]</f>
        <v>696.21580791999986</v>
      </c>
      <c r="AY239" s="81">
        <f ca="1">VLOOKUP(eurostat_totals[[#This Row],[energy carrier EUCalc]],$AE$11:$BI$24,COLUMN()-COLUMN($AD$29),FALSE)*eurostat_totals[[#This Row],[2020 1]]</f>
        <v>696.21580791999986</v>
      </c>
      <c r="AZ239" s="81">
        <f ca="1">VLOOKUP(eurostat_totals[[#This Row],[energy carrier EUCalc]],$AE$11:$BI$24,COLUMN()-COLUMN($AD$29),FALSE)*eurostat_totals[[#This Row],[2020 1]]</f>
        <v>696.21580791999986</v>
      </c>
      <c r="BA239" s="81">
        <f ca="1">VLOOKUP(eurostat_totals[[#This Row],[energy carrier EUCalc]],$AE$11:$BI$24,COLUMN()-COLUMN($AD$29),FALSE)*eurostat_totals[[#This Row],[2020 1]]</f>
        <v>696.21580791999986</v>
      </c>
      <c r="BB239" s="81">
        <f ca="1">VLOOKUP(eurostat_totals[[#This Row],[energy carrier EUCalc]],$AE$11:$BI$24,COLUMN()-COLUMN($AD$29),FALSE)*eurostat_totals[[#This Row],[2020 1]]</f>
        <v>696.21580791999986</v>
      </c>
      <c r="BC239" s="81">
        <f>VLOOKUP(eurostat_totals[[#This Row],[energy carrier EUCalc]],$AE$11:$BI$24,COLUMN()-COLUMN($AD$29),FALSE)*eurostat_totals[[#This Row],[2020 1]]</f>
        <v>696.21580791999986</v>
      </c>
      <c r="BD239" s="81">
        <f ca="1">VLOOKUP(eurostat_totals[[#This Row],[energy carrier EUCalc]],$AE$11:$BI$24,COLUMN()-COLUMN($AD$29),FALSE)*eurostat_totals[[#This Row],[2020 1]]</f>
        <v>696.21580791999986</v>
      </c>
      <c r="BE239" s="81">
        <f ca="1">VLOOKUP(eurostat_totals[[#This Row],[energy carrier EUCalc]],$AE$11:$BI$24,COLUMN()-COLUMN($AD$29),FALSE)*eurostat_totals[[#This Row],[2020 1]]</f>
        <v>696.21580791999986</v>
      </c>
      <c r="BF239" s="81">
        <f ca="1">VLOOKUP(eurostat_totals[[#This Row],[energy carrier EUCalc]],$AE$11:$BI$24,COLUMN()-COLUMN($AD$29),FALSE)*eurostat_totals[[#This Row],[2020 1]]</f>
        <v>696.21580791999986</v>
      </c>
      <c r="BG239" s="81">
        <f ca="1">VLOOKUP(eurostat_totals[[#This Row],[energy carrier EUCalc]],$AE$11:$BI$24,COLUMN()-COLUMN($AD$29),FALSE)*eurostat_totals[[#This Row],[2020 1]]</f>
        <v>696.21580791999986</v>
      </c>
      <c r="BH239" s="81">
        <f ca="1">VLOOKUP(eurostat_totals[[#This Row],[energy carrier EUCalc]],$AE$11:$BI$24,COLUMN()-COLUMN($AD$29),FALSE)*eurostat_totals[[#This Row],[2020 1]]</f>
        <v>696.21580791999986</v>
      </c>
      <c r="BI239" s="81">
        <f ca="1">VLOOKUP(eurostat_totals[[#This Row],[energy carrier EUCalc]],$AE$11:$BI$24,COLUMN()-COLUMN($AD$29),FALSE)*eurostat_totals[[#This Row],[2020 1]]</f>
        <v>696.21580791999986</v>
      </c>
    </row>
    <row r="240" spans="1:61" x14ac:dyDescent="0.25">
      <c r="A240" s="81" t="str">
        <f t="shared" si="129"/>
        <v>heat-solarRomania</v>
      </c>
      <c r="B240" s="6" t="s">
        <v>38</v>
      </c>
      <c r="C240" t="s">
        <v>10</v>
      </c>
      <c r="D240" s="84">
        <v>0</v>
      </c>
      <c r="E240" s="84">
        <v>0</v>
      </c>
      <c r="F240" s="84">
        <v>0</v>
      </c>
      <c r="G240" s="84">
        <v>0</v>
      </c>
      <c r="H240" s="84">
        <v>0</v>
      </c>
      <c r="I240" s="84">
        <v>0</v>
      </c>
      <c r="J240" s="84">
        <v>0</v>
      </c>
      <c r="K240" s="84">
        <v>0</v>
      </c>
      <c r="L240" s="84">
        <v>0</v>
      </c>
      <c r="M240" s="84">
        <v>0</v>
      </c>
      <c r="N240" s="84">
        <v>0</v>
      </c>
      <c r="O240" s="84">
        <v>0</v>
      </c>
      <c r="P240" s="84">
        <v>0</v>
      </c>
      <c r="Q240" s="84">
        <v>0</v>
      </c>
      <c r="R240" s="84">
        <v>0</v>
      </c>
      <c r="S240" s="84">
        <v>0</v>
      </c>
      <c r="T240" s="84">
        <v>0</v>
      </c>
      <c r="U240" s="84">
        <v>0</v>
      </c>
      <c r="V240" s="84">
        <v>0</v>
      </c>
      <c r="W240" s="84">
        <v>0</v>
      </c>
      <c r="X240" s="84">
        <v>0</v>
      </c>
      <c r="Y240" s="84">
        <v>0</v>
      </c>
      <c r="Z240" s="84">
        <v>0</v>
      </c>
      <c r="AA240" s="84">
        <v>0</v>
      </c>
      <c r="AB240" s="84">
        <v>0</v>
      </c>
      <c r="AC240" s="84">
        <v>0</v>
      </c>
      <c r="AD240" s="84">
        <v>0</v>
      </c>
      <c r="AE240" s="84">
        <v>0</v>
      </c>
      <c r="AF240" s="84">
        <f t="shared" si="126"/>
        <v>0</v>
      </c>
      <c r="AG240" s="84">
        <f t="shared" si="127"/>
        <v>0</v>
      </c>
      <c r="AH240" s="84">
        <f t="shared" si="128"/>
        <v>0</v>
      </c>
      <c r="AI240" s="84">
        <f ca="1">VLOOKUP(eurostat_totals[[#This Row],[energy carrier EUCalc]],$AE$11:$BI$24,COLUMN()-COLUMN($AD$29),FALSE)*eurostat_totals[[#This Row],[2020 1]]</f>
        <v>0</v>
      </c>
      <c r="AJ240" s="84">
        <f ca="1">VLOOKUP(eurostat_totals[[#This Row],[energy carrier EUCalc]],$AE$11:$BI$24,COLUMN()-COLUMN($AD$29),FALSE)*eurostat_totals[[#This Row],[2020 1]]</f>
        <v>0</v>
      </c>
      <c r="AK240" s="84">
        <f ca="1">VLOOKUP(eurostat_totals[[#This Row],[energy carrier EUCalc]],$AE$11:$BI$24,COLUMN()-COLUMN($AD$29),FALSE)*eurostat_totals[[#This Row],[2020 1]]</f>
        <v>0</v>
      </c>
      <c r="AL240" s="84">
        <f ca="1">VLOOKUP(eurostat_totals[[#This Row],[energy carrier EUCalc]],$AE$11:$BI$24,COLUMN()-COLUMN($AD$29),FALSE)*eurostat_totals[[#This Row],[2020 1]]</f>
        <v>0</v>
      </c>
      <c r="AM240" s="84">
        <f ca="1">VLOOKUP(eurostat_totals[[#This Row],[energy carrier EUCalc]],$AE$11:$BI$24,COLUMN()-COLUMN($AD$29),FALSE)*eurostat_totals[[#This Row],[2020 1]]</f>
        <v>0</v>
      </c>
      <c r="AN240" s="84">
        <f ca="1">VLOOKUP(eurostat_totals[[#This Row],[energy carrier EUCalc]],$AE$11:$BI$24,COLUMN()-COLUMN($AD$29),FALSE)*eurostat_totals[[#This Row],[2020 1]]</f>
        <v>0</v>
      </c>
      <c r="AO240" s="84">
        <f>VLOOKUP(eurostat_totals[[#This Row],[energy carrier EUCalc]],$AE$11:$BI$24,COLUMN()-COLUMN($AD$29),FALSE)*eurostat_totals[[#This Row],[2020 1]]</f>
        <v>0</v>
      </c>
      <c r="AP240" s="84">
        <f ca="1">VLOOKUP(eurostat_totals[[#This Row],[energy carrier EUCalc]],$AE$11:$BI$24,COLUMN()-COLUMN($AD$29),FALSE)*eurostat_totals[[#This Row],[2020 1]]</f>
        <v>0</v>
      </c>
      <c r="AQ240" s="84">
        <f ca="1">VLOOKUP(eurostat_totals[[#This Row],[energy carrier EUCalc]],$AE$11:$BI$24,COLUMN()-COLUMN($AD$29),FALSE)*eurostat_totals[[#This Row],[2020 1]]</f>
        <v>0</v>
      </c>
      <c r="AR240" s="81">
        <f ca="1">VLOOKUP(eurostat_totals[[#This Row],[energy carrier EUCalc]],$AE$11:$BI$24,COLUMN()-COLUMN($AD$29),FALSE)*eurostat_totals[[#This Row],[2020 1]]</f>
        <v>0</v>
      </c>
      <c r="AS240" s="81">
        <f ca="1">VLOOKUP(eurostat_totals[[#This Row],[energy carrier EUCalc]],$AE$11:$BI$24,COLUMN()-COLUMN($AD$29),FALSE)*eurostat_totals[[#This Row],[2020 1]]</f>
        <v>0</v>
      </c>
      <c r="AT240" s="81">
        <f ca="1">VLOOKUP(eurostat_totals[[#This Row],[energy carrier EUCalc]],$AE$11:$BI$24,COLUMN()-COLUMN($AD$29),FALSE)*eurostat_totals[[#This Row],[2020 1]]</f>
        <v>0</v>
      </c>
      <c r="AU240" s="81">
        <f ca="1">VLOOKUP(eurostat_totals[[#This Row],[energy carrier EUCalc]],$AE$11:$BI$24,COLUMN()-COLUMN($AD$29),FALSE)*eurostat_totals[[#This Row],[2020 1]]</f>
        <v>0</v>
      </c>
      <c r="AV240" s="81">
        <f>VLOOKUP(eurostat_totals[[#This Row],[energy carrier EUCalc]],$AE$11:$BI$24,COLUMN()-COLUMN($AD$29),FALSE)*eurostat_totals[[#This Row],[2020 1]]</f>
        <v>0</v>
      </c>
      <c r="AW240" s="81">
        <f ca="1">VLOOKUP(eurostat_totals[[#This Row],[energy carrier EUCalc]],$AE$11:$BI$24,COLUMN()-COLUMN($AD$29),FALSE)*eurostat_totals[[#This Row],[2020 1]]</f>
        <v>0</v>
      </c>
      <c r="AX240" s="81">
        <f ca="1">VLOOKUP(eurostat_totals[[#This Row],[energy carrier EUCalc]],$AE$11:$BI$24,COLUMN()-COLUMN($AD$29),FALSE)*eurostat_totals[[#This Row],[2020 1]]</f>
        <v>0</v>
      </c>
      <c r="AY240" s="81">
        <f ca="1">VLOOKUP(eurostat_totals[[#This Row],[energy carrier EUCalc]],$AE$11:$BI$24,COLUMN()-COLUMN($AD$29),FALSE)*eurostat_totals[[#This Row],[2020 1]]</f>
        <v>0</v>
      </c>
      <c r="AZ240" s="81">
        <f ca="1">VLOOKUP(eurostat_totals[[#This Row],[energy carrier EUCalc]],$AE$11:$BI$24,COLUMN()-COLUMN($AD$29),FALSE)*eurostat_totals[[#This Row],[2020 1]]</f>
        <v>0</v>
      </c>
      <c r="BA240" s="81">
        <f ca="1">VLOOKUP(eurostat_totals[[#This Row],[energy carrier EUCalc]],$AE$11:$BI$24,COLUMN()-COLUMN($AD$29),FALSE)*eurostat_totals[[#This Row],[2020 1]]</f>
        <v>0</v>
      </c>
      <c r="BB240" s="81">
        <f ca="1">VLOOKUP(eurostat_totals[[#This Row],[energy carrier EUCalc]],$AE$11:$BI$24,COLUMN()-COLUMN($AD$29),FALSE)*eurostat_totals[[#This Row],[2020 1]]</f>
        <v>0</v>
      </c>
      <c r="BC240" s="81">
        <f>VLOOKUP(eurostat_totals[[#This Row],[energy carrier EUCalc]],$AE$11:$BI$24,COLUMN()-COLUMN($AD$29),FALSE)*eurostat_totals[[#This Row],[2020 1]]</f>
        <v>0</v>
      </c>
      <c r="BD240" s="81">
        <f ca="1">VLOOKUP(eurostat_totals[[#This Row],[energy carrier EUCalc]],$AE$11:$BI$24,COLUMN()-COLUMN($AD$29),FALSE)*eurostat_totals[[#This Row],[2020 1]]</f>
        <v>0</v>
      </c>
      <c r="BE240" s="81">
        <f ca="1">VLOOKUP(eurostat_totals[[#This Row],[energy carrier EUCalc]],$AE$11:$BI$24,COLUMN()-COLUMN($AD$29),FALSE)*eurostat_totals[[#This Row],[2020 1]]</f>
        <v>0</v>
      </c>
      <c r="BF240" s="81">
        <f ca="1">VLOOKUP(eurostat_totals[[#This Row],[energy carrier EUCalc]],$AE$11:$BI$24,COLUMN()-COLUMN($AD$29),FALSE)*eurostat_totals[[#This Row],[2020 1]]</f>
        <v>0</v>
      </c>
      <c r="BG240" s="81">
        <f ca="1">VLOOKUP(eurostat_totals[[#This Row],[energy carrier EUCalc]],$AE$11:$BI$24,COLUMN()-COLUMN($AD$29),FALSE)*eurostat_totals[[#This Row],[2020 1]]</f>
        <v>0</v>
      </c>
      <c r="BH240" s="81">
        <f ca="1">VLOOKUP(eurostat_totals[[#This Row],[energy carrier EUCalc]],$AE$11:$BI$24,COLUMN()-COLUMN($AD$29),FALSE)*eurostat_totals[[#This Row],[2020 1]]</f>
        <v>0</v>
      </c>
      <c r="BI240" s="81">
        <f ca="1">VLOOKUP(eurostat_totals[[#This Row],[energy carrier EUCalc]],$AE$11:$BI$24,COLUMN()-COLUMN($AD$29),FALSE)*eurostat_totals[[#This Row],[2020 1]]</f>
        <v>0</v>
      </c>
    </row>
    <row r="241" spans="1:61" x14ac:dyDescent="0.25">
      <c r="A241" s="81" t="str">
        <f t="shared" si="129"/>
        <v>heat-solarSerbia</v>
      </c>
      <c r="B241" s="6" t="s">
        <v>38</v>
      </c>
      <c r="C241" t="s">
        <v>72</v>
      </c>
      <c r="D241" s="84">
        <v>0</v>
      </c>
      <c r="E241" s="84">
        <v>0</v>
      </c>
      <c r="F241" s="84">
        <v>0</v>
      </c>
      <c r="G241" s="84">
        <v>0</v>
      </c>
      <c r="H241" s="84">
        <v>0</v>
      </c>
      <c r="I241" s="84">
        <v>0</v>
      </c>
      <c r="J241" s="84">
        <v>0</v>
      </c>
      <c r="K241" s="84">
        <v>0</v>
      </c>
      <c r="L241" s="84">
        <v>0</v>
      </c>
      <c r="M241" s="84">
        <v>0</v>
      </c>
      <c r="N241" s="84">
        <v>0</v>
      </c>
      <c r="O241" s="84">
        <v>0</v>
      </c>
      <c r="P241" s="84">
        <v>0</v>
      </c>
      <c r="Q241" s="84">
        <v>0</v>
      </c>
      <c r="R241" s="84">
        <v>0</v>
      </c>
      <c r="S241" s="84">
        <v>0</v>
      </c>
      <c r="T241" s="84">
        <v>0</v>
      </c>
      <c r="U241" s="84">
        <v>0</v>
      </c>
      <c r="V241" s="84">
        <v>0</v>
      </c>
      <c r="W241" s="84">
        <v>0</v>
      </c>
      <c r="X241" s="84">
        <v>0</v>
      </c>
      <c r="Y241" s="84">
        <v>0</v>
      </c>
      <c r="Z241" s="84">
        <v>0</v>
      </c>
      <c r="AA241" s="84">
        <v>0</v>
      </c>
      <c r="AB241" s="84">
        <v>0</v>
      </c>
      <c r="AC241" s="84">
        <v>0</v>
      </c>
      <c r="AD241" s="84">
        <v>0</v>
      </c>
      <c r="AE241" s="84">
        <v>0</v>
      </c>
      <c r="AF241" s="84">
        <f t="shared" si="126"/>
        <v>0</v>
      </c>
      <c r="AG241" s="84">
        <f t="shared" si="127"/>
        <v>0</v>
      </c>
      <c r="AH241" s="84">
        <f t="shared" si="128"/>
        <v>0</v>
      </c>
      <c r="AI241" s="84">
        <f ca="1">VLOOKUP(eurostat_totals[[#This Row],[energy carrier EUCalc]],$AE$11:$BI$24,COLUMN()-COLUMN($AD$29),FALSE)*eurostat_totals[[#This Row],[2020 1]]</f>
        <v>0</v>
      </c>
      <c r="AJ241" s="84">
        <f ca="1">VLOOKUP(eurostat_totals[[#This Row],[energy carrier EUCalc]],$AE$11:$BI$24,COLUMN()-COLUMN($AD$29),FALSE)*eurostat_totals[[#This Row],[2020 1]]</f>
        <v>0</v>
      </c>
      <c r="AK241" s="84">
        <f ca="1">VLOOKUP(eurostat_totals[[#This Row],[energy carrier EUCalc]],$AE$11:$BI$24,COLUMN()-COLUMN($AD$29),FALSE)*eurostat_totals[[#This Row],[2020 1]]</f>
        <v>0</v>
      </c>
      <c r="AL241" s="84">
        <f ca="1">VLOOKUP(eurostat_totals[[#This Row],[energy carrier EUCalc]],$AE$11:$BI$24,COLUMN()-COLUMN($AD$29),FALSE)*eurostat_totals[[#This Row],[2020 1]]</f>
        <v>0</v>
      </c>
      <c r="AM241" s="84">
        <f ca="1">VLOOKUP(eurostat_totals[[#This Row],[energy carrier EUCalc]],$AE$11:$BI$24,COLUMN()-COLUMN($AD$29),FALSE)*eurostat_totals[[#This Row],[2020 1]]</f>
        <v>0</v>
      </c>
      <c r="AN241" s="84">
        <f ca="1">VLOOKUP(eurostat_totals[[#This Row],[energy carrier EUCalc]],$AE$11:$BI$24,COLUMN()-COLUMN($AD$29),FALSE)*eurostat_totals[[#This Row],[2020 1]]</f>
        <v>0</v>
      </c>
      <c r="AO241" s="84">
        <f>VLOOKUP(eurostat_totals[[#This Row],[energy carrier EUCalc]],$AE$11:$BI$24,COLUMN()-COLUMN($AD$29),FALSE)*eurostat_totals[[#This Row],[2020 1]]</f>
        <v>0</v>
      </c>
      <c r="AP241" s="84">
        <f ca="1">VLOOKUP(eurostat_totals[[#This Row],[energy carrier EUCalc]],$AE$11:$BI$24,COLUMN()-COLUMN($AD$29),FALSE)*eurostat_totals[[#This Row],[2020 1]]</f>
        <v>0</v>
      </c>
      <c r="AQ241" s="84">
        <f ca="1">VLOOKUP(eurostat_totals[[#This Row],[energy carrier EUCalc]],$AE$11:$BI$24,COLUMN()-COLUMN($AD$29),FALSE)*eurostat_totals[[#This Row],[2020 1]]</f>
        <v>0</v>
      </c>
      <c r="AR241" s="81">
        <f ca="1">VLOOKUP(eurostat_totals[[#This Row],[energy carrier EUCalc]],$AE$11:$BI$24,COLUMN()-COLUMN($AD$29),FALSE)*eurostat_totals[[#This Row],[2020 1]]</f>
        <v>0</v>
      </c>
      <c r="AS241" s="81">
        <f ca="1">VLOOKUP(eurostat_totals[[#This Row],[energy carrier EUCalc]],$AE$11:$BI$24,COLUMN()-COLUMN($AD$29),FALSE)*eurostat_totals[[#This Row],[2020 1]]</f>
        <v>0</v>
      </c>
      <c r="AT241" s="81">
        <f ca="1">VLOOKUP(eurostat_totals[[#This Row],[energy carrier EUCalc]],$AE$11:$BI$24,COLUMN()-COLUMN($AD$29),FALSE)*eurostat_totals[[#This Row],[2020 1]]</f>
        <v>0</v>
      </c>
      <c r="AU241" s="81">
        <f ca="1">VLOOKUP(eurostat_totals[[#This Row],[energy carrier EUCalc]],$AE$11:$BI$24,COLUMN()-COLUMN($AD$29),FALSE)*eurostat_totals[[#This Row],[2020 1]]</f>
        <v>0</v>
      </c>
      <c r="AV241" s="81">
        <f>VLOOKUP(eurostat_totals[[#This Row],[energy carrier EUCalc]],$AE$11:$BI$24,COLUMN()-COLUMN($AD$29),FALSE)*eurostat_totals[[#This Row],[2020 1]]</f>
        <v>0</v>
      </c>
      <c r="AW241" s="81">
        <f ca="1">VLOOKUP(eurostat_totals[[#This Row],[energy carrier EUCalc]],$AE$11:$BI$24,COLUMN()-COLUMN($AD$29),FALSE)*eurostat_totals[[#This Row],[2020 1]]</f>
        <v>0</v>
      </c>
      <c r="AX241" s="81">
        <f ca="1">VLOOKUP(eurostat_totals[[#This Row],[energy carrier EUCalc]],$AE$11:$BI$24,COLUMN()-COLUMN($AD$29),FALSE)*eurostat_totals[[#This Row],[2020 1]]</f>
        <v>0</v>
      </c>
      <c r="AY241" s="81">
        <f ca="1">VLOOKUP(eurostat_totals[[#This Row],[energy carrier EUCalc]],$AE$11:$BI$24,COLUMN()-COLUMN($AD$29),FALSE)*eurostat_totals[[#This Row],[2020 1]]</f>
        <v>0</v>
      </c>
      <c r="AZ241" s="81">
        <f ca="1">VLOOKUP(eurostat_totals[[#This Row],[energy carrier EUCalc]],$AE$11:$BI$24,COLUMN()-COLUMN($AD$29),FALSE)*eurostat_totals[[#This Row],[2020 1]]</f>
        <v>0</v>
      </c>
      <c r="BA241" s="81">
        <f ca="1">VLOOKUP(eurostat_totals[[#This Row],[energy carrier EUCalc]],$AE$11:$BI$24,COLUMN()-COLUMN($AD$29),FALSE)*eurostat_totals[[#This Row],[2020 1]]</f>
        <v>0</v>
      </c>
      <c r="BB241" s="81">
        <f ca="1">VLOOKUP(eurostat_totals[[#This Row],[energy carrier EUCalc]],$AE$11:$BI$24,COLUMN()-COLUMN($AD$29),FALSE)*eurostat_totals[[#This Row],[2020 1]]</f>
        <v>0</v>
      </c>
      <c r="BC241" s="81">
        <f>VLOOKUP(eurostat_totals[[#This Row],[energy carrier EUCalc]],$AE$11:$BI$24,COLUMN()-COLUMN($AD$29),FALSE)*eurostat_totals[[#This Row],[2020 1]]</f>
        <v>0</v>
      </c>
      <c r="BD241" s="81">
        <f ca="1">VLOOKUP(eurostat_totals[[#This Row],[energy carrier EUCalc]],$AE$11:$BI$24,COLUMN()-COLUMN($AD$29),FALSE)*eurostat_totals[[#This Row],[2020 1]]</f>
        <v>0</v>
      </c>
      <c r="BE241" s="81">
        <f ca="1">VLOOKUP(eurostat_totals[[#This Row],[energy carrier EUCalc]],$AE$11:$BI$24,COLUMN()-COLUMN($AD$29),FALSE)*eurostat_totals[[#This Row],[2020 1]]</f>
        <v>0</v>
      </c>
      <c r="BF241" s="81">
        <f ca="1">VLOOKUP(eurostat_totals[[#This Row],[energy carrier EUCalc]],$AE$11:$BI$24,COLUMN()-COLUMN($AD$29),FALSE)*eurostat_totals[[#This Row],[2020 1]]</f>
        <v>0</v>
      </c>
      <c r="BG241" s="81">
        <f ca="1">VLOOKUP(eurostat_totals[[#This Row],[energy carrier EUCalc]],$AE$11:$BI$24,COLUMN()-COLUMN($AD$29),FALSE)*eurostat_totals[[#This Row],[2020 1]]</f>
        <v>0</v>
      </c>
      <c r="BH241" s="81">
        <f ca="1">VLOOKUP(eurostat_totals[[#This Row],[energy carrier EUCalc]],$AE$11:$BI$24,COLUMN()-COLUMN($AD$29),FALSE)*eurostat_totals[[#This Row],[2020 1]]</f>
        <v>0</v>
      </c>
      <c r="BI241" s="81">
        <f ca="1">VLOOKUP(eurostat_totals[[#This Row],[energy carrier EUCalc]],$AE$11:$BI$24,COLUMN()-COLUMN($AD$29),FALSE)*eurostat_totals[[#This Row],[2020 1]]</f>
        <v>0</v>
      </c>
    </row>
    <row r="242" spans="1:61" x14ac:dyDescent="0.25">
      <c r="A242" s="81" t="str">
        <f t="shared" si="129"/>
        <v>heat-solarSlovakia</v>
      </c>
      <c r="B242" s="6" t="s">
        <v>38</v>
      </c>
      <c r="C242" t="s">
        <v>20</v>
      </c>
      <c r="D242" s="84">
        <v>0</v>
      </c>
      <c r="E242" s="84">
        <v>0</v>
      </c>
      <c r="F242" s="84">
        <v>0</v>
      </c>
      <c r="G242" s="84">
        <v>0</v>
      </c>
      <c r="H242" s="84">
        <v>0</v>
      </c>
      <c r="I242" s="84">
        <v>0</v>
      </c>
      <c r="J242" s="84">
        <v>0</v>
      </c>
      <c r="K242" s="84">
        <v>0</v>
      </c>
      <c r="L242" s="84">
        <v>0</v>
      </c>
      <c r="M242" s="84">
        <v>0</v>
      </c>
      <c r="N242" s="84">
        <v>0</v>
      </c>
      <c r="O242" s="84">
        <v>0</v>
      </c>
      <c r="P242" s="84">
        <v>0</v>
      </c>
      <c r="Q242" s="84">
        <v>0</v>
      </c>
      <c r="R242" s="84">
        <v>0</v>
      </c>
      <c r="S242" s="84">
        <v>0</v>
      </c>
      <c r="T242" s="84">
        <v>0</v>
      </c>
      <c r="U242" s="84">
        <v>0</v>
      </c>
      <c r="V242" s="84">
        <v>0</v>
      </c>
      <c r="W242" s="84">
        <v>0</v>
      </c>
      <c r="X242" s="84">
        <v>44.170740000000002</v>
      </c>
      <c r="Y242" s="84">
        <v>52.218700000000005</v>
      </c>
      <c r="Z242" s="84">
        <v>55.277390000000004</v>
      </c>
      <c r="AA242" s="84">
        <v>61.383139999999997</v>
      </c>
      <c r="AB242" s="84">
        <v>53.614300000000007</v>
      </c>
      <c r="AC242" s="84">
        <v>54.160910000000001</v>
      </c>
      <c r="AD242" s="84">
        <v>54.440030000000007</v>
      </c>
      <c r="AE242" s="84">
        <v>68.058760000000007</v>
      </c>
      <c r="AF242" s="84">
        <f t="shared" si="126"/>
        <v>70.615034000000009</v>
      </c>
      <c r="AG242" s="84">
        <f t="shared" si="127"/>
        <v>72.461412800000005</v>
      </c>
      <c r="AH242" s="84">
        <f t="shared" si="128"/>
        <v>76.23083536</v>
      </c>
      <c r="AI242" s="84">
        <f ca="1">VLOOKUP(eurostat_totals[[#This Row],[energy carrier EUCalc]],$AE$11:$BI$24,COLUMN()-COLUMN($AD$29),FALSE)*eurostat_totals[[#This Row],[2020 1]]</f>
        <v>76.23083536</v>
      </c>
      <c r="AJ242" s="84">
        <f ca="1">VLOOKUP(eurostat_totals[[#This Row],[energy carrier EUCalc]],$AE$11:$BI$24,COLUMN()-COLUMN($AD$29),FALSE)*eurostat_totals[[#This Row],[2020 1]]</f>
        <v>76.23083536</v>
      </c>
      <c r="AK242" s="84">
        <f ca="1">VLOOKUP(eurostat_totals[[#This Row],[energy carrier EUCalc]],$AE$11:$BI$24,COLUMN()-COLUMN($AD$29),FALSE)*eurostat_totals[[#This Row],[2020 1]]</f>
        <v>76.23083536</v>
      </c>
      <c r="AL242" s="84">
        <f ca="1">VLOOKUP(eurostat_totals[[#This Row],[energy carrier EUCalc]],$AE$11:$BI$24,COLUMN()-COLUMN($AD$29),FALSE)*eurostat_totals[[#This Row],[2020 1]]</f>
        <v>76.23083536</v>
      </c>
      <c r="AM242" s="84">
        <f ca="1">VLOOKUP(eurostat_totals[[#This Row],[energy carrier EUCalc]],$AE$11:$BI$24,COLUMN()-COLUMN($AD$29),FALSE)*eurostat_totals[[#This Row],[2020 1]]</f>
        <v>76.23083536</v>
      </c>
      <c r="AN242" s="84">
        <f ca="1">VLOOKUP(eurostat_totals[[#This Row],[energy carrier EUCalc]],$AE$11:$BI$24,COLUMN()-COLUMN($AD$29),FALSE)*eurostat_totals[[#This Row],[2020 1]]</f>
        <v>76.23083536</v>
      </c>
      <c r="AO242" s="84">
        <f>VLOOKUP(eurostat_totals[[#This Row],[energy carrier EUCalc]],$AE$11:$BI$24,COLUMN()-COLUMN($AD$29),FALSE)*eurostat_totals[[#This Row],[2020 1]]</f>
        <v>76.23083536</v>
      </c>
      <c r="AP242" s="84">
        <f ca="1">VLOOKUP(eurostat_totals[[#This Row],[energy carrier EUCalc]],$AE$11:$BI$24,COLUMN()-COLUMN($AD$29),FALSE)*eurostat_totals[[#This Row],[2020 1]]</f>
        <v>76.23083536</v>
      </c>
      <c r="AQ242" s="84">
        <f ca="1">VLOOKUP(eurostat_totals[[#This Row],[energy carrier EUCalc]],$AE$11:$BI$24,COLUMN()-COLUMN($AD$29),FALSE)*eurostat_totals[[#This Row],[2020 1]]</f>
        <v>76.23083536</v>
      </c>
      <c r="AR242" s="81">
        <f ca="1">VLOOKUP(eurostat_totals[[#This Row],[energy carrier EUCalc]],$AE$11:$BI$24,COLUMN()-COLUMN($AD$29),FALSE)*eurostat_totals[[#This Row],[2020 1]]</f>
        <v>76.23083536</v>
      </c>
      <c r="AS242" s="81">
        <f ca="1">VLOOKUP(eurostat_totals[[#This Row],[energy carrier EUCalc]],$AE$11:$BI$24,COLUMN()-COLUMN($AD$29),FALSE)*eurostat_totals[[#This Row],[2020 1]]</f>
        <v>76.23083536</v>
      </c>
      <c r="AT242" s="81">
        <f ca="1">VLOOKUP(eurostat_totals[[#This Row],[energy carrier EUCalc]],$AE$11:$BI$24,COLUMN()-COLUMN($AD$29),FALSE)*eurostat_totals[[#This Row],[2020 1]]</f>
        <v>76.23083536</v>
      </c>
      <c r="AU242" s="81">
        <f ca="1">VLOOKUP(eurostat_totals[[#This Row],[energy carrier EUCalc]],$AE$11:$BI$24,COLUMN()-COLUMN($AD$29),FALSE)*eurostat_totals[[#This Row],[2020 1]]</f>
        <v>76.23083536</v>
      </c>
      <c r="AV242" s="81">
        <f>VLOOKUP(eurostat_totals[[#This Row],[energy carrier EUCalc]],$AE$11:$BI$24,COLUMN()-COLUMN($AD$29),FALSE)*eurostat_totals[[#This Row],[2020 1]]</f>
        <v>76.23083536</v>
      </c>
      <c r="AW242" s="81">
        <f ca="1">VLOOKUP(eurostat_totals[[#This Row],[energy carrier EUCalc]],$AE$11:$BI$24,COLUMN()-COLUMN($AD$29),FALSE)*eurostat_totals[[#This Row],[2020 1]]</f>
        <v>76.23083536</v>
      </c>
      <c r="AX242" s="81">
        <f ca="1">VLOOKUP(eurostat_totals[[#This Row],[energy carrier EUCalc]],$AE$11:$BI$24,COLUMN()-COLUMN($AD$29),FALSE)*eurostat_totals[[#This Row],[2020 1]]</f>
        <v>76.23083536</v>
      </c>
      <c r="AY242" s="81">
        <f ca="1">VLOOKUP(eurostat_totals[[#This Row],[energy carrier EUCalc]],$AE$11:$BI$24,COLUMN()-COLUMN($AD$29),FALSE)*eurostat_totals[[#This Row],[2020 1]]</f>
        <v>76.23083536</v>
      </c>
      <c r="AZ242" s="81">
        <f ca="1">VLOOKUP(eurostat_totals[[#This Row],[energy carrier EUCalc]],$AE$11:$BI$24,COLUMN()-COLUMN($AD$29),FALSE)*eurostat_totals[[#This Row],[2020 1]]</f>
        <v>76.23083536</v>
      </c>
      <c r="BA242" s="81">
        <f ca="1">VLOOKUP(eurostat_totals[[#This Row],[energy carrier EUCalc]],$AE$11:$BI$24,COLUMN()-COLUMN($AD$29),FALSE)*eurostat_totals[[#This Row],[2020 1]]</f>
        <v>76.23083536</v>
      </c>
      <c r="BB242" s="81">
        <f ca="1">VLOOKUP(eurostat_totals[[#This Row],[energy carrier EUCalc]],$AE$11:$BI$24,COLUMN()-COLUMN($AD$29),FALSE)*eurostat_totals[[#This Row],[2020 1]]</f>
        <v>76.23083536</v>
      </c>
      <c r="BC242" s="81">
        <f>VLOOKUP(eurostat_totals[[#This Row],[energy carrier EUCalc]],$AE$11:$BI$24,COLUMN()-COLUMN($AD$29),FALSE)*eurostat_totals[[#This Row],[2020 1]]</f>
        <v>76.23083536</v>
      </c>
      <c r="BD242" s="81">
        <f ca="1">VLOOKUP(eurostat_totals[[#This Row],[energy carrier EUCalc]],$AE$11:$BI$24,COLUMN()-COLUMN($AD$29),FALSE)*eurostat_totals[[#This Row],[2020 1]]</f>
        <v>76.23083536</v>
      </c>
      <c r="BE242" s="81">
        <f ca="1">VLOOKUP(eurostat_totals[[#This Row],[energy carrier EUCalc]],$AE$11:$BI$24,COLUMN()-COLUMN($AD$29),FALSE)*eurostat_totals[[#This Row],[2020 1]]</f>
        <v>76.23083536</v>
      </c>
      <c r="BF242" s="81">
        <f ca="1">VLOOKUP(eurostat_totals[[#This Row],[energy carrier EUCalc]],$AE$11:$BI$24,COLUMN()-COLUMN($AD$29),FALSE)*eurostat_totals[[#This Row],[2020 1]]</f>
        <v>76.23083536</v>
      </c>
      <c r="BG242" s="81">
        <f ca="1">VLOOKUP(eurostat_totals[[#This Row],[energy carrier EUCalc]],$AE$11:$BI$24,COLUMN()-COLUMN($AD$29),FALSE)*eurostat_totals[[#This Row],[2020 1]]</f>
        <v>76.23083536</v>
      </c>
      <c r="BH242" s="81">
        <f ca="1">VLOOKUP(eurostat_totals[[#This Row],[energy carrier EUCalc]],$AE$11:$BI$24,COLUMN()-COLUMN($AD$29),FALSE)*eurostat_totals[[#This Row],[2020 1]]</f>
        <v>76.23083536</v>
      </c>
      <c r="BI242" s="81">
        <f ca="1">VLOOKUP(eurostat_totals[[#This Row],[energy carrier EUCalc]],$AE$11:$BI$24,COLUMN()-COLUMN($AD$29),FALSE)*eurostat_totals[[#This Row],[2020 1]]</f>
        <v>76.23083536</v>
      </c>
    </row>
    <row r="243" spans="1:61" x14ac:dyDescent="0.25">
      <c r="A243" s="81" t="str">
        <f t="shared" si="129"/>
        <v>heat-solarSlovenia</v>
      </c>
      <c r="B243" s="6" t="s">
        <v>38</v>
      </c>
      <c r="C243" t="s">
        <v>26</v>
      </c>
      <c r="D243" s="84">
        <v>0</v>
      </c>
      <c r="E243" s="84">
        <v>0</v>
      </c>
      <c r="F243" s="84">
        <v>0</v>
      </c>
      <c r="G243" s="84">
        <v>0</v>
      </c>
      <c r="H243" s="84">
        <v>0</v>
      </c>
      <c r="I243" s="84">
        <v>0</v>
      </c>
      <c r="J243" s="84">
        <v>0</v>
      </c>
      <c r="K243" s="84">
        <v>0</v>
      </c>
      <c r="L243" s="84">
        <v>0</v>
      </c>
      <c r="M243" s="84">
        <v>0</v>
      </c>
      <c r="N243" s="84">
        <v>0</v>
      </c>
      <c r="O243" s="84">
        <v>0</v>
      </c>
      <c r="P243" s="84">
        <v>0</v>
      </c>
      <c r="Q243" s="84">
        <v>0</v>
      </c>
      <c r="R243" s="84">
        <v>0</v>
      </c>
      <c r="S243" s="84">
        <v>0</v>
      </c>
      <c r="T243" s="84">
        <v>0</v>
      </c>
      <c r="U243" s="84">
        <v>0</v>
      </c>
      <c r="V243" s="84">
        <v>0</v>
      </c>
      <c r="W243" s="84">
        <v>88.608969999999999</v>
      </c>
      <c r="X243" s="84">
        <v>94.726349999999996</v>
      </c>
      <c r="Y243" s="84">
        <v>103.89079000000001</v>
      </c>
      <c r="Z243" s="84">
        <v>113.61347000000001</v>
      </c>
      <c r="AA243" s="84">
        <v>121.39394000000001</v>
      </c>
      <c r="AB243" s="84">
        <v>125.55748</v>
      </c>
      <c r="AC243" s="84">
        <v>126.66233000000001</v>
      </c>
      <c r="AD243" s="84">
        <v>127.22057000000001</v>
      </c>
      <c r="AE243" s="84">
        <v>127.22057000000001</v>
      </c>
      <c r="AF243" s="84">
        <f t="shared" si="126"/>
        <v>129.94199</v>
      </c>
      <c r="AG243" s="84">
        <f t="shared" si="127"/>
        <v>131.6516</v>
      </c>
      <c r="AH243" s="84">
        <f t="shared" si="128"/>
        <v>132.87042400000001</v>
      </c>
      <c r="AI243" s="84">
        <f ca="1">VLOOKUP(eurostat_totals[[#This Row],[energy carrier EUCalc]],$AE$11:$BI$24,COLUMN()-COLUMN($AD$29),FALSE)*eurostat_totals[[#This Row],[2020 1]]</f>
        <v>132.87042400000001</v>
      </c>
      <c r="AJ243" s="84">
        <f ca="1">VLOOKUP(eurostat_totals[[#This Row],[energy carrier EUCalc]],$AE$11:$BI$24,COLUMN()-COLUMN($AD$29),FALSE)*eurostat_totals[[#This Row],[2020 1]]</f>
        <v>132.87042400000001</v>
      </c>
      <c r="AK243" s="84">
        <f ca="1">VLOOKUP(eurostat_totals[[#This Row],[energy carrier EUCalc]],$AE$11:$BI$24,COLUMN()-COLUMN($AD$29),FALSE)*eurostat_totals[[#This Row],[2020 1]]</f>
        <v>132.87042400000001</v>
      </c>
      <c r="AL243" s="84">
        <f ca="1">VLOOKUP(eurostat_totals[[#This Row],[energy carrier EUCalc]],$AE$11:$BI$24,COLUMN()-COLUMN($AD$29),FALSE)*eurostat_totals[[#This Row],[2020 1]]</f>
        <v>132.87042400000001</v>
      </c>
      <c r="AM243" s="84">
        <f ca="1">VLOOKUP(eurostat_totals[[#This Row],[energy carrier EUCalc]],$AE$11:$BI$24,COLUMN()-COLUMN($AD$29),FALSE)*eurostat_totals[[#This Row],[2020 1]]</f>
        <v>132.87042400000001</v>
      </c>
      <c r="AN243" s="84">
        <f ca="1">VLOOKUP(eurostat_totals[[#This Row],[energy carrier EUCalc]],$AE$11:$BI$24,COLUMN()-COLUMN($AD$29),FALSE)*eurostat_totals[[#This Row],[2020 1]]</f>
        <v>132.87042400000001</v>
      </c>
      <c r="AO243" s="84">
        <f>VLOOKUP(eurostat_totals[[#This Row],[energy carrier EUCalc]],$AE$11:$BI$24,COLUMN()-COLUMN($AD$29),FALSE)*eurostat_totals[[#This Row],[2020 1]]</f>
        <v>132.87042400000001</v>
      </c>
      <c r="AP243" s="84">
        <f ca="1">VLOOKUP(eurostat_totals[[#This Row],[energy carrier EUCalc]],$AE$11:$BI$24,COLUMN()-COLUMN($AD$29),FALSE)*eurostat_totals[[#This Row],[2020 1]]</f>
        <v>132.87042400000001</v>
      </c>
      <c r="AQ243" s="84">
        <f ca="1">VLOOKUP(eurostat_totals[[#This Row],[energy carrier EUCalc]],$AE$11:$BI$24,COLUMN()-COLUMN($AD$29),FALSE)*eurostat_totals[[#This Row],[2020 1]]</f>
        <v>132.87042400000001</v>
      </c>
      <c r="AR243" s="81">
        <f ca="1">VLOOKUP(eurostat_totals[[#This Row],[energy carrier EUCalc]],$AE$11:$BI$24,COLUMN()-COLUMN($AD$29),FALSE)*eurostat_totals[[#This Row],[2020 1]]</f>
        <v>132.87042400000001</v>
      </c>
      <c r="AS243" s="81">
        <f ca="1">VLOOKUP(eurostat_totals[[#This Row],[energy carrier EUCalc]],$AE$11:$BI$24,COLUMN()-COLUMN($AD$29),FALSE)*eurostat_totals[[#This Row],[2020 1]]</f>
        <v>132.87042400000001</v>
      </c>
      <c r="AT243" s="81">
        <f ca="1">VLOOKUP(eurostat_totals[[#This Row],[energy carrier EUCalc]],$AE$11:$BI$24,COLUMN()-COLUMN($AD$29),FALSE)*eurostat_totals[[#This Row],[2020 1]]</f>
        <v>132.87042400000001</v>
      </c>
      <c r="AU243" s="81">
        <f ca="1">VLOOKUP(eurostat_totals[[#This Row],[energy carrier EUCalc]],$AE$11:$BI$24,COLUMN()-COLUMN($AD$29),FALSE)*eurostat_totals[[#This Row],[2020 1]]</f>
        <v>132.87042400000001</v>
      </c>
      <c r="AV243" s="81">
        <f>VLOOKUP(eurostat_totals[[#This Row],[energy carrier EUCalc]],$AE$11:$BI$24,COLUMN()-COLUMN($AD$29),FALSE)*eurostat_totals[[#This Row],[2020 1]]</f>
        <v>132.87042400000001</v>
      </c>
      <c r="AW243" s="81">
        <f ca="1">VLOOKUP(eurostat_totals[[#This Row],[energy carrier EUCalc]],$AE$11:$BI$24,COLUMN()-COLUMN($AD$29),FALSE)*eurostat_totals[[#This Row],[2020 1]]</f>
        <v>132.87042400000001</v>
      </c>
      <c r="AX243" s="81">
        <f ca="1">VLOOKUP(eurostat_totals[[#This Row],[energy carrier EUCalc]],$AE$11:$BI$24,COLUMN()-COLUMN($AD$29),FALSE)*eurostat_totals[[#This Row],[2020 1]]</f>
        <v>132.87042400000001</v>
      </c>
      <c r="AY243" s="81">
        <f ca="1">VLOOKUP(eurostat_totals[[#This Row],[energy carrier EUCalc]],$AE$11:$BI$24,COLUMN()-COLUMN($AD$29),FALSE)*eurostat_totals[[#This Row],[2020 1]]</f>
        <v>132.87042400000001</v>
      </c>
      <c r="AZ243" s="81">
        <f ca="1">VLOOKUP(eurostat_totals[[#This Row],[energy carrier EUCalc]],$AE$11:$BI$24,COLUMN()-COLUMN($AD$29),FALSE)*eurostat_totals[[#This Row],[2020 1]]</f>
        <v>132.87042400000001</v>
      </c>
      <c r="BA243" s="81">
        <f ca="1">VLOOKUP(eurostat_totals[[#This Row],[energy carrier EUCalc]],$AE$11:$BI$24,COLUMN()-COLUMN($AD$29),FALSE)*eurostat_totals[[#This Row],[2020 1]]</f>
        <v>132.87042400000001</v>
      </c>
      <c r="BB243" s="81">
        <f ca="1">VLOOKUP(eurostat_totals[[#This Row],[energy carrier EUCalc]],$AE$11:$BI$24,COLUMN()-COLUMN($AD$29),FALSE)*eurostat_totals[[#This Row],[2020 1]]</f>
        <v>132.87042400000001</v>
      </c>
      <c r="BC243" s="81">
        <f>VLOOKUP(eurostat_totals[[#This Row],[energy carrier EUCalc]],$AE$11:$BI$24,COLUMN()-COLUMN($AD$29),FALSE)*eurostat_totals[[#This Row],[2020 1]]</f>
        <v>132.87042400000001</v>
      </c>
      <c r="BD243" s="81">
        <f ca="1">VLOOKUP(eurostat_totals[[#This Row],[energy carrier EUCalc]],$AE$11:$BI$24,COLUMN()-COLUMN($AD$29),FALSE)*eurostat_totals[[#This Row],[2020 1]]</f>
        <v>132.87042400000001</v>
      </c>
      <c r="BE243" s="81">
        <f ca="1">VLOOKUP(eurostat_totals[[#This Row],[energy carrier EUCalc]],$AE$11:$BI$24,COLUMN()-COLUMN($AD$29),FALSE)*eurostat_totals[[#This Row],[2020 1]]</f>
        <v>132.87042400000001</v>
      </c>
      <c r="BF243" s="81">
        <f ca="1">VLOOKUP(eurostat_totals[[#This Row],[energy carrier EUCalc]],$AE$11:$BI$24,COLUMN()-COLUMN($AD$29),FALSE)*eurostat_totals[[#This Row],[2020 1]]</f>
        <v>132.87042400000001</v>
      </c>
      <c r="BG243" s="81">
        <f ca="1">VLOOKUP(eurostat_totals[[#This Row],[energy carrier EUCalc]],$AE$11:$BI$24,COLUMN()-COLUMN($AD$29),FALSE)*eurostat_totals[[#This Row],[2020 1]]</f>
        <v>132.87042400000001</v>
      </c>
      <c r="BH243" s="81">
        <f ca="1">VLOOKUP(eurostat_totals[[#This Row],[energy carrier EUCalc]],$AE$11:$BI$24,COLUMN()-COLUMN($AD$29),FALSE)*eurostat_totals[[#This Row],[2020 1]]</f>
        <v>132.87042400000001</v>
      </c>
      <c r="BI243" s="81">
        <f ca="1">VLOOKUP(eurostat_totals[[#This Row],[energy carrier EUCalc]],$AE$11:$BI$24,COLUMN()-COLUMN($AD$29),FALSE)*eurostat_totals[[#This Row],[2020 1]]</f>
        <v>132.87042400000001</v>
      </c>
    </row>
    <row r="244" spans="1:61" x14ac:dyDescent="0.25">
      <c r="A244" s="81" t="str">
        <f t="shared" si="129"/>
        <v>heat-solarSpain</v>
      </c>
      <c r="B244" s="6" t="s">
        <v>38</v>
      </c>
      <c r="C244" t="s">
        <v>7</v>
      </c>
      <c r="D244" s="84">
        <v>217.28329000000002</v>
      </c>
      <c r="E244" s="84">
        <v>218.66726</v>
      </c>
      <c r="F244" s="84">
        <v>222.31908000000001</v>
      </c>
      <c r="G244" s="84">
        <v>227.33161000000001</v>
      </c>
      <c r="H244" s="84">
        <v>232.23947000000004</v>
      </c>
      <c r="I244" s="84">
        <v>235.10045000000002</v>
      </c>
      <c r="J244" s="84">
        <v>237.46134000000001</v>
      </c>
      <c r="K244" s="84">
        <v>241.24108999999999</v>
      </c>
      <c r="L244" s="84">
        <v>250.97540000000001</v>
      </c>
      <c r="M244" s="84">
        <v>262.38443000000001</v>
      </c>
      <c r="N244" s="84">
        <v>284.37676000000005</v>
      </c>
      <c r="O244" s="84">
        <v>311.93986000000001</v>
      </c>
      <c r="P244" s="84">
        <v>343.55020000000002</v>
      </c>
      <c r="Q244" s="84">
        <v>380.77782999999999</v>
      </c>
      <c r="R244" s="84">
        <v>427.47228000000001</v>
      </c>
      <c r="S244" s="84">
        <v>481.07495000000006</v>
      </c>
      <c r="T244" s="84">
        <v>580.53471000000002</v>
      </c>
      <c r="U244" s="84">
        <v>780.93124</v>
      </c>
      <c r="V244" s="84">
        <v>1099.5234600000001</v>
      </c>
      <c r="W244" s="84">
        <v>1385.14463</v>
      </c>
      <c r="X244" s="84">
        <v>1668.6723999999999</v>
      </c>
      <c r="Y244" s="84">
        <v>1863.20741</v>
      </c>
      <c r="Z244" s="84">
        <v>2029.9699800000001</v>
      </c>
      <c r="AA244" s="84">
        <v>2215.61967</v>
      </c>
      <c r="AB244" s="84">
        <v>2365.0884300000002</v>
      </c>
      <c r="AC244" s="84">
        <v>2530.9438600000003</v>
      </c>
      <c r="AD244" s="84">
        <v>2715.8724900000002</v>
      </c>
      <c r="AE244" s="84">
        <v>2869.9234700000002</v>
      </c>
      <c r="AF244" s="84">
        <f t="shared" si="126"/>
        <v>3037.9141680000002</v>
      </c>
      <c r="AG244" s="84">
        <f t="shared" si="127"/>
        <v>3202.3730676000005</v>
      </c>
      <c r="AH244" s="84">
        <f t="shared" si="128"/>
        <v>3369.8299951200006</v>
      </c>
      <c r="AI244" s="84">
        <f ca="1">VLOOKUP(eurostat_totals[[#This Row],[energy carrier EUCalc]],$AE$11:$BI$24,COLUMN()-COLUMN($AD$29),FALSE)*eurostat_totals[[#This Row],[2020 1]]</f>
        <v>3369.8299951200006</v>
      </c>
      <c r="AJ244" s="84">
        <f ca="1">VLOOKUP(eurostat_totals[[#This Row],[energy carrier EUCalc]],$AE$11:$BI$24,COLUMN()-COLUMN($AD$29),FALSE)*eurostat_totals[[#This Row],[2020 1]]</f>
        <v>3369.8299951200006</v>
      </c>
      <c r="AK244" s="84">
        <f ca="1">VLOOKUP(eurostat_totals[[#This Row],[energy carrier EUCalc]],$AE$11:$BI$24,COLUMN()-COLUMN($AD$29),FALSE)*eurostat_totals[[#This Row],[2020 1]]</f>
        <v>3369.8299951200006</v>
      </c>
      <c r="AL244" s="84">
        <f ca="1">VLOOKUP(eurostat_totals[[#This Row],[energy carrier EUCalc]],$AE$11:$BI$24,COLUMN()-COLUMN($AD$29),FALSE)*eurostat_totals[[#This Row],[2020 1]]</f>
        <v>3369.8299951200006</v>
      </c>
      <c r="AM244" s="84">
        <f ca="1">VLOOKUP(eurostat_totals[[#This Row],[energy carrier EUCalc]],$AE$11:$BI$24,COLUMN()-COLUMN($AD$29),FALSE)*eurostat_totals[[#This Row],[2020 1]]</f>
        <v>3369.8299951200006</v>
      </c>
      <c r="AN244" s="84">
        <f ca="1">VLOOKUP(eurostat_totals[[#This Row],[energy carrier EUCalc]],$AE$11:$BI$24,COLUMN()-COLUMN($AD$29),FALSE)*eurostat_totals[[#This Row],[2020 1]]</f>
        <v>3369.8299951200006</v>
      </c>
      <c r="AO244" s="84">
        <f>VLOOKUP(eurostat_totals[[#This Row],[energy carrier EUCalc]],$AE$11:$BI$24,COLUMN()-COLUMN($AD$29),FALSE)*eurostat_totals[[#This Row],[2020 1]]</f>
        <v>3369.8299951200006</v>
      </c>
      <c r="AP244" s="84">
        <f ca="1">VLOOKUP(eurostat_totals[[#This Row],[energy carrier EUCalc]],$AE$11:$BI$24,COLUMN()-COLUMN($AD$29),FALSE)*eurostat_totals[[#This Row],[2020 1]]</f>
        <v>3369.8299951200006</v>
      </c>
      <c r="AQ244" s="84">
        <f ca="1">VLOOKUP(eurostat_totals[[#This Row],[energy carrier EUCalc]],$AE$11:$BI$24,COLUMN()-COLUMN($AD$29),FALSE)*eurostat_totals[[#This Row],[2020 1]]</f>
        <v>3369.8299951200006</v>
      </c>
      <c r="AR244" s="81">
        <f ca="1">VLOOKUP(eurostat_totals[[#This Row],[energy carrier EUCalc]],$AE$11:$BI$24,COLUMN()-COLUMN($AD$29),FALSE)*eurostat_totals[[#This Row],[2020 1]]</f>
        <v>3369.8299951200006</v>
      </c>
      <c r="AS244" s="81">
        <f ca="1">VLOOKUP(eurostat_totals[[#This Row],[energy carrier EUCalc]],$AE$11:$BI$24,COLUMN()-COLUMN($AD$29),FALSE)*eurostat_totals[[#This Row],[2020 1]]</f>
        <v>3369.8299951200006</v>
      </c>
      <c r="AT244" s="81">
        <f ca="1">VLOOKUP(eurostat_totals[[#This Row],[energy carrier EUCalc]],$AE$11:$BI$24,COLUMN()-COLUMN($AD$29),FALSE)*eurostat_totals[[#This Row],[2020 1]]</f>
        <v>3369.8299951200006</v>
      </c>
      <c r="AU244" s="81">
        <f ca="1">VLOOKUP(eurostat_totals[[#This Row],[energy carrier EUCalc]],$AE$11:$BI$24,COLUMN()-COLUMN($AD$29),FALSE)*eurostat_totals[[#This Row],[2020 1]]</f>
        <v>3369.8299951200006</v>
      </c>
      <c r="AV244" s="81">
        <f>VLOOKUP(eurostat_totals[[#This Row],[energy carrier EUCalc]],$AE$11:$BI$24,COLUMN()-COLUMN($AD$29),FALSE)*eurostat_totals[[#This Row],[2020 1]]</f>
        <v>3369.8299951200006</v>
      </c>
      <c r="AW244" s="81">
        <f ca="1">VLOOKUP(eurostat_totals[[#This Row],[energy carrier EUCalc]],$AE$11:$BI$24,COLUMN()-COLUMN($AD$29),FALSE)*eurostat_totals[[#This Row],[2020 1]]</f>
        <v>3369.8299951200006</v>
      </c>
      <c r="AX244" s="81">
        <f ca="1">VLOOKUP(eurostat_totals[[#This Row],[energy carrier EUCalc]],$AE$11:$BI$24,COLUMN()-COLUMN($AD$29),FALSE)*eurostat_totals[[#This Row],[2020 1]]</f>
        <v>3369.8299951200006</v>
      </c>
      <c r="AY244" s="81">
        <f ca="1">VLOOKUP(eurostat_totals[[#This Row],[energy carrier EUCalc]],$AE$11:$BI$24,COLUMN()-COLUMN($AD$29),FALSE)*eurostat_totals[[#This Row],[2020 1]]</f>
        <v>3369.8299951200006</v>
      </c>
      <c r="AZ244" s="81">
        <f ca="1">VLOOKUP(eurostat_totals[[#This Row],[energy carrier EUCalc]],$AE$11:$BI$24,COLUMN()-COLUMN($AD$29),FALSE)*eurostat_totals[[#This Row],[2020 1]]</f>
        <v>3369.8299951200006</v>
      </c>
      <c r="BA244" s="81">
        <f ca="1">VLOOKUP(eurostat_totals[[#This Row],[energy carrier EUCalc]],$AE$11:$BI$24,COLUMN()-COLUMN($AD$29),FALSE)*eurostat_totals[[#This Row],[2020 1]]</f>
        <v>3369.8299951200006</v>
      </c>
      <c r="BB244" s="81">
        <f ca="1">VLOOKUP(eurostat_totals[[#This Row],[energy carrier EUCalc]],$AE$11:$BI$24,COLUMN()-COLUMN($AD$29),FALSE)*eurostat_totals[[#This Row],[2020 1]]</f>
        <v>3369.8299951200006</v>
      </c>
      <c r="BC244" s="81">
        <f>VLOOKUP(eurostat_totals[[#This Row],[energy carrier EUCalc]],$AE$11:$BI$24,COLUMN()-COLUMN($AD$29),FALSE)*eurostat_totals[[#This Row],[2020 1]]</f>
        <v>3369.8299951200006</v>
      </c>
      <c r="BD244" s="81">
        <f ca="1">VLOOKUP(eurostat_totals[[#This Row],[energy carrier EUCalc]],$AE$11:$BI$24,COLUMN()-COLUMN($AD$29),FALSE)*eurostat_totals[[#This Row],[2020 1]]</f>
        <v>3369.8299951200006</v>
      </c>
      <c r="BE244" s="81">
        <f ca="1">VLOOKUP(eurostat_totals[[#This Row],[energy carrier EUCalc]],$AE$11:$BI$24,COLUMN()-COLUMN($AD$29),FALSE)*eurostat_totals[[#This Row],[2020 1]]</f>
        <v>3369.8299951200006</v>
      </c>
      <c r="BF244" s="81">
        <f ca="1">VLOOKUP(eurostat_totals[[#This Row],[energy carrier EUCalc]],$AE$11:$BI$24,COLUMN()-COLUMN($AD$29),FALSE)*eurostat_totals[[#This Row],[2020 1]]</f>
        <v>3369.8299951200006</v>
      </c>
      <c r="BG244" s="81">
        <f ca="1">VLOOKUP(eurostat_totals[[#This Row],[energy carrier EUCalc]],$AE$11:$BI$24,COLUMN()-COLUMN($AD$29),FALSE)*eurostat_totals[[#This Row],[2020 1]]</f>
        <v>3369.8299951200006</v>
      </c>
      <c r="BH244" s="81">
        <f ca="1">VLOOKUP(eurostat_totals[[#This Row],[energy carrier EUCalc]],$AE$11:$BI$24,COLUMN()-COLUMN($AD$29),FALSE)*eurostat_totals[[#This Row],[2020 1]]</f>
        <v>3369.8299951200006</v>
      </c>
      <c r="BI244" s="81">
        <f ca="1">VLOOKUP(eurostat_totals[[#This Row],[energy carrier EUCalc]],$AE$11:$BI$24,COLUMN()-COLUMN($AD$29),FALSE)*eurostat_totals[[#This Row],[2020 1]]</f>
        <v>3369.8299951200006</v>
      </c>
    </row>
    <row r="245" spans="1:61" x14ac:dyDescent="0.25">
      <c r="A245" s="81" t="str">
        <f t="shared" si="129"/>
        <v>heat-solarSweden</v>
      </c>
      <c r="B245" s="6" t="s">
        <v>38</v>
      </c>
      <c r="C245" t="s">
        <v>9</v>
      </c>
      <c r="D245" s="84">
        <v>36.948510000000006</v>
      </c>
      <c r="E245" s="84">
        <v>41.112050000000004</v>
      </c>
      <c r="F245" s="84">
        <v>45.275590000000001</v>
      </c>
      <c r="G245" s="84">
        <v>45.833829999999999</v>
      </c>
      <c r="H245" s="84">
        <v>47.217799999999997</v>
      </c>
      <c r="I245" s="84">
        <v>54.160910000000001</v>
      </c>
      <c r="J245" s="84">
        <v>44.449860000000001</v>
      </c>
      <c r="K245" s="84">
        <v>47.776040000000002</v>
      </c>
      <c r="L245" s="84">
        <v>51.113849999999999</v>
      </c>
      <c r="M245" s="84">
        <v>51.113849999999999</v>
      </c>
      <c r="N245" s="84">
        <v>57.2196</v>
      </c>
      <c r="O245" s="84">
        <v>38.890720000000002</v>
      </c>
      <c r="P245" s="84">
        <v>44.170740000000002</v>
      </c>
      <c r="Q245" s="84">
        <v>49.718250000000005</v>
      </c>
      <c r="R245" s="84">
        <v>55.556510000000003</v>
      </c>
      <c r="S245" s="84">
        <v>68.605370000000008</v>
      </c>
      <c r="T245" s="84">
        <v>66.942280000000011</v>
      </c>
      <c r="U245" s="84">
        <v>99.994740000000021</v>
      </c>
      <c r="V245" s="84">
        <v>109.99654000000001</v>
      </c>
      <c r="W245" s="84">
        <v>114.99744000000001</v>
      </c>
      <c r="X245" s="84">
        <v>119.99834</v>
      </c>
      <c r="Y245" s="84">
        <v>128.05793</v>
      </c>
      <c r="Z245" s="84">
        <v>128.88366000000002</v>
      </c>
      <c r="AA245" s="84">
        <v>130.00014000000002</v>
      </c>
      <c r="AB245" s="84">
        <v>130.00014000000002</v>
      </c>
      <c r="AC245" s="84">
        <v>131.11662000000001</v>
      </c>
      <c r="AD245" s="84">
        <v>130.00014000000002</v>
      </c>
      <c r="AE245" s="84">
        <v>128.88366000000002</v>
      </c>
      <c r="AF245" s="84">
        <f t="shared" si="126"/>
        <v>128.88366000000002</v>
      </c>
      <c r="AG245" s="84">
        <f t="shared" si="127"/>
        <v>128.66036400000002</v>
      </c>
      <c r="AH245" s="84">
        <f t="shared" si="128"/>
        <v>128.39240880000003</v>
      </c>
      <c r="AI245" s="84">
        <f ca="1">VLOOKUP(eurostat_totals[[#This Row],[energy carrier EUCalc]],$AE$11:$BI$24,COLUMN()-COLUMN($AD$29),FALSE)*eurostat_totals[[#This Row],[2020 1]]</f>
        <v>128.39240880000003</v>
      </c>
      <c r="AJ245" s="84">
        <f ca="1">VLOOKUP(eurostat_totals[[#This Row],[energy carrier EUCalc]],$AE$11:$BI$24,COLUMN()-COLUMN($AD$29),FALSE)*eurostat_totals[[#This Row],[2020 1]]</f>
        <v>128.39240880000003</v>
      </c>
      <c r="AK245" s="84">
        <f ca="1">VLOOKUP(eurostat_totals[[#This Row],[energy carrier EUCalc]],$AE$11:$BI$24,COLUMN()-COLUMN($AD$29),FALSE)*eurostat_totals[[#This Row],[2020 1]]</f>
        <v>128.39240880000003</v>
      </c>
      <c r="AL245" s="84">
        <f ca="1">VLOOKUP(eurostat_totals[[#This Row],[energy carrier EUCalc]],$AE$11:$BI$24,COLUMN()-COLUMN($AD$29),FALSE)*eurostat_totals[[#This Row],[2020 1]]</f>
        <v>128.39240880000003</v>
      </c>
      <c r="AM245" s="84">
        <f ca="1">VLOOKUP(eurostat_totals[[#This Row],[energy carrier EUCalc]],$AE$11:$BI$24,COLUMN()-COLUMN($AD$29),FALSE)*eurostat_totals[[#This Row],[2020 1]]</f>
        <v>128.39240880000003</v>
      </c>
      <c r="AN245" s="84">
        <f ca="1">VLOOKUP(eurostat_totals[[#This Row],[energy carrier EUCalc]],$AE$11:$BI$24,COLUMN()-COLUMN($AD$29),FALSE)*eurostat_totals[[#This Row],[2020 1]]</f>
        <v>128.39240880000003</v>
      </c>
      <c r="AO245" s="84">
        <f>VLOOKUP(eurostat_totals[[#This Row],[energy carrier EUCalc]],$AE$11:$BI$24,COLUMN()-COLUMN($AD$29),FALSE)*eurostat_totals[[#This Row],[2020 1]]</f>
        <v>128.39240880000003</v>
      </c>
      <c r="AP245" s="84">
        <f ca="1">VLOOKUP(eurostat_totals[[#This Row],[energy carrier EUCalc]],$AE$11:$BI$24,COLUMN()-COLUMN($AD$29),FALSE)*eurostat_totals[[#This Row],[2020 1]]</f>
        <v>128.39240880000003</v>
      </c>
      <c r="AQ245" s="84">
        <f ca="1">VLOOKUP(eurostat_totals[[#This Row],[energy carrier EUCalc]],$AE$11:$BI$24,COLUMN()-COLUMN($AD$29),FALSE)*eurostat_totals[[#This Row],[2020 1]]</f>
        <v>128.39240880000003</v>
      </c>
      <c r="AR245" s="81">
        <f ca="1">VLOOKUP(eurostat_totals[[#This Row],[energy carrier EUCalc]],$AE$11:$BI$24,COLUMN()-COLUMN($AD$29),FALSE)*eurostat_totals[[#This Row],[2020 1]]</f>
        <v>128.39240880000003</v>
      </c>
      <c r="AS245" s="81">
        <f ca="1">VLOOKUP(eurostat_totals[[#This Row],[energy carrier EUCalc]],$AE$11:$BI$24,COLUMN()-COLUMN($AD$29),FALSE)*eurostat_totals[[#This Row],[2020 1]]</f>
        <v>128.39240880000003</v>
      </c>
      <c r="AT245" s="81">
        <f ca="1">VLOOKUP(eurostat_totals[[#This Row],[energy carrier EUCalc]],$AE$11:$BI$24,COLUMN()-COLUMN($AD$29),FALSE)*eurostat_totals[[#This Row],[2020 1]]</f>
        <v>128.39240880000003</v>
      </c>
      <c r="AU245" s="81">
        <f ca="1">VLOOKUP(eurostat_totals[[#This Row],[energy carrier EUCalc]],$AE$11:$BI$24,COLUMN()-COLUMN($AD$29),FALSE)*eurostat_totals[[#This Row],[2020 1]]</f>
        <v>128.39240880000003</v>
      </c>
      <c r="AV245" s="81">
        <f>VLOOKUP(eurostat_totals[[#This Row],[energy carrier EUCalc]],$AE$11:$BI$24,COLUMN()-COLUMN($AD$29),FALSE)*eurostat_totals[[#This Row],[2020 1]]</f>
        <v>128.39240880000003</v>
      </c>
      <c r="AW245" s="81">
        <f ca="1">VLOOKUP(eurostat_totals[[#This Row],[energy carrier EUCalc]],$AE$11:$BI$24,COLUMN()-COLUMN($AD$29),FALSE)*eurostat_totals[[#This Row],[2020 1]]</f>
        <v>128.39240880000003</v>
      </c>
      <c r="AX245" s="81">
        <f ca="1">VLOOKUP(eurostat_totals[[#This Row],[energy carrier EUCalc]],$AE$11:$BI$24,COLUMN()-COLUMN($AD$29),FALSE)*eurostat_totals[[#This Row],[2020 1]]</f>
        <v>128.39240880000003</v>
      </c>
      <c r="AY245" s="81">
        <f ca="1">VLOOKUP(eurostat_totals[[#This Row],[energy carrier EUCalc]],$AE$11:$BI$24,COLUMN()-COLUMN($AD$29),FALSE)*eurostat_totals[[#This Row],[2020 1]]</f>
        <v>128.39240880000003</v>
      </c>
      <c r="AZ245" s="81">
        <f ca="1">VLOOKUP(eurostat_totals[[#This Row],[energy carrier EUCalc]],$AE$11:$BI$24,COLUMN()-COLUMN($AD$29),FALSE)*eurostat_totals[[#This Row],[2020 1]]</f>
        <v>128.39240880000003</v>
      </c>
      <c r="BA245" s="81">
        <f ca="1">VLOOKUP(eurostat_totals[[#This Row],[energy carrier EUCalc]],$AE$11:$BI$24,COLUMN()-COLUMN($AD$29),FALSE)*eurostat_totals[[#This Row],[2020 1]]</f>
        <v>128.39240880000003</v>
      </c>
      <c r="BB245" s="81">
        <f ca="1">VLOOKUP(eurostat_totals[[#This Row],[energy carrier EUCalc]],$AE$11:$BI$24,COLUMN()-COLUMN($AD$29),FALSE)*eurostat_totals[[#This Row],[2020 1]]</f>
        <v>128.39240880000003</v>
      </c>
      <c r="BC245" s="81">
        <f>VLOOKUP(eurostat_totals[[#This Row],[energy carrier EUCalc]],$AE$11:$BI$24,COLUMN()-COLUMN($AD$29),FALSE)*eurostat_totals[[#This Row],[2020 1]]</f>
        <v>128.39240880000003</v>
      </c>
      <c r="BD245" s="81">
        <f ca="1">VLOOKUP(eurostat_totals[[#This Row],[energy carrier EUCalc]],$AE$11:$BI$24,COLUMN()-COLUMN($AD$29),FALSE)*eurostat_totals[[#This Row],[2020 1]]</f>
        <v>128.39240880000003</v>
      </c>
      <c r="BE245" s="81">
        <f ca="1">VLOOKUP(eurostat_totals[[#This Row],[energy carrier EUCalc]],$AE$11:$BI$24,COLUMN()-COLUMN($AD$29),FALSE)*eurostat_totals[[#This Row],[2020 1]]</f>
        <v>128.39240880000003</v>
      </c>
      <c r="BF245" s="81">
        <f ca="1">VLOOKUP(eurostat_totals[[#This Row],[energy carrier EUCalc]],$AE$11:$BI$24,COLUMN()-COLUMN($AD$29),FALSE)*eurostat_totals[[#This Row],[2020 1]]</f>
        <v>128.39240880000003</v>
      </c>
      <c r="BG245" s="81">
        <f ca="1">VLOOKUP(eurostat_totals[[#This Row],[energy carrier EUCalc]],$AE$11:$BI$24,COLUMN()-COLUMN($AD$29),FALSE)*eurostat_totals[[#This Row],[2020 1]]</f>
        <v>128.39240880000003</v>
      </c>
      <c r="BH245" s="81">
        <f ca="1">VLOOKUP(eurostat_totals[[#This Row],[energy carrier EUCalc]],$AE$11:$BI$24,COLUMN()-COLUMN($AD$29),FALSE)*eurostat_totals[[#This Row],[2020 1]]</f>
        <v>128.39240880000003</v>
      </c>
      <c r="BI245" s="81">
        <f ca="1">VLOOKUP(eurostat_totals[[#This Row],[energy carrier EUCalc]],$AE$11:$BI$24,COLUMN()-COLUMN($AD$29),FALSE)*eurostat_totals[[#This Row],[2020 1]]</f>
        <v>128.39240880000003</v>
      </c>
    </row>
    <row r="246" spans="1:61" x14ac:dyDescent="0.25">
      <c r="A246" s="81" t="str">
        <f t="shared" si="129"/>
        <v>heat-solarUnited Kingdom</v>
      </c>
      <c r="B246" s="78" t="s">
        <v>38</v>
      </c>
      <c r="C246" t="s">
        <v>4</v>
      </c>
      <c r="D246" s="84">
        <v>0</v>
      </c>
      <c r="E246" s="84">
        <v>0</v>
      </c>
      <c r="F246" s="84">
        <v>0</v>
      </c>
      <c r="G246" s="84">
        <v>0</v>
      </c>
      <c r="H246" s="84">
        <v>0</v>
      </c>
      <c r="I246" s="84">
        <v>0</v>
      </c>
      <c r="J246" s="84">
        <v>0</v>
      </c>
      <c r="K246" s="84">
        <v>0</v>
      </c>
      <c r="L246" s="84">
        <v>0</v>
      </c>
      <c r="M246" s="84">
        <v>0</v>
      </c>
      <c r="N246" s="84">
        <v>0</v>
      </c>
      <c r="O246" s="84">
        <v>0</v>
      </c>
      <c r="P246" s="84">
        <v>0</v>
      </c>
      <c r="Q246" s="84">
        <v>0</v>
      </c>
      <c r="R246" s="84">
        <v>0</v>
      </c>
      <c r="S246" s="84">
        <v>0</v>
      </c>
      <c r="T246" s="84">
        <v>0</v>
      </c>
      <c r="U246" s="84">
        <v>0</v>
      </c>
      <c r="V246" s="84">
        <v>0</v>
      </c>
      <c r="W246" s="84">
        <v>0</v>
      </c>
      <c r="X246" s="84">
        <v>441.94000000000005</v>
      </c>
      <c r="Y246" s="84">
        <v>499.71784000000008</v>
      </c>
      <c r="Z246" s="84">
        <v>533.60766000000001</v>
      </c>
      <c r="AA246" s="84">
        <v>556.94907000000012</v>
      </c>
      <c r="AB246" s="84">
        <v>576.39443000000006</v>
      </c>
      <c r="AC246" s="84">
        <v>589.44329000000005</v>
      </c>
      <c r="AD246" s="84">
        <v>595.82816000000003</v>
      </c>
      <c r="AE246" s="84">
        <v>605.28335000000004</v>
      </c>
      <c r="AF246" s="84">
        <f t="shared" si="126"/>
        <v>619.61848800000007</v>
      </c>
      <c r="AG246" s="84">
        <f t="shared" si="127"/>
        <v>632.15237160000004</v>
      </c>
      <c r="AH246" s="84">
        <f t="shared" si="128"/>
        <v>643.30395992000001</v>
      </c>
      <c r="AI246" s="84">
        <f ca="1">VLOOKUP(eurostat_totals[[#This Row],[energy carrier EUCalc]],$AE$11:$BI$24,COLUMN()-COLUMN($AD$29),FALSE)*eurostat_totals[[#This Row],[2020 1]]</f>
        <v>643.30395992000001</v>
      </c>
      <c r="AJ246" s="84">
        <f ca="1">VLOOKUP(eurostat_totals[[#This Row],[energy carrier EUCalc]],$AE$11:$BI$24,COLUMN()-COLUMN($AD$29),FALSE)*eurostat_totals[[#This Row],[2020 1]]</f>
        <v>643.30395992000001</v>
      </c>
      <c r="AK246" s="84">
        <f ca="1">VLOOKUP(eurostat_totals[[#This Row],[energy carrier EUCalc]],$AE$11:$BI$24,COLUMN()-COLUMN($AD$29),FALSE)*eurostat_totals[[#This Row],[2020 1]]</f>
        <v>643.30395992000001</v>
      </c>
      <c r="AL246" s="84">
        <f ca="1">VLOOKUP(eurostat_totals[[#This Row],[energy carrier EUCalc]],$AE$11:$BI$24,COLUMN()-COLUMN($AD$29),FALSE)*eurostat_totals[[#This Row],[2020 1]]</f>
        <v>643.30395992000001</v>
      </c>
      <c r="AM246" s="84">
        <f ca="1">VLOOKUP(eurostat_totals[[#This Row],[energy carrier EUCalc]],$AE$11:$BI$24,COLUMN()-COLUMN($AD$29),FALSE)*eurostat_totals[[#This Row],[2020 1]]</f>
        <v>643.30395992000001</v>
      </c>
      <c r="AN246" s="84">
        <f ca="1">VLOOKUP(eurostat_totals[[#This Row],[energy carrier EUCalc]],$AE$11:$BI$24,COLUMN()-COLUMN($AD$29),FALSE)*eurostat_totals[[#This Row],[2020 1]]</f>
        <v>643.30395992000001</v>
      </c>
      <c r="AO246" s="84">
        <f>VLOOKUP(eurostat_totals[[#This Row],[energy carrier EUCalc]],$AE$11:$BI$24,COLUMN()-COLUMN($AD$29),FALSE)*eurostat_totals[[#This Row],[2020 1]]</f>
        <v>643.30395992000001</v>
      </c>
      <c r="AP246" s="84">
        <f ca="1">VLOOKUP(eurostat_totals[[#This Row],[energy carrier EUCalc]],$AE$11:$BI$24,COLUMN()-COLUMN($AD$29),FALSE)*eurostat_totals[[#This Row],[2020 1]]</f>
        <v>643.30395992000001</v>
      </c>
      <c r="AQ246" s="84">
        <f ca="1">VLOOKUP(eurostat_totals[[#This Row],[energy carrier EUCalc]],$AE$11:$BI$24,COLUMN()-COLUMN($AD$29),FALSE)*eurostat_totals[[#This Row],[2020 1]]</f>
        <v>643.30395992000001</v>
      </c>
      <c r="AR246" s="81">
        <f ca="1">VLOOKUP(eurostat_totals[[#This Row],[energy carrier EUCalc]],$AE$11:$BI$24,COLUMN()-COLUMN($AD$29),FALSE)*eurostat_totals[[#This Row],[2020 1]]</f>
        <v>643.30395992000001</v>
      </c>
      <c r="AS246" s="81">
        <f ca="1">VLOOKUP(eurostat_totals[[#This Row],[energy carrier EUCalc]],$AE$11:$BI$24,COLUMN()-COLUMN($AD$29),FALSE)*eurostat_totals[[#This Row],[2020 1]]</f>
        <v>643.30395992000001</v>
      </c>
      <c r="AT246" s="81">
        <f ca="1">VLOOKUP(eurostat_totals[[#This Row],[energy carrier EUCalc]],$AE$11:$BI$24,COLUMN()-COLUMN($AD$29),FALSE)*eurostat_totals[[#This Row],[2020 1]]</f>
        <v>643.30395992000001</v>
      </c>
      <c r="AU246" s="81">
        <f ca="1">VLOOKUP(eurostat_totals[[#This Row],[energy carrier EUCalc]],$AE$11:$BI$24,COLUMN()-COLUMN($AD$29),FALSE)*eurostat_totals[[#This Row],[2020 1]]</f>
        <v>643.30395992000001</v>
      </c>
      <c r="AV246" s="81">
        <f>VLOOKUP(eurostat_totals[[#This Row],[energy carrier EUCalc]],$AE$11:$BI$24,COLUMN()-COLUMN($AD$29),FALSE)*eurostat_totals[[#This Row],[2020 1]]</f>
        <v>643.30395992000001</v>
      </c>
      <c r="AW246" s="81">
        <f ca="1">VLOOKUP(eurostat_totals[[#This Row],[energy carrier EUCalc]],$AE$11:$BI$24,COLUMN()-COLUMN($AD$29),FALSE)*eurostat_totals[[#This Row],[2020 1]]</f>
        <v>643.30395992000001</v>
      </c>
      <c r="AX246" s="81">
        <f ca="1">VLOOKUP(eurostat_totals[[#This Row],[energy carrier EUCalc]],$AE$11:$BI$24,COLUMN()-COLUMN($AD$29),FALSE)*eurostat_totals[[#This Row],[2020 1]]</f>
        <v>643.30395992000001</v>
      </c>
      <c r="AY246" s="81">
        <f ca="1">VLOOKUP(eurostat_totals[[#This Row],[energy carrier EUCalc]],$AE$11:$BI$24,COLUMN()-COLUMN($AD$29),FALSE)*eurostat_totals[[#This Row],[2020 1]]</f>
        <v>643.30395992000001</v>
      </c>
      <c r="AZ246" s="81">
        <f ca="1">VLOOKUP(eurostat_totals[[#This Row],[energy carrier EUCalc]],$AE$11:$BI$24,COLUMN()-COLUMN($AD$29),FALSE)*eurostat_totals[[#This Row],[2020 1]]</f>
        <v>643.30395992000001</v>
      </c>
      <c r="BA246" s="81">
        <f ca="1">VLOOKUP(eurostat_totals[[#This Row],[energy carrier EUCalc]],$AE$11:$BI$24,COLUMN()-COLUMN($AD$29),FALSE)*eurostat_totals[[#This Row],[2020 1]]</f>
        <v>643.30395992000001</v>
      </c>
      <c r="BB246" s="81">
        <f ca="1">VLOOKUP(eurostat_totals[[#This Row],[energy carrier EUCalc]],$AE$11:$BI$24,COLUMN()-COLUMN($AD$29),FALSE)*eurostat_totals[[#This Row],[2020 1]]</f>
        <v>643.30395992000001</v>
      </c>
      <c r="BC246" s="81">
        <f>VLOOKUP(eurostat_totals[[#This Row],[energy carrier EUCalc]],$AE$11:$BI$24,COLUMN()-COLUMN($AD$29),FALSE)*eurostat_totals[[#This Row],[2020 1]]</f>
        <v>643.30395992000001</v>
      </c>
      <c r="BD246" s="81">
        <f ca="1">VLOOKUP(eurostat_totals[[#This Row],[energy carrier EUCalc]],$AE$11:$BI$24,COLUMN()-COLUMN($AD$29),FALSE)*eurostat_totals[[#This Row],[2020 1]]</f>
        <v>643.30395992000001</v>
      </c>
      <c r="BE246" s="81">
        <f ca="1">VLOOKUP(eurostat_totals[[#This Row],[energy carrier EUCalc]],$AE$11:$BI$24,COLUMN()-COLUMN($AD$29),FALSE)*eurostat_totals[[#This Row],[2020 1]]</f>
        <v>643.30395992000001</v>
      </c>
      <c r="BF246" s="81">
        <f ca="1">VLOOKUP(eurostat_totals[[#This Row],[energy carrier EUCalc]],$AE$11:$BI$24,COLUMN()-COLUMN($AD$29),FALSE)*eurostat_totals[[#This Row],[2020 1]]</f>
        <v>643.30395992000001</v>
      </c>
      <c r="BG246" s="81">
        <f ca="1">VLOOKUP(eurostat_totals[[#This Row],[energy carrier EUCalc]],$AE$11:$BI$24,COLUMN()-COLUMN($AD$29),FALSE)*eurostat_totals[[#This Row],[2020 1]]</f>
        <v>643.30395992000001</v>
      </c>
      <c r="BH246" s="81">
        <f ca="1">VLOOKUP(eurostat_totals[[#This Row],[energy carrier EUCalc]],$AE$11:$BI$24,COLUMN()-COLUMN($AD$29),FALSE)*eurostat_totals[[#This Row],[2020 1]]</f>
        <v>643.30395992000001</v>
      </c>
      <c r="BI246" s="81">
        <f ca="1">VLOOKUP(eurostat_totals[[#This Row],[energy carrier EUCalc]],$AE$11:$BI$24,COLUMN()-COLUMN($AD$29),FALSE)*eurostat_totals[[#This Row],[2020 1]]</f>
        <v>643.30395992000001</v>
      </c>
    </row>
    <row r="247" spans="1:61" x14ac:dyDescent="0.25">
      <c r="A247" s="81" t="str">
        <f t="shared" si="129"/>
        <v>heat-districtAustria</v>
      </c>
      <c r="B247" s="6" t="s">
        <v>60</v>
      </c>
      <c r="C247" t="s">
        <v>12</v>
      </c>
      <c r="D247" s="84">
        <v>3296.1164500000004</v>
      </c>
      <c r="E247" s="84">
        <v>3929.7188500000002</v>
      </c>
      <c r="F247" s="84">
        <v>3687.5008400000002</v>
      </c>
      <c r="G247" s="84">
        <v>4116.6711000000005</v>
      </c>
      <c r="H247" s="84">
        <v>3978.3322499999999</v>
      </c>
      <c r="I247" s="84">
        <v>4387.2197900000001</v>
      </c>
      <c r="J247" s="84">
        <v>5933.8934900000004</v>
      </c>
      <c r="K247" s="84">
        <v>5032.77783</v>
      </c>
      <c r="L247" s="84">
        <v>5322.504390000001</v>
      </c>
      <c r="M247" s="84">
        <v>6075.0002800000002</v>
      </c>
      <c r="N247" s="84">
        <v>5933.3352500000001</v>
      </c>
      <c r="O247" s="84">
        <v>6443.6131300000006</v>
      </c>
      <c r="P247" s="84">
        <v>6114.7167300000001</v>
      </c>
      <c r="Q247" s="84">
        <v>6586.1155200000003</v>
      </c>
      <c r="R247" s="84">
        <v>7079.7276099999999</v>
      </c>
      <c r="S247" s="84">
        <v>5549.5219900000002</v>
      </c>
      <c r="T247" s="84">
        <v>5060.0036600000003</v>
      </c>
      <c r="U247" s="84">
        <v>5820.5824000000002</v>
      </c>
      <c r="V247" s="84">
        <v>6043.4713499999998</v>
      </c>
      <c r="W247" s="84">
        <v>6410.4792600000001</v>
      </c>
      <c r="X247" s="84">
        <v>7196.1788000000006</v>
      </c>
      <c r="Y247" s="84">
        <v>7002.9579800000001</v>
      </c>
      <c r="Z247" s="84">
        <v>7617.1150200000002</v>
      </c>
      <c r="AA247" s="84">
        <v>9331.8538499999995</v>
      </c>
      <c r="AB247" s="84">
        <v>7814.0341800000006</v>
      </c>
      <c r="AC247" s="84">
        <v>8631.3091700000004</v>
      </c>
      <c r="AD247" s="84">
        <v>9035.1609200000003</v>
      </c>
      <c r="AE247" s="84">
        <v>9048.0353300000006</v>
      </c>
      <c r="AF247" s="84">
        <f t="shared" si="126"/>
        <v>9334.2193920000009</v>
      </c>
      <c r="AG247" s="84">
        <f t="shared" si="127"/>
        <v>9334.6925004000004</v>
      </c>
      <c r="AH247" s="84">
        <f t="shared" si="128"/>
        <v>9638.82416448</v>
      </c>
      <c r="AI247" s="84">
        <f ca="1">VLOOKUP(eurostat_totals[[#This Row],[energy carrier EUCalc]],$AE$11:$BI$24,COLUMN()-COLUMN($AD$29),FALSE)*eurostat_totals[[#This Row],[2020 1]]</f>
        <v>9638.82416448</v>
      </c>
      <c r="AJ247" s="84">
        <f ca="1">VLOOKUP(eurostat_totals[[#This Row],[energy carrier EUCalc]],$AE$11:$BI$24,COLUMN()-COLUMN($AD$29),FALSE)*eurostat_totals[[#This Row],[2020 1]]</f>
        <v>9638.82416448</v>
      </c>
      <c r="AK247" s="84">
        <f ca="1">VLOOKUP(eurostat_totals[[#This Row],[energy carrier EUCalc]],$AE$11:$BI$24,COLUMN()-COLUMN($AD$29),FALSE)*eurostat_totals[[#This Row],[2020 1]]</f>
        <v>9638.82416448</v>
      </c>
      <c r="AL247" s="84">
        <f ca="1">VLOOKUP(eurostat_totals[[#This Row],[energy carrier EUCalc]],$AE$11:$BI$24,COLUMN()-COLUMN($AD$29),FALSE)*eurostat_totals[[#This Row],[2020 1]]</f>
        <v>9638.82416448</v>
      </c>
      <c r="AM247" s="84">
        <f ca="1">VLOOKUP(eurostat_totals[[#This Row],[energy carrier EUCalc]],$AE$11:$BI$24,COLUMN()-COLUMN($AD$29),FALSE)*eurostat_totals[[#This Row],[2020 1]]</f>
        <v>9638.82416448</v>
      </c>
      <c r="AN247" s="84">
        <f ca="1">VLOOKUP(eurostat_totals[[#This Row],[energy carrier EUCalc]],$AE$11:$BI$24,COLUMN()-COLUMN($AD$29),FALSE)*eurostat_totals[[#This Row],[2020 1]]</f>
        <v>9638.82416448</v>
      </c>
      <c r="AO247" s="84">
        <f>VLOOKUP(eurostat_totals[[#This Row],[energy carrier EUCalc]],$AE$11:$BI$24,COLUMN()-COLUMN($AD$29),FALSE)*eurostat_totals[[#This Row],[2020 1]]</f>
        <v>9638.82416448</v>
      </c>
      <c r="AP247" s="84">
        <f ca="1">VLOOKUP(eurostat_totals[[#This Row],[energy carrier EUCalc]],$AE$11:$BI$24,COLUMN()-COLUMN($AD$29),FALSE)*eurostat_totals[[#This Row],[2020 1]]</f>
        <v>9638.82416448</v>
      </c>
      <c r="AQ247" s="84">
        <f ca="1">VLOOKUP(eurostat_totals[[#This Row],[energy carrier EUCalc]],$AE$11:$BI$24,COLUMN()-COLUMN($AD$29),FALSE)*eurostat_totals[[#This Row],[2020 1]]</f>
        <v>9638.82416448</v>
      </c>
      <c r="AR247" s="81">
        <f ca="1">VLOOKUP(eurostat_totals[[#This Row],[energy carrier EUCalc]],$AE$11:$BI$24,COLUMN()-COLUMN($AD$29),FALSE)*eurostat_totals[[#This Row],[2020 1]]</f>
        <v>9638.82416448</v>
      </c>
      <c r="AS247" s="81">
        <f ca="1">VLOOKUP(eurostat_totals[[#This Row],[energy carrier EUCalc]],$AE$11:$BI$24,COLUMN()-COLUMN($AD$29),FALSE)*eurostat_totals[[#This Row],[2020 1]]</f>
        <v>9638.82416448</v>
      </c>
      <c r="AT247" s="81">
        <f ca="1">VLOOKUP(eurostat_totals[[#This Row],[energy carrier EUCalc]],$AE$11:$BI$24,COLUMN()-COLUMN($AD$29),FALSE)*eurostat_totals[[#This Row],[2020 1]]</f>
        <v>9638.82416448</v>
      </c>
      <c r="AU247" s="81">
        <f ca="1">VLOOKUP(eurostat_totals[[#This Row],[energy carrier EUCalc]],$AE$11:$BI$24,COLUMN()-COLUMN($AD$29),FALSE)*eurostat_totals[[#This Row],[2020 1]]</f>
        <v>9638.82416448</v>
      </c>
      <c r="AV247" s="81">
        <f>VLOOKUP(eurostat_totals[[#This Row],[energy carrier EUCalc]],$AE$11:$BI$24,COLUMN()-COLUMN($AD$29),FALSE)*eurostat_totals[[#This Row],[2020 1]]</f>
        <v>9638.82416448</v>
      </c>
      <c r="AW247" s="81">
        <f ca="1">VLOOKUP(eurostat_totals[[#This Row],[energy carrier EUCalc]],$AE$11:$BI$24,COLUMN()-COLUMN($AD$29),FALSE)*eurostat_totals[[#This Row],[2020 1]]</f>
        <v>9638.82416448</v>
      </c>
      <c r="AX247" s="81">
        <f ca="1">VLOOKUP(eurostat_totals[[#This Row],[energy carrier EUCalc]],$AE$11:$BI$24,COLUMN()-COLUMN($AD$29),FALSE)*eurostat_totals[[#This Row],[2020 1]]</f>
        <v>9638.82416448</v>
      </c>
      <c r="AY247" s="81">
        <f ca="1">VLOOKUP(eurostat_totals[[#This Row],[energy carrier EUCalc]],$AE$11:$BI$24,COLUMN()-COLUMN($AD$29),FALSE)*eurostat_totals[[#This Row],[2020 1]]</f>
        <v>9638.82416448</v>
      </c>
      <c r="AZ247" s="81">
        <f ca="1">VLOOKUP(eurostat_totals[[#This Row],[energy carrier EUCalc]],$AE$11:$BI$24,COLUMN()-COLUMN($AD$29),FALSE)*eurostat_totals[[#This Row],[2020 1]]</f>
        <v>9638.82416448</v>
      </c>
      <c r="BA247" s="81">
        <f ca="1">VLOOKUP(eurostat_totals[[#This Row],[energy carrier EUCalc]],$AE$11:$BI$24,COLUMN()-COLUMN($AD$29),FALSE)*eurostat_totals[[#This Row],[2020 1]]</f>
        <v>9638.82416448</v>
      </c>
      <c r="BB247" s="81">
        <f ca="1">VLOOKUP(eurostat_totals[[#This Row],[energy carrier EUCalc]],$AE$11:$BI$24,COLUMN()-COLUMN($AD$29),FALSE)*eurostat_totals[[#This Row],[2020 1]]</f>
        <v>9638.82416448</v>
      </c>
      <c r="BC247" s="81">
        <f>VLOOKUP(eurostat_totals[[#This Row],[energy carrier EUCalc]],$AE$11:$BI$24,COLUMN()-COLUMN($AD$29),FALSE)*eurostat_totals[[#This Row],[2020 1]]</f>
        <v>9638.82416448</v>
      </c>
      <c r="BD247" s="81">
        <f ca="1">VLOOKUP(eurostat_totals[[#This Row],[energy carrier EUCalc]],$AE$11:$BI$24,COLUMN()-COLUMN($AD$29),FALSE)*eurostat_totals[[#This Row],[2020 1]]</f>
        <v>9638.82416448</v>
      </c>
      <c r="BE247" s="81">
        <f ca="1">VLOOKUP(eurostat_totals[[#This Row],[energy carrier EUCalc]],$AE$11:$BI$24,COLUMN()-COLUMN($AD$29),FALSE)*eurostat_totals[[#This Row],[2020 1]]</f>
        <v>9638.82416448</v>
      </c>
      <c r="BF247" s="81">
        <f ca="1">VLOOKUP(eurostat_totals[[#This Row],[energy carrier EUCalc]],$AE$11:$BI$24,COLUMN()-COLUMN($AD$29),FALSE)*eurostat_totals[[#This Row],[2020 1]]</f>
        <v>9638.82416448</v>
      </c>
      <c r="BG247" s="81">
        <f ca="1">VLOOKUP(eurostat_totals[[#This Row],[energy carrier EUCalc]],$AE$11:$BI$24,COLUMN()-COLUMN($AD$29),FALSE)*eurostat_totals[[#This Row],[2020 1]]</f>
        <v>9638.82416448</v>
      </c>
      <c r="BH247" s="81">
        <f ca="1">VLOOKUP(eurostat_totals[[#This Row],[energy carrier EUCalc]],$AE$11:$BI$24,COLUMN()-COLUMN($AD$29),FALSE)*eurostat_totals[[#This Row],[2020 1]]</f>
        <v>9638.82416448</v>
      </c>
      <c r="BI247" s="81">
        <f ca="1">VLOOKUP(eurostat_totals[[#This Row],[energy carrier EUCalc]],$AE$11:$BI$24,COLUMN()-COLUMN($AD$29),FALSE)*eurostat_totals[[#This Row],[2020 1]]</f>
        <v>9638.82416448</v>
      </c>
    </row>
    <row r="248" spans="1:61" x14ac:dyDescent="0.25">
      <c r="A248" s="81" t="str">
        <f t="shared" si="129"/>
        <v>heat-districtBelgium</v>
      </c>
      <c r="B248" s="6" t="s">
        <v>60</v>
      </c>
      <c r="C248" t="s">
        <v>1</v>
      </c>
      <c r="D248" s="84">
        <v>204.72289000000004</v>
      </c>
      <c r="E248" s="84">
        <v>312.77722</v>
      </c>
      <c r="F248" s="84">
        <v>210.28203000000002</v>
      </c>
      <c r="G248" s="84">
        <v>227.22694000000001</v>
      </c>
      <c r="H248" s="84">
        <v>211.666</v>
      </c>
      <c r="I248" s="84">
        <v>219.44647000000001</v>
      </c>
      <c r="J248" s="84">
        <v>186.66150000000002</v>
      </c>
      <c r="K248" s="84">
        <v>189.44107000000002</v>
      </c>
      <c r="L248" s="84">
        <v>134.44280000000001</v>
      </c>
      <c r="M248" s="84">
        <v>162.22687000000002</v>
      </c>
      <c r="N248" s="84">
        <v>202.50156000000001</v>
      </c>
      <c r="O248" s="84">
        <v>177.21794</v>
      </c>
      <c r="P248" s="84">
        <v>181.11399000000003</v>
      </c>
      <c r="Q248" s="84">
        <v>178.33441999999999</v>
      </c>
      <c r="R248" s="84">
        <v>177.21794</v>
      </c>
      <c r="S248" s="84">
        <v>163.05260000000001</v>
      </c>
      <c r="T248" s="84">
        <v>160.00554</v>
      </c>
      <c r="U248" s="84">
        <v>170.83307000000002</v>
      </c>
      <c r="V248" s="84">
        <v>161.66863000000001</v>
      </c>
      <c r="W248" s="84">
        <v>145.56108</v>
      </c>
      <c r="X248" s="84">
        <v>129.4419</v>
      </c>
      <c r="Y248" s="84">
        <v>150.28286000000003</v>
      </c>
      <c r="Z248" s="84">
        <v>76.106719999999996</v>
      </c>
      <c r="AA248" s="84">
        <v>48.33428</v>
      </c>
      <c r="AB248" s="84">
        <v>46.392070000000004</v>
      </c>
      <c r="AC248" s="84">
        <v>23.050660000000001</v>
      </c>
      <c r="AD248" s="84">
        <v>10.28092</v>
      </c>
      <c r="AE248" s="84">
        <v>10.420480000000001</v>
      </c>
      <c r="AF248" s="84">
        <f t="shared" si="126"/>
        <v>-2.7167679999999983</v>
      </c>
      <c r="AG248" s="84">
        <f t="shared" si="127"/>
        <v>-12.926977599999997</v>
      </c>
      <c r="AH248" s="84">
        <f t="shared" si="128"/>
        <v>-24.790787119999997</v>
      </c>
      <c r="AI248" s="84">
        <f ca="1">VLOOKUP(eurostat_totals[[#This Row],[energy carrier EUCalc]],$AE$11:$BI$24,COLUMN()-COLUMN($AD$29),FALSE)*eurostat_totals[[#This Row],[2020 1]]</f>
        <v>-24.790787119999997</v>
      </c>
      <c r="AJ248" s="84">
        <f ca="1">VLOOKUP(eurostat_totals[[#This Row],[energy carrier EUCalc]],$AE$11:$BI$24,COLUMN()-COLUMN($AD$29),FALSE)*eurostat_totals[[#This Row],[2020 1]]</f>
        <v>-24.790787119999997</v>
      </c>
      <c r="AK248" s="84">
        <f ca="1">VLOOKUP(eurostat_totals[[#This Row],[energy carrier EUCalc]],$AE$11:$BI$24,COLUMN()-COLUMN($AD$29),FALSE)*eurostat_totals[[#This Row],[2020 1]]</f>
        <v>-24.790787119999997</v>
      </c>
      <c r="AL248" s="84">
        <f ca="1">VLOOKUP(eurostat_totals[[#This Row],[energy carrier EUCalc]],$AE$11:$BI$24,COLUMN()-COLUMN($AD$29),FALSE)*eurostat_totals[[#This Row],[2020 1]]</f>
        <v>-24.790787119999997</v>
      </c>
      <c r="AM248" s="84">
        <f ca="1">VLOOKUP(eurostat_totals[[#This Row],[energy carrier EUCalc]],$AE$11:$BI$24,COLUMN()-COLUMN($AD$29),FALSE)*eurostat_totals[[#This Row],[2020 1]]</f>
        <v>-24.790787119999997</v>
      </c>
      <c r="AN248" s="84">
        <f ca="1">VLOOKUP(eurostat_totals[[#This Row],[energy carrier EUCalc]],$AE$11:$BI$24,COLUMN()-COLUMN($AD$29),FALSE)*eurostat_totals[[#This Row],[2020 1]]</f>
        <v>-24.790787119999997</v>
      </c>
      <c r="AO248" s="84">
        <f>VLOOKUP(eurostat_totals[[#This Row],[energy carrier EUCalc]],$AE$11:$BI$24,COLUMN()-COLUMN($AD$29),FALSE)*eurostat_totals[[#This Row],[2020 1]]</f>
        <v>-24.790787119999997</v>
      </c>
      <c r="AP248" s="84">
        <f ca="1">VLOOKUP(eurostat_totals[[#This Row],[energy carrier EUCalc]],$AE$11:$BI$24,COLUMN()-COLUMN($AD$29),FALSE)*eurostat_totals[[#This Row],[2020 1]]</f>
        <v>-24.790787119999997</v>
      </c>
      <c r="AQ248" s="84">
        <f ca="1">VLOOKUP(eurostat_totals[[#This Row],[energy carrier EUCalc]],$AE$11:$BI$24,COLUMN()-COLUMN($AD$29),FALSE)*eurostat_totals[[#This Row],[2020 1]]</f>
        <v>-24.790787119999997</v>
      </c>
      <c r="AR248" s="81">
        <f ca="1">VLOOKUP(eurostat_totals[[#This Row],[energy carrier EUCalc]],$AE$11:$BI$24,COLUMN()-COLUMN($AD$29),FALSE)*eurostat_totals[[#This Row],[2020 1]]</f>
        <v>-24.790787119999997</v>
      </c>
      <c r="AS248" s="81">
        <f ca="1">VLOOKUP(eurostat_totals[[#This Row],[energy carrier EUCalc]],$AE$11:$BI$24,COLUMN()-COLUMN($AD$29),FALSE)*eurostat_totals[[#This Row],[2020 1]]</f>
        <v>-24.790787119999997</v>
      </c>
      <c r="AT248" s="81">
        <f ca="1">VLOOKUP(eurostat_totals[[#This Row],[energy carrier EUCalc]],$AE$11:$BI$24,COLUMN()-COLUMN($AD$29),FALSE)*eurostat_totals[[#This Row],[2020 1]]</f>
        <v>-24.790787119999997</v>
      </c>
      <c r="AU248" s="81">
        <f ca="1">VLOOKUP(eurostat_totals[[#This Row],[energy carrier EUCalc]],$AE$11:$BI$24,COLUMN()-COLUMN($AD$29),FALSE)*eurostat_totals[[#This Row],[2020 1]]</f>
        <v>-24.790787119999997</v>
      </c>
      <c r="AV248" s="81">
        <f>VLOOKUP(eurostat_totals[[#This Row],[energy carrier EUCalc]],$AE$11:$BI$24,COLUMN()-COLUMN($AD$29),FALSE)*eurostat_totals[[#This Row],[2020 1]]</f>
        <v>-24.790787119999997</v>
      </c>
      <c r="AW248" s="81">
        <f ca="1">VLOOKUP(eurostat_totals[[#This Row],[energy carrier EUCalc]],$AE$11:$BI$24,COLUMN()-COLUMN($AD$29),FALSE)*eurostat_totals[[#This Row],[2020 1]]</f>
        <v>-24.790787119999997</v>
      </c>
      <c r="AX248" s="81">
        <f ca="1">VLOOKUP(eurostat_totals[[#This Row],[energy carrier EUCalc]],$AE$11:$BI$24,COLUMN()-COLUMN($AD$29),FALSE)*eurostat_totals[[#This Row],[2020 1]]</f>
        <v>-24.790787119999997</v>
      </c>
      <c r="AY248" s="81">
        <f ca="1">VLOOKUP(eurostat_totals[[#This Row],[energy carrier EUCalc]],$AE$11:$BI$24,COLUMN()-COLUMN($AD$29),FALSE)*eurostat_totals[[#This Row],[2020 1]]</f>
        <v>-24.790787119999997</v>
      </c>
      <c r="AZ248" s="81">
        <f ca="1">VLOOKUP(eurostat_totals[[#This Row],[energy carrier EUCalc]],$AE$11:$BI$24,COLUMN()-COLUMN($AD$29),FALSE)*eurostat_totals[[#This Row],[2020 1]]</f>
        <v>-24.790787119999997</v>
      </c>
      <c r="BA248" s="81">
        <f ca="1">VLOOKUP(eurostat_totals[[#This Row],[energy carrier EUCalc]],$AE$11:$BI$24,COLUMN()-COLUMN($AD$29),FALSE)*eurostat_totals[[#This Row],[2020 1]]</f>
        <v>-24.790787119999997</v>
      </c>
      <c r="BB248" s="81">
        <f ca="1">VLOOKUP(eurostat_totals[[#This Row],[energy carrier EUCalc]],$AE$11:$BI$24,COLUMN()-COLUMN($AD$29),FALSE)*eurostat_totals[[#This Row],[2020 1]]</f>
        <v>-24.790787119999997</v>
      </c>
      <c r="BC248" s="81">
        <f>VLOOKUP(eurostat_totals[[#This Row],[energy carrier EUCalc]],$AE$11:$BI$24,COLUMN()-COLUMN($AD$29),FALSE)*eurostat_totals[[#This Row],[2020 1]]</f>
        <v>-24.790787119999997</v>
      </c>
      <c r="BD248" s="81">
        <f ca="1">VLOOKUP(eurostat_totals[[#This Row],[energy carrier EUCalc]],$AE$11:$BI$24,COLUMN()-COLUMN($AD$29),FALSE)*eurostat_totals[[#This Row],[2020 1]]</f>
        <v>-24.790787119999997</v>
      </c>
      <c r="BE248" s="81">
        <f ca="1">VLOOKUP(eurostat_totals[[#This Row],[energy carrier EUCalc]],$AE$11:$BI$24,COLUMN()-COLUMN($AD$29),FALSE)*eurostat_totals[[#This Row],[2020 1]]</f>
        <v>-24.790787119999997</v>
      </c>
      <c r="BF248" s="81">
        <f ca="1">VLOOKUP(eurostat_totals[[#This Row],[energy carrier EUCalc]],$AE$11:$BI$24,COLUMN()-COLUMN($AD$29),FALSE)*eurostat_totals[[#This Row],[2020 1]]</f>
        <v>-24.790787119999997</v>
      </c>
      <c r="BG248" s="81">
        <f ca="1">VLOOKUP(eurostat_totals[[#This Row],[energy carrier EUCalc]],$AE$11:$BI$24,COLUMN()-COLUMN($AD$29),FALSE)*eurostat_totals[[#This Row],[2020 1]]</f>
        <v>-24.790787119999997</v>
      </c>
      <c r="BH248" s="81">
        <f ca="1">VLOOKUP(eurostat_totals[[#This Row],[energy carrier EUCalc]],$AE$11:$BI$24,COLUMN()-COLUMN($AD$29),FALSE)*eurostat_totals[[#This Row],[2020 1]]</f>
        <v>-24.790787119999997</v>
      </c>
      <c r="BI248" s="81">
        <f ca="1">VLOOKUP(eurostat_totals[[#This Row],[energy carrier EUCalc]],$AE$11:$BI$24,COLUMN()-COLUMN($AD$29),FALSE)*eurostat_totals[[#This Row],[2020 1]]</f>
        <v>-24.790787119999997</v>
      </c>
    </row>
    <row r="249" spans="1:61" x14ac:dyDescent="0.25">
      <c r="A249" s="81" t="str">
        <f t="shared" si="129"/>
        <v>heat-districtBulgaria</v>
      </c>
      <c r="B249" s="6" t="s">
        <v>60</v>
      </c>
      <c r="C249" t="s">
        <v>19</v>
      </c>
      <c r="D249" s="84">
        <v>6304.7276700000011</v>
      </c>
      <c r="E249" s="84">
        <v>7393.6096800000005</v>
      </c>
      <c r="F249" s="84">
        <v>7203.3312500000002</v>
      </c>
      <c r="G249" s="84">
        <v>7429.7208300000002</v>
      </c>
      <c r="H249" s="84">
        <v>6779.9992500000008</v>
      </c>
      <c r="I249" s="84">
        <v>6862.2233500000002</v>
      </c>
      <c r="J249" s="84">
        <v>7729.7166800000005</v>
      </c>
      <c r="K249" s="84">
        <v>7218.6130700000003</v>
      </c>
      <c r="L249" s="84">
        <v>6875.5513300000011</v>
      </c>
      <c r="M249" s="84">
        <v>6795.8276800000003</v>
      </c>
      <c r="N249" s="84">
        <v>5905.5511800000004</v>
      </c>
      <c r="O249" s="84">
        <v>5691.9429700000001</v>
      </c>
      <c r="P249" s="84">
        <v>5111.9432400000005</v>
      </c>
      <c r="Q249" s="84">
        <v>5526.3899200000005</v>
      </c>
      <c r="R249" s="84">
        <v>4929.7244000000001</v>
      </c>
      <c r="S249" s="84">
        <v>5091.11391</v>
      </c>
      <c r="T249" s="84">
        <v>4879.4479100000008</v>
      </c>
      <c r="U249" s="84">
        <v>4386.3940599999996</v>
      </c>
      <c r="V249" s="84">
        <v>4088.3287900000005</v>
      </c>
      <c r="W249" s="84">
        <v>4198.6160800000007</v>
      </c>
      <c r="X249" s="84">
        <v>4122.2186099999999</v>
      </c>
      <c r="Y249" s="84">
        <v>4179.7173300000004</v>
      </c>
      <c r="Z249" s="84">
        <v>4000.2780600000001</v>
      </c>
      <c r="AA249" s="84">
        <v>3702.2244200000005</v>
      </c>
      <c r="AB249" s="84">
        <v>3613.8945699999999</v>
      </c>
      <c r="AC249" s="84">
        <v>3868.8939500000006</v>
      </c>
      <c r="AD249" s="84">
        <v>3775.2724500000004</v>
      </c>
      <c r="AE249" s="84">
        <v>3951.7577000000006</v>
      </c>
      <c r="AF249" s="84">
        <f t="shared" si="126"/>
        <v>3942.0536280000006</v>
      </c>
      <c r="AG249" s="84">
        <f t="shared" si="127"/>
        <v>3990.0194696000008</v>
      </c>
      <c r="AH249" s="84">
        <f t="shared" si="128"/>
        <v>4065.2444495200011</v>
      </c>
      <c r="AI249" s="84">
        <f ca="1">VLOOKUP(eurostat_totals[[#This Row],[energy carrier EUCalc]],$AE$11:$BI$24,COLUMN()-COLUMN($AD$29),FALSE)*eurostat_totals[[#This Row],[2020 1]]</f>
        <v>4065.2444495200011</v>
      </c>
      <c r="AJ249" s="84">
        <f ca="1">VLOOKUP(eurostat_totals[[#This Row],[energy carrier EUCalc]],$AE$11:$BI$24,COLUMN()-COLUMN($AD$29),FALSE)*eurostat_totals[[#This Row],[2020 1]]</f>
        <v>4065.2444495200011</v>
      </c>
      <c r="AK249" s="84">
        <f ca="1">VLOOKUP(eurostat_totals[[#This Row],[energy carrier EUCalc]],$AE$11:$BI$24,COLUMN()-COLUMN($AD$29),FALSE)*eurostat_totals[[#This Row],[2020 1]]</f>
        <v>4065.2444495200011</v>
      </c>
      <c r="AL249" s="84">
        <f ca="1">VLOOKUP(eurostat_totals[[#This Row],[energy carrier EUCalc]],$AE$11:$BI$24,COLUMN()-COLUMN($AD$29),FALSE)*eurostat_totals[[#This Row],[2020 1]]</f>
        <v>4065.2444495200011</v>
      </c>
      <c r="AM249" s="84">
        <f ca="1">VLOOKUP(eurostat_totals[[#This Row],[energy carrier EUCalc]],$AE$11:$BI$24,COLUMN()-COLUMN($AD$29),FALSE)*eurostat_totals[[#This Row],[2020 1]]</f>
        <v>4065.2444495200011</v>
      </c>
      <c r="AN249" s="84">
        <f ca="1">VLOOKUP(eurostat_totals[[#This Row],[energy carrier EUCalc]],$AE$11:$BI$24,COLUMN()-COLUMN($AD$29),FALSE)*eurostat_totals[[#This Row],[2020 1]]</f>
        <v>4065.2444495200011</v>
      </c>
      <c r="AO249" s="84">
        <f>VLOOKUP(eurostat_totals[[#This Row],[energy carrier EUCalc]],$AE$11:$BI$24,COLUMN()-COLUMN($AD$29),FALSE)*eurostat_totals[[#This Row],[2020 1]]</f>
        <v>4065.2444495200011</v>
      </c>
      <c r="AP249" s="84">
        <f ca="1">VLOOKUP(eurostat_totals[[#This Row],[energy carrier EUCalc]],$AE$11:$BI$24,COLUMN()-COLUMN($AD$29),FALSE)*eurostat_totals[[#This Row],[2020 1]]</f>
        <v>4065.2444495200011</v>
      </c>
      <c r="AQ249" s="84">
        <f ca="1">VLOOKUP(eurostat_totals[[#This Row],[energy carrier EUCalc]],$AE$11:$BI$24,COLUMN()-COLUMN($AD$29),FALSE)*eurostat_totals[[#This Row],[2020 1]]</f>
        <v>4065.2444495200011</v>
      </c>
      <c r="AR249" s="81">
        <f ca="1">VLOOKUP(eurostat_totals[[#This Row],[energy carrier EUCalc]],$AE$11:$BI$24,COLUMN()-COLUMN($AD$29),FALSE)*eurostat_totals[[#This Row],[2020 1]]</f>
        <v>4065.2444495200011</v>
      </c>
      <c r="AS249" s="81">
        <f ca="1">VLOOKUP(eurostat_totals[[#This Row],[energy carrier EUCalc]],$AE$11:$BI$24,COLUMN()-COLUMN($AD$29),FALSE)*eurostat_totals[[#This Row],[2020 1]]</f>
        <v>4065.2444495200011</v>
      </c>
      <c r="AT249" s="81">
        <f ca="1">VLOOKUP(eurostat_totals[[#This Row],[energy carrier EUCalc]],$AE$11:$BI$24,COLUMN()-COLUMN($AD$29),FALSE)*eurostat_totals[[#This Row],[2020 1]]</f>
        <v>4065.2444495200011</v>
      </c>
      <c r="AU249" s="81">
        <f ca="1">VLOOKUP(eurostat_totals[[#This Row],[energy carrier EUCalc]],$AE$11:$BI$24,COLUMN()-COLUMN($AD$29),FALSE)*eurostat_totals[[#This Row],[2020 1]]</f>
        <v>4065.2444495200011</v>
      </c>
      <c r="AV249" s="81">
        <f>VLOOKUP(eurostat_totals[[#This Row],[energy carrier EUCalc]],$AE$11:$BI$24,COLUMN()-COLUMN($AD$29),FALSE)*eurostat_totals[[#This Row],[2020 1]]</f>
        <v>4065.2444495200011</v>
      </c>
      <c r="AW249" s="81">
        <f ca="1">VLOOKUP(eurostat_totals[[#This Row],[energy carrier EUCalc]],$AE$11:$BI$24,COLUMN()-COLUMN($AD$29),FALSE)*eurostat_totals[[#This Row],[2020 1]]</f>
        <v>4065.2444495200011</v>
      </c>
      <c r="AX249" s="81">
        <f ca="1">VLOOKUP(eurostat_totals[[#This Row],[energy carrier EUCalc]],$AE$11:$BI$24,COLUMN()-COLUMN($AD$29),FALSE)*eurostat_totals[[#This Row],[2020 1]]</f>
        <v>4065.2444495200011</v>
      </c>
      <c r="AY249" s="81">
        <f ca="1">VLOOKUP(eurostat_totals[[#This Row],[energy carrier EUCalc]],$AE$11:$BI$24,COLUMN()-COLUMN($AD$29),FALSE)*eurostat_totals[[#This Row],[2020 1]]</f>
        <v>4065.2444495200011</v>
      </c>
      <c r="AZ249" s="81">
        <f ca="1">VLOOKUP(eurostat_totals[[#This Row],[energy carrier EUCalc]],$AE$11:$BI$24,COLUMN()-COLUMN($AD$29),FALSE)*eurostat_totals[[#This Row],[2020 1]]</f>
        <v>4065.2444495200011</v>
      </c>
      <c r="BA249" s="81">
        <f ca="1">VLOOKUP(eurostat_totals[[#This Row],[energy carrier EUCalc]],$AE$11:$BI$24,COLUMN()-COLUMN($AD$29),FALSE)*eurostat_totals[[#This Row],[2020 1]]</f>
        <v>4065.2444495200011</v>
      </c>
      <c r="BB249" s="81">
        <f ca="1">VLOOKUP(eurostat_totals[[#This Row],[energy carrier EUCalc]],$AE$11:$BI$24,COLUMN()-COLUMN($AD$29),FALSE)*eurostat_totals[[#This Row],[2020 1]]</f>
        <v>4065.2444495200011</v>
      </c>
      <c r="BC249" s="81">
        <f>VLOOKUP(eurostat_totals[[#This Row],[energy carrier EUCalc]],$AE$11:$BI$24,COLUMN()-COLUMN($AD$29),FALSE)*eurostat_totals[[#This Row],[2020 1]]</f>
        <v>4065.2444495200011</v>
      </c>
      <c r="BD249" s="81">
        <f ca="1">VLOOKUP(eurostat_totals[[#This Row],[energy carrier EUCalc]],$AE$11:$BI$24,COLUMN()-COLUMN($AD$29),FALSE)*eurostat_totals[[#This Row],[2020 1]]</f>
        <v>4065.2444495200011</v>
      </c>
      <c r="BE249" s="81">
        <f ca="1">VLOOKUP(eurostat_totals[[#This Row],[energy carrier EUCalc]],$AE$11:$BI$24,COLUMN()-COLUMN($AD$29),FALSE)*eurostat_totals[[#This Row],[2020 1]]</f>
        <v>4065.2444495200011</v>
      </c>
      <c r="BF249" s="81">
        <f ca="1">VLOOKUP(eurostat_totals[[#This Row],[energy carrier EUCalc]],$AE$11:$BI$24,COLUMN()-COLUMN($AD$29),FALSE)*eurostat_totals[[#This Row],[2020 1]]</f>
        <v>4065.2444495200011</v>
      </c>
      <c r="BG249" s="81">
        <f ca="1">VLOOKUP(eurostat_totals[[#This Row],[energy carrier EUCalc]],$AE$11:$BI$24,COLUMN()-COLUMN($AD$29),FALSE)*eurostat_totals[[#This Row],[2020 1]]</f>
        <v>4065.2444495200011</v>
      </c>
      <c r="BH249" s="81">
        <f ca="1">VLOOKUP(eurostat_totals[[#This Row],[energy carrier EUCalc]],$AE$11:$BI$24,COLUMN()-COLUMN($AD$29),FALSE)*eurostat_totals[[#This Row],[2020 1]]</f>
        <v>4065.2444495200011</v>
      </c>
      <c r="BI249" s="81">
        <f ca="1">VLOOKUP(eurostat_totals[[#This Row],[energy carrier EUCalc]],$AE$11:$BI$24,COLUMN()-COLUMN($AD$29),FALSE)*eurostat_totals[[#This Row],[2020 1]]</f>
        <v>4065.2444495200011</v>
      </c>
    </row>
    <row r="250" spans="1:61" x14ac:dyDescent="0.25">
      <c r="A250" s="81" t="str">
        <f t="shared" si="129"/>
        <v>heat-districtCroatia</v>
      </c>
      <c r="B250" s="6" t="s">
        <v>60</v>
      </c>
      <c r="C250" t="s">
        <v>22</v>
      </c>
      <c r="D250" s="84">
        <v>1723.6125200000001</v>
      </c>
      <c r="E250" s="84">
        <v>1838.8890800000004</v>
      </c>
      <c r="F250" s="84">
        <v>1502.7820800000002</v>
      </c>
      <c r="G250" s="84">
        <v>1347.4983200000001</v>
      </c>
      <c r="H250" s="84">
        <v>1338.6130000000001</v>
      </c>
      <c r="I250" s="84">
        <v>1584.7270600000002</v>
      </c>
      <c r="J250" s="84">
        <v>1766.1085400000002</v>
      </c>
      <c r="K250" s="84">
        <v>1706.6676100000002</v>
      </c>
      <c r="L250" s="84">
        <v>1574.44614</v>
      </c>
      <c r="M250" s="84">
        <v>1687.7804900000001</v>
      </c>
      <c r="N250" s="84">
        <v>1502.7820800000002</v>
      </c>
      <c r="O250" s="84">
        <v>1750.5592300000001</v>
      </c>
      <c r="P250" s="84">
        <v>1706.6676100000002</v>
      </c>
      <c r="Q250" s="84">
        <v>1872.7789000000002</v>
      </c>
      <c r="R250" s="84">
        <v>1829.7246400000001</v>
      </c>
      <c r="S250" s="84">
        <v>1909.9948999999999</v>
      </c>
      <c r="T250" s="84">
        <v>1699.7245000000003</v>
      </c>
      <c r="U250" s="84">
        <v>1606.9403600000001</v>
      </c>
      <c r="V250" s="84">
        <v>1666.1138000000001</v>
      </c>
      <c r="W250" s="84">
        <v>1706.1093700000004</v>
      </c>
      <c r="X250" s="84">
        <v>1789.9965600000003</v>
      </c>
      <c r="Y250" s="84">
        <v>1704.1671600000002</v>
      </c>
      <c r="Z250" s="84">
        <v>1602.21858</v>
      </c>
      <c r="AA250" s="84">
        <v>1606.6612400000001</v>
      </c>
      <c r="AB250" s="84">
        <v>1329.72768</v>
      </c>
      <c r="AC250" s="84">
        <v>1390.8317000000002</v>
      </c>
      <c r="AD250" s="84">
        <v>1386.38904</v>
      </c>
      <c r="AE250" s="84">
        <v>1361.0589</v>
      </c>
      <c r="AF250" s="84">
        <f t="shared" si="126"/>
        <v>1312.8269640000001</v>
      </c>
      <c r="AG250" s="84">
        <f t="shared" si="127"/>
        <v>1254.0601088000001</v>
      </c>
      <c r="AH250" s="84">
        <f t="shared" si="128"/>
        <v>1238.92659456</v>
      </c>
      <c r="AI250" s="84">
        <f ca="1">VLOOKUP(eurostat_totals[[#This Row],[energy carrier EUCalc]],$AE$11:$BI$24,COLUMN()-COLUMN($AD$29),FALSE)*eurostat_totals[[#This Row],[2020 1]]</f>
        <v>1238.92659456</v>
      </c>
      <c r="AJ250" s="84">
        <f ca="1">VLOOKUP(eurostat_totals[[#This Row],[energy carrier EUCalc]],$AE$11:$BI$24,COLUMN()-COLUMN($AD$29),FALSE)*eurostat_totals[[#This Row],[2020 1]]</f>
        <v>1238.92659456</v>
      </c>
      <c r="AK250" s="84">
        <f ca="1">VLOOKUP(eurostat_totals[[#This Row],[energy carrier EUCalc]],$AE$11:$BI$24,COLUMN()-COLUMN($AD$29),FALSE)*eurostat_totals[[#This Row],[2020 1]]</f>
        <v>1238.92659456</v>
      </c>
      <c r="AL250" s="84">
        <f ca="1">VLOOKUP(eurostat_totals[[#This Row],[energy carrier EUCalc]],$AE$11:$BI$24,COLUMN()-COLUMN($AD$29),FALSE)*eurostat_totals[[#This Row],[2020 1]]</f>
        <v>1238.92659456</v>
      </c>
      <c r="AM250" s="84">
        <f ca="1">VLOOKUP(eurostat_totals[[#This Row],[energy carrier EUCalc]],$AE$11:$BI$24,COLUMN()-COLUMN($AD$29),FALSE)*eurostat_totals[[#This Row],[2020 1]]</f>
        <v>1238.92659456</v>
      </c>
      <c r="AN250" s="84">
        <f ca="1">VLOOKUP(eurostat_totals[[#This Row],[energy carrier EUCalc]],$AE$11:$BI$24,COLUMN()-COLUMN($AD$29),FALSE)*eurostat_totals[[#This Row],[2020 1]]</f>
        <v>1238.92659456</v>
      </c>
      <c r="AO250" s="84">
        <f>VLOOKUP(eurostat_totals[[#This Row],[energy carrier EUCalc]],$AE$11:$BI$24,COLUMN()-COLUMN($AD$29),FALSE)*eurostat_totals[[#This Row],[2020 1]]</f>
        <v>1238.92659456</v>
      </c>
      <c r="AP250" s="84">
        <f ca="1">VLOOKUP(eurostat_totals[[#This Row],[energy carrier EUCalc]],$AE$11:$BI$24,COLUMN()-COLUMN($AD$29),FALSE)*eurostat_totals[[#This Row],[2020 1]]</f>
        <v>1238.92659456</v>
      </c>
      <c r="AQ250" s="84">
        <f ca="1">VLOOKUP(eurostat_totals[[#This Row],[energy carrier EUCalc]],$AE$11:$BI$24,COLUMN()-COLUMN($AD$29),FALSE)*eurostat_totals[[#This Row],[2020 1]]</f>
        <v>1238.92659456</v>
      </c>
      <c r="AR250" s="81">
        <f ca="1">VLOOKUP(eurostat_totals[[#This Row],[energy carrier EUCalc]],$AE$11:$BI$24,COLUMN()-COLUMN($AD$29),FALSE)*eurostat_totals[[#This Row],[2020 1]]</f>
        <v>1238.92659456</v>
      </c>
      <c r="AS250" s="81">
        <f ca="1">VLOOKUP(eurostat_totals[[#This Row],[energy carrier EUCalc]],$AE$11:$BI$24,COLUMN()-COLUMN($AD$29),FALSE)*eurostat_totals[[#This Row],[2020 1]]</f>
        <v>1238.92659456</v>
      </c>
      <c r="AT250" s="81">
        <f ca="1">VLOOKUP(eurostat_totals[[#This Row],[energy carrier EUCalc]],$AE$11:$BI$24,COLUMN()-COLUMN($AD$29),FALSE)*eurostat_totals[[#This Row],[2020 1]]</f>
        <v>1238.92659456</v>
      </c>
      <c r="AU250" s="81">
        <f ca="1">VLOOKUP(eurostat_totals[[#This Row],[energy carrier EUCalc]],$AE$11:$BI$24,COLUMN()-COLUMN($AD$29),FALSE)*eurostat_totals[[#This Row],[2020 1]]</f>
        <v>1238.92659456</v>
      </c>
      <c r="AV250" s="81">
        <f>VLOOKUP(eurostat_totals[[#This Row],[energy carrier EUCalc]],$AE$11:$BI$24,COLUMN()-COLUMN($AD$29),FALSE)*eurostat_totals[[#This Row],[2020 1]]</f>
        <v>1238.92659456</v>
      </c>
      <c r="AW250" s="81">
        <f ca="1">VLOOKUP(eurostat_totals[[#This Row],[energy carrier EUCalc]],$AE$11:$BI$24,COLUMN()-COLUMN($AD$29),FALSE)*eurostat_totals[[#This Row],[2020 1]]</f>
        <v>1238.92659456</v>
      </c>
      <c r="AX250" s="81">
        <f ca="1">VLOOKUP(eurostat_totals[[#This Row],[energy carrier EUCalc]],$AE$11:$BI$24,COLUMN()-COLUMN($AD$29),FALSE)*eurostat_totals[[#This Row],[2020 1]]</f>
        <v>1238.92659456</v>
      </c>
      <c r="AY250" s="81">
        <f ca="1">VLOOKUP(eurostat_totals[[#This Row],[energy carrier EUCalc]],$AE$11:$BI$24,COLUMN()-COLUMN($AD$29),FALSE)*eurostat_totals[[#This Row],[2020 1]]</f>
        <v>1238.92659456</v>
      </c>
      <c r="AZ250" s="81">
        <f ca="1">VLOOKUP(eurostat_totals[[#This Row],[energy carrier EUCalc]],$AE$11:$BI$24,COLUMN()-COLUMN($AD$29),FALSE)*eurostat_totals[[#This Row],[2020 1]]</f>
        <v>1238.92659456</v>
      </c>
      <c r="BA250" s="81">
        <f ca="1">VLOOKUP(eurostat_totals[[#This Row],[energy carrier EUCalc]],$AE$11:$BI$24,COLUMN()-COLUMN($AD$29),FALSE)*eurostat_totals[[#This Row],[2020 1]]</f>
        <v>1238.92659456</v>
      </c>
      <c r="BB250" s="81">
        <f ca="1">VLOOKUP(eurostat_totals[[#This Row],[energy carrier EUCalc]],$AE$11:$BI$24,COLUMN()-COLUMN($AD$29),FALSE)*eurostat_totals[[#This Row],[2020 1]]</f>
        <v>1238.92659456</v>
      </c>
      <c r="BC250" s="81">
        <f>VLOOKUP(eurostat_totals[[#This Row],[energy carrier EUCalc]],$AE$11:$BI$24,COLUMN()-COLUMN($AD$29),FALSE)*eurostat_totals[[#This Row],[2020 1]]</f>
        <v>1238.92659456</v>
      </c>
      <c r="BD250" s="81">
        <f ca="1">VLOOKUP(eurostat_totals[[#This Row],[energy carrier EUCalc]],$AE$11:$BI$24,COLUMN()-COLUMN($AD$29),FALSE)*eurostat_totals[[#This Row],[2020 1]]</f>
        <v>1238.92659456</v>
      </c>
      <c r="BE250" s="81">
        <f ca="1">VLOOKUP(eurostat_totals[[#This Row],[energy carrier EUCalc]],$AE$11:$BI$24,COLUMN()-COLUMN($AD$29),FALSE)*eurostat_totals[[#This Row],[2020 1]]</f>
        <v>1238.92659456</v>
      </c>
      <c r="BF250" s="81">
        <f ca="1">VLOOKUP(eurostat_totals[[#This Row],[energy carrier EUCalc]],$AE$11:$BI$24,COLUMN()-COLUMN($AD$29),FALSE)*eurostat_totals[[#This Row],[2020 1]]</f>
        <v>1238.92659456</v>
      </c>
      <c r="BG250" s="81">
        <f ca="1">VLOOKUP(eurostat_totals[[#This Row],[energy carrier EUCalc]],$AE$11:$BI$24,COLUMN()-COLUMN($AD$29),FALSE)*eurostat_totals[[#This Row],[2020 1]]</f>
        <v>1238.92659456</v>
      </c>
      <c r="BH250" s="81">
        <f ca="1">VLOOKUP(eurostat_totals[[#This Row],[energy carrier EUCalc]],$AE$11:$BI$24,COLUMN()-COLUMN($AD$29),FALSE)*eurostat_totals[[#This Row],[2020 1]]</f>
        <v>1238.92659456</v>
      </c>
      <c r="BI250" s="81">
        <f ca="1">VLOOKUP(eurostat_totals[[#This Row],[energy carrier EUCalc]],$AE$11:$BI$24,COLUMN()-COLUMN($AD$29),FALSE)*eurostat_totals[[#This Row],[2020 1]]</f>
        <v>1238.92659456</v>
      </c>
    </row>
    <row r="251" spans="1:61" x14ac:dyDescent="0.25">
      <c r="A251" s="81" t="str">
        <f t="shared" si="129"/>
        <v>heat-districtCyprus</v>
      </c>
      <c r="B251" s="6" t="s">
        <v>60</v>
      </c>
      <c r="C251" t="s">
        <v>28</v>
      </c>
      <c r="D251" s="84">
        <v>0</v>
      </c>
      <c r="E251" s="84">
        <v>0</v>
      </c>
      <c r="F251" s="84">
        <v>0</v>
      </c>
      <c r="G251" s="84">
        <v>0</v>
      </c>
      <c r="H251" s="84">
        <v>0</v>
      </c>
      <c r="I251" s="84">
        <v>0</v>
      </c>
      <c r="J251" s="84">
        <v>0</v>
      </c>
      <c r="K251" s="84">
        <v>0</v>
      </c>
      <c r="L251" s="84">
        <v>0</v>
      </c>
      <c r="M251" s="84">
        <v>0</v>
      </c>
      <c r="N251" s="84">
        <v>0</v>
      </c>
      <c r="O251" s="84">
        <v>0</v>
      </c>
      <c r="P251" s="84">
        <v>0</v>
      </c>
      <c r="Q251" s="84">
        <v>0</v>
      </c>
      <c r="R251" s="84">
        <v>0</v>
      </c>
      <c r="S251" s="84">
        <v>0</v>
      </c>
      <c r="T251" s="84">
        <v>0</v>
      </c>
      <c r="U251" s="84">
        <v>0</v>
      </c>
      <c r="V251" s="84">
        <v>0</v>
      </c>
      <c r="W251" s="84">
        <v>0</v>
      </c>
      <c r="X251" s="84">
        <v>0</v>
      </c>
      <c r="Y251" s="84">
        <v>0</v>
      </c>
      <c r="Z251" s="84">
        <v>0</v>
      </c>
      <c r="AA251" s="84">
        <v>0</v>
      </c>
      <c r="AB251" s="84">
        <v>0</v>
      </c>
      <c r="AC251" s="84">
        <v>0</v>
      </c>
      <c r="AD251" s="84">
        <v>0</v>
      </c>
      <c r="AE251" s="84">
        <v>0</v>
      </c>
      <c r="AF251" s="84">
        <f t="shared" si="126"/>
        <v>0</v>
      </c>
      <c r="AG251" s="84">
        <f t="shared" si="127"/>
        <v>0</v>
      </c>
      <c r="AH251" s="84">
        <f t="shared" si="128"/>
        <v>0</v>
      </c>
      <c r="AI251" s="84">
        <f ca="1">VLOOKUP(eurostat_totals[[#This Row],[energy carrier EUCalc]],$AE$11:$BI$24,COLUMN()-COLUMN($AD$29),FALSE)*eurostat_totals[[#This Row],[2020 1]]</f>
        <v>0</v>
      </c>
      <c r="AJ251" s="84">
        <f ca="1">VLOOKUP(eurostat_totals[[#This Row],[energy carrier EUCalc]],$AE$11:$BI$24,COLUMN()-COLUMN($AD$29),FALSE)*eurostat_totals[[#This Row],[2020 1]]</f>
        <v>0</v>
      </c>
      <c r="AK251" s="84">
        <f ca="1">VLOOKUP(eurostat_totals[[#This Row],[energy carrier EUCalc]],$AE$11:$BI$24,COLUMN()-COLUMN($AD$29),FALSE)*eurostat_totals[[#This Row],[2020 1]]</f>
        <v>0</v>
      </c>
      <c r="AL251" s="84">
        <f ca="1">VLOOKUP(eurostat_totals[[#This Row],[energy carrier EUCalc]],$AE$11:$BI$24,COLUMN()-COLUMN($AD$29),FALSE)*eurostat_totals[[#This Row],[2020 1]]</f>
        <v>0</v>
      </c>
      <c r="AM251" s="84">
        <f ca="1">VLOOKUP(eurostat_totals[[#This Row],[energy carrier EUCalc]],$AE$11:$BI$24,COLUMN()-COLUMN($AD$29),FALSE)*eurostat_totals[[#This Row],[2020 1]]</f>
        <v>0</v>
      </c>
      <c r="AN251" s="84">
        <f ca="1">VLOOKUP(eurostat_totals[[#This Row],[energy carrier EUCalc]],$AE$11:$BI$24,COLUMN()-COLUMN($AD$29),FALSE)*eurostat_totals[[#This Row],[2020 1]]</f>
        <v>0</v>
      </c>
      <c r="AO251" s="84">
        <f>VLOOKUP(eurostat_totals[[#This Row],[energy carrier EUCalc]],$AE$11:$BI$24,COLUMN()-COLUMN($AD$29),FALSE)*eurostat_totals[[#This Row],[2020 1]]</f>
        <v>0</v>
      </c>
      <c r="AP251" s="84">
        <f ca="1">VLOOKUP(eurostat_totals[[#This Row],[energy carrier EUCalc]],$AE$11:$BI$24,COLUMN()-COLUMN($AD$29),FALSE)*eurostat_totals[[#This Row],[2020 1]]</f>
        <v>0</v>
      </c>
      <c r="AQ251" s="84">
        <f ca="1">VLOOKUP(eurostat_totals[[#This Row],[energy carrier EUCalc]],$AE$11:$BI$24,COLUMN()-COLUMN($AD$29),FALSE)*eurostat_totals[[#This Row],[2020 1]]</f>
        <v>0</v>
      </c>
      <c r="AR251" s="81">
        <f ca="1">VLOOKUP(eurostat_totals[[#This Row],[energy carrier EUCalc]],$AE$11:$BI$24,COLUMN()-COLUMN($AD$29),FALSE)*eurostat_totals[[#This Row],[2020 1]]</f>
        <v>0</v>
      </c>
      <c r="AS251" s="81">
        <f ca="1">VLOOKUP(eurostat_totals[[#This Row],[energy carrier EUCalc]],$AE$11:$BI$24,COLUMN()-COLUMN($AD$29),FALSE)*eurostat_totals[[#This Row],[2020 1]]</f>
        <v>0</v>
      </c>
      <c r="AT251" s="81">
        <f ca="1">VLOOKUP(eurostat_totals[[#This Row],[energy carrier EUCalc]],$AE$11:$BI$24,COLUMN()-COLUMN($AD$29),FALSE)*eurostat_totals[[#This Row],[2020 1]]</f>
        <v>0</v>
      </c>
      <c r="AU251" s="81">
        <f ca="1">VLOOKUP(eurostat_totals[[#This Row],[energy carrier EUCalc]],$AE$11:$BI$24,COLUMN()-COLUMN($AD$29),FALSE)*eurostat_totals[[#This Row],[2020 1]]</f>
        <v>0</v>
      </c>
      <c r="AV251" s="81">
        <f>VLOOKUP(eurostat_totals[[#This Row],[energy carrier EUCalc]],$AE$11:$BI$24,COLUMN()-COLUMN($AD$29),FALSE)*eurostat_totals[[#This Row],[2020 1]]</f>
        <v>0</v>
      </c>
      <c r="AW251" s="81">
        <f ca="1">VLOOKUP(eurostat_totals[[#This Row],[energy carrier EUCalc]],$AE$11:$BI$24,COLUMN()-COLUMN($AD$29),FALSE)*eurostat_totals[[#This Row],[2020 1]]</f>
        <v>0</v>
      </c>
      <c r="AX251" s="81">
        <f ca="1">VLOOKUP(eurostat_totals[[#This Row],[energy carrier EUCalc]],$AE$11:$BI$24,COLUMN()-COLUMN($AD$29),FALSE)*eurostat_totals[[#This Row],[2020 1]]</f>
        <v>0</v>
      </c>
      <c r="AY251" s="81">
        <f ca="1">VLOOKUP(eurostat_totals[[#This Row],[energy carrier EUCalc]],$AE$11:$BI$24,COLUMN()-COLUMN($AD$29),FALSE)*eurostat_totals[[#This Row],[2020 1]]</f>
        <v>0</v>
      </c>
      <c r="AZ251" s="81">
        <f ca="1">VLOOKUP(eurostat_totals[[#This Row],[energy carrier EUCalc]],$AE$11:$BI$24,COLUMN()-COLUMN($AD$29),FALSE)*eurostat_totals[[#This Row],[2020 1]]</f>
        <v>0</v>
      </c>
      <c r="BA251" s="81">
        <f ca="1">VLOOKUP(eurostat_totals[[#This Row],[energy carrier EUCalc]],$AE$11:$BI$24,COLUMN()-COLUMN($AD$29),FALSE)*eurostat_totals[[#This Row],[2020 1]]</f>
        <v>0</v>
      </c>
      <c r="BB251" s="81">
        <f ca="1">VLOOKUP(eurostat_totals[[#This Row],[energy carrier EUCalc]],$AE$11:$BI$24,COLUMN()-COLUMN($AD$29),FALSE)*eurostat_totals[[#This Row],[2020 1]]</f>
        <v>0</v>
      </c>
      <c r="BC251" s="81">
        <f>VLOOKUP(eurostat_totals[[#This Row],[energy carrier EUCalc]],$AE$11:$BI$24,COLUMN()-COLUMN($AD$29),FALSE)*eurostat_totals[[#This Row],[2020 1]]</f>
        <v>0</v>
      </c>
      <c r="BD251" s="81">
        <f ca="1">VLOOKUP(eurostat_totals[[#This Row],[energy carrier EUCalc]],$AE$11:$BI$24,COLUMN()-COLUMN($AD$29),FALSE)*eurostat_totals[[#This Row],[2020 1]]</f>
        <v>0</v>
      </c>
      <c r="BE251" s="81">
        <f ca="1">VLOOKUP(eurostat_totals[[#This Row],[energy carrier EUCalc]],$AE$11:$BI$24,COLUMN()-COLUMN($AD$29),FALSE)*eurostat_totals[[#This Row],[2020 1]]</f>
        <v>0</v>
      </c>
      <c r="BF251" s="81">
        <f ca="1">VLOOKUP(eurostat_totals[[#This Row],[energy carrier EUCalc]],$AE$11:$BI$24,COLUMN()-COLUMN($AD$29),FALSE)*eurostat_totals[[#This Row],[2020 1]]</f>
        <v>0</v>
      </c>
      <c r="BG251" s="81">
        <f ca="1">VLOOKUP(eurostat_totals[[#This Row],[energy carrier EUCalc]],$AE$11:$BI$24,COLUMN()-COLUMN($AD$29),FALSE)*eurostat_totals[[#This Row],[2020 1]]</f>
        <v>0</v>
      </c>
      <c r="BH251" s="81">
        <f ca="1">VLOOKUP(eurostat_totals[[#This Row],[energy carrier EUCalc]],$AE$11:$BI$24,COLUMN()-COLUMN($AD$29),FALSE)*eurostat_totals[[#This Row],[2020 1]]</f>
        <v>0</v>
      </c>
      <c r="BI251" s="81">
        <f ca="1">VLOOKUP(eurostat_totals[[#This Row],[energy carrier EUCalc]],$AE$11:$BI$24,COLUMN()-COLUMN($AD$29),FALSE)*eurostat_totals[[#This Row],[2020 1]]</f>
        <v>0</v>
      </c>
    </row>
    <row r="252" spans="1:61" x14ac:dyDescent="0.25">
      <c r="A252" s="81" t="str">
        <f t="shared" si="129"/>
        <v>heat-districtCzech Republic</v>
      </c>
      <c r="B252" s="6" t="s">
        <v>60</v>
      </c>
      <c r="C252" t="s">
        <v>13</v>
      </c>
      <c r="D252" s="84">
        <v>14521.392450000001</v>
      </c>
      <c r="E252" s="84">
        <v>13362.218720000001</v>
      </c>
      <c r="F252" s="84">
        <v>11831.94332</v>
      </c>
      <c r="G252" s="84">
        <v>10750.004419999999</v>
      </c>
      <c r="H252" s="84">
        <v>10361.108850000001</v>
      </c>
      <c r="I252" s="84">
        <v>11705.827600000001</v>
      </c>
      <c r="J252" s="84">
        <v>12514.996480000002</v>
      </c>
      <c r="K252" s="84">
        <v>12235.55084</v>
      </c>
      <c r="L252" s="84">
        <v>12879.445790000002</v>
      </c>
      <c r="M252" s="84">
        <v>15513.059290000001</v>
      </c>
      <c r="N252" s="84">
        <v>14111.388430000003</v>
      </c>
      <c r="O252" s="84">
        <v>15618.89229</v>
      </c>
      <c r="P252" s="84">
        <v>14906.950210000001</v>
      </c>
      <c r="Q252" s="84">
        <v>14713.89221</v>
      </c>
      <c r="R252" s="84">
        <v>13814.718760000002</v>
      </c>
      <c r="S252" s="84">
        <v>13580.82783</v>
      </c>
      <c r="T252" s="84">
        <v>12942.22453</v>
      </c>
      <c r="U252" s="84">
        <v>13229.439010000002</v>
      </c>
      <c r="V252" s="84">
        <v>13325.281840000001</v>
      </c>
      <c r="W252" s="84">
        <v>12960.274290000001</v>
      </c>
      <c r="X252" s="84">
        <v>14386.949650000002</v>
      </c>
      <c r="Y252" s="84">
        <v>12911.940010000002</v>
      </c>
      <c r="Z252" s="84">
        <v>13607.227930000001</v>
      </c>
      <c r="AA252" s="84">
        <v>13888.883270000002</v>
      </c>
      <c r="AB252" s="84">
        <v>11700.28009</v>
      </c>
      <c r="AC252" s="84">
        <v>11818.0571</v>
      </c>
      <c r="AD252" s="84">
        <v>12292.50295</v>
      </c>
      <c r="AE252" s="84">
        <v>12396.39374</v>
      </c>
      <c r="AF252" s="84">
        <f t="shared" si="126"/>
        <v>12154.226901999999</v>
      </c>
      <c r="AG252" s="84">
        <f t="shared" si="127"/>
        <v>11807.295628399997</v>
      </c>
      <c r="AH252" s="84">
        <f t="shared" si="128"/>
        <v>11828.698736079998</v>
      </c>
      <c r="AI252" s="84">
        <f ca="1">VLOOKUP(eurostat_totals[[#This Row],[energy carrier EUCalc]],$AE$11:$BI$24,COLUMN()-COLUMN($AD$29),FALSE)*eurostat_totals[[#This Row],[2020 1]]</f>
        <v>11828.698736079998</v>
      </c>
      <c r="AJ252" s="84">
        <f ca="1">VLOOKUP(eurostat_totals[[#This Row],[energy carrier EUCalc]],$AE$11:$BI$24,COLUMN()-COLUMN($AD$29),FALSE)*eurostat_totals[[#This Row],[2020 1]]</f>
        <v>11828.698736079998</v>
      </c>
      <c r="AK252" s="84">
        <f ca="1">VLOOKUP(eurostat_totals[[#This Row],[energy carrier EUCalc]],$AE$11:$BI$24,COLUMN()-COLUMN($AD$29),FALSE)*eurostat_totals[[#This Row],[2020 1]]</f>
        <v>11828.698736079998</v>
      </c>
      <c r="AL252" s="84">
        <f ca="1">VLOOKUP(eurostat_totals[[#This Row],[energy carrier EUCalc]],$AE$11:$BI$24,COLUMN()-COLUMN($AD$29),FALSE)*eurostat_totals[[#This Row],[2020 1]]</f>
        <v>11828.698736079998</v>
      </c>
      <c r="AM252" s="84">
        <f ca="1">VLOOKUP(eurostat_totals[[#This Row],[energy carrier EUCalc]],$AE$11:$BI$24,COLUMN()-COLUMN($AD$29),FALSE)*eurostat_totals[[#This Row],[2020 1]]</f>
        <v>11828.698736079998</v>
      </c>
      <c r="AN252" s="84">
        <f ca="1">VLOOKUP(eurostat_totals[[#This Row],[energy carrier EUCalc]],$AE$11:$BI$24,COLUMN()-COLUMN($AD$29),FALSE)*eurostat_totals[[#This Row],[2020 1]]</f>
        <v>11828.698736079998</v>
      </c>
      <c r="AO252" s="84">
        <f>VLOOKUP(eurostat_totals[[#This Row],[energy carrier EUCalc]],$AE$11:$BI$24,COLUMN()-COLUMN($AD$29),FALSE)*eurostat_totals[[#This Row],[2020 1]]</f>
        <v>11828.698736079998</v>
      </c>
      <c r="AP252" s="84">
        <f ca="1">VLOOKUP(eurostat_totals[[#This Row],[energy carrier EUCalc]],$AE$11:$BI$24,COLUMN()-COLUMN($AD$29),FALSE)*eurostat_totals[[#This Row],[2020 1]]</f>
        <v>11828.698736079998</v>
      </c>
      <c r="AQ252" s="84">
        <f ca="1">VLOOKUP(eurostat_totals[[#This Row],[energy carrier EUCalc]],$AE$11:$BI$24,COLUMN()-COLUMN($AD$29),FALSE)*eurostat_totals[[#This Row],[2020 1]]</f>
        <v>11828.698736079998</v>
      </c>
      <c r="AR252" s="81">
        <f ca="1">VLOOKUP(eurostat_totals[[#This Row],[energy carrier EUCalc]],$AE$11:$BI$24,COLUMN()-COLUMN($AD$29),FALSE)*eurostat_totals[[#This Row],[2020 1]]</f>
        <v>11828.698736079998</v>
      </c>
      <c r="AS252" s="81">
        <f ca="1">VLOOKUP(eurostat_totals[[#This Row],[energy carrier EUCalc]],$AE$11:$BI$24,COLUMN()-COLUMN($AD$29),FALSE)*eurostat_totals[[#This Row],[2020 1]]</f>
        <v>11828.698736079998</v>
      </c>
      <c r="AT252" s="81">
        <f ca="1">VLOOKUP(eurostat_totals[[#This Row],[energy carrier EUCalc]],$AE$11:$BI$24,COLUMN()-COLUMN($AD$29),FALSE)*eurostat_totals[[#This Row],[2020 1]]</f>
        <v>11828.698736079998</v>
      </c>
      <c r="AU252" s="81">
        <f ca="1">VLOOKUP(eurostat_totals[[#This Row],[energy carrier EUCalc]],$AE$11:$BI$24,COLUMN()-COLUMN($AD$29),FALSE)*eurostat_totals[[#This Row],[2020 1]]</f>
        <v>11828.698736079998</v>
      </c>
      <c r="AV252" s="81">
        <f>VLOOKUP(eurostat_totals[[#This Row],[energy carrier EUCalc]],$AE$11:$BI$24,COLUMN()-COLUMN($AD$29),FALSE)*eurostat_totals[[#This Row],[2020 1]]</f>
        <v>11828.698736079998</v>
      </c>
      <c r="AW252" s="81">
        <f ca="1">VLOOKUP(eurostat_totals[[#This Row],[energy carrier EUCalc]],$AE$11:$BI$24,COLUMN()-COLUMN($AD$29),FALSE)*eurostat_totals[[#This Row],[2020 1]]</f>
        <v>11828.698736079998</v>
      </c>
      <c r="AX252" s="81">
        <f ca="1">VLOOKUP(eurostat_totals[[#This Row],[energy carrier EUCalc]],$AE$11:$BI$24,COLUMN()-COLUMN($AD$29),FALSE)*eurostat_totals[[#This Row],[2020 1]]</f>
        <v>11828.698736079998</v>
      </c>
      <c r="AY252" s="81">
        <f ca="1">VLOOKUP(eurostat_totals[[#This Row],[energy carrier EUCalc]],$AE$11:$BI$24,COLUMN()-COLUMN($AD$29),FALSE)*eurostat_totals[[#This Row],[2020 1]]</f>
        <v>11828.698736079998</v>
      </c>
      <c r="AZ252" s="81">
        <f ca="1">VLOOKUP(eurostat_totals[[#This Row],[energy carrier EUCalc]],$AE$11:$BI$24,COLUMN()-COLUMN($AD$29),FALSE)*eurostat_totals[[#This Row],[2020 1]]</f>
        <v>11828.698736079998</v>
      </c>
      <c r="BA252" s="81">
        <f ca="1">VLOOKUP(eurostat_totals[[#This Row],[energy carrier EUCalc]],$AE$11:$BI$24,COLUMN()-COLUMN($AD$29),FALSE)*eurostat_totals[[#This Row],[2020 1]]</f>
        <v>11828.698736079998</v>
      </c>
      <c r="BB252" s="81">
        <f ca="1">VLOOKUP(eurostat_totals[[#This Row],[energy carrier EUCalc]],$AE$11:$BI$24,COLUMN()-COLUMN($AD$29),FALSE)*eurostat_totals[[#This Row],[2020 1]]</f>
        <v>11828.698736079998</v>
      </c>
      <c r="BC252" s="81">
        <f>VLOOKUP(eurostat_totals[[#This Row],[energy carrier EUCalc]],$AE$11:$BI$24,COLUMN()-COLUMN($AD$29),FALSE)*eurostat_totals[[#This Row],[2020 1]]</f>
        <v>11828.698736079998</v>
      </c>
      <c r="BD252" s="81">
        <f ca="1">VLOOKUP(eurostat_totals[[#This Row],[energy carrier EUCalc]],$AE$11:$BI$24,COLUMN()-COLUMN($AD$29),FALSE)*eurostat_totals[[#This Row],[2020 1]]</f>
        <v>11828.698736079998</v>
      </c>
      <c r="BE252" s="81">
        <f ca="1">VLOOKUP(eurostat_totals[[#This Row],[energy carrier EUCalc]],$AE$11:$BI$24,COLUMN()-COLUMN($AD$29),FALSE)*eurostat_totals[[#This Row],[2020 1]]</f>
        <v>11828.698736079998</v>
      </c>
      <c r="BF252" s="81">
        <f ca="1">VLOOKUP(eurostat_totals[[#This Row],[energy carrier EUCalc]],$AE$11:$BI$24,COLUMN()-COLUMN($AD$29),FALSE)*eurostat_totals[[#This Row],[2020 1]]</f>
        <v>11828.698736079998</v>
      </c>
      <c r="BG252" s="81">
        <f ca="1">VLOOKUP(eurostat_totals[[#This Row],[energy carrier EUCalc]],$AE$11:$BI$24,COLUMN()-COLUMN($AD$29),FALSE)*eurostat_totals[[#This Row],[2020 1]]</f>
        <v>11828.698736079998</v>
      </c>
      <c r="BH252" s="81">
        <f ca="1">VLOOKUP(eurostat_totals[[#This Row],[energy carrier EUCalc]],$AE$11:$BI$24,COLUMN()-COLUMN($AD$29),FALSE)*eurostat_totals[[#This Row],[2020 1]]</f>
        <v>11828.698736079998</v>
      </c>
      <c r="BI252" s="81">
        <f ca="1">VLOOKUP(eurostat_totals[[#This Row],[energy carrier EUCalc]],$AE$11:$BI$24,COLUMN()-COLUMN($AD$29),FALSE)*eurostat_totals[[#This Row],[2020 1]]</f>
        <v>11828.698736079998</v>
      </c>
    </row>
    <row r="253" spans="1:61" x14ac:dyDescent="0.25">
      <c r="A253" s="81" t="str">
        <f t="shared" si="129"/>
        <v>heat-districtDenmark</v>
      </c>
      <c r="B253" s="6" t="s">
        <v>60</v>
      </c>
      <c r="C253" t="s">
        <v>17</v>
      </c>
      <c r="D253" s="84">
        <v>13198.328760000002</v>
      </c>
      <c r="E253" s="84">
        <v>15181.115830000001</v>
      </c>
      <c r="F253" s="84">
        <v>15135.82861</v>
      </c>
      <c r="G253" s="84">
        <v>15968.338900000001</v>
      </c>
      <c r="H253" s="84">
        <v>16056.668750000001</v>
      </c>
      <c r="I253" s="84">
        <v>16979.997710000003</v>
      </c>
      <c r="J253" s="84">
        <v>18574.726569999999</v>
      </c>
      <c r="K253" s="84">
        <v>17429.997300000003</v>
      </c>
      <c r="L253" s="84">
        <v>17976.66545</v>
      </c>
      <c r="M253" s="84">
        <v>17248.615820000003</v>
      </c>
      <c r="N253" s="84">
        <v>16491.107400000001</v>
      </c>
      <c r="O253" s="84">
        <v>17883.892940000002</v>
      </c>
      <c r="P253" s="84">
        <v>17480.832030000001</v>
      </c>
      <c r="Q253" s="84">
        <v>17913.32847</v>
      </c>
      <c r="R253" s="84">
        <v>17858.888440000002</v>
      </c>
      <c r="S253" s="84">
        <v>17631.114890000001</v>
      </c>
      <c r="T253" s="84">
        <v>17544.72725</v>
      </c>
      <c r="U253" s="84">
        <v>17204.445080000001</v>
      </c>
      <c r="V253" s="84">
        <v>17687.218010000001</v>
      </c>
      <c r="W253" s="84">
        <v>18187.226600000002</v>
      </c>
      <c r="X253" s="84">
        <v>21288.331210000004</v>
      </c>
      <c r="Y253" s="84">
        <v>18745.838760000002</v>
      </c>
      <c r="Z253" s="84">
        <v>19180.556530000002</v>
      </c>
      <c r="AA253" s="84">
        <v>19141.944930000001</v>
      </c>
      <c r="AB253" s="84">
        <v>17564.160980000001</v>
      </c>
      <c r="AC253" s="84">
        <v>18841.63507</v>
      </c>
      <c r="AD253" s="84">
        <v>19344.213890000003</v>
      </c>
      <c r="AE253" s="84">
        <v>19460.118470000001</v>
      </c>
      <c r="AF253" s="84">
        <f t="shared" si="126"/>
        <v>19516.030858000002</v>
      </c>
      <c r="AG253" s="84">
        <f t="shared" si="127"/>
        <v>19590.848043600003</v>
      </c>
      <c r="AH253" s="84">
        <f t="shared" si="128"/>
        <v>19996.185456320003</v>
      </c>
      <c r="AI253" s="84">
        <f ca="1">VLOOKUP(eurostat_totals[[#This Row],[energy carrier EUCalc]],$AE$11:$BI$24,COLUMN()-COLUMN($AD$29),FALSE)*eurostat_totals[[#This Row],[2020 1]]</f>
        <v>19996.185456320003</v>
      </c>
      <c r="AJ253" s="84">
        <f ca="1">VLOOKUP(eurostat_totals[[#This Row],[energy carrier EUCalc]],$AE$11:$BI$24,COLUMN()-COLUMN($AD$29),FALSE)*eurostat_totals[[#This Row],[2020 1]]</f>
        <v>19996.185456320003</v>
      </c>
      <c r="AK253" s="84">
        <f ca="1">VLOOKUP(eurostat_totals[[#This Row],[energy carrier EUCalc]],$AE$11:$BI$24,COLUMN()-COLUMN($AD$29),FALSE)*eurostat_totals[[#This Row],[2020 1]]</f>
        <v>19996.185456320003</v>
      </c>
      <c r="AL253" s="84">
        <f ca="1">VLOOKUP(eurostat_totals[[#This Row],[energy carrier EUCalc]],$AE$11:$BI$24,COLUMN()-COLUMN($AD$29),FALSE)*eurostat_totals[[#This Row],[2020 1]]</f>
        <v>19996.185456320003</v>
      </c>
      <c r="AM253" s="84">
        <f ca="1">VLOOKUP(eurostat_totals[[#This Row],[energy carrier EUCalc]],$AE$11:$BI$24,COLUMN()-COLUMN($AD$29),FALSE)*eurostat_totals[[#This Row],[2020 1]]</f>
        <v>19996.185456320003</v>
      </c>
      <c r="AN253" s="84">
        <f ca="1">VLOOKUP(eurostat_totals[[#This Row],[energy carrier EUCalc]],$AE$11:$BI$24,COLUMN()-COLUMN($AD$29),FALSE)*eurostat_totals[[#This Row],[2020 1]]</f>
        <v>19996.185456320003</v>
      </c>
      <c r="AO253" s="84">
        <f>VLOOKUP(eurostat_totals[[#This Row],[energy carrier EUCalc]],$AE$11:$BI$24,COLUMN()-COLUMN($AD$29),FALSE)*eurostat_totals[[#This Row],[2020 1]]</f>
        <v>19996.185456320003</v>
      </c>
      <c r="AP253" s="84">
        <f ca="1">VLOOKUP(eurostat_totals[[#This Row],[energy carrier EUCalc]],$AE$11:$BI$24,COLUMN()-COLUMN($AD$29),FALSE)*eurostat_totals[[#This Row],[2020 1]]</f>
        <v>19996.185456320003</v>
      </c>
      <c r="AQ253" s="84">
        <f ca="1">VLOOKUP(eurostat_totals[[#This Row],[energy carrier EUCalc]],$AE$11:$BI$24,COLUMN()-COLUMN($AD$29),FALSE)*eurostat_totals[[#This Row],[2020 1]]</f>
        <v>19996.185456320003</v>
      </c>
      <c r="AR253" s="81">
        <f ca="1">VLOOKUP(eurostat_totals[[#This Row],[energy carrier EUCalc]],$AE$11:$BI$24,COLUMN()-COLUMN($AD$29),FALSE)*eurostat_totals[[#This Row],[2020 1]]</f>
        <v>19996.185456320003</v>
      </c>
      <c r="AS253" s="81">
        <f ca="1">VLOOKUP(eurostat_totals[[#This Row],[energy carrier EUCalc]],$AE$11:$BI$24,COLUMN()-COLUMN($AD$29),FALSE)*eurostat_totals[[#This Row],[2020 1]]</f>
        <v>19996.185456320003</v>
      </c>
      <c r="AT253" s="81">
        <f ca="1">VLOOKUP(eurostat_totals[[#This Row],[energy carrier EUCalc]],$AE$11:$BI$24,COLUMN()-COLUMN($AD$29),FALSE)*eurostat_totals[[#This Row],[2020 1]]</f>
        <v>19996.185456320003</v>
      </c>
      <c r="AU253" s="81">
        <f ca="1">VLOOKUP(eurostat_totals[[#This Row],[energy carrier EUCalc]],$AE$11:$BI$24,COLUMN()-COLUMN($AD$29),FALSE)*eurostat_totals[[#This Row],[2020 1]]</f>
        <v>19996.185456320003</v>
      </c>
      <c r="AV253" s="81">
        <f>VLOOKUP(eurostat_totals[[#This Row],[energy carrier EUCalc]],$AE$11:$BI$24,COLUMN()-COLUMN($AD$29),FALSE)*eurostat_totals[[#This Row],[2020 1]]</f>
        <v>19996.185456320003</v>
      </c>
      <c r="AW253" s="81">
        <f ca="1">VLOOKUP(eurostat_totals[[#This Row],[energy carrier EUCalc]],$AE$11:$BI$24,COLUMN()-COLUMN($AD$29),FALSE)*eurostat_totals[[#This Row],[2020 1]]</f>
        <v>19996.185456320003</v>
      </c>
      <c r="AX253" s="81">
        <f ca="1">VLOOKUP(eurostat_totals[[#This Row],[energy carrier EUCalc]],$AE$11:$BI$24,COLUMN()-COLUMN($AD$29),FALSE)*eurostat_totals[[#This Row],[2020 1]]</f>
        <v>19996.185456320003</v>
      </c>
      <c r="AY253" s="81">
        <f ca="1">VLOOKUP(eurostat_totals[[#This Row],[energy carrier EUCalc]],$AE$11:$BI$24,COLUMN()-COLUMN($AD$29),FALSE)*eurostat_totals[[#This Row],[2020 1]]</f>
        <v>19996.185456320003</v>
      </c>
      <c r="AZ253" s="81">
        <f ca="1">VLOOKUP(eurostat_totals[[#This Row],[energy carrier EUCalc]],$AE$11:$BI$24,COLUMN()-COLUMN($AD$29),FALSE)*eurostat_totals[[#This Row],[2020 1]]</f>
        <v>19996.185456320003</v>
      </c>
      <c r="BA253" s="81">
        <f ca="1">VLOOKUP(eurostat_totals[[#This Row],[energy carrier EUCalc]],$AE$11:$BI$24,COLUMN()-COLUMN($AD$29),FALSE)*eurostat_totals[[#This Row],[2020 1]]</f>
        <v>19996.185456320003</v>
      </c>
      <c r="BB253" s="81">
        <f ca="1">VLOOKUP(eurostat_totals[[#This Row],[energy carrier EUCalc]],$AE$11:$BI$24,COLUMN()-COLUMN($AD$29),FALSE)*eurostat_totals[[#This Row],[2020 1]]</f>
        <v>19996.185456320003</v>
      </c>
      <c r="BC253" s="81">
        <f>VLOOKUP(eurostat_totals[[#This Row],[energy carrier EUCalc]],$AE$11:$BI$24,COLUMN()-COLUMN($AD$29),FALSE)*eurostat_totals[[#This Row],[2020 1]]</f>
        <v>19996.185456320003</v>
      </c>
      <c r="BD253" s="81">
        <f ca="1">VLOOKUP(eurostat_totals[[#This Row],[energy carrier EUCalc]],$AE$11:$BI$24,COLUMN()-COLUMN($AD$29),FALSE)*eurostat_totals[[#This Row],[2020 1]]</f>
        <v>19996.185456320003</v>
      </c>
      <c r="BE253" s="81">
        <f ca="1">VLOOKUP(eurostat_totals[[#This Row],[energy carrier EUCalc]],$AE$11:$BI$24,COLUMN()-COLUMN($AD$29),FALSE)*eurostat_totals[[#This Row],[2020 1]]</f>
        <v>19996.185456320003</v>
      </c>
      <c r="BF253" s="81">
        <f ca="1">VLOOKUP(eurostat_totals[[#This Row],[energy carrier EUCalc]],$AE$11:$BI$24,COLUMN()-COLUMN($AD$29),FALSE)*eurostat_totals[[#This Row],[2020 1]]</f>
        <v>19996.185456320003</v>
      </c>
      <c r="BG253" s="81">
        <f ca="1">VLOOKUP(eurostat_totals[[#This Row],[energy carrier EUCalc]],$AE$11:$BI$24,COLUMN()-COLUMN($AD$29),FALSE)*eurostat_totals[[#This Row],[2020 1]]</f>
        <v>19996.185456320003</v>
      </c>
      <c r="BH253" s="81">
        <f ca="1">VLOOKUP(eurostat_totals[[#This Row],[energy carrier EUCalc]],$AE$11:$BI$24,COLUMN()-COLUMN($AD$29),FALSE)*eurostat_totals[[#This Row],[2020 1]]</f>
        <v>19996.185456320003</v>
      </c>
      <c r="BI253" s="81">
        <f ca="1">VLOOKUP(eurostat_totals[[#This Row],[energy carrier EUCalc]],$AE$11:$BI$24,COLUMN()-COLUMN($AD$29),FALSE)*eurostat_totals[[#This Row],[2020 1]]</f>
        <v>19996.185456320003</v>
      </c>
    </row>
    <row r="254" spans="1:61" x14ac:dyDescent="0.25">
      <c r="A254" s="81" t="str">
        <f t="shared" si="129"/>
        <v>heat-districtEstonia</v>
      </c>
      <c r="B254" s="6" t="s">
        <v>60</v>
      </c>
      <c r="C254" t="s">
        <v>25</v>
      </c>
      <c r="D254" s="84">
        <v>5936.9405500000003</v>
      </c>
      <c r="E254" s="84">
        <v>4514.1612400000004</v>
      </c>
      <c r="F254" s="84">
        <v>4395.2793799999999</v>
      </c>
      <c r="G254" s="84">
        <v>4579.9986700000009</v>
      </c>
      <c r="H254" s="84">
        <v>5563.8850400000001</v>
      </c>
      <c r="I254" s="84">
        <v>6052.2171100000014</v>
      </c>
      <c r="J254" s="84">
        <v>5810.2782200000001</v>
      </c>
      <c r="K254" s="84">
        <v>5871.9404800000002</v>
      </c>
      <c r="L254" s="84">
        <v>5278.8918900000008</v>
      </c>
      <c r="M254" s="84">
        <v>4787.5011300000006</v>
      </c>
      <c r="N254" s="84">
        <v>4376.3922600000005</v>
      </c>
      <c r="O254" s="84">
        <v>4616.9471800000001</v>
      </c>
      <c r="P254" s="84">
        <v>4573.6138000000001</v>
      </c>
      <c r="Q254" s="84">
        <v>4339.7228700000005</v>
      </c>
      <c r="R254" s="84">
        <v>4319.7192699999996</v>
      </c>
      <c r="S254" s="84">
        <v>4389.1620000000003</v>
      </c>
      <c r="T254" s="84">
        <v>4345.2820100000008</v>
      </c>
      <c r="U254" s="84">
        <v>4215.0027500000006</v>
      </c>
      <c r="V254" s="84">
        <v>3883.0592900000001</v>
      </c>
      <c r="W254" s="84">
        <v>3844.9943000000003</v>
      </c>
      <c r="X254" s="84">
        <v>4158.8880000000008</v>
      </c>
      <c r="Y254" s="84">
        <v>3868.8939500000006</v>
      </c>
      <c r="Z254" s="84">
        <v>3953.0602600000002</v>
      </c>
      <c r="AA254" s="84">
        <v>3838.8885500000001</v>
      </c>
      <c r="AB254" s="84">
        <v>3469.99658</v>
      </c>
      <c r="AC254" s="84">
        <v>3296.94218</v>
      </c>
      <c r="AD254" s="84">
        <v>3626.9434300000003</v>
      </c>
      <c r="AE254" s="84">
        <v>3700.0030899999997</v>
      </c>
      <c r="AF254" s="84">
        <f t="shared" si="126"/>
        <v>3649.3916559999998</v>
      </c>
      <c r="AG254" s="84">
        <f t="shared" si="127"/>
        <v>3611.4922771999995</v>
      </c>
      <c r="AH254" s="84">
        <f t="shared" si="128"/>
        <v>3639.7914166399996</v>
      </c>
      <c r="AI254" s="84">
        <f ca="1">VLOOKUP(eurostat_totals[[#This Row],[energy carrier EUCalc]],$AE$11:$BI$24,COLUMN()-COLUMN($AD$29),FALSE)*eurostat_totals[[#This Row],[2020 1]]</f>
        <v>3639.7914166399996</v>
      </c>
      <c r="AJ254" s="84">
        <f ca="1">VLOOKUP(eurostat_totals[[#This Row],[energy carrier EUCalc]],$AE$11:$BI$24,COLUMN()-COLUMN($AD$29),FALSE)*eurostat_totals[[#This Row],[2020 1]]</f>
        <v>3639.7914166399996</v>
      </c>
      <c r="AK254" s="84">
        <f ca="1">VLOOKUP(eurostat_totals[[#This Row],[energy carrier EUCalc]],$AE$11:$BI$24,COLUMN()-COLUMN($AD$29),FALSE)*eurostat_totals[[#This Row],[2020 1]]</f>
        <v>3639.7914166399996</v>
      </c>
      <c r="AL254" s="84">
        <f ca="1">VLOOKUP(eurostat_totals[[#This Row],[energy carrier EUCalc]],$AE$11:$BI$24,COLUMN()-COLUMN($AD$29),FALSE)*eurostat_totals[[#This Row],[2020 1]]</f>
        <v>3639.7914166399996</v>
      </c>
      <c r="AM254" s="84">
        <f ca="1">VLOOKUP(eurostat_totals[[#This Row],[energy carrier EUCalc]],$AE$11:$BI$24,COLUMN()-COLUMN($AD$29),FALSE)*eurostat_totals[[#This Row],[2020 1]]</f>
        <v>3639.7914166399996</v>
      </c>
      <c r="AN254" s="84">
        <f ca="1">VLOOKUP(eurostat_totals[[#This Row],[energy carrier EUCalc]],$AE$11:$BI$24,COLUMN()-COLUMN($AD$29),FALSE)*eurostat_totals[[#This Row],[2020 1]]</f>
        <v>3639.7914166399996</v>
      </c>
      <c r="AO254" s="84">
        <f>VLOOKUP(eurostat_totals[[#This Row],[energy carrier EUCalc]],$AE$11:$BI$24,COLUMN()-COLUMN($AD$29),FALSE)*eurostat_totals[[#This Row],[2020 1]]</f>
        <v>3639.7914166399996</v>
      </c>
      <c r="AP254" s="84">
        <f ca="1">VLOOKUP(eurostat_totals[[#This Row],[energy carrier EUCalc]],$AE$11:$BI$24,COLUMN()-COLUMN($AD$29),FALSE)*eurostat_totals[[#This Row],[2020 1]]</f>
        <v>3639.7914166399996</v>
      </c>
      <c r="AQ254" s="84">
        <f ca="1">VLOOKUP(eurostat_totals[[#This Row],[energy carrier EUCalc]],$AE$11:$BI$24,COLUMN()-COLUMN($AD$29),FALSE)*eurostat_totals[[#This Row],[2020 1]]</f>
        <v>3639.7914166399996</v>
      </c>
      <c r="AR254" s="81">
        <f ca="1">VLOOKUP(eurostat_totals[[#This Row],[energy carrier EUCalc]],$AE$11:$BI$24,COLUMN()-COLUMN($AD$29),FALSE)*eurostat_totals[[#This Row],[2020 1]]</f>
        <v>3639.7914166399996</v>
      </c>
      <c r="AS254" s="81">
        <f ca="1">VLOOKUP(eurostat_totals[[#This Row],[energy carrier EUCalc]],$AE$11:$BI$24,COLUMN()-COLUMN($AD$29),FALSE)*eurostat_totals[[#This Row],[2020 1]]</f>
        <v>3639.7914166399996</v>
      </c>
      <c r="AT254" s="81">
        <f ca="1">VLOOKUP(eurostat_totals[[#This Row],[energy carrier EUCalc]],$AE$11:$BI$24,COLUMN()-COLUMN($AD$29),FALSE)*eurostat_totals[[#This Row],[2020 1]]</f>
        <v>3639.7914166399996</v>
      </c>
      <c r="AU254" s="81">
        <f ca="1">VLOOKUP(eurostat_totals[[#This Row],[energy carrier EUCalc]],$AE$11:$BI$24,COLUMN()-COLUMN($AD$29),FALSE)*eurostat_totals[[#This Row],[2020 1]]</f>
        <v>3639.7914166399996</v>
      </c>
      <c r="AV254" s="81">
        <f>VLOOKUP(eurostat_totals[[#This Row],[energy carrier EUCalc]],$AE$11:$BI$24,COLUMN()-COLUMN($AD$29),FALSE)*eurostat_totals[[#This Row],[2020 1]]</f>
        <v>3639.7914166399996</v>
      </c>
      <c r="AW254" s="81">
        <f ca="1">VLOOKUP(eurostat_totals[[#This Row],[energy carrier EUCalc]],$AE$11:$BI$24,COLUMN()-COLUMN($AD$29),FALSE)*eurostat_totals[[#This Row],[2020 1]]</f>
        <v>3639.7914166399996</v>
      </c>
      <c r="AX254" s="81">
        <f ca="1">VLOOKUP(eurostat_totals[[#This Row],[energy carrier EUCalc]],$AE$11:$BI$24,COLUMN()-COLUMN($AD$29),FALSE)*eurostat_totals[[#This Row],[2020 1]]</f>
        <v>3639.7914166399996</v>
      </c>
      <c r="AY254" s="81">
        <f ca="1">VLOOKUP(eurostat_totals[[#This Row],[energy carrier EUCalc]],$AE$11:$BI$24,COLUMN()-COLUMN($AD$29),FALSE)*eurostat_totals[[#This Row],[2020 1]]</f>
        <v>3639.7914166399996</v>
      </c>
      <c r="AZ254" s="81">
        <f ca="1">VLOOKUP(eurostat_totals[[#This Row],[energy carrier EUCalc]],$AE$11:$BI$24,COLUMN()-COLUMN($AD$29),FALSE)*eurostat_totals[[#This Row],[2020 1]]</f>
        <v>3639.7914166399996</v>
      </c>
      <c r="BA254" s="81">
        <f ca="1">VLOOKUP(eurostat_totals[[#This Row],[energy carrier EUCalc]],$AE$11:$BI$24,COLUMN()-COLUMN($AD$29),FALSE)*eurostat_totals[[#This Row],[2020 1]]</f>
        <v>3639.7914166399996</v>
      </c>
      <c r="BB254" s="81">
        <f ca="1">VLOOKUP(eurostat_totals[[#This Row],[energy carrier EUCalc]],$AE$11:$BI$24,COLUMN()-COLUMN($AD$29),FALSE)*eurostat_totals[[#This Row],[2020 1]]</f>
        <v>3639.7914166399996</v>
      </c>
      <c r="BC254" s="81">
        <f>VLOOKUP(eurostat_totals[[#This Row],[energy carrier EUCalc]],$AE$11:$BI$24,COLUMN()-COLUMN($AD$29),FALSE)*eurostat_totals[[#This Row],[2020 1]]</f>
        <v>3639.7914166399996</v>
      </c>
      <c r="BD254" s="81">
        <f ca="1">VLOOKUP(eurostat_totals[[#This Row],[energy carrier EUCalc]],$AE$11:$BI$24,COLUMN()-COLUMN($AD$29),FALSE)*eurostat_totals[[#This Row],[2020 1]]</f>
        <v>3639.7914166399996</v>
      </c>
      <c r="BE254" s="81">
        <f ca="1">VLOOKUP(eurostat_totals[[#This Row],[energy carrier EUCalc]],$AE$11:$BI$24,COLUMN()-COLUMN($AD$29),FALSE)*eurostat_totals[[#This Row],[2020 1]]</f>
        <v>3639.7914166399996</v>
      </c>
      <c r="BF254" s="81">
        <f ca="1">VLOOKUP(eurostat_totals[[#This Row],[energy carrier EUCalc]],$AE$11:$BI$24,COLUMN()-COLUMN($AD$29),FALSE)*eurostat_totals[[#This Row],[2020 1]]</f>
        <v>3639.7914166399996</v>
      </c>
      <c r="BG254" s="81">
        <f ca="1">VLOOKUP(eurostat_totals[[#This Row],[energy carrier EUCalc]],$AE$11:$BI$24,COLUMN()-COLUMN($AD$29),FALSE)*eurostat_totals[[#This Row],[2020 1]]</f>
        <v>3639.7914166399996</v>
      </c>
      <c r="BH254" s="81">
        <f ca="1">VLOOKUP(eurostat_totals[[#This Row],[energy carrier EUCalc]],$AE$11:$BI$24,COLUMN()-COLUMN($AD$29),FALSE)*eurostat_totals[[#This Row],[2020 1]]</f>
        <v>3639.7914166399996</v>
      </c>
      <c r="BI254" s="81">
        <f ca="1">VLOOKUP(eurostat_totals[[#This Row],[energy carrier EUCalc]],$AE$11:$BI$24,COLUMN()-COLUMN($AD$29),FALSE)*eurostat_totals[[#This Row],[2020 1]]</f>
        <v>3639.7914166399996</v>
      </c>
    </row>
    <row r="255" spans="1:61" x14ac:dyDescent="0.25">
      <c r="A255" s="81" t="str">
        <f t="shared" si="129"/>
        <v>heat-districtFinland</v>
      </c>
      <c r="B255" s="6" t="s">
        <v>60</v>
      </c>
      <c r="C255" t="s">
        <v>11</v>
      </c>
      <c r="D255" s="84">
        <v>12519.997380000003</v>
      </c>
      <c r="E255" s="84">
        <v>13029.996139999999</v>
      </c>
      <c r="F255" s="84">
        <v>13049.999740000001</v>
      </c>
      <c r="G255" s="84">
        <v>13850.00418</v>
      </c>
      <c r="H255" s="84">
        <v>14040.003490000001</v>
      </c>
      <c r="I255" s="84">
        <v>13770.001410000001</v>
      </c>
      <c r="J255" s="84">
        <v>15429.99783</v>
      </c>
      <c r="K255" s="84">
        <v>14959.994640000001</v>
      </c>
      <c r="L255" s="84">
        <v>15590.003370000002</v>
      </c>
      <c r="M255" s="84">
        <v>15390.002259999999</v>
      </c>
      <c r="N255" s="84">
        <v>14870.001700000001</v>
      </c>
      <c r="O255" s="84">
        <v>16209.998670000001</v>
      </c>
      <c r="P255" s="84">
        <v>16599.999090000001</v>
      </c>
      <c r="Q255" s="84">
        <v>17640.000210000002</v>
      </c>
      <c r="R255" s="84">
        <v>17039.996879999999</v>
      </c>
      <c r="S255" s="84">
        <v>16639.99466</v>
      </c>
      <c r="T255" s="84">
        <v>17089.99425</v>
      </c>
      <c r="U255" s="84">
        <v>17309.998960000001</v>
      </c>
      <c r="V255" s="84">
        <v>17174.997920000002</v>
      </c>
      <c r="W255" s="84">
        <v>18213.894190000003</v>
      </c>
      <c r="X255" s="84">
        <v>20245.003910000003</v>
      </c>
      <c r="Y255" s="84">
        <v>17558.892589999999</v>
      </c>
      <c r="Z255" s="84">
        <v>19311.940640000001</v>
      </c>
      <c r="AA255" s="84">
        <v>18588.054550000001</v>
      </c>
      <c r="AB255" s="84">
        <v>18288.058700000001</v>
      </c>
      <c r="AC255" s="84">
        <v>17976.386330000001</v>
      </c>
      <c r="AD255" s="84">
        <v>19594.165850000001</v>
      </c>
      <c r="AE255" s="84">
        <v>19309.998430000003</v>
      </c>
      <c r="AF255" s="84">
        <f t="shared" si="126"/>
        <v>19309.609988000004</v>
      </c>
      <c r="AG255" s="84">
        <f t="shared" si="127"/>
        <v>19453.921075600003</v>
      </c>
      <c r="AH255" s="84">
        <f t="shared" si="128"/>
        <v>19687.093550720005</v>
      </c>
      <c r="AI255" s="84">
        <f ca="1">VLOOKUP(eurostat_totals[[#This Row],[energy carrier EUCalc]],$AE$11:$BI$24,COLUMN()-COLUMN($AD$29),FALSE)*eurostat_totals[[#This Row],[2020 1]]</f>
        <v>19687.093550720005</v>
      </c>
      <c r="AJ255" s="84">
        <f ca="1">VLOOKUP(eurostat_totals[[#This Row],[energy carrier EUCalc]],$AE$11:$BI$24,COLUMN()-COLUMN($AD$29),FALSE)*eurostat_totals[[#This Row],[2020 1]]</f>
        <v>19687.093550720005</v>
      </c>
      <c r="AK255" s="84">
        <f ca="1">VLOOKUP(eurostat_totals[[#This Row],[energy carrier EUCalc]],$AE$11:$BI$24,COLUMN()-COLUMN($AD$29),FALSE)*eurostat_totals[[#This Row],[2020 1]]</f>
        <v>19687.093550720005</v>
      </c>
      <c r="AL255" s="84">
        <f ca="1">VLOOKUP(eurostat_totals[[#This Row],[energy carrier EUCalc]],$AE$11:$BI$24,COLUMN()-COLUMN($AD$29),FALSE)*eurostat_totals[[#This Row],[2020 1]]</f>
        <v>19687.093550720005</v>
      </c>
      <c r="AM255" s="84">
        <f ca="1">VLOOKUP(eurostat_totals[[#This Row],[energy carrier EUCalc]],$AE$11:$BI$24,COLUMN()-COLUMN($AD$29),FALSE)*eurostat_totals[[#This Row],[2020 1]]</f>
        <v>19687.093550720005</v>
      </c>
      <c r="AN255" s="84">
        <f ca="1">VLOOKUP(eurostat_totals[[#This Row],[energy carrier EUCalc]],$AE$11:$BI$24,COLUMN()-COLUMN($AD$29),FALSE)*eurostat_totals[[#This Row],[2020 1]]</f>
        <v>19687.093550720005</v>
      </c>
      <c r="AO255" s="84">
        <f>VLOOKUP(eurostat_totals[[#This Row],[energy carrier EUCalc]],$AE$11:$BI$24,COLUMN()-COLUMN($AD$29),FALSE)*eurostat_totals[[#This Row],[2020 1]]</f>
        <v>19687.093550720005</v>
      </c>
      <c r="AP255" s="84">
        <f ca="1">VLOOKUP(eurostat_totals[[#This Row],[energy carrier EUCalc]],$AE$11:$BI$24,COLUMN()-COLUMN($AD$29),FALSE)*eurostat_totals[[#This Row],[2020 1]]</f>
        <v>19687.093550720005</v>
      </c>
      <c r="AQ255" s="84">
        <f ca="1">VLOOKUP(eurostat_totals[[#This Row],[energy carrier EUCalc]],$AE$11:$BI$24,COLUMN()-COLUMN($AD$29),FALSE)*eurostat_totals[[#This Row],[2020 1]]</f>
        <v>19687.093550720005</v>
      </c>
      <c r="AR255" s="81">
        <f ca="1">VLOOKUP(eurostat_totals[[#This Row],[energy carrier EUCalc]],$AE$11:$BI$24,COLUMN()-COLUMN($AD$29),FALSE)*eurostat_totals[[#This Row],[2020 1]]</f>
        <v>19687.093550720005</v>
      </c>
      <c r="AS255" s="81">
        <f ca="1">VLOOKUP(eurostat_totals[[#This Row],[energy carrier EUCalc]],$AE$11:$BI$24,COLUMN()-COLUMN($AD$29),FALSE)*eurostat_totals[[#This Row],[2020 1]]</f>
        <v>19687.093550720005</v>
      </c>
      <c r="AT255" s="81">
        <f ca="1">VLOOKUP(eurostat_totals[[#This Row],[energy carrier EUCalc]],$AE$11:$BI$24,COLUMN()-COLUMN($AD$29),FALSE)*eurostat_totals[[#This Row],[2020 1]]</f>
        <v>19687.093550720005</v>
      </c>
      <c r="AU255" s="81">
        <f ca="1">VLOOKUP(eurostat_totals[[#This Row],[energy carrier EUCalc]],$AE$11:$BI$24,COLUMN()-COLUMN($AD$29),FALSE)*eurostat_totals[[#This Row],[2020 1]]</f>
        <v>19687.093550720005</v>
      </c>
      <c r="AV255" s="81">
        <f>VLOOKUP(eurostat_totals[[#This Row],[energy carrier EUCalc]],$AE$11:$BI$24,COLUMN()-COLUMN($AD$29),FALSE)*eurostat_totals[[#This Row],[2020 1]]</f>
        <v>19687.093550720005</v>
      </c>
      <c r="AW255" s="81">
        <f ca="1">VLOOKUP(eurostat_totals[[#This Row],[energy carrier EUCalc]],$AE$11:$BI$24,COLUMN()-COLUMN($AD$29),FALSE)*eurostat_totals[[#This Row],[2020 1]]</f>
        <v>19687.093550720005</v>
      </c>
      <c r="AX255" s="81">
        <f ca="1">VLOOKUP(eurostat_totals[[#This Row],[energy carrier EUCalc]],$AE$11:$BI$24,COLUMN()-COLUMN($AD$29),FALSE)*eurostat_totals[[#This Row],[2020 1]]</f>
        <v>19687.093550720005</v>
      </c>
      <c r="AY255" s="81">
        <f ca="1">VLOOKUP(eurostat_totals[[#This Row],[energy carrier EUCalc]],$AE$11:$BI$24,COLUMN()-COLUMN($AD$29),FALSE)*eurostat_totals[[#This Row],[2020 1]]</f>
        <v>19687.093550720005</v>
      </c>
      <c r="AZ255" s="81">
        <f ca="1">VLOOKUP(eurostat_totals[[#This Row],[energy carrier EUCalc]],$AE$11:$BI$24,COLUMN()-COLUMN($AD$29),FALSE)*eurostat_totals[[#This Row],[2020 1]]</f>
        <v>19687.093550720005</v>
      </c>
      <c r="BA255" s="81">
        <f ca="1">VLOOKUP(eurostat_totals[[#This Row],[energy carrier EUCalc]],$AE$11:$BI$24,COLUMN()-COLUMN($AD$29),FALSE)*eurostat_totals[[#This Row],[2020 1]]</f>
        <v>19687.093550720005</v>
      </c>
      <c r="BB255" s="81">
        <f ca="1">VLOOKUP(eurostat_totals[[#This Row],[energy carrier EUCalc]],$AE$11:$BI$24,COLUMN()-COLUMN($AD$29),FALSE)*eurostat_totals[[#This Row],[2020 1]]</f>
        <v>19687.093550720005</v>
      </c>
      <c r="BC255" s="81">
        <f>VLOOKUP(eurostat_totals[[#This Row],[energy carrier EUCalc]],$AE$11:$BI$24,COLUMN()-COLUMN($AD$29),FALSE)*eurostat_totals[[#This Row],[2020 1]]</f>
        <v>19687.093550720005</v>
      </c>
      <c r="BD255" s="81">
        <f ca="1">VLOOKUP(eurostat_totals[[#This Row],[energy carrier EUCalc]],$AE$11:$BI$24,COLUMN()-COLUMN($AD$29),FALSE)*eurostat_totals[[#This Row],[2020 1]]</f>
        <v>19687.093550720005</v>
      </c>
      <c r="BE255" s="81">
        <f ca="1">VLOOKUP(eurostat_totals[[#This Row],[energy carrier EUCalc]],$AE$11:$BI$24,COLUMN()-COLUMN($AD$29),FALSE)*eurostat_totals[[#This Row],[2020 1]]</f>
        <v>19687.093550720005</v>
      </c>
      <c r="BF255" s="81">
        <f ca="1">VLOOKUP(eurostat_totals[[#This Row],[energy carrier EUCalc]],$AE$11:$BI$24,COLUMN()-COLUMN($AD$29),FALSE)*eurostat_totals[[#This Row],[2020 1]]</f>
        <v>19687.093550720005</v>
      </c>
      <c r="BG255" s="81">
        <f ca="1">VLOOKUP(eurostat_totals[[#This Row],[energy carrier EUCalc]],$AE$11:$BI$24,COLUMN()-COLUMN($AD$29),FALSE)*eurostat_totals[[#This Row],[2020 1]]</f>
        <v>19687.093550720005</v>
      </c>
      <c r="BH255" s="81">
        <f ca="1">VLOOKUP(eurostat_totals[[#This Row],[energy carrier EUCalc]],$AE$11:$BI$24,COLUMN()-COLUMN($AD$29),FALSE)*eurostat_totals[[#This Row],[2020 1]]</f>
        <v>19687.093550720005</v>
      </c>
      <c r="BI255" s="81">
        <f ca="1">VLOOKUP(eurostat_totals[[#This Row],[energy carrier EUCalc]],$AE$11:$BI$24,COLUMN()-COLUMN($AD$29),FALSE)*eurostat_totals[[#This Row],[2020 1]]</f>
        <v>19687.093550720005</v>
      </c>
    </row>
    <row r="256" spans="1:61" x14ac:dyDescent="0.25">
      <c r="A256" s="81" t="str">
        <f t="shared" si="129"/>
        <v>heat-districtFrance</v>
      </c>
      <c r="B256" s="6" t="s">
        <v>60</v>
      </c>
      <c r="C256" t="s">
        <v>3</v>
      </c>
      <c r="D256" s="84">
        <v>0</v>
      </c>
      <c r="E256" s="84">
        <v>0</v>
      </c>
      <c r="F256" s="84">
        <v>0</v>
      </c>
      <c r="G256" s="84">
        <v>0</v>
      </c>
      <c r="H256" s="84">
        <v>0</v>
      </c>
      <c r="I256" s="84">
        <v>0</v>
      </c>
      <c r="J256" s="84">
        <v>0</v>
      </c>
      <c r="K256" s="84">
        <v>0</v>
      </c>
      <c r="L256" s="84">
        <v>0</v>
      </c>
      <c r="M256" s="84">
        <v>0</v>
      </c>
      <c r="N256" s="84">
        <v>0</v>
      </c>
      <c r="O256" s="84">
        <v>0</v>
      </c>
      <c r="P256" s="84">
        <v>0</v>
      </c>
      <c r="Q256" s="84">
        <v>0</v>
      </c>
      <c r="R256" s="84">
        <v>0</v>
      </c>
      <c r="S256" s="84">
        <v>0</v>
      </c>
      <c r="T256" s="84">
        <v>0</v>
      </c>
      <c r="U256" s="84">
        <v>14396.62581</v>
      </c>
      <c r="V256" s="84">
        <v>15823.766370000001</v>
      </c>
      <c r="W256" s="84">
        <v>13872.229110000002</v>
      </c>
      <c r="X256" s="84">
        <v>15139.445540000001</v>
      </c>
      <c r="Y256" s="84">
        <v>12885.028190000001</v>
      </c>
      <c r="Z256" s="84">
        <v>14365.527190000001</v>
      </c>
      <c r="AA256" s="84">
        <v>15527.701460000002</v>
      </c>
      <c r="AB256" s="84">
        <v>12849.149640000001</v>
      </c>
      <c r="AC256" s="84">
        <v>14570.796690000001</v>
      </c>
      <c r="AD256" s="84">
        <v>15546.251310000001</v>
      </c>
      <c r="AE256" s="84">
        <v>15489.392240000001</v>
      </c>
      <c r="AF256" s="84">
        <f t="shared" si="126"/>
        <v>15714.165250000002</v>
      </c>
      <c r="AG256" s="84">
        <f t="shared" si="127"/>
        <v>15751.458008000001</v>
      </c>
      <c r="AH256" s="84">
        <f t="shared" si="128"/>
        <v>16331.919681600002</v>
      </c>
      <c r="AI256" s="84">
        <f ca="1">VLOOKUP(eurostat_totals[[#This Row],[energy carrier EUCalc]],$AE$11:$BI$24,COLUMN()-COLUMN($AD$29),FALSE)*eurostat_totals[[#This Row],[2020 1]]</f>
        <v>16331.919681600002</v>
      </c>
      <c r="AJ256" s="84">
        <f ca="1">VLOOKUP(eurostat_totals[[#This Row],[energy carrier EUCalc]],$AE$11:$BI$24,COLUMN()-COLUMN($AD$29),FALSE)*eurostat_totals[[#This Row],[2020 1]]</f>
        <v>16331.919681600002</v>
      </c>
      <c r="AK256" s="84">
        <f ca="1">VLOOKUP(eurostat_totals[[#This Row],[energy carrier EUCalc]],$AE$11:$BI$24,COLUMN()-COLUMN($AD$29),FALSE)*eurostat_totals[[#This Row],[2020 1]]</f>
        <v>16331.919681600002</v>
      </c>
      <c r="AL256" s="84">
        <f ca="1">VLOOKUP(eurostat_totals[[#This Row],[energy carrier EUCalc]],$AE$11:$BI$24,COLUMN()-COLUMN($AD$29),FALSE)*eurostat_totals[[#This Row],[2020 1]]</f>
        <v>16331.919681600002</v>
      </c>
      <c r="AM256" s="84">
        <f ca="1">VLOOKUP(eurostat_totals[[#This Row],[energy carrier EUCalc]],$AE$11:$BI$24,COLUMN()-COLUMN($AD$29),FALSE)*eurostat_totals[[#This Row],[2020 1]]</f>
        <v>16331.919681600002</v>
      </c>
      <c r="AN256" s="84">
        <f ca="1">VLOOKUP(eurostat_totals[[#This Row],[energy carrier EUCalc]],$AE$11:$BI$24,COLUMN()-COLUMN($AD$29),FALSE)*eurostat_totals[[#This Row],[2020 1]]</f>
        <v>16331.919681600002</v>
      </c>
      <c r="AO256" s="84">
        <f>VLOOKUP(eurostat_totals[[#This Row],[energy carrier EUCalc]],$AE$11:$BI$24,COLUMN()-COLUMN($AD$29),FALSE)*eurostat_totals[[#This Row],[2020 1]]</f>
        <v>16331.919681600002</v>
      </c>
      <c r="AP256" s="84">
        <f ca="1">VLOOKUP(eurostat_totals[[#This Row],[energy carrier EUCalc]],$AE$11:$BI$24,COLUMN()-COLUMN($AD$29),FALSE)*eurostat_totals[[#This Row],[2020 1]]</f>
        <v>16331.919681600002</v>
      </c>
      <c r="AQ256" s="84">
        <f ca="1">VLOOKUP(eurostat_totals[[#This Row],[energy carrier EUCalc]],$AE$11:$BI$24,COLUMN()-COLUMN($AD$29),FALSE)*eurostat_totals[[#This Row],[2020 1]]</f>
        <v>16331.919681600002</v>
      </c>
      <c r="AR256" s="81">
        <f ca="1">VLOOKUP(eurostat_totals[[#This Row],[energy carrier EUCalc]],$AE$11:$BI$24,COLUMN()-COLUMN($AD$29),FALSE)*eurostat_totals[[#This Row],[2020 1]]</f>
        <v>16331.919681600002</v>
      </c>
      <c r="AS256" s="81">
        <f ca="1">VLOOKUP(eurostat_totals[[#This Row],[energy carrier EUCalc]],$AE$11:$BI$24,COLUMN()-COLUMN($AD$29),FALSE)*eurostat_totals[[#This Row],[2020 1]]</f>
        <v>16331.919681600002</v>
      </c>
      <c r="AT256" s="81">
        <f ca="1">VLOOKUP(eurostat_totals[[#This Row],[energy carrier EUCalc]],$AE$11:$BI$24,COLUMN()-COLUMN($AD$29),FALSE)*eurostat_totals[[#This Row],[2020 1]]</f>
        <v>16331.919681600002</v>
      </c>
      <c r="AU256" s="81">
        <f ca="1">VLOOKUP(eurostat_totals[[#This Row],[energy carrier EUCalc]],$AE$11:$BI$24,COLUMN()-COLUMN($AD$29),FALSE)*eurostat_totals[[#This Row],[2020 1]]</f>
        <v>16331.919681600002</v>
      </c>
      <c r="AV256" s="81">
        <f>VLOOKUP(eurostat_totals[[#This Row],[energy carrier EUCalc]],$AE$11:$BI$24,COLUMN()-COLUMN($AD$29),FALSE)*eurostat_totals[[#This Row],[2020 1]]</f>
        <v>16331.919681600002</v>
      </c>
      <c r="AW256" s="81">
        <f ca="1">VLOOKUP(eurostat_totals[[#This Row],[energy carrier EUCalc]],$AE$11:$BI$24,COLUMN()-COLUMN($AD$29),FALSE)*eurostat_totals[[#This Row],[2020 1]]</f>
        <v>16331.919681600002</v>
      </c>
      <c r="AX256" s="81">
        <f ca="1">VLOOKUP(eurostat_totals[[#This Row],[energy carrier EUCalc]],$AE$11:$BI$24,COLUMN()-COLUMN($AD$29),FALSE)*eurostat_totals[[#This Row],[2020 1]]</f>
        <v>16331.919681600002</v>
      </c>
      <c r="AY256" s="81">
        <f ca="1">VLOOKUP(eurostat_totals[[#This Row],[energy carrier EUCalc]],$AE$11:$BI$24,COLUMN()-COLUMN($AD$29),FALSE)*eurostat_totals[[#This Row],[2020 1]]</f>
        <v>16331.919681600002</v>
      </c>
      <c r="AZ256" s="81">
        <f ca="1">VLOOKUP(eurostat_totals[[#This Row],[energy carrier EUCalc]],$AE$11:$BI$24,COLUMN()-COLUMN($AD$29),FALSE)*eurostat_totals[[#This Row],[2020 1]]</f>
        <v>16331.919681600002</v>
      </c>
      <c r="BA256" s="81">
        <f ca="1">VLOOKUP(eurostat_totals[[#This Row],[energy carrier EUCalc]],$AE$11:$BI$24,COLUMN()-COLUMN($AD$29),FALSE)*eurostat_totals[[#This Row],[2020 1]]</f>
        <v>16331.919681600002</v>
      </c>
      <c r="BB256" s="81">
        <f ca="1">VLOOKUP(eurostat_totals[[#This Row],[energy carrier EUCalc]],$AE$11:$BI$24,COLUMN()-COLUMN($AD$29),FALSE)*eurostat_totals[[#This Row],[2020 1]]</f>
        <v>16331.919681600002</v>
      </c>
      <c r="BC256" s="81">
        <f>VLOOKUP(eurostat_totals[[#This Row],[energy carrier EUCalc]],$AE$11:$BI$24,COLUMN()-COLUMN($AD$29),FALSE)*eurostat_totals[[#This Row],[2020 1]]</f>
        <v>16331.919681600002</v>
      </c>
      <c r="BD256" s="81">
        <f ca="1">VLOOKUP(eurostat_totals[[#This Row],[energy carrier EUCalc]],$AE$11:$BI$24,COLUMN()-COLUMN($AD$29),FALSE)*eurostat_totals[[#This Row],[2020 1]]</f>
        <v>16331.919681600002</v>
      </c>
      <c r="BE256" s="81">
        <f ca="1">VLOOKUP(eurostat_totals[[#This Row],[energy carrier EUCalc]],$AE$11:$BI$24,COLUMN()-COLUMN($AD$29),FALSE)*eurostat_totals[[#This Row],[2020 1]]</f>
        <v>16331.919681600002</v>
      </c>
      <c r="BF256" s="81">
        <f ca="1">VLOOKUP(eurostat_totals[[#This Row],[energy carrier EUCalc]],$AE$11:$BI$24,COLUMN()-COLUMN($AD$29),FALSE)*eurostat_totals[[#This Row],[2020 1]]</f>
        <v>16331.919681600002</v>
      </c>
      <c r="BG256" s="81">
        <f ca="1">VLOOKUP(eurostat_totals[[#This Row],[energy carrier EUCalc]],$AE$11:$BI$24,COLUMN()-COLUMN($AD$29),FALSE)*eurostat_totals[[#This Row],[2020 1]]</f>
        <v>16331.919681600002</v>
      </c>
      <c r="BH256" s="81">
        <f ca="1">VLOOKUP(eurostat_totals[[#This Row],[energy carrier EUCalc]],$AE$11:$BI$24,COLUMN()-COLUMN($AD$29),FALSE)*eurostat_totals[[#This Row],[2020 1]]</f>
        <v>16331.919681600002</v>
      </c>
      <c r="BI256" s="81">
        <f ca="1">VLOOKUP(eurostat_totals[[#This Row],[energy carrier EUCalc]],$AE$11:$BI$24,COLUMN()-COLUMN($AD$29),FALSE)*eurostat_totals[[#This Row],[2020 1]]</f>
        <v>16331.919681600002</v>
      </c>
    </row>
    <row r="257" spans="1:61" x14ac:dyDescent="0.25">
      <c r="A257" s="81" t="str">
        <f t="shared" si="129"/>
        <v>heat-districtGermany</v>
      </c>
      <c r="B257" s="6" t="s">
        <v>60</v>
      </c>
      <c r="C257" t="s">
        <v>2</v>
      </c>
      <c r="D257" s="84">
        <v>78406.947920000006</v>
      </c>
      <c r="E257" s="84">
        <v>81272.777630000011</v>
      </c>
      <c r="F257" s="84">
        <v>79676.943920000005</v>
      </c>
      <c r="G257" s="84">
        <v>79652.497659999994</v>
      </c>
      <c r="H257" s="84">
        <v>77486.107780000006</v>
      </c>
      <c r="I257" s="84">
        <v>82166.671060000008</v>
      </c>
      <c r="J257" s="84">
        <v>85139.717740000007</v>
      </c>
      <c r="K257" s="84">
        <v>81578.89086</v>
      </c>
      <c r="L257" s="84">
        <v>84203.886530000003</v>
      </c>
      <c r="M257" s="84">
        <v>82864.726920000001</v>
      </c>
      <c r="N257" s="84">
        <v>68967.772430000012</v>
      </c>
      <c r="O257" s="84">
        <v>70080.554090000005</v>
      </c>
      <c r="P257" s="84">
        <v>69032.225890000016</v>
      </c>
      <c r="Q257" s="84">
        <v>58674.443220000001</v>
      </c>
      <c r="R257" s="84">
        <v>63574.162220000006</v>
      </c>
      <c r="S257" s="84">
        <v>62048.608600000007</v>
      </c>
      <c r="T257" s="84">
        <v>55869.717530000002</v>
      </c>
      <c r="U257" s="84">
        <v>51049.722180000004</v>
      </c>
      <c r="V257" s="84">
        <v>51295.557119999998</v>
      </c>
      <c r="W257" s="84">
        <v>49011.390229999997</v>
      </c>
      <c r="X257" s="84">
        <v>52467.77971000001</v>
      </c>
      <c r="Y257" s="84">
        <v>45651.948430000004</v>
      </c>
      <c r="Z257" s="84">
        <v>39264.450050000007</v>
      </c>
      <c r="AA257" s="84">
        <v>51246.106360000005</v>
      </c>
      <c r="AB257" s="84">
        <v>42595.002930000002</v>
      </c>
      <c r="AC257" s="84">
        <v>47334.448900000003</v>
      </c>
      <c r="AD257" s="84">
        <v>51401.111000000004</v>
      </c>
      <c r="AE257" s="84">
        <v>51534.169829999999</v>
      </c>
      <c r="AF257" s="84">
        <f t="shared" si="126"/>
        <v>53988.113785999994</v>
      </c>
      <c r="AG257" s="84">
        <f t="shared" si="127"/>
        <v>54536.515271199991</v>
      </c>
      <c r="AH257" s="84">
        <f t="shared" si="128"/>
        <v>56924.81773943999</v>
      </c>
      <c r="AI257" s="84">
        <f ca="1">VLOOKUP(eurostat_totals[[#This Row],[energy carrier EUCalc]],$AE$11:$BI$24,COLUMN()-COLUMN($AD$29),FALSE)*eurostat_totals[[#This Row],[2020 1]]</f>
        <v>56924.81773943999</v>
      </c>
      <c r="AJ257" s="84">
        <f ca="1">VLOOKUP(eurostat_totals[[#This Row],[energy carrier EUCalc]],$AE$11:$BI$24,COLUMN()-COLUMN($AD$29),FALSE)*eurostat_totals[[#This Row],[2020 1]]</f>
        <v>56924.81773943999</v>
      </c>
      <c r="AK257" s="84">
        <f ca="1">VLOOKUP(eurostat_totals[[#This Row],[energy carrier EUCalc]],$AE$11:$BI$24,COLUMN()-COLUMN($AD$29),FALSE)*eurostat_totals[[#This Row],[2020 1]]</f>
        <v>56924.81773943999</v>
      </c>
      <c r="AL257" s="84">
        <f ca="1">VLOOKUP(eurostat_totals[[#This Row],[energy carrier EUCalc]],$AE$11:$BI$24,COLUMN()-COLUMN($AD$29),FALSE)*eurostat_totals[[#This Row],[2020 1]]</f>
        <v>56924.81773943999</v>
      </c>
      <c r="AM257" s="84">
        <f ca="1">VLOOKUP(eurostat_totals[[#This Row],[energy carrier EUCalc]],$AE$11:$BI$24,COLUMN()-COLUMN($AD$29),FALSE)*eurostat_totals[[#This Row],[2020 1]]</f>
        <v>56924.81773943999</v>
      </c>
      <c r="AN257" s="84">
        <f ca="1">VLOOKUP(eurostat_totals[[#This Row],[energy carrier EUCalc]],$AE$11:$BI$24,COLUMN()-COLUMN($AD$29),FALSE)*eurostat_totals[[#This Row],[2020 1]]</f>
        <v>56924.81773943999</v>
      </c>
      <c r="AO257" s="84">
        <f>VLOOKUP(eurostat_totals[[#This Row],[energy carrier EUCalc]],$AE$11:$BI$24,COLUMN()-COLUMN($AD$29),FALSE)*eurostat_totals[[#This Row],[2020 1]]</f>
        <v>56924.81773943999</v>
      </c>
      <c r="AP257" s="84">
        <f ca="1">VLOOKUP(eurostat_totals[[#This Row],[energy carrier EUCalc]],$AE$11:$BI$24,COLUMN()-COLUMN($AD$29),FALSE)*eurostat_totals[[#This Row],[2020 1]]</f>
        <v>56924.81773943999</v>
      </c>
      <c r="AQ257" s="84">
        <f ca="1">VLOOKUP(eurostat_totals[[#This Row],[energy carrier EUCalc]],$AE$11:$BI$24,COLUMN()-COLUMN($AD$29),FALSE)*eurostat_totals[[#This Row],[2020 1]]</f>
        <v>56924.81773943999</v>
      </c>
      <c r="AR257" s="81">
        <f ca="1">VLOOKUP(eurostat_totals[[#This Row],[energy carrier EUCalc]],$AE$11:$BI$24,COLUMN()-COLUMN($AD$29),FALSE)*eurostat_totals[[#This Row],[2020 1]]</f>
        <v>56924.81773943999</v>
      </c>
      <c r="AS257" s="81">
        <f ca="1">VLOOKUP(eurostat_totals[[#This Row],[energy carrier EUCalc]],$AE$11:$BI$24,COLUMN()-COLUMN($AD$29),FALSE)*eurostat_totals[[#This Row],[2020 1]]</f>
        <v>56924.81773943999</v>
      </c>
      <c r="AT257" s="81">
        <f ca="1">VLOOKUP(eurostat_totals[[#This Row],[energy carrier EUCalc]],$AE$11:$BI$24,COLUMN()-COLUMN($AD$29),FALSE)*eurostat_totals[[#This Row],[2020 1]]</f>
        <v>56924.81773943999</v>
      </c>
      <c r="AU257" s="81">
        <f ca="1">VLOOKUP(eurostat_totals[[#This Row],[energy carrier EUCalc]],$AE$11:$BI$24,COLUMN()-COLUMN($AD$29),FALSE)*eurostat_totals[[#This Row],[2020 1]]</f>
        <v>56924.81773943999</v>
      </c>
      <c r="AV257" s="81">
        <f>VLOOKUP(eurostat_totals[[#This Row],[energy carrier EUCalc]],$AE$11:$BI$24,COLUMN()-COLUMN($AD$29),FALSE)*eurostat_totals[[#This Row],[2020 1]]</f>
        <v>56924.81773943999</v>
      </c>
      <c r="AW257" s="81">
        <f ca="1">VLOOKUP(eurostat_totals[[#This Row],[energy carrier EUCalc]],$AE$11:$BI$24,COLUMN()-COLUMN($AD$29),FALSE)*eurostat_totals[[#This Row],[2020 1]]</f>
        <v>56924.81773943999</v>
      </c>
      <c r="AX257" s="81">
        <f ca="1">VLOOKUP(eurostat_totals[[#This Row],[energy carrier EUCalc]],$AE$11:$BI$24,COLUMN()-COLUMN($AD$29),FALSE)*eurostat_totals[[#This Row],[2020 1]]</f>
        <v>56924.81773943999</v>
      </c>
      <c r="AY257" s="81">
        <f ca="1">VLOOKUP(eurostat_totals[[#This Row],[energy carrier EUCalc]],$AE$11:$BI$24,COLUMN()-COLUMN($AD$29),FALSE)*eurostat_totals[[#This Row],[2020 1]]</f>
        <v>56924.81773943999</v>
      </c>
      <c r="AZ257" s="81">
        <f ca="1">VLOOKUP(eurostat_totals[[#This Row],[energy carrier EUCalc]],$AE$11:$BI$24,COLUMN()-COLUMN($AD$29),FALSE)*eurostat_totals[[#This Row],[2020 1]]</f>
        <v>56924.81773943999</v>
      </c>
      <c r="BA257" s="81">
        <f ca="1">VLOOKUP(eurostat_totals[[#This Row],[energy carrier EUCalc]],$AE$11:$BI$24,COLUMN()-COLUMN($AD$29),FALSE)*eurostat_totals[[#This Row],[2020 1]]</f>
        <v>56924.81773943999</v>
      </c>
      <c r="BB257" s="81">
        <f ca="1">VLOOKUP(eurostat_totals[[#This Row],[energy carrier EUCalc]],$AE$11:$BI$24,COLUMN()-COLUMN($AD$29),FALSE)*eurostat_totals[[#This Row],[2020 1]]</f>
        <v>56924.81773943999</v>
      </c>
      <c r="BC257" s="81">
        <f>VLOOKUP(eurostat_totals[[#This Row],[energy carrier EUCalc]],$AE$11:$BI$24,COLUMN()-COLUMN($AD$29),FALSE)*eurostat_totals[[#This Row],[2020 1]]</f>
        <v>56924.81773943999</v>
      </c>
      <c r="BD257" s="81">
        <f ca="1">VLOOKUP(eurostat_totals[[#This Row],[energy carrier EUCalc]],$AE$11:$BI$24,COLUMN()-COLUMN($AD$29),FALSE)*eurostat_totals[[#This Row],[2020 1]]</f>
        <v>56924.81773943999</v>
      </c>
      <c r="BE257" s="81">
        <f ca="1">VLOOKUP(eurostat_totals[[#This Row],[energy carrier EUCalc]],$AE$11:$BI$24,COLUMN()-COLUMN($AD$29),FALSE)*eurostat_totals[[#This Row],[2020 1]]</f>
        <v>56924.81773943999</v>
      </c>
      <c r="BF257" s="81">
        <f ca="1">VLOOKUP(eurostat_totals[[#This Row],[energy carrier EUCalc]],$AE$11:$BI$24,COLUMN()-COLUMN($AD$29),FALSE)*eurostat_totals[[#This Row],[2020 1]]</f>
        <v>56924.81773943999</v>
      </c>
      <c r="BG257" s="81">
        <f ca="1">VLOOKUP(eurostat_totals[[#This Row],[energy carrier EUCalc]],$AE$11:$BI$24,COLUMN()-COLUMN($AD$29),FALSE)*eurostat_totals[[#This Row],[2020 1]]</f>
        <v>56924.81773943999</v>
      </c>
      <c r="BH257" s="81">
        <f ca="1">VLOOKUP(eurostat_totals[[#This Row],[energy carrier EUCalc]],$AE$11:$BI$24,COLUMN()-COLUMN($AD$29),FALSE)*eurostat_totals[[#This Row],[2020 1]]</f>
        <v>56924.81773943999</v>
      </c>
      <c r="BI257" s="81">
        <f ca="1">VLOOKUP(eurostat_totals[[#This Row],[energy carrier EUCalc]],$AE$11:$BI$24,COLUMN()-COLUMN($AD$29),FALSE)*eurostat_totals[[#This Row],[2020 1]]</f>
        <v>56924.81773943999</v>
      </c>
    </row>
    <row r="258" spans="1:61" x14ac:dyDescent="0.25">
      <c r="A258" s="81" t="str">
        <f t="shared" si="129"/>
        <v>heat-districtGreece</v>
      </c>
      <c r="B258" s="6" t="s">
        <v>60</v>
      </c>
      <c r="C258" t="s">
        <v>16</v>
      </c>
      <c r="D258" s="84">
        <v>0</v>
      </c>
      <c r="E258" s="84">
        <v>0</v>
      </c>
      <c r="F258" s="84">
        <v>0</v>
      </c>
      <c r="G258" s="84">
        <v>0</v>
      </c>
      <c r="H258" s="84">
        <v>0</v>
      </c>
      <c r="I258" s="84">
        <v>0</v>
      </c>
      <c r="J258" s="84">
        <v>0</v>
      </c>
      <c r="K258" s="84">
        <v>286.66787000000005</v>
      </c>
      <c r="L258" s="84">
        <v>291.38965000000002</v>
      </c>
      <c r="M258" s="84">
        <v>306.39235000000002</v>
      </c>
      <c r="N258" s="84">
        <v>326.11683000000005</v>
      </c>
      <c r="O258" s="84">
        <v>326.66344000000004</v>
      </c>
      <c r="P258" s="84">
        <v>320.27857000000006</v>
      </c>
      <c r="Q258" s="84">
        <v>536.10811000000001</v>
      </c>
      <c r="R258" s="84">
        <v>504.71874000000008</v>
      </c>
      <c r="S258" s="84">
        <v>569.17219999999998</v>
      </c>
      <c r="T258" s="84">
        <v>652.50115000000005</v>
      </c>
      <c r="U258" s="84">
        <v>482.50544000000002</v>
      </c>
      <c r="V258" s="84">
        <v>510.27787999999998</v>
      </c>
      <c r="W258" s="84">
        <v>569.43969000000004</v>
      </c>
      <c r="X258" s="84">
        <v>539.16680000000008</v>
      </c>
      <c r="Y258" s="84">
        <v>626.67092000000002</v>
      </c>
      <c r="Z258" s="84">
        <v>524.16410000000008</v>
      </c>
      <c r="AA258" s="84">
        <v>482.77293000000009</v>
      </c>
      <c r="AB258" s="84">
        <v>575.83618999999999</v>
      </c>
      <c r="AC258" s="84">
        <v>581.38370000000009</v>
      </c>
      <c r="AD258" s="84">
        <v>592.78110000000004</v>
      </c>
      <c r="AE258" s="84">
        <v>593.74639000000002</v>
      </c>
      <c r="AF258" s="84">
        <f t="shared" si="126"/>
        <v>607.66284800000005</v>
      </c>
      <c r="AG258" s="84">
        <f t="shared" si="127"/>
        <v>632.64083160000007</v>
      </c>
      <c r="AH258" s="84">
        <f t="shared" si="128"/>
        <v>644.00175992000004</v>
      </c>
      <c r="AI258" s="84">
        <f ca="1">VLOOKUP(eurostat_totals[[#This Row],[energy carrier EUCalc]],$AE$11:$BI$24,COLUMN()-COLUMN($AD$29),FALSE)*eurostat_totals[[#This Row],[2020 1]]</f>
        <v>644.00175992000004</v>
      </c>
      <c r="AJ258" s="84">
        <f ca="1">VLOOKUP(eurostat_totals[[#This Row],[energy carrier EUCalc]],$AE$11:$BI$24,COLUMN()-COLUMN($AD$29),FALSE)*eurostat_totals[[#This Row],[2020 1]]</f>
        <v>644.00175992000004</v>
      </c>
      <c r="AK258" s="84">
        <f ca="1">VLOOKUP(eurostat_totals[[#This Row],[energy carrier EUCalc]],$AE$11:$BI$24,COLUMN()-COLUMN($AD$29),FALSE)*eurostat_totals[[#This Row],[2020 1]]</f>
        <v>644.00175992000004</v>
      </c>
      <c r="AL258" s="84">
        <f ca="1">VLOOKUP(eurostat_totals[[#This Row],[energy carrier EUCalc]],$AE$11:$BI$24,COLUMN()-COLUMN($AD$29),FALSE)*eurostat_totals[[#This Row],[2020 1]]</f>
        <v>644.00175992000004</v>
      </c>
      <c r="AM258" s="84">
        <f ca="1">VLOOKUP(eurostat_totals[[#This Row],[energy carrier EUCalc]],$AE$11:$BI$24,COLUMN()-COLUMN($AD$29),FALSE)*eurostat_totals[[#This Row],[2020 1]]</f>
        <v>644.00175992000004</v>
      </c>
      <c r="AN258" s="84">
        <f ca="1">VLOOKUP(eurostat_totals[[#This Row],[energy carrier EUCalc]],$AE$11:$BI$24,COLUMN()-COLUMN($AD$29),FALSE)*eurostat_totals[[#This Row],[2020 1]]</f>
        <v>644.00175992000004</v>
      </c>
      <c r="AO258" s="84">
        <f>VLOOKUP(eurostat_totals[[#This Row],[energy carrier EUCalc]],$AE$11:$BI$24,COLUMN()-COLUMN($AD$29),FALSE)*eurostat_totals[[#This Row],[2020 1]]</f>
        <v>644.00175992000004</v>
      </c>
      <c r="AP258" s="84">
        <f ca="1">VLOOKUP(eurostat_totals[[#This Row],[energy carrier EUCalc]],$AE$11:$BI$24,COLUMN()-COLUMN($AD$29),FALSE)*eurostat_totals[[#This Row],[2020 1]]</f>
        <v>644.00175992000004</v>
      </c>
      <c r="AQ258" s="84">
        <f ca="1">VLOOKUP(eurostat_totals[[#This Row],[energy carrier EUCalc]],$AE$11:$BI$24,COLUMN()-COLUMN($AD$29),FALSE)*eurostat_totals[[#This Row],[2020 1]]</f>
        <v>644.00175992000004</v>
      </c>
      <c r="AR258" s="81">
        <f ca="1">VLOOKUP(eurostat_totals[[#This Row],[energy carrier EUCalc]],$AE$11:$BI$24,COLUMN()-COLUMN($AD$29),FALSE)*eurostat_totals[[#This Row],[2020 1]]</f>
        <v>644.00175992000004</v>
      </c>
      <c r="AS258" s="81">
        <f ca="1">VLOOKUP(eurostat_totals[[#This Row],[energy carrier EUCalc]],$AE$11:$BI$24,COLUMN()-COLUMN($AD$29),FALSE)*eurostat_totals[[#This Row],[2020 1]]</f>
        <v>644.00175992000004</v>
      </c>
      <c r="AT258" s="81">
        <f ca="1">VLOOKUP(eurostat_totals[[#This Row],[energy carrier EUCalc]],$AE$11:$BI$24,COLUMN()-COLUMN($AD$29),FALSE)*eurostat_totals[[#This Row],[2020 1]]</f>
        <v>644.00175992000004</v>
      </c>
      <c r="AU258" s="81">
        <f ca="1">VLOOKUP(eurostat_totals[[#This Row],[energy carrier EUCalc]],$AE$11:$BI$24,COLUMN()-COLUMN($AD$29),FALSE)*eurostat_totals[[#This Row],[2020 1]]</f>
        <v>644.00175992000004</v>
      </c>
      <c r="AV258" s="81">
        <f>VLOOKUP(eurostat_totals[[#This Row],[energy carrier EUCalc]],$AE$11:$BI$24,COLUMN()-COLUMN($AD$29),FALSE)*eurostat_totals[[#This Row],[2020 1]]</f>
        <v>644.00175992000004</v>
      </c>
      <c r="AW258" s="81">
        <f ca="1">VLOOKUP(eurostat_totals[[#This Row],[energy carrier EUCalc]],$AE$11:$BI$24,COLUMN()-COLUMN($AD$29),FALSE)*eurostat_totals[[#This Row],[2020 1]]</f>
        <v>644.00175992000004</v>
      </c>
      <c r="AX258" s="81">
        <f ca="1">VLOOKUP(eurostat_totals[[#This Row],[energy carrier EUCalc]],$AE$11:$BI$24,COLUMN()-COLUMN($AD$29),FALSE)*eurostat_totals[[#This Row],[2020 1]]</f>
        <v>644.00175992000004</v>
      </c>
      <c r="AY258" s="81">
        <f ca="1">VLOOKUP(eurostat_totals[[#This Row],[energy carrier EUCalc]],$AE$11:$BI$24,COLUMN()-COLUMN($AD$29),FALSE)*eurostat_totals[[#This Row],[2020 1]]</f>
        <v>644.00175992000004</v>
      </c>
      <c r="AZ258" s="81">
        <f ca="1">VLOOKUP(eurostat_totals[[#This Row],[energy carrier EUCalc]],$AE$11:$BI$24,COLUMN()-COLUMN($AD$29),FALSE)*eurostat_totals[[#This Row],[2020 1]]</f>
        <v>644.00175992000004</v>
      </c>
      <c r="BA258" s="81">
        <f ca="1">VLOOKUP(eurostat_totals[[#This Row],[energy carrier EUCalc]],$AE$11:$BI$24,COLUMN()-COLUMN($AD$29),FALSE)*eurostat_totals[[#This Row],[2020 1]]</f>
        <v>644.00175992000004</v>
      </c>
      <c r="BB258" s="81">
        <f ca="1">VLOOKUP(eurostat_totals[[#This Row],[energy carrier EUCalc]],$AE$11:$BI$24,COLUMN()-COLUMN($AD$29),FALSE)*eurostat_totals[[#This Row],[2020 1]]</f>
        <v>644.00175992000004</v>
      </c>
      <c r="BC258" s="81">
        <f>VLOOKUP(eurostat_totals[[#This Row],[energy carrier EUCalc]],$AE$11:$BI$24,COLUMN()-COLUMN($AD$29),FALSE)*eurostat_totals[[#This Row],[2020 1]]</f>
        <v>644.00175992000004</v>
      </c>
      <c r="BD258" s="81">
        <f ca="1">VLOOKUP(eurostat_totals[[#This Row],[energy carrier EUCalc]],$AE$11:$BI$24,COLUMN()-COLUMN($AD$29),FALSE)*eurostat_totals[[#This Row],[2020 1]]</f>
        <v>644.00175992000004</v>
      </c>
      <c r="BE258" s="81">
        <f ca="1">VLOOKUP(eurostat_totals[[#This Row],[energy carrier EUCalc]],$AE$11:$BI$24,COLUMN()-COLUMN($AD$29),FALSE)*eurostat_totals[[#This Row],[2020 1]]</f>
        <v>644.00175992000004</v>
      </c>
      <c r="BF258" s="81">
        <f ca="1">VLOOKUP(eurostat_totals[[#This Row],[energy carrier EUCalc]],$AE$11:$BI$24,COLUMN()-COLUMN($AD$29),FALSE)*eurostat_totals[[#This Row],[2020 1]]</f>
        <v>644.00175992000004</v>
      </c>
      <c r="BG258" s="81">
        <f ca="1">VLOOKUP(eurostat_totals[[#This Row],[energy carrier EUCalc]],$AE$11:$BI$24,COLUMN()-COLUMN($AD$29),FALSE)*eurostat_totals[[#This Row],[2020 1]]</f>
        <v>644.00175992000004</v>
      </c>
      <c r="BH258" s="81">
        <f ca="1">VLOOKUP(eurostat_totals[[#This Row],[energy carrier EUCalc]],$AE$11:$BI$24,COLUMN()-COLUMN($AD$29),FALSE)*eurostat_totals[[#This Row],[2020 1]]</f>
        <v>644.00175992000004</v>
      </c>
      <c r="BI258" s="81">
        <f ca="1">VLOOKUP(eurostat_totals[[#This Row],[energy carrier EUCalc]],$AE$11:$BI$24,COLUMN()-COLUMN($AD$29),FALSE)*eurostat_totals[[#This Row],[2020 1]]</f>
        <v>644.00175992000004</v>
      </c>
    </row>
    <row r="259" spans="1:61" x14ac:dyDescent="0.25">
      <c r="A259" s="81" t="str">
        <f t="shared" si="129"/>
        <v>heat-districtHungary</v>
      </c>
      <c r="B259" s="6" t="s">
        <v>60</v>
      </c>
      <c r="C259" t="s">
        <v>15</v>
      </c>
      <c r="D259" s="84">
        <v>9655.0050300000003</v>
      </c>
      <c r="E259" s="84">
        <v>9770.2815900000005</v>
      </c>
      <c r="F259" s="84">
        <v>9100.8355300000003</v>
      </c>
      <c r="G259" s="84">
        <v>8427.7725399999999</v>
      </c>
      <c r="H259" s="84">
        <v>7326.9465200000004</v>
      </c>
      <c r="I259" s="84">
        <v>9036.1145800000013</v>
      </c>
      <c r="J259" s="84">
        <v>9162.7769100000005</v>
      </c>
      <c r="K259" s="84">
        <v>8403.8845200000014</v>
      </c>
      <c r="L259" s="84">
        <v>8801.9445300000007</v>
      </c>
      <c r="M259" s="84">
        <v>8629.9949800000013</v>
      </c>
      <c r="N259" s="84">
        <v>7766.9443100000008</v>
      </c>
      <c r="O259" s="84">
        <v>8693.6110800000006</v>
      </c>
      <c r="P259" s="84">
        <v>7060.8288599999996</v>
      </c>
      <c r="Q259" s="84">
        <v>7417.77682</v>
      </c>
      <c r="R259" s="84">
        <v>7830.0021700000007</v>
      </c>
      <c r="S259" s="84">
        <v>8177.7740600000006</v>
      </c>
      <c r="T259" s="84">
        <v>7718.6100300000007</v>
      </c>
      <c r="U259" s="84">
        <v>7220.8344000000006</v>
      </c>
      <c r="V259" s="84">
        <v>6446.3927000000003</v>
      </c>
      <c r="W259" s="84">
        <v>6272.5009399999999</v>
      </c>
      <c r="X259" s="84">
        <v>6625.2737300000008</v>
      </c>
      <c r="Y259" s="84">
        <v>6149.7230300000001</v>
      </c>
      <c r="Z259" s="84">
        <v>6249.1711600000008</v>
      </c>
      <c r="AA259" s="84">
        <v>6085.2812000000004</v>
      </c>
      <c r="AB259" s="84">
        <v>5040.2791800000005</v>
      </c>
      <c r="AC259" s="84">
        <v>5444.7240600000005</v>
      </c>
      <c r="AD259" s="84">
        <v>5710.5509700000002</v>
      </c>
      <c r="AE259" s="84">
        <v>5799.4390599999997</v>
      </c>
      <c r="AF259" s="84">
        <f t="shared" si="126"/>
        <v>5709.4926399999995</v>
      </c>
      <c r="AG259" s="84">
        <f t="shared" si="127"/>
        <v>5634.3349279999993</v>
      </c>
      <c r="AH259" s="84">
        <f t="shared" si="128"/>
        <v>5753.1460775999994</v>
      </c>
      <c r="AI259" s="84">
        <f ca="1">VLOOKUP(eurostat_totals[[#This Row],[energy carrier EUCalc]],$AE$11:$BI$24,COLUMN()-COLUMN($AD$29),FALSE)*eurostat_totals[[#This Row],[2020 1]]</f>
        <v>5753.1460775999994</v>
      </c>
      <c r="AJ259" s="84">
        <f ca="1">VLOOKUP(eurostat_totals[[#This Row],[energy carrier EUCalc]],$AE$11:$BI$24,COLUMN()-COLUMN($AD$29),FALSE)*eurostat_totals[[#This Row],[2020 1]]</f>
        <v>5753.1460775999994</v>
      </c>
      <c r="AK259" s="84">
        <f ca="1">VLOOKUP(eurostat_totals[[#This Row],[energy carrier EUCalc]],$AE$11:$BI$24,COLUMN()-COLUMN($AD$29),FALSE)*eurostat_totals[[#This Row],[2020 1]]</f>
        <v>5753.1460775999994</v>
      </c>
      <c r="AL259" s="84">
        <f ca="1">VLOOKUP(eurostat_totals[[#This Row],[energy carrier EUCalc]],$AE$11:$BI$24,COLUMN()-COLUMN($AD$29),FALSE)*eurostat_totals[[#This Row],[2020 1]]</f>
        <v>5753.1460775999994</v>
      </c>
      <c r="AM259" s="84">
        <f ca="1">VLOOKUP(eurostat_totals[[#This Row],[energy carrier EUCalc]],$AE$11:$BI$24,COLUMN()-COLUMN($AD$29),FALSE)*eurostat_totals[[#This Row],[2020 1]]</f>
        <v>5753.1460775999994</v>
      </c>
      <c r="AN259" s="84">
        <f ca="1">VLOOKUP(eurostat_totals[[#This Row],[energy carrier EUCalc]],$AE$11:$BI$24,COLUMN()-COLUMN($AD$29),FALSE)*eurostat_totals[[#This Row],[2020 1]]</f>
        <v>5753.1460775999994</v>
      </c>
      <c r="AO259" s="84">
        <f>VLOOKUP(eurostat_totals[[#This Row],[energy carrier EUCalc]],$AE$11:$BI$24,COLUMN()-COLUMN($AD$29),FALSE)*eurostat_totals[[#This Row],[2020 1]]</f>
        <v>5753.1460775999994</v>
      </c>
      <c r="AP259" s="84">
        <f ca="1">VLOOKUP(eurostat_totals[[#This Row],[energy carrier EUCalc]],$AE$11:$BI$24,COLUMN()-COLUMN($AD$29),FALSE)*eurostat_totals[[#This Row],[2020 1]]</f>
        <v>5753.1460775999994</v>
      </c>
      <c r="AQ259" s="84">
        <f ca="1">VLOOKUP(eurostat_totals[[#This Row],[energy carrier EUCalc]],$AE$11:$BI$24,COLUMN()-COLUMN($AD$29),FALSE)*eurostat_totals[[#This Row],[2020 1]]</f>
        <v>5753.1460775999994</v>
      </c>
      <c r="AR259" s="81">
        <f ca="1">VLOOKUP(eurostat_totals[[#This Row],[energy carrier EUCalc]],$AE$11:$BI$24,COLUMN()-COLUMN($AD$29),FALSE)*eurostat_totals[[#This Row],[2020 1]]</f>
        <v>5753.1460775999994</v>
      </c>
      <c r="AS259" s="81">
        <f ca="1">VLOOKUP(eurostat_totals[[#This Row],[energy carrier EUCalc]],$AE$11:$BI$24,COLUMN()-COLUMN($AD$29),FALSE)*eurostat_totals[[#This Row],[2020 1]]</f>
        <v>5753.1460775999994</v>
      </c>
      <c r="AT259" s="81">
        <f ca="1">VLOOKUP(eurostat_totals[[#This Row],[energy carrier EUCalc]],$AE$11:$BI$24,COLUMN()-COLUMN($AD$29),FALSE)*eurostat_totals[[#This Row],[2020 1]]</f>
        <v>5753.1460775999994</v>
      </c>
      <c r="AU259" s="81">
        <f ca="1">VLOOKUP(eurostat_totals[[#This Row],[energy carrier EUCalc]],$AE$11:$BI$24,COLUMN()-COLUMN($AD$29),FALSE)*eurostat_totals[[#This Row],[2020 1]]</f>
        <v>5753.1460775999994</v>
      </c>
      <c r="AV259" s="81">
        <f>VLOOKUP(eurostat_totals[[#This Row],[energy carrier EUCalc]],$AE$11:$BI$24,COLUMN()-COLUMN($AD$29),FALSE)*eurostat_totals[[#This Row],[2020 1]]</f>
        <v>5753.1460775999994</v>
      </c>
      <c r="AW259" s="81">
        <f ca="1">VLOOKUP(eurostat_totals[[#This Row],[energy carrier EUCalc]],$AE$11:$BI$24,COLUMN()-COLUMN($AD$29),FALSE)*eurostat_totals[[#This Row],[2020 1]]</f>
        <v>5753.1460775999994</v>
      </c>
      <c r="AX259" s="81">
        <f ca="1">VLOOKUP(eurostat_totals[[#This Row],[energy carrier EUCalc]],$AE$11:$BI$24,COLUMN()-COLUMN($AD$29),FALSE)*eurostat_totals[[#This Row],[2020 1]]</f>
        <v>5753.1460775999994</v>
      </c>
      <c r="AY259" s="81">
        <f ca="1">VLOOKUP(eurostat_totals[[#This Row],[energy carrier EUCalc]],$AE$11:$BI$24,COLUMN()-COLUMN($AD$29),FALSE)*eurostat_totals[[#This Row],[2020 1]]</f>
        <v>5753.1460775999994</v>
      </c>
      <c r="AZ259" s="81">
        <f ca="1">VLOOKUP(eurostat_totals[[#This Row],[energy carrier EUCalc]],$AE$11:$BI$24,COLUMN()-COLUMN($AD$29),FALSE)*eurostat_totals[[#This Row],[2020 1]]</f>
        <v>5753.1460775999994</v>
      </c>
      <c r="BA259" s="81">
        <f ca="1">VLOOKUP(eurostat_totals[[#This Row],[energy carrier EUCalc]],$AE$11:$BI$24,COLUMN()-COLUMN($AD$29),FALSE)*eurostat_totals[[#This Row],[2020 1]]</f>
        <v>5753.1460775999994</v>
      </c>
      <c r="BB259" s="81">
        <f ca="1">VLOOKUP(eurostat_totals[[#This Row],[energy carrier EUCalc]],$AE$11:$BI$24,COLUMN()-COLUMN($AD$29),FALSE)*eurostat_totals[[#This Row],[2020 1]]</f>
        <v>5753.1460775999994</v>
      </c>
      <c r="BC259" s="81">
        <f>VLOOKUP(eurostat_totals[[#This Row],[energy carrier EUCalc]],$AE$11:$BI$24,COLUMN()-COLUMN($AD$29),FALSE)*eurostat_totals[[#This Row],[2020 1]]</f>
        <v>5753.1460775999994</v>
      </c>
      <c r="BD259" s="81">
        <f ca="1">VLOOKUP(eurostat_totals[[#This Row],[energy carrier EUCalc]],$AE$11:$BI$24,COLUMN()-COLUMN($AD$29),FALSE)*eurostat_totals[[#This Row],[2020 1]]</f>
        <v>5753.1460775999994</v>
      </c>
      <c r="BE259" s="81">
        <f ca="1">VLOOKUP(eurostat_totals[[#This Row],[energy carrier EUCalc]],$AE$11:$BI$24,COLUMN()-COLUMN($AD$29),FALSE)*eurostat_totals[[#This Row],[2020 1]]</f>
        <v>5753.1460775999994</v>
      </c>
      <c r="BF259" s="81">
        <f ca="1">VLOOKUP(eurostat_totals[[#This Row],[energy carrier EUCalc]],$AE$11:$BI$24,COLUMN()-COLUMN($AD$29),FALSE)*eurostat_totals[[#This Row],[2020 1]]</f>
        <v>5753.1460775999994</v>
      </c>
      <c r="BG259" s="81">
        <f ca="1">VLOOKUP(eurostat_totals[[#This Row],[energy carrier EUCalc]],$AE$11:$BI$24,COLUMN()-COLUMN($AD$29),FALSE)*eurostat_totals[[#This Row],[2020 1]]</f>
        <v>5753.1460775999994</v>
      </c>
      <c r="BH259" s="81">
        <f ca="1">VLOOKUP(eurostat_totals[[#This Row],[energy carrier EUCalc]],$AE$11:$BI$24,COLUMN()-COLUMN($AD$29),FALSE)*eurostat_totals[[#This Row],[2020 1]]</f>
        <v>5753.1460775999994</v>
      </c>
      <c r="BI259" s="81">
        <f ca="1">VLOOKUP(eurostat_totals[[#This Row],[energy carrier EUCalc]],$AE$11:$BI$24,COLUMN()-COLUMN($AD$29),FALSE)*eurostat_totals[[#This Row],[2020 1]]</f>
        <v>5753.1460775999994</v>
      </c>
    </row>
    <row r="260" spans="1:61" x14ac:dyDescent="0.25">
      <c r="A260" s="81" t="str">
        <f t="shared" si="129"/>
        <v>heat-districtIceland</v>
      </c>
      <c r="B260" s="6" t="s">
        <v>60</v>
      </c>
      <c r="C260" t="s">
        <v>70</v>
      </c>
      <c r="D260" s="84">
        <v>2278.3286300000004</v>
      </c>
      <c r="E260" s="84">
        <v>2261.9419600000001</v>
      </c>
      <c r="F260" s="84">
        <v>2369.4496800000002</v>
      </c>
      <c r="G260" s="84">
        <v>2362.2274500000003</v>
      </c>
      <c r="H260" s="84">
        <v>2398.6060900000002</v>
      </c>
      <c r="I260" s="84">
        <v>2443.8933100000004</v>
      </c>
      <c r="J260" s="84">
        <v>2353.3305</v>
      </c>
      <c r="K260" s="84">
        <v>2399.1643300000001</v>
      </c>
      <c r="L260" s="84">
        <v>2403.8861100000004</v>
      </c>
      <c r="M260" s="84">
        <v>2522.2213600000005</v>
      </c>
      <c r="N260" s="84">
        <v>2629.7174500000001</v>
      </c>
      <c r="O260" s="84">
        <v>2679.1682100000003</v>
      </c>
      <c r="P260" s="84">
        <v>2740.5513500000002</v>
      </c>
      <c r="Q260" s="84">
        <v>2737.5042900000003</v>
      </c>
      <c r="R260" s="84">
        <v>2792.5025599999999</v>
      </c>
      <c r="S260" s="84">
        <v>2846.9425900000001</v>
      </c>
      <c r="T260" s="84">
        <v>2877.7737200000001</v>
      </c>
      <c r="U260" s="84">
        <v>3018.8921399999999</v>
      </c>
      <c r="V260" s="84">
        <v>3131.9473699999999</v>
      </c>
      <c r="W260" s="84">
        <v>3125.2833800000003</v>
      </c>
      <c r="X260" s="84">
        <v>3107.22199</v>
      </c>
      <c r="Y260" s="84">
        <v>3098.6157900000003</v>
      </c>
      <c r="Z260" s="84">
        <v>3462.7743500000001</v>
      </c>
      <c r="AA260" s="84">
        <v>3626.6643100000001</v>
      </c>
      <c r="AB260" s="84">
        <v>3449.7254900000003</v>
      </c>
      <c r="AC260" s="84">
        <v>3555.0002500000005</v>
      </c>
      <c r="AD260" s="84">
        <v>4503.61283</v>
      </c>
      <c r="AE260" s="84">
        <v>3919.4146700000006</v>
      </c>
      <c r="AF260" s="84">
        <f t="shared" si="126"/>
        <v>4010.7427340000008</v>
      </c>
      <c r="AG260" s="84">
        <f t="shared" si="127"/>
        <v>4087.5584188000012</v>
      </c>
      <c r="AH260" s="84">
        <f t="shared" si="128"/>
        <v>4215.1250045600009</v>
      </c>
      <c r="AI260" s="84">
        <f ca="1">VLOOKUP(eurostat_totals[[#This Row],[energy carrier EUCalc]],$AE$11:$BI$24,COLUMN()-COLUMN($AD$29),FALSE)*eurostat_totals[[#This Row],[2020 1]]</f>
        <v>4215.1250045600009</v>
      </c>
      <c r="AJ260" s="84">
        <f ca="1">VLOOKUP(eurostat_totals[[#This Row],[energy carrier EUCalc]],$AE$11:$BI$24,COLUMN()-COLUMN($AD$29),FALSE)*eurostat_totals[[#This Row],[2020 1]]</f>
        <v>4215.1250045600009</v>
      </c>
      <c r="AK260" s="84">
        <f ca="1">VLOOKUP(eurostat_totals[[#This Row],[energy carrier EUCalc]],$AE$11:$BI$24,COLUMN()-COLUMN($AD$29),FALSE)*eurostat_totals[[#This Row],[2020 1]]</f>
        <v>4215.1250045600009</v>
      </c>
      <c r="AL260" s="84">
        <f ca="1">VLOOKUP(eurostat_totals[[#This Row],[energy carrier EUCalc]],$AE$11:$BI$24,COLUMN()-COLUMN($AD$29),FALSE)*eurostat_totals[[#This Row],[2020 1]]</f>
        <v>4215.1250045600009</v>
      </c>
      <c r="AM260" s="84">
        <f ca="1">VLOOKUP(eurostat_totals[[#This Row],[energy carrier EUCalc]],$AE$11:$BI$24,COLUMN()-COLUMN($AD$29),FALSE)*eurostat_totals[[#This Row],[2020 1]]</f>
        <v>4215.1250045600009</v>
      </c>
      <c r="AN260" s="84">
        <f ca="1">VLOOKUP(eurostat_totals[[#This Row],[energy carrier EUCalc]],$AE$11:$BI$24,COLUMN()-COLUMN($AD$29),FALSE)*eurostat_totals[[#This Row],[2020 1]]</f>
        <v>4215.1250045600009</v>
      </c>
      <c r="AO260" s="84">
        <f>VLOOKUP(eurostat_totals[[#This Row],[energy carrier EUCalc]],$AE$11:$BI$24,COLUMN()-COLUMN($AD$29),FALSE)*eurostat_totals[[#This Row],[2020 1]]</f>
        <v>4215.1250045600009</v>
      </c>
      <c r="AP260" s="84">
        <f ca="1">VLOOKUP(eurostat_totals[[#This Row],[energy carrier EUCalc]],$AE$11:$BI$24,COLUMN()-COLUMN($AD$29),FALSE)*eurostat_totals[[#This Row],[2020 1]]</f>
        <v>4215.1250045600009</v>
      </c>
      <c r="AQ260" s="84">
        <f ca="1">VLOOKUP(eurostat_totals[[#This Row],[energy carrier EUCalc]],$AE$11:$BI$24,COLUMN()-COLUMN($AD$29),FALSE)*eurostat_totals[[#This Row],[2020 1]]</f>
        <v>4215.1250045600009</v>
      </c>
      <c r="AR260" s="81">
        <f ca="1">VLOOKUP(eurostat_totals[[#This Row],[energy carrier EUCalc]],$AE$11:$BI$24,COLUMN()-COLUMN($AD$29),FALSE)*eurostat_totals[[#This Row],[2020 1]]</f>
        <v>4215.1250045600009</v>
      </c>
      <c r="AS260" s="81">
        <f ca="1">VLOOKUP(eurostat_totals[[#This Row],[energy carrier EUCalc]],$AE$11:$BI$24,COLUMN()-COLUMN($AD$29),FALSE)*eurostat_totals[[#This Row],[2020 1]]</f>
        <v>4215.1250045600009</v>
      </c>
      <c r="AT260" s="81">
        <f ca="1">VLOOKUP(eurostat_totals[[#This Row],[energy carrier EUCalc]],$AE$11:$BI$24,COLUMN()-COLUMN($AD$29),FALSE)*eurostat_totals[[#This Row],[2020 1]]</f>
        <v>4215.1250045600009</v>
      </c>
      <c r="AU260" s="81">
        <f ca="1">VLOOKUP(eurostat_totals[[#This Row],[energy carrier EUCalc]],$AE$11:$BI$24,COLUMN()-COLUMN($AD$29),FALSE)*eurostat_totals[[#This Row],[2020 1]]</f>
        <v>4215.1250045600009</v>
      </c>
      <c r="AV260" s="81">
        <f>VLOOKUP(eurostat_totals[[#This Row],[energy carrier EUCalc]],$AE$11:$BI$24,COLUMN()-COLUMN($AD$29),FALSE)*eurostat_totals[[#This Row],[2020 1]]</f>
        <v>4215.1250045600009</v>
      </c>
      <c r="AW260" s="81">
        <f ca="1">VLOOKUP(eurostat_totals[[#This Row],[energy carrier EUCalc]],$AE$11:$BI$24,COLUMN()-COLUMN($AD$29),FALSE)*eurostat_totals[[#This Row],[2020 1]]</f>
        <v>4215.1250045600009</v>
      </c>
      <c r="AX260" s="81">
        <f ca="1">VLOOKUP(eurostat_totals[[#This Row],[energy carrier EUCalc]],$AE$11:$BI$24,COLUMN()-COLUMN($AD$29),FALSE)*eurostat_totals[[#This Row],[2020 1]]</f>
        <v>4215.1250045600009</v>
      </c>
      <c r="AY260" s="81">
        <f ca="1">VLOOKUP(eurostat_totals[[#This Row],[energy carrier EUCalc]],$AE$11:$BI$24,COLUMN()-COLUMN($AD$29),FALSE)*eurostat_totals[[#This Row],[2020 1]]</f>
        <v>4215.1250045600009</v>
      </c>
      <c r="AZ260" s="81">
        <f ca="1">VLOOKUP(eurostat_totals[[#This Row],[energy carrier EUCalc]],$AE$11:$BI$24,COLUMN()-COLUMN($AD$29),FALSE)*eurostat_totals[[#This Row],[2020 1]]</f>
        <v>4215.1250045600009</v>
      </c>
      <c r="BA260" s="81">
        <f ca="1">VLOOKUP(eurostat_totals[[#This Row],[energy carrier EUCalc]],$AE$11:$BI$24,COLUMN()-COLUMN($AD$29),FALSE)*eurostat_totals[[#This Row],[2020 1]]</f>
        <v>4215.1250045600009</v>
      </c>
      <c r="BB260" s="81">
        <f ca="1">VLOOKUP(eurostat_totals[[#This Row],[energy carrier EUCalc]],$AE$11:$BI$24,COLUMN()-COLUMN($AD$29),FALSE)*eurostat_totals[[#This Row],[2020 1]]</f>
        <v>4215.1250045600009</v>
      </c>
      <c r="BC260" s="81">
        <f>VLOOKUP(eurostat_totals[[#This Row],[energy carrier EUCalc]],$AE$11:$BI$24,COLUMN()-COLUMN($AD$29),FALSE)*eurostat_totals[[#This Row],[2020 1]]</f>
        <v>4215.1250045600009</v>
      </c>
      <c r="BD260" s="81">
        <f ca="1">VLOOKUP(eurostat_totals[[#This Row],[energy carrier EUCalc]],$AE$11:$BI$24,COLUMN()-COLUMN($AD$29),FALSE)*eurostat_totals[[#This Row],[2020 1]]</f>
        <v>4215.1250045600009</v>
      </c>
      <c r="BE260" s="81">
        <f ca="1">VLOOKUP(eurostat_totals[[#This Row],[energy carrier EUCalc]],$AE$11:$BI$24,COLUMN()-COLUMN($AD$29),FALSE)*eurostat_totals[[#This Row],[2020 1]]</f>
        <v>4215.1250045600009</v>
      </c>
      <c r="BF260" s="81">
        <f ca="1">VLOOKUP(eurostat_totals[[#This Row],[energy carrier EUCalc]],$AE$11:$BI$24,COLUMN()-COLUMN($AD$29),FALSE)*eurostat_totals[[#This Row],[2020 1]]</f>
        <v>4215.1250045600009</v>
      </c>
      <c r="BG260" s="81">
        <f ca="1">VLOOKUP(eurostat_totals[[#This Row],[energy carrier EUCalc]],$AE$11:$BI$24,COLUMN()-COLUMN($AD$29),FALSE)*eurostat_totals[[#This Row],[2020 1]]</f>
        <v>4215.1250045600009</v>
      </c>
      <c r="BH260" s="81">
        <f ca="1">VLOOKUP(eurostat_totals[[#This Row],[energy carrier EUCalc]],$AE$11:$BI$24,COLUMN()-COLUMN($AD$29),FALSE)*eurostat_totals[[#This Row],[2020 1]]</f>
        <v>4215.1250045600009</v>
      </c>
      <c r="BI260" s="81">
        <f ca="1">VLOOKUP(eurostat_totals[[#This Row],[energy carrier EUCalc]],$AE$11:$BI$24,COLUMN()-COLUMN($AD$29),FALSE)*eurostat_totals[[#This Row],[2020 1]]</f>
        <v>4215.1250045600009</v>
      </c>
    </row>
    <row r="261" spans="1:61" x14ac:dyDescent="0.25">
      <c r="A261" s="81" t="str">
        <f t="shared" si="129"/>
        <v>heat-districtIreland</v>
      </c>
      <c r="B261" s="6" t="s">
        <v>60</v>
      </c>
      <c r="C261" t="s">
        <v>18</v>
      </c>
      <c r="D261" s="84">
        <v>0</v>
      </c>
      <c r="E261" s="84">
        <v>0</v>
      </c>
      <c r="F261" s="84">
        <v>0</v>
      </c>
      <c r="G261" s="84">
        <v>0</v>
      </c>
      <c r="H261" s="84">
        <v>0</v>
      </c>
      <c r="I261" s="84">
        <v>0</v>
      </c>
      <c r="J261" s="84">
        <v>0</v>
      </c>
      <c r="K261" s="84">
        <v>0</v>
      </c>
      <c r="L261" s="84">
        <v>0</v>
      </c>
      <c r="M261" s="84">
        <v>0</v>
      </c>
      <c r="N261" s="84">
        <v>0</v>
      </c>
      <c r="O261" s="84">
        <v>0</v>
      </c>
      <c r="P261" s="84">
        <v>0</v>
      </c>
      <c r="Q261" s="84">
        <v>0</v>
      </c>
      <c r="R261" s="84">
        <v>0</v>
      </c>
      <c r="S261" s="84">
        <v>0</v>
      </c>
      <c r="T261" s="84">
        <v>0</v>
      </c>
      <c r="U261" s="84">
        <v>0</v>
      </c>
      <c r="V261" s="84">
        <v>0</v>
      </c>
      <c r="W261" s="84">
        <v>0</v>
      </c>
      <c r="X261" s="84">
        <v>0</v>
      </c>
      <c r="Y261" s="84">
        <v>0</v>
      </c>
      <c r="Z261" s="84">
        <v>0</v>
      </c>
      <c r="AA261" s="84">
        <v>0</v>
      </c>
      <c r="AB261" s="84">
        <v>0</v>
      </c>
      <c r="AC261" s="84">
        <v>0</v>
      </c>
      <c r="AD261" s="84">
        <v>0</v>
      </c>
      <c r="AE261" s="84">
        <v>0</v>
      </c>
      <c r="AF261" s="84">
        <f t="shared" si="126"/>
        <v>0</v>
      </c>
      <c r="AG261" s="84">
        <f t="shared" si="127"/>
        <v>0</v>
      </c>
      <c r="AH261" s="84">
        <f t="shared" si="128"/>
        <v>0</v>
      </c>
      <c r="AI261" s="84">
        <f ca="1">VLOOKUP(eurostat_totals[[#This Row],[energy carrier EUCalc]],$AE$11:$BI$24,COLUMN()-COLUMN($AD$29),FALSE)*eurostat_totals[[#This Row],[2020 1]]</f>
        <v>0</v>
      </c>
      <c r="AJ261" s="84">
        <f ca="1">VLOOKUP(eurostat_totals[[#This Row],[energy carrier EUCalc]],$AE$11:$BI$24,COLUMN()-COLUMN($AD$29),FALSE)*eurostat_totals[[#This Row],[2020 1]]</f>
        <v>0</v>
      </c>
      <c r="AK261" s="84">
        <f ca="1">VLOOKUP(eurostat_totals[[#This Row],[energy carrier EUCalc]],$AE$11:$BI$24,COLUMN()-COLUMN($AD$29),FALSE)*eurostat_totals[[#This Row],[2020 1]]</f>
        <v>0</v>
      </c>
      <c r="AL261" s="84">
        <f ca="1">VLOOKUP(eurostat_totals[[#This Row],[energy carrier EUCalc]],$AE$11:$BI$24,COLUMN()-COLUMN($AD$29),FALSE)*eurostat_totals[[#This Row],[2020 1]]</f>
        <v>0</v>
      </c>
      <c r="AM261" s="84">
        <f ca="1">VLOOKUP(eurostat_totals[[#This Row],[energy carrier EUCalc]],$AE$11:$BI$24,COLUMN()-COLUMN($AD$29),FALSE)*eurostat_totals[[#This Row],[2020 1]]</f>
        <v>0</v>
      </c>
      <c r="AN261" s="84">
        <f ca="1">VLOOKUP(eurostat_totals[[#This Row],[energy carrier EUCalc]],$AE$11:$BI$24,COLUMN()-COLUMN($AD$29),FALSE)*eurostat_totals[[#This Row],[2020 1]]</f>
        <v>0</v>
      </c>
      <c r="AO261" s="84">
        <f>VLOOKUP(eurostat_totals[[#This Row],[energy carrier EUCalc]],$AE$11:$BI$24,COLUMN()-COLUMN($AD$29),FALSE)*eurostat_totals[[#This Row],[2020 1]]</f>
        <v>0</v>
      </c>
      <c r="AP261" s="84">
        <f ca="1">VLOOKUP(eurostat_totals[[#This Row],[energy carrier EUCalc]],$AE$11:$BI$24,COLUMN()-COLUMN($AD$29),FALSE)*eurostat_totals[[#This Row],[2020 1]]</f>
        <v>0</v>
      </c>
      <c r="AQ261" s="84">
        <f ca="1">VLOOKUP(eurostat_totals[[#This Row],[energy carrier EUCalc]],$AE$11:$BI$24,COLUMN()-COLUMN($AD$29),FALSE)*eurostat_totals[[#This Row],[2020 1]]</f>
        <v>0</v>
      </c>
      <c r="AR261" s="81">
        <f ca="1">VLOOKUP(eurostat_totals[[#This Row],[energy carrier EUCalc]],$AE$11:$BI$24,COLUMN()-COLUMN($AD$29),FALSE)*eurostat_totals[[#This Row],[2020 1]]</f>
        <v>0</v>
      </c>
      <c r="AS261" s="81">
        <f ca="1">VLOOKUP(eurostat_totals[[#This Row],[energy carrier EUCalc]],$AE$11:$BI$24,COLUMN()-COLUMN($AD$29),FALSE)*eurostat_totals[[#This Row],[2020 1]]</f>
        <v>0</v>
      </c>
      <c r="AT261" s="81">
        <f ca="1">VLOOKUP(eurostat_totals[[#This Row],[energy carrier EUCalc]],$AE$11:$BI$24,COLUMN()-COLUMN($AD$29),FALSE)*eurostat_totals[[#This Row],[2020 1]]</f>
        <v>0</v>
      </c>
      <c r="AU261" s="81">
        <f ca="1">VLOOKUP(eurostat_totals[[#This Row],[energy carrier EUCalc]],$AE$11:$BI$24,COLUMN()-COLUMN($AD$29),FALSE)*eurostat_totals[[#This Row],[2020 1]]</f>
        <v>0</v>
      </c>
      <c r="AV261" s="81">
        <f>VLOOKUP(eurostat_totals[[#This Row],[energy carrier EUCalc]],$AE$11:$BI$24,COLUMN()-COLUMN($AD$29),FALSE)*eurostat_totals[[#This Row],[2020 1]]</f>
        <v>0</v>
      </c>
      <c r="AW261" s="81">
        <f ca="1">VLOOKUP(eurostat_totals[[#This Row],[energy carrier EUCalc]],$AE$11:$BI$24,COLUMN()-COLUMN($AD$29),FALSE)*eurostat_totals[[#This Row],[2020 1]]</f>
        <v>0</v>
      </c>
      <c r="AX261" s="81">
        <f ca="1">VLOOKUP(eurostat_totals[[#This Row],[energy carrier EUCalc]],$AE$11:$BI$24,COLUMN()-COLUMN($AD$29),FALSE)*eurostat_totals[[#This Row],[2020 1]]</f>
        <v>0</v>
      </c>
      <c r="AY261" s="81">
        <f ca="1">VLOOKUP(eurostat_totals[[#This Row],[energy carrier EUCalc]],$AE$11:$BI$24,COLUMN()-COLUMN($AD$29),FALSE)*eurostat_totals[[#This Row],[2020 1]]</f>
        <v>0</v>
      </c>
      <c r="AZ261" s="81">
        <f ca="1">VLOOKUP(eurostat_totals[[#This Row],[energy carrier EUCalc]],$AE$11:$BI$24,COLUMN()-COLUMN($AD$29),FALSE)*eurostat_totals[[#This Row],[2020 1]]</f>
        <v>0</v>
      </c>
      <c r="BA261" s="81">
        <f ca="1">VLOOKUP(eurostat_totals[[#This Row],[energy carrier EUCalc]],$AE$11:$BI$24,COLUMN()-COLUMN($AD$29),FALSE)*eurostat_totals[[#This Row],[2020 1]]</f>
        <v>0</v>
      </c>
      <c r="BB261" s="81">
        <f ca="1">VLOOKUP(eurostat_totals[[#This Row],[energy carrier EUCalc]],$AE$11:$BI$24,COLUMN()-COLUMN($AD$29),FALSE)*eurostat_totals[[#This Row],[2020 1]]</f>
        <v>0</v>
      </c>
      <c r="BC261" s="81">
        <f>VLOOKUP(eurostat_totals[[#This Row],[energy carrier EUCalc]],$AE$11:$BI$24,COLUMN()-COLUMN($AD$29),FALSE)*eurostat_totals[[#This Row],[2020 1]]</f>
        <v>0</v>
      </c>
      <c r="BD261" s="81">
        <f ca="1">VLOOKUP(eurostat_totals[[#This Row],[energy carrier EUCalc]],$AE$11:$BI$24,COLUMN()-COLUMN($AD$29),FALSE)*eurostat_totals[[#This Row],[2020 1]]</f>
        <v>0</v>
      </c>
      <c r="BE261" s="81">
        <f ca="1">VLOOKUP(eurostat_totals[[#This Row],[energy carrier EUCalc]],$AE$11:$BI$24,COLUMN()-COLUMN($AD$29),FALSE)*eurostat_totals[[#This Row],[2020 1]]</f>
        <v>0</v>
      </c>
      <c r="BF261" s="81">
        <f ca="1">VLOOKUP(eurostat_totals[[#This Row],[energy carrier EUCalc]],$AE$11:$BI$24,COLUMN()-COLUMN($AD$29),FALSE)*eurostat_totals[[#This Row],[2020 1]]</f>
        <v>0</v>
      </c>
      <c r="BG261" s="81">
        <f ca="1">VLOOKUP(eurostat_totals[[#This Row],[energy carrier EUCalc]],$AE$11:$BI$24,COLUMN()-COLUMN($AD$29),FALSE)*eurostat_totals[[#This Row],[2020 1]]</f>
        <v>0</v>
      </c>
      <c r="BH261" s="81">
        <f ca="1">VLOOKUP(eurostat_totals[[#This Row],[energy carrier EUCalc]],$AE$11:$BI$24,COLUMN()-COLUMN($AD$29),FALSE)*eurostat_totals[[#This Row],[2020 1]]</f>
        <v>0</v>
      </c>
      <c r="BI261" s="81">
        <f ca="1">VLOOKUP(eurostat_totals[[#This Row],[energy carrier EUCalc]],$AE$11:$BI$24,COLUMN()-COLUMN($AD$29),FALSE)*eurostat_totals[[#This Row],[2020 1]]</f>
        <v>0</v>
      </c>
    </row>
    <row r="262" spans="1:61" x14ac:dyDescent="0.25">
      <c r="A262" s="81" t="str">
        <f t="shared" si="129"/>
        <v>heat-districtItaly</v>
      </c>
      <c r="B262" s="6" t="s">
        <v>60</v>
      </c>
      <c r="C262" t="s">
        <v>5</v>
      </c>
      <c r="D262" s="84">
        <v>0</v>
      </c>
      <c r="E262" s="84">
        <v>0</v>
      </c>
      <c r="F262" s="84">
        <v>0</v>
      </c>
      <c r="G262" s="84">
        <v>0</v>
      </c>
      <c r="H262" s="84">
        <v>0</v>
      </c>
      <c r="I262" s="84">
        <v>0</v>
      </c>
      <c r="J262" s="84">
        <v>0</v>
      </c>
      <c r="K262" s="84">
        <v>0</v>
      </c>
      <c r="L262" s="84">
        <v>0</v>
      </c>
      <c r="M262" s="84">
        <v>0</v>
      </c>
      <c r="N262" s="84">
        <v>0</v>
      </c>
      <c r="O262" s="84">
        <v>0</v>
      </c>
      <c r="P262" s="84">
        <v>0</v>
      </c>
      <c r="Q262" s="84">
        <v>0</v>
      </c>
      <c r="R262" s="84">
        <v>1814.1637000000003</v>
      </c>
      <c r="S262" s="84">
        <v>1847.4952800000001</v>
      </c>
      <c r="T262" s="84">
        <v>1670.2773400000001</v>
      </c>
      <c r="U262" s="84">
        <v>1550.8372400000003</v>
      </c>
      <c r="V262" s="84">
        <v>503.05565000000007</v>
      </c>
      <c r="W262" s="84">
        <v>601.10818000000006</v>
      </c>
      <c r="X262" s="84">
        <v>1425.838</v>
      </c>
      <c r="Y262" s="84">
        <v>6601.6648299999997</v>
      </c>
      <c r="Z262" s="84">
        <v>8074.9997500000009</v>
      </c>
      <c r="AA262" s="84">
        <v>10821.947600000001</v>
      </c>
      <c r="AB262" s="84">
        <v>9517.7826600000008</v>
      </c>
      <c r="AC262" s="84">
        <v>10564.726890000002</v>
      </c>
      <c r="AD262" s="84">
        <v>11009.725580000002</v>
      </c>
      <c r="AE262" s="84">
        <v>10524.475460000001</v>
      </c>
      <c r="AF262" s="84">
        <f t="shared" si="126"/>
        <v>11014.370602000001</v>
      </c>
      <c r="AG262" s="84">
        <f t="shared" si="127"/>
        <v>11052.8552024</v>
      </c>
      <c r="AH262" s="84">
        <f t="shared" si="128"/>
        <v>11359.869710880001</v>
      </c>
      <c r="AI262" s="84">
        <f ca="1">VLOOKUP(eurostat_totals[[#This Row],[energy carrier EUCalc]],$AE$11:$BI$24,COLUMN()-COLUMN($AD$29),FALSE)*eurostat_totals[[#This Row],[2020 1]]</f>
        <v>11359.869710880001</v>
      </c>
      <c r="AJ262" s="84">
        <f ca="1">VLOOKUP(eurostat_totals[[#This Row],[energy carrier EUCalc]],$AE$11:$BI$24,COLUMN()-COLUMN($AD$29),FALSE)*eurostat_totals[[#This Row],[2020 1]]</f>
        <v>11359.869710880001</v>
      </c>
      <c r="AK262" s="84">
        <f ca="1">VLOOKUP(eurostat_totals[[#This Row],[energy carrier EUCalc]],$AE$11:$BI$24,COLUMN()-COLUMN($AD$29),FALSE)*eurostat_totals[[#This Row],[2020 1]]</f>
        <v>11359.869710880001</v>
      </c>
      <c r="AL262" s="84">
        <f ca="1">VLOOKUP(eurostat_totals[[#This Row],[energy carrier EUCalc]],$AE$11:$BI$24,COLUMN()-COLUMN($AD$29),FALSE)*eurostat_totals[[#This Row],[2020 1]]</f>
        <v>11359.869710880001</v>
      </c>
      <c r="AM262" s="84">
        <f ca="1">VLOOKUP(eurostat_totals[[#This Row],[energy carrier EUCalc]],$AE$11:$BI$24,COLUMN()-COLUMN($AD$29),FALSE)*eurostat_totals[[#This Row],[2020 1]]</f>
        <v>11359.869710880001</v>
      </c>
      <c r="AN262" s="84">
        <f ca="1">VLOOKUP(eurostat_totals[[#This Row],[energy carrier EUCalc]],$AE$11:$BI$24,COLUMN()-COLUMN($AD$29),FALSE)*eurostat_totals[[#This Row],[2020 1]]</f>
        <v>11359.869710880001</v>
      </c>
      <c r="AO262" s="84">
        <f>VLOOKUP(eurostat_totals[[#This Row],[energy carrier EUCalc]],$AE$11:$BI$24,COLUMN()-COLUMN($AD$29),FALSE)*eurostat_totals[[#This Row],[2020 1]]</f>
        <v>11359.869710880001</v>
      </c>
      <c r="AP262" s="84">
        <f ca="1">VLOOKUP(eurostat_totals[[#This Row],[energy carrier EUCalc]],$AE$11:$BI$24,COLUMN()-COLUMN($AD$29),FALSE)*eurostat_totals[[#This Row],[2020 1]]</f>
        <v>11359.869710880001</v>
      </c>
      <c r="AQ262" s="84">
        <f ca="1">VLOOKUP(eurostat_totals[[#This Row],[energy carrier EUCalc]],$AE$11:$BI$24,COLUMN()-COLUMN($AD$29),FALSE)*eurostat_totals[[#This Row],[2020 1]]</f>
        <v>11359.869710880001</v>
      </c>
      <c r="AR262" s="81">
        <f ca="1">VLOOKUP(eurostat_totals[[#This Row],[energy carrier EUCalc]],$AE$11:$BI$24,COLUMN()-COLUMN($AD$29),FALSE)*eurostat_totals[[#This Row],[2020 1]]</f>
        <v>11359.869710880001</v>
      </c>
      <c r="AS262" s="81">
        <f ca="1">VLOOKUP(eurostat_totals[[#This Row],[energy carrier EUCalc]],$AE$11:$BI$24,COLUMN()-COLUMN($AD$29),FALSE)*eurostat_totals[[#This Row],[2020 1]]</f>
        <v>11359.869710880001</v>
      </c>
      <c r="AT262" s="81">
        <f ca="1">VLOOKUP(eurostat_totals[[#This Row],[energy carrier EUCalc]],$AE$11:$BI$24,COLUMN()-COLUMN($AD$29),FALSE)*eurostat_totals[[#This Row],[2020 1]]</f>
        <v>11359.869710880001</v>
      </c>
      <c r="AU262" s="81">
        <f ca="1">VLOOKUP(eurostat_totals[[#This Row],[energy carrier EUCalc]],$AE$11:$BI$24,COLUMN()-COLUMN($AD$29),FALSE)*eurostat_totals[[#This Row],[2020 1]]</f>
        <v>11359.869710880001</v>
      </c>
      <c r="AV262" s="81">
        <f>VLOOKUP(eurostat_totals[[#This Row],[energy carrier EUCalc]],$AE$11:$BI$24,COLUMN()-COLUMN($AD$29),FALSE)*eurostat_totals[[#This Row],[2020 1]]</f>
        <v>11359.869710880001</v>
      </c>
      <c r="AW262" s="81">
        <f ca="1">VLOOKUP(eurostat_totals[[#This Row],[energy carrier EUCalc]],$AE$11:$BI$24,COLUMN()-COLUMN($AD$29),FALSE)*eurostat_totals[[#This Row],[2020 1]]</f>
        <v>11359.869710880001</v>
      </c>
      <c r="AX262" s="81">
        <f ca="1">VLOOKUP(eurostat_totals[[#This Row],[energy carrier EUCalc]],$AE$11:$BI$24,COLUMN()-COLUMN($AD$29),FALSE)*eurostat_totals[[#This Row],[2020 1]]</f>
        <v>11359.869710880001</v>
      </c>
      <c r="AY262" s="81">
        <f ca="1">VLOOKUP(eurostat_totals[[#This Row],[energy carrier EUCalc]],$AE$11:$BI$24,COLUMN()-COLUMN($AD$29),FALSE)*eurostat_totals[[#This Row],[2020 1]]</f>
        <v>11359.869710880001</v>
      </c>
      <c r="AZ262" s="81">
        <f ca="1">VLOOKUP(eurostat_totals[[#This Row],[energy carrier EUCalc]],$AE$11:$BI$24,COLUMN()-COLUMN($AD$29),FALSE)*eurostat_totals[[#This Row],[2020 1]]</f>
        <v>11359.869710880001</v>
      </c>
      <c r="BA262" s="81">
        <f ca="1">VLOOKUP(eurostat_totals[[#This Row],[energy carrier EUCalc]],$AE$11:$BI$24,COLUMN()-COLUMN($AD$29),FALSE)*eurostat_totals[[#This Row],[2020 1]]</f>
        <v>11359.869710880001</v>
      </c>
      <c r="BB262" s="81">
        <f ca="1">VLOOKUP(eurostat_totals[[#This Row],[energy carrier EUCalc]],$AE$11:$BI$24,COLUMN()-COLUMN($AD$29),FALSE)*eurostat_totals[[#This Row],[2020 1]]</f>
        <v>11359.869710880001</v>
      </c>
      <c r="BC262" s="81">
        <f>VLOOKUP(eurostat_totals[[#This Row],[energy carrier EUCalc]],$AE$11:$BI$24,COLUMN()-COLUMN($AD$29),FALSE)*eurostat_totals[[#This Row],[2020 1]]</f>
        <v>11359.869710880001</v>
      </c>
      <c r="BD262" s="81">
        <f ca="1">VLOOKUP(eurostat_totals[[#This Row],[energy carrier EUCalc]],$AE$11:$BI$24,COLUMN()-COLUMN($AD$29),FALSE)*eurostat_totals[[#This Row],[2020 1]]</f>
        <v>11359.869710880001</v>
      </c>
      <c r="BE262" s="81">
        <f ca="1">VLOOKUP(eurostat_totals[[#This Row],[energy carrier EUCalc]],$AE$11:$BI$24,COLUMN()-COLUMN($AD$29),FALSE)*eurostat_totals[[#This Row],[2020 1]]</f>
        <v>11359.869710880001</v>
      </c>
      <c r="BF262" s="81">
        <f ca="1">VLOOKUP(eurostat_totals[[#This Row],[energy carrier EUCalc]],$AE$11:$BI$24,COLUMN()-COLUMN($AD$29),FALSE)*eurostat_totals[[#This Row],[2020 1]]</f>
        <v>11359.869710880001</v>
      </c>
      <c r="BG262" s="81">
        <f ca="1">VLOOKUP(eurostat_totals[[#This Row],[energy carrier EUCalc]],$AE$11:$BI$24,COLUMN()-COLUMN($AD$29),FALSE)*eurostat_totals[[#This Row],[2020 1]]</f>
        <v>11359.869710880001</v>
      </c>
      <c r="BH262" s="81">
        <f ca="1">VLOOKUP(eurostat_totals[[#This Row],[energy carrier EUCalc]],$AE$11:$BI$24,COLUMN()-COLUMN($AD$29),FALSE)*eurostat_totals[[#This Row],[2020 1]]</f>
        <v>11359.869710880001</v>
      </c>
      <c r="BI262" s="81">
        <f ca="1">VLOOKUP(eurostat_totals[[#This Row],[energy carrier EUCalc]],$AE$11:$BI$24,COLUMN()-COLUMN($AD$29),FALSE)*eurostat_totals[[#This Row],[2020 1]]</f>
        <v>11359.869710880001</v>
      </c>
    </row>
    <row r="263" spans="1:61" x14ac:dyDescent="0.25">
      <c r="A263" s="81" t="str">
        <f t="shared" si="129"/>
        <v>heat-districtLatvia</v>
      </c>
      <c r="B263" s="6" t="s">
        <v>60</v>
      </c>
      <c r="C263" t="s">
        <v>23</v>
      </c>
      <c r="D263" s="84">
        <v>7191.9454800000003</v>
      </c>
      <c r="E263" s="84">
        <v>7399.9945500000003</v>
      </c>
      <c r="F263" s="84">
        <v>7583.0507500000003</v>
      </c>
      <c r="G263" s="84">
        <v>8021.943690000001</v>
      </c>
      <c r="H263" s="84">
        <v>7728.0535900000013</v>
      </c>
      <c r="I263" s="84">
        <v>6993.0608499999998</v>
      </c>
      <c r="J263" s="84">
        <v>7863.891990000001</v>
      </c>
      <c r="K263" s="84">
        <v>6823.3326300000008</v>
      </c>
      <c r="L263" s="84">
        <v>6509.9971700000006</v>
      </c>
      <c r="M263" s="84">
        <v>5799.9973</v>
      </c>
      <c r="N263" s="84">
        <v>5114.1645699999999</v>
      </c>
      <c r="O263" s="84">
        <v>5451.9462900000008</v>
      </c>
      <c r="P263" s="84">
        <v>5418.89383</v>
      </c>
      <c r="Q263" s="84">
        <v>5536.9499599999999</v>
      </c>
      <c r="R263" s="84">
        <v>5033.0569500000001</v>
      </c>
      <c r="S263" s="84">
        <v>5099.9992300000004</v>
      </c>
      <c r="T263" s="84">
        <v>4948.8906400000005</v>
      </c>
      <c r="U263" s="84">
        <v>4810.0051800000001</v>
      </c>
      <c r="V263" s="84">
        <v>4553.8893200000002</v>
      </c>
      <c r="W263" s="84">
        <v>4511.6724200000008</v>
      </c>
      <c r="X263" s="84">
        <v>4894.9972200000002</v>
      </c>
      <c r="Y263" s="84">
        <v>4268.88454</v>
      </c>
      <c r="Z263" s="84">
        <v>4476.94524</v>
      </c>
      <c r="AA263" s="84">
        <v>4283.0498800000005</v>
      </c>
      <c r="AB263" s="84">
        <v>4078.0594999999998</v>
      </c>
      <c r="AC263" s="84">
        <v>3916.9491100000005</v>
      </c>
      <c r="AD263" s="84">
        <v>4296.9477300000008</v>
      </c>
      <c r="AE263" s="84">
        <v>4331.3957900000005</v>
      </c>
      <c r="AF263" s="84">
        <f t="shared" si="126"/>
        <v>4302.2859000000008</v>
      </c>
      <c r="AG263" s="84">
        <f t="shared" si="127"/>
        <v>4306.1331040000005</v>
      </c>
      <c r="AH263" s="84">
        <f t="shared" si="128"/>
        <v>4351.7478248000007</v>
      </c>
      <c r="AI263" s="84">
        <f ca="1">VLOOKUP(eurostat_totals[[#This Row],[energy carrier EUCalc]],$AE$11:$BI$24,COLUMN()-COLUMN($AD$29),FALSE)*eurostat_totals[[#This Row],[2020 1]]</f>
        <v>4351.7478248000007</v>
      </c>
      <c r="AJ263" s="84">
        <f ca="1">VLOOKUP(eurostat_totals[[#This Row],[energy carrier EUCalc]],$AE$11:$BI$24,COLUMN()-COLUMN($AD$29),FALSE)*eurostat_totals[[#This Row],[2020 1]]</f>
        <v>4351.7478248000007</v>
      </c>
      <c r="AK263" s="84">
        <f ca="1">VLOOKUP(eurostat_totals[[#This Row],[energy carrier EUCalc]],$AE$11:$BI$24,COLUMN()-COLUMN($AD$29),FALSE)*eurostat_totals[[#This Row],[2020 1]]</f>
        <v>4351.7478248000007</v>
      </c>
      <c r="AL263" s="84">
        <f ca="1">VLOOKUP(eurostat_totals[[#This Row],[energy carrier EUCalc]],$AE$11:$BI$24,COLUMN()-COLUMN($AD$29),FALSE)*eurostat_totals[[#This Row],[2020 1]]</f>
        <v>4351.7478248000007</v>
      </c>
      <c r="AM263" s="84">
        <f ca="1">VLOOKUP(eurostat_totals[[#This Row],[energy carrier EUCalc]],$AE$11:$BI$24,COLUMN()-COLUMN($AD$29),FALSE)*eurostat_totals[[#This Row],[2020 1]]</f>
        <v>4351.7478248000007</v>
      </c>
      <c r="AN263" s="84">
        <f ca="1">VLOOKUP(eurostat_totals[[#This Row],[energy carrier EUCalc]],$AE$11:$BI$24,COLUMN()-COLUMN($AD$29),FALSE)*eurostat_totals[[#This Row],[2020 1]]</f>
        <v>4351.7478248000007</v>
      </c>
      <c r="AO263" s="84">
        <f>VLOOKUP(eurostat_totals[[#This Row],[energy carrier EUCalc]],$AE$11:$BI$24,COLUMN()-COLUMN($AD$29),FALSE)*eurostat_totals[[#This Row],[2020 1]]</f>
        <v>4351.7478248000007</v>
      </c>
      <c r="AP263" s="84">
        <f ca="1">VLOOKUP(eurostat_totals[[#This Row],[energy carrier EUCalc]],$AE$11:$BI$24,COLUMN()-COLUMN($AD$29),FALSE)*eurostat_totals[[#This Row],[2020 1]]</f>
        <v>4351.7478248000007</v>
      </c>
      <c r="AQ263" s="84">
        <f ca="1">VLOOKUP(eurostat_totals[[#This Row],[energy carrier EUCalc]],$AE$11:$BI$24,COLUMN()-COLUMN($AD$29),FALSE)*eurostat_totals[[#This Row],[2020 1]]</f>
        <v>4351.7478248000007</v>
      </c>
      <c r="AR263" s="81">
        <f ca="1">VLOOKUP(eurostat_totals[[#This Row],[energy carrier EUCalc]],$AE$11:$BI$24,COLUMN()-COLUMN($AD$29),FALSE)*eurostat_totals[[#This Row],[2020 1]]</f>
        <v>4351.7478248000007</v>
      </c>
      <c r="AS263" s="81">
        <f ca="1">VLOOKUP(eurostat_totals[[#This Row],[energy carrier EUCalc]],$AE$11:$BI$24,COLUMN()-COLUMN($AD$29),FALSE)*eurostat_totals[[#This Row],[2020 1]]</f>
        <v>4351.7478248000007</v>
      </c>
      <c r="AT263" s="81">
        <f ca="1">VLOOKUP(eurostat_totals[[#This Row],[energy carrier EUCalc]],$AE$11:$BI$24,COLUMN()-COLUMN($AD$29),FALSE)*eurostat_totals[[#This Row],[2020 1]]</f>
        <v>4351.7478248000007</v>
      </c>
      <c r="AU263" s="81">
        <f ca="1">VLOOKUP(eurostat_totals[[#This Row],[energy carrier EUCalc]],$AE$11:$BI$24,COLUMN()-COLUMN($AD$29),FALSE)*eurostat_totals[[#This Row],[2020 1]]</f>
        <v>4351.7478248000007</v>
      </c>
      <c r="AV263" s="81">
        <f>VLOOKUP(eurostat_totals[[#This Row],[energy carrier EUCalc]],$AE$11:$BI$24,COLUMN()-COLUMN($AD$29),FALSE)*eurostat_totals[[#This Row],[2020 1]]</f>
        <v>4351.7478248000007</v>
      </c>
      <c r="AW263" s="81">
        <f ca="1">VLOOKUP(eurostat_totals[[#This Row],[energy carrier EUCalc]],$AE$11:$BI$24,COLUMN()-COLUMN($AD$29),FALSE)*eurostat_totals[[#This Row],[2020 1]]</f>
        <v>4351.7478248000007</v>
      </c>
      <c r="AX263" s="81">
        <f ca="1">VLOOKUP(eurostat_totals[[#This Row],[energy carrier EUCalc]],$AE$11:$BI$24,COLUMN()-COLUMN($AD$29),FALSE)*eurostat_totals[[#This Row],[2020 1]]</f>
        <v>4351.7478248000007</v>
      </c>
      <c r="AY263" s="81">
        <f ca="1">VLOOKUP(eurostat_totals[[#This Row],[energy carrier EUCalc]],$AE$11:$BI$24,COLUMN()-COLUMN($AD$29),FALSE)*eurostat_totals[[#This Row],[2020 1]]</f>
        <v>4351.7478248000007</v>
      </c>
      <c r="AZ263" s="81">
        <f ca="1">VLOOKUP(eurostat_totals[[#This Row],[energy carrier EUCalc]],$AE$11:$BI$24,COLUMN()-COLUMN($AD$29),FALSE)*eurostat_totals[[#This Row],[2020 1]]</f>
        <v>4351.7478248000007</v>
      </c>
      <c r="BA263" s="81">
        <f ca="1">VLOOKUP(eurostat_totals[[#This Row],[energy carrier EUCalc]],$AE$11:$BI$24,COLUMN()-COLUMN($AD$29),FALSE)*eurostat_totals[[#This Row],[2020 1]]</f>
        <v>4351.7478248000007</v>
      </c>
      <c r="BB263" s="81">
        <f ca="1">VLOOKUP(eurostat_totals[[#This Row],[energy carrier EUCalc]],$AE$11:$BI$24,COLUMN()-COLUMN($AD$29),FALSE)*eurostat_totals[[#This Row],[2020 1]]</f>
        <v>4351.7478248000007</v>
      </c>
      <c r="BC263" s="81">
        <f>VLOOKUP(eurostat_totals[[#This Row],[energy carrier EUCalc]],$AE$11:$BI$24,COLUMN()-COLUMN($AD$29),FALSE)*eurostat_totals[[#This Row],[2020 1]]</f>
        <v>4351.7478248000007</v>
      </c>
      <c r="BD263" s="81">
        <f ca="1">VLOOKUP(eurostat_totals[[#This Row],[energy carrier EUCalc]],$AE$11:$BI$24,COLUMN()-COLUMN($AD$29),FALSE)*eurostat_totals[[#This Row],[2020 1]]</f>
        <v>4351.7478248000007</v>
      </c>
      <c r="BE263" s="81">
        <f ca="1">VLOOKUP(eurostat_totals[[#This Row],[energy carrier EUCalc]],$AE$11:$BI$24,COLUMN()-COLUMN($AD$29),FALSE)*eurostat_totals[[#This Row],[2020 1]]</f>
        <v>4351.7478248000007</v>
      </c>
      <c r="BF263" s="81">
        <f ca="1">VLOOKUP(eurostat_totals[[#This Row],[energy carrier EUCalc]],$AE$11:$BI$24,COLUMN()-COLUMN($AD$29),FALSE)*eurostat_totals[[#This Row],[2020 1]]</f>
        <v>4351.7478248000007</v>
      </c>
      <c r="BG263" s="81">
        <f ca="1">VLOOKUP(eurostat_totals[[#This Row],[energy carrier EUCalc]],$AE$11:$BI$24,COLUMN()-COLUMN($AD$29),FALSE)*eurostat_totals[[#This Row],[2020 1]]</f>
        <v>4351.7478248000007</v>
      </c>
      <c r="BH263" s="81">
        <f ca="1">VLOOKUP(eurostat_totals[[#This Row],[energy carrier EUCalc]],$AE$11:$BI$24,COLUMN()-COLUMN($AD$29),FALSE)*eurostat_totals[[#This Row],[2020 1]]</f>
        <v>4351.7478248000007</v>
      </c>
      <c r="BI263" s="81">
        <f ca="1">VLOOKUP(eurostat_totals[[#This Row],[energy carrier EUCalc]],$AE$11:$BI$24,COLUMN()-COLUMN($AD$29),FALSE)*eurostat_totals[[#This Row],[2020 1]]</f>
        <v>4351.7478248000007</v>
      </c>
    </row>
    <row r="264" spans="1:61" x14ac:dyDescent="0.25">
      <c r="A264" s="81" t="str">
        <f t="shared" si="129"/>
        <v>heat-districtLithuania</v>
      </c>
      <c r="B264" s="6" t="s">
        <v>60</v>
      </c>
      <c r="C264" t="s">
        <v>24</v>
      </c>
      <c r="D264" s="84">
        <v>8706.1133300000001</v>
      </c>
      <c r="E264" s="84">
        <v>8892.21659</v>
      </c>
      <c r="F264" s="84">
        <v>8978.6158600000017</v>
      </c>
      <c r="G264" s="84">
        <v>8990.0016300000007</v>
      </c>
      <c r="H264" s="84">
        <v>10212.221590000001</v>
      </c>
      <c r="I264" s="84">
        <v>9472.7745599999998</v>
      </c>
      <c r="J264" s="84">
        <v>8096.1082000000006</v>
      </c>
      <c r="K264" s="84">
        <v>7406.1119300000009</v>
      </c>
      <c r="L264" s="84">
        <v>7023.0546200000008</v>
      </c>
      <c r="M264" s="84">
        <v>6215.2813400000005</v>
      </c>
      <c r="N264" s="84">
        <v>5625.8380500000003</v>
      </c>
      <c r="O264" s="84">
        <v>6014.72199</v>
      </c>
      <c r="P264" s="84">
        <v>6324.1614</v>
      </c>
      <c r="Q264" s="84">
        <v>6326.9409700000006</v>
      </c>
      <c r="R264" s="84">
        <v>6220.0031200000003</v>
      </c>
      <c r="S264" s="84">
        <v>6181.9497600000004</v>
      </c>
      <c r="T264" s="84">
        <v>6380.5552700000007</v>
      </c>
      <c r="U264" s="84">
        <v>5832.7822700000006</v>
      </c>
      <c r="V264" s="84">
        <v>5905.5511800000004</v>
      </c>
      <c r="W264" s="84">
        <v>6015.5593500000004</v>
      </c>
      <c r="X264" s="84">
        <v>6133.3363600000002</v>
      </c>
      <c r="Y264" s="84">
        <v>5647.2256200000002</v>
      </c>
      <c r="Z264" s="84">
        <v>5669.9971599999999</v>
      </c>
      <c r="AA264" s="84">
        <v>5404.1702500000001</v>
      </c>
      <c r="AB264" s="84">
        <v>5117.2232600000007</v>
      </c>
      <c r="AC264" s="84">
        <v>4997.7831600000009</v>
      </c>
      <c r="AD264" s="84">
        <v>5423.6156099999998</v>
      </c>
      <c r="AE264" s="84">
        <v>5521.9472600000008</v>
      </c>
      <c r="AF264" s="84">
        <f t="shared" si="126"/>
        <v>5492.3372800000006</v>
      </c>
      <c r="AG264" s="84">
        <f t="shared" si="127"/>
        <v>5509.9706860000006</v>
      </c>
      <c r="AH264" s="84">
        <f t="shared" si="128"/>
        <v>5588.5201712000007</v>
      </c>
      <c r="AI264" s="84">
        <f ca="1">VLOOKUP(eurostat_totals[[#This Row],[energy carrier EUCalc]],$AE$11:$BI$24,COLUMN()-COLUMN($AD$29),FALSE)*eurostat_totals[[#This Row],[2020 1]]</f>
        <v>5588.5201712000007</v>
      </c>
      <c r="AJ264" s="84">
        <f ca="1">VLOOKUP(eurostat_totals[[#This Row],[energy carrier EUCalc]],$AE$11:$BI$24,COLUMN()-COLUMN($AD$29),FALSE)*eurostat_totals[[#This Row],[2020 1]]</f>
        <v>5588.5201712000007</v>
      </c>
      <c r="AK264" s="84">
        <f ca="1">VLOOKUP(eurostat_totals[[#This Row],[energy carrier EUCalc]],$AE$11:$BI$24,COLUMN()-COLUMN($AD$29),FALSE)*eurostat_totals[[#This Row],[2020 1]]</f>
        <v>5588.5201712000007</v>
      </c>
      <c r="AL264" s="84">
        <f ca="1">VLOOKUP(eurostat_totals[[#This Row],[energy carrier EUCalc]],$AE$11:$BI$24,COLUMN()-COLUMN($AD$29),FALSE)*eurostat_totals[[#This Row],[2020 1]]</f>
        <v>5588.5201712000007</v>
      </c>
      <c r="AM264" s="84">
        <f ca="1">VLOOKUP(eurostat_totals[[#This Row],[energy carrier EUCalc]],$AE$11:$BI$24,COLUMN()-COLUMN($AD$29),FALSE)*eurostat_totals[[#This Row],[2020 1]]</f>
        <v>5588.5201712000007</v>
      </c>
      <c r="AN264" s="84">
        <f ca="1">VLOOKUP(eurostat_totals[[#This Row],[energy carrier EUCalc]],$AE$11:$BI$24,COLUMN()-COLUMN($AD$29),FALSE)*eurostat_totals[[#This Row],[2020 1]]</f>
        <v>5588.5201712000007</v>
      </c>
      <c r="AO264" s="84">
        <f>VLOOKUP(eurostat_totals[[#This Row],[energy carrier EUCalc]],$AE$11:$BI$24,COLUMN()-COLUMN($AD$29),FALSE)*eurostat_totals[[#This Row],[2020 1]]</f>
        <v>5588.5201712000007</v>
      </c>
      <c r="AP264" s="84">
        <f ca="1">VLOOKUP(eurostat_totals[[#This Row],[energy carrier EUCalc]],$AE$11:$BI$24,COLUMN()-COLUMN($AD$29),FALSE)*eurostat_totals[[#This Row],[2020 1]]</f>
        <v>5588.5201712000007</v>
      </c>
      <c r="AQ264" s="84">
        <f ca="1">VLOOKUP(eurostat_totals[[#This Row],[energy carrier EUCalc]],$AE$11:$BI$24,COLUMN()-COLUMN($AD$29),FALSE)*eurostat_totals[[#This Row],[2020 1]]</f>
        <v>5588.5201712000007</v>
      </c>
      <c r="AR264" s="81">
        <f ca="1">VLOOKUP(eurostat_totals[[#This Row],[energy carrier EUCalc]],$AE$11:$BI$24,COLUMN()-COLUMN($AD$29),FALSE)*eurostat_totals[[#This Row],[2020 1]]</f>
        <v>5588.5201712000007</v>
      </c>
      <c r="AS264" s="81">
        <f ca="1">VLOOKUP(eurostat_totals[[#This Row],[energy carrier EUCalc]],$AE$11:$BI$24,COLUMN()-COLUMN($AD$29),FALSE)*eurostat_totals[[#This Row],[2020 1]]</f>
        <v>5588.5201712000007</v>
      </c>
      <c r="AT264" s="81">
        <f ca="1">VLOOKUP(eurostat_totals[[#This Row],[energy carrier EUCalc]],$AE$11:$BI$24,COLUMN()-COLUMN($AD$29),FALSE)*eurostat_totals[[#This Row],[2020 1]]</f>
        <v>5588.5201712000007</v>
      </c>
      <c r="AU264" s="81">
        <f ca="1">VLOOKUP(eurostat_totals[[#This Row],[energy carrier EUCalc]],$AE$11:$BI$24,COLUMN()-COLUMN($AD$29),FALSE)*eurostat_totals[[#This Row],[2020 1]]</f>
        <v>5588.5201712000007</v>
      </c>
      <c r="AV264" s="81">
        <f>VLOOKUP(eurostat_totals[[#This Row],[energy carrier EUCalc]],$AE$11:$BI$24,COLUMN()-COLUMN($AD$29),FALSE)*eurostat_totals[[#This Row],[2020 1]]</f>
        <v>5588.5201712000007</v>
      </c>
      <c r="AW264" s="81">
        <f ca="1">VLOOKUP(eurostat_totals[[#This Row],[energy carrier EUCalc]],$AE$11:$BI$24,COLUMN()-COLUMN($AD$29),FALSE)*eurostat_totals[[#This Row],[2020 1]]</f>
        <v>5588.5201712000007</v>
      </c>
      <c r="AX264" s="81">
        <f ca="1">VLOOKUP(eurostat_totals[[#This Row],[energy carrier EUCalc]],$AE$11:$BI$24,COLUMN()-COLUMN($AD$29),FALSE)*eurostat_totals[[#This Row],[2020 1]]</f>
        <v>5588.5201712000007</v>
      </c>
      <c r="AY264" s="81">
        <f ca="1">VLOOKUP(eurostat_totals[[#This Row],[energy carrier EUCalc]],$AE$11:$BI$24,COLUMN()-COLUMN($AD$29),FALSE)*eurostat_totals[[#This Row],[2020 1]]</f>
        <v>5588.5201712000007</v>
      </c>
      <c r="AZ264" s="81">
        <f ca="1">VLOOKUP(eurostat_totals[[#This Row],[energy carrier EUCalc]],$AE$11:$BI$24,COLUMN()-COLUMN($AD$29),FALSE)*eurostat_totals[[#This Row],[2020 1]]</f>
        <v>5588.5201712000007</v>
      </c>
      <c r="BA264" s="81">
        <f ca="1">VLOOKUP(eurostat_totals[[#This Row],[energy carrier EUCalc]],$AE$11:$BI$24,COLUMN()-COLUMN($AD$29),FALSE)*eurostat_totals[[#This Row],[2020 1]]</f>
        <v>5588.5201712000007</v>
      </c>
      <c r="BB264" s="81">
        <f ca="1">VLOOKUP(eurostat_totals[[#This Row],[energy carrier EUCalc]],$AE$11:$BI$24,COLUMN()-COLUMN($AD$29),FALSE)*eurostat_totals[[#This Row],[2020 1]]</f>
        <v>5588.5201712000007</v>
      </c>
      <c r="BC264" s="81">
        <f>VLOOKUP(eurostat_totals[[#This Row],[energy carrier EUCalc]],$AE$11:$BI$24,COLUMN()-COLUMN($AD$29),FALSE)*eurostat_totals[[#This Row],[2020 1]]</f>
        <v>5588.5201712000007</v>
      </c>
      <c r="BD264" s="81">
        <f ca="1">VLOOKUP(eurostat_totals[[#This Row],[energy carrier EUCalc]],$AE$11:$BI$24,COLUMN()-COLUMN($AD$29),FALSE)*eurostat_totals[[#This Row],[2020 1]]</f>
        <v>5588.5201712000007</v>
      </c>
      <c r="BE264" s="81">
        <f ca="1">VLOOKUP(eurostat_totals[[#This Row],[energy carrier EUCalc]],$AE$11:$BI$24,COLUMN()-COLUMN($AD$29),FALSE)*eurostat_totals[[#This Row],[2020 1]]</f>
        <v>5588.5201712000007</v>
      </c>
      <c r="BF264" s="81">
        <f ca="1">VLOOKUP(eurostat_totals[[#This Row],[energy carrier EUCalc]],$AE$11:$BI$24,COLUMN()-COLUMN($AD$29),FALSE)*eurostat_totals[[#This Row],[2020 1]]</f>
        <v>5588.5201712000007</v>
      </c>
      <c r="BG264" s="81">
        <f ca="1">VLOOKUP(eurostat_totals[[#This Row],[energy carrier EUCalc]],$AE$11:$BI$24,COLUMN()-COLUMN($AD$29),FALSE)*eurostat_totals[[#This Row],[2020 1]]</f>
        <v>5588.5201712000007</v>
      </c>
      <c r="BH264" s="81">
        <f ca="1">VLOOKUP(eurostat_totals[[#This Row],[energy carrier EUCalc]],$AE$11:$BI$24,COLUMN()-COLUMN($AD$29),FALSE)*eurostat_totals[[#This Row],[2020 1]]</f>
        <v>5588.5201712000007</v>
      </c>
      <c r="BI264" s="81">
        <f ca="1">VLOOKUP(eurostat_totals[[#This Row],[energy carrier EUCalc]],$AE$11:$BI$24,COLUMN()-COLUMN($AD$29),FALSE)*eurostat_totals[[#This Row],[2020 1]]</f>
        <v>5588.5201712000007</v>
      </c>
    </row>
    <row r="265" spans="1:61" x14ac:dyDescent="0.25">
      <c r="A265" s="81" t="str">
        <f t="shared" si="129"/>
        <v>heat-districtLuxembourg</v>
      </c>
      <c r="B265" s="6" t="s">
        <v>60</v>
      </c>
      <c r="C265" t="s">
        <v>27</v>
      </c>
      <c r="D265" s="84">
        <v>0</v>
      </c>
      <c r="E265" s="84">
        <v>0</v>
      </c>
      <c r="F265" s="84">
        <v>0</v>
      </c>
      <c r="G265" s="84">
        <v>0</v>
      </c>
      <c r="H265" s="84">
        <v>0</v>
      </c>
      <c r="I265" s="84">
        <v>0</v>
      </c>
      <c r="J265" s="84">
        <v>0</v>
      </c>
      <c r="K265" s="84">
        <v>0</v>
      </c>
      <c r="L265" s="84">
        <v>0</v>
      </c>
      <c r="M265" s="84">
        <v>0</v>
      </c>
      <c r="N265" s="84">
        <v>0</v>
      </c>
      <c r="O265" s="84">
        <v>0</v>
      </c>
      <c r="P265" s="84">
        <v>0</v>
      </c>
      <c r="Q265" s="84">
        <v>0</v>
      </c>
      <c r="R265" s="84">
        <v>0</v>
      </c>
      <c r="S265" s="84">
        <v>0</v>
      </c>
      <c r="T265" s="84">
        <v>0</v>
      </c>
      <c r="U265" s="84">
        <v>0</v>
      </c>
      <c r="V265" s="84">
        <v>0</v>
      </c>
      <c r="W265" s="84">
        <v>0</v>
      </c>
      <c r="X265" s="84">
        <v>0</v>
      </c>
      <c r="Y265" s="84">
        <v>0</v>
      </c>
      <c r="Z265" s="84">
        <v>0</v>
      </c>
      <c r="AA265" s="84">
        <v>0</v>
      </c>
      <c r="AB265" s="84">
        <v>0</v>
      </c>
      <c r="AC265" s="84">
        <v>0</v>
      </c>
      <c r="AD265" s="84">
        <v>0</v>
      </c>
      <c r="AE265" s="84">
        <v>0</v>
      </c>
      <c r="AF265" s="84">
        <f t="shared" si="126"/>
        <v>0</v>
      </c>
      <c r="AG265" s="84">
        <f t="shared" si="127"/>
        <v>0</v>
      </c>
      <c r="AH265" s="84">
        <f t="shared" si="128"/>
        <v>0</v>
      </c>
      <c r="AI265" s="84">
        <f ca="1">VLOOKUP(eurostat_totals[[#This Row],[energy carrier EUCalc]],$AE$11:$BI$24,COLUMN()-COLUMN($AD$29),FALSE)*eurostat_totals[[#This Row],[2020 1]]</f>
        <v>0</v>
      </c>
      <c r="AJ265" s="84">
        <f ca="1">VLOOKUP(eurostat_totals[[#This Row],[energy carrier EUCalc]],$AE$11:$BI$24,COLUMN()-COLUMN($AD$29),FALSE)*eurostat_totals[[#This Row],[2020 1]]</f>
        <v>0</v>
      </c>
      <c r="AK265" s="84">
        <f ca="1">VLOOKUP(eurostat_totals[[#This Row],[energy carrier EUCalc]],$AE$11:$BI$24,COLUMN()-COLUMN($AD$29),FALSE)*eurostat_totals[[#This Row],[2020 1]]</f>
        <v>0</v>
      </c>
      <c r="AL265" s="84">
        <f ca="1">VLOOKUP(eurostat_totals[[#This Row],[energy carrier EUCalc]],$AE$11:$BI$24,COLUMN()-COLUMN($AD$29),FALSE)*eurostat_totals[[#This Row],[2020 1]]</f>
        <v>0</v>
      </c>
      <c r="AM265" s="84">
        <f ca="1">VLOOKUP(eurostat_totals[[#This Row],[energy carrier EUCalc]],$AE$11:$BI$24,COLUMN()-COLUMN($AD$29),FALSE)*eurostat_totals[[#This Row],[2020 1]]</f>
        <v>0</v>
      </c>
      <c r="AN265" s="84">
        <f ca="1">VLOOKUP(eurostat_totals[[#This Row],[energy carrier EUCalc]],$AE$11:$BI$24,COLUMN()-COLUMN($AD$29),FALSE)*eurostat_totals[[#This Row],[2020 1]]</f>
        <v>0</v>
      </c>
      <c r="AO265" s="84">
        <f>VLOOKUP(eurostat_totals[[#This Row],[energy carrier EUCalc]],$AE$11:$BI$24,COLUMN()-COLUMN($AD$29),FALSE)*eurostat_totals[[#This Row],[2020 1]]</f>
        <v>0</v>
      </c>
      <c r="AP265" s="84">
        <f ca="1">VLOOKUP(eurostat_totals[[#This Row],[energy carrier EUCalc]],$AE$11:$BI$24,COLUMN()-COLUMN($AD$29),FALSE)*eurostat_totals[[#This Row],[2020 1]]</f>
        <v>0</v>
      </c>
      <c r="AQ265" s="84">
        <f ca="1">VLOOKUP(eurostat_totals[[#This Row],[energy carrier EUCalc]],$AE$11:$BI$24,COLUMN()-COLUMN($AD$29),FALSE)*eurostat_totals[[#This Row],[2020 1]]</f>
        <v>0</v>
      </c>
      <c r="AR265" s="81">
        <f ca="1">VLOOKUP(eurostat_totals[[#This Row],[energy carrier EUCalc]],$AE$11:$BI$24,COLUMN()-COLUMN($AD$29),FALSE)*eurostat_totals[[#This Row],[2020 1]]</f>
        <v>0</v>
      </c>
      <c r="AS265" s="81">
        <f ca="1">VLOOKUP(eurostat_totals[[#This Row],[energy carrier EUCalc]],$AE$11:$BI$24,COLUMN()-COLUMN($AD$29),FALSE)*eurostat_totals[[#This Row],[2020 1]]</f>
        <v>0</v>
      </c>
      <c r="AT265" s="81">
        <f ca="1">VLOOKUP(eurostat_totals[[#This Row],[energy carrier EUCalc]],$AE$11:$BI$24,COLUMN()-COLUMN($AD$29),FALSE)*eurostat_totals[[#This Row],[2020 1]]</f>
        <v>0</v>
      </c>
      <c r="AU265" s="81">
        <f ca="1">VLOOKUP(eurostat_totals[[#This Row],[energy carrier EUCalc]],$AE$11:$BI$24,COLUMN()-COLUMN($AD$29),FALSE)*eurostat_totals[[#This Row],[2020 1]]</f>
        <v>0</v>
      </c>
      <c r="AV265" s="81">
        <f>VLOOKUP(eurostat_totals[[#This Row],[energy carrier EUCalc]],$AE$11:$BI$24,COLUMN()-COLUMN($AD$29),FALSE)*eurostat_totals[[#This Row],[2020 1]]</f>
        <v>0</v>
      </c>
      <c r="AW265" s="81">
        <f ca="1">VLOOKUP(eurostat_totals[[#This Row],[energy carrier EUCalc]],$AE$11:$BI$24,COLUMN()-COLUMN($AD$29),FALSE)*eurostat_totals[[#This Row],[2020 1]]</f>
        <v>0</v>
      </c>
      <c r="AX265" s="81">
        <f ca="1">VLOOKUP(eurostat_totals[[#This Row],[energy carrier EUCalc]],$AE$11:$BI$24,COLUMN()-COLUMN($AD$29),FALSE)*eurostat_totals[[#This Row],[2020 1]]</f>
        <v>0</v>
      </c>
      <c r="AY265" s="81">
        <f ca="1">VLOOKUP(eurostat_totals[[#This Row],[energy carrier EUCalc]],$AE$11:$BI$24,COLUMN()-COLUMN($AD$29),FALSE)*eurostat_totals[[#This Row],[2020 1]]</f>
        <v>0</v>
      </c>
      <c r="AZ265" s="81">
        <f ca="1">VLOOKUP(eurostat_totals[[#This Row],[energy carrier EUCalc]],$AE$11:$BI$24,COLUMN()-COLUMN($AD$29),FALSE)*eurostat_totals[[#This Row],[2020 1]]</f>
        <v>0</v>
      </c>
      <c r="BA265" s="81">
        <f ca="1">VLOOKUP(eurostat_totals[[#This Row],[energy carrier EUCalc]],$AE$11:$BI$24,COLUMN()-COLUMN($AD$29),FALSE)*eurostat_totals[[#This Row],[2020 1]]</f>
        <v>0</v>
      </c>
      <c r="BB265" s="81">
        <f ca="1">VLOOKUP(eurostat_totals[[#This Row],[energy carrier EUCalc]],$AE$11:$BI$24,COLUMN()-COLUMN($AD$29),FALSE)*eurostat_totals[[#This Row],[2020 1]]</f>
        <v>0</v>
      </c>
      <c r="BC265" s="81">
        <f>VLOOKUP(eurostat_totals[[#This Row],[energy carrier EUCalc]],$AE$11:$BI$24,COLUMN()-COLUMN($AD$29),FALSE)*eurostat_totals[[#This Row],[2020 1]]</f>
        <v>0</v>
      </c>
      <c r="BD265" s="81">
        <f ca="1">VLOOKUP(eurostat_totals[[#This Row],[energy carrier EUCalc]],$AE$11:$BI$24,COLUMN()-COLUMN($AD$29),FALSE)*eurostat_totals[[#This Row],[2020 1]]</f>
        <v>0</v>
      </c>
      <c r="BE265" s="81">
        <f ca="1">VLOOKUP(eurostat_totals[[#This Row],[energy carrier EUCalc]],$AE$11:$BI$24,COLUMN()-COLUMN($AD$29),FALSE)*eurostat_totals[[#This Row],[2020 1]]</f>
        <v>0</v>
      </c>
      <c r="BF265" s="81">
        <f ca="1">VLOOKUP(eurostat_totals[[#This Row],[energy carrier EUCalc]],$AE$11:$BI$24,COLUMN()-COLUMN($AD$29),FALSE)*eurostat_totals[[#This Row],[2020 1]]</f>
        <v>0</v>
      </c>
      <c r="BG265" s="81">
        <f ca="1">VLOOKUP(eurostat_totals[[#This Row],[energy carrier EUCalc]],$AE$11:$BI$24,COLUMN()-COLUMN($AD$29),FALSE)*eurostat_totals[[#This Row],[2020 1]]</f>
        <v>0</v>
      </c>
      <c r="BH265" s="81">
        <f ca="1">VLOOKUP(eurostat_totals[[#This Row],[energy carrier EUCalc]],$AE$11:$BI$24,COLUMN()-COLUMN($AD$29),FALSE)*eurostat_totals[[#This Row],[2020 1]]</f>
        <v>0</v>
      </c>
      <c r="BI265" s="81">
        <f ca="1">VLOOKUP(eurostat_totals[[#This Row],[energy carrier EUCalc]],$AE$11:$BI$24,COLUMN()-COLUMN($AD$29),FALSE)*eurostat_totals[[#This Row],[2020 1]]</f>
        <v>0</v>
      </c>
    </row>
    <row r="266" spans="1:61" x14ac:dyDescent="0.25">
      <c r="A266" s="81" t="str">
        <f t="shared" si="129"/>
        <v>heat-districtMalta</v>
      </c>
      <c r="B266" s="6" t="s">
        <v>60</v>
      </c>
      <c r="C266" t="s">
        <v>29</v>
      </c>
      <c r="D266" s="84">
        <v>0</v>
      </c>
      <c r="E266" s="84">
        <v>0</v>
      </c>
      <c r="F266" s="84">
        <v>0</v>
      </c>
      <c r="G266" s="84">
        <v>0</v>
      </c>
      <c r="H266" s="84">
        <v>0</v>
      </c>
      <c r="I266" s="84">
        <v>0</v>
      </c>
      <c r="J266" s="84">
        <v>0</v>
      </c>
      <c r="K266" s="84">
        <v>0</v>
      </c>
      <c r="L266" s="84">
        <v>0</v>
      </c>
      <c r="M266" s="84">
        <v>0</v>
      </c>
      <c r="N266" s="84">
        <v>0</v>
      </c>
      <c r="O266" s="84">
        <v>0</v>
      </c>
      <c r="P266" s="84">
        <v>0</v>
      </c>
      <c r="Q266" s="84">
        <v>0</v>
      </c>
      <c r="R266" s="84">
        <v>0</v>
      </c>
      <c r="S266" s="84">
        <v>0</v>
      </c>
      <c r="T266" s="84">
        <v>0</v>
      </c>
      <c r="U266" s="84">
        <v>0</v>
      </c>
      <c r="V266" s="84">
        <v>0</v>
      </c>
      <c r="W266" s="84">
        <v>0</v>
      </c>
      <c r="X266" s="84">
        <v>0</v>
      </c>
      <c r="Y266" s="84">
        <v>0</v>
      </c>
      <c r="Z266" s="84">
        <v>0</v>
      </c>
      <c r="AA266" s="84">
        <v>0</v>
      </c>
      <c r="AB266" s="84">
        <v>0</v>
      </c>
      <c r="AC266" s="84">
        <v>0</v>
      </c>
      <c r="AD266" s="84">
        <v>0</v>
      </c>
      <c r="AE266" s="84">
        <v>0</v>
      </c>
      <c r="AF266" s="84">
        <f t="shared" si="126"/>
        <v>0</v>
      </c>
      <c r="AG266" s="84">
        <f t="shared" si="127"/>
        <v>0</v>
      </c>
      <c r="AH266" s="84">
        <f t="shared" si="128"/>
        <v>0</v>
      </c>
      <c r="AI266" s="84">
        <f ca="1">VLOOKUP(eurostat_totals[[#This Row],[energy carrier EUCalc]],$AE$11:$BI$24,COLUMN()-COLUMN($AD$29),FALSE)*eurostat_totals[[#This Row],[2020 1]]</f>
        <v>0</v>
      </c>
      <c r="AJ266" s="84">
        <f ca="1">VLOOKUP(eurostat_totals[[#This Row],[energy carrier EUCalc]],$AE$11:$BI$24,COLUMN()-COLUMN($AD$29),FALSE)*eurostat_totals[[#This Row],[2020 1]]</f>
        <v>0</v>
      </c>
      <c r="AK266" s="84">
        <f ca="1">VLOOKUP(eurostat_totals[[#This Row],[energy carrier EUCalc]],$AE$11:$BI$24,COLUMN()-COLUMN($AD$29),FALSE)*eurostat_totals[[#This Row],[2020 1]]</f>
        <v>0</v>
      </c>
      <c r="AL266" s="84">
        <f ca="1">VLOOKUP(eurostat_totals[[#This Row],[energy carrier EUCalc]],$AE$11:$BI$24,COLUMN()-COLUMN($AD$29),FALSE)*eurostat_totals[[#This Row],[2020 1]]</f>
        <v>0</v>
      </c>
      <c r="AM266" s="84">
        <f ca="1">VLOOKUP(eurostat_totals[[#This Row],[energy carrier EUCalc]],$AE$11:$BI$24,COLUMN()-COLUMN($AD$29),FALSE)*eurostat_totals[[#This Row],[2020 1]]</f>
        <v>0</v>
      </c>
      <c r="AN266" s="84">
        <f ca="1">VLOOKUP(eurostat_totals[[#This Row],[energy carrier EUCalc]],$AE$11:$BI$24,COLUMN()-COLUMN($AD$29),FALSE)*eurostat_totals[[#This Row],[2020 1]]</f>
        <v>0</v>
      </c>
      <c r="AO266" s="84">
        <f>VLOOKUP(eurostat_totals[[#This Row],[energy carrier EUCalc]],$AE$11:$BI$24,COLUMN()-COLUMN($AD$29),FALSE)*eurostat_totals[[#This Row],[2020 1]]</f>
        <v>0</v>
      </c>
      <c r="AP266" s="84">
        <f ca="1">VLOOKUP(eurostat_totals[[#This Row],[energy carrier EUCalc]],$AE$11:$BI$24,COLUMN()-COLUMN($AD$29),FALSE)*eurostat_totals[[#This Row],[2020 1]]</f>
        <v>0</v>
      </c>
      <c r="AQ266" s="84">
        <f ca="1">VLOOKUP(eurostat_totals[[#This Row],[energy carrier EUCalc]],$AE$11:$BI$24,COLUMN()-COLUMN($AD$29),FALSE)*eurostat_totals[[#This Row],[2020 1]]</f>
        <v>0</v>
      </c>
      <c r="AR266" s="81">
        <f ca="1">VLOOKUP(eurostat_totals[[#This Row],[energy carrier EUCalc]],$AE$11:$BI$24,COLUMN()-COLUMN($AD$29),FALSE)*eurostat_totals[[#This Row],[2020 1]]</f>
        <v>0</v>
      </c>
      <c r="AS266" s="81">
        <f ca="1">VLOOKUP(eurostat_totals[[#This Row],[energy carrier EUCalc]],$AE$11:$BI$24,COLUMN()-COLUMN($AD$29),FALSE)*eurostat_totals[[#This Row],[2020 1]]</f>
        <v>0</v>
      </c>
      <c r="AT266" s="81">
        <f ca="1">VLOOKUP(eurostat_totals[[#This Row],[energy carrier EUCalc]],$AE$11:$BI$24,COLUMN()-COLUMN($AD$29),FALSE)*eurostat_totals[[#This Row],[2020 1]]</f>
        <v>0</v>
      </c>
      <c r="AU266" s="81">
        <f ca="1">VLOOKUP(eurostat_totals[[#This Row],[energy carrier EUCalc]],$AE$11:$BI$24,COLUMN()-COLUMN($AD$29),FALSE)*eurostat_totals[[#This Row],[2020 1]]</f>
        <v>0</v>
      </c>
      <c r="AV266" s="81">
        <f>VLOOKUP(eurostat_totals[[#This Row],[energy carrier EUCalc]],$AE$11:$BI$24,COLUMN()-COLUMN($AD$29),FALSE)*eurostat_totals[[#This Row],[2020 1]]</f>
        <v>0</v>
      </c>
      <c r="AW266" s="81">
        <f ca="1">VLOOKUP(eurostat_totals[[#This Row],[energy carrier EUCalc]],$AE$11:$BI$24,COLUMN()-COLUMN($AD$29),FALSE)*eurostat_totals[[#This Row],[2020 1]]</f>
        <v>0</v>
      </c>
      <c r="AX266" s="81">
        <f ca="1">VLOOKUP(eurostat_totals[[#This Row],[energy carrier EUCalc]],$AE$11:$BI$24,COLUMN()-COLUMN($AD$29),FALSE)*eurostat_totals[[#This Row],[2020 1]]</f>
        <v>0</v>
      </c>
      <c r="AY266" s="81">
        <f ca="1">VLOOKUP(eurostat_totals[[#This Row],[energy carrier EUCalc]],$AE$11:$BI$24,COLUMN()-COLUMN($AD$29),FALSE)*eurostat_totals[[#This Row],[2020 1]]</f>
        <v>0</v>
      </c>
      <c r="AZ266" s="81">
        <f ca="1">VLOOKUP(eurostat_totals[[#This Row],[energy carrier EUCalc]],$AE$11:$BI$24,COLUMN()-COLUMN($AD$29),FALSE)*eurostat_totals[[#This Row],[2020 1]]</f>
        <v>0</v>
      </c>
      <c r="BA266" s="81">
        <f ca="1">VLOOKUP(eurostat_totals[[#This Row],[energy carrier EUCalc]],$AE$11:$BI$24,COLUMN()-COLUMN($AD$29),FALSE)*eurostat_totals[[#This Row],[2020 1]]</f>
        <v>0</v>
      </c>
      <c r="BB266" s="81">
        <f ca="1">VLOOKUP(eurostat_totals[[#This Row],[energy carrier EUCalc]],$AE$11:$BI$24,COLUMN()-COLUMN($AD$29),FALSE)*eurostat_totals[[#This Row],[2020 1]]</f>
        <v>0</v>
      </c>
      <c r="BC266" s="81">
        <f>VLOOKUP(eurostat_totals[[#This Row],[energy carrier EUCalc]],$AE$11:$BI$24,COLUMN()-COLUMN($AD$29),FALSE)*eurostat_totals[[#This Row],[2020 1]]</f>
        <v>0</v>
      </c>
      <c r="BD266" s="81">
        <f ca="1">VLOOKUP(eurostat_totals[[#This Row],[energy carrier EUCalc]],$AE$11:$BI$24,COLUMN()-COLUMN($AD$29),FALSE)*eurostat_totals[[#This Row],[2020 1]]</f>
        <v>0</v>
      </c>
      <c r="BE266" s="81">
        <f ca="1">VLOOKUP(eurostat_totals[[#This Row],[energy carrier EUCalc]],$AE$11:$BI$24,COLUMN()-COLUMN($AD$29),FALSE)*eurostat_totals[[#This Row],[2020 1]]</f>
        <v>0</v>
      </c>
      <c r="BF266" s="81">
        <f ca="1">VLOOKUP(eurostat_totals[[#This Row],[energy carrier EUCalc]],$AE$11:$BI$24,COLUMN()-COLUMN($AD$29),FALSE)*eurostat_totals[[#This Row],[2020 1]]</f>
        <v>0</v>
      </c>
      <c r="BG266" s="81">
        <f ca="1">VLOOKUP(eurostat_totals[[#This Row],[energy carrier EUCalc]],$AE$11:$BI$24,COLUMN()-COLUMN($AD$29),FALSE)*eurostat_totals[[#This Row],[2020 1]]</f>
        <v>0</v>
      </c>
      <c r="BH266" s="81">
        <f ca="1">VLOOKUP(eurostat_totals[[#This Row],[energy carrier EUCalc]],$AE$11:$BI$24,COLUMN()-COLUMN($AD$29),FALSE)*eurostat_totals[[#This Row],[2020 1]]</f>
        <v>0</v>
      </c>
      <c r="BI266" s="81">
        <f ca="1">VLOOKUP(eurostat_totals[[#This Row],[energy carrier EUCalc]],$AE$11:$BI$24,COLUMN()-COLUMN($AD$29),FALSE)*eurostat_totals[[#This Row],[2020 1]]</f>
        <v>0</v>
      </c>
    </row>
    <row r="267" spans="1:61" x14ac:dyDescent="0.25">
      <c r="A267" s="81" t="str">
        <f t="shared" si="129"/>
        <v>heat-districtNetherlands</v>
      </c>
      <c r="B267" s="6" t="s">
        <v>60</v>
      </c>
      <c r="C267" t="s">
        <v>8</v>
      </c>
      <c r="D267" s="84">
        <v>1305.5605399999999</v>
      </c>
      <c r="E267" s="84">
        <v>1313.8876200000002</v>
      </c>
      <c r="F267" s="84">
        <v>1672.21955</v>
      </c>
      <c r="G267" s="84">
        <v>1843.0526199999999</v>
      </c>
      <c r="H267" s="84">
        <v>1861.11401</v>
      </c>
      <c r="I267" s="84">
        <v>1706.9467299999999</v>
      </c>
      <c r="J267" s="84">
        <v>2143.3275900000003</v>
      </c>
      <c r="K267" s="84">
        <v>1889.1655700000001</v>
      </c>
      <c r="L267" s="84">
        <v>1909.72741</v>
      </c>
      <c r="M267" s="84">
        <v>1901.1095800000003</v>
      </c>
      <c r="N267" s="84">
        <v>1982.7754400000001</v>
      </c>
      <c r="O267" s="84">
        <v>2288.33043</v>
      </c>
      <c r="P267" s="84">
        <v>2254.9988500000004</v>
      </c>
      <c r="Q267" s="84">
        <v>2459.4426200000003</v>
      </c>
      <c r="R267" s="84">
        <v>2525.0009300000002</v>
      </c>
      <c r="S267" s="84">
        <v>2446.1146400000002</v>
      </c>
      <c r="T267" s="84">
        <v>2448.8942100000004</v>
      </c>
      <c r="U267" s="84">
        <v>2401.6647800000001</v>
      </c>
      <c r="V267" s="84">
        <v>2737.2251700000002</v>
      </c>
      <c r="W267" s="84">
        <v>2782.2216400000002</v>
      </c>
      <c r="X267" s="84">
        <v>3381.3876100000002</v>
      </c>
      <c r="Y267" s="84">
        <v>2904.7204300000003</v>
      </c>
      <c r="Z267" s="84">
        <v>3362.5004899999999</v>
      </c>
      <c r="AA267" s="84">
        <v>3784.4485200000004</v>
      </c>
      <c r="AB267" s="84">
        <v>3032.7783600000002</v>
      </c>
      <c r="AC267" s="84">
        <v>3354.9991400000004</v>
      </c>
      <c r="AD267" s="84">
        <v>3409.6252500000005</v>
      </c>
      <c r="AE267" s="84">
        <v>3317.0271900000007</v>
      </c>
      <c r="AF267" s="84">
        <f t="shared" si="126"/>
        <v>3307.932530000001</v>
      </c>
      <c r="AG267" s="84">
        <f t="shared" si="127"/>
        <v>3212.6293320000009</v>
      </c>
      <c r="AH267" s="84">
        <f t="shared" si="128"/>
        <v>3248.5995264000012</v>
      </c>
      <c r="AI267" s="84">
        <f ca="1">VLOOKUP(eurostat_totals[[#This Row],[energy carrier EUCalc]],$AE$11:$BI$24,COLUMN()-COLUMN($AD$29),FALSE)*eurostat_totals[[#This Row],[2020 1]]</f>
        <v>3248.5995264000012</v>
      </c>
      <c r="AJ267" s="84">
        <f ca="1">VLOOKUP(eurostat_totals[[#This Row],[energy carrier EUCalc]],$AE$11:$BI$24,COLUMN()-COLUMN($AD$29),FALSE)*eurostat_totals[[#This Row],[2020 1]]</f>
        <v>3248.5995264000012</v>
      </c>
      <c r="AK267" s="84">
        <f ca="1">VLOOKUP(eurostat_totals[[#This Row],[energy carrier EUCalc]],$AE$11:$BI$24,COLUMN()-COLUMN($AD$29),FALSE)*eurostat_totals[[#This Row],[2020 1]]</f>
        <v>3248.5995264000012</v>
      </c>
      <c r="AL267" s="84">
        <f ca="1">VLOOKUP(eurostat_totals[[#This Row],[energy carrier EUCalc]],$AE$11:$BI$24,COLUMN()-COLUMN($AD$29),FALSE)*eurostat_totals[[#This Row],[2020 1]]</f>
        <v>3248.5995264000012</v>
      </c>
      <c r="AM267" s="84">
        <f ca="1">VLOOKUP(eurostat_totals[[#This Row],[energy carrier EUCalc]],$AE$11:$BI$24,COLUMN()-COLUMN($AD$29),FALSE)*eurostat_totals[[#This Row],[2020 1]]</f>
        <v>3248.5995264000012</v>
      </c>
      <c r="AN267" s="84">
        <f ca="1">VLOOKUP(eurostat_totals[[#This Row],[energy carrier EUCalc]],$AE$11:$BI$24,COLUMN()-COLUMN($AD$29),FALSE)*eurostat_totals[[#This Row],[2020 1]]</f>
        <v>3248.5995264000012</v>
      </c>
      <c r="AO267" s="84">
        <f>VLOOKUP(eurostat_totals[[#This Row],[energy carrier EUCalc]],$AE$11:$BI$24,COLUMN()-COLUMN($AD$29),FALSE)*eurostat_totals[[#This Row],[2020 1]]</f>
        <v>3248.5995264000012</v>
      </c>
      <c r="AP267" s="84">
        <f ca="1">VLOOKUP(eurostat_totals[[#This Row],[energy carrier EUCalc]],$AE$11:$BI$24,COLUMN()-COLUMN($AD$29),FALSE)*eurostat_totals[[#This Row],[2020 1]]</f>
        <v>3248.5995264000012</v>
      </c>
      <c r="AQ267" s="84">
        <f ca="1">VLOOKUP(eurostat_totals[[#This Row],[energy carrier EUCalc]],$AE$11:$BI$24,COLUMN()-COLUMN($AD$29),FALSE)*eurostat_totals[[#This Row],[2020 1]]</f>
        <v>3248.5995264000012</v>
      </c>
      <c r="AR267" s="81">
        <f ca="1">VLOOKUP(eurostat_totals[[#This Row],[energy carrier EUCalc]],$AE$11:$BI$24,COLUMN()-COLUMN($AD$29),FALSE)*eurostat_totals[[#This Row],[2020 1]]</f>
        <v>3248.5995264000012</v>
      </c>
      <c r="AS267" s="81">
        <f ca="1">VLOOKUP(eurostat_totals[[#This Row],[energy carrier EUCalc]],$AE$11:$BI$24,COLUMN()-COLUMN($AD$29),FALSE)*eurostat_totals[[#This Row],[2020 1]]</f>
        <v>3248.5995264000012</v>
      </c>
      <c r="AT267" s="81">
        <f ca="1">VLOOKUP(eurostat_totals[[#This Row],[energy carrier EUCalc]],$AE$11:$BI$24,COLUMN()-COLUMN($AD$29),FALSE)*eurostat_totals[[#This Row],[2020 1]]</f>
        <v>3248.5995264000012</v>
      </c>
      <c r="AU267" s="81">
        <f ca="1">VLOOKUP(eurostat_totals[[#This Row],[energy carrier EUCalc]],$AE$11:$BI$24,COLUMN()-COLUMN($AD$29),FALSE)*eurostat_totals[[#This Row],[2020 1]]</f>
        <v>3248.5995264000012</v>
      </c>
      <c r="AV267" s="81">
        <f>VLOOKUP(eurostat_totals[[#This Row],[energy carrier EUCalc]],$AE$11:$BI$24,COLUMN()-COLUMN($AD$29),FALSE)*eurostat_totals[[#This Row],[2020 1]]</f>
        <v>3248.5995264000012</v>
      </c>
      <c r="AW267" s="81">
        <f ca="1">VLOOKUP(eurostat_totals[[#This Row],[energy carrier EUCalc]],$AE$11:$BI$24,COLUMN()-COLUMN($AD$29),FALSE)*eurostat_totals[[#This Row],[2020 1]]</f>
        <v>3248.5995264000012</v>
      </c>
      <c r="AX267" s="81">
        <f ca="1">VLOOKUP(eurostat_totals[[#This Row],[energy carrier EUCalc]],$AE$11:$BI$24,COLUMN()-COLUMN($AD$29),FALSE)*eurostat_totals[[#This Row],[2020 1]]</f>
        <v>3248.5995264000012</v>
      </c>
      <c r="AY267" s="81">
        <f ca="1">VLOOKUP(eurostat_totals[[#This Row],[energy carrier EUCalc]],$AE$11:$BI$24,COLUMN()-COLUMN($AD$29),FALSE)*eurostat_totals[[#This Row],[2020 1]]</f>
        <v>3248.5995264000012</v>
      </c>
      <c r="AZ267" s="81">
        <f ca="1">VLOOKUP(eurostat_totals[[#This Row],[energy carrier EUCalc]],$AE$11:$BI$24,COLUMN()-COLUMN($AD$29),FALSE)*eurostat_totals[[#This Row],[2020 1]]</f>
        <v>3248.5995264000012</v>
      </c>
      <c r="BA267" s="81">
        <f ca="1">VLOOKUP(eurostat_totals[[#This Row],[energy carrier EUCalc]],$AE$11:$BI$24,COLUMN()-COLUMN($AD$29),FALSE)*eurostat_totals[[#This Row],[2020 1]]</f>
        <v>3248.5995264000012</v>
      </c>
      <c r="BB267" s="81">
        <f ca="1">VLOOKUP(eurostat_totals[[#This Row],[energy carrier EUCalc]],$AE$11:$BI$24,COLUMN()-COLUMN($AD$29),FALSE)*eurostat_totals[[#This Row],[2020 1]]</f>
        <v>3248.5995264000012</v>
      </c>
      <c r="BC267" s="81">
        <f>VLOOKUP(eurostat_totals[[#This Row],[energy carrier EUCalc]],$AE$11:$BI$24,COLUMN()-COLUMN($AD$29),FALSE)*eurostat_totals[[#This Row],[2020 1]]</f>
        <v>3248.5995264000012</v>
      </c>
      <c r="BD267" s="81">
        <f ca="1">VLOOKUP(eurostat_totals[[#This Row],[energy carrier EUCalc]],$AE$11:$BI$24,COLUMN()-COLUMN($AD$29),FALSE)*eurostat_totals[[#This Row],[2020 1]]</f>
        <v>3248.5995264000012</v>
      </c>
      <c r="BE267" s="81">
        <f ca="1">VLOOKUP(eurostat_totals[[#This Row],[energy carrier EUCalc]],$AE$11:$BI$24,COLUMN()-COLUMN($AD$29),FALSE)*eurostat_totals[[#This Row],[2020 1]]</f>
        <v>3248.5995264000012</v>
      </c>
      <c r="BF267" s="81">
        <f ca="1">VLOOKUP(eurostat_totals[[#This Row],[energy carrier EUCalc]],$AE$11:$BI$24,COLUMN()-COLUMN($AD$29),FALSE)*eurostat_totals[[#This Row],[2020 1]]</f>
        <v>3248.5995264000012</v>
      </c>
      <c r="BG267" s="81">
        <f ca="1">VLOOKUP(eurostat_totals[[#This Row],[energy carrier EUCalc]],$AE$11:$BI$24,COLUMN()-COLUMN($AD$29),FALSE)*eurostat_totals[[#This Row],[2020 1]]</f>
        <v>3248.5995264000012</v>
      </c>
      <c r="BH267" s="81">
        <f ca="1">VLOOKUP(eurostat_totals[[#This Row],[energy carrier EUCalc]],$AE$11:$BI$24,COLUMN()-COLUMN($AD$29),FALSE)*eurostat_totals[[#This Row],[2020 1]]</f>
        <v>3248.5995264000012</v>
      </c>
      <c r="BI267" s="81">
        <f ca="1">VLOOKUP(eurostat_totals[[#This Row],[energy carrier EUCalc]],$AE$11:$BI$24,COLUMN()-COLUMN($AD$29),FALSE)*eurostat_totals[[#This Row],[2020 1]]</f>
        <v>3248.5995264000012</v>
      </c>
    </row>
    <row r="268" spans="1:61" x14ac:dyDescent="0.25">
      <c r="A268" s="81" t="str">
        <f t="shared" si="129"/>
        <v>heat-districtNorway</v>
      </c>
      <c r="B268" s="6" t="s">
        <v>60</v>
      </c>
      <c r="C268" t="s">
        <v>71</v>
      </c>
      <c r="D268" s="84">
        <v>286.38875000000002</v>
      </c>
      <c r="E268" s="84">
        <v>295.27406999999999</v>
      </c>
      <c r="F268" s="84">
        <v>273.32826</v>
      </c>
      <c r="G268" s="84">
        <v>328.33816000000002</v>
      </c>
      <c r="H268" s="84">
        <v>259.72116000000005</v>
      </c>
      <c r="I268" s="84">
        <v>290.27316999999999</v>
      </c>
      <c r="J268" s="84">
        <v>320.27857000000006</v>
      </c>
      <c r="K268" s="84">
        <v>275.56121999999999</v>
      </c>
      <c r="L268" s="84">
        <v>297.22791000000001</v>
      </c>
      <c r="M268" s="84">
        <v>325.55858999999998</v>
      </c>
      <c r="N268" s="84">
        <v>237.49623</v>
      </c>
      <c r="O268" s="84">
        <v>325.55858999999998</v>
      </c>
      <c r="P268" s="84">
        <v>333.33906000000002</v>
      </c>
      <c r="Q268" s="84">
        <v>374.71860000000004</v>
      </c>
      <c r="R268" s="84">
        <v>417.22625000000005</v>
      </c>
      <c r="S268" s="84">
        <v>426.94893000000002</v>
      </c>
      <c r="T268" s="84">
        <v>501.67168000000009</v>
      </c>
      <c r="U268" s="84">
        <v>568.61396000000002</v>
      </c>
      <c r="V268" s="84">
        <v>718.33857999999998</v>
      </c>
      <c r="W268" s="84">
        <v>750.5536800000001</v>
      </c>
      <c r="X268" s="84">
        <v>1083.89274</v>
      </c>
      <c r="Y268" s="84">
        <v>787.78130999999996</v>
      </c>
      <c r="Z268" s="84">
        <v>950.2756700000001</v>
      </c>
      <c r="AA268" s="84">
        <v>1082.4971400000002</v>
      </c>
      <c r="AB268" s="84">
        <v>999.72643000000005</v>
      </c>
      <c r="AC268" s="84">
        <v>1037.2215500000002</v>
      </c>
      <c r="AD268" s="84">
        <v>1331.6698900000001</v>
      </c>
      <c r="AE268" s="84">
        <v>1271.1124800000002</v>
      </c>
      <c r="AF268" s="84">
        <f t="shared" si="126"/>
        <v>1335.2798420000004</v>
      </c>
      <c r="AG268" s="84">
        <f t="shared" si="127"/>
        <v>1385.8363824000005</v>
      </c>
      <c r="AH268" s="84">
        <f t="shared" si="128"/>
        <v>1463.0583728800007</v>
      </c>
      <c r="AI268" s="84">
        <f ca="1">VLOOKUP(eurostat_totals[[#This Row],[energy carrier EUCalc]],$AE$11:$BI$24,COLUMN()-COLUMN($AD$29),FALSE)*eurostat_totals[[#This Row],[2020 1]]</f>
        <v>1463.0583728800007</v>
      </c>
      <c r="AJ268" s="84">
        <f ca="1">VLOOKUP(eurostat_totals[[#This Row],[energy carrier EUCalc]],$AE$11:$BI$24,COLUMN()-COLUMN($AD$29),FALSE)*eurostat_totals[[#This Row],[2020 1]]</f>
        <v>1463.0583728800007</v>
      </c>
      <c r="AK268" s="84">
        <f ca="1">VLOOKUP(eurostat_totals[[#This Row],[energy carrier EUCalc]],$AE$11:$BI$24,COLUMN()-COLUMN($AD$29),FALSE)*eurostat_totals[[#This Row],[2020 1]]</f>
        <v>1463.0583728800007</v>
      </c>
      <c r="AL268" s="84">
        <f ca="1">VLOOKUP(eurostat_totals[[#This Row],[energy carrier EUCalc]],$AE$11:$BI$24,COLUMN()-COLUMN($AD$29),FALSE)*eurostat_totals[[#This Row],[2020 1]]</f>
        <v>1463.0583728800007</v>
      </c>
      <c r="AM268" s="84">
        <f ca="1">VLOOKUP(eurostat_totals[[#This Row],[energy carrier EUCalc]],$AE$11:$BI$24,COLUMN()-COLUMN($AD$29),FALSE)*eurostat_totals[[#This Row],[2020 1]]</f>
        <v>1463.0583728800007</v>
      </c>
      <c r="AN268" s="84">
        <f ca="1">VLOOKUP(eurostat_totals[[#This Row],[energy carrier EUCalc]],$AE$11:$BI$24,COLUMN()-COLUMN($AD$29),FALSE)*eurostat_totals[[#This Row],[2020 1]]</f>
        <v>1463.0583728800007</v>
      </c>
      <c r="AO268" s="84">
        <f>VLOOKUP(eurostat_totals[[#This Row],[energy carrier EUCalc]],$AE$11:$BI$24,COLUMN()-COLUMN($AD$29),FALSE)*eurostat_totals[[#This Row],[2020 1]]</f>
        <v>1463.0583728800007</v>
      </c>
      <c r="AP268" s="84">
        <f ca="1">VLOOKUP(eurostat_totals[[#This Row],[energy carrier EUCalc]],$AE$11:$BI$24,COLUMN()-COLUMN($AD$29),FALSE)*eurostat_totals[[#This Row],[2020 1]]</f>
        <v>1463.0583728800007</v>
      </c>
      <c r="AQ268" s="84">
        <f ca="1">VLOOKUP(eurostat_totals[[#This Row],[energy carrier EUCalc]],$AE$11:$BI$24,COLUMN()-COLUMN($AD$29),FALSE)*eurostat_totals[[#This Row],[2020 1]]</f>
        <v>1463.0583728800007</v>
      </c>
      <c r="AR268" s="81">
        <f ca="1">VLOOKUP(eurostat_totals[[#This Row],[energy carrier EUCalc]],$AE$11:$BI$24,COLUMN()-COLUMN($AD$29),FALSE)*eurostat_totals[[#This Row],[2020 1]]</f>
        <v>1463.0583728800007</v>
      </c>
      <c r="AS268" s="81">
        <f ca="1">VLOOKUP(eurostat_totals[[#This Row],[energy carrier EUCalc]],$AE$11:$BI$24,COLUMN()-COLUMN($AD$29),FALSE)*eurostat_totals[[#This Row],[2020 1]]</f>
        <v>1463.0583728800007</v>
      </c>
      <c r="AT268" s="81">
        <f ca="1">VLOOKUP(eurostat_totals[[#This Row],[energy carrier EUCalc]],$AE$11:$BI$24,COLUMN()-COLUMN($AD$29),FALSE)*eurostat_totals[[#This Row],[2020 1]]</f>
        <v>1463.0583728800007</v>
      </c>
      <c r="AU268" s="81">
        <f ca="1">VLOOKUP(eurostat_totals[[#This Row],[energy carrier EUCalc]],$AE$11:$BI$24,COLUMN()-COLUMN($AD$29),FALSE)*eurostat_totals[[#This Row],[2020 1]]</f>
        <v>1463.0583728800007</v>
      </c>
      <c r="AV268" s="81">
        <f>VLOOKUP(eurostat_totals[[#This Row],[energy carrier EUCalc]],$AE$11:$BI$24,COLUMN()-COLUMN($AD$29),FALSE)*eurostat_totals[[#This Row],[2020 1]]</f>
        <v>1463.0583728800007</v>
      </c>
      <c r="AW268" s="81">
        <f ca="1">VLOOKUP(eurostat_totals[[#This Row],[energy carrier EUCalc]],$AE$11:$BI$24,COLUMN()-COLUMN($AD$29),FALSE)*eurostat_totals[[#This Row],[2020 1]]</f>
        <v>1463.0583728800007</v>
      </c>
      <c r="AX268" s="81">
        <f ca="1">VLOOKUP(eurostat_totals[[#This Row],[energy carrier EUCalc]],$AE$11:$BI$24,COLUMN()-COLUMN($AD$29),FALSE)*eurostat_totals[[#This Row],[2020 1]]</f>
        <v>1463.0583728800007</v>
      </c>
      <c r="AY268" s="81">
        <f ca="1">VLOOKUP(eurostat_totals[[#This Row],[energy carrier EUCalc]],$AE$11:$BI$24,COLUMN()-COLUMN($AD$29),FALSE)*eurostat_totals[[#This Row],[2020 1]]</f>
        <v>1463.0583728800007</v>
      </c>
      <c r="AZ268" s="81">
        <f ca="1">VLOOKUP(eurostat_totals[[#This Row],[energy carrier EUCalc]],$AE$11:$BI$24,COLUMN()-COLUMN($AD$29),FALSE)*eurostat_totals[[#This Row],[2020 1]]</f>
        <v>1463.0583728800007</v>
      </c>
      <c r="BA268" s="81">
        <f ca="1">VLOOKUP(eurostat_totals[[#This Row],[energy carrier EUCalc]],$AE$11:$BI$24,COLUMN()-COLUMN($AD$29),FALSE)*eurostat_totals[[#This Row],[2020 1]]</f>
        <v>1463.0583728800007</v>
      </c>
      <c r="BB268" s="81">
        <f ca="1">VLOOKUP(eurostat_totals[[#This Row],[energy carrier EUCalc]],$AE$11:$BI$24,COLUMN()-COLUMN($AD$29),FALSE)*eurostat_totals[[#This Row],[2020 1]]</f>
        <v>1463.0583728800007</v>
      </c>
      <c r="BC268" s="81">
        <f>VLOOKUP(eurostat_totals[[#This Row],[energy carrier EUCalc]],$AE$11:$BI$24,COLUMN()-COLUMN($AD$29),FALSE)*eurostat_totals[[#This Row],[2020 1]]</f>
        <v>1463.0583728800007</v>
      </c>
      <c r="BD268" s="81">
        <f ca="1">VLOOKUP(eurostat_totals[[#This Row],[energy carrier EUCalc]],$AE$11:$BI$24,COLUMN()-COLUMN($AD$29),FALSE)*eurostat_totals[[#This Row],[2020 1]]</f>
        <v>1463.0583728800007</v>
      </c>
      <c r="BE268" s="81">
        <f ca="1">VLOOKUP(eurostat_totals[[#This Row],[energy carrier EUCalc]],$AE$11:$BI$24,COLUMN()-COLUMN($AD$29),FALSE)*eurostat_totals[[#This Row],[2020 1]]</f>
        <v>1463.0583728800007</v>
      </c>
      <c r="BF268" s="81">
        <f ca="1">VLOOKUP(eurostat_totals[[#This Row],[energy carrier EUCalc]],$AE$11:$BI$24,COLUMN()-COLUMN($AD$29),FALSE)*eurostat_totals[[#This Row],[2020 1]]</f>
        <v>1463.0583728800007</v>
      </c>
      <c r="BG268" s="81">
        <f ca="1">VLOOKUP(eurostat_totals[[#This Row],[energy carrier EUCalc]],$AE$11:$BI$24,COLUMN()-COLUMN($AD$29),FALSE)*eurostat_totals[[#This Row],[2020 1]]</f>
        <v>1463.0583728800007</v>
      </c>
      <c r="BH268" s="81">
        <f ca="1">VLOOKUP(eurostat_totals[[#This Row],[energy carrier EUCalc]],$AE$11:$BI$24,COLUMN()-COLUMN($AD$29),FALSE)*eurostat_totals[[#This Row],[2020 1]]</f>
        <v>1463.0583728800007</v>
      </c>
      <c r="BI268" s="81">
        <f ca="1">VLOOKUP(eurostat_totals[[#This Row],[energy carrier EUCalc]],$AE$11:$BI$24,COLUMN()-COLUMN($AD$29),FALSE)*eurostat_totals[[#This Row],[2020 1]]</f>
        <v>1463.0583728800007</v>
      </c>
    </row>
    <row r="269" spans="1:61" x14ac:dyDescent="0.25">
      <c r="A269" s="81" t="str">
        <f t="shared" si="129"/>
        <v>heat-districtPoland</v>
      </c>
      <c r="B269" s="6" t="s">
        <v>60</v>
      </c>
      <c r="C269" t="s">
        <v>6</v>
      </c>
      <c r="D269" s="84">
        <v>67426.669500000004</v>
      </c>
      <c r="E269" s="84">
        <v>73359.167390000002</v>
      </c>
      <c r="F269" s="84">
        <v>75364.446880000003</v>
      </c>
      <c r="G269" s="84">
        <v>80555.555529999998</v>
      </c>
      <c r="H269" s="84">
        <v>80555.555529999998</v>
      </c>
      <c r="I269" s="84">
        <v>74166.661550000004</v>
      </c>
      <c r="J269" s="84">
        <v>76111.116139999998</v>
      </c>
      <c r="K269" s="84">
        <v>70833.329100000003</v>
      </c>
      <c r="L269" s="84">
        <v>67777.779200000004</v>
      </c>
      <c r="M269" s="84">
        <v>65277.782770000005</v>
      </c>
      <c r="N269" s="84">
        <v>56944.445830000011</v>
      </c>
      <c r="O269" s="84">
        <v>64277.777220000004</v>
      </c>
      <c r="P269" s="84">
        <v>57777.781849999999</v>
      </c>
      <c r="Q269" s="84">
        <v>55555.556340000003</v>
      </c>
      <c r="R269" s="84">
        <v>53333.330830000006</v>
      </c>
      <c r="S269" s="84">
        <v>52777.777360000007</v>
      </c>
      <c r="T269" s="84">
        <v>51388.887870000006</v>
      </c>
      <c r="U269" s="84">
        <v>49999.998379999997</v>
      </c>
      <c r="V269" s="84">
        <v>48611.108890000003</v>
      </c>
      <c r="W269" s="84">
        <v>49305.559450000008</v>
      </c>
      <c r="X269" s="84">
        <v>54166.666850000001</v>
      </c>
      <c r="Y269" s="84">
        <v>48611.108890000003</v>
      </c>
      <c r="Z269" s="84">
        <v>49999.998379999997</v>
      </c>
      <c r="AA269" s="84">
        <v>48888.891440000007</v>
      </c>
      <c r="AB269" s="84">
        <v>45277.776440000001</v>
      </c>
      <c r="AC269" s="84">
        <v>45138.890980000004</v>
      </c>
      <c r="AD269" s="84">
        <v>45277.776440000001</v>
      </c>
      <c r="AE269" s="84">
        <v>45555.558990000005</v>
      </c>
      <c r="AF269" s="84">
        <f t="shared" si="126"/>
        <v>44666.671112000004</v>
      </c>
      <c r="AG269" s="84">
        <f t="shared" si="127"/>
        <v>43822.227046400003</v>
      </c>
      <c r="AH269" s="84">
        <f t="shared" si="128"/>
        <v>43531.11716768</v>
      </c>
      <c r="AI269" s="84">
        <f ca="1">VLOOKUP(eurostat_totals[[#This Row],[energy carrier EUCalc]],$AE$11:$BI$24,COLUMN()-COLUMN($AD$29),FALSE)*eurostat_totals[[#This Row],[2020 1]]</f>
        <v>43531.11716768</v>
      </c>
      <c r="AJ269" s="84">
        <f ca="1">VLOOKUP(eurostat_totals[[#This Row],[energy carrier EUCalc]],$AE$11:$BI$24,COLUMN()-COLUMN($AD$29),FALSE)*eurostat_totals[[#This Row],[2020 1]]</f>
        <v>43531.11716768</v>
      </c>
      <c r="AK269" s="84">
        <f ca="1">VLOOKUP(eurostat_totals[[#This Row],[energy carrier EUCalc]],$AE$11:$BI$24,COLUMN()-COLUMN($AD$29),FALSE)*eurostat_totals[[#This Row],[2020 1]]</f>
        <v>43531.11716768</v>
      </c>
      <c r="AL269" s="84">
        <f ca="1">VLOOKUP(eurostat_totals[[#This Row],[energy carrier EUCalc]],$AE$11:$BI$24,COLUMN()-COLUMN($AD$29),FALSE)*eurostat_totals[[#This Row],[2020 1]]</f>
        <v>43531.11716768</v>
      </c>
      <c r="AM269" s="84">
        <f ca="1">VLOOKUP(eurostat_totals[[#This Row],[energy carrier EUCalc]],$AE$11:$BI$24,COLUMN()-COLUMN($AD$29),FALSE)*eurostat_totals[[#This Row],[2020 1]]</f>
        <v>43531.11716768</v>
      </c>
      <c r="AN269" s="84">
        <f ca="1">VLOOKUP(eurostat_totals[[#This Row],[energy carrier EUCalc]],$AE$11:$BI$24,COLUMN()-COLUMN($AD$29),FALSE)*eurostat_totals[[#This Row],[2020 1]]</f>
        <v>43531.11716768</v>
      </c>
      <c r="AO269" s="84">
        <f>VLOOKUP(eurostat_totals[[#This Row],[energy carrier EUCalc]],$AE$11:$BI$24,COLUMN()-COLUMN($AD$29),FALSE)*eurostat_totals[[#This Row],[2020 1]]</f>
        <v>43531.11716768</v>
      </c>
      <c r="AP269" s="84">
        <f ca="1">VLOOKUP(eurostat_totals[[#This Row],[energy carrier EUCalc]],$AE$11:$BI$24,COLUMN()-COLUMN($AD$29),FALSE)*eurostat_totals[[#This Row],[2020 1]]</f>
        <v>43531.11716768</v>
      </c>
      <c r="AQ269" s="84">
        <f ca="1">VLOOKUP(eurostat_totals[[#This Row],[energy carrier EUCalc]],$AE$11:$BI$24,COLUMN()-COLUMN($AD$29),FALSE)*eurostat_totals[[#This Row],[2020 1]]</f>
        <v>43531.11716768</v>
      </c>
      <c r="AR269" s="81">
        <f ca="1">VLOOKUP(eurostat_totals[[#This Row],[energy carrier EUCalc]],$AE$11:$BI$24,COLUMN()-COLUMN($AD$29),FALSE)*eurostat_totals[[#This Row],[2020 1]]</f>
        <v>43531.11716768</v>
      </c>
      <c r="AS269" s="81">
        <f ca="1">VLOOKUP(eurostat_totals[[#This Row],[energy carrier EUCalc]],$AE$11:$BI$24,COLUMN()-COLUMN($AD$29),FALSE)*eurostat_totals[[#This Row],[2020 1]]</f>
        <v>43531.11716768</v>
      </c>
      <c r="AT269" s="81">
        <f ca="1">VLOOKUP(eurostat_totals[[#This Row],[energy carrier EUCalc]],$AE$11:$BI$24,COLUMN()-COLUMN($AD$29),FALSE)*eurostat_totals[[#This Row],[2020 1]]</f>
        <v>43531.11716768</v>
      </c>
      <c r="AU269" s="81">
        <f ca="1">VLOOKUP(eurostat_totals[[#This Row],[energy carrier EUCalc]],$AE$11:$BI$24,COLUMN()-COLUMN($AD$29),FALSE)*eurostat_totals[[#This Row],[2020 1]]</f>
        <v>43531.11716768</v>
      </c>
      <c r="AV269" s="81">
        <f>VLOOKUP(eurostat_totals[[#This Row],[energy carrier EUCalc]],$AE$11:$BI$24,COLUMN()-COLUMN($AD$29),FALSE)*eurostat_totals[[#This Row],[2020 1]]</f>
        <v>43531.11716768</v>
      </c>
      <c r="AW269" s="81">
        <f ca="1">VLOOKUP(eurostat_totals[[#This Row],[energy carrier EUCalc]],$AE$11:$BI$24,COLUMN()-COLUMN($AD$29),FALSE)*eurostat_totals[[#This Row],[2020 1]]</f>
        <v>43531.11716768</v>
      </c>
      <c r="AX269" s="81">
        <f ca="1">VLOOKUP(eurostat_totals[[#This Row],[energy carrier EUCalc]],$AE$11:$BI$24,COLUMN()-COLUMN($AD$29),FALSE)*eurostat_totals[[#This Row],[2020 1]]</f>
        <v>43531.11716768</v>
      </c>
      <c r="AY269" s="81">
        <f ca="1">VLOOKUP(eurostat_totals[[#This Row],[energy carrier EUCalc]],$AE$11:$BI$24,COLUMN()-COLUMN($AD$29),FALSE)*eurostat_totals[[#This Row],[2020 1]]</f>
        <v>43531.11716768</v>
      </c>
      <c r="AZ269" s="81">
        <f ca="1">VLOOKUP(eurostat_totals[[#This Row],[energy carrier EUCalc]],$AE$11:$BI$24,COLUMN()-COLUMN($AD$29),FALSE)*eurostat_totals[[#This Row],[2020 1]]</f>
        <v>43531.11716768</v>
      </c>
      <c r="BA269" s="81">
        <f ca="1">VLOOKUP(eurostat_totals[[#This Row],[energy carrier EUCalc]],$AE$11:$BI$24,COLUMN()-COLUMN($AD$29),FALSE)*eurostat_totals[[#This Row],[2020 1]]</f>
        <v>43531.11716768</v>
      </c>
      <c r="BB269" s="81">
        <f ca="1">VLOOKUP(eurostat_totals[[#This Row],[energy carrier EUCalc]],$AE$11:$BI$24,COLUMN()-COLUMN($AD$29),FALSE)*eurostat_totals[[#This Row],[2020 1]]</f>
        <v>43531.11716768</v>
      </c>
      <c r="BC269" s="81">
        <f>VLOOKUP(eurostat_totals[[#This Row],[energy carrier EUCalc]],$AE$11:$BI$24,COLUMN()-COLUMN($AD$29),FALSE)*eurostat_totals[[#This Row],[2020 1]]</f>
        <v>43531.11716768</v>
      </c>
      <c r="BD269" s="81">
        <f ca="1">VLOOKUP(eurostat_totals[[#This Row],[energy carrier EUCalc]],$AE$11:$BI$24,COLUMN()-COLUMN($AD$29),FALSE)*eurostat_totals[[#This Row],[2020 1]]</f>
        <v>43531.11716768</v>
      </c>
      <c r="BE269" s="81">
        <f ca="1">VLOOKUP(eurostat_totals[[#This Row],[energy carrier EUCalc]],$AE$11:$BI$24,COLUMN()-COLUMN($AD$29),FALSE)*eurostat_totals[[#This Row],[2020 1]]</f>
        <v>43531.11716768</v>
      </c>
      <c r="BF269" s="81">
        <f ca="1">VLOOKUP(eurostat_totals[[#This Row],[energy carrier EUCalc]],$AE$11:$BI$24,COLUMN()-COLUMN($AD$29),FALSE)*eurostat_totals[[#This Row],[2020 1]]</f>
        <v>43531.11716768</v>
      </c>
      <c r="BG269" s="81">
        <f ca="1">VLOOKUP(eurostat_totals[[#This Row],[energy carrier EUCalc]],$AE$11:$BI$24,COLUMN()-COLUMN($AD$29),FALSE)*eurostat_totals[[#This Row],[2020 1]]</f>
        <v>43531.11716768</v>
      </c>
      <c r="BH269" s="81">
        <f ca="1">VLOOKUP(eurostat_totals[[#This Row],[energy carrier EUCalc]],$AE$11:$BI$24,COLUMN()-COLUMN($AD$29),FALSE)*eurostat_totals[[#This Row],[2020 1]]</f>
        <v>43531.11716768</v>
      </c>
      <c r="BI269" s="81">
        <f ca="1">VLOOKUP(eurostat_totals[[#This Row],[energy carrier EUCalc]],$AE$11:$BI$24,COLUMN()-COLUMN($AD$29),FALSE)*eurostat_totals[[#This Row],[2020 1]]</f>
        <v>43531.11716768</v>
      </c>
    </row>
    <row r="270" spans="1:61" x14ac:dyDescent="0.25">
      <c r="A270" s="81" t="str">
        <f t="shared" si="129"/>
        <v>heat-districtPortugal</v>
      </c>
      <c r="B270" s="6" t="s">
        <v>60</v>
      </c>
      <c r="C270" t="s">
        <v>21</v>
      </c>
      <c r="D270" s="84">
        <v>0</v>
      </c>
      <c r="E270" s="84">
        <v>0</v>
      </c>
      <c r="F270" s="84">
        <v>0</v>
      </c>
      <c r="G270" s="84">
        <v>0</v>
      </c>
      <c r="H270" s="84">
        <v>0</v>
      </c>
      <c r="I270" s="84">
        <v>0</v>
      </c>
      <c r="J270" s="84">
        <v>0</v>
      </c>
      <c r="K270" s="84">
        <v>0</v>
      </c>
      <c r="L270" s="84">
        <v>5.0009000000000006</v>
      </c>
      <c r="M270" s="84">
        <v>5.0009000000000006</v>
      </c>
      <c r="N270" s="84">
        <v>13.060490000000001</v>
      </c>
      <c r="O270" s="84">
        <v>8.6062000000000012</v>
      </c>
      <c r="P270" s="84">
        <v>13.88622</v>
      </c>
      <c r="Q270" s="84">
        <v>15.002700000000001</v>
      </c>
      <c r="R270" s="84">
        <v>17.503150000000002</v>
      </c>
      <c r="S270" s="84">
        <v>11.94401</v>
      </c>
      <c r="T270" s="84">
        <v>12.781370000000001</v>
      </c>
      <c r="U270" s="84">
        <v>12.781370000000001</v>
      </c>
      <c r="V270" s="84">
        <v>9.4435600000000015</v>
      </c>
      <c r="W270" s="84">
        <v>8.8853200000000001</v>
      </c>
      <c r="X270" s="84">
        <v>11.94401</v>
      </c>
      <c r="Y270" s="84">
        <v>10.560040000000001</v>
      </c>
      <c r="Z270" s="84">
        <v>12.50225</v>
      </c>
      <c r="AA270" s="84">
        <v>11.385770000000001</v>
      </c>
      <c r="AB270" s="84">
        <v>10.560040000000001</v>
      </c>
      <c r="AC270" s="84">
        <v>10.001800000000001</v>
      </c>
      <c r="AD270" s="84">
        <v>10.001800000000001</v>
      </c>
      <c r="AE270" s="84">
        <v>10.001800000000001</v>
      </c>
      <c r="AF270" s="84">
        <f t="shared" si="126"/>
        <v>9.501710000000001</v>
      </c>
      <c r="AG270" s="84">
        <f t="shared" si="127"/>
        <v>9.1248980000000017</v>
      </c>
      <c r="AH270" s="84">
        <f t="shared" si="128"/>
        <v>8.8378696000000012</v>
      </c>
      <c r="AI270" s="84">
        <f ca="1">VLOOKUP(eurostat_totals[[#This Row],[energy carrier EUCalc]],$AE$11:$BI$24,COLUMN()-COLUMN($AD$29),FALSE)*eurostat_totals[[#This Row],[2020 1]]</f>
        <v>8.8378696000000012</v>
      </c>
      <c r="AJ270" s="84">
        <f ca="1">VLOOKUP(eurostat_totals[[#This Row],[energy carrier EUCalc]],$AE$11:$BI$24,COLUMN()-COLUMN($AD$29),FALSE)*eurostat_totals[[#This Row],[2020 1]]</f>
        <v>8.8378696000000012</v>
      </c>
      <c r="AK270" s="84">
        <f ca="1">VLOOKUP(eurostat_totals[[#This Row],[energy carrier EUCalc]],$AE$11:$BI$24,COLUMN()-COLUMN($AD$29),FALSE)*eurostat_totals[[#This Row],[2020 1]]</f>
        <v>8.8378696000000012</v>
      </c>
      <c r="AL270" s="84">
        <f ca="1">VLOOKUP(eurostat_totals[[#This Row],[energy carrier EUCalc]],$AE$11:$BI$24,COLUMN()-COLUMN($AD$29),FALSE)*eurostat_totals[[#This Row],[2020 1]]</f>
        <v>8.8378696000000012</v>
      </c>
      <c r="AM270" s="84">
        <f ca="1">VLOOKUP(eurostat_totals[[#This Row],[energy carrier EUCalc]],$AE$11:$BI$24,COLUMN()-COLUMN($AD$29),FALSE)*eurostat_totals[[#This Row],[2020 1]]</f>
        <v>8.8378696000000012</v>
      </c>
      <c r="AN270" s="84">
        <f ca="1">VLOOKUP(eurostat_totals[[#This Row],[energy carrier EUCalc]],$AE$11:$BI$24,COLUMN()-COLUMN($AD$29),FALSE)*eurostat_totals[[#This Row],[2020 1]]</f>
        <v>8.8378696000000012</v>
      </c>
      <c r="AO270" s="84">
        <f>VLOOKUP(eurostat_totals[[#This Row],[energy carrier EUCalc]],$AE$11:$BI$24,COLUMN()-COLUMN($AD$29),FALSE)*eurostat_totals[[#This Row],[2020 1]]</f>
        <v>8.8378696000000012</v>
      </c>
      <c r="AP270" s="84">
        <f ca="1">VLOOKUP(eurostat_totals[[#This Row],[energy carrier EUCalc]],$AE$11:$BI$24,COLUMN()-COLUMN($AD$29),FALSE)*eurostat_totals[[#This Row],[2020 1]]</f>
        <v>8.8378696000000012</v>
      </c>
      <c r="AQ270" s="84">
        <f ca="1">VLOOKUP(eurostat_totals[[#This Row],[energy carrier EUCalc]],$AE$11:$BI$24,COLUMN()-COLUMN($AD$29),FALSE)*eurostat_totals[[#This Row],[2020 1]]</f>
        <v>8.8378696000000012</v>
      </c>
      <c r="AR270" s="81">
        <f ca="1">VLOOKUP(eurostat_totals[[#This Row],[energy carrier EUCalc]],$AE$11:$BI$24,COLUMN()-COLUMN($AD$29),FALSE)*eurostat_totals[[#This Row],[2020 1]]</f>
        <v>8.8378696000000012</v>
      </c>
      <c r="AS270" s="81">
        <f ca="1">VLOOKUP(eurostat_totals[[#This Row],[energy carrier EUCalc]],$AE$11:$BI$24,COLUMN()-COLUMN($AD$29),FALSE)*eurostat_totals[[#This Row],[2020 1]]</f>
        <v>8.8378696000000012</v>
      </c>
      <c r="AT270" s="81">
        <f ca="1">VLOOKUP(eurostat_totals[[#This Row],[energy carrier EUCalc]],$AE$11:$BI$24,COLUMN()-COLUMN($AD$29),FALSE)*eurostat_totals[[#This Row],[2020 1]]</f>
        <v>8.8378696000000012</v>
      </c>
      <c r="AU270" s="81">
        <f ca="1">VLOOKUP(eurostat_totals[[#This Row],[energy carrier EUCalc]],$AE$11:$BI$24,COLUMN()-COLUMN($AD$29),FALSE)*eurostat_totals[[#This Row],[2020 1]]</f>
        <v>8.8378696000000012</v>
      </c>
      <c r="AV270" s="81">
        <f>VLOOKUP(eurostat_totals[[#This Row],[energy carrier EUCalc]],$AE$11:$BI$24,COLUMN()-COLUMN($AD$29),FALSE)*eurostat_totals[[#This Row],[2020 1]]</f>
        <v>8.8378696000000012</v>
      </c>
      <c r="AW270" s="81">
        <f ca="1">VLOOKUP(eurostat_totals[[#This Row],[energy carrier EUCalc]],$AE$11:$BI$24,COLUMN()-COLUMN($AD$29),FALSE)*eurostat_totals[[#This Row],[2020 1]]</f>
        <v>8.8378696000000012</v>
      </c>
      <c r="AX270" s="81">
        <f ca="1">VLOOKUP(eurostat_totals[[#This Row],[energy carrier EUCalc]],$AE$11:$BI$24,COLUMN()-COLUMN($AD$29),FALSE)*eurostat_totals[[#This Row],[2020 1]]</f>
        <v>8.8378696000000012</v>
      </c>
      <c r="AY270" s="81">
        <f ca="1">VLOOKUP(eurostat_totals[[#This Row],[energy carrier EUCalc]],$AE$11:$BI$24,COLUMN()-COLUMN($AD$29),FALSE)*eurostat_totals[[#This Row],[2020 1]]</f>
        <v>8.8378696000000012</v>
      </c>
      <c r="AZ270" s="81">
        <f ca="1">VLOOKUP(eurostat_totals[[#This Row],[energy carrier EUCalc]],$AE$11:$BI$24,COLUMN()-COLUMN($AD$29),FALSE)*eurostat_totals[[#This Row],[2020 1]]</f>
        <v>8.8378696000000012</v>
      </c>
      <c r="BA270" s="81">
        <f ca="1">VLOOKUP(eurostat_totals[[#This Row],[energy carrier EUCalc]],$AE$11:$BI$24,COLUMN()-COLUMN($AD$29),FALSE)*eurostat_totals[[#This Row],[2020 1]]</f>
        <v>8.8378696000000012</v>
      </c>
      <c r="BB270" s="81">
        <f ca="1">VLOOKUP(eurostat_totals[[#This Row],[energy carrier EUCalc]],$AE$11:$BI$24,COLUMN()-COLUMN($AD$29),FALSE)*eurostat_totals[[#This Row],[2020 1]]</f>
        <v>8.8378696000000012</v>
      </c>
      <c r="BC270" s="81">
        <f>VLOOKUP(eurostat_totals[[#This Row],[energy carrier EUCalc]],$AE$11:$BI$24,COLUMN()-COLUMN($AD$29),FALSE)*eurostat_totals[[#This Row],[2020 1]]</f>
        <v>8.8378696000000012</v>
      </c>
      <c r="BD270" s="81">
        <f ca="1">VLOOKUP(eurostat_totals[[#This Row],[energy carrier EUCalc]],$AE$11:$BI$24,COLUMN()-COLUMN($AD$29),FALSE)*eurostat_totals[[#This Row],[2020 1]]</f>
        <v>8.8378696000000012</v>
      </c>
      <c r="BE270" s="81">
        <f ca="1">VLOOKUP(eurostat_totals[[#This Row],[energy carrier EUCalc]],$AE$11:$BI$24,COLUMN()-COLUMN($AD$29),FALSE)*eurostat_totals[[#This Row],[2020 1]]</f>
        <v>8.8378696000000012</v>
      </c>
      <c r="BF270" s="81">
        <f ca="1">VLOOKUP(eurostat_totals[[#This Row],[energy carrier EUCalc]],$AE$11:$BI$24,COLUMN()-COLUMN($AD$29),FALSE)*eurostat_totals[[#This Row],[2020 1]]</f>
        <v>8.8378696000000012</v>
      </c>
      <c r="BG270" s="81">
        <f ca="1">VLOOKUP(eurostat_totals[[#This Row],[energy carrier EUCalc]],$AE$11:$BI$24,COLUMN()-COLUMN($AD$29),FALSE)*eurostat_totals[[#This Row],[2020 1]]</f>
        <v>8.8378696000000012</v>
      </c>
      <c r="BH270" s="81">
        <f ca="1">VLOOKUP(eurostat_totals[[#This Row],[energy carrier EUCalc]],$AE$11:$BI$24,COLUMN()-COLUMN($AD$29),FALSE)*eurostat_totals[[#This Row],[2020 1]]</f>
        <v>8.8378696000000012</v>
      </c>
      <c r="BI270" s="81">
        <f ca="1">VLOOKUP(eurostat_totals[[#This Row],[energy carrier EUCalc]],$AE$11:$BI$24,COLUMN()-COLUMN($AD$29),FALSE)*eurostat_totals[[#This Row],[2020 1]]</f>
        <v>8.8378696000000012</v>
      </c>
    </row>
    <row r="271" spans="1:61" x14ac:dyDescent="0.25">
      <c r="A271" s="81" t="str">
        <f t="shared" si="129"/>
        <v>heat-districtRomania</v>
      </c>
      <c r="B271" s="6" t="s">
        <v>60</v>
      </c>
      <c r="C271" t="s">
        <v>10</v>
      </c>
      <c r="D271" s="84">
        <v>71697.775370000003</v>
      </c>
      <c r="E271" s="84">
        <v>31166.667130000002</v>
      </c>
      <c r="F271" s="84">
        <v>32899.723210000004</v>
      </c>
      <c r="G271" s="84">
        <v>35922.778890000001</v>
      </c>
      <c r="H271" s="84">
        <v>35112.505160000001</v>
      </c>
      <c r="I271" s="84">
        <v>29833.613270000002</v>
      </c>
      <c r="J271" s="84">
        <v>37242.22565</v>
      </c>
      <c r="K271" s="84">
        <v>40223.052800000005</v>
      </c>
      <c r="L271" s="84">
        <v>40018.32991</v>
      </c>
      <c r="M271" s="84">
        <v>35446.390830000004</v>
      </c>
      <c r="N271" s="84">
        <v>30244.722140000002</v>
      </c>
      <c r="O271" s="84">
        <v>29119.717349999999</v>
      </c>
      <c r="P271" s="84">
        <v>24066.947550000004</v>
      </c>
      <c r="Q271" s="84">
        <v>22053.608470000003</v>
      </c>
      <c r="R271" s="84">
        <v>18511.947830000001</v>
      </c>
      <c r="S271" s="84">
        <v>17048.614710000002</v>
      </c>
      <c r="T271" s="84">
        <v>16197.217300000002</v>
      </c>
      <c r="U271" s="84">
        <v>14600.557860000001</v>
      </c>
      <c r="V271" s="84">
        <v>14026.384759999999</v>
      </c>
      <c r="W271" s="84">
        <v>13748.892960000001</v>
      </c>
      <c r="X271" s="84">
        <v>13197.50303</v>
      </c>
      <c r="Y271" s="84">
        <v>13032.21747</v>
      </c>
      <c r="Z271" s="84">
        <v>11159.717690000001</v>
      </c>
      <c r="AA271" s="84">
        <v>10526.11529</v>
      </c>
      <c r="AB271" s="84">
        <v>9293.6144100000001</v>
      </c>
      <c r="AC271" s="84">
        <v>9321.9450900000011</v>
      </c>
      <c r="AD271" s="84">
        <v>9350.275770000002</v>
      </c>
      <c r="AE271" s="84">
        <v>9361.4173100000007</v>
      </c>
      <c r="AF271" s="84">
        <f t="shared" si="126"/>
        <v>9001.7572340000006</v>
      </c>
      <c r="AG271" s="84">
        <f t="shared" si="127"/>
        <v>8696.8856228000004</v>
      </c>
      <c r="AH271" s="84">
        <f t="shared" si="128"/>
        <v>8577.5398653600005</v>
      </c>
      <c r="AI271" s="84">
        <f ca="1">VLOOKUP(eurostat_totals[[#This Row],[energy carrier EUCalc]],$AE$11:$BI$24,COLUMN()-COLUMN($AD$29),FALSE)*eurostat_totals[[#This Row],[2020 1]]</f>
        <v>8577.5398653600005</v>
      </c>
      <c r="AJ271" s="84">
        <f ca="1">VLOOKUP(eurostat_totals[[#This Row],[energy carrier EUCalc]],$AE$11:$BI$24,COLUMN()-COLUMN($AD$29),FALSE)*eurostat_totals[[#This Row],[2020 1]]</f>
        <v>8577.5398653600005</v>
      </c>
      <c r="AK271" s="84">
        <f ca="1">VLOOKUP(eurostat_totals[[#This Row],[energy carrier EUCalc]],$AE$11:$BI$24,COLUMN()-COLUMN($AD$29),FALSE)*eurostat_totals[[#This Row],[2020 1]]</f>
        <v>8577.5398653600005</v>
      </c>
      <c r="AL271" s="84">
        <f ca="1">VLOOKUP(eurostat_totals[[#This Row],[energy carrier EUCalc]],$AE$11:$BI$24,COLUMN()-COLUMN($AD$29),FALSE)*eurostat_totals[[#This Row],[2020 1]]</f>
        <v>8577.5398653600005</v>
      </c>
      <c r="AM271" s="84">
        <f ca="1">VLOOKUP(eurostat_totals[[#This Row],[energy carrier EUCalc]],$AE$11:$BI$24,COLUMN()-COLUMN($AD$29),FALSE)*eurostat_totals[[#This Row],[2020 1]]</f>
        <v>8577.5398653600005</v>
      </c>
      <c r="AN271" s="84">
        <f ca="1">VLOOKUP(eurostat_totals[[#This Row],[energy carrier EUCalc]],$AE$11:$BI$24,COLUMN()-COLUMN($AD$29),FALSE)*eurostat_totals[[#This Row],[2020 1]]</f>
        <v>8577.5398653600005</v>
      </c>
      <c r="AO271" s="84">
        <f>VLOOKUP(eurostat_totals[[#This Row],[energy carrier EUCalc]],$AE$11:$BI$24,COLUMN()-COLUMN($AD$29),FALSE)*eurostat_totals[[#This Row],[2020 1]]</f>
        <v>8577.5398653600005</v>
      </c>
      <c r="AP271" s="84">
        <f ca="1">VLOOKUP(eurostat_totals[[#This Row],[energy carrier EUCalc]],$AE$11:$BI$24,COLUMN()-COLUMN($AD$29),FALSE)*eurostat_totals[[#This Row],[2020 1]]</f>
        <v>8577.5398653600005</v>
      </c>
      <c r="AQ271" s="84">
        <f ca="1">VLOOKUP(eurostat_totals[[#This Row],[energy carrier EUCalc]],$AE$11:$BI$24,COLUMN()-COLUMN($AD$29),FALSE)*eurostat_totals[[#This Row],[2020 1]]</f>
        <v>8577.5398653600005</v>
      </c>
      <c r="AR271" s="81">
        <f ca="1">VLOOKUP(eurostat_totals[[#This Row],[energy carrier EUCalc]],$AE$11:$BI$24,COLUMN()-COLUMN($AD$29),FALSE)*eurostat_totals[[#This Row],[2020 1]]</f>
        <v>8577.5398653600005</v>
      </c>
      <c r="AS271" s="81">
        <f ca="1">VLOOKUP(eurostat_totals[[#This Row],[energy carrier EUCalc]],$AE$11:$BI$24,COLUMN()-COLUMN($AD$29),FALSE)*eurostat_totals[[#This Row],[2020 1]]</f>
        <v>8577.5398653600005</v>
      </c>
      <c r="AT271" s="81">
        <f ca="1">VLOOKUP(eurostat_totals[[#This Row],[energy carrier EUCalc]],$AE$11:$BI$24,COLUMN()-COLUMN($AD$29),FALSE)*eurostat_totals[[#This Row],[2020 1]]</f>
        <v>8577.5398653600005</v>
      </c>
      <c r="AU271" s="81">
        <f ca="1">VLOOKUP(eurostat_totals[[#This Row],[energy carrier EUCalc]],$AE$11:$BI$24,COLUMN()-COLUMN($AD$29),FALSE)*eurostat_totals[[#This Row],[2020 1]]</f>
        <v>8577.5398653600005</v>
      </c>
      <c r="AV271" s="81">
        <f>VLOOKUP(eurostat_totals[[#This Row],[energy carrier EUCalc]],$AE$11:$BI$24,COLUMN()-COLUMN($AD$29),FALSE)*eurostat_totals[[#This Row],[2020 1]]</f>
        <v>8577.5398653600005</v>
      </c>
      <c r="AW271" s="81">
        <f ca="1">VLOOKUP(eurostat_totals[[#This Row],[energy carrier EUCalc]],$AE$11:$BI$24,COLUMN()-COLUMN($AD$29),FALSE)*eurostat_totals[[#This Row],[2020 1]]</f>
        <v>8577.5398653600005</v>
      </c>
      <c r="AX271" s="81">
        <f ca="1">VLOOKUP(eurostat_totals[[#This Row],[energy carrier EUCalc]],$AE$11:$BI$24,COLUMN()-COLUMN($AD$29),FALSE)*eurostat_totals[[#This Row],[2020 1]]</f>
        <v>8577.5398653600005</v>
      </c>
      <c r="AY271" s="81">
        <f ca="1">VLOOKUP(eurostat_totals[[#This Row],[energy carrier EUCalc]],$AE$11:$BI$24,COLUMN()-COLUMN($AD$29),FALSE)*eurostat_totals[[#This Row],[2020 1]]</f>
        <v>8577.5398653600005</v>
      </c>
      <c r="AZ271" s="81">
        <f ca="1">VLOOKUP(eurostat_totals[[#This Row],[energy carrier EUCalc]],$AE$11:$BI$24,COLUMN()-COLUMN($AD$29),FALSE)*eurostat_totals[[#This Row],[2020 1]]</f>
        <v>8577.5398653600005</v>
      </c>
      <c r="BA271" s="81">
        <f ca="1">VLOOKUP(eurostat_totals[[#This Row],[energy carrier EUCalc]],$AE$11:$BI$24,COLUMN()-COLUMN($AD$29),FALSE)*eurostat_totals[[#This Row],[2020 1]]</f>
        <v>8577.5398653600005</v>
      </c>
      <c r="BB271" s="81">
        <f ca="1">VLOOKUP(eurostat_totals[[#This Row],[energy carrier EUCalc]],$AE$11:$BI$24,COLUMN()-COLUMN($AD$29),FALSE)*eurostat_totals[[#This Row],[2020 1]]</f>
        <v>8577.5398653600005</v>
      </c>
      <c r="BC271" s="81">
        <f>VLOOKUP(eurostat_totals[[#This Row],[energy carrier EUCalc]],$AE$11:$BI$24,COLUMN()-COLUMN($AD$29),FALSE)*eurostat_totals[[#This Row],[2020 1]]</f>
        <v>8577.5398653600005</v>
      </c>
      <c r="BD271" s="81">
        <f ca="1">VLOOKUP(eurostat_totals[[#This Row],[energy carrier EUCalc]],$AE$11:$BI$24,COLUMN()-COLUMN($AD$29),FALSE)*eurostat_totals[[#This Row],[2020 1]]</f>
        <v>8577.5398653600005</v>
      </c>
      <c r="BE271" s="81">
        <f ca="1">VLOOKUP(eurostat_totals[[#This Row],[energy carrier EUCalc]],$AE$11:$BI$24,COLUMN()-COLUMN($AD$29),FALSE)*eurostat_totals[[#This Row],[2020 1]]</f>
        <v>8577.5398653600005</v>
      </c>
      <c r="BF271" s="81">
        <f ca="1">VLOOKUP(eurostat_totals[[#This Row],[energy carrier EUCalc]],$AE$11:$BI$24,COLUMN()-COLUMN($AD$29),FALSE)*eurostat_totals[[#This Row],[2020 1]]</f>
        <v>8577.5398653600005</v>
      </c>
      <c r="BG271" s="81">
        <f ca="1">VLOOKUP(eurostat_totals[[#This Row],[energy carrier EUCalc]],$AE$11:$BI$24,COLUMN()-COLUMN($AD$29),FALSE)*eurostat_totals[[#This Row],[2020 1]]</f>
        <v>8577.5398653600005</v>
      </c>
      <c r="BH271" s="81">
        <f ca="1">VLOOKUP(eurostat_totals[[#This Row],[energy carrier EUCalc]],$AE$11:$BI$24,COLUMN()-COLUMN($AD$29),FALSE)*eurostat_totals[[#This Row],[2020 1]]</f>
        <v>8577.5398653600005</v>
      </c>
      <c r="BI271" s="81">
        <f ca="1">VLOOKUP(eurostat_totals[[#This Row],[energy carrier EUCalc]],$AE$11:$BI$24,COLUMN()-COLUMN($AD$29),FALSE)*eurostat_totals[[#This Row],[2020 1]]</f>
        <v>8577.5398653600005</v>
      </c>
    </row>
    <row r="272" spans="1:61" x14ac:dyDescent="0.25">
      <c r="A272" s="81" t="str">
        <f t="shared" si="129"/>
        <v>heat-districtSerbia</v>
      </c>
      <c r="B272" s="6" t="s">
        <v>60</v>
      </c>
      <c r="C272" t="s">
        <v>72</v>
      </c>
      <c r="D272" s="84">
        <v>3846.1107800000004</v>
      </c>
      <c r="E272" s="84">
        <v>3333.3324500000003</v>
      </c>
      <c r="F272" s="84">
        <v>0</v>
      </c>
      <c r="G272" s="84">
        <v>0</v>
      </c>
      <c r="H272" s="84">
        <v>0</v>
      </c>
      <c r="I272" s="84">
        <v>0</v>
      </c>
      <c r="J272" s="84">
        <v>0</v>
      </c>
      <c r="K272" s="84">
        <v>0</v>
      </c>
      <c r="L272" s="84">
        <v>0</v>
      </c>
      <c r="M272" s="84">
        <v>0</v>
      </c>
      <c r="N272" s="84">
        <v>3222.2194300000001</v>
      </c>
      <c r="O272" s="84">
        <v>3833.3294100000007</v>
      </c>
      <c r="P272" s="84">
        <v>3777.7728999999999</v>
      </c>
      <c r="Q272" s="84">
        <v>3777.7728999999999</v>
      </c>
      <c r="R272" s="84">
        <v>4335.55933</v>
      </c>
      <c r="S272" s="84">
        <v>4554.7266800000007</v>
      </c>
      <c r="T272" s="84">
        <v>4360.8313200000002</v>
      </c>
      <c r="U272" s="84">
        <v>4214.1653900000001</v>
      </c>
      <c r="V272" s="84">
        <v>4211.3858200000004</v>
      </c>
      <c r="W272" s="84">
        <v>4344.4446500000004</v>
      </c>
      <c r="X272" s="84">
        <v>4429.7274399999997</v>
      </c>
      <c r="Y272" s="84">
        <v>4996.387560000001</v>
      </c>
      <c r="Z272" s="84">
        <v>4699.1712800000005</v>
      </c>
      <c r="AA272" s="84">
        <v>4379.4393200000004</v>
      </c>
      <c r="AB272" s="84">
        <v>4164.1680200000001</v>
      </c>
      <c r="AC272" s="84">
        <v>4670.2823600000002</v>
      </c>
      <c r="AD272" s="84">
        <v>4702.4974600000005</v>
      </c>
      <c r="AE272" s="84">
        <v>4592.1171300000005</v>
      </c>
      <c r="AF272" s="84">
        <f t="shared" si="126"/>
        <v>4570.7063000000007</v>
      </c>
      <c r="AG272" s="84">
        <f t="shared" si="127"/>
        <v>4608.9596960000008</v>
      </c>
      <c r="AH272" s="84">
        <f t="shared" si="128"/>
        <v>4697.9180312000008</v>
      </c>
      <c r="AI272" s="84">
        <f ca="1">VLOOKUP(eurostat_totals[[#This Row],[energy carrier EUCalc]],$AE$11:$BI$24,COLUMN()-COLUMN($AD$29),FALSE)*eurostat_totals[[#This Row],[2020 1]]</f>
        <v>4697.9180312000008</v>
      </c>
      <c r="AJ272" s="84">
        <f ca="1">VLOOKUP(eurostat_totals[[#This Row],[energy carrier EUCalc]],$AE$11:$BI$24,COLUMN()-COLUMN($AD$29),FALSE)*eurostat_totals[[#This Row],[2020 1]]</f>
        <v>4697.9180312000008</v>
      </c>
      <c r="AK272" s="84">
        <f ca="1">VLOOKUP(eurostat_totals[[#This Row],[energy carrier EUCalc]],$AE$11:$BI$24,COLUMN()-COLUMN($AD$29),FALSE)*eurostat_totals[[#This Row],[2020 1]]</f>
        <v>4697.9180312000008</v>
      </c>
      <c r="AL272" s="84">
        <f ca="1">VLOOKUP(eurostat_totals[[#This Row],[energy carrier EUCalc]],$AE$11:$BI$24,COLUMN()-COLUMN($AD$29),FALSE)*eurostat_totals[[#This Row],[2020 1]]</f>
        <v>4697.9180312000008</v>
      </c>
      <c r="AM272" s="84">
        <f ca="1">VLOOKUP(eurostat_totals[[#This Row],[energy carrier EUCalc]],$AE$11:$BI$24,COLUMN()-COLUMN($AD$29),FALSE)*eurostat_totals[[#This Row],[2020 1]]</f>
        <v>4697.9180312000008</v>
      </c>
      <c r="AN272" s="84">
        <f ca="1">VLOOKUP(eurostat_totals[[#This Row],[energy carrier EUCalc]],$AE$11:$BI$24,COLUMN()-COLUMN($AD$29),FALSE)*eurostat_totals[[#This Row],[2020 1]]</f>
        <v>4697.9180312000008</v>
      </c>
      <c r="AO272" s="84">
        <f>VLOOKUP(eurostat_totals[[#This Row],[energy carrier EUCalc]],$AE$11:$BI$24,COLUMN()-COLUMN($AD$29),FALSE)*eurostat_totals[[#This Row],[2020 1]]</f>
        <v>4697.9180312000008</v>
      </c>
      <c r="AP272" s="84">
        <f ca="1">VLOOKUP(eurostat_totals[[#This Row],[energy carrier EUCalc]],$AE$11:$BI$24,COLUMN()-COLUMN($AD$29),FALSE)*eurostat_totals[[#This Row],[2020 1]]</f>
        <v>4697.9180312000008</v>
      </c>
      <c r="AQ272" s="84">
        <f ca="1">VLOOKUP(eurostat_totals[[#This Row],[energy carrier EUCalc]],$AE$11:$BI$24,COLUMN()-COLUMN($AD$29),FALSE)*eurostat_totals[[#This Row],[2020 1]]</f>
        <v>4697.9180312000008</v>
      </c>
      <c r="AR272" s="81">
        <f ca="1">VLOOKUP(eurostat_totals[[#This Row],[energy carrier EUCalc]],$AE$11:$BI$24,COLUMN()-COLUMN($AD$29),FALSE)*eurostat_totals[[#This Row],[2020 1]]</f>
        <v>4697.9180312000008</v>
      </c>
      <c r="AS272" s="81">
        <f ca="1">VLOOKUP(eurostat_totals[[#This Row],[energy carrier EUCalc]],$AE$11:$BI$24,COLUMN()-COLUMN($AD$29),FALSE)*eurostat_totals[[#This Row],[2020 1]]</f>
        <v>4697.9180312000008</v>
      </c>
      <c r="AT272" s="81">
        <f ca="1">VLOOKUP(eurostat_totals[[#This Row],[energy carrier EUCalc]],$AE$11:$BI$24,COLUMN()-COLUMN($AD$29),FALSE)*eurostat_totals[[#This Row],[2020 1]]</f>
        <v>4697.9180312000008</v>
      </c>
      <c r="AU272" s="81">
        <f ca="1">VLOOKUP(eurostat_totals[[#This Row],[energy carrier EUCalc]],$AE$11:$BI$24,COLUMN()-COLUMN($AD$29),FALSE)*eurostat_totals[[#This Row],[2020 1]]</f>
        <v>4697.9180312000008</v>
      </c>
      <c r="AV272" s="81">
        <f>VLOOKUP(eurostat_totals[[#This Row],[energy carrier EUCalc]],$AE$11:$BI$24,COLUMN()-COLUMN($AD$29),FALSE)*eurostat_totals[[#This Row],[2020 1]]</f>
        <v>4697.9180312000008</v>
      </c>
      <c r="AW272" s="81">
        <f ca="1">VLOOKUP(eurostat_totals[[#This Row],[energy carrier EUCalc]],$AE$11:$BI$24,COLUMN()-COLUMN($AD$29),FALSE)*eurostat_totals[[#This Row],[2020 1]]</f>
        <v>4697.9180312000008</v>
      </c>
      <c r="AX272" s="81">
        <f ca="1">VLOOKUP(eurostat_totals[[#This Row],[energy carrier EUCalc]],$AE$11:$BI$24,COLUMN()-COLUMN($AD$29),FALSE)*eurostat_totals[[#This Row],[2020 1]]</f>
        <v>4697.9180312000008</v>
      </c>
      <c r="AY272" s="81">
        <f ca="1">VLOOKUP(eurostat_totals[[#This Row],[energy carrier EUCalc]],$AE$11:$BI$24,COLUMN()-COLUMN($AD$29),FALSE)*eurostat_totals[[#This Row],[2020 1]]</f>
        <v>4697.9180312000008</v>
      </c>
      <c r="AZ272" s="81">
        <f ca="1">VLOOKUP(eurostat_totals[[#This Row],[energy carrier EUCalc]],$AE$11:$BI$24,COLUMN()-COLUMN($AD$29),FALSE)*eurostat_totals[[#This Row],[2020 1]]</f>
        <v>4697.9180312000008</v>
      </c>
      <c r="BA272" s="81">
        <f ca="1">VLOOKUP(eurostat_totals[[#This Row],[energy carrier EUCalc]],$AE$11:$BI$24,COLUMN()-COLUMN($AD$29),FALSE)*eurostat_totals[[#This Row],[2020 1]]</f>
        <v>4697.9180312000008</v>
      </c>
      <c r="BB272" s="81">
        <f ca="1">VLOOKUP(eurostat_totals[[#This Row],[energy carrier EUCalc]],$AE$11:$BI$24,COLUMN()-COLUMN($AD$29),FALSE)*eurostat_totals[[#This Row],[2020 1]]</f>
        <v>4697.9180312000008</v>
      </c>
      <c r="BC272" s="81">
        <f>VLOOKUP(eurostat_totals[[#This Row],[energy carrier EUCalc]],$AE$11:$BI$24,COLUMN()-COLUMN($AD$29),FALSE)*eurostat_totals[[#This Row],[2020 1]]</f>
        <v>4697.9180312000008</v>
      </c>
      <c r="BD272" s="81">
        <f ca="1">VLOOKUP(eurostat_totals[[#This Row],[energy carrier EUCalc]],$AE$11:$BI$24,COLUMN()-COLUMN($AD$29),FALSE)*eurostat_totals[[#This Row],[2020 1]]</f>
        <v>4697.9180312000008</v>
      </c>
      <c r="BE272" s="81">
        <f ca="1">VLOOKUP(eurostat_totals[[#This Row],[energy carrier EUCalc]],$AE$11:$BI$24,COLUMN()-COLUMN($AD$29),FALSE)*eurostat_totals[[#This Row],[2020 1]]</f>
        <v>4697.9180312000008</v>
      </c>
      <c r="BF272" s="81">
        <f ca="1">VLOOKUP(eurostat_totals[[#This Row],[energy carrier EUCalc]],$AE$11:$BI$24,COLUMN()-COLUMN($AD$29),FALSE)*eurostat_totals[[#This Row],[2020 1]]</f>
        <v>4697.9180312000008</v>
      </c>
      <c r="BG272" s="81">
        <f ca="1">VLOOKUP(eurostat_totals[[#This Row],[energy carrier EUCalc]],$AE$11:$BI$24,COLUMN()-COLUMN($AD$29),FALSE)*eurostat_totals[[#This Row],[2020 1]]</f>
        <v>4697.9180312000008</v>
      </c>
      <c r="BH272" s="81">
        <f ca="1">VLOOKUP(eurostat_totals[[#This Row],[energy carrier EUCalc]],$AE$11:$BI$24,COLUMN()-COLUMN($AD$29),FALSE)*eurostat_totals[[#This Row],[2020 1]]</f>
        <v>4697.9180312000008</v>
      </c>
      <c r="BI272" s="81">
        <f ca="1">VLOOKUP(eurostat_totals[[#This Row],[energy carrier EUCalc]],$AE$11:$BI$24,COLUMN()-COLUMN($AD$29),FALSE)*eurostat_totals[[#This Row],[2020 1]]</f>
        <v>4697.9180312000008</v>
      </c>
    </row>
    <row r="273" spans="1:61" x14ac:dyDescent="0.25">
      <c r="A273" s="81" t="str">
        <f t="shared" si="129"/>
        <v>heat-districtSlovakia</v>
      </c>
      <c r="B273" s="6" t="s">
        <v>60</v>
      </c>
      <c r="C273" t="s">
        <v>20</v>
      </c>
      <c r="D273" s="84">
        <v>4277.7814900000003</v>
      </c>
      <c r="E273" s="84">
        <v>4351.9459999999999</v>
      </c>
      <c r="F273" s="84">
        <v>3763.8866800000005</v>
      </c>
      <c r="G273" s="84">
        <v>3859.43876</v>
      </c>
      <c r="H273" s="84">
        <v>3893.8868200000006</v>
      </c>
      <c r="I273" s="84">
        <v>4531.1061500000005</v>
      </c>
      <c r="J273" s="84">
        <v>4565.2750900000001</v>
      </c>
      <c r="K273" s="84">
        <v>4616.9471800000001</v>
      </c>
      <c r="L273" s="84">
        <v>4700.5552500000003</v>
      </c>
      <c r="M273" s="84">
        <v>4856.38562</v>
      </c>
      <c r="N273" s="84">
        <v>4723.33842</v>
      </c>
      <c r="O273" s="84">
        <v>10089.7228</v>
      </c>
      <c r="P273" s="84">
        <v>9100.27729</v>
      </c>
      <c r="Q273" s="84">
        <v>7942.4991600000003</v>
      </c>
      <c r="R273" s="84">
        <v>7258.6086400000013</v>
      </c>
      <c r="S273" s="84">
        <v>7274.1695800000007</v>
      </c>
      <c r="T273" s="84">
        <v>6324.4405200000001</v>
      </c>
      <c r="U273" s="84">
        <v>5600.27531</v>
      </c>
      <c r="V273" s="84">
        <v>5151.6713200000004</v>
      </c>
      <c r="W273" s="84">
        <v>5331.1105900000002</v>
      </c>
      <c r="X273" s="84">
        <v>5711.9465700000001</v>
      </c>
      <c r="Y273" s="84">
        <v>5325.0048400000005</v>
      </c>
      <c r="Z273" s="84">
        <v>5604.7179700000006</v>
      </c>
      <c r="AA273" s="84">
        <v>5806.1146800000006</v>
      </c>
      <c r="AB273" s="84">
        <v>4973.8835100000006</v>
      </c>
      <c r="AC273" s="84">
        <v>5266.9478799999997</v>
      </c>
      <c r="AD273" s="84">
        <v>5215.2757900000006</v>
      </c>
      <c r="AE273" s="84">
        <v>5255.5504800000008</v>
      </c>
      <c r="AF273" s="84">
        <f t="shared" si="126"/>
        <v>5185.7169820000008</v>
      </c>
      <c r="AG273" s="84">
        <f t="shared" si="127"/>
        <v>5061.6374424000005</v>
      </c>
      <c r="AH273" s="84">
        <f t="shared" si="128"/>
        <v>5079.1882288800007</v>
      </c>
      <c r="AI273" s="84">
        <f ca="1">VLOOKUP(eurostat_totals[[#This Row],[energy carrier EUCalc]],$AE$11:$BI$24,COLUMN()-COLUMN($AD$29),FALSE)*eurostat_totals[[#This Row],[2020 1]]</f>
        <v>5079.1882288800007</v>
      </c>
      <c r="AJ273" s="84">
        <f ca="1">VLOOKUP(eurostat_totals[[#This Row],[energy carrier EUCalc]],$AE$11:$BI$24,COLUMN()-COLUMN($AD$29),FALSE)*eurostat_totals[[#This Row],[2020 1]]</f>
        <v>5079.1882288800007</v>
      </c>
      <c r="AK273" s="84">
        <f ca="1">VLOOKUP(eurostat_totals[[#This Row],[energy carrier EUCalc]],$AE$11:$BI$24,COLUMN()-COLUMN($AD$29),FALSE)*eurostat_totals[[#This Row],[2020 1]]</f>
        <v>5079.1882288800007</v>
      </c>
      <c r="AL273" s="84">
        <f ca="1">VLOOKUP(eurostat_totals[[#This Row],[energy carrier EUCalc]],$AE$11:$BI$24,COLUMN()-COLUMN($AD$29),FALSE)*eurostat_totals[[#This Row],[2020 1]]</f>
        <v>5079.1882288800007</v>
      </c>
      <c r="AM273" s="84">
        <f ca="1">VLOOKUP(eurostat_totals[[#This Row],[energy carrier EUCalc]],$AE$11:$BI$24,COLUMN()-COLUMN($AD$29),FALSE)*eurostat_totals[[#This Row],[2020 1]]</f>
        <v>5079.1882288800007</v>
      </c>
      <c r="AN273" s="84">
        <f ca="1">VLOOKUP(eurostat_totals[[#This Row],[energy carrier EUCalc]],$AE$11:$BI$24,COLUMN()-COLUMN($AD$29),FALSE)*eurostat_totals[[#This Row],[2020 1]]</f>
        <v>5079.1882288800007</v>
      </c>
      <c r="AO273" s="84">
        <f>VLOOKUP(eurostat_totals[[#This Row],[energy carrier EUCalc]],$AE$11:$BI$24,COLUMN()-COLUMN($AD$29),FALSE)*eurostat_totals[[#This Row],[2020 1]]</f>
        <v>5079.1882288800007</v>
      </c>
      <c r="AP273" s="84">
        <f ca="1">VLOOKUP(eurostat_totals[[#This Row],[energy carrier EUCalc]],$AE$11:$BI$24,COLUMN()-COLUMN($AD$29),FALSE)*eurostat_totals[[#This Row],[2020 1]]</f>
        <v>5079.1882288800007</v>
      </c>
      <c r="AQ273" s="84">
        <f ca="1">VLOOKUP(eurostat_totals[[#This Row],[energy carrier EUCalc]],$AE$11:$BI$24,COLUMN()-COLUMN($AD$29),FALSE)*eurostat_totals[[#This Row],[2020 1]]</f>
        <v>5079.1882288800007</v>
      </c>
      <c r="AR273" s="81">
        <f ca="1">VLOOKUP(eurostat_totals[[#This Row],[energy carrier EUCalc]],$AE$11:$BI$24,COLUMN()-COLUMN($AD$29),FALSE)*eurostat_totals[[#This Row],[2020 1]]</f>
        <v>5079.1882288800007</v>
      </c>
      <c r="AS273" s="81">
        <f ca="1">VLOOKUP(eurostat_totals[[#This Row],[energy carrier EUCalc]],$AE$11:$BI$24,COLUMN()-COLUMN($AD$29),FALSE)*eurostat_totals[[#This Row],[2020 1]]</f>
        <v>5079.1882288800007</v>
      </c>
      <c r="AT273" s="81">
        <f ca="1">VLOOKUP(eurostat_totals[[#This Row],[energy carrier EUCalc]],$AE$11:$BI$24,COLUMN()-COLUMN($AD$29),FALSE)*eurostat_totals[[#This Row],[2020 1]]</f>
        <v>5079.1882288800007</v>
      </c>
      <c r="AU273" s="81">
        <f ca="1">VLOOKUP(eurostat_totals[[#This Row],[energy carrier EUCalc]],$AE$11:$BI$24,COLUMN()-COLUMN($AD$29),FALSE)*eurostat_totals[[#This Row],[2020 1]]</f>
        <v>5079.1882288800007</v>
      </c>
      <c r="AV273" s="81">
        <f>VLOOKUP(eurostat_totals[[#This Row],[energy carrier EUCalc]],$AE$11:$BI$24,COLUMN()-COLUMN($AD$29),FALSE)*eurostat_totals[[#This Row],[2020 1]]</f>
        <v>5079.1882288800007</v>
      </c>
      <c r="AW273" s="81">
        <f ca="1">VLOOKUP(eurostat_totals[[#This Row],[energy carrier EUCalc]],$AE$11:$BI$24,COLUMN()-COLUMN($AD$29),FALSE)*eurostat_totals[[#This Row],[2020 1]]</f>
        <v>5079.1882288800007</v>
      </c>
      <c r="AX273" s="81">
        <f ca="1">VLOOKUP(eurostat_totals[[#This Row],[energy carrier EUCalc]],$AE$11:$BI$24,COLUMN()-COLUMN($AD$29),FALSE)*eurostat_totals[[#This Row],[2020 1]]</f>
        <v>5079.1882288800007</v>
      </c>
      <c r="AY273" s="81">
        <f ca="1">VLOOKUP(eurostat_totals[[#This Row],[energy carrier EUCalc]],$AE$11:$BI$24,COLUMN()-COLUMN($AD$29),FALSE)*eurostat_totals[[#This Row],[2020 1]]</f>
        <v>5079.1882288800007</v>
      </c>
      <c r="AZ273" s="81">
        <f ca="1">VLOOKUP(eurostat_totals[[#This Row],[energy carrier EUCalc]],$AE$11:$BI$24,COLUMN()-COLUMN($AD$29),FALSE)*eurostat_totals[[#This Row],[2020 1]]</f>
        <v>5079.1882288800007</v>
      </c>
      <c r="BA273" s="81">
        <f ca="1">VLOOKUP(eurostat_totals[[#This Row],[energy carrier EUCalc]],$AE$11:$BI$24,COLUMN()-COLUMN($AD$29),FALSE)*eurostat_totals[[#This Row],[2020 1]]</f>
        <v>5079.1882288800007</v>
      </c>
      <c r="BB273" s="81">
        <f ca="1">VLOOKUP(eurostat_totals[[#This Row],[energy carrier EUCalc]],$AE$11:$BI$24,COLUMN()-COLUMN($AD$29),FALSE)*eurostat_totals[[#This Row],[2020 1]]</f>
        <v>5079.1882288800007</v>
      </c>
      <c r="BC273" s="81">
        <f>VLOOKUP(eurostat_totals[[#This Row],[energy carrier EUCalc]],$AE$11:$BI$24,COLUMN()-COLUMN($AD$29),FALSE)*eurostat_totals[[#This Row],[2020 1]]</f>
        <v>5079.1882288800007</v>
      </c>
      <c r="BD273" s="81">
        <f ca="1">VLOOKUP(eurostat_totals[[#This Row],[energy carrier EUCalc]],$AE$11:$BI$24,COLUMN()-COLUMN($AD$29),FALSE)*eurostat_totals[[#This Row],[2020 1]]</f>
        <v>5079.1882288800007</v>
      </c>
      <c r="BE273" s="81">
        <f ca="1">VLOOKUP(eurostat_totals[[#This Row],[energy carrier EUCalc]],$AE$11:$BI$24,COLUMN()-COLUMN($AD$29),FALSE)*eurostat_totals[[#This Row],[2020 1]]</f>
        <v>5079.1882288800007</v>
      </c>
      <c r="BF273" s="81">
        <f ca="1">VLOOKUP(eurostat_totals[[#This Row],[energy carrier EUCalc]],$AE$11:$BI$24,COLUMN()-COLUMN($AD$29),FALSE)*eurostat_totals[[#This Row],[2020 1]]</f>
        <v>5079.1882288800007</v>
      </c>
      <c r="BG273" s="81">
        <f ca="1">VLOOKUP(eurostat_totals[[#This Row],[energy carrier EUCalc]],$AE$11:$BI$24,COLUMN()-COLUMN($AD$29),FALSE)*eurostat_totals[[#This Row],[2020 1]]</f>
        <v>5079.1882288800007</v>
      </c>
      <c r="BH273" s="81">
        <f ca="1">VLOOKUP(eurostat_totals[[#This Row],[energy carrier EUCalc]],$AE$11:$BI$24,COLUMN()-COLUMN($AD$29),FALSE)*eurostat_totals[[#This Row],[2020 1]]</f>
        <v>5079.1882288800007</v>
      </c>
      <c r="BI273" s="81">
        <f ca="1">VLOOKUP(eurostat_totals[[#This Row],[energy carrier EUCalc]],$AE$11:$BI$24,COLUMN()-COLUMN($AD$29),FALSE)*eurostat_totals[[#This Row],[2020 1]]</f>
        <v>5079.1882288800007</v>
      </c>
    </row>
    <row r="274" spans="1:61" x14ac:dyDescent="0.25">
      <c r="A274" s="81" t="str">
        <f t="shared" si="129"/>
        <v>heat-districtSlovenia</v>
      </c>
      <c r="B274" s="6" t="s">
        <v>60</v>
      </c>
      <c r="C274" t="s">
        <v>26</v>
      </c>
      <c r="D274" s="84">
        <v>1086.1140700000001</v>
      </c>
      <c r="E274" s="84">
        <v>1187.2252900000001</v>
      </c>
      <c r="F274" s="84">
        <v>1171.1061100000002</v>
      </c>
      <c r="G274" s="84">
        <v>1186.9461699999999</v>
      </c>
      <c r="H274" s="84">
        <v>1099.16293</v>
      </c>
      <c r="I274" s="84">
        <v>1076.6705100000001</v>
      </c>
      <c r="J274" s="84">
        <v>1235.0013300000001</v>
      </c>
      <c r="K274" s="84">
        <v>1274.7177799999999</v>
      </c>
      <c r="L274" s="84">
        <v>1240.28135</v>
      </c>
      <c r="M274" s="84">
        <v>1202.7746000000002</v>
      </c>
      <c r="N274" s="84">
        <v>1097.7789600000001</v>
      </c>
      <c r="O274" s="84">
        <v>1206.3915300000001</v>
      </c>
      <c r="P274" s="84">
        <v>1127.7727300000001</v>
      </c>
      <c r="Q274" s="84">
        <v>1162.49991</v>
      </c>
      <c r="R274" s="84">
        <v>1239.44399</v>
      </c>
      <c r="S274" s="84">
        <v>1264.7276100000001</v>
      </c>
      <c r="T274" s="84">
        <v>1171.1061100000002</v>
      </c>
      <c r="U274" s="84">
        <v>1079.9966900000002</v>
      </c>
      <c r="V274" s="84">
        <v>1157.7781300000001</v>
      </c>
      <c r="W274" s="84">
        <v>1117.22432</v>
      </c>
      <c r="X274" s="84">
        <v>1179.1657</v>
      </c>
      <c r="Y274" s="84">
        <v>1039.4428800000001</v>
      </c>
      <c r="Z274" s="84">
        <v>953.61347999999998</v>
      </c>
      <c r="AA274" s="84">
        <v>947.21698000000004</v>
      </c>
      <c r="AB274" s="84">
        <v>777.22127</v>
      </c>
      <c r="AC274" s="84">
        <v>891.93959000000007</v>
      </c>
      <c r="AD274" s="84">
        <v>954.17172000000005</v>
      </c>
      <c r="AE274" s="84">
        <v>918.82815000000005</v>
      </c>
      <c r="AF274" s="84">
        <f t="shared" si="126"/>
        <v>911.87108400000011</v>
      </c>
      <c r="AG274" s="84">
        <f t="shared" si="127"/>
        <v>904.8019048000001</v>
      </c>
      <c r="AH274" s="84">
        <f t="shared" si="128"/>
        <v>930.31803176000017</v>
      </c>
      <c r="AI274" s="84">
        <f ca="1">VLOOKUP(eurostat_totals[[#This Row],[energy carrier EUCalc]],$AE$11:$BI$24,COLUMN()-COLUMN($AD$29),FALSE)*eurostat_totals[[#This Row],[2020 1]]</f>
        <v>930.31803176000017</v>
      </c>
      <c r="AJ274" s="84">
        <f ca="1">VLOOKUP(eurostat_totals[[#This Row],[energy carrier EUCalc]],$AE$11:$BI$24,COLUMN()-COLUMN($AD$29),FALSE)*eurostat_totals[[#This Row],[2020 1]]</f>
        <v>930.31803176000017</v>
      </c>
      <c r="AK274" s="84">
        <f ca="1">VLOOKUP(eurostat_totals[[#This Row],[energy carrier EUCalc]],$AE$11:$BI$24,COLUMN()-COLUMN($AD$29),FALSE)*eurostat_totals[[#This Row],[2020 1]]</f>
        <v>930.31803176000017</v>
      </c>
      <c r="AL274" s="84">
        <f ca="1">VLOOKUP(eurostat_totals[[#This Row],[energy carrier EUCalc]],$AE$11:$BI$24,COLUMN()-COLUMN($AD$29),FALSE)*eurostat_totals[[#This Row],[2020 1]]</f>
        <v>930.31803176000017</v>
      </c>
      <c r="AM274" s="84">
        <f ca="1">VLOOKUP(eurostat_totals[[#This Row],[energy carrier EUCalc]],$AE$11:$BI$24,COLUMN()-COLUMN($AD$29),FALSE)*eurostat_totals[[#This Row],[2020 1]]</f>
        <v>930.31803176000017</v>
      </c>
      <c r="AN274" s="84">
        <f ca="1">VLOOKUP(eurostat_totals[[#This Row],[energy carrier EUCalc]],$AE$11:$BI$24,COLUMN()-COLUMN($AD$29),FALSE)*eurostat_totals[[#This Row],[2020 1]]</f>
        <v>930.31803176000017</v>
      </c>
      <c r="AO274" s="84">
        <f>VLOOKUP(eurostat_totals[[#This Row],[energy carrier EUCalc]],$AE$11:$BI$24,COLUMN()-COLUMN($AD$29),FALSE)*eurostat_totals[[#This Row],[2020 1]]</f>
        <v>930.31803176000017</v>
      </c>
      <c r="AP274" s="84">
        <f ca="1">VLOOKUP(eurostat_totals[[#This Row],[energy carrier EUCalc]],$AE$11:$BI$24,COLUMN()-COLUMN($AD$29),FALSE)*eurostat_totals[[#This Row],[2020 1]]</f>
        <v>930.31803176000017</v>
      </c>
      <c r="AQ274" s="84">
        <f ca="1">VLOOKUP(eurostat_totals[[#This Row],[energy carrier EUCalc]],$AE$11:$BI$24,COLUMN()-COLUMN($AD$29),FALSE)*eurostat_totals[[#This Row],[2020 1]]</f>
        <v>930.31803176000017</v>
      </c>
      <c r="AR274" s="81">
        <f ca="1">VLOOKUP(eurostat_totals[[#This Row],[energy carrier EUCalc]],$AE$11:$BI$24,COLUMN()-COLUMN($AD$29),FALSE)*eurostat_totals[[#This Row],[2020 1]]</f>
        <v>930.31803176000017</v>
      </c>
      <c r="AS274" s="81">
        <f ca="1">VLOOKUP(eurostat_totals[[#This Row],[energy carrier EUCalc]],$AE$11:$BI$24,COLUMN()-COLUMN($AD$29),FALSE)*eurostat_totals[[#This Row],[2020 1]]</f>
        <v>930.31803176000017</v>
      </c>
      <c r="AT274" s="81">
        <f ca="1">VLOOKUP(eurostat_totals[[#This Row],[energy carrier EUCalc]],$AE$11:$BI$24,COLUMN()-COLUMN($AD$29),FALSE)*eurostat_totals[[#This Row],[2020 1]]</f>
        <v>930.31803176000017</v>
      </c>
      <c r="AU274" s="81">
        <f ca="1">VLOOKUP(eurostat_totals[[#This Row],[energy carrier EUCalc]],$AE$11:$BI$24,COLUMN()-COLUMN($AD$29),FALSE)*eurostat_totals[[#This Row],[2020 1]]</f>
        <v>930.31803176000017</v>
      </c>
      <c r="AV274" s="81">
        <f>VLOOKUP(eurostat_totals[[#This Row],[energy carrier EUCalc]],$AE$11:$BI$24,COLUMN()-COLUMN($AD$29),FALSE)*eurostat_totals[[#This Row],[2020 1]]</f>
        <v>930.31803176000017</v>
      </c>
      <c r="AW274" s="81">
        <f ca="1">VLOOKUP(eurostat_totals[[#This Row],[energy carrier EUCalc]],$AE$11:$BI$24,COLUMN()-COLUMN($AD$29),FALSE)*eurostat_totals[[#This Row],[2020 1]]</f>
        <v>930.31803176000017</v>
      </c>
      <c r="AX274" s="81">
        <f ca="1">VLOOKUP(eurostat_totals[[#This Row],[energy carrier EUCalc]],$AE$11:$BI$24,COLUMN()-COLUMN($AD$29),FALSE)*eurostat_totals[[#This Row],[2020 1]]</f>
        <v>930.31803176000017</v>
      </c>
      <c r="AY274" s="81">
        <f ca="1">VLOOKUP(eurostat_totals[[#This Row],[energy carrier EUCalc]],$AE$11:$BI$24,COLUMN()-COLUMN($AD$29),FALSE)*eurostat_totals[[#This Row],[2020 1]]</f>
        <v>930.31803176000017</v>
      </c>
      <c r="AZ274" s="81">
        <f ca="1">VLOOKUP(eurostat_totals[[#This Row],[energy carrier EUCalc]],$AE$11:$BI$24,COLUMN()-COLUMN($AD$29),FALSE)*eurostat_totals[[#This Row],[2020 1]]</f>
        <v>930.31803176000017</v>
      </c>
      <c r="BA274" s="81">
        <f ca="1">VLOOKUP(eurostat_totals[[#This Row],[energy carrier EUCalc]],$AE$11:$BI$24,COLUMN()-COLUMN($AD$29),FALSE)*eurostat_totals[[#This Row],[2020 1]]</f>
        <v>930.31803176000017</v>
      </c>
      <c r="BB274" s="81">
        <f ca="1">VLOOKUP(eurostat_totals[[#This Row],[energy carrier EUCalc]],$AE$11:$BI$24,COLUMN()-COLUMN($AD$29),FALSE)*eurostat_totals[[#This Row],[2020 1]]</f>
        <v>930.31803176000017</v>
      </c>
      <c r="BC274" s="81">
        <f>VLOOKUP(eurostat_totals[[#This Row],[energy carrier EUCalc]],$AE$11:$BI$24,COLUMN()-COLUMN($AD$29),FALSE)*eurostat_totals[[#This Row],[2020 1]]</f>
        <v>930.31803176000017</v>
      </c>
      <c r="BD274" s="81">
        <f ca="1">VLOOKUP(eurostat_totals[[#This Row],[energy carrier EUCalc]],$AE$11:$BI$24,COLUMN()-COLUMN($AD$29),FALSE)*eurostat_totals[[#This Row],[2020 1]]</f>
        <v>930.31803176000017</v>
      </c>
      <c r="BE274" s="81">
        <f ca="1">VLOOKUP(eurostat_totals[[#This Row],[energy carrier EUCalc]],$AE$11:$BI$24,COLUMN()-COLUMN($AD$29),FALSE)*eurostat_totals[[#This Row],[2020 1]]</f>
        <v>930.31803176000017</v>
      </c>
      <c r="BF274" s="81">
        <f ca="1">VLOOKUP(eurostat_totals[[#This Row],[energy carrier EUCalc]],$AE$11:$BI$24,COLUMN()-COLUMN($AD$29),FALSE)*eurostat_totals[[#This Row],[2020 1]]</f>
        <v>930.31803176000017</v>
      </c>
      <c r="BG274" s="81">
        <f ca="1">VLOOKUP(eurostat_totals[[#This Row],[energy carrier EUCalc]],$AE$11:$BI$24,COLUMN()-COLUMN($AD$29),FALSE)*eurostat_totals[[#This Row],[2020 1]]</f>
        <v>930.31803176000017</v>
      </c>
      <c r="BH274" s="81">
        <f ca="1">VLOOKUP(eurostat_totals[[#This Row],[energy carrier EUCalc]],$AE$11:$BI$24,COLUMN()-COLUMN($AD$29),FALSE)*eurostat_totals[[#This Row],[2020 1]]</f>
        <v>930.31803176000017</v>
      </c>
      <c r="BI274" s="81">
        <f ca="1">VLOOKUP(eurostat_totals[[#This Row],[energy carrier EUCalc]],$AE$11:$BI$24,COLUMN()-COLUMN($AD$29),FALSE)*eurostat_totals[[#This Row],[2020 1]]</f>
        <v>930.31803176000017</v>
      </c>
    </row>
    <row r="275" spans="1:61" x14ac:dyDescent="0.25">
      <c r="A275" s="81" t="str">
        <f t="shared" si="129"/>
        <v>heat-districtSpain</v>
      </c>
      <c r="B275" s="6" t="s">
        <v>60</v>
      </c>
      <c r="C275" t="s">
        <v>7</v>
      </c>
      <c r="D275" s="84">
        <v>0</v>
      </c>
      <c r="E275" s="84">
        <v>0</v>
      </c>
      <c r="F275" s="84">
        <v>0</v>
      </c>
      <c r="G275" s="84">
        <v>0</v>
      </c>
      <c r="H275" s="84">
        <v>0</v>
      </c>
      <c r="I275" s="84">
        <v>0</v>
      </c>
      <c r="J275" s="84">
        <v>0</v>
      </c>
      <c r="K275" s="84">
        <v>0</v>
      </c>
      <c r="L275" s="84">
        <v>0</v>
      </c>
      <c r="M275" s="84">
        <v>0</v>
      </c>
      <c r="N275" s="84">
        <v>0</v>
      </c>
      <c r="O275" s="84">
        <v>0</v>
      </c>
      <c r="P275" s="84">
        <v>0</v>
      </c>
      <c r="Q275" s="84">
        <v>0</v>
      </c>
      <c r="R275" s="84">
        <v>0</v>
      </c>
      <c r="S275" s="84">
        <v>0</v>
      </c>
      <c r="T275" s="84">
        <v>0</v>
      </c>
      <c r="U275" s="84">
        <v>0</v>
      </c>
      <c r="V275" s="84">
        <v>0</v>
      </c>
      <c r="W275" s="84">
        <v>0</v>
      </c>
      <c r="X275" s="84">
        <v>0</v>
      </c>
      <c r="Y275" s="84">
        <v>0</v>
      </c>
      <c r="Z275" s="84">
        <v>0</v>
      </c>
      <c r="AA275" s="84">
        <v>0</v>
      </c>
      <c r="AB275" s="84">
        <v>0</v>
      </c>
      <c r="AC275" s="84">
        <v>0</v>
      </c>
      <c r="AD275" s="84">
        <v>0</v>
      </c>
      <c r="AE275" s="84">
        <v>0</v>
      </c>
      <c r="AF275" s="84">
        <f t="shared" si="126"/>
        <v>0</v>
      </c>
      <c r="AG275" s="84">
        <f t="shared" si="127"/>
        <v>0</v>
      </c>
      <c r="AH275" s="84">
        <f t="shared" si="128"/>
        <v>0</v>
      </c>
      <c r="AI275" s="84">
        <f ca="1">VLOOKUP(eurostat_totals[[#This Row],[energy carrier EUCalc]],$AE$11:$BI$24,COLUMN()-COLUMN($AD$29),FALSE)*eurostat_totals[[#This Row],[2020 1]]</f>
        <v>0</v>
      </c>
      <c r="AJ275" s="84">
        <f ca="1">VLOOKUP(eurostat_totals[[#This Row],[energy carrier EUCalc]],$AE$11:$BI$24,COLUMN()-COLUMN($AD$29),FALSE)*eurostat_totals[[#This Row],[2020 1]]</f>
        <v>0</v>
      </c>
      <c r="AK275" s="84">
        <f ca="1">VLOOKUP(eurostat_totals[[#This Row],[energy carrier EUCalc]],$AE$11:$BI$24,COLUMN()-COLUMN($AD$29),FALSE)*eurostat_totals[[#This Row],[2020 1]]</f>
        <v>0</v>
      </c>
      <c r="AL275" s="84">
        <f ca="1">VLOOKUP(eurostat_totals[[#This Row],[energy carrier EUCalc]],$AE$11:$BI$24,COLUMN()-COLUMN($AD$29),FALSE)*eurostat_totals[[#This Row],[2020 1]]</f>
        <v>0</v>
      </c>
      <c r="AM275" s="84">
        <f ca="1">VLOOKUP(eurostat_totals[[#This Row],[energy carrier EUCalc]],$AE$11:$BI$24,COLUMN()-COLUMN($AD$29),FALSE)*eurostat_totals[[#This Row],[2020 1]]</f>
        <v>0</v>
      </c>
      <c r="AN275" s="84">
        <f ca="1">VLOOKUP(eurostat_totals[[#This Row],[energy carrier EUCalc]],$AE$11:$BI$24,COLUMN()-COLUMN($AD$29),FALSE)*eurostat_totals[[#This Row],[2020 1]]</f>
        <v>0</v>
      </c>
      <c r="AO275" s="84">
        <f>VLOOKUP(eurostat_totals[[#This Row],[energy carrier EUCalc]],$AE$11:$BI$24,COLUMN()-COLUMN($AD$29),FALSE)*eurostat_totals[[#This Row],[2020 1]]</f>
        <v>0</v>
      </c>
      <c r="AP275" s="84">
        <f ca="1">VLOOKUP(eurostat_totals[[#This Row],[energy carrier EUCalc]],$AE$11:$BI$24,COLUMN()-COLUMN($AD$29),FALSE)*eurostat_totals[[#This Row],[2020 1]]</f>
        <v>0</v>
      </c>
      <c r="AQ275" s="84">
        <f ca="1">VLOOKUP(eurostat_totals[[#This Row],[energy carrier EUCalc]],$AE$11:$BI$24,COLUMN()-COLUMN($AD$29),FALSE)*eurostat_totals[[#This Row],[2020 1]]</f>
        <v>0</v>
      </c>
      <c r="AR275" s="81">
        <f ca="1">VLOOKUP(eurostat_totals[[#This Row],[energy carrier EUCalc]],$AE$11:$BI$24,COLUMN()-COLUMN($AD$29),FALSE)*eurostat_totals[[#This Row],[2020 1]]</f>
        <v>0</v>
      </c>
      <c r="AS275" s="81">
        <f ca="1">VLOOKUP(eurostat_totals[[#This Row],[energy carrier EUCalc]],$AE$11:$BI$24,COLUMN()-COLUMN($AD$29),FALSE)*eurostat_totals[[#This Row],[2020 1]]</f>
        <v>0</v>
      </c>
      <c r="AT275" s="81">
        <f ca="1">VLOOKUP(eurostat_totals[[#This Row],[energy carrier EUCalc]],$AE$11:$BI$24,COLUMN()-COLUMN($AD$29),FALSE)*eurostat_totals[[#This Row],[2020 1]]</f>
        <v>0</v>
      </c>
      <c r="AU275" s="81">
        <f ca="1">VLOOKUP(eurostat_totals[[#This Row],[energy carrier EUCalc]],$AE$11:$BI$24,COLUMN()-COLUMN($AD$29),FALSE)*eurostat_totals[[#This Row],[2020 1]]</f>
        <v>0</v>
      </c>
      <c r="AV275" s="81">
        <f>VLOOKUP(eurostat_totals[[#This Row],[energy carrier EUCalc]],$AE$11:$BI$24,COLUMN()-COLUMN($AD$29),FALSE)*eurostat_totals[[#This Row],[2020 1]]</f>
        <v>0</v>
      </c>
      <c r="AW275" s="81">
        <f ca="1">VLOOKUP(eurostat_totals[[#This Row],[energy carrier EUCalc]],$AE$11:$BI$24,COLUMN()-COLUMN($AD$29),FALSE)*eurostat_totals[[#This Row],[2020 1]]</f>
        <v>0</v>
      </c>
      <c r="AX275" s="81">
        <f ca="1">VLOOKUP(eurostat_totals[[#This Row],[energy carrier EUCalc]],$AE$11:$BI$24,COLUMN()-COLUMN($AD$29),FALSE)*eurostat_totals[[#This Row],[2020 1]]</f>
        <v>0</v>
      </c>
      <c r="AY275" s="81">
        <f ca="1">VLOOKUP(eurostat_totals[[#This Row],[energy carrier EUCalc]],$AE$11:$BI$24,COLUMN()-COLUMN($AD$29),FALSE)*eurostat_totals[[#This Row],[2020 1]]</f>
        <v>0</v>
      </c>
      <c r="AZ275" s="81">
        <f ca="1">VLOOKUP(eurostat_totals[[#This Row],[energy carrier EUCalc]],$AE$11:$BI$24,COLUMN()-COLUMN($AD$29),FALSE)*eurostat_totals[[#This Row],[2020 1]]</f>
        <v>0</v>
      </c>
      <c r="BA275" s="81">
        <f ca="1">VLOOKUP(eurostat_totals[[#This Row],[energy carrier EUCalc]],$AE$11:$BI$24,COLUMN()-COLUMN($AD$29),FALSE)*eurostat_totals[[#This Row],[2020 1]]</f>
        <v>0</v>
      </c>
      <c r="BB275" s="81">
        <f ca="1">VLOOKUP(eurostat_totals[[#This Row],[energy carrier EUCalc]],$AE$11:$BI$24,COLUMN()-COLUMN($AD$29),FALSE)*eurostat_totals[[#This Row],[2020 1]]</f>
        <v>0</v>
      </c>
      <c r="BC275" s="81">
        <f>VLOOKUP(eurostat_totals[[#This Row],[energy carrier EUCalc]],$AE$11:$BI$24,COLUMN()-COLUMN($AD$29),FALSE)*eurostat_totals[[#This Row],[2020 1]]</f>
        <v>0</v>
      </c>
      <c r="BD275" s="81">
        <f ca="1">VLOOKUP(eurostat_totals[[#This Row],[energy carrier EUCalc]],$AE$11:$BI$24,COLUMN()-COLUMN($AD$29),FALSE)*eurostat_totals[[#This Row],[2020 1]]</f>
        <v>0</v>
      </c>
      <c r="BE275" s="81">
        <f ca="1">VLOOKUP(eurostat_totals[[#This Row],[energy carrier EUCalc]],$AE$11:$BI$24,COLUMN()-COLUMN($AD$29),FALSE)*eurostat_totals[[#This Row],[2020 1]]</f>
        <v>0</v>
      </c>
      <c r="BF275" s="81">
        <f ca="1">VLOOKUP(eurostat_totals[[#This Row],[energy carrier EUCalc]],$AE$11:$BI$24,COLUMN()-COLUMN($AD$29),FALSE)*eurostat_totals[[#This Row],[2020 1]]</f>
        <v>0</v>
      </c>
      <c r="BG275" s="81">
        <f ca="1">VLOOKUP(eurostat_totals[[#This Row],[energy carrier EUCalc]],$AE$11:$BI$24,COLUMN()-COLUMN($AD$29),FALSE)*eurostat_totals[[#This Row],[2020 1]]</f>
        <v>0</v>
      </c>
      <c r="BH275" s="81">
        <f ca="1">VLOOKUP(eurostat_totals[[#This Row],[energy carrier EUCalc]],$AE$11:$BI$24,COLUMN()-COLUMN($AD$29),FALSE)*eurostat_totals[[#This Row],[2020 1]]</f>
        <v>0</v>
      </c>
      <c r="BI275" s="81">
        <f ca="1">VLOOKUP(eurostat_totals[[#This Row],[energy carrier EUCalc]],$AE$11:$BI$24,COLUMN()-COLUMN($AD$29),FALSE)*eurostat_totals[[#This Row],[2020 1]]</f>
        <v>0</v>
      </c>
    </row>
    <row r="276" spans="1:61" x14ac:dyDescent="0.25">
      <c r="A276" s="81" t="str">
        <f t="shared" si="129"/>
        <v>heat-districtSweden</v>
      </c>
      <c r="B276" s="6" t="s">
        <v>60</v>
      </c>
      <c r="C276" t="s">
        <v>9</v>
      </c>
      <c r="D276" s="84">
        <v>12137.219190000002</v>
      </c>
      <c r="E276" s="84">
        <v>14139.160870000002</v>
      </c>
      <c r="F276" s="84">
        <v>21235.554270000004</v>
      </c>
      <c r="G276" s="84">
        <v>22147.776580000002</v>
      </c>
      <c r="H276" s="84">
        <v>22328.890570000003</v>
      </c>
      <c r="I276" s="84">
        <v>22693.06076</v>
      </c>
      <c r="J276" s="84">
        <v>25198.058090000002</v>
      </c>
      <c r="K276" s="84">
        <v>24714.168680000002</v>
      </c>
      <c r="L276" s="84">
        <v>25523.058440000004</v>
      </c>
      <c r="M276" s="84">
        <v>25975.000240000001</v>
      </c>
      <c r="N276" s="84">
        <v>24196.947690000005</v>
      </c>
      <c r="O276" s="84">
        <v>27471.944059999998</v>
      </c>
      <c r="P276" s="84">
        <v>27577.777060000004</v>
      </c>
      <c r="Q276" s="84">
        <v>28006.947320000003</v>
      </c>
      <c r="R276" s="84">
        <v>28371.664120000001</v>
      </c>
      <c r="S276" s="84">
        <v>29224.724620000001</v>
      </c>
      <c r="T276" s="84">
        <v>29405.28037</v>
      </c>
      <c r="U276" s="84">
        <v>29167.772509999999</v>
      </c>
      <c r="V276" s="84">
        <v>28554.162080000002</v>
      </c>
      <c r="W276" s="84">
        <v>30047.779719999999</v>
      </c>
      <c r="X276" s="84">
        <v>37608.058929999999</v>
      </c>
      <c r="Y276" s="84">
        <v>29128.056059999999</v>
      </c>
      <c r="Z276" s="84">
        <v>31796.943350000001</v>
      </c>
      <c r="AA276" s="84">
        <v>30748.056910000003</v>
      </c>
      <c r="AB276" s="84">
        <v>28466.111350000003</v>
      </c>
      <c r="AC276" s="84">
        <v>28751.941860000003</v>
      </c>
      <c r="AD276" s="84">
        <v>30311.106180000002</v>
      </c>
      <c r="AE276" s="84">
        <v>30399.994270000003</v>
      </c>
      <c r="AF276" s="84">
        <f t="shared" si="126"/>
        <v>30120.604454000004</v>
      </c>
      <c r="AG276" s="84">
        <f t="shared" si="127"/>
        <v>29995.113962800006</v>
      </c>
      <c r="AH276" s="84">
        <f t="shared" si="128"/>
        <v>30300.914485360005</v>
      </c>
      <c r="AI276" s="84">
        <f ca="1">VLOOKUP(eurostat_totals[[#This Row],[energy carrier EUCalc]],$AE$11:$BI$24,COLUMN()-COLUMN($AD$29),FALSE)*eurostat_totals[[#This Row],[2020 1]]</f>
        <v>30300.914485360005</v>
      </c>
      <c r="AJ276" s="84">
        <f ca="1">VLOOKUP(eurostat_totals[[#This Row],[energy carrier EUCalc]],$AE$11:$BI$24,COLUMN()-COLUMN($AD$29),FALSE)*eurostat_totals[[#This Row],[2020 1]]</f>
        <v>30300.914485360005</v>
      </c>
      <c r="AK276" s="84">
        <f ca="1">VLOOKUP(eurostat_totals[[#This Row],[energy carrier EUCalc]],$AE$11:$BI$24,COLUMN()-COLUMN($AD$29),FALSE)*eurostat_totals[[#This Row],[2020 1]]</f>
        <v>30300.914485360005</v>
      </c>
      <c r="AL276" s="84">
        <f ca="1">VLOOKUP(eurostat_totals[[#This Row],[energy carrier EUCalc]],$AE$11:$BI$24,COLUMN()-COLUMN($AD$29),FALSE)*eurostat_totals[[#This Row],[2020 1]]</f>
        <v>30300.914485360005</v>
      </c>
      <c r="AM276" s="84">
        <f ca="1">VLOOKUP(eurostat_totals[[#This Row],[energy carrier EUCalc]],$AE$11:$BI$24,COLUMN()-COLUMN($AD$29),FALSE)*eurostat_totals[[#This Row],[2020 1]]</f>
        <v>30300.914485360005</v>
      </c>
      <c r="AN276" s="84">
        <f ca="1">VLOOKUP(eurostat_totals[[#This Row],[energy carrier EUCalc]],$AE$11:$BI$24,COLUMN()-COLUMN($AD$29),FALSE)*eurostat_totals[[#This Row],[2020 1]]</f>
        <v>30300.914485360005</v>
      </c>
      <c r="AO276" s="84">
        <f>VLOOKUP(eurostat_totals[[#This Row],[energy carrier EUCalc]],$AE$11:$BI$24,COLUMN()-COLUMN($AD$29),FALSE)*eurostat_totals[[#This Row],[2020 1]]</f>
        <v>30300.914485360005</v>
      </c>
      <c r="AP276" s="84">
        <f ca="1">VLOOKUP(eurostat_totals[[#This Row],[energy carrier EUCalc]],$AE$11:$BI$24,COLUMN()-COLUMN($AD$29),FALSE)*eurostat_totals[[#This Row],[2020 1]]</f>
        <v>30300.914485360005</v>
      </c>
      <c r="AQ276" s="84">
        <f ca="1">VLOOKUP(eurostat_totals[[#This Row],[energy carrier EUCalc]],$AE$11:$BI$24,COLUMN()-COLUMN($AD$29),FALSE)*eurostat_totals[[#This Row],[2020 1]]</f>
        <v>30300.914485360005</v>
      </c>
      <c r="AR276" s="81">
        <f ca="1">VLOOKUP(eurostat_totals[[#This Row],[energy carrier EUCalc]],$AE$11:$BI$24,COLUMN()-COLUMN($AD$29),FALSE)*eurostat_totals[[#This Row],[2020 1]]</f>
        <v>30300.914485360005</v>
      </c>
      <c r="AS276" s="81">
        <f ca="1">VLOOKUP(eurostat_totals[[#This Row],[energy carrier EUCalc]],$AE$11:$BI$24,COLUMN()-COLUMN($AD$29),FALSE)*eurostat_totals[[#This Row],[2020 1]]</f>
        <v>30300.914485360005</v>
      </c>
      <c r="AT276" s="81">
        <f ca="1">VLOOKUP(eurostat_totals[[#This Row],[energy carrier EUCalc]],$AE$11:$BI$24,COLUMN()-COLUMN($AD$29),FALSE)*eurostat_totals[[#This Row],[2020 1]]</f>
        <v>30300.914485360005</v>
      </c>
      <c r="AU276" s="81">
        <f ca="1">VLOOKUP(eurostat_totals[[#This Row],[energy carrier EUCalc]],$AE$11:$BI$24,COLUMN()-COLUMN($AD$29),FALSE)*eurostat_totals[[#This Row],[2020 1]]</f>
        <v>30300.914485360005</v>
      </c>
      <c r="AV276" s="81">
        <f>VLOOKUP(eurostat_totals[[#This Row],[energy carrier EUCalc]],$AE$11:$BI$24,COLUMN()-COLUMN($AD$29),FALSE)*eurostat_totals[[#This Row],[2020 1]]</f>
        <v>30300.914485360005</v>
      </c>
      <c r="AW276" s="81">
        <f ca="1">VLOOKUP(eurostat_totals[[#This Row],[energy carrier EUCalc]],$AE$11:$BI$24,COLUMN()-COLUMN($AD$29),FALSE)*eurostat_totals[[#This Row],[2020 1]]</f>
        <v>30300.914485360005</v>
      </c>
      <c r="AX276" s="81">
        <f ca="1">VLOOKUP(eurostat_totals[[#This Row],[energy carrier EUCalc]],$AE$11:$BI$24,COLUMN()-COLUMN($AD$29),FALSE)*eurostat_totals[[#This Row],[2020 1]]</f>
        <v>30300.914485360005</v>
      </c>
      <c r="AY276" s="81">
        <f ca="1">VLOOKUP(eurostat_totals[[#This Row],[energy carrier EUCalc]],$AE$11:$BI$24,COLUMN()-COLUMN($AD$29),FALSE)*eurostat_totals[[#This Row],[2020 1]]</f>
        <v>30300.914485360005</v>
      </c>
      <c r="AZ276" s="81">
        <f ca="1">VLOOKUP(eurostat_totals[[#This Row],[energy carrier EUCalc]],$AE$11:$BI$24,COLUMN()-COLUMN($AD$29),FALSE)*eurostat_totals[[#This Row],[2020 1]]</f>
        <v>30300.914485360005</v>
      </c>
      <c r="BA276" s="81">
        <f ca="1">VLOOKUP(eurostat_totals[[#This Row],[energy carrier EUCalc]],$AE$11:$BI$24,COLUMN()-COLUMN($AD$29),FALSE)*eurostat_totals[[#This Row],[2020 1]]</f>
        <v>30300.914485360005</v>
      </c>
      <c r="BB276" s="81">
        <f ca="1">VLOOKUP(eurostat_totals[[#This Row],[energy carrier EUCalc]],$AE$11:$BI$24,COLUMN()-COLUMN($AD$29),FALSE)*eurostat_totals[[#This Row],[2020 1]]</f>
        <v>30300.914485360005</v>
      </c>
      <c r="BC276" s="81">
        <f>VLOOKUP(eurostat_totals[[#This Row],[energy carrier EUCalc]],$AE$11:$BI$24,COLUMN()-COLUMN($AD$29),FALSE)*eurostat_totals[[#This Row],[2020 1]]</f>
        <v>30300.914485360005</v>
      </c>
      <c r="BD276" s="81">
        <f ca="1">VLOOKUP(eurostat_totals[[#This Row],[energy carrier EUCalc]],$AE$11:$BI$24,COLUMN()-COLUMN($AD$29),FALSE)*eurostat_totals[[#This Row],[2020 1]]</f>
        <v>30300.914485360005</v>
      </c>
      <c r="BE276" s="81">
        <f ca="1">VLOOKUP(eurostat_totals[[#This Row],[energy carrier EUCalc]],$AE$11:$BI$24,COLUMN()-COLUMN($AD$29),FALSE)*eurostat_totals[[#This Row],[2020 1]]</f>
        <v>30300.914485360005</v>
      </c>
      <c r="BF276" s="81">
        <f ca="1">VLOOKUP(eurostat_totals[[#This Row],[energy carrier EUCalc]],$AE$11:$BI$24,COLUMN()-COLUMN($AD$29),FALSE)*eurostat_totals[[#This Row],[2020 1]]</f>
        <v>30300.914485360005</v>
      </c>
      <c r="BG276" s="81">
        <f ca="1">VLOOKUP(eurostat_totals[[#This Row],[energy carrier EUCalc]],$AE$11:$BI$24,COLUMN()-COLUMN($AD$29),FALSE)*eurostat_totals[[#This Row],[2020 1]]</f>
        <v>30300.914485360005</v>
      </c>
      <c r="BH276" s="81">
        <f ca="1">VLOOKUP(eurostat_totals[[#This Row],[energy carrier EUCalc]],$AE$11:$BI$24,COLUMN()-COLUMN($AD$29),FALSE)*eurostat_totals[[#This Row],[2020 1]]</f>
        <v>30300.914485360005</v>
      </c>
      <c r="BI276" s="81">
        <f ca="1">VLOOKUP(eurostat_totals[[#This Row],[energy carrier EUCalc]],$AE$11:$BI$24,COLUMN()-COLUMN($AD$29),FALSE)*eurostat_totals[[#This Row],[2020 1]]</f>
        <v>30300.914485360005</v>
      </c>
    </row>
    <row r="277" spans="1:61" x14ac:dyDescent="0.25">
      <c r="A277" s="81" t="str">
        <f t="shared" si="129"/>
        <v>heat-districtUnited Kingdom</v>
      </c>
      <c r="B277" s="78" t="s">
        <v>60</v>
      </c>
      <c r="C277" t="s">
        <v>4</v>
      </c>
      <c r="D277" s="84">
        <v>0</v>
      </c>
      <c r="E277" s="84">
        <v>0</v>
      </c>
      <c r="F277" s="84">
        <v>0</v>
      </c>
      <c r="G277" s="84">
        <v>0</v>
      </c>
      <c r="H277" s="84">
        <v>0</v>
      </c>
      <c r="I277" s="84">
        <v>0</v>
      </c>
      <c r="J277" s="84">
        <v>0</v>
      </c>
      <c r="K277" s="84">
        <v>0</v>
      </c>
      <c r="L277" s="84">
        <v>0</v>
      </c>
      <c r="M277" s="84">
        <v>491.94900000000001</v>
      </c>
      <c r="N277" s="84">
        <v>516.66274999999996</v>
      </c>
      <c r="O277" s="84">
        <v>370.83418</v>
      </c>
      <c r="P277" s="84">
        <v>386.11600000000004</v>
      </c>
      <c r="Q277" s="84">
        <v>126.11572</v>
      </c>
      <c r="R277" s="84">
        <v>603.88774999999998</v>
      </c>
      <c r="S277" s="84">
        <v>603.88774999999998</v>
      </c>
      <c r="T277" s="84">
        <v>603.88774999999998</v>
      </c>
      <c r="U277" s="84">
        <v>603.88774999999998</v>
      </c>
      <c r="V277" s="84">
        <v>603.88774999999998</v>
      </c>
      <c r="W277" s="84">
        <v>603.88774999999998</v>
      </c>
      <c r="X277" s="84">
        <v>603.88774999999998</v>
      </c>
      <c r="Y277" s="84">
        <v>603.88774999999998</v>
      </c>
      <c r="Z277" s="84">
        <v>603.88774999999998</v>
      </c>
      <c r="AA277" s="84">
        <v>603.88774999999998</v>
      </c>
      <c r="AB277" s="84">
        <v>603.88774999999998</v>
      </c>
      <c r="AC277" s="84">
        <v>3193.6677800000002</v>
      </c>
      <c r="AD277" s="84">
        <v>3170.07051</v>
      </c>
      <c r="AE277" s="84">
        <v>3164.7904900000003</v>
      </c>
      <c r="AF277" s="84">
        <f t="shared" si="126"/>
        <v>3676.9710380000006</v>
      </c>
      <c r="AG277" s="84">
        <f t="shared" si="127"/>
        <v>4291.5876956000011</v>
      </c>
      <c r="AH277" s="84">
        <f t="shared" si="128"/>
        <v>5029.1276847200015</v>
      </c>
      <c r="AI277" s="84">
        <f ca="1">VLOOKUP(eurostat_totals[[#This Row],[energy carrier EUCalc]],$AE$11:$BI$24,COLUMN()-COLUMN($AD$29),FALSE)*eurostat_totals[[#This Row],[2020 1]]</f>
        <v>5029.1276847200015</v>
      </c>
      <c r="AJ277" s="84">
        <f ca="1">VLOOKUP(eurostat_totals[[#This Row],[energy carrier EUCalc]],$AE$11:$BI$24,COLUMN()-COLUMN($AD$29),FALSE)*eurostat_totals[[#This Row],[2020 1]]</f>
        <v>5029.1276847200015</v>
      </c>
      <c r="AK277" s="84">
        <f ca="1">VLOOKUP(eurostat_totals[[#This Row],[energy carrier EUCalc]],$AE$11:$BI$24,COLUMN()-COLUMN($AD$29),FALSE)*eurostat_totals[[#This Row],[2020 1]]</f>
        <v>5029.1276847200015</v>
      </c>
      <c r="AL277" s="84">
        <f ca="1">VLOOKUP(eurostat_totals[[#This Row],[energy carrier EUCalc]],$AE$11:$BI$24,COLUMN()-COLUMN($AD$29),FALSE)*eurostat_totals[[#This Row],[2020 1]]</f>
        <v>5029.1276847200015</v>
      </c>
      <c r="AM277" s="84">
        <f ca="1">VLOOKUP(eurostat_totals[[#This Row],[energy carrier EUCalc]],$AE$11:$BI$24,COLUMN()-COLUMN($AD$29),FALSE)*eurostat_totals[[#This Row],[2020 1]]</f>
        <v>5029.1276847200015</v>
      </c>
      <c r="AN277" s="84">
        <f ca="1">VLOOKUP(eurostat_totals[[#This Row],[energy carrier EUCalc]],$AE$11:$BI$24,COLUMN()-COLUMN($AD$29),FALSE)*eurostat_totals[[#This Row],[2020 1]]</f>
        <v>5029.1276847200015</v>
      </c>
      <c r="AO277" s="84">
        <f>VLOOKUP(eurostat_totals[[#This Row],[energy carrier EUCalc]],$AE$11:$BI$24,COLUMN()-COLUMN($AD$29),FALSE)*eurostat_totals[[#This Row],[2020 1]]</f>
        <v>5029.1276847200015</v>
      </c>
      <c r="AP277" s="84">
        <f ca="1">VLOOKUP(eurostat_totals[[#This Row],[energy carrier EUCalc]],$AE$11:$BI$24,COLUMN()-COLUMN($AD$29),FALSE)*eurostat_totals[[#This Row],[2020 1]]</f>
        <v>5029.1276847200015</v>
      </c>
      <c r="AQ277" s="84">
        <f ca="1">VLOOKUP(eurostat_totals[[#This Row],[energy carrier EUCalc]],$AE$11:$BI$24,COLUMN()-COLUMN($AD$29),FALSE)*eurostat_totals[[#This Row],[2020 1]]</f>
        <v>5029.1276847200015</v>
      </c>
      <c r="AR277" s="81">
        <f ca="1">VLOOKUP(eurostat_totals[[#This Row],[energy carrier EUCalc]],$AE$11:$BI$24,COLUMN()-COLUMN($AD$29),FALSE)*eurostat_totals[[#This Row],[2020 1]]</f>
        <v>5029.1276847200015</v>
      </c>
      <c r="AS277" s="81">
        <f ca="1">VLOOKUP(eurostat_totals[[#This Row],[energy carrier EUCalc]],$AE$11:$BI$24,COLUMN()-COLUMN($AD$29),FALSE)*eurostat_totals[[#This Row],[2020 1]]</f>
        <v>5029.1276847200015</v>
      </c>
      <c r="AT277" s="81">
        <f ca="1">VLOOKUP(eurostat_totals[[#This Row],[energy carrier EUCalc]],$AE$11:$BI$24,COLUMN()-COLUMN($AD$29),FALSE)*eurostat_totals[[#This Row],[2020 1]]</f>
        <v>5029.1276847200015</v>
      </c>
      <c r="AU277" s="81">
        <f ca="1">VLOOKUP(eurostat_totals[[#This Row],[energy carrier EUCalc]],$AE$11:$BI$24,COLUMN()-COLUMN($AD$29),FALSE)*eurostat_totals[[#This Row],[2020 1]]</f>
        <v>5029.1276847200015</v>
      </c>
      <c r="AV277" s="81">
        <f>VLOOKUP(eurostat_totals[[#This Row],[energy carrier EUCalc]],$AE$11:$BI$24,COLUMN()-COLUMN($AD$29),FALSE)*eurostat_totals[[#This Row],[2020 1]]</f>
        <v>5029.1276847200015</v>
      </c>
      <c r="AW277" s="81">
        <f ca="1">VLOOKUP(eurostat_totals[[#This Row],[energy carrier EUCalc]],$AE$11:$BI$24,COLUMN()-COLUMN($AD$29),FALSE)*eurostat_totals[[#This Row],[2020 1]]</f>
        <v>5029.1276847200015</v>
      </c>
      <c r="AX277" s="81">
        <f ca="1">VLOOKUP(eurostat_totals[[#This Row],[energy carrier EUCalc]],$AE$11:$BI$24,COLUMN()-COLUMN($AD$29),FALSE)*eurostat_totals[[#This Row],[2020 1]]</f>
        <v>5029.1276847200015</v>
      </c>
      <c r="AY277" s="81">
        <f ca="1">VLOOKUP(eurostat_totals[[#This Row],[energy carrier EUCalc]],$AE$11:$BI$24,COLUMN()-COLUMN($AD$29),FALSE)*eurostat_totals[[#This Row],[2020 1]]</f>
        <v>5029.1276847200015</v>
      </c>
      <c r="AZ277" s="81">
        <f ca="1">VLOOKUP(eurostat_totals[[#This Row],[energy carrier EUCalc]],$AE$11:$BI$24,COLUMN()-COLUMN($AD$29),FALSE)*eurostat_totals[[#This Row],[2020 1]]</f>
        <v>5029.1276847200015</v>
      </c>
      <c r="BA277" s="81">
        <f ca="1">VLOOKUP(eurostat_totals[[#This Row],[energy carrier EUCalc]],$AE$11:$BI$24,COLUMN()-COLUMN($AD$29),FALSE)*eurostat_totals[[#This Row],[2020 1]]</f>
        <v>5029.1276847200015</v>
      </c>
      <c r="BB277" s="81">
        <f ca="1">VLOOKUP(eurostat_totals[[#This Row],[energy carrier EUCalc]],$AE$11:$BI$24,COLUMN()-COLUMN($AD$29),FALSE)*eurostat_totals[[#This Row],[2020 1]]</f>
        <v>5029.1276847200015</v>
      </c>
      <c r="BC277" s="81">
        <f>VLOOKUP(eurostat_totals[[#This Row],[energy carrier EUCalc]],$AE$11:$BI$24,COLUMN()-COLUMN($AD$29),FALSE)*eurostat_totals[[#This Row],[2020 1]]</f>
        <v>5029.1276847200015</v>
      </c>
      <c r="BD277" s="81">
        <f ca="1">VLOOKUP(eurostat_totals[[#This Row],[energy carrier EUCalc]],$AE$11:$BI$24,COLUMN()-COLUMN($AD$29),FALSE)*eurostat_totals[[#This Row],[2020 1]]</f>
        <v>5029.1276847200015</v>
      </c>
      <c r="BE277" s="81">
        <f ca="1">VLOOKUP(eurostat_totals[[#This Row],[energy carrier EUCalc]],$AE$11:$BI$24,COLUMN()-COLUMN($AD$29),FALSE)*eurostat_totals[[#This Row],[2020 1]]</f>
        <v>5029.1276847200015</v>
      </c>
      <c r="BF277" s="81">
        <f ca="1">VLOOKUP(eurostat_totals[[#This Row],[energy carrier EUCalc]],$AE$11:$BI$24,COLUMN()-COLUMN($AD$29),FALSE)*eurostat_totals[[#This Row],[2020 1]]</f>
        <v>5029.1276847200015</v>
      </c>
      <c r="BG277" s="81">
        <f ca="1">VLOOKUP(eurostat_totals[[#This Row],[energy carrier EUCalc]],$AE$11:$BI$24,COLUMN()-COLUMN($AD$29),FALSE)*eurostat_totals[[#This Row],[2020 1]]</f>
        <v>5029.1276847200015</v>
      </c>
      <c r="BH277" s="81">
        <f ca="1">VLOOKUP(eurostat_totals[[#This Row],[energy carrier EUCalc]],$AE$11:$BI$24,COLUMN()-COLUMN($AD$29),FALSE)*eurostat_totals[[#This Row],[2020 1]]</f>
        <v>5029.1276847200015</v>
      </c>
      <c r="BI277" s="81">
        <f ca="1">VLOOKUP(eurostat_totals[[#This Row],[energy carrier EUCalc]],$AE$11:$BI$24,COLUMN()-COLUMN($AD$29),FALSE)*eurostat_totals[[#This Row],[2020 1]]</f>
        <v>5029.1276847200015</v>
      </c>
    </row>
    <row r="278" spans="1:61" x14ac:dyDescent="0.25">
      <c r="A278" s="81" t="str">
        <f t="shared" si="129"/>
        <v>liquid-bioAustria</v>
      </c>
      <c r="B278" s="6" t="s">
        <v>74</v>
      </c>
      <c r="C278" t="s">
        <v>12</v>
      </c>
      <c r="D278" s="84">
        <v>16316.669030000001</v>
      </c>
      <c r="E278" s="84">
        <v>18189.447930000002</v>
      </c>
      <c r="F278" s="84">
        <v>17234.717970000002</v>
      </c>
      <c r="G278" s="84">
        <v>17603.889060000001</v>
      </c>
      <c r="H278" s="84">
        <v>16348.88413</v>
      </c>
      <c r="I278" s="84">
        <v>17678.890930000001</v>
      </c>
      <c r="J278" s="84">
        <v>19425.274990000002</v>
      </c>
      <c r="K278" s="84">
        <v>18201.671060000001</v>
      </c>
      <c r="L278" s="84">
        <v>17825.835980000003</v>
      </c>
      <c r="M278" s="84">
        <v>18175.00347</v>
      </c>
      <c r="N278" s="84">
        <v>17100.55429</v>
      </c>
      <c r="O278" s="84">
        <v>18169.165210000003</v>
      </c>
      <c r="P278" s="84">
        <v>17069.164919999999</v>
      </c>
      <c r="Q278" s="84">
        <v>16945.003040000003</v>
      </c>
      <c r="R278" s="84">
        <v>16379.447770000001</v>
      </c>
      <c r="S278" s="84">
        <v>16059.45995</v>
      </c>
      <c r="T278" s="84">
        <v>16130.007530000001</v>
      </c>
      <c r="U278" s="84">
        <v>15295.92719</v>
      </c>
      <c r="V278" s="84">
        <v>15528.492300000002</v>
      </c>
      <c r="W278" s="84">
        <v>16924.255120000002</v>
      </c>
      <c r="X278" s="84">
        <v>18684.688220000004</v>
      </c>
      <c r="Y278" s="84">
        <v>17845.351119999999</v>
      </c>
      <c r="Z278" s="84">
        <v>18919.160650000002</v>
      </c>
      <c r="AA278" s="84">
        <v>22226.651239999999</v>
      </c>
      <c r="AB278" s="84">
        <v>18949.689400000003</v>
      </c>
      <c r="AC278" s="84">
        <v>20328.763170000002</v>
      </c>
      <c r="AD278" s="84">
        <v>20919.369460000002</v>
      </c>
      <c r="AE278" s="84">
        <v>21138.862450000001</v>
      </c>
      <c r="AF278" s="84">
        <f t="shared" si="126"/>
        <v>21582.802810000001</v>
      </c>
      <c r="AG278" s="84">
        <f t="shared" si="127"/>
        <v>21454.033124000001</v>
      </c>
      <c r="AH278" s="84">
        <f t="shared" si="128"/>
        <v>21954.9018688</v>
      </c>
      <c r="AI278" s="84">
        <f ca="1">VLOOKUP(eurostat_totals[[#This Row],[energy carrier EUCalc]],$AE$11:$BI$24,COLUMN()-COLUMN($AD$29),FALSE)*eurostat_totals[[#This Row],[2020 1]]</f>
        <v>21954.9018688</v>
      </c>
      <c r="AJ278" s="84">
        <f ca="1">VLOOKUP(eurostat_totals[[#This Row],[energy carrier EUCalc]],$AE$11:$BI$24,COLUMN()-COLUMN($AD$29),FALSE)*eurostat_totals[[#This Row],[2020 1]]</f>
        <v>21954.9018688</v>
      </c>
      <c r="AK278" s="84">
        <f ca="1">VLOOKUP(eurostat_totals[[#This Row],[energy carrier EUCalc]],$AE$11:$BI$24,COLUMN()-COLUMN($AD$29),FALSE)*eurostat_totals[[#This Row],[2020 1]]</f>
        <v>21954.9018688</v>
      </c>
      <c r="AL278" s="84">
        <f ca="1">VLOOKUP(eurostat_totals[[#This Row],[energy carrier EUCalc]],$AE$11:$BI$24,COLUMN()-COLUMN($AD$29),FALSE)*eurostat_totals[[#This Row],[2020 1]]</f>
        <v>21954.9018688</v>
      </c>
      <c r="AM278" s="84">
        <f ca="1">VLOOKUP(eurostat_totals[[#This Row],[energy carrier EUCalc]],$AE$11:$BI$24,COLUMN()-COLUMN($AD$29),FALSE)*eurostat_totals[[#This Row],[2020 1]]</f>
        <v>21954.9018688</v>
      </c>
      <c r="AN278" s="84">
        <f ca="1">VLOOKUP(eurostat_totals[[#This Row],[energy carrier EUCalc]],$AE$11:$BI$24,COLUMN()-COLUMN($AD$29),FALSE)*eurostat_totals[[#This Row],[2020 1]]</f>
        <v>21954.9018688</v>
      </c>
      <c r="AO278" s="84">
        <f>VLOOKUP(eurostat_totals[[#This Row],[energy carrier EUCalc]],$AE$11:$BI$24,COLUMN()-COLUMN($AD$29),FALSE)*eurostat_totals[[#This Row],[2020 1]]</f>
        <v>21954.9018688</v>
      </c>
      <c r="AP278" s="84">
        <f ca="1">VLOOKUP(eurostat_totals[[#This Row],[energy carrier EUCalc]],$AE$11:$BI$24,COLUMN()-COLUMN($AD$29),FALSE)*eurostat_totals[[#This Row],[2020 1]]</f>
        <v>21954.9018688</v>
      </c>
      <c r="AQ278" s="84">
        <f ca="1">VLOOKUP(eurostat_totals[[#This Row],[energy carrier EUCalc]],$AE$11:$BI$24,COLUMN()-COLUMN($AD$29),FALSE)*eurostat_totals[[#This Row],[2020 1]]</f>
        <v>21954.9018688</v>
      </c>
      <c r="AR278" s="81">
        <f ca="1">VLOOKUP(eurostat_totals[[#This Row],[energy carrier EUCalc]],$AE$11:$BI$24,COLUMN()-COLUMN($AD$29),FALSE)*eurostat_totals[[#This Row],[2020 1]]</f>
        <v>21954.9018688</v>
      </c>
      <c r="AS278" s="81">
        <f ca="1">VLOOKUP(eurostat_totals[[#This Row],[energy carrier EUCalc]],$AE$11:$BI$24,COLUMN()-COLUMN($AD$29),FALSE)*eurostat_totals[[#This Row],[2020 1]]</f>
        <v>21954.9018688</v>
      </c>
      <c r="AT278" s="81">
        <f ca="1">VLOOKUP(eurostat_totals[[#This Row],[energy carrier EUCalc]],$AE$11:$BI$24,COLUMN()-COLUMN($AD$29),FALSE)*eurostat_totals[[#This Row],[2020 1]]</f>
        <v>21954.9018688</v>
      </c>
      <c r="AU278" s="81">
        <f ca="1">VLOOKUP(eurostat_totals[[#This Row],[energy carrier EUCalc]],$AE$11:$BI$24,COLUMN()-COLUMN($AD$29),FALSE)*eurostat_totals[[#This Row],[2020 1]]</f>
        <v>21954.9018688</v>
      </c>
      <c r="AV278" s="81">
        <f>VLOOKUP(eurostat_totals[[#This Row],[energy carrier EUCalc]],$AE$11:$BI$24,COLUMN()-COLUMN($AD$29),FALSE)*eurostat_totals[[#This Row],[2020 1]]</f>
        <v>21954.9018688</v>
      </c>
      <c r="AW278" s="81">
        <f ca="1">VLOOKUP(eurostat_totals[[#This Row],[energy carrier EUCalc]],$AE$11:$BI$24,COLUMN()-COLUMN($AD$29),FALSE)*eurostat_totals[[#This Row],[2020 1]]</f>
        <v>21954.9018688</v>
      </c>
      <c r="AX278" s="81">
        <f ca="1">VLOOKUP(eurostat_totals[[#This Row],[energy carrier EUCalc]],$AE$11:$BI$24,COLUMN()-COLUMN($AD$29),FALSE)*eurostat_totals[[#This Row],[2020 1]]</f>
        <v>21954.9018688</v>
      </c>
      <c r="AY278" s="81">
        <f ca="1">VLOOKUP(eurostat_totals[[#This Row],[energy carrier EUCalc]],$AE$11:$BI$24,COLUMN()-COLUMN($AD$29),FALSE)*eurostat_totals[[#This Row],[2020 1]]</f>
        <v>21954.9018688</v>
      </c>
      <c r="AZ278" s="81">
        <f ca="1">VLOOKUP(eurostat_totals[[#This Row],[energy carrier EUCalc]],$AE$11:$BI$24,COLUMN()-COLUMN($AD$29),FALSE)*eurostat_totals[[#This Row],[2020 1]]</f>
        <v>21954.9018688</v>
      </c>
      <c r="BA278" s="81">
        <f ca="1">VLOOKUP(eurostat_totals[[#This Row],[energy carrier EUCalc]],$AE$11:$BI$24,COLUMN()-COLUMN($AD$29),FALSE)*eurostat_totals[[#This Row],[2020 1]]</f>
        <v>21954.9018688</v>
      </c>
      <c r="BB278" s="81">
        <f ca="1">VLOOKUP(eurostat_totals[[#This Row],[energy carrier EUCalc]],$AE$11:$BI$24,COLUMN()-COLUMN($AD$29),FALSE)*eurostat_totals[[#This Row],[2020 1]]</f>
        <v>21954.9018688</v>
      </c>
      <c r="BC278" s="81">
        <f>VLOOKUP(eurostat_totals[[#This Row],[energy carrier EUCalc]],$AE$11:$BI$24,COLUMN()-COLUMN($AD$29),FALSE)*eurostat_totals[[#This Row],[2020 1]]</f>
        <v>21954.9018688</v>
      </c>
      <c r="BD278" s="81">
        <f ca="1">VLOOKUP(eurostat_totals[[#This Row],[energy carrier EUCalc]],$AE$11:$BI$24,COLUMN()-COLUMN($AD$29),FALSE)*eurostat_totals[[#This Row],[2020 1]]</f>
        <v>21954.9018688</v>
      </c>
      <c r="BE278" s="81">
        <f ca="1">VLOOKUP(eurostat_totals[[#This Row],[energy carrier EUCalc]],$AE$11:$BI$24,COLUMN()-COLUMN($AD$29),FALSE)*eurostat_totals[[#This Row],[2020 1]]</f>
        <v>21954.9018688</v>
      </c>
      <c r="BF278" s="81">
        <f ca="1">VLOOKUP(eurostat_totals[[#This Row],[energy carrier EUCalc]],$AE$11:$BI$24,COLUMN()-COLUMN($AD$29),FALSE)*eurostat_totals[[#This Row],[2020 1]]</f>
        <v>21954.9018688</v>
      </c>
      <c r="BG278" s="81">
        <f ca="1">VLOOKUP(eurostat_totals[[#This Row],[energy carrier EUCalc]],$AE$11:$BI$24,COLUMN()-COLUMN($AD$29),FALSE)*eurostat_totals[[#This Row],[2020 1]]</f>
        <v>21954.9018688</v>
      </c>
      <c r="BH278" s="81">
        <f ca="1">VLOOKUP(eurostat_totals[[#This Row],[energy carrier EUCalc]],$AE$11:$BI$24,COLUMN()-COLUMN($AD$29),FALSE)*eurostat_totals[[#This Row],[2020 1]]</f>
        <v>21954.9018688</v>
      </c>
      <c r="BI278" s="81">
        <f ca="1">VLOOKUP(eurostat_totals[[#This Row],[energy carrier EUCalc]],$AE$11:$BI$24,COLUMN()-COLUMN($AD$29),FALSE)*eurostat_totals[[#This Row],[2020 1]]</f>
        <v>21954.9018688</v>
      </c>
    </row>
    <row r="279" spans="1:61" x14ac:dyDescent="0.25">
      <c r="A279" s="81" t="str">
        <f t="shared" si="129"/>
        <v>liquid-bioBelgium</v>
      </c>
      <c r="B279" s="6" t="s">
        <v>74</v>
      </c>
      <c r="C279" t="s">
        <v>1</v>
      </c>
      <c r="D279" s="84">
        <v>2155.5507200000002</v>
      </c>
      <c r="E279" s="84">
        <v>2155.5507200000002</v>
      </c>
      <c r="F279" s="84">
        <v>2061.94085</v>
      </c>
      <c r="G279" s="84">
        <v>2090.28316</v>
      </c>
      <c r="H279" s="84">
        <v>2051.1133200000004</v>
      </c>
      <c r="I279" s="84">
        <v>1972.4945200000002</v>
      </c>
      <c r="J279" s="84">
        <v>2441.3928599999999</v>
      </c>
      <c r="K279" s="84">
        <v>1946.3851700000002</v>
      </c>
      <c r="L279" s="84">
        <v>1952.22343</v>
      </c>
      <c r="M279" s="84">
        <v>1841.3895299999999</v>
      </c>
      <c r="N279" s="84">
        <v>1772.2259199999999</v>
      </c>
      <c r="O279" s="84">
        <v>1994.7194500000001</v>
      </c>
      <c r="P279" s="84">
        <v>1740.8365500000002</v>
      </c>
      <c r="Q279" s="84">
        <v>2233.6112800000001</v>
      </c>
      <c r="R279" s="84">
        <v>2214.4450400000001</v>
      </c>
      <c r="S279" s="84">
        <v>2261.9419600000001</v>
      </c>
      <c r="T279" s="84">
        <v>2471.9448700000003</v>
      </c>
      <c r="U279" s="84">
        <v>4197.4996000000001</v>
      </c>
      <c r="V279" s="84">
        <v>4875.0052500000002</v>
      </c>
      <c r="W279" s="84">
        <v>5103.6859400000003</v>
      </c>
      <c r="X279" s="84">
        <v>6364.5872800000016</v>
      </c>
      <c r="Y279" s="84">
        <v>5437.2924900000007</v>
      </c>
      <c r="Z279" s="84">
        <v>7028.3346400000009</v>
      </c>
      <c r="AA279" s="84">
        <v>7643.85239</v>
      </c>
      <c r="AB279" s="84">
        <v>5901.6202400000011</v>
      </c>
      <c r="AC279" s="84">
        <v>6965.0558100000007</v>
      </c>
      <c r="AD279" s="84">
        <v>7968.7829600000005</v>
      </c>
      <c r="AE279" s="84">
        <v>7558.476560000001</v>
      </c>
      <c r="AF279" s="84">
        <f t="shared" si="126"/>
        <v>7664.5049440000012</v>
      </c>
      <c r="AG279" s="84">
        <f t="shared" si="127"/>
        <v>7668.6354548000018</v>
      </c>
      <c r="AH279" s="84">
        <f t="shared" si="128"/>
        <v>8022.0384977600015</v>
      </c>
      <c r="AI279" s="84">
        <f ca="1">VLOOKUP(eurostat_totals[[#This Row],[energy carrier EUCalc]],$AE$11:$BI$24,COLUMN()-COLUMN($AD$29),FALSE)*eurostat_totals[[#This Row],[2020 1]]</f>
        <v>8022.0384977600015</v>
      </c>
      <c r="AJ279" s="84">
        <f ca="1">VLOOKUP(eurostat_totals[[#This Row],[energy carrier EUCalc]],$AE$11:$BI$24,COLUMN()-COLUMN($AD$29),FALSE)*eurostat_totals[[#This Row],[2020 1]]</f>
        <v>8022.0384977600015</v>
      </c>
      <c r="AK279" s="84">
        <f ca="1">VLOOKUP(eurostat_totals[[#This Row],[energy carrier EUCalc]],$AE$11:$BI$24,COLUMN()-COLUMN($AD$29),FALSE)*eurostat_totals[[#This Row],[2020 1]]</f>
        <v>8022.0384977600015</v>
      </c>
      <c r="AL279" s="84">
        <f ca="1">VLOOKUP(eurostat_totals[[#This Row],[energy carrier EUCalc]],$AE$11:$BI$24,COLUMN()-COLUMN($AD$29),FALSE)*eurostat_totals[[#This Row],[2020 1]]</f>
        <v>8022.0384977600015</v>
      </c>
      <c r="AM279" s="84">
        <f ca="1">VLOOKUP(eurostat_totals[[#This Row],[energy carrier EUCalc]],$AE$11:$BI$24,COLUMN()-COLUMN($AD$29),FALSE)*eurostat_totals[[#This Row],[2020 1]]</f>
        <v>8022.0384977600015</v>
      </c>
      <c r="AN279" s="84">
        <f ca="1">VLOOKUP(eurostat_totals[[#This Row],[energy carrier EUCalc]],$AE$11:$BI$24,COLUMN()-COLUMN($AD$29),FALSE)*eurostat_totals[[#This Row],[2020 1]]</f>
        <v>8022.0384977600015</v>
      </c>
      <c r="AO279" s="84">
        <f>VLOOKUP(eurostat_totals[[#This Row],[energy carrier EUCalc]],$AE$11:$BI$24,COLUMN()-COLUMN($AD$29),FALSE)*eurostat_totals[[#This Row],[2020 1]]</f>
        <v>8022.0384977600015</v>
      </c>
      <c r="AP279" s="84">
        <f ca="1">VLOOKUP(eurostat_totals[[#This Row],[energy carrier EUCalc]],$AE$11:$BI$24,COLUMN()-COLUMN($AD$29),FALSE)*eurostat_totals[[#This Row],[2020 1]]</f>
        <v>8022.0384977600015</v>
      </c>
      <c r="AQ279" s="84">
        <f ca="1">VLOOKUP(eurostat_totals[[#This Row],[energy carrier EUCalc]],$AE$11:$BI$24,COLUMN()-COLUMN($AD$29),FALSE)*eurostat_totals[[#This Row],[2020 1]]</f>
        <v>8022.0384977600015</v>
      </c>
      <c r="AR279" s="81">
        <f ca="1">VLOOKUP(eurostat_totals[[#This Row],[energy carrier EUCalc]],$AE$11:$BI$24,COLUMN()-COLUMN($AD$29),FALSE)*eurostat_totals[[#This Row],[2020 1]]</f>
        <v>8022.0384977600015</v>
      </c>
      <c r="AS279" s="81">
        <f ca="1">VLOOKUP(eurostat_totals[[#This Row],[energy carrier EUCalc]],$AE$11:$BI$24,COLUMN()-COLUMN($AD$29),FALSE)*eurostat_totals[[#This Row],[2020 1]]</f>
        <v>8022.0384977600015</v>
      </c>
      <c r="AT279" s="81">
        <f ca="1">VLOOKUP(eurostat_totals[[#This Row],[energy carrier EUCalc]],$AE$11:$BI$24,COLUMN()-COLUMN($AD$29),FALSE)*eurostat_totals[[#This Row],[2020 1]]</f>
        <v>8022.0384977600015</v>
      </c>
      <c r="AU279" s="81">
        <f ca="1">VLOOKUP(eurostat_totals[[#This Row],[energy carrier EUCalc]],$AE$11:$BI$24,COLUMN()-COLUMN($AD$29),FALSE)*eurostat_totals[[#This Row],[2020 1]]</f>
        <v>8022.0384977600015</v>
      </c>
      <c r="AV279" s="81">
        <f>VLOOKUP(eurostat_totals[[#This Row],[energy carrier EUCalc]],$AE$11:$BI$24,COLUMN()-COLUMN($AD$29),FALSE)*eurostat_totals[[#This Row],[2020 1]]</f>
        <v>8022.0384977600015</v>
      </c>
      <c r="AW279" s="81">
        <f ca="1">VLOOKUP(eurostat_totals[[#This Row],[energy carrier EUCalc]],$AE$11:$BI$24,COLUMN()-COLUMN($AD$29),FALSE)*eurostat_totals[[#This Row],[2020 1]]</f>
        <v>8022.0384977600015</v>
      </c>
      <c r="AX279" s="81">
        <f ca="1">VLOOKUP(eurostat_totals[[#This Row],[energy carrier EUCalc]],$AE$11:$BI$24,COLUMN()-COLUMN($AD$29),FALSE)*eurostat_totals[[#This Row],[2020 1]]</f>
        <v>8022.0384977600015</v>
      </c>
      <c r="AY279" s="81">
        <f ca="1">VLOOKUP(eurostat_totals[[#This Row],[energy carrier EUCalc]],$AE$11:$BI$24,COLUMN()-COLUMN($AD$29),FALSE)*eurostat_totals[[#This Row],[2020 1]]</f>
        <v>8022.0384977600015</v>
      </c>
      <c r="AZ279" s="81">
        <f ca="1">VLOOKUP(eurostat_totals[[#This Row],[energy carrier EUCalc]],$AE$11:$BI$24,COLUMN()-COLUMN($AD$29),FALSE)*eurostat_totals[[#This Row],[2020 1]]</f>
        <v>8022.0384977600015</v>
      </c>
      <c r="BA279" s="81">
        <f ca="1">VLOOKUP(eurostat_totals[[#This Row],[energy carrier EUCalc]],$AE$11:$BI$24,COLUMN()-COLUMN($AD$29),FALSE)*eurostat_totals[[#This Row],[2020 1]]</f>
        <v>8022.0384977600015</v>
      </c>
      <c r="BB279" s="81">
        <f ca="1">VLOOKUP(eurostat_totals[[#This Row],[energy carrier EUCalc]],$AE$11:$BI$24,COLUMN()-COLUMN($AD$29),FALSE)*eurostat_totals[[#This Row],[2020 1]]</f>
        <v>8022.0384977600015</v>
      </c>
      <c r="BC279" s="81">
        <f>VLOOKUP(eurostat_totals[[#This Row],[energy carrier EUCalc]],$AE$11:$BI$24,COLUMN()-COLUMN($AD$29),FALSE)*eurostat_totals[[#This Row],[2020 1]]</f>
        <v>8022.0384977600015</v>
      </c>
      <c r="BD279" s="81">
        <f ca="1">VLOOKUP(eurostat_totals[[#This Row],[energy carrier EUCalc]],$AE$11:$BI$24,COLUMN()-COLUMN($AD$29),FALSE)*eurostat_totals[[#This Row],[2020 1]]</f>
        <v>8022.0384977600015</v>
      </c>
      <c r="BE279" s="81">
        <f ca="1">VLOOKUP(eurostat_totals[[#This Row],[energy carrier EUCalc]],$AE$11:$BI$24,COLUMN()-COLUMN($AD$29),FALSE)*eurostat_totals[[#This Row],[2020 1]]</f>
        <v>8022.0384977600015</v>
      </c>
      <c r="BF279" s="81">
        <f ca="1">VLOOKUP(eurostat_totals[[#This Row],[energy carrier EUCalc]],$AE$11:$BI$24,COLUMN()-COLUMN($AD$29),FALSE)*eurostat_totals[[#This Row],[2020 1]]</f>
        <v>8022.0384977600015</v>
      </c>
      <c r="BG279" s="81">
        <f ca="1">VLOOKUP(eurostat_totals[[#This Row],[energy carrier EUCalc]],$AE$11:$BI$24,COLUMN()-COLUMN($AD$29),FALSE)*eurostat_totals[[#This Row],[2020 1]]</f>
        <v>8022.0384977600015</v>
      </c>
      <c r="BH279" s="81">
        <f ca="1">VLOOKUP(eurostat_totals[[#This Row],[energy carrier EUCalc]],$AE$11:$BI$24,COLUMN()-COLUMN($AD$29),FALSE)*eurostat_totals[[#This Row],[2020 1]]</f>
        <v>8022.0384977600015</v>
      </c>
      <c r="BI279" s="81">
        <f ca="1">VLOOKUP(eurostat_totals[[#This Row],[energy carrier EUCalc]],$AE$11:$BI$24,COLUMN()-COLUMN($AD$29),FALSE)*eurostat_totals[[#This Row],[2020 1]]</f>
        <v>8022.0384977600015</v>
      </c>
    </row>
    <row r="280" spans="1:61" x14ac:dyDescent="0.25">
      <c r="A280" s="81" t="str">
        <f t="shared" si="129"/>
        <v>liquid-bioBulgaria</v>
      </c>
      <c r="B280" s="6" t="s">
        <v>74</v>
      </c>
      <c r="C280" t="s">
        <v>19</v>
      </c>
      <c r="D280" s="84">
        <v>2005.8377300000002</v>
      </c>
      <c r="E280" s="84">
        <v>1163.8838800000001</v>
      </c>
      <c r="F280" s="84">
        <v>1190.83059</v>
      </c>
      <c r="G280" s="84">
        <v>1092.4989400000002</v>
      </c>
      <c r="H280" s="84">
        <v>1256.3889000000001</v>
      </c>
      <c r="I280" s="84">
        <v>1673.8942700000002</v>
      </c>
      <c r="J280" s="84">
        <v>1997.49902</v>
      </c>
      <c r="K280" s="84">
        <v>1839.44732</v>
      </c>
      <c r="L280" s="84">
        <v>3922.7757400000005</v>
      </c>
      <c r="M280" s="84">
        <v>3979.1696100000004</v>
      </c>
      <c r="N280" s="84">
        <v>5684.7207400000007</v>
      </c>
      <c r="O280" s="84">
        <v>5488.0574400000005</v>
      </c>
      <c r="P280" s="84">
        <v>6615.0044400000006</v>
      </c>
      <c r="Q280" s="84">
        <v>6827.2170500000002</v>
      </c>
      <c r="R280" s="84">
        <v>7144.4485600000007</v>
      </c>
      <c r="S280" s="84">
        <v>6975.2785800000001</v>
      </c>
      <c r="T280" s="84">
        <v>7385.2826000000005</v>
      </c>
      <c r="U280" s="84">
        <v>7059.7240100000008</v>
      </c>
      <c r="V280" s="84">
        <v>7435.8382099999999</v>
      </c>
      <c r="W280" s="84">
        <v>7595.8321200000009</v>
      </c>
      <c r="X280" s="84">
        <v>8344.1644700000015</v>
      </c>
      <c r="Y280" s="84">
        <v>8779.7196000000004</v>
      </c>
      <c r="Z280" s="84">
        <v>8920.0006599999997</v>
      </c>
      <c r="AA280" s="84">
        <v>8822.4947400000001</v>
      </c>
      <c r="AB280" s="84">
        <v>8638.0545700000002</v>
      </c>
      <c r="AC280" s="84">
        <v>8440.5539100000005</v>
      </c>
      <c r="AD280" s="84">
        <v>8928.0602500000005</v>
      </c>
      <c r="AE280" s="84">
        <v>8950.2735500000017</v>
      </c>
      <c r="AF280" s="84">
        <f t="shared" si="126"/>
        <v>8956.3281280000028</v>
      </c>
      <c r="AG280" s="84">
        <f t="shared" si="127"/>
        <v>8983.0948056000034</v>
      </c>
      <c r="AH280" s="84">
        <f t="shared" si="128"/>
        <v>9052.1028527200033</v>
      </c>
      <c r="AI280" s="84">
        <f ca="1">VLOOKUP(eurostat_totals[[#This Row],[energy carrier EUCalc]],$AE$11:$BI$24,COLUMN()-COLUMN($AD$29),FALSE)*eurostat_totals[[#This Row],[2020 1]]</f>
        <v>9052.1028527200033</v>
      </c>
      <c r="AJ280" s="84">
        <f ca="1">VLOOKUP(eurostat_totals[[#This Row],[energy carrier EUCalc]],$AE$11:$BI$24,COLUMN()-COLUMN($AD$29),FALSE)*eurostat_totals[[#This Row],[2020 1]]</f>
        <v>9052.1028527200033</v>
      </c>
      <c r="AK280" s="84">
        <f ca="1">VLOOKUP(eurostat_totals[[#This Row],[energy carrier EUCalc]],$AE$11:$BI$24,COLUMN()-COLUMN($AD$29),FALSE)*eurostat_totals[[#This Row],[2020 1]]</f>
        <v>9052.1028527200033</v>
      </c>
      <c r="AL280" s="84">
        <f ca="1">VLOOKUP(eurostat_totals[[#This Row],[energy carrier EUCalc]],$AE$11:$BI$24,COLUMN()-COLUMN($AD$29),FALSE)*eurostat_totals[[#This Row],[2020 1]]</f>
        <v>9052.1028527200033</v>
      </c>
      <c r="AM280" s="84">
        <f ca="1">VLOOKUP(eurostat_totals[[#This Row],[energy carrier EUCalc]],$AE$11:$BI$24,COLUMN()-COLUMN($AD$29),FALSE)*eurostat_totals[[#This Row],[2020 1]]</f>
        <v>9052.1028527200033</v>
      </c>
      <c r="AN280" s="84">
        <f ca="1">VLOOKUP(eurostat_totals[[#This Row],[energy carrier EUCalc]],$AE$11:$BI$24,COLUMN()-COLUMN($AD$29),FALSE)*eurostat_totals[[#This Row],[2020 1]]</f>
        <v>9052.1028527200033</v>
      </c>
      <c r="AO280" s="84">
        <f>VLOOKUP(eurostat_totals[[#This Row],[energy carrier EUCalc]],$AE$11:$BI$24,COLUMN()-COLUMN($AD$29),FALSE)*eurostat_totals[[#This Row],[2020 1]]</f>
        <v>9052.1028527200033</v>
      </c>
      <c r="AP280" s="84">
        <f ca="1">VLOOKUP(eurostat_totals[[#This Row],[energy carrier EUCalc]],$AE$11:$BI$24,COLUMN()-COLUMN($AD$29),FALSE)*eurostat_totals[[#This Row],[2020 1]]</f>
        <v>9052.1028527200033</v>
      </c>
      <c r="AQ280" s="84">
        <f ca="1">VLOOKUP(eurostat_totals[[#This Row],[energy carrier EUCalc]],$AE$11:$BI$24,COLUMN()-COLUMN($AD$29),FALSE)*eurostat_totals[[#This Row],[2020 1]]</f>
        <v>9052.1028527200033</v>
      </c>
      <c r="AR280" s="81">
        <f ca="1">VLOOKUP(eurostat_totals[[#This Row],[energy carrier EUCalc]],$AE$11:$BI$24,COLUMN()-COLUMN($AD$29),FALSE)*eurostat_totals[[#This Row],[2020 1]]</f>
        <v>9052.1028527200033</v>
      </c>
      <c r="AS280" s="81">
        <f ca="1">VLOOKUP(eurostat_totals[[#This Row],[energy carrier EUCalc]],$AE$11:$BI$24,COLUMN()-COLUMN($AD$29),FALSE)*eurostat_totals[[#This Row],[2020 1]]</f>
        <v>9052.1028527200033</v>
      </c>
      <c r="AT280" s="81">
        <f ca="1">VLOOKUP(eurostat_totals[[#This Row],[energy carrier EUCalc]],$AE$11:$BI$24,COLUMN()-COLUMN($AD$29),FALSE)*eurostat_totals[[#This Row],[2020 1]]</f>
        <v>9052.1028527200033</v>
      </c>
      <c r="AU280" s="81">
        <f ca="1">VLOOKUP(eurostat_totals[[#This Row],[energy carrier EUCalc]],$AE$11:$BI$24,COLUMN()-COLUMN($AD$29),FALSE)*eurostat_totals[[#This Row],[2020 1]]</f>
        <v>9052.1028527200033</v>
      </c>
      <c r="AV280" s="81">
        <f>VLOOKUP(eurostat_totals[[#This Row],[energy carrier EUCalc]],$AE$11:$BI$24,COLUMN()-COLUMN($AD$29),FALSE)*eurostat_totals[[#This Row],[2020 1]]</f>
        <v>9052.1028527200033</v>
      </c>
      <c r="AW280" s="81">
        <f ca="1">VLOOKUP(eurostat_totals[[#This Row],[energy carrier EUCalc]],$AE$11:$BI$24,COLUMN()-COLUMN($AD$29),FALSE)*eurostat_totals[[#This Row],[2020 1]]</f>
        <v>9052.1028527200033</v>
      </c>
      <c r="AX280" s="81">
        <f ca="1">VLOOKUP(eurostat_totals[[#This Row],[energy carrier EUCalc]],$AE$11:$BI$24,COLUMN()-COLUMN($AD$29),FALSE)*eurostat_totals[[#This Row],[2020 1]]</f>
        <v>9052.1028527200033</v>
      </c>
      <c r="AY280" s="81">
        <f ca="1">VLOOKUP(eurostat_totals[[#This Row],[energy carrier EUCalc]],$AE$11:$BI$24,COLUMN()-COLUMN($AD$29),FALSE)*eurostat_totals[[#This Row],[2020 1]]</f>
        <v>9052.1028527200033</v>
      </c>
      <c r="AZ280" s="81">
        <f ca="1">VLOOKUP(eurostat_totals[[#This Row],[energy carrier EUCalc]],$AE$11:$BI$24,COLUMN()-COLUMN($AD$29),FALSE)*eurostat_totals[[#This Row],[2020 1]]</f>
        <v>9052.1028527200033</v>
      </c>
      <c r="BA280" s="81">
        <f ca="1">VLOOKUP(eurostat_totals[[#This Row],[energy carrier EUCalc]],$AE$11:$BI$24,COLUMN()-COLUMN($AD$29),FALSE)*eurostat_totals[[#This Row],[2020 1]]</f>
        <v>9052.1028527200033</v>
      </c>
      <c r="BB280" s="81">
        <f ca="1">VLOOKUP(eurostat_totals[[#This Row],[energy carrier EUCalc]],$AE$11:$BI$24,COLUMN()-COLUMN($AD$29),FALSE)*eurostat_totals[[#This Row],[2020 1]]</f>
        <v>9052.1028527200033</v>
      </c>
      <c r="BC280" s="81">
        <f>VLOOKUP(eurostat_totals[[#This Row],[energy carrier EUCalc]],$AE$11:$BI$24,COLUMN()-COLUMN($AD$29),FALSE)*eurostat_totals[[#This Row],[2020 1]]</f>
        <v>9052.1028527200033</v>
      </c>
      <c r="BD280" s="81">
        <f ca="1">VLOOKUP(eurostat_totals[[#This Row],[energy carrier EUCalc]],$AE$11:$BI$24,COLUMN()-COLUMN($AD$29),FALSE)*eurostat_totals[[#This Row],[2020 1]]</f>
        <v>9052.1028527200033</v>
      </c>
      <c r="BE280" s="81">
        <f ca="1">VLOOKUP(eurostat_totals[[#This Row],[energy carrier EUCalc]],$AE$11:$BI$24,COLUMN()-COLUMN($AD$29),FALSE)*eurostat_totals[[#This Row],[2020 1]]</f>
        <v>9052.1028527200033</v>
      </c>
      <c r="BF280" s="81">
        <f ca="1">VLOOKUP(eurostat_totals[[#This Row],[energy carrier EUCalc]],$AE$11:$BI$24,COLUMN()-COLUMN($AD$29),FALSE)*eurostat_totals[[#This Row],[2020 1]]</f>
        <v>9052.1028527200033</v>
      </c>
      <c r="BG280" s="81">
        <f ca="1">VLOOKUP(eurostat_totals[[#This Row],[energy carrier EUCalc]],$AE$11:$BI$24,COLUMN()-COLUMN($AD$29),FALSE)*eurostat_totals[[#This Row],[2020 1]]</f>
        <v>9052.1028527200033</v>
      </c>
      <c r="BH280" s="81">
        <f ca="1">VLOOKUP(eurostat_totals[[#This Row],[energy carrier EUCalc]],$AE$11:$BI$24,COLUMN()-COLUMN($AD$29),FALSE)*eurostat_totals[[#This Row],[2020 1]]</f>
        <v>9052.1028527200033</v>
      </c>
      <c r="BI280" s="81">
        <f ca="1">VLOOKUP(eurostat_totals[[#This Row],[energy carrier EUCalc]],$AE$11:$BI$24,COLUMN()-COLUMN($AD$29),FALSE)*eurostat_totals[[#This Row],[2020 1]]</f>
        <v>9052.1028527200033</v>
      </c>
    </row>
    <row r="281" spans="1:61" x14ac:dyDescent="0.25">
      <c r="A281" s="81" t="str">
        <f t="shared" si="129"/>
        <v>liquid-bioCroatia</v>
      </c>
      <c r="B281" s="6" t="s">
        <v>74</v>
      </c>
      <c r="C281" t="s">
        <v>22</v>
      </c>
      <c r="D281" s="84">
        <v>10019.163590000002</v>
      </c>
      <c r="E281" s="84">
        <v>13903.060240000003</v>
      </c>
      <c r="F281" s="84">
        <v>12147.500110000001</v>
      </c>
      <c r="G281" s="84">
        <v>12810.003060000001</v>
      </c>
      <c r="H281" s="84">
        <v>11597.505780000001</v>
      </c>
      <c r="I281" s="84">
        <v>12247.494850000001</v>
      </c>
      <c r="J281" s="84">
        <v>13705.001339999999</v>
      </c>
      <c r="K281" s="84">
        <v>12588.335260000002</v>
      </c>
      <c r="L281" s="84">
        <v>12673.059809999999</v>
      </c>
      <c r="M281" s="84">
        <v>12418.327920000002</v>
      </c>
      <c r="N281" s="84">
        <v>11034.171840000001</v>
      </c>
      <c r="O281" s="84">
        <v>12175.005060000001</v>
      </c>
      <c r="P281" s="84">
        <v>11634.16354</v>
      </c>
      <c r="Q281" s="84">
        <v>13401.388559999999</v>
      </c>
      <c r="R281" s="84">
        <v>13088.890460000001</v>
      </c>
      <c r="S281" s="84">
        <v>13858.61038</v>
      </c>
      <c r="T281" s="84">
        <v>12736.664280000001</v>
      </c>
      <c r="U281" s="84">
        <v>12291.386469999999</v>
      </c>
      <c r="V281" s="84">
        <v>12333.894119999999</v>
      </c>
      <c r="W281" s="84">
        <v>12873.561009999999</v>
      </c>
      <c r="X281" s="84">
        <v>13846.108130000001</v>
      </c>
      <c r="Y281" s="84">
        <v>13517.014020000001</v>
      </c>
      <c r="Z281" s="84">
        <v>13506.0353</v>
      </c>
      <c r="AA281" s="84">
        <v>13440.000160000001</v>
      </c>
      <c r="AB281" s="84">
        <v>11852.191150000001</v>
      </c>
      <c r="AC281" s="84">
        <v>13588.573410000001</v>
      </c>
      <c r="AD281" s="84">
        <v>13209.447040000001</v>
      </c>
      <c r="AE281" s="84">
        <v>12791.91841</v>
      </c>
      <c r="AF281" s="84">
        <f t="shared" si="126"/>
        <v>12649.095032000001</v>
      </c>
      <c r="AG281" s="84">
        <f t="shared" si="127"/>
        <v>12490.9140064</v>
      </c>
      <c r="AH281" s="84">
        <f t="shared" si="128"/>
        <v>12618.65857768</v>
      </c>
      <c r="AI281" s="84">
        <f ca="1">VLOOKUP(eurostat_totals[[#This Row],[energy carrier EUCalc]],$AE$11:$BI$24,COLUMN()-COLUMN($AD$29),FALSE)*eurostat_totals[[#This Row],[2020 1]]</f>
        <v>12618.65857768</v>
      </c>
      <c r="AJ281" s="84">
        <f ca="1">VLOOKUP(eurostat_totals[[#This Row],[energy carrier EUCalc]],$AE$11:$BI$24,COLUMN()-COLUMN($AD$29),FALSE)*eurostat_totals[[#This Row],[2020 1]]</f>
        <v>12618.65857768</v>
      </c>
      <c r="AK281" s="84">
        <f ca="1">VLOOKUP(eurostat_totals[[#This Row],[energy carrier EUCalc]],$AE$11:$BI$24,COLUMN()-COLUMN($AD$29),FALSE)*eurostat_totals[[#This Row],[2020 1]]</f>
        <v>12618.65857768</v>
      </c>
      <c r="AL281" s="84">
        <f ca="1">VLOOKUP(eurostat_totals[[#This Row],[energy carrier EUCalc]],$AE$11:$BI$24,COLUMN()-COLUMN($AD$29),FALSE)*eurostat_totals[[#This Row],[2020 1]]</f>
        <v>12618.65857768</v>
      </c>
      <c r="AM281" s="84">
        <f ca="1">VLOOKUP(eurostat_totals[[#This Row],[energy carrier EUCalc]],$AE$11:$BI$24,COLUMN()-COLUMN($AD$29),FALSE)*eurostat_totals[[#This Row],[2020 1]]</f>
        <v>12618.65857768</v>
      </c>
      <c r="AN281" s="84">
        <f ca="1">VLOOKUP(eurostat_totals[[#This Row],[energy carrier EUCalc]],$AE$11:$BI$24,COLUMN()-COLUMN($AD$29),FALSE)*eurostat_totals[[#This Row],[2020 1]]</f>
        <v>12618.65857768</v>
      </c>
      <c r="AO281" s="84">
        <f>VLOOKUP(eurostat_totals[[#This Row],[energy carrier EUCalc]],$AE$11:$BI$24,COLUMN()-COLUMN($AD$29),FALSE)*eurostat_totals[[#This Row],[2020 1]]</f>
        <v>12618.65857768</v>
      </c>
      <c r="AP281" s="84">
        <f ca="1">VLOOKUP(eurostat_totals[[#This Row],[energy carrier EUCalc]],$AE$11:$BI$24,COLUMN()-COLUMN($AD$29),FALSE)*eurostat_totals[[#This Row],[2020 1]]</f>
        <v>12618.65857768</v>
      </c>
      <c r="AQ281" s="84">
        <f ca="1">VLOOKUP(eurostat_totals[[#This Row],[energy carrier EUCalc]],$AE$11:$BI$24,COLUMN()-COLUMN($AD$29),FALSE)*eurostat_totals[[#This Row],[2020 1]]</f>
        <v>12618.65857768</v>
      </c>
      <c r="AR281" s="81">
        <f ca="1">VLOOKUP(eurostat_totals[[#This Row],[energy carrier EUCalc]],$AE$11:$BI$24,COLUMN()-COLUMN($AD$29),FALSE)*eurostat_totals[[#This Row],[2020 1]]</f>
        <v>12618.65857768</v>
      </c>
      <c r="AS281" s="81">
        <f ca="1">VLOOKUP(eurostat_totals[[#This Row],[energy carrier EUCalc]],$AE$11:$BI$24,COLUMN()-COLUMN($AD$29),FALSE)*eurostat_totals[[#This Row],[2020 1]]</f>
        <v>12618.65857768</v>
      </c>
      <c r="AT281" s="81">
        <f ca="1">VLOOKUP(eurostat_totals[[#This Row],[energy carrier EUCalc]],$AE$11:$BI$24,COLUMN()-COLUMN($AD$29),FALSE)*eurostat_totals[[#This Row],[2020 1]]</f>
        <v>12618.65857768</v>
      </c>
      <c r="AU281" s="81">
        <f ca="1">VLOOKUP(eurostat_totals[[#This Row],[energy carrier EUCalc]],$AE$11:$BI$24,COLUMN()-COLUMN($AD$29),FALSE)*eurostat_totals[[#This Row],[2020 1]]</f>
        <v>12618.65857768</v>
      </c>
      <c r="AV281" s="81">
        <f>VLOOKUP(eurostat_totals[[#This Row],[energy carrier EUCalc]],$AE$11:$BI$24,COLUMN()-COLUMN($AD$29),FALSE)*eurostat_totals[[#This Row],[2020 1]]</f>
        <v>12618.65857768</v>
      </c>
      <c r="AW281" s="81">
        <f ca="1">VLOOKUP(eurostat_totals[[#This Row],[energy carrier EUCalc]],$AE$11:$BI$24,COLUMN()-COLUMN($AD$29),FALSE)*eurostat_totals[[#This Row],[2020 1]]</f>
        <v>12618.65857768</v>
      </c>
      <c r="AX281" s="81">
        <f ca="1">VLOOKUP(eurostat_totals[[#This Row],[energy carrier EUCalc]],$AE$11:$BI$24,COLUMN()-COLUMN($AD$29),FALSE)*eurostat_totals[[#This Row],[2020 1]]</f>
        <v>12618.65857768</v>
      </c>
      <c r="AY281" s="81">
        <f ca="1">VLOOKUP(eurostat_totals[[#This Row],[energy carrier EUCalc]],$AE$11:$BI$24,COLUMN()-COLUMN($AD$29),FALSE)*eurostat_totals[[#This Row],[2020 1]]</f>
        <v>12618.65857768</v>
      </c>
      <c r="AZ281" s="81">
        <f ca="1">VLOOKUP(eurostat_totals[[#This Row],[energy carrier EUCalc]],$AE$11:$BI$24,COLUMN()-COLUMN($AD$29),FALSE)*eurostat_totals[[#This Row],[2020 1]]</f>
        <v>12618.65857768</v>
      </c>
      <c r="BA281" s="81">
        <f ca="1">VLOOKUP(eurostat_totals[[#This Row],[energy carrier EUCalc]],$AE$11:$BI$24,COLUMN()-COLUMN($AD$29),FALSE)*eurostat_totals[[#This Row],[2020 1]]</f>
        <v>12618.65857768</v>
      </c>
      <c r="BB281" s="81">
        <f ca="1">VLOOKUP(eurostat_totals[[#This Row],[energy carrier EUCalc]],$AE$11:$BI$24,COLUMN()-COLUMN($AD$29),FALSE)*eurostat_totals[[#This Row],[2020 1]]</f>
        <v>12618.65857768</v>
      </c>
      <c r="BC281" s="81">
        <f>VLOOKUP(eurostat_totals[[#This Row],[energy carrier EUCalc]],$AE$11:$BI$24,COLUMN()-COLUMN($AD$29),FALSE)*eurostat_totals[[#This Row],[2020 1]]</f>
        <v>12618.65857768</v>
      </c>
      <c r="BD281" s="81">
        <f ca="1">VLOOKUP(eurostat_totals[[#This Row],[energy carrier EUCalc]],$AE$11:$BI$24,COLUMN()-COLUMN($AD$29),FALSE)*eurostat_totals[[#This Row],[2020 1]]</f>
        <v>12618.65857768</v>
      </c>
      <c r="BE281" s="81">
        <f ca="1">VLOOKUP(eurostat_totals[[#This Row],[energy carrier EUCalc]],$AE$11:$BI$24,COLUMN()-COLUMN($AD$29),FALSE)*eurostat_totals[[#This Row],[2020 1]]</f>
        <v>12618.65857768</v>
      </c>
      <c r="BF281" s="81">
        <f ca="1">VLOOKUP(eurostat_totals[[#This Row],[energy carrier EUCalc]],$AE$11:$BI$24,COLUMN()-COLUMN($AD$29),FALSE)*eurostat_totals[[#This Row],[2020 1]]</f>
        <v>12618.65857768</v>
      </c>
      <c r="BG281" s="81">
        <f ca="1">VLOOKUP(eurostat_totals[[#This Row],[energy carrier EUCalc]],$AE$11:$BI$24,COLUMN()-COLUMN($AD$29),FALSE)*eurostat_totals[[#This Row],[2020 1]]</f>
        <v>12618.65857768</v>
      </c>
      <c r="BH281" s="81">
        <f ca="1">VLOOKUP(eurostat_totals[[#This Row],[energy carrier EUCalc]],$AE$11:$BI$24,COLUMN()-COLUMN($AD$29),FALSE)*eurostat_totals[[#This Row],[2020 1]]</f>
        <v>12618.65857768</v>
      </c>
      <c r="BI281" s="81">
        <f ca="1">VLOOKUP(eurostat_totals[[#This Row],[energy carrier EUCalc]],$AE$11:$BI$24,COLUMN()-COLUMN($AD$29),FALSE)*eurostat_totals[[#This Row],[2020 1]]</f>
        <v>12618.65857768</v>
      </c>
    </row>
    <row r="282" spans="1:61" x14ac:dyDescent="0.25">
      <c r="A282" s="81" t="str">
        <f t="shared" si="129"/>
        <v>liquid-bioCyprus</v>
      </c>
      <c r="B282" s="6" t="s">
        <v>74</v>
      </c>
      <c r="C282" t="s">
        <v>28</v>
      </c>
      <c r="D282" s="84">
        <v>0</v>
      </c>
      <c r="E282" s="84">
        <v>0</v>
      </c>
      <c r="F282" s="84">
        <v>0</v>
      </c>
      <c r="G282" s="84">
        <v>0</v>
      </c>
      <c r="H282" s="84">
        <v>49.171640000000004</v>
      </c>
      <c r="I282" s="84">
        <v>0</v>
      </c>
      <c r="J282" s="84">
        <v>0</v>
      </c>
      <c r="K282" s="84">
        <v>0</v>
      </c>
      <c r="L282" s="84">
        <v>0</v>
      </c>
      <c r="M282" s="84">
        <v>0</v>
      </c>
      <c r="N282" s="84">
        <v>0</v>
      </c>
      <c r="O282" s="84">
        <v>0</v>
      </c>
      <c r="P282" s="84">
        <v>0</v>
      </c>
      <c r="Q282" s="84">
        <v>0</v>
      </c>
      <c r="R282" s="84">
        <v>0</v>
      </c>
      <c r="S282" s="84">
        <v>409.44578000000007</v>
      </c>
      <c r="T282" s="84">
        <v>493.05385000000007</v>
      </c>
      <c r="U282" s="84">
        <v>611.33095000000003</v>
      </c>
      <c r="V282" s="84">
        <v>642.72032000000013</v>
      </c>
      <c r="W282" s="84">
        <v>681.11095</v>
      </c>
      <c r="X282" s="84">
        <v>675.83092999999997</v>
      </c>
      <c r="Y282" s="84">
        <v>717.44307000000003</v>
      </c>
      <c r="Z282" s="84">
        <v>745.77375000000006</v>
      </c>
      <c r="AA282" s="84">
        <v>749.11156000000017</v>
      </c>
      <c r="AB282" s="84">
        <v>749.39068000000009</v>
      </c>
      <c r="AC282" s="84">
        <v>780.78005000000007</v>
      </c>
      <c r="AD282" s="84">
        <v>804.27265000000011</v>
      </c>
      <c r="AE282" s="84">
        <v>831.40544</v>
      </c>
      <c r="AF282" s="84">
        <f t="shared" si="126"/>
        <v>848.53177800000003</v>
      </c>
      <c r="AG282" s="84">
        <f t="shared" si="127"/>
        <v>868.41582159999996</v>
      </c>
      <c r="AH282" s="84">
        <f t="shared" si="128"/>
        <v>892.22084991999998</v>
      </c>
      <c r="AI282" s="84">
        <f ca="1">VLOOKUP(eurostat_totals[[#This Row],[energy carrier EUCalc]],$AE$11:$BI$24,COLUMN()-COLUMN($AD$29),FALSE)*eurostat_totals[[#This Row],[2020 1]]</f>
        <v>892.22084991999998</v>
      </c>
      <c r="AJ282" s="84">
        <f ca="1">VLOOKUP(eurostat_totals[[#This Row],[energy carrier EUCalc]],$AE$11:$BI$24,COLUMN()-COLUMN($AD$29),FALSE)*eurostat_totals[[#This Row],[2020 1]]</f>
        <v>892.22084991999998</v>
      </c>
      <c r="AK282" s="84">
        <f ca="1">VLOOKUP(eurostat_totals[[#This Row],[energy carrier EUCalc]],$AE$11:$BI$24,COLUMN()-COLUMN($AD$29),FALSE)*eurostat_totals[[#This Row],[2020 1]]</f>
        <v>892.22084991999998</v>
      </c>
      <c r="AL282" s="84">
        <f ca="1">VLOOKUP(eurostat_totals[[#This Row],[energy carrier EUCalc]],$AE$11:$BI$24,COLUMN()-COLUMN($AD$29),FALSE)*eurostat_totals[[#This Row],[2020 1]]</f>
        <v>892.22084991999998</v>
      </c>
      <c r="AM282" s="84">
        <f ca="1">VLOOKUP(eurostat_totals[[#This Row],[energy carrier EUCalc]],$AE$11:$BI$24,COLUMN()-COLUMN($AD$29),FALSE)*eurostat_totals[[#This Row],[2020 1]]</f>
        <v>892.22084991999998</v>
      </c>
      <c r="AN282" s="84">
        <f ca="1">VLOOKUP(eurostat_totals[[#This Row],[energy carrier EUCalc]],$AE$11:$BI$24,COLUMN()-COLUMN($AD$29),FALSE)*eurostat_totals[[#This Row],[2020 1]]</f>
        <v>892.22084991999998</v>
      </c>
      <c r="AO282" s="84">
        <f>VLOOKUP(eurostat_totals[[#This Row],[energy carrier EUCalc]],$AE$11:$BI$24,COLUMN()-COLUMN($AD$29),FALSE)*eurostat_totals[[#This Row],[2020 1]]</f>
        <v>892.22084991999998</v>
      </c>
      <c r="AP282" s="84">
        <f ca="1">VLOOKUP(eurostat_totals[[#This Row],[energy carrier EUCalc]],$AE$11:$BI$24,COLUMN()-COLUMN($AD$29),FALSE)*eurostat_totals[[#This Row],[2020 1]]</f>
        <v>892.22084991999998</v>
      </c>
      <c r="AQ282" s="84">
        <f ca="1">VLOOKUP(eurostat_totals[[#This Row],[energy carrier EUCalc]],$AE$11:$BI$24,COLUMN()-COLUMN($AD$29),FALSE)*eurostat_totals[[#This Row],[2020 1]]</f>
        <v>892.22084991999998</v>
      </c>
      <c r="AR282" s="81">
        <f ca="1">VLOOKUP(eurostat_totals[[#This Row],[energy carrier EUCalc]],$AE$11:$BI$24,COLUMN()-COLUMN($AD$29),FALSE)*eurostat_totals[[#This Row],[2020 1]]</f>
        <v>892.22084991999998</v>
      </c>
      <c r="AS282" s="81">
        <f ca="1">VLOOKUP(eurostat_totals[[#This Row],[energy carrier EUCalc]],$AE$11:$BI$24,COLUMN()-COLUMN($AD$29),FALSE)*eurostat_totals[[#This Row],[2020 1]]</f>
        <v>892.22084991999998</v>
      </c>
      <c r="AT282" s="81">
        <f ca="1">VLOOKUP(eurostat_totals[[#This Row],[energy carrier EUCalc]],$AE$11:$BI$24,COLUMN()-COLUMN($AD$29),FALSE)*eurostat_totals[[#This Row],[2020 1]]</f>
        <v>892.22084991999998</v>
      </c>
      <c r="AU282" s="81">
        <f ca="1">VLOOKUP(eurostat_totals[[#This Row],[energy carrier EUCalc]],$AE$11:$BI$24,COLUMN()-COLUMN($AD$29),FALSE)*eurostat_totals[[#This Row],[2020 1]]</f>
        <v>892.22084991999998</v>
      </c>
      <c r="AV282" s="81">
        <f>VLOOKUP(eurostat_totals[[#This Row],[energy carrier EUCalc]],$AE$11:$BI$24,COLUMN()-COLUMN($AD$29),FALSE)*eurostat_totals[[#This Row],[2020 1]]</f>
        <v>892.22084991999998</v>
      </c>
      <c r="AW282" s="81">
        <f ca="1">VLOOKUP(eurostat_totals[[#This Row],[energy carrier EUCalc]],$AE$11:$BI$24,COLUMN()-COLUMN($AD$29),FALSE)*eurostat_totals[[#This Row],[2020 1]]</f>
        <v>892.22084991999998</v>
      </c>
      <c r="AX282" s="81">
        <f ca="1">VLOOKUP(eurostat_totals[[#This Row],[energy carrier EUCalc]],$AE$11:$BI$24,COLUMN()-COLUMN($AD$29),FALSE)*eurostat_totals[[#This Row],[2020 1]]</f>
        <v>892.22084991999998</v>
      </c>
      <c r="AY282" s="81">
        <f ca="1">VLOOKUP(eurostat_totals[[#This Row],[energy carrier EUCalc]],$AE$11:$BI$24,COLUMN()-COLUMN($AD$29),FALSE)*eurostat_totals[[#This Row],[2020 1]]</f>
        <v>892.22084991999998</v>
      </c>
      <c r="AZ282" s="81">
        <f ca="1">VLOOKUP(eurostat_totals[[#This Row],[energy carrier EUCalc]],$AE$11:$BI$24,COLUMN()-COLUMN($AD$29),FALSE)*eurostat_totals[[#This Row],[2020 1]]</f>
        <v>892.22084991999998</v>
      </c>
      <c r="BA282" s="81">
        <f ca="1">VLOOKUP(eurostat_totals[[#This Row],[energy carrier EUCalc]],$AE$11:$BI$24,COLUMN()-COLUMN($AD$29),FALSE)*eurostat_totals[[#This Row],[2020 1]]</f>
        <v>892.22084991999998</v>
      </c>
      <c r="BB282" s="81">
        <f ca="1">VLOOKUP(eurostat_totals[[#This Row],[energy carrier EUCalc]],$AE$11:$BI$24,COLUMN()-COLUMN($AD$29),FALSE)*eurostat_totals[[#This Row],[2020 1]]</f>
        <v>892.22084991999998</v>
      </c>
      <c r="BC282" s="81">
        <f>VLOOKUP(eurostat_totals[[#This Row],[energy carrier EUCalc]],$AE$11:$BI$24,COLUMN()-COLUMN($AD$29),FALSE)*eurostat_totals[[#This Row],[2020 1]]</f>
        <v>892.22084991999998</v>
      </c>
      <c r="BD282" s="81">
        <f ca="1">VLOOKUP(eurostat_totals[[#This Row],[energy carrier EUCalc]],$AE$11:$BI$24,COLUMN()-COLUMN($AD$29),FALSE)*eurostat_totals[[#This Row],[2020 1]]</f>
        <v>892.22084991999998</v>
      </c>
      <c r="BE282" s="81">
        <f ca="1">VLOOKUP(eurostat_totals[[#This Row],[energy carrier EUCalc]],$AE$11:$BI$24,COLUMN()-COLUMN($AD$29),FALSE)*eurostat_totals[[#This Row],[2020 1]]</f>
        <v>892.22084991999998</v>
      </c>
      <c r="BF282" s="81">
        <f ca="1">VLOOKUP(eurostat_totals[[#This Row],[energy carrier EUCalc]],$AE$11:$BI$24,COLUMN()-COLUMN($AD$29),FALSE)*eurostat_totals[[#This Row],[2020 1]]</f>
        <v>892.22084991999998</v>
      </c>
      <c r="BG282" s="81">
        <f ca="1">VLOOKUP(eurostat_totals[[#This Row],[energy carrier EUCalc]],$AE$11:$BI$24,COLUMN()-COLUMN($AD$29),FALSE)*eurostat_totals[[#This Row],[2020 1]]</f>
        <v>892.22084991999998</v>
      </c>
      <c r="BH282" s="81">
        <f ca="1">VLOOKUP(eurostat_totals[[#This Row],[energy carrier EUCalc]],$AE$11:$BI$24,COLUMN()-COLUMN($AD$29),FALSE)*eurostat_totals[[#This Row],[2020 1]]</f>
        <v>892.22084991999998</v>
      </c>
      <c r="BI282" s="81">
        <f ca="1">VLOOKUP(eurostat_totals[[#This Row],[energy carrier EUCalc]],$AE$11:$BI$24,COLUMN()-COLUMN($AD$29),FALSE)*eurostat_totals[[#This Row],[2020 1]]</f>
        <v>892.22084991999998</v>
      </c>
    </row>
    <row r="283" spans="1:61" x14ac:dyDescent="0.25">
      <c r="A283" s="81" t="str">
        <f t="shared" si="129"/>
        <v>liquid-bioCzech Republic</v>
      </c>
      <c r="B283" s="6" t="s">
        <v>74</v>
      </c>
      <c r="C283" t="s">
        <v>13</v>
      </c>
      <c r="D283" s="84">
        <v>11995.554160000002</v>
      </c>
      <c r="E283" s="84">
        <v>12122.774730000003</v>
      </c>
      <c r="F283" s="84">
        <v>11979.16749</v>
      </c>
      <c r="G283" s="84">
        <v>11098.89279</v>
      </c>
      <c r="H283" s="84">
        <v>9837.5029900000009</v>
      </c>
      <c r="I283" s="84">
        <v>9351.3922500000008</v>
      </c>
      <c r="J283" s="84">
        <v>9450.5612600000004</v>
      </c>
      <c r="K283" s="84">
        <v>9922.4950300000019</v>
      </c>
      <c r="L283" s="84">
        <v>10283.339040000001</v>
      </c>
      <c r="M283" s="84">
        <v>10934.444590000001</v>
      </c>
      <c r="N283" s="84">
        <v>11634.442660000001</v>
      </c>
      <c r="O283" s="84">
        <v>12331.393670000001</v>
      </c>
      <c r="P283" s="84">
        <v>12693.330900000001</v>
      </c>
      <c r="Q283" s="84">
        <v>13135.89892</v>
      </c>
      <c r="R283" s="84">
        <v>13577.094600000002</v>
      </c>
      <c r="S283" s="84">
        <v>14001.357000000002</v>
      </c>
      <c r="T283" s="84">
        <v>14656.498160000001</v>
      </c>
      <c r="U283" s="84">
        <v>15305.289340000001</v>
      </c>
      <c r="V283" s="84">
        <v>16213.057360000001</v>
      </c>
      <c r="W283" s="84">
        <v>17356.69341</v>
      </c>
      <c r="X283" s="84">
        <v>18093.59347</v>
      </c>
      <c r="Y283" s="84">
        <v>18727.847150000001</v>
      </c>
      <c r="Z283" s="84">
        <v>19571.661800000002</v>
      </c>
      <c r="AA283" s="84">
        <v>20401.915870000001</v>
      </c>
      <c r="AB283" s="84">
        <v>20968.692289999999</v>
      </c>
      <c r="AC283" s="84">
        <v>21394.989939999999</v>
      </c>
      <c r="AD283" s="84">
        <v>21822.904160000002</v>
      </c>
      <c r="AE283" s="84">
        <v>22400.752339999999</v>
      </c>
      <c r="AF283" s="84">
        <f t="shared" si="126"/>
        <v>22966.570447999999</v>
      </c>
      <c r="AG283" s="84">
        <f t="shared" si="127"/>
        <v>23479.501363599997</v>
      </c>
      <c r="AH283" s="84">
        <f t="shared" si="128"/>
        <v>23981.663178319995</v>
      </c>
      <c r="AI283" s="84">
        <f ca="1">VLOOKUP(eurostat_totals[[#This Row],[energy carrier EUCalc]],$AE$11:$BI$24,COLUMN()-COLUMN($AD$29),FALSE)*eurostat_totals[[#This Row],[2020 1]]</f>
        <v>23981.663178319995</v>
      </c>
      <c r="AJ283" s="84">
        <f ca="1">VLOOKUP(eurostat_totals[[#This Row],[energy carrier EUCalc]],$AE$11:$BI$24,COLUMN()-COLUMN($AD$29),FALSE)*eurostat_totals[[#This Row],[2020 1]]</f>
        <v>23981.663178319995</v>
      </c>
      <c r="AK283" s="84">
        <f ca="1">VLOOKUP(eurostat_totals[[#This Row],[energy carrier EUCalc]],$AE$11:$BI$24,COLUMN()-COLUMN($AD$29),FALSE)*eurostat_totals[[#This Row],[2020 1]]</f>
        <v>23981.663178319995</v>
      </c>
      <c r="AL283" s="84">
        <f ca="1">VLOOKUP(eurostat_totals[[#This Row],[energy carrier EUCalc]],$AE$11:$BI$24,COLUMN()-COLUMN($AD$29),FALSE)*eurostat_totals[[#This Row],[2020 1]]</f>
        <v>23981.663178319995</v>
      </c>
      <c r="AM283" s="84">
        <f ca="1">VLOOKUP(eurostat_totals[[#This Row],[energy carrier EUCalc]],$AE$11:$BI$24,COLUMN()-COLUMN($AD$29),FALSE)*eurostat_totals[[#This Row],[2020 1]]</f>
        <v>23981.663178319995</v>
      </c>
      <c r="AN283" s="84">
        <f ca="1">VLOOKUP(eurostat_totals[[#This Row],[energy carrier EUCalc]],$AE$11:$BI$24,COLUMN()-COLUMN($AD$29),FALSE)*eurostat_totals[[#This Row],[2020 1]]</f>
        <v>23981.663178319995</v>
      </c>
      <c r="AO283" s="84">
        <f>VLOOKUP(eurostat_totals[[#This Row],[energy carrier EUCalc]],$AE$11:$BI$24,COLUMN()-COLUMN($AD$29),FALSE)*eurostat_totals[[#This Row],[2020 1]]</f>
        <v>23981.663178319995</v>
      </c>
      <c r="AP283" s="84">
        <f ca="1">VLOOKUP(eurostat_totals[[#This Row],[energy carrier EUCalc]],$AE$11:$BI$24,COLUMN()-COLUMN($AD$29),FALSE)*eurostat_totals[[#This Row],[2020 1]]</f>
        <v>23981.663178319995</v>
      </c>
      <c r="AQ283" s="84">
        <f ca="1">VLOOKUP(eurostat_totals[[#This Row],[energy carrier EUCalc]],$AE$11:$BI$24,COLUMN()-COLUMN($AD$29),FALSE)*eurostat_totals[[#This Row],[2020 1]]</f>
        <v>23981.663178319995</v>
      </c>
      <c r="AR283" s="81">
        <f ca="1">VLOOKUP(eurostat_totals[[#This Row],[energy carrier EUCalc]],$AE$11:$BI$24,COLUMN()-COLUMN($AD$29),FALSE)*eurostat_totals[[#This Row],[2020 1]]</f>
        <v>23981.663178319995</v>
      </c>
      <c r="AS283" s="81">
        <f ca="1">VLOOKUP(eurostat_totals[[#This Row],[energy carrier EUCalc]],$AE$11:$BI$24,COLUMN()-COLUMN($AD$29),FALSE)*eurostat_totals[[#This Row],[2020 1]]</f>
        <v>23981.663178319995</v>
      </c>
      <c r="AT283" s="81">
        <f ca="1">VLOOKUP(eurostat_totals[[#This Row],[energy carrier EUCalc]],$AE$11:$BI$24,COLUMN()-COLUMN($AD$29),FALSE)*eurostat_totals[[#This Row],[2020 1]]</f>
        <v>23981.663178319995</v>
      </c>
      <c r="AU283" s="81">
        <f ca="1">VLOOKUP(eurostat_totals[[#This Row],[energy carrier EUCalc]],$AE$11:$BI$24,COLUMN()-COLUMN($AD$29),FALSE)*eurostat_totals[[#This Row],[2020 1]]</f>
        <v>23981.663178319995</v>
      </c>
      <c r="AV283" s="81">
        <f>VLOOKUP(eurostat_totals[[#This Row],[energy carrier EUCalc]],$AE$11:$BI$24,COLUMN()-COLUMN($AD$29),FALSE)*eurostat_totals[[#This Row],[2020 1]]</f>
        <v>23981.663178319995</v>
      </c>
      <c r="AW283" s="81">
        <f ca="1">VLOOKUP(eurostat_totals[[#This Row],[energy carrier EUCalc]],$AE$11:$BI$24,COLUMN()-COLUMN($AD$29),FALSE)*eurostat_totals[[#This Row],[2020 1]]</f>
        <v>23981.663178319995</v>
      </c>
      <c r="AX283" s="81">
        <f ca="1">VLOOKUP(eurostat_totals[[#This Row],[energy carrier EUCalc]],$AE$11:$BI$24,COLUMN()-COLUMN($AD$29),FALSE)*eurostat_totals[[#This Row],[2020 1]]</f>
        <v>23981.663178319995</v>
      </c>
      <c r="AY283" s="81">
        <f ca="1">VLOOKUP(eurostat_totals[[#This Row],[energy carrier EUCalc]],$AE$11:$BI$24,COLUMN()-COLUMN($AD$29),FALSE)*eurostat_totals[[#This Row],[2020 1]]</f>
        <v>23981.663178319995</v>
      </c>
      <c r="AZ283" s="81">
        <f ca="1">VLOOKUP(eurostat_totals[[#This Row],[energy carrier EUCalc]],$AE$11:$BI$24,COLUMN()-COLUMN($AD$29),FALSE)*eurostat_totals[[#This Row],[2020 1]]</f>
        <v>23981.663178319995</v>
      </c>
      <c r="BA283" s="81">
        <f ca="1">VLOOKUP(eurostat_totals[[#This Row],[energy carrier EUCalc]],$AE$11:$BI$24,COLUMN()-COLUMN($AD$29),FALSE)*eurostat_totals[[#This Row],[2020 1]]</f>
        <v>23981.663178319995</v>
      </c>
      <c r="BB283" s="81">
        <f ca="1">VLOOKUP(eurostat_totals[[#This Row],[energy carrier EUCalc]],$AE$11:$BI$24,COLUMN()-COLUMN($AD$29),FALSE)*eurostat_totals[[#This Row],[2020 1]]</f>
        <v>23981.663178319995</v>
      </c>
      <c r="BC283" s="81">
        <f>VLOOKUP(eurostat_totals[[#This Row],[energy carrier EUCalc]],$AE$11:$BI$24,COLUMN()-COLUMN($AD$29),FALSE)*eurostat_totals[[#This Row],[2020 1]]</f>
        <v>23981.663178319995</v>
      </c>
      <c r="BD283" s="81">
        <f ca="1">VLOOKUP(eurostat_totals[[#This Row],[energy carrier EUCalc]],$AE$11:$BI$24,COLUMN()-COLUMN($AD$29),FALSE)*eurostat_totals[[#This Row],[2020 1]]</f>
        <v>23981.663178319995</v>
      </c>
      <c r="BE283" s="81">
        <f ca="1">VLOOKUP(eurostat_totals[[#This Row],[energy carrier EUCalc]],$AE$11:$BI$24,COLUMN()-COLUMN($AD$29),FALSE)*eurostat_totals[[#This Row],[2020 1]]</f>
        <v>23981.663178319995</v>
      </c>
      <c r="BF283" s="81">
        <f ca="1">VLOOKUP(eurostat_totals[[#This Row],[energy carrier EUCalc]],$AE$11:$BI$24,COLUMN()-COLUMN($AD$29),FALSE)*eurostat_totals[[#This Row],[2020 1]]</f>
        <v>23981.663178319995</v>
      </c>
      <c r="BG283" s="81">
        <f ca="1">VLOOKUP(eurostat_totals[[#This Row],[energy carrier EUCalc]],$AE$11:$BI$24,COLUMN()-COLUMN($AD$29),FALSE)*eurostat_totals[[#This Row],[2020 1]]</f>
        <v>23981.663178319995</v>
      </c>
      <c r="BH283" s="81">
        <f ca="1">VLOOKUP(eurostat_totals[[#This Row],[energy carrier EUCalc]],$AE$11:$BI$24,COLUMN()-COLUMN($AD$29),FALSE)*eurostat_totals[[#This Row],[2020 1]]</f>
        <v>23981.663178319995</v>
      </c>
      <c r="BI283" s="81">
        <f ca="1">VLOOKUP(eurostat_totals[[#This Row],[energy carrier EUCalc]],$AE$11:$BI$24,COLUMN()-COLUMN($AD$29),FALSE)*eurostat_totals[[#This Row],[2020 1]]</f>
        <v>23981.663178319995</v>
      </c>
    </row>
    <row r="284" spans="1:61" x14ac:dyDescent="0.25">
      <c r="A284" s="81" t="str">
        <f t="shared" si="129"/>
        <v>liquid-bioDenmark</v>
      </c>
      <c r="B284" s="6" t="s">
        <v>74</v>
      </c>
      <c r="C284" t="s">
        <v>17</v>
      </c>
      <c r="D284" s="84">
        <v>4358.3308700000007</v>
      </c>
      <c r="E284" s="84">
        <v>4759.1704499999996</v>
      </c>
      <c r="F284" s="84">
        <v>4872.2256800000005</v>
      </c>
      <c r="G284" s="84">
        <v>5137.2268599999998</v>
      </c>
      <c r="H284" s="84">
        <v>4985.2809100000004</v>
      </c>
      <c r="I284" s="84">
        <v>4974.9999900000003</v>
      </c>
      <c r="J284" s="84">
        <v>5137.2268599999998</v>
      </c>
      <c r="K284" s="84">
        <v>5213.8918200000007</v>
      </c>
      <c r="L284" s="84">
        <v>4814.4478400000007</v>
      </c>
      <c r="M284" s="84">
        <v>4883.3323300000002</v>
      </c>
      <c r="N284" s="84">
        <v>5648.0513499999997</v>
      </c>
      <c r="O284" s="84">
        <v>6399.1632700000009</v>
      </c>
      <c r="P284" s="84">
        <v>6566.3910399999995</v>
      </c>
      <c r="Q284" s="84">
        <v>7347.4967299999998</v>
      </c>
      <c r="R284" s="84">
        <v>7759.4429600000003</v>
      </c>
      <c r="S284" s="84">
        <v>8957.7749000000003</v>
      </c>
      <c r="T284" s="84">
        <v>9888.6168400000006</v>
      </c>
      <c r="U284" s="84">
        <v>11580.432940000001</v>
      </c>
      <c r="V284" s="84">
        <v>11413.93786</v>
      </c>
      <c r="W284" s="84">
        <v>11461.43478</v>
      </c>
      <c r="X284" s="84">
        <v>12258.35727</v>
      </c>
      <c r="Y284" s="84">
        <v>11216.71632</v>
      </c>
      <c r="Z284" s="84">
        <v>11101.416500000001</v>
      </c>
      <c r="AA284" s="84">
        <v>11441.977790000001</v>
      </c>
      <c r="AB284" s="84">
        <v>11247.117140000002</v>
      </c>
      <c r="AC284" s="84">
        <v>12947.795300000002</v>
      </c>
      <c r="AD284" s="84">
        <v>13849.992550000001</v>
      </c>
      <c r="AE284" s="84">
        <v>14165.27022</v>
      </c>
      <c r="AF284" s="84">
        <f t="shared" si="126"/>
        <v>14778.040964</v>
      </c>
      <c r="AG284" s="84">
        <f t="shared" si="127"/>
        <v>15445.2535988</v>
      </c>
      <c r="AH284" s="84">
        <f t="shared" si="128"/>
        <v>16284.88089056</v>
      </c>
      <c r="AI284" s="84">
        <f ca="1">VLOOKUP(eurostat_totals[[#This Row],[energy carrier EUCalc]],$AE$11:$BI$24,COLUMN()-COLUMN($AD$29),FALSE)*eurostat_totals[[#This Row],[2020 1]]</f>
        <v>16284.88089056</v>
      </c>
      <c r="AJ284" s="84">
        <f ca="1">VLOOKUP(eurostat_totals[[#This Row],[energy carrier EUCalc]],$AE$11:$BI$24,COLUMN()-COLUMN($AD$29),FALSE)*eurostat_totals[[#This Row],[2020 1]]</f>
        <v>16284.88089056</v>
      </c>
      <c r="AK284" s="84">
        <f ca="1">VLOOKUP(eurostat_totals[[#This Row],[energy carrier EUCalc]],$AE$11:$BI$24,COLUMN()-COLUMN($AD$29),FALSE)*eurostat_totals[[#This Row],[2020 1]]</f>
        <v>16284.88089056</v>
      </c>
      <c r="AL284" s="84">
        <f ca="1">VLOOKUP(eurostat_totals[[#This Row],[energy carrier EUCalc]],$AE$11:$BI$24,COLUMN()-COLUMN($AD$29),FALSE)*eurostat_totals[[#This Row],[2020 1]]</f>
        <v>16284.88089056</v>
      </c>
      <c r="AM284" s="84">
        <f ca="1">VLOOKUP(eurostat_totals[[#This Row],[energy carrier EUCalc]],$AE$11:$BI$24,COLUMN()-COLUMN($AD$29),FALSE)*eurostat_totals[[#This Row],[2020 1]]</f>
        <v>16284.88089056</v>
      </c>
      <c r="AN284" s="84">
        <f ca="1">VLOOKUP(eurostat_totals[[#This Row],[energy carrier EUCalc]],$AE$11:$BI$24,COLUMN()-COLUMN($AD$29),FALSE)*eurostat_totals[[#This Row],[2020 1]]</f>
        <v>16284.88089056</v>
      </c>
      <c r="AO284" s="84">
        <f>VLOOKUP(eurostat_totals[[#This Row],[energy carrier EUCalc]],$AE$11:$BI$24,COLUMN()-COLUMN($AD$29),FALSE)*eurostat_totals[[#This Row],[2020 1]]</f>
        <v>16284.88089056</v>
      </c>
      <c r="AP284" s="84">
        <f ca="1">VLOOKUP(eurostat_totals[[#This Row],[energy carrier EUCalc]],$AE$11:$BI$24,COLUMN()-COLUMN($AD$29),FALSE)*eurostat_totals[[#This Row],[2020 1]]</f>
        <v>16284.88089056</v>
      </c>
      <c r="AQ284" s="84">
        <f ca="1">VLOOKUP(eurostat_totals[[#This Row],[energy carrier EUCalc]],$AE$11:$BI$24,COLUMN()-COLUMN($AD$29),FALSE)*eurostat_totals[[#This Row],[2020 1]]</f>
        <v>16284.88089056</v>
      </c>
      <c r="AR284" s="81">
        <f ca="1">VLOOKUP(eurostat_totals[[#This Row],[energy carrier EUCalc]],$AE$11:$BI$24,COLUMN()-COLUMN($AD$29),FALSE)*eurostat_totals[[#This Row],[2020 1]]</f>
        <v>16284.88089056</v>
      </c>
      <c r="AS284" s="81">
        <f ca="1">VLOOKUP(eurostat_totals[[#This Row],[energy carrier EUCalc]],$AE$11:$BI$24,COLUMN()-COLUMN($AD$29),FALSE)*eurostat_totals[[#This Row],[2020 1]]</f>
        <v>16284.88089056</v>
      </c>
      <c r="AT284" s="81">
        <f ca="1">VLOOKUP(eurostat_totals[[#This Row],[energy carrier EUCalc]],$AE$11:$BI$24,COLUMN()-COLUMN($AD$29),FALSE)*eurostat_totals[[#This Row],[2020 1]]</f>
        <v>16284.88089056</v>
      </c>
      <c r="AU284" s="81">
        <f ca="1">VLOOKUP(eurostat_totals[[#This Row],[energy carrier EUCalc]],$AE$11:$BI$24,COLUMN()-COLUMN($AD$29),FALSE)*eurostat_totals[[#This Row],[2020 1]]</f>
        <v>16284.88089056</v>
      </c>
      <c r="AV284" s="81">
        <f>VLOOKUP(eurostat_totals[[#This Row],[energy carrier EUCalc]],$AE$11:$BI$24,COLUMN()-COLUMN($AD$29),FALSE)*eurostat_totals[[#This Row],[2020 1]]</f>
        <v>16284.88089056</v>
      </c>
      <c r="AW284" s="81">
        <f ca="1">VLOOKUP(eurostat_totals[[#This Row],[energy carrier EUCalc]],$AE$11:$BI$24,COLUMN()-COLUMN($AD$29),FALSE)*eurostat_totals[[#This Row],[2020 1]]</f>
        <v>16284.88089056</v>
      </c>
      <c r="AX284" s="81">
        <f ca="1">VLOOKUP(eurostat_totals[[#This Row],[energy carrier EUCalc]],$AE$11:$BI$24,COLUMN()-COLUMN($AD$29),FALSE)*eurostat_totals[[#This Row],[2020 1]]</f>
        <v>16284.88089056</v>
      </c>
      <c r="AY284" s="81">
        <f ca="1">VLOOKUP(eurostat_totals[[#This Row],[energy carrier EUCalc]],$AE$11:$BI$24,COLUMN()-COLUMN($AD$29),FALSE)*eurostat_totals[[#This Row],[2020 1]]</f>
        <v>16284.88089056</v>
      </c>
      <c r="AZ284" s="81">
        <f ca="1">VLOOKUP(eurostat_totals[[#This Row],[energy carrier EUCalc]],$AE$11:$BI$24,COLUMN()-COLUMN($AD$29),FALSE)*eurostat_totals[[#This Row],[2020 1]]</f>
        <v>16284.88089056</v>
      </c>
      <c r="BA284" s="81">
        <f ca="1">VLOOKUP(eurostat_totals[[#This Row],[energy carrier EUCalc]],$AE$11:$BI$24,COLUMN()-COLUMN($AD$29),FALSE)*eurostat_totals[[#This Row],[2020 1]]</f>
        <v>16284.88089056</v>
      </c>
      <c r="BB284" s="81">
        <f ca="1">VLOOKUP(eurostat_totals[[#This Row],[energy carrier EUCalc]],$AE$11:$BI$24,COLUMN()-COLUMN($AD$29),FALSE)*eurostat_totals[[#This Row],[2020 1]]</f>
        <v>16284.88089056</v>
      </c>
      <c r="BC284" s="81">
        <f>VLOOKUP(eurostat_totals[[#This Row],[energy carrier EUCalc]],$AE$11:$BI$24,COLUMN()-COLUMN($AD$29),FALSE)*eurostat_totals[[#This Row],[2020 1]]</f>
        <v>16284.88089056</v>
      </c>
      <c r="BD284" s="81">
        <f ca="1">VLOOKUP(eurostat_totals[[#This Row],[energy carrier EUCalc]],$AE$11:$BI$24,COLUMN()-COLUMN($AD$29),FALSE)*eurostat_totals[[#This Row],[2020 1]]</f>
        <v>16284.88089056</v>
      </c>
      <c r="BE284" s="81">
        <f ca="1">VLOOKUP(eurostat_totals[[#This Row],[energy carrier EUCalc]],$AE$11:$BI$24,COLUMN()-COLUMN($AD$29),FALSE)*eurostat_totals[[#This Row],[2020 1]]</f>
        <v>16284.88089056</v>
      </c>
      <c r="BF284" s="81">
        <f ca="1">VLOOKUP(eurostat_totals[[#This Row],[energy carrier EUCalc]],$AE$11:$BI$24,COLUMN()-COLUMN($AD$29),FALSE)*eurostat_totals[[#This Row],[2020 1]]</f>
        <v>16284.88089056</v>
      </c>
      <c r="BG284" s="81">
        <f ca="1">VLOOKUP(eurostat_totals[[#This Row],[energy carrier EUCalc]],$AE$11:$BI$24,COLUMN()-COLUMN($AD$29),FALSE)*eurostat_totals[[#This Row],[2020 1]]</f>
        <v>16284.88089056</v>
      </c>
      <c r="BH284" s="81">
        <f ca="1">VLOOKUP(eurostat_totals[[#This Row],[energy carrier EUCalc]],$AE$11:$BI$24,COLUMN()-COLUMN($AD$29),FALSE)*eurostat_totals[[#This Row],[2020 1]]</f>
        <v>16284.88089056</v>
      </c>
      <c r="BI284" s="81">
        <f ca="1">VLOOKUP(eurostat_totals[[#This Row],[energy carrier EUCalc]],$AE$11:$BI$24,COLUMN()-COLUMN($AD$29),FALSE)*eurostat_totals[[#This Row],[2020 1]]</f>
        <v>16284.88089056</v>
      </c>
    </row>
    <row r="285" spans="1:61" x14ac:dyDescent="0.25">
      <c r="A285" s="81" t="str">
        <f t="shared" si="129"/>
        <v>liquid-bioEstonia</v>
      </c>
      <c r="B285" s="6" t="s">
        <v>74</v>
      </c>
      <c r="C285" t="s">
        <v>25</v>
      </c>
      <c r="D285" s="84">
        <v>1414.7197200000001</v>
      </c>
      <c r="E285" s="84">
        <v>1408.3348500000002</v>
      </c>
      <c r="F285" s="84">
        <v>1514.44697</v>
      </c>
      <c r="G285" s="84">
        <v>1548.6159100000002</v>
      </c>
      <c r="H285" s="84">
        <v>1571.9456900000002</v>
      </c>
      <c r="I285" s="84">
        <v>2348.6087200000002</v>
      </c>
      <c r="J285" s="84">
        <v>4875.2727400000003</v>
      </c>
      <c r="K285" s="84">
        <v>5087.2178600000007</v>
      </c>
      <c r="L285" s="84">
        <v>3955.0024700000004</v>
      </c>
      <c r="M285" s="84">
        <v>3809.4413900000004</v>
      </c>
      <c r="N285" s="84">
        <v>3857.7756700000004</v>
      </c>
      <c r="O285" s="84">
        <v>3789.9960299999998</v>
      </c>
      <c r="P285" s="84">
        <v>3580.2722400000002</v>
      </c>
      <c r="Q285" s="84">
        <v>3999.9989399999999</v>
      </c>
      <c r="R285" s="84">
        <v>3914.44866</v>
      </c>
      <c r="S285" s="84">
        <v>3428.3379199999999</v>
      </c>
      <c r="T285" s="84">
        <v>3363.0587300000002</v>
      </c>
      <c r="U285" s="84">
        <v>4406.1069100000004</v>
      </c>
      <c r="V285" s="84">
        <v>4516.6616899999999</v>
      </c>
      <c r="W285" s="84">
        <v>4783.0584699999999</v>
      </c>
      <c r="X285" s="84">
        <v>4924.4443799999999</v>
      </c>
      <c r="Y285" s="84">
        <v>4239.7165000000005</v>
      </c>
      <c r="Z285" s="84">
        <v>4526.9426100000001</v>
      </c>
      <c r="AA285" s="84">
        <v>4345.56113</v>
      </c>
      <c r="AB285" s="84">
        <v>4320.2775099999999</v>
      </c>
      <c r="AC285" s="84">
        <v>4203.6053499999998</v>
      </c>
      <c r="AD285" s="84">
        <v>4463.3381400000007</v>
      </c>
      <c r="AE285" s="84">
        <v>4540.5613400000002</v>
      </c>
      <c r="AF285" s="84">
        <f t="shared" si="126"/>
        <v>4543.2850859999999</v>
      </c>
      <c r="AG285" s="84">
        <f t="shared" si="127"/>
        <v>4582.8298771999998</v>
      </c>
      <c r="AH285" s="84">
        <f t="shared" si="128"/>
        <v>4635.34035064</v>
      </c>
      <c r="AI285" s="84">
        <f ca="1">VLOOKUP(eurostat_totals[[#This Row],[energy carrier EUCalc]],$AE$11:$BI$24,COLUMN()-COLUMN($AD$29),FALSE)*eurostat_totals[[#This Row],[2020 1]]</f>
        <v>4635.34035064</v>
      </c>
      <c r="AJ285" s="84">
        <f ca="1">VLOOKUP(eurostat_totals[[#This Row],[energy carrier EUCalc]],$AE$11:$BI$24,COLUMN()-COLUMN($AD$29),FALSE)*eurostat_totals[[#This Row],[2020 1]]</f>
        <v>4635.34035064</v>
      </c>
      <c r="AK285" s="84">
        <f ca="1">VLOOKUP(eurostat_totals[[#This Row],[energy carrier EUCalc]],$AE$11:$BI$24,COLUMN()-COLUMN($AD$29),FALSE)*eurostat_totals[[#This Row],[2020 1]]</f>
        <v>4635.34035064</v>
      </c>
      <c r="AL285" s="84">
        <f ca="1">VLOOKUP(eurostat_totals[[#This Row],[energy carrier EUCalc]],$AE$11:$BI$24,COLUMN()-COLUMN($AD$29),FALSE)*eurostat_totals[[#This Row],[2020 1]]</f>
        <v>4635.34035064</v>
      </c>
      <c r="AM285" s="84">
        <f ca="1">VLOOKUP(eurostat_totals[[#This Row],[energy carrier EUCalc]],$AE$11:$BI$24,COLUMN()-COLUMN($AD$29),FALSE)*eurostat_totals[[#This Row],[2020 1]]</f>
        <v>4635.34035064</v>
      </c>
      <c r="AN285" s="84">
        <f ca="1">VLOOKUP(eurostat_totals[[#This Row],[energy carrier EUCalc]],$AE$11:$BI$24,COLUMN()-COLUMN($AD$29),FALSE)*eurostat_totals[[#This Row],[2020 1]]</f>
        <v>4635.34035064</v>
      </c>
      <c r="AO285" s="84">
        <f>VLOOKUP(eurostat_totals[[#This Row],[energy carrier EUCalc]],$AE$11:$BI$24,COLUMN()-COLUMN($AD$29),FALSE)*eurostat_totals[[#This Row],[2020 1]]</f>
        <v>4635.34035064</v>
      </c>
      <c r="AP285" s="84">
        <f ca="1">VLOOKUP(eurostat_totals[[#This Row],[energy carrier EUCalc]],$AE$11:$BI$24,COLUMN()-COLUMN($AD$29),FALSE)*eurostat_totals[[#This Row],[2020 1]]</f>
        <v>4635.34035064</v>
      </c>
      <c r="AQ285" s="84">
        <f ca="1">VLOOKUP(eurostat_totals[[#This Row],[energy carrier EUCalc]],$AE$11:$BI$24,COLUMN()-COLUMN($AD$29),FALSE)*eurostat_totals[[#This Row],[2020 1]]</f>
        <v>4635.34035064</v>
      </c>
      <c r="AR285" s="81">
        <f ca="1">VLOOKUP(eurostat_totals[[#This Row],[energy carrier EUCalc]],$AE$11:$BI$24,COLUMN()-COLUMN($AD$29),FALSE)*eurostat_totals[[#This Row],[2020 1]]</f>
        <v>4635.34035064</v>
      </c>
      <c r="AS285" s="81">
        <f ca="1">VLOOKUP(eurostat_totals[[#This Row],[energy carrier EUCalc]],$AE$11:$BI$24,COLUMN()-COLUMN($AD$29),FALSE)*eurostat_totals[[#This Row],[2020 1]]</f>
        <v>4635.34035064</v>
      </c>
      <c r="AT285" s="81">
        <f ca="1">VLOOKUP(eurostat_totals[[#This Row],[energy carrier EUCalc]],$AE$11:$BI$24,COLUMN()-COLUMN($AD$29),FALSE)*eurostat_totals[[#This Row],[2020 1]]</f>
        <v>4635.34035064</v>
      </c>
      <c r="AU285" s="81">
        <f ca="1">VLOOKUP(eurostat_totals[[#This Row],[energy carrier EUCalc]],$AE$11:$BI$24,COLUMN()-COLUMN($AD$29),FALSE)*eurostat_totals[[#This Row],[2020 1]]</f>
        <v>4635.34035064</v>
      </c>
      <c r="AV285" s="81">
        <f>VLOOKUP(eurostat_totals[[#This Row],[energy carrier EUCalc]],$AE$11:$BI$24,COLUMN()-COLUMN($AD$29),FALSE)*eurostat_totals[[#This Row],[2020 1]]</f>
        <v>4635.34035064</v>
      </c>
      <c r="AW285" s="81">
        <f ca="1">VLOOKUP(eurostat_totals[[#This Row],[energy carrier EUCalc]],$AE$11:$BI$24,COLUMN()-COLUMN($AD$29),FALSE)*eurostat_totals[[#This Row],[2020 1]]</f>
        <v>4635.34035064</v>
      </c>
      <c r="AX285" s="81">
        <f ca="1">VLOOKUP(eurostat_totals[[#This Row],[energy carrier EUCalc]],$AE$11:$BI$24,COLUMN()-COLUMN($AD$29),FALSE)*eurostat_totals[[#This Row],[2020 1]]</f>
        <v>4635.34035064</v>
      </c>
      <c r="AY285" s="81">
        <f ca="1">VLOOKUP(eurostat_totals[[#This Row],[energy carrier EUCalc]],$AE$11:$BI$24,COLUMN()-COLUMN($AD$29),FALSE)*eurostat_totals[[#This Row],[2020 1]]</f>
        <v>4635.34035064</v>
      </c>
      <c r="AZ285" s="81">
        <f ca="1">VLOOKUP(eurostat_totals[[#This Row],[energy carrier EUCalc]],$AE$11:$BI$24,COLUMN()-COLUMN($AD$29),FALSE)*eurostat_totals[[#This Row],[2020 1]]</f>
        <v>4635.34035064</v>
      </c>
      <c r="BA285" s="81">
        <f ca="1">VLOOKUP(eurostat_totals[[#This Row],[energy carrier EUCalc]],$AE$11:$BI$24,COLUMN()-COLUMN($AD$29),FALSE)*eurostat_totals[[#This Row],[2020 1]]</f>
        <v>4635.34035064</v>
      </c>
      <c r="BB285" s="81">
        <f ca="1">VLOOKUP(eurostat_totals[[#This Row],[energy carrier EUCalc]],$AE$11:$BI$24,COLUMN()-COLUMN($AD$29),FALSE)*eurostat_totals[[#This Row],[2020 1]]</f>
        <v>4635.34035064</v>
      </c>
      <c r="BC285" s="81">
        <f>VLOOKUP(eurostat_totals[[#This Row],[energy carrier EUCalc]],$AE$11:$BI$24,COLUMN()-COLUMN($AD$29),FALSE)*eurostat_totals[[#This Row],[2020 1]]</f>
        <v>4635.34035064</v>
      </c>
      <c r="BD285" s="81">
        <f ca="1">VLOOKUP(eurostat_totals[[#This Row],[energy carrier EUCalc]],$AE$11:$BI$24,COLUMN()-COLUMN($AD$29),FALSE)*eurostat_totals[[#This Row],[2020 1]]</f>
        <v>4635.34035064</v>
      </c>
      <c r="BE285" s="81">
        <f ca="1">VLOOKUP(eurostat_totals[[#This Row],[energy carrier EUCalc]],$AE$11:$BI$24,COLUMN()-COLUMN($AD$29),FALSE)*eurostat_totals[[#This Row],[2020 1]]</f>
        <v>4635.34035064</v>
      </c>
      <c r="BF285" s="81">
        <f ca="1">VLOOKUP(eurostat_totals[[#This Row],[energy carrier EUCalc]],$AE$11:$BI$24,COLUMN()-COLUMN($AD$29),FALSE)*eurostat_totals[[#This Row],[2020 1]]</f>
        <v>4635.34035064</v>
      </c>
      <c r="BG285" s="81">
        <f ca="1">VLOOKUP(eurostat_totals[[#This Row],[energy carrier EUCalc]],$AE$11:$BI$24,COLUMN()-COLUMN($AD$29),FALSE)*eurostat_totals[[#This Row],[2020 1]]</f>
        <v>4635.34035064</v>
      </c>
      <c r="BH285" s="81">
        <f ca="1">VLOOKUP(eurostat_totals[[#This Row],[energy carrier EUCalc]],$AE$11:$BI$24,COLUMN()-COLUMN($AD$29),FALSE)*eurostat_totals[[#This Row],[2020 1]]</f>
        <v>4635.34035064</v>
      </c>
      <c r="BI285" s="81">
        <f ca="1">VLOOKUP(eurostat_totals[[#This Row],[energy carrier EUCalc]],$AE$11:$BI$24,COLUMN()-COLUMN($AD$29),FALSE)*eurostat_totals[[#This Row],[2020 1]]</f>
        <v>4635.34035064</v>
      </c>
    </row>
    <row r="286" spans="1:61" x14ac:dyDescent="0.25">
      <c r="A286" s="81" t="str">
        <f t="shared" si="129"/>
        <v>liquid-bioFinland</v>
      </c>
      <c r="B286" s="6" t="s">
        <v>74</v>
      </c>
      <c r="C286" t="s">
        <v>11</v>
      </c>
      <c r="D286" s="84">
        <v>10616.108230000002</v>
      </c>
      <c r="E286" s="84">
        <v>10756.668410000002</v>
      </c>
      <c r="F286" s="84">
        <v>10784.440850000001</v>
      </c>
      <c r="G286" s="84">
        <v>10868.886280000001</v>
      </c>
      <c r="H286" s="84">
        <v>10880.27205</v>
      </c>
      <c r="I286" s="84">
        <v>10785.836450000001</v>
      </c>
      <c r="J286" s="84">
        <v>11929.449240000002</v>
      </c>
      <c r="K286" s="84">
        <v>11976.66704</v>
      </c>
      <c r="L286" s="84">
        <v>12112.772930000001</v>
      </c>
      <c r="M286" s="84">
        <v>11820.836670000001</v>
      </c>
      <c r="N286" s="84">
        <v>10886.947670000001</v>
      </c>
      <c r="O286" s="84">
        <v>12232.503780000001</v>
      </c>
      <c r="P286" s="84">
        <v>12594.161890000001</v>
      </c>
      <c r="Q286" s="84">
        <v>12721.940700000003</v>
      </c>
      <c r="R286" s="84">
        <v>12815.283080000001</v>
      </c>
      <c r="S286" s="84">
        <v>12871.66532</v>
      </c>
      <c r="T286" s="84">
        <v>13262.223980000001</v>
      </c>
      <c r="U286" s="84">
        <v>13380.280110000002</v>
      </c>
      <c r="V286" s="84">
        <v>14697.505540000002</v>
      </c>
      <c r="W286" s="84">
        <v>15695.266500000002</v>
      </c>
      <c r="X286" s="84">
        <v>17606.819820000001</v>
      </c>
      <c r="Y286" s="84">
        <v>15041.707020000002</v>
      </c>
      <c r="Z286" s="84">
        <v>16070.113030000002</v>
      </c>
      <c r="AA286" s="84">
        <v>14629.644490000001</v>
      </c>
      <c r="AB286" s="84">
        <v>14815.5733</v>
      </c>
      <c r="AC286" s="84">
        <v>13979.28326</v>
      </c>
      <c r="AD286" s="84">
        <v>15209.004570000001</v>
      </c>
      <c r="AE286" s="84">
        <v>20710.413250000001</v>
      </c>
      <c r="AF286" s="84">
        <f t="shared" ref="AF286:AF349" si="130">AE286+(AE286-Z286)/5</f>
        <v>21638.473294000003</v>
      </c>
      <c r="AG286" s="84">
        <f t="shared" ref="AG286:AG349" si="131">AF286+(AF286-AA286)/5</f>
        <v>23040.239054800004</v>
      </c>
      <c r="AH286" s="84">
        <f t="shared" ref="AH286:AH349" si="132">AG286+(AG286-AB286)/5</f>
        <v>24685.172205760005</v>
      </c>
      <c r="AI286" s="84">
        <f ca="1">VLOOKUP(eurostat_totals[[#This Row],[energy carrier EUCalc]],$AE$11:$BI$24,COLUMN()-COLUMN($AD$29),FALSE)*eurostat_totals[[#This Row],[2020 1]]</f>
        <v>24685.172205760005</v>
      </c>
      <c r="AJ286" s="84">
        <f ca="1">VLOOKUP(eurostat_totals[[#This Row],[energy carrier EUCalc]],$AE$11:$BI$24,COLUMN()-COLUMN($AD$29),FALSE)*eurostat_totals[[#This Row],[2020 1]]</f>
        <v>24685.172205760005</v>
      </c>
      <c r="AK286" s="84">
        <f ca="1">VLOOKUP(eurostat_totals[[#This Row],[energy carrier EUCalc]],$AE$11:$BI$24,COLUMN()-COLUMN($AD$29),FALSE)*eurostat_totals[[#This Row],[2020 1]]</f>
        <v>24685.172205760005</v>
      </c>
      <c r="AL286" s="84">
        <f ca="1">VLOOKUP(eurostat_totals[[#This Row],[energy carrier EUCalc]],$AE$11:$BI$24,COLUMN()-COLUMN($AD$29),FALSE)*eurostat_totals[[#This Row],[2020 1]]</f>
        <v>24685.172205760005</v>
      </c>
      <c r="AM286" s="84">
        <f ca="1">VLOOKUP(eurostat_totals[[#This Row],[energy carrier EUCalc]],$AE$11:$BI$24,COLUMN()-COLUMN($AD$29),FALSE)*eurostat_totals[[#This Row],[2020 1]]</f>
        <v>24685.172205760005</v>
      </c>
      <c r="AN286" s="84">
        <f ca="1">VLOOKUP(eurostat_totals[[#This Row],[energy carrier EUCalc]],$AE$11:$BI$24,COLUMN()-COLUMN($AD$29),FALSE)*eurostat_totals[[#This Row],[2020 1]]</f>
        <v>24685.172205760005</v>
      </c>
      <c r="AO286" s="84">
        <f>VLOOKUP(eurostat_totals[[#This Row],[energy carrier EUCalc]],$AE$11:$BI$24,COLUMN()-COLUMN($AD$29),FALSE)*eurostat_totals[[#This Row],[2020 1]]</f>
        <v>24685.172205760005</v>
      </c>
      <c r="AP286" s="84">
        <f ca="1">VLOOKUP(eurostat_totals[[#This Row],[energy carrier EUCalc]],$AE$11:$BI$24,COLUMN()-COLUMN($AD$29),FALSE)*eurostat_totals[[#This Row],[2020 1]]</f>
        <v>24685.172205760005</v>
      </c>
      <c r="AQ286" s="84">
        <f ca="1">VLOOKUP(eurostat_totals[[#This Row],[energy carrier EUCalc]],$AE$11:$BI$24,COLUMN()-COLUMN($AD$29),FALSE)*eurostat_totals[[#This Row],[2020 1]]</f>
        <v>24685.172205760005</v>
      </c>
      <c r="AR286" s="81">
        <f ca="1">VLOOKUP(eurostat_totals[[#This Row],[energy carrier EUCalc]],$AE$11:$BI$24,COLUMN()-COLUMN($AD$29),FALSE)*eurostat_totals[[#This Row],[2020 1]]</f>
        <v>24685.172205760005</v>
      </c>
      <c r="AS286" s="81">
        <f ca="1">VLOOKUP(eurostat_totals[[#This Row],[energy carrier EUCalc]],$AE$11:$BI$24,COLUMN()-COLUMN($AD$29),FALSE)*eurostat_totals[[#This Row],[2020 1]]</f>
        <v>24685.172205760005</v>
      </c>
      <c r="AT286" s="81">
        <f ca="1">VLOOKUP(eurostat_totals[[#This Row],[energy carrier EUCalc]],$AE$11:$BI$24,COLUMN()-COLUMN($AD$29),FALSE)*eurostat_totals[[#This Row],[2020 1]]</f>
        <v>24685.172205760005</v>
      </c>
      <c r="AU286" s="81">
        <f ca="1">VLOOKUP(eurostat_totals[[#This Row],[energy carrier EUCalc]],$AE$11:$BI$24,COLUMN()-COLUMN($AD$29),FALSE)*eurostat_totals[[#This Row],[2020 1]]</f>
        <v>24685.172205760005</v>
      </c>
      <c r="AV286" s="81">
        <f>VLOOKUP(eurostat_totals[[#This Row],[energy carrier EUCalc]],$AE$11:$BI$24,COLUMN()-COLUMN($AD$29),FALSE)*eurostat_totals[[#This Row],[2020 1]]</f>
        <v>24685.172205760005</v>
      </c>
      <c r="AW286" s="81">
        <f ca="1">VLOOKUP(eurostat_totals[[#This Row],[energy carrier EUCalc]],$AE$11:$BI$24,COLUMN()-COLUMN($AD$29),FALSE)*eurostat_totals[[#This Row],[2020 1]]</f>
        <v>24685.172205760005</v>
      </c>
      <c r="AX286" s="81">
        <f ca="1">VLOOKUP(eurostat_totals[[#This Row],[energy carrier EUCalc]],$AE$11:$BI$24,COLUMN()-COLUMN($AD$29),FALSE)*eurostat_totals[[#This Row],[2020 1]]</f>
        <v>24685.172205760005</v>
      </c>
      <c r="AY286" s="81">
        <f ca="1">VLOOKUP(eurostat_totals[[#This Row],[energy carrier EUCalc]],$AE$11:$BI$24,COLUMN()-COLUMN($AD$29),FALSE)*eurostat_totals[[#This Row],[2020 1]]</f>
        <v>24685.172205760005</v>
      </c>
      <c r="AZ286" s="81">
        <f ca="1">VLOOKUP(eurostat_totals[[#This Row],[energy carrier EUCalc]],$AE$11:$BI$24,COLUMN()-COLUMN($AD$29),FALSE)*eurostat_totals[[#This Row],[2020 1]]</f>
        <v>24685.172205760005</v>
      </c>
      <c r="BA286" s="81">
        <f ca="1">VLOOKUP(eurostat_totals[[#This Row],[energy carrier EUCalc]],$AE$11:$BI$24,COLUMN()-COLUMN($AD$29),FALSE)*eurostat_totals[[#This Row],[2020 1]]</f>
        <v>24685.172205760005</v>
      </c>
      <c r="BB286" s="81">
        <f ca="1">VLOOKUP(eurostat_totals[[#This Row],[energy carrier EUCalc]],$AE$11:$BI$24,COLUMN()-COLUMN($AD$29),FALSE)*eurostat_totals[[#This Row],[2020 1]]</f>
        <v>24685.172205760005</v>
      </c>
      <c r="BC286" s="81">
        <f>VLOOKUP(eurostat_totals[[#This Row],[energy carrier EUCalc]],$AE$11:$BI$24,COLUMN()-COLUMN($AD$29),FALSE)*eurostat_totals[[#This Row],[2020 1]]</f>
        <v>24685.172205760005</v>
      </c>
      <c r="BD286" s="81">
        <f ca="1">VLOOKUP(eurostat_totals[[#This Row],[energy carrier EUCalc]],$AE$11:$BI$24,COLUMN()-COLUMN($AD$29),FALSE)*eurostat_totals[[#This Row],[2020 1]]</f>
        <v>24685.172205760005</v>
      </c>
      <c r="BE286" s="81">
        <f ca="1">VLOOKUP(eurostat_totals[[#This Row],[energy carrier EUCalc]],$AE$11:$BI$24,COLUMN()-COLUMN($AD$29),FALSE)*eurostat_totals[[#This Row],[2020 1]]</f>
        <v>24685.172205760005</v>
      </c>
      <c r="BF286" s="81">
        <f ca="1">VLOOKUP(eurostat_totals[[#This Row],[energy carrier EUCalc]],$AE$11:$BI$24,COLUMN()-COLUMN($AD$29),FALSE)*eurostat_totals[[#This Row],[2020 1]]</f>
        <v>24685.172205760005</v>
      </c>
      <c r="BG286" s="81">
        <f ca="1">VLOOKUP(eurostat_totals[[#This Row],[energy carrier EUCalc]],$AE$11:$BI$24,COLUMN()-COLUMN($AD$29),FALSE)*eurostat_totals[[#This Row],[2020 1]]</f>
        <v>24685.172205760005</v>
      </c>
      <c r="BH286" s="81">
        <f ca="1">VLOOKUP(eurostat_totals[[#This Row],[energy carrier EUCalc]],$AE$11:$BI$24,COLUMN()-COLUMN($AD$29),FALSE)*eurostat_totals[[#This Row],[2020 1]]</f>
        <v>24685.172205760005</v>
      </c>
      <c r="BI286" s="81">
        <f ca="1">VLOOKUP(eurostat_totals[[#This Row],[energy carrier EUCalc]],$AE$11:$BI$24,COLUMN()-COLUMN($AD$29),FALSE)*eurostat_totals[[#This Row],[2020 1]]</f>
        <v>24685.172205760005</v>
      </c>
    </row>
    <row r="287" spans="1:61" x14ac:dyDescent="0.25">
      <c r="A287" s="81" t="str">
        <f t="shared" ref="A287:A350" si="133">B287&amp;C287</f>
        <v>liquid-bioFrance</v>
      </c>
      <c r="B287" s="6" t="s">
        <v>74</v>
      </c>
      <c r="C287" t="s">
        <v>3</v>
      </c>
      <c r="D287" s="84">
        <v>95469.169729999994</v>
      </c>
      <c r="E287" s="84">
        <v>113115.27569000001</v>
      </c>
      <c r="F287" s="84">
        <v>109121.39413000002</v>
      </c>
      <c r="G287" s="84">
        <v>105251.11621000001</v>
      </c>
      <c r="H287" s="84">
        <v>91273.054100000008</v>
      </c>
      <c r="I287" s="84">
        <v>92608.608410000001</v>
      </c>
      <c r="J287" s="84">
        <v>101184.44248000001</v>
      </c>
      <c r="K287" s="84">
        <v>88713.616739999998</v>
      </c>
      <c r="L287" s="84">
        <v>88931.388490000012</v>
      </c>
      <c r="M287" s="84">
        <v>84044.71835000001</v>
      </c>
      <c r="N287" s="84">
        <v>79341.116040000008</v>
      </c>
      <c r="O287" s="84">
        <v>80989.447570000004</v>
      </c>
      <c r="P287" s="84">
        <v>74356.393370000005</v>
      </c>
      <c r="Q287" s="84">
        <v>80023.331839999999</v>
      </c>
      <c r="R287" s="84">
        <v>81071.997310000006</v>
      </c>
      <c r="S287" s="84">
        <v>78936.392040000006</v>
      </c>
      <c r="T287" s="84">
        <v>74584.236700000009</v>
      </c>
      <c r="U287" s="84">
        <v>73196.033380000008</v>
      </c>
      <c r="V287" s="84">
        <v>80758.289690000005</v>
      </c>
      <c r="W287" s="84">
        <v>85335.671610000005</v>
      </c>
      <c r="X287" s="84">
        <v>98296.89956000002</v>
      </c>
      <c r="Y287" s="84">
        <v>81629.085940000004</v>
      </c>
      <c r="Z287" s="84">
        <v>95890.385070000004</v>
      </c>
      <c r="AA287" s="84">
        <v>106692.67797</v>
      </c>
      <c r="AB287" s="84">
        <v>88793.933520000006</v>
      </c>
      <c r="AC287" s="84">
        <v>96043.69173000002</v>
      </c>
      <c r="AD287" s="84">
        <v>105449.43097000002</v>
      </c>
      <c r="AE287" s="84">
        <v>103633.12735</v>
      </c>
      <c r="AF287" s="84">
        <f t="shared" si="130"/>
        <v>105181.675806</v>
      </c>
      <c r="AG287" s="84">
        <f t="shared" si="131"/>
        <v>104879.4753732</v>
      </c>
      <c r="AH287" s="84">
        <f t="shared" si="132"/>
        <v>108096.58374383999</v>
      </c>
      <c r="AI287" s="84">
        <f ca="1">VLOOKUP(eurostat_totals[[#This Row],[energy carrier EUCalc]],$AE$11:$BI$24,COLUMN()-COLUMN($AD$29),FALSE)*eurostat_totals[[#This Row],[2020 1]]</f>
        <v>108096.58374383999</v>
      </c>
      <c r="AJ287" s="84">
        <f ca="1">VLOOKUP(eurostat_totals[[#This Row],[energy carrier EUCalc]],$AE$11:$BI$24,COLUMN()-COLUMN($AD$29),FALSE)*eurostat_totals[[#This Row],[2020 1]]</f>
        <v>108096.58374383999</v>
      </c>
      <c r="AK287" s="84">
        <f ca="1">VLOOKUP(eurostat_totals[[#This Row],[energy carrier EUCalc]],$AE$11:$BI$24,COLUMN()-COLUMN($AD$29),FALSE)*eurostat_totals[[#This Row],[2020 1]]</f>
        <v>108096.58374383999</v>
      </c>
      <c r="AL287" s="84">
        <f ca="1">VLOOKUP(eurostat_totals[[#This Row],[energy carrier EUCalc]],$AE$11:$BI$24,COLUMN()-COLUMN($AD$29),FALSE)*eurostat_totals[[#This Row],[2020 1]]</f>
        <v>108096.58374383999</v>
      </c>
      <c r="AM287" s="84">
        <f ca="1">VLOOKUP(eurostat_totals[[#This Row],[energy carrier EUCalc]],$AE$11:$BI$24,COLUMN()-COLUMN($AD$29),FALSE)*eurostat_totals[[#This Row],[2020 1]]</f>
        <v>108096.58374383999</v>
      </c>
      <c r="AN287" s="84">
        <f ca="1">VLOOKUP(eurostat_totals[[#This Row],[energy carrier EUCalc]],$AE$11:$BI$24,COLUMN()-COLUMN($AD$29),FALSE)*eurostat_totals[[#This Row],[2020 1]]</f>
        <v>108096.58374383999</v>
      </c>
      <c r="AO287" s="84">
        <f>VLOOKUP(eurostat_totals[[#This Row],[energy carrier EUCalc]],$AE$11:$BI$24,COLUMN()-COLUMN($AD$29),FALSE)*eurostat_totals[[#This Row],[2020 1]]</f>
        <v>108096.58374383999</v>
      </c>
      <c r="AP287" s="84">
        <f ca="1">VLOOKUP(eurostat_totals[[#This Row],[energy carrier EUCalc]],$AE$11:$BI$24,COLUMN()-COLUMN($AD$29),FALSE)*eurostat_totals[[#This Row],[2020 1]]</f>
        <v>108096.58374383999</v>
      </c>
      <c r="AQ287" s="84">
        <f ca="1">VLOOKUP(eurostat_totals[[#This Row],[energy carrier EUCalc]],$AE$11:$BI$24,COLUMN()-COLUMN($AD$29),FALSE)*eurostat_totals[[#This Row],[2020 1]]</f>
        <v>108096.58374383999</v>
      </c>
      <c r="AR287" s="81">
        <f ca="1">VLOOKUP(eurostat_totals[[#This Row],[energy carrier EUCalc]],$AE$11:$BI$24,COLUMN()-COLUMN($AD$29),FALSE)*eurostat_totals[[#This Row],[2020 1]]</f>
        <v>108096.58374383999</v>
      </c>
      <c r="AS287" s="81">
        <f ca="1">VLOOKUP(eurostat_totals[[#This Row],[energy carrier EUCalc]],$AE$11:$BI$24,COLUMN()-COLUMN($AD$29),FALSE)*eurostat_totals[[#This Row],[2020 1]]</f>
        <v>108096.58374383999</v>
      </c>
      <c r="AT287" s="81">
        <f ca="1">VLOOKUP(eurostat_totals[[#This Row],[energy carrier EUCalc]],$AE$11:$BI$24,COLUMN()-COLUMN($AD$29),FALSE)*eurostat_totals[[#This Row],[2020 1]]</f>
        <v>108096.58374383999</v>
      </c>
      <c r="AU287" s="81">
        <f ca="1">VLOOKUP(eurostat_totals[[#This Row],[energy carrier EUCalc]],$AE$11:$BI$24,COLUMN()-COLUMN($AD$29),FALSE)*eurostat_totals[[#This Row],[2020 1]]</f>
        <v>108096.58374383999</v>
      </c>
      <c r="AV287" s="81">
        <f>VLOOKUP(eurostat_totals[[#This Row],[energy carrier EUCalc]],$AE$11:$BI$24,COLUMN()-COLUMN($AD$29),FALSE)*eurostat_totals[[#This Row],[2020 1]]</f>
        <v>108096.58374383999</v>
      </c>
      <c r="AW287" s="81">
        <f ca="1">VLOOKUP(eurostat_totals[[#This Row],[energy carrier EUCalc]],$AE$11:$BI$24,COLUMN()-COLUMN($AD$29),FALSE)*eurostat_totals[[#This Row],[2020 1]]</f>
        <v>108096.58374383999</v>
      </c>
      <c r="AX287" s="81">
        <f ca="1">VLOOKUP(eurostat_totals[[#This Row],[energy carrier EUCalc]],$AE$11:$BI$24,COLUMN()-COLUMN($AD$29),FALSE)*eurostat_totals[[#This Row],[2020 1]]</f>
        <v>108096.58374383999</v>
      </c>
      <c r="AY287" s="81">
        <f ca="1">VLOOKUP(eurostat_totals[[#This Row],[energy carrier EUCalc]],$AE$11:$BI$24,COLUMN()-COLUMN($AD$29),FALSE)*eurostat_totals[[#This Row],[2020 1]]</f>
        <v>108096.58374383999</v>
      </c>
      <c r="AZ287" s="81">
        <f ca="1">VLOOKUP(eurostat_totals[[#This Row],[energy carrier EUCalc]],$AE$11:$BI$24,COLUMN()-COLUMN($AD$29),FALSE)*eurostat_totals[[#This Row],[2020 1]]</f>
        <v>108096.58374383999</v>
      </c>
      <c r="BA287" s="81">
        <f ca="1">VLOOKUP(eurostat_totals[[#This Row],[energy carrier EUCalc]],$AE$11:$BI$24,COLUMN()-COLUMN($AD$29),FALSE)*eurostat_totals[[#This Row],[2020 1]]</f>
        <v>108096.58374383999</v>
      </c>
      <c r="BB287" s="81">
        <f ca="1">VLOOKUP(eurostat_totals[[#This Row],[energy carrier EUCalc]],$AE$11:$BI$24,COLUMN()-COLUMN($AD$29),FALSE)*eurostat_totals[[#This Row],[2020 1]]</f>
        <v>108096.58374383999</v>
      </c>
      <c r="BC287" s="81">
        <f>VLOOKUP(eurostat_totals[[#This Row],[energy carrier EUCalc]],$AE$11:$BI$24,COLUMN()-COLUMN($AD$29),FALSE)*eurostat_totals[[#This Row],[2020 1]]</f>
        <v>108096.58374383999</v>
      </c>
      <c r="BD287" s="81">
        <f ca="1">VLOOKUP(eurostat_totals[[#This Row],[energy carrier EUCalc]],$AE$11:$BI$24,COLUMN()-COLUMN($AD$29),FALSE)*eurostat_totals[[#This Row],[2020 1]]</f>
        <v>108096.58374383999</v>
      </c>
      <c r="BE287" s="81">
        <f ca="1">VLOOKUP(eurostat_totals[[#This Row],[energy carrier EUCalc]],$AE$11:$BI$24,COLUMN()-COLUMN($AD$29),FALSE)*eurostat_totals[[#This Row],[2020 1]]</f>
        <v>108096.58374383999</v>
      </c>
      <c r="BF287" s="81">
        <f ca="1">VLOOKUP(eurostat_totals[[#This Row],[energy carrier EUCalc]],$AE$11:$BI$24,COLUMN()-COLUMN($AD$29),FALSE)*eurostat_totals[[#This Row],[2020 1]]</f>
        <v>108096.58374383999</v>
      </c>
      <c r="BG287" s="81">
        <f ca="1">VLOOKUP(eurostat_totals[[#This Row],[energy carrier EUCalc]],$AE$11:$BI$24,COLUMN()-COLUMN($AD$29),FALSE)*eurostat_totals[[#This Row],[2020 1]]</f>
        <v>108096.58374383999</v>
      </c>
      <c r="BH287" s="81">
        <f ca="1">VLOOKUP(eurostat_totals[[#This Row],[energy carrier EUCalc]],$AE$11:$BI$24,COLUMN()-COLUMN($AD$29),FALSE)*eurostat_totals[[#This Row],[2020 1]]</f>
        <v>108096.58374383999</v>
      </c>
      <c r="BI287" s="81">
        <f ca="1">VLOOKUP(eurostat_totals[[#This Row],[energy carrier EUCalc]],$AE$11:$BI$24,COLUMN()-COLUMN($AD$29),FALSE)*eurostat_totals[[#This Row],[2020 1]]</f>
        <v>108096.58374383999</v>
      </c>
    </row>
    <row r="288" spans="1:61" x14ac:dyDescent="0.25">
      <c r="A288" s="81" t="str">
        <f t="shared" si="133"/>
        <v>liquid-bioGermany</v>
      </c>
      <c r="B288" s="6" t="s">
        <v>74</v>
      </c>
      <c r="C288" t="s">
        <v>2</v>
      </c>
      <c r="D288" s="84">
        <v>25455.278800000004</v>
      </c>
      <c r="E288" s="84">
        <v>25579.998920000002</v>
      </c>
      <c r="F288" s="84">
        <v>25621.110969999998</v>
      </c>
      <c r="G288" s="84">
        <v>25670.282609999998</v>
      </c>
      <c r="H288" s="84">
        <v>25736.108410000004</v>
      </c>
      <c r="I288" s="84">
        <v>25804.44629</v>
      </c>
      <c r="J288" s="84">
        <v>25903.336180000002</v>
      </c>
      <c r="K288" s="84">
        <v>43323.052560000004</v>
      </c>
      <c r="L288" s="84">
        <v>45082.217990000005</v>
      </c>
      <c r="M288" s="84">
        <v>44503.892980000004</v>
      </c>
      <c r="N288" s="84">
        <v>47967.504690000002</v>
      </c>
      <c r="O288" s="84">
        <v>49153.334380000008</v>
      </c>
      <c r="P288" s="84">
        <v>49814.441729999999</v>
      </c>
      <c r="Q288" s="84">
        <v>55251.94356</v>
      </c>
      <c r="R288" s="84">
        <v>54045.831149999998</v>
      </c>
      <c r="S288" s="84">
        <v>55283.891170000003</v>
      </c>
      <c r="T288" s="84">
        <v>59151.947760000003</v>
      </c>
      <c r="U288" s="84">
        <v>57876.939230000004</v>
      </c>
      <c r="V288" s="84">
        <v>61029.995050000005</v>
      </c>
      <c r="W288" s="84">
        <v>67048.892210000005</v>
      </c>
      <c r="X288" s="84">
        <v>76097.497410000011</v>
      </c>
      <c r="Y288" s="84">
        <v>68807.499400000001</v>
      </c>
      <c r="Z288" s="84">
        <v>70688.605380000008</v>
      </c>
      <c r="AA288" s="84">
        <v>72119.444280000011</v>
      </c>
      <c r="AB288" s="84">
        <v>63995.005400000002</v>
      </c>
      <c r="AC288" s="84">
        <v>69458.88407</v>
      </c>
      <c r="AD288" s="84">
        <v>75696.948579999997</v>
      </c>
      <c r="AE288" s="84">
        <v>88998.923900000009</v>
      </c>
      <c r="AF288" s="84">
        <f t="shared" si="130"/>
        <v>92660.987604000009</v>
      </c>
      <c r="AG288" s="84">
        <f t="shared" si="131"/>
        <v>96769.296268800012</v>
      </c>
      <c r="AH288" s="84">
        <f t="shared" si="132"/>
        <v>103324.15444256002</v>
      </c>
      <c r="AI288" s="84">
        <f ca="1">VLOOKUP(eurostat_totals[[#This Row],[energy carrier EUCalc]],$AE$11:$BI$24,COLUMN()-COLUMN($AD$29),FALSE)*eurostat_totals[[#This Row],[2020 1]]</f>
        <v>103324.15444256002</v>
      </c>
      <c r="AJ288" s="84">
        <f ca="1">VLOOKUP(eurostat_totals[[#This Row],[energy carrier EUCalc]],$AE$11:$BI$24,COLUMN()-COLUMN($AD$29),FALSE)*eurostat_totals[[#This Row],[2020 1]]</f>
        <v>103324.15444256002</v>
      </c>
      <c r="AK288" s="84">
        <f ca="1">VLOOKUP(eurostat_totals[[#This Row],[energy carrier EUCalc]],$AE$11:$BI$24,COLUMN()-COLUMN($AD$29),FALSE)*eurostat_totals[[#This Row],[2020 1]]</f>
        <v>103324.15444256002</v>
      </c>
      <c r="AL288" s="84">
        <f ca="1">VLOOKUP(eurostat_totals[[#This Row],[energy carrier EUCalc]],$AE$11:$BI$24,COLUMN()-COLUMN($AD$29),FALSE)*eurostat_totals[[#This Row],[2020 1]]</f>
        <v>103324.15444256002</v>
      </c>
      <c r="AM288" s="84">
        <f ca="1">VLOOKUP(eurostat_totals[[#This Row],[energy carrier EUCalc]],$AE$11:$BI$24,COLUMN()-COLUMN($AD$29),FALSE)*eurostat_totals[[#This Row],[2020 1]]</f>
        <v>103324.15444256002</v>
      </c>
      <c r="AN288" s="84">
        <f ca="1">VLOOKUP(eurostat_totals[[#This Row],[energy carrier EUCalc]],$AE$11:$BI$24,COLUMN()-COLUMN($AD$29),FALSE)*eurostat_totals[[#This Row],[2020 1]]</f>
        <v>103324.15444256002</v>
      </c>
      <c r="AO288" s="84">
        <f>VLOOKUP(eurostat_totals[[#This Row],[energy carrier EUCalc]],$AE$11:$BI$24,COLUMN()-COLUMN($AD$29),FALSE)*eurostat_totals[[#This Row],[2020 1]]</f>
        <v>103324.15444256002</v>
      </c>
      <c r="AP288" s="84">
        <f ca="1">VLOOKUP(eurostat_totals[[#This Row],[energy carrier EUCalc]],$AE$11:$BI$24,COLUMN()-COLUMN($AD$29),FALSE)*eurostat_totals[[#This Row],[2020 1]]</f>
        <v>103324.15444256002</v>
      </c>
      <c r="AQ288" s="84">
        <f ca="1">VLOOKUP(eurostat_totals[[#This Row],[energy carrier EUCalc]],$AE$11:$BI$24,COLUMN()-COLUMN($AD$29),FALSE)*eurostat_totals[[#This Row],[2020 1]]</f>
        <v>103324.15444256002</v>
      </c>
      <c r="AR288" s="81">
        <f ca="1">VLOOKUP(eurostat_totals[[#This Row],[energy carrier EUCalc]],$AE$11:$BI$24,COLUMN()-COLUMN($AD$29),FALSE)*eurostat_totals[[#This Row],[2020 1]]</f>
        <v>103324.15444256002</v>
      </c>
      <c r="AS288" s="81">
        <f ca="1">VLOOKUP(eurostat_totals[[#This Row],[energy carrier EUCalc]],$AE$11:$BI$24,COLUMN()-COLUMN($AD$29),FALSE)*eurostat_totals[[#This Row],[2020 1]]</f>
        <v>103324.15444256002</v>
      </c>
      <c r="AT288" s="81">
        <f ca="1">VLOOKUP(eurostat_totals[[#This Row],[energy carrier EUCalc]],$AE$11:$BI$24,COLUMN()-COLUMN($AD$29),FALSE)*eurostat_totals[[#This Row],[2020 1]]</f>
        <v>103324.15444256002</v>
      </c>
      <c r="AU288" s="81">
        <f ca="1">VLOOKUP(eurostat_totals[[#This Row],[energy carrier EUCalc]],$AE$11:$BI$24,COLUMN()-COLUMN($AD$29),FALSE)*eurostat_totals[[#This Row],[2020 1]]</f>
        <v>103324.15444256002</v>
      </c>
      <c r="AV288" s="81">
        <f>VLOOKUP(eurostat_totals[[#This Row],[energy carrier EUCalc]],$AE$11:$BI$24,COLUMN()-COLUMN($AD$29),FALSE)*eurostat_totals[[#This Row],[2020 1]]</f>
        <v>103324.15444256002</v>
      </c>
      <c r="AW288" s="81">
        <f ca="1">VLOOKUP(eurostat_totals[[#This Row],[energy carrier EUCalc]],$AE$11:$BI$24,COLUMN()-COLUMN($AD$29),FALSE)*eurostat_totals[[#This Row],[2020 1]]</f>
        <v>103324.15444256002</v>
      </c>
      <c r="AX288" s="81">
        <f ca="1">VLOOKUP(eurostat_totals[[#This Row],[energy carrier EUCalc]],$AE$11:$BI$24,COLUMN()-COLUMN($AD$29),FALSE)*eurostat_totals[[#This Row],[2020 1]]</f>
        <v>103324.15444256002</v>
      </c>
      <c r="AY288" s="81">
        <f ca="1">VLOOKUP(eurostat_totals[[#This Row],[energy carrier EUCalc]],$AE$11:$BI$24,COLUMN()-COLUMN($AD$29),FALSE)*eurostat_totals[[#This Row],[2020 1]]</f>
        <v>103324.15444256002</v>
      </c>
      <c r="AZ288" s="81">
        <f ca="1">VLOOKUP(eurostat_totals[[#This Row],[energy carrier EUCalc]],$AE$11:$BI$24,COLUMN()-COLUMN($AD$29),FALSE)*eurostat_totals[[#This Row],[2020 1]]</f>
        <v>103324.15444256002</v>
      </c>
      <c r="BA288" s="81">
        <f ca="1">VLOOKUP(eurostat_totals[[#This Row],[energy carrier EUCalc]],$AE$11:$BI$24,COLUMN()-COLUMN($AD$29),FALSE)*eurostat_totals[[#This Row],[2020 1]]</f>
        <v>103324.15444256002</v>
      </c>
      <c r="BB288" s="81">
        <f ca="1">VLOOKUP(eurostat_totals[[#This Row],[energy carrier EUCalc]],$AE$11:$BI$24,COLUMN()-COLUMN($AD$29),FALSE)*eurostat_totals[[#This Row],[2020 1]]</f>
        <v>103324.15444256002</v>
      </c>
      <c r="BC288" s="81">
        <f>VLOOKUP(eurostat_totals[[#This Row],[energy carrier EUCalc]],$AE$11:$BI$24,COLUMN()-COLUMN($AD$29),FALSE)*eurostat_totals[[#This Row],[2020 1]]</f>
        <v>103324.15444256002</v>
      </c>
      <c r="BD288" s="81">
        <f ca="1">VLOOKUP(eurostat_totals[[#This Row],[energy carrier EUCalc]],$AE$11:$BI$24,COLUMN()-COLUMN($AD$29),FALSE)*eurostat_totals[[#This Row],[2020 1]]</f>
        <v>103324.15444256002</v>
      </c>
      <c r="BE288" s="81">
        <f ca="1">VLOOKUP(eurostat_totals[[#This Row],[energy carrier EUCalc]],$AE$11:$BI$24,COLUMN()-COLUMN($AD$29),FALSE)*eurostat_totals[[#This Row],[2020 1]]</f>
        <v>103324.15444256002</v>
      </c>
      <c r="BF288" s="81">
        <f ca="1">VLOOKUP(eurostat_totals[[#This Row],[energy carrier EUCalc]],$AE$11:$BI$24,COLUMN()-COLUMN($AD$29),FALSE)*eurostat_totals[[#This Row],[2020 1]]</f>
        <v>103324.15444256002</v>
      </c>
      <c r="BG288" s="81">
        <f ca="1">VLOOKUP(eurostat_totals[[#This Row],[energy carrier EUCalc]],$AE$11:$BI$24,COLUMN()-COLUMN($AD$29),FALSE)*eurostat_totals[[#This Row],[2020 1]]</f>
        <v>103324.15444256002</v>
      </c>
      <c r="BH288" s="81">
        <f ca="1">VLOOKUP(eurostat_totals[[#This Row],[energy carrier EUCalc]],$AE$11:$BI$24,COLUMN()-COLUMN($AD$29),FALSE)*eurostat_totals[[#This Row],[2020 1]]</f>
        <v>103324.15444256002</v>
      </c>
      <c r="BI288" s="81">
        <f ca="1">VLOOKUP(eurostat_totals[[#This Row],[energy carrier EUCalc]],$AE$11:$BI$24,COLUMN()-COLUMN($AD$29),FALSE)*eurostat_totals[[#This Row],[2020 1]]</f>
        <v>103324.15444256002</v>
      </c>
    </row>
    <row r="289" spans="1:61" x14ac:dyDescent="0.25">
      <c r="A289" s="81" t="str">
        <f t="shared" si="133"/>
        <v>liquid-bioGreece</v>
      </c>
      <c r="B289" s="6" t="s">
        <v>74</v>
      </c>
      <c r="C289" t="s">
        <v>16</v>
      </c>
      <c r="D289" s="84">
        <v>8816.9472299999998</v>
      </c>
      <c r="E289" s="84">
        <v>8893.0539499999995</v>
      </c>
      <c r="F289" s="84">
        <v>8967.7767000000003</v>
      </c>
      <c r="G289" s="84">
        <v>9026.9501400000008</v>
      </c>
      <c r="H289" s="84">
        <v>9072.5048500000012</v>
      </c>
      <c r="I289" s="84">
        <v>9113.6169000000009</v>
      </c>
      <c r="J289" s="84">
        <v>9154.1707100000003</v>
      </c>
      <c r="K289" s="84">
        <v>9195.5502500000002</v>
      </c>
      <c r="L289" s="84">
        <v>9250.5601500000012</v>
      </c>
      <c r="M289" s="84">
        <v>9280.5539200000003</v>
      </c>
      <c r="N289" s="84">
        <v>9303.6162100000001</v>
      </c>
      <c r="O289" s="84">
        <v>9318.3281600000009</v>
      </c>
      <c r="P289" s="84">
        <v>9299.7201600000008</v>
      </c>
      <c r="Q289" s="84">
        <v>9296.3939800000007</v>
      </c>
      <c r="R289" s="84">
        <v>9397.5051999999996</v>
      </c>
      <c r="S289" s="84">
        <v>9321.9450900000011</v>
      </c>
      <c r="T289" s="84">
        <v>9417.7762900000016</v>
      </c>
      <c r="U289" s="84">
        <v>11178.337320000001</v>
      </c>
      <c r="V289" s="84">
        <v>9696.1054500000009</v>
      </c>
      <c r="W289" s="84">
        <v>8946.3891299999996</v>
      </c>
      <c r="X289" s="84">
        <v>9134.4462300000014</v>
      </c>
      <c r="Y289" s="84">
        <v>11225.834240000002</v>
      </c>
      <c r="Z289" s="84">
        <v>13151.11096</v>
      </c>
      <c r="AA289" s="84">
        <v>11637.78047</v>
      </c>
      <c r="AB289" s="84">
        <v>11349.99612</v>
      </c>
      <c r="AC289" s="84">
        <v>11841.666000000001</v>
      </c>
      <c r="AD289" s="84">
        <v>10692.773190000002</v>
      </c>
      <c r="AE289" s="84">
        <v>12367.09777</v>
      </c>
      <c r="AF289" s="84">
        <f t="shared" si="130"/>
        <v>12210.295132000001</v>
      </c>
      <c r="AG289" s="84">
        <f t="shared" si="131"/>
        <v>12324.798064400002</v>
      </c>
      <c r="AH289" s="84">
        <f t="shared" si="132"/>
        <v>12519.758453280003</v>
      </c>
      <c r="AI289" s="84">
        <f ca="1">VLOOKUP(eurostat_totals[[#This Row],[energy carrier EUCalc]],$AE$11:$BI$24,COLUMN()-COLUMN($AD$29),FALSE)*eurostat_totals[[#This Row],[2020 1]]</f>
        <v>12519.758453280003</v>
      </c>
      <c r="AJ289" s="84">
        <f ca="1">VLOOKUP(eurostat_totals[[#This Row],[energy carrier EUCalc]],$AE$11:$BI$24,COLUMN()-COLUMN($AD$29),FALSE)*eurostat_totals[[#This Row],[2020 1]]</f>
        <v>12519.758453280003</v>
      </c>
      <c r="AK289" s="84">
        <f ca="1">VLOOKUP(eurostat_totals[[#This Row],[energy carrier EUCalc]],$AE$11:$BI$24,COLUMN()-COLUMN($AD$29),FALSE)*eurostat_totals[[#This Row],[2020 1]]</f>
        <v>12519.758453280003</v>
      </c>
      <c r="AL289" s="84">
        <f ca="1">VLOOKUP(eurostat_totals[[#This Row],[energy carrier EUCalc]],$AE$11:$BI$24,COLUMN()-COLUMN($AD$29),FALSE)*eurostat_totals[[#This Row],[2020 1]]</f>
        <v>12519.758453280003</v>
      </c>
      <c r="AM289" s="84">
        <f ca="1">VLOOKUP(eurostat_totals[[#This Row],[energy carrier EUCalc]],$AE$11:$BI$24,COLUMN()-COLUMN($AD$29),FALSE)*eurostat_totals[[#This Row],[2020 1]]</f>
        <v>12519.758453280003</v>
      </c>
      <c r="AN289" s="84">
        <f ca="1">VLOOKUP(eurostat_totals[[#This Row],[energy carrier EUCalc]],$AE$11:$BI$24,COLUMN()-COLUMN($AD$29),FALSE)*eurostat_totals[[#This Row],[2020 1]]</f>
        <v>12519.758453280003</v>
      </c>
      <c r="AO289" s="84">
        <f>VLOOKUP(eurostat_totals[[#This Row],[energy carrier EUCalc]],$AE$11:$BI$24,COLUMN()-COLUMN($AD$29),FALSE)*eurostat_totals[[#This Row],[2020 1]]</f>
        <v>12519.758453280003</v>
      </c>
      <c r="AP289" s="84">
        <f ca="1">VLOOKUP(eurostat_totals[[#This Row],[energy carrier EUCalc]],$AE$11:$BI$24,COLUMN()-COLUMN($AD$29),FALSE)*eurostat_totals[[#This Row],[2020 1]]</f>
        <v>12519.758453280003</v>
      </c>
      <c r="AQ289" s="84">
        <f ca="1">VLOOKUP(eurostat_totals[[#This Row],[energy carrier EUCalc]],$AE$11:$BI$24,COLUMN()-COLUMN($AD$29),FALSE)*eurostat_totals[[#This Row],[2020 1]]</f>
        <v>12519.758453280003</v>
      </c>
      <c r="AR289" s="81">
        <f ca="1">VLOOKUP(eurostat_totals[[#This Row],[energy carrier EUCalc]],$AE$11:$BI$24,COLUMN()-COLUMN($AD$29),FALSE)*eurostat_totals[[#This Row],[2020 1]]</f>
        <v>12519.758453280003</v>
      </c>
      <c r="AS289" s="81">
        <f ca="1">VLOOKUP(eurostat_totals[[#This Row],[energy carrier EUCalc]],$AE$11:$BI$24,COLUMN()-COLUMN($AD$29),FALSE)*eurostat_totals[[#This Row],[2020 1]]</f>
        <v>12519.758453280003</v>
      </c>
      <c r="AT289" s="81">
        <f ca="1">VLOOKUP(eurostat_totals[[#This Row],[energy carrier EUCalc]],$AE$11:$BI$24,COLUMN()-COLUMN($AD$29),FALSE)*eurostat_totals[[#This Row],[2020 1]]</f>
        <v>12519.758453280003</v>
      </c>
      <c r="AU289" s="81">
        <f ca="1">VLOOKUP(eurostat_totals[[#This Row],[energy carrier EUCalc]],$AE$11:$BI$24,COLUMN()-COLUMN($AD$29),FALSE)*eurostat_totals[[#This Row],[2020 1]]</f>
        <v>12519.758453280003</v>
      </c>
      <c r="AV289" s="81">
        <f>VLOOKUP(eurostat_totals[[#This Row],[energy carrier EUCalc]],$AE$11:$BI$24,COLUMN()-COLUMN($AD$29),FALSE)*eurostat_totals[[#This Row],[2020 1]]</f>
        <v>12519.758453280003</v>
      </c>
      <c r="AW289" s="81">
        <f ca="1">VLOOKUP(eurostat_totals[[#This Row],[energy carrier EUCalc]],$AE$11:$BI$24,COLUMN()-COLUMN($AD$29),FALSE)*eurostat_totals[[#This Row],[2020 1]]</f>
        <v>12519.758453280003</v>
      </c>
      <c r="AX289" s="81">
        <f ca="1">VLOOKUP(eurostat_totals[[#This Row],[energy carrier EUCalc]],$AE$11:$BI$24,COLUMN()-COLUMN($AD$29),FALSE)*eurostat_totals[[#This Row],[2020 1]]</f>
        <v>12519.758453280003</v>
      </c>
      <c r="AY289" s="81">
        <f ca="1">VLOOKUP(eurostat_totals[[#This Row],[energy carrier EUCalc]],$AE$11:$BI$24,COLUMN()-COLUMN($AD$29),FALSE)*eurostat_totals[[#This Row],[2020 1]]</f>
        <v>12519.758453280003</v>
      </c>
      <c r="AZ289" s="81">
        <f ca="1">VLOOKUP(eurostat_totals[[#This Row],[energy carrier EUCalc]],$AE$11:$BI$24,COLUMN()-COLUMN($AD$29),FALSE)*eurostat_totals[[#This Row],[2020 1]]</f>
        <v>12519.758453280003</v>
      </c>
      <c r="BA289" s="81">
        <f ca="1">VLOOKUP(eurostat_totals[[#This Row],[energy carrier EUCalc]],$AE$11:$BI$24,COLUMN()-COLUMN($AD$29),FALSE)*eurostat_totals[[#This Row],[2020 1]]</f>
        <v>12519.758453280003</v>
      </c>
      <c r="BB289" s="81">
        <f ca="1">VLOOKUP(eurostat_totals[[#This Row],[energy carrier EUCalc]],$AE$11:$BI$24,COLUMN()-COLUMN($AD$29),FALSE)*eurostat_totals[[#This Row],[2020 1]]</f>
        <v>12519.758453280003</v>
      </c>
      <c r="BC289" s="81">
        <f>VLOOKUP(eurostat_totals[[#This Row],[energy carrier EUCalc]],$AE$11:$BI$24,COLUMN()-COLUMN($AD$29),FALSE)*eurostat_totals[[#This Row],[2020 1]]</f>
        <v>12519.758453280003</v>
      </c>
      <c r="BD289" s="81">
        <f ca="1">VLOOKUP(eurostat_totals[[#This Row],[energy carrier EUCalc]],$AE$11:$BI$24,COLUMN()-COLUMN($AD$29),FALSE)*eurostat_totals[[#This Row],[2020 1]]</f>
        <v>12519.758453280003</v>
      </c>
      <c r="BE289" s="81">
        <f ca="1">VLOOKUP(eurostat_totals[[#This Row],[energy carrier EUCalc]],$AE$11:$BI$24,COLUMN()-COLUMN($AD$29),FALSE)*eurostat_totals[[#This Row],[2020 1]]</f>
        <v>12519.758453280003</v>
      </c>
      <c r="BF289" s="81">
        <f ca="1">VLOOKUP(eurostat_totals[[#This Row],[energy carrier EUCalc]],$AE$11:$BI$24,COLUMN()-COLUMN($AD$29),FALSE)*eurostat_totals[[#This Row],[2020 1]]</f>
        <v>12519.758453280003</v>
      </c>
      <c r="BG289" s="81">
        <f ca="1">VLOOKUP(eurostat_totals[[#This Row],[energy carrier EUCalc]],$AE$11:$BI$24,COLUMN()-COLUMN($AD$29),FALSE)*eurostat_totals[[#This Row],[2020 1]]</f>
        <v>12519.758453280003</v>
      </c>
      <c r="BH289" s="81">
        <f ca="1">VLOOKUP(eurostat_totals[[#This Row],[energy carrier EUCalc]],$AE$11:$BI$24,COLUMN()-COLUMN($AD$29),FALSE)*eurostat_totals[[#This Row],[2020 1]]</f>
        <v>12519.758453280003</v>
      </c>
      <c r="BI289" s="81">
        <f ca="1">VLOOKUP(eurostat_totals[[#This Row],[energy carrier EUCalc]],$AE$11:$BI$24,COLUMN()-COLUMN($AD$29),FALSE)*eurostat_totals[[#This Row],[2020 1]]</f>
        <v>12519.758453280003</v>
      </c>
    </row>
    <row r="290" spans="1:61" x14ac:dyDescent="0.25">
      <c r="A290" s="81" t="str">
        <f t="shared" si="133"/>
        <v>liquid-bioHungary</v>
      </c>
      <c r="B290" s="6" t="s">
        <v>74</v>
      </c>
      <c r="C290" t="s">
        <v>15</v>
      </c>
      <c r="D290" s="84">
        <v>6903.3354000000008</v>
      </c>
      <c r="E290" s="84">
        <v>6352.50371</v>
      </c>
      <c r="F290" s="84">
        <v>6382.4974800000009</v>
      </c>
      <c r="G290" s="84">
        <v>6776.94056</v>
      </c>
      <c r="H290" s="84">
        <v>6852.5006699999994</v>
      </c>
      <c r="I290" s="84">
        <v>6951.9488000000001</v>
      </c>
      <c r="J290" s="84">
        <v>6718.3369900000007</v>
      </c>
      <c r="K290" s="84">
        <v>6430.5526400000008</v>
      </c>
      <c r="L290" s="84">
        <v>6601.3857099999996</v>
      </c>
      <c r="M290" s="84">
        <v>6775.5565900000001</v>
      </c>
      <c r="N290" s="84">
        <v>6433.8904500000008</v>
      </c>
      <c r="O290" s="84">
        <v>7004.7257400000008</v>
      </c>
      <c r="P290" s="84">
        <v>6781.9414600000009</v>
      </c>
      <c r="Q290" s="84">
        <v>6795.28107</v>
      </c>
      <c r="R290" s="84">
        <v>5661.3909599999997</v>
      </c>
      <c r="S290" s="84">
        <v>11063.886490000001</v>
      </c>
      <c r="T290" s="84">
        <v>11912.50433</v>
      </c>
      <c r="U290" s="84">
        <v>12817.225290000002</v>
      </c>
      <c r="V290" s="84">
        <v>10649.17232</v>
      </c>
      <c r="W290" s="84">
        <v>16006.93887</v>
      </c>
      <c r="X290" s="84">
        <v>18289.44267</v>
      </c>
      <c r="Y290" s="84">
        <v>21229.169400000002</v>
      </c>
      <c r="Z290" s="84">
        <v>23151.387430000002</v>
      </c>
      <c r="AA290" s="84">
        <v>23784.164100000002</v>
      </c>
      <c r="AB290" s="84">
        <v>19315.278450000002</v>
      </c>
      <c r="AC290" s="84">
        <v>20645.831860000002</v>
      </c>
      <c r="AD290" s="84">
        <v>20120.830399999999</v>
      </c>
      <c r="AE290" s="84">
        <v>19123.616050000001</v>
      </c>
      <c r="AF290" s="84">
        <f t="shared" si="130"/>
        <v>18318.061774000002</v>
      </c>
      <c r="AG290" s="84">
        <f t="shared" si="131"/>
        <v>17224.841308800002</v>
      </c>
      <c r="AH290" s="84">
        <f t="shared" si="132"/>
        <v>16806.753880560002</v>
      </c>
      <c r="AI290" s="84">
        <f ca="1">VLOOKUP(eurostat_totals[[#This Row],[energy carrier EUCalc]],$AE$11:$BI$24,COLUMN()-COLUMN($AD$29),FALSE)*eurostat_totals[[#This Row],[2020 1]]</f>
        <v>16806.753880560002</v>
      </c>
      <c r="AJ290" s="84">
        <f ca="1">VLOOKUP(eurostat_totals[[#This Row],[energy carrier EUCalc]],$AE$11:$BI$24,COLUMN()-COLUMN($AD$29),FALSE)*eurostat_totals[[#This Row],[2020 1]]</f>
        <v>16806.753880560002</v>
      </c>
      <c r="AK290" s="84">
        <f ca="1">VLOOKUP(eurostat_totals[[#This Row],[energy carrier EUCalc]],$AE$11:$BI$24,COLUMN()-COLUMN($AD$29),FALSE)*eurostat_totals[[#This Row],[2020 1]]</f>
        <v>16806.753880560002</v>
      </c>
      <c r="AL290" s="84">
        <f ca="1">VLOOKUP(eurostat_totals[[#This Row],[energy carrier EUCalc]],$AE$11:$BI$24,COLUMN()-COLUMN($AD$29),FALSE)*eurostat_totals[[#This Row],[2020 1]]</f>
        <v>16806.753880560002</v>
      </c>
      <c r="AM290" s="84">
        <f ca="1">VLOOKUP(eurostat_totals[[#This Row],[energy carrier EUCalc]],$AE$11:$BI$24,COLUMN()-COLUMN($AD$29),FALSE)*eurostat_totals[[#This Row],[2020 1]]</f>
        <v>16806.753880560002</v>
      </c>
      <c r="AN290" s="84">
        <f ca="1">VLOOKUP(eurostat_totals[[#This Row],[energy carrier EUCalc]],$AE$11:$BI$24,COLUMN()-COLUMN($AD$29),FALSE)*eurostat_totals[[#This Row],[2020 1]]</f>
        <v>16806.753880560002</v>
      </c>
      <c r="AO290" s="84">
        <f>VLOOKUP(eurostat_totals[[#This Row],[energy carrier EUCalc]],$AE$11:$BI$24,COLUMN()-COLUMN($AD$29),FALSE)*eurostat_totals[[#This Row],[2020 1]]</f>
        <v>16806.753880560002</v>
      </c>
      <c r="AP290" s="84">
        <f ca="1">VLOOKUP(eurostat_totals[[#This Row],[energy carrier EUCalc]],$AE$11:$BI$24,COLUMN()-COLUMN($AD$29),FALSE)*eurostat_totals[[#This Row],[2020 1]]</f>
        <v>16806.753880560002</v>
      </c>
      <c r="AQ290" s="84">
        <f ca="1">VLOOKUP(eurostat_totals[[#This Row],[energy carrier EUCalc]],$AE$11:$BI$24,COLUMN()-COLUMN($AD$29),FALSE)*eurostat_totals[[#This Row],[2020 1]]</f>
        <v>16806.753880560002</v>
      </c>
      <c r="AR290" s="81">
        <f ca="1">VLOOKUP(eurostat_totals[[#This Row],[energy carrier EUCalc]],$AE$11:$BI$24,COLUMN()-COLUMN($AD$29),FALSE)*eurostat_totals[[#This Row],[2020 1]]</f>
        <v>16806.753880560002</v>
      </c>
      <c r="AS290" s="81">
        <f ca="1">VLOOKUP(eurostat_totals[[#This Row],[energy carrier EUCalc]],$AE$11:$BI$24,COLUMN()-COLUMN($AD$29),FALSE)*eurostat_totals[[#This Row],[2020 1]]</f>
        <v>16806.753880560002</v>
      </c>
      <c r="AT290" s="81">
        <f ca="1">VLOOKUP(eurostat_totals[[#This Row],[energy carrier EUCalc]],$AE$11:$BI$24,COLUMN()-COLUMN($AD$29),FALSE)*eurostat_totals[[#This Row],[2020 1]]</f>
        <v>16806.753880560002</v>
      </c>
      <c r="AU290" s="81">
        <f ca="1">VLOOKUP(eurostat_totals[[#This Row],[energy carrier EUCalc]],$AE$11:$BI$24,COLUMN()-COLUMN($AD$29),FALSE)*eurostat_totals[[#This Row],[2020 1]]</f>
        <v>16806.753880560002</v>
      </c>
      <c r="AV290" s="81">
        <f>VLOOKUP(eurostat_totals[[#This Row],[energy carrier EUCalc]],$AE$11:$BI$24,COLUMN()-COLUMN($AD$29),FALSE)*eurostat_totals[[#This Row],[2020 1]]</f>
        <v>16806.753880560002</v>
      </c>
      <c r="AW290" s="81">
        <f ca="1">VLOOKUP(eurostat_totals[[#This Row],[energy carrier EUCalc]],$AE$11:$BI$24,COLUMN()-COLUMN($AD$29),FALSE)*eurostat_totals[[#This Row],[2020 1]]</f>
        <v>16806.753880560002</v>
      </c>
      <c r="AX290" s="81">
        <f ca="1">VLOOKUP(eurostat_totals[[#This Row],[energy carrier EUCalc]],$AE$11:$BI$24,COLUMN()-COLUMN($AD$29),FALSE)*eurostat_totals[[#This Row],[2020 1]]</f>
        <v>16806.753880560002</v>
      </c>
      <c r="AY290" s="81">
        <f ca="1">VLOOKUP(eurostat_totals[[#This Row],[energy carrier EUCalc]],$AE$11:$BI$24,COLUMN()-COLUMN($AD$29),FALSE)*eurostat_totals[[#This Row],[2020 1]]</f>
        <v>16806.753880560002</v>
      </c>
      <c r="AZ290" s="81">
        <f ca="1">VLOOKUP(eurostat_totals[[#This Row],[energy carrier EUCalc]],$AE$11:$BI$24,COLUMN()-COLUMN($AD$29),FALSE)*eurostat_totals[[#This Row],[2020 1]]</f>
        <v>16806.753880560002</v>
      </c>
      <c r="BA290" s="81">
        <f ca="1">VLOOKUP(eurostat_totals[[#This Row],[energy carrier EUCalc]],$AE$11:$BI$24,COLUMN()-COLUMN($AD$29),FALSE)*eurostat_totals[[#This Row],[2020 1]]</f>
        <v>16806.753880560002</v>
      </c>
      <c r="BB290" s="81">
        <f ca="1">VLOOKUP(eurostat_totals[[#This Row],[energy carrier EUCalc]],$AE$11:$BI$24,COLUMN()-COLUMN($AD$29),FALSE)*eurostat_totals[[#This Row],[2020 1]]</f>
        <v>16806.753880560002</v>
      </c>
      <c r="BC290" s="81">
        <f>VLOOKUP(eurostat_totals[[#This Row],[energy carrier EUCalc]],$AE$11:$BI$24,COLUMN()-COLUMN($AD$29),FALSE)*eurostat_totals[[#This Row],[2020 1]]</f>
        <v>16806.753880560002</v>
      </c>
      <c r="BD290" s="81">
        <f ca="1">VLOOKUP(eurostat_totals[[#This Row],[energy carrier EUCalc]],$AE$11:$BI$24,COLUMN()-COLUMN($AD$29),FALSE)*eurostat_totals[[#This Row],[2020 1]]</f>
        <v>16806.753880560002</v>
      </c>
      <c r="BE290" s="81">
        <f ca="1">VLOOKUP(eurostat_totals[[#This Row],[energy carrier EUCalc]],$AE$11:$BI$24,COLUMN()-COLUMN($AD$29),FALSE)*eurostat_totals[[#This Row],[2020 1]]</f>
        <v>16806.753880560002</v>
      </c>
      <c r="BF290" s="81">
        <f ca="1">VLOOKUP(eurostat_totals[[#This Row],[energy carrier EUCalc]],$AE$11:$BI$24,COLUMN()-COLUMN($AD$29),FALSE)*eurostat_totals[[#This Row],[2020 1]]</f>
        <v>16806.753880560002</v>
      </c>
      <c r="BG290" s="81">
        <f ca="1">VLOOKUP(eurostat_totals[[#This Row],[energy carrier EUCalc]],$AE$11:$BI$24,COLUMN()-COLUMN($AD$29),FALSE)*eurostat_totals[[#This Row],[2020 1]]</f>
        <v>16806.753880560002</v>
      </c>
      <c r="BH290" s="81">
        <f ca="1">VLOOKUP(eurostat_totals[[#This Row],[energy carrier EUCalc]],$AE$11:$BI$24,COLUMN()-COLUMN($AD$29),FALSE)*eurostat_totals[[#This Row],[2020 1]]</f>
        <v>16806.753880560002</v>
      </c>
      <c r="BI290" s="81">
        <f ca="1">VLOOKUP(eurostat_totals[[#This Row],[energy carrier EUCalc]],$AE$11:$BI$24,COLUMN()-COLUMN($AD$29),FALSE)*eurostat_totals[[#This Row],[2020 1]]</f>
        <v>16806.753880560002</v>
      </c>
    </row>
    <row r="291" spans="1:61" x14ac:dyDescent="0.25">
      <c r="A291" s="81" t="str">
        <f t="shared" si="133"/>
        <v>liquid-bioIceland</v>
      </c>
      <c r="B291" s="6" t="s">
        <v>74</v>
      </c>
      <c r="C291" t="s">
        <v>70</v>
      </c>
      <c r="D291" s="84">
        <v>248.89363</v>
      </c>
      <c r="E291" s="84">
        <v>242.77625</v>
      </c>
      <c r="F291" s="84">
        <v>254.99938</v>
      </c>
      <c r="G291" s="84">
        <v>250.83584000000005</v>
      </c>
      <c r="H291" s="84">
        <v>253.05717000000001</v>
      </c>
      <c r="I291" s="84">
        <v>255.55762000000001</v>
      </c>
      <c r="J291" s="84">
        <v>242.77625</v>
      </c>
      <c r="K291" s="84">
        <v>244.43934000000002</v>
      </c>
      <c r="L291" s="84">
        <v>243.33448999999999</v>
      </c>
      <c r="M291" s="84">
        <v>253.05717000000001</v>
      </c>
      <c r="N291" s="84">
        <v>270.00208000000003</v>
      </c>
      <c r="O291" s="84">
        <v>271.38605000000001</v>
      </c>
      <c r="P291" s="84">
        <v>276.66607000000005</v>
      </c>
      <c r="Q291" s="84">
        <v>276.10783000000004</v>
      </c>
      <c r="R291" s="84">
        <v>281.38785000000001</v>
      </c>
      <c r="S291" s="84">
        <v>286.66787000000005</v>
      </c>
      <c r="T291" s="84">
        <v>288.05184000000003</v>
      </c>
      <c r="U291" s="84">
        <v>303.33366000000001</v>
      </c>
      <c r="V291" s="84">
        <v>318.61548000000005</v>
      </c>
      <c r="W291" s="84">
        <v>318.05724000000004</v>
      </c>
      <c r="X291" s="84">
        <v>318.05724000000004</v>
      </c>
      <c r="Y291" s="84">
        <v>318.05724000000004</v>
      </c>
      <c r="Z291" s="84">
        <v>318.05724000000004</v>
      </c>
      <c r="AA291" s="84">
        <v>153.60904000000002</v>
      </c>
      <c r="AB291" s="84">
        <v>146.38681</v>
      </c>
      <c r="AC291" s="84">
        <v>146.38681</v>
      </c>
      <c r="AD291" s="84">
        <v>146.38681</v>
      </c>
      <c r="AE291" s="84">
        <v>140.28106</v>
      </c>
      <c r="AF291" s="84">
        <f t="shared" si="130"/>
        <v>104.72582399999999</v>
      </c>
      <c r="AG291" s="84">
        <f t="shared" si="131"/>
        <v>94.949180799999979</v>
      </c>
      <c r="AH291" s="84">
        <f t="shared" si="132"/>
        <v>84.661654959999979</v>
      </c>
      <c r="AI291" s="84">
        <f ca="1">VLOOKUP(eurostat_totals[[#This Row],[energy carrier EUCalc]],$AE$11:$BI$24,COLUMN()-COLUMN($AD$29),FALSE)*eurostat_totals[[#This Row],[2020 1]]</f>
        <v>84.661654959999979</v>
      </c>
      <c r="AJ291" s="84">
        <f ca="1">VLOOKUP(eurostat_totals[[#This Row],[energy carrier EUCalc]],$AE$11:$BI$24,COLUMN()-COLUMN($AD$29),FALSE)*eurostat_totals[[#This Row],[2020 1]]</f>
        <v>84.661654959999979</v>
      </c>
      <c r="AK291" s="84">
        <f ca="1">VLOOKUP(eurostat_totals[[#This Row],[energy carrier EUCalc]],$AE$11:$BI$24,COLUMN()-COLUMN($AD$29),FALSE)*eurostat_totals[[#This Row],[2020 1]]</f>
        <v>84.661654959999979</v>
      </c>
      <c r="AL291" s="84">
        <f ca="1">VLOOKUP(eurostat_totals[[#This Row],[energy carrier EUCalc]],$AE$11:$BI$24,COLUMN()-COLUMN($AD$29),FALSE)*eurostat_totals[[#This Row],[2020 1]]</f>
        <v>84.661654959999979</v>
      </c>
      <c r="AM291" s="84">
        <f ca="1">VLOOKUP(eurostat_totals[[#This Row],[energy carrier EUCalc]],$AE$11:$BI$24,COLUMN()-COLUMN($AD$29),FALSE)*eurostat_totals[[#This Row],[2020 1]]</f>
        <v>84.661654959999979</v>
      </c>
      <c r="AN291" s="84">
        <f ca="1">VLOOKUP(eurostat_totals[[#This Row],[energy carrier EUCalc]],$AE$11:$BI$24,COLUMN()-COLUMN($AD$29),FALSE)*eurostat_totals[[#This Row],[2020 1]]</f>
        <v>84.661654959999979</v>
      </c>
      <c r="AO291" s="84">
        <f>VLOOKUP(eurostat_totals[[#This Row],[energy carrier EUCalc]],$AE$11:$BI$24,COLUMN()-COLUMN($AD$29),FALSE)*eurostat_totals[[#This Row],[2020 1]]</f>
        <v>84.661654959999979</v>
      </c>
      <c r="AP291" s="84">
        <f ca="1">VLOOKUP(eurostat_totals[[#This Row],[energy carrier EUCalc]],$AE$11:$BI$24,COLUMN()-COLUMN($AD$29),FALSE)*eurostat_totals[[#This Row],[2020 1]]</f>
        <v>84.661654959999979</v>
      </c>
      <c r="AQ291" s="84">
        <f ca="1">VLOOKUP(eurostat_totals[[#This Row],[energy carrier EUCalc]],$AE$11:$BI$24,COLUMN()-COLUMN($AD$29),FALSE)*eurostat_totals[[#This Row],[2020 1]]</f>
        <v>84.661654959999979</v>
      </c>
      <c r="AR291" s="81">
        <f ca="1">VLOOKUP(eurostat_totals[[#This Row],[energy carrier EUCalc]],$AE$11:$BI$24,COLUMN()-COLUMN($AD$29),FALSE)*eurostat_totals[[#This Row],[2020 1]]</f>
        <v>84.661654959999979</v>
      </c>
      <c r="AS291" s="81">
        <f ca="1">VLOOKUP(eurostat_totals[[#This Row],[energy carrier EUCalc]],$AE$11:$BI$24,COLUMN()-COLUMN($AD$29),FALSE)*eurostat_totals[[#This Row],[2020 1]]</f>
        <v>84.661654959999979</v>
      </c>
      <c r="AT291" s="81">
        <f ca="1">VLOOKUP(eurostat_totals[[#This Row],[energy carrier EUCalc]],$AE$11:$BI$24,COLUMN()-COLUMN($AD$29),FALSE)*eurostat_totals[[#This Row],[2020 1]]</f>
        <v>84.661654959999979</v>
      </c>
      <c r="AU291" s="81">
        <f ca="1">VLOOKUP(eurostat_totals[[#This Row],[energy carrier EUCalc]],$AE$11:$BI$24,COLUMN()-COLUMN($AD$29),FALSE)*eurostat_totals[[#This Row],[2020 1]]</f>
        <v>84.661654959999979</v>
      </c>
      <c r="AV291" s="81">
        <f>VLOOKUP(eurostat_totals[[#This Row],[energy carrier EUCalc]],$AE$11:$BI$24,COLUMN()-COLUMN($AD$29),FALSE)*eurostat_totals[[#This Row],[2020 1]]</f>
        <v>84.661654959999979</v>
      </c>
      <c r="AW291" s="81">
        <f ca="1">VLOOKUP(eurostat_totals[[#This Row],[energy carrier EUCalc]],$AE$11:$BI$24,COLUMN()-COLUMN($AD$29),FALSE)*eurostat_totals[[#This Row],[2020 1]]</f>
        <v>84.661654959999979</v>
      </c>
      <c r="AX291" s="81">
        <f ca="1">VLOOKUP(eurostat_totals[[#This Row],[energy carrier EUCalc]],$AE$11:$BI$24,COLUMN()-COLUMN($AD$29),FALSE)*eurostat_totals[[#This Row],[2020 1]]</f>
        <v>84.661654959999979</v>
      </c>
      <c r="AY291" s="81">
        <f ca="1">VLOOKUP(eurostat_totals[[#This Row],[energy carrier EUCalc]],$AE$11:$BI$24,COLUMN()-COLUMN($AD$29),FALSE)*eurostat_totals[[#This Row],[2020 1]]</f>
        <v>84.661654959999979</v>
      </c>
      <c r="AZ291" s="81">
        <f ca="1">VLOOKUP(eurostat_totals[[#This Row],[energy carrier EUCalc]],$AE$11:$BI$24,COLUMN()-COLUMN($AD$29),FALSE)*eurostat_totals[[#This Row],[2020 1]]</f>
        <v>84.661654959999979</v>
      </c>
      <c r="BA291" s="81">
        <f ca="1">VLOOKUP(eurostat_totals[[#This Row],[energy carrier EUCalc]],$AE$11:$BI$24,COLUMN()-COLUMN($AD$29),FALSE)*eurostat_totals[[#This Row],[2020 1]]</f>
        <v>84.661654959999979</v>
      </c>
      <c r="BB291" s="81">
        <f ca="1">VLOOKUP(eurostat_totals[[#This Row],[energy carrier EUCalc]],$AE$11:$BI$24,COLUMN()-COLUMN($AD$29),FALSE)*eurostat_totals[[#This Row],[2020 1]]</f>
        <v>84.661654959999979</v>
      </c>
      <c r="BC291" s="81">
        <f>VLOOKUP(eurostat_totals[[#This Row],[energy carrier EUCalc]],$AE$11:$BI$24,COLUMN()-COLUMN($AD$29),FALSE)*eurostat_totals[[#This Row],[2020 1]]</f>
        <v>84.661654959999979</v>
      </c>
      <c r="BD291" s="81">
        <f ca="1">VLOOKUP(eurostat_totals[[#This Row],[energy carrier EUCalc]],$AE$11:$BI$24,COLUMN()-COLUMN($AD$29),FALSE)*eurostat_totals[[#This Row],[2020 1]]</f>
        <v>84.661654959999979</v>
      </c>
      <c r="BE291" s="81">
        <f ca="1">VLOOKUP(eurostat_totals[[#This Row],[energy carrier EUCalc]],$AE$11:$BI$24,COLUMN()-COLUMN($AD$29),FALSE)*eurostat_totals[[#This Row],[2020 1]]</f>
        <v>84.661654959999979</v>
      </c>
      <c r="BF291" s="81">
        <f ca="1">VLOOKUP(eurostat_totals[[#This Row],[energy carrier EUCalc]],$AE$11:$BI$24,COLUMN()-COLUMN($AD$29),FALSE)*eurostat_totals[[#This Row],[2020 1]]</f>
        <v>84.661654959999979</v>
      </c>
      <c r="BG291" s="81">
        <f ca="1">VLOOKUP(eurostat_totals[[#This Row],[energy carrier EUCalc]],$AE$11:$BI$24,COLUMN()-COLUMN($AD$29),FALSE)*eurostat_totals[[#This Row],[2020 1]]</f>
        <v>84.661654959999979</v>
      </c>
      <c r="BH291" s="81">
        <f ca="1">VLOOKUP(eurostat_totals[[#This Row],[energy carrier EUCalc]],$AE$11:$BI$24,COLUMN()-COLUMN($AD$29),FALSE)*eurostat_totals[[#This Row],[2020 1]]</f>
        <v>84.661654959999979</v>
      </c>
      <c r="BI291" s="81">
        <f ca="1">VLOOKUP(eurostat_totals[[#This Row],[energy carrier EUCalc]],$AE$11:$BI$24,COLUMN()-COLUMN($AD$29),FALSE)*eurostat_totals[[#This Row],[2020 1]]</f>
        <v>84.661654959999979</v>
      </c>
    </row>
    <row r="292" spans="1:61" x14ac:dyDescent="0.25">
      <c r="A292" s="81" t="str">
        <f t="shared" si="133"/>
        <v>liquid-bioIreland</v>
      </c>
      <c r="B292" s="6" t="s">
        <v>74</v>
      </c>
      <c r="C292" t="s">
        <v>18</v>
      </c>
      <c r="D292" s="84">
        <v>520.27967999999998</v>
      </c>
      <c r="E292" s="84">
        <v>465.08370000000008</v>
      </c>
      <c r="F292" s="84">
        <v>376.93993000000006</v>
      </c>
      <c r="G292" s="84">
        <v>387.22085000000004</v>
      </c>
      <c r="H292" s="84">
        <v>367.68245000000002</v>
      </c>
      <c r="I292" s="84">
        <v>346.52748000000003</v>
      </c>
      <c r="J292" s="84">
        <v>313.42849999999999</v>
      </c>
      <c r="K292" s="84">
        <v>283.06256999999999</v>
      </c>
      <c r="L292" s="84">
        <v>292.84340000000003</v>
      </c>
      <c r="M292" s="84">
        <v>209.13066000000001</v>
      </c>
      <c r="N292" s="84">
        <v>201.30367000000004</v>
      </c>
      <c r="O292" s="84">
        <v>192.42998</v>
      </c>
      <c r="P292" s="84">
        <v>191.3135</v>
      </c>
      <c r="Q292" s="84">
        <v>180.89302000000001</v>
      </c>
      <c r="R292" s="84">
        <v>178.04366999999999</v>
      </c>
      <c r="S292" s="84">
        <v>190.88319000000001</v>
      </c>
      <c r="T292" s="84">
        <v>202.33874</v>
      </c>
      <c r="U292" s="84">
        <v>286.01659000000001</v>
      </c>
      <c r="V292" s="84">
        <v>274.24703</v>
      </c>
      <c r="W292" s="84">
        <v>372.12511000000001</v>
      </c>
      <c r="X292" s="84">
        <v>396.39692000000008</v>
      </c>
      <c r="Y292" s="84">
        <v>360.49511000000001</v>
      </c>
      <c r="Z292" s="84">
        <v>428.05378000000002</v>
      </c>
      <c r="AA292" s="84">
        <v>445.89420000000007</v>
      </c>
      <c r="AB292" s="84">
        <v>421.32000999999997</v>
      </c>
      <c r="AC292" s="84">
        <v>507.57972000000001</v>
      </c>
      <c r="AD292" s="84">
        <v>509.70801</v>
      </c>
      <c r="AE292" s="84">
        <v>457.47768000000002</v>
      </c>
      <c r="AF292" s="84">
        <f t="shared" si="130"/>
        <v>463.36246</v>
      </c>
      <c r="AG292" s="84">
        <f t="shared" si="131"/>
        <v>466.856112</v>
      </c>
      <c r="AH292" s="84">
        <f t="shared" si="132"/>
        <v>475.96333240000001</v>
      </c>
      <c r="AI292" s="84">
        <f ca="1">VLOOKUP(eurostat_totals[[#This Row],[energy carrier EUCalc]],$AE$11:$BI$24,COLUMN()-COLUMN($AD$29),FALSE)*eurostat_totals[[#This Row],[2020 1]]</f>
        <v>475.96333240000001</v>
      </c>
      <c r="AJ292" s="84">
        <f ca="1">VLOOKUP(eurostat_totals[[#This Row],[energy carrier EUCalc]],$AE$11:$BI$24,COLUMN()-COLUMN($AD$29),FALSE)*eurostat_totals[[#This Row],[2020 1]]</f>
        <v>475.96333240000001</v>
      </c>
      <c r="AK292" s="84">
        <f ca="1">VLOOKUP(eurostat_totals[[#This Row],[energy carrier EUCalc]],$AE$11:$BI$24,COLUMN()-COLUMN($AD$29),FALSE)*eurostat_totals[[#This Row],[2020 1]]</f>
        <v>475.96333240000001</v>
      </c>
      <c r="AL292" s="84">
        <f ca="1">VLOOKUP(eurostat_totals[[#This Row],[energy carrier EUCalc]],$AE$11:$BI$24,COLUMN()-COLUMN($AD$29),FALSE)*eurostat_totals[[#This Row],[2020 1]]</f>
        <v>475.96333240000001</v>
      </c>
      <c r="AM292" s="84">
        <f ca="1">VLOOKUP(eurostat_totals[[#This Row],[energy carrier EUCalc]],$AE$11:$BI$24,COLUMN()-COLUMN($AD$29),FALSE)*eurostat_totals[[#This Row],[2020 1]]</f>
        <v>475.96333240000001</v>
      </c>
      <c r="AN292" s="84">
        <f ca="1">VLOOKUP(eurostat_totals[[#This Row],[energy carrier EUCalc]],$AE$11:$BI$24,COLUMN()-COLUMN($AD$29),FALSE)*eurostat_totals[[#This Row],[2020 1]]</f>
        <v>475.96333240000001</v>
      </c>
      <c r="AO292" s="84">
        <f>VLOOKUP(eurostat_totals[[#This Row],[energy carrier EUCalc]],$AE$11:$BI$24,COLUMN()-COLUMN($AD$29),FALSE)*eurostat_totals[[#This Row],[2020 1]]</f>
        <v>475.96333240000001</v>
      </c>
      <c r="AP292" s="84">
        <f ca="1">VLOOKUP(eurostat_totals[[#This Row],[energy carrier EUCalc]],$AE$11:$BI$24,COLUMN()-COLUMN($AD$29),FALSE)*eurostat_totals[[#This Row],[2020 1]]</f>
        <v>475.96333240000001</v>
      </c>
      <c r="AQ292" s="84">
        <f ca="1">VLOOKUP(eurostat_totals[[#This Row],[energy carrier EUCalc]],$AE$11:$BI$24,COLUMN()-COLUMN($AD$29),FALSE)*eurostat_totals[[#This Row],[2020 1]]</f>
        <v>475.96333240000001</v>
      </c>
      <c r="AR292" s="81">
        <f ca="1">VLOOKUP(eurostat_totals[[#This Row],[energy carrier EUCalc]],$AE$11:$BI$24,COLUMN()-COLUMN($AD$29),FALSE)*eurostat_totals[[#This Row],[2020 1]]</f>
        <v>475.96333240000001</v>
      </c>
      <c r="AS292" s="81">
        <f ca="1">VLOOKUP(eurostat_totals[[#This Row],[energy carrier EUCalc]],$AE$11:$BI$24,COLUMN()-COLUMN($AD$29),FALSE)*eurostat_totals[[#This Row],[2020 1]]</f>
        <v>475.96333240000001</v>
      </c>
      <c r="AT292" s="81">
        <f ca="1">VLOOKUP(eurostat_totals[[#This Row],[energy carrier EUCalc]],$AE$11:$BI$24,COLUMN()-COLUMN($AD$29),FALSE)*eurostat_totals[[#This Row],[2020 1]]</f>
        <v>475.96333240000001</v>
      </c>
      <c r="AU292" s="81">
        <f ca="1">VLOOKUP(eurostat_totals[[#This Row],[energy carrier EUCalc]],$AE$11:$BI$24,COLUMN()-COLUMN($AD$29),FALSE)*eurostat_totals[[#This Row],[2020 1]]</f>
        <v>475.96333240000001</v>
      </c>
      <c r="AV292" s="81">
        <f>VLOOKUP(eurostat_totals[[#This Row],[energy carrier EUCalc]],$AE$11:$BI$24,COLUMN()-COLUMN($AD$29),FALSE)*eurostat_totals[[#This Row],[2020 1]]</f>
        <v>475.96333240000001</v>
      </c>
      <c r="AW292" s="81">
        <f ca="1">VLOOKUP(eurostat_totals[[#This Row],[energy carrier EUCalc]],$AE$11:$BI$24,COLUMN()-COLUMN($AD$29),FALSE)*eurostat_totals[[#This Row],[2020 1]]</f>
        <v>475.96333240000001</v>
      </c>
      <c r="AX292" s="81">
        <f ca="1">VLOOKUP(eurostat_totals[[#This Row],[energy carrier EUCalc]],$AE$11:$BI$24,COLUMN()-COLUMN($AD$29),FALSE)*eurostat_totals[[#This Row],[2020 1]]</f>
        <v>475.96333240000001</v>
      </c>
      <c r="AY292" s="81">
        <f ca="1">VLOOKUP(eurostat_totals[[#This Row],[energy carrier EUCalc]],$AE$11:$BI$24,COLUMN()-COLUMN($AD$29),FALSE)*eurostat_totals[[#This Row],[2020 1]]</f>
        <v>475.96333240000001</v>
      </c>
      <c r="AZ292" s="81">
        <f ca="1">VLOOKUP(eurostat_totals[[#This Row],[energy carrier EUCalc]],$AE$11:$BI$24,COLUMN()-COLUMN($AD$29),FALSE)*eurostat_totals[[#This Row],[2020 1]]</f>
        <v>475.96333240000001</v>
      </c>
      <c r="BA292" s="81">
        <f ca="1">VLOOKUP(eurostat_totals[[#This Row],[energy carrier EUCalc]],$AE$11:$BI$24,COLUMN()-COLUMN($AD$29),FALSE)*eurostat_totals[[#This Row],[2020 1]]</f>
        <v>475.96333240000001</v>
      </c>
      <c r="BB292" s="81">
        <f ca="1">VLOOKUP(eurostat_totals[[#This Row],[energy carrier EUCalc]],$AE$11:$BI$24,COLUMN()-COLUMN($AD$29),FALSE)*eurostat_totals[[#This Row],[2020 1]]</f>
        <v>475.96333240000001</v>
      </c>
      <c r="BC292" s="81">
        <f>VLOOKUP(eurostat_totals[[#This Row],[energy carrier EUCalc]],$AE$11:$BI$24,COLUMN()-COLUMN($AD$29),FALSE)*eurostat_totals[[#This Row],[2020 1]]</f>
        <v>475.96333240000001</v>
      </c>
      <c r="BD292" s="81">
        <f ca="1">VLOOKUP(eurostat_totals[[#This Row],[energy carrier EUCalc]],$AE$11:$BI$24,COLUMN()-COLUMN($AD$29),FALSE)*eurostat_totals[[#This Row],[2020 1]]</f>
        <v>475.96333240000001</v>
      </c>
      <c r="BE292" s="81">
        <f ca="1">VLOOKUP(eurostat_totals[[#This Row],[energy carrier EUCalc]],$AE$11:$BI$24,COLUMN()-COLUMN($AD$29),FALSE)*eurostat_totals[[#This Row],[2020 1]]</f>
        <v>475.96333240000001</v>
      </c>
      <c r="BF292" s="81">
        <f ca="1">VLOOKUP(eurostat_totals[[#This Row],[energy carrier EUCalc]],$AE$11:$BI$24,COLUMN()-COLUMN($AD$29),FALSE)*eurostat_totals[[#This Row],[2020 1]]</f>
        <v>475.96333240000001</v>
      </c>
      <c r="BG292" s="81">
        <f ca="1">VLOOKUP(eurostat_totals[[#This Row],[energy carrier EUCalc]],$AE$11:$BI$24,COLUMN()-COLUMN($AD$29),FALSE)*eurostat_totals[[#This Row],[2020 1]]</f>
        <v>475.96333240000001</v>
      </c>
      <c r="BH292" s="81">
        <f ca="1">VLOOKUP(eurostat_totals[[#This Row],[energy carrier EUCalc]],$AE$11:$BI$24,COLUMN()-COLUMN($AD$29),FALSE)*eurostat_totals[[#This Row],[2020 1]]</f>
        <v>475.96333240000001</v>
      </c>
      <c r="BI292" s="81">
        <f ca="1">VLOOKUP(eurostat_totals[[#This Row],[energy carrier EUCalc]],$AE$11:$BI$24,COLUMN()-COLUMN($AD$29),FALSE)*eurostat_totals[[#This Row],[2020 1]]</f>
        <v>475.96333240000001</v>
      </c>
    </row>
    <row r="293" spans="1:61" x14ac:dyDescent="0.25">
      <c r="A293" s="81" t="str">
        <f t="shared" si="133"/>
        <v>liquid-bioItaly</v>
      </c>
      <c r="B293" s="6" t="s">
        <v>74</v>
      </c>
      <c r="C293" t="s">
        <v>5</v>
      </c>
      <c r="D293" s="84">
        <v>7187.5028200000006</v>
      </c>
      <c r="E293" s="84">
        <v>8243.6114900000011</v>
      </c>
      <c r="F293" s="84">
        <v>9772.2237999999998</v>
      </c>
      <c r="G293" s="84">
        <v>9125.0026700000017</v>
      </c>
      <c r="H293" s="84">
        <v>10970.555740000002</v>
      </c>
      <c r="I293" s="84">
        <v>10916.3832</v>
      </c>
      <c r="J293" s="84">
        <v>10680.55006</v>
      </c>
      <c r="K293" s="84">
        <v>11855.00561</v>
      </c>
      <c r="L293" s="84">
        <v>12228.886849999999</v>
      </c>
      <c r="M293" s="84">
        <v>13031.67086</v>
      </c>
      <c r="N293" s="84">
        <v>15014.504450000002</v>
      </c>
      <c r="O293" s="84">
        <v>15609.227760000002</v>
      </c>
      <c r="P293" s="84">
        <v>25276.50244</v>
      </c>
      <c r="Q293" s="84">
        <v>40775.059119999998</v>
      </c>
      <c r="R293" s="84">
        <v>26291.836329999998</v>
      </c>
      <c r="S293" s="84">
        <v>45691.22294</v>
      </c>
      <c r="T293" s="84">
        <v>55409.437020000012</v>
      </c>
      <c r="U293" s="84">
        <v>76698.442770000009</v>
      </c>
      <c r="V293" s="84">
        <v>89886.723210000011</v>
      </c>
      <c r="W293" s="84">
        <v>86631.39317000001</v>
      </c>
      <c r="X293" s="84">
        <v>84474.272400000002</v>
      </c>
      <c r="Y293" s="84">
        <v>54741.502860000001</v>
      </c>
      <c r="Z293" s="84">
        <v>78546.996380000011</v>
      </c>
      <c r="AA293" s="84">
        <v>78601.889980000007</v>
      </c>
      <c r="AB293" s="84">
        <v>67556.948759999999</v>
      </c>
      <c r="AC293" s="84">
        <v>76000.445060000013</v>
      </c>
      <c r="AD293" s="84">
        <v>73528.058250000002</v>
      </c>
      <c r="AE293" s="84">
        <v>81577.83253</v>
      </c>
      <c r="AF293" s="84">
        <f t="shared" si="130"/>
        <v>82183.999759999992</v>
      </c>
      <c r="AG293" s="84">
        <f t="shared" si="131"/>
        <v>82900.421715999983</v>
      </c>
      <c r="AH293" s="84">
        <f t="shared" si="132"/>
        <v>85969.116307199976</v>
      </c>
      <c r="AI293" s="84">
        <f ca="1">VLOOKUP(eurostat_totals[[#This Row],[energy carrier EUCalc]],$AE$11:$BI$24,COLUMN()-COLUMN($AD$29),FALSE)*eurostat_totals[[#This Row],[2020 1]]</f>
        <v>85969.116307199976</v>
      </c>
      <c r="AJ293" s="84">
        <f ca="1">VLOOKUP(eurostat_totals[[#This Row],[energy carrier EUCalc]],$AE$11:$BI$24,COLUMN()-COLUMN($AD$29),FALSE)*eurostat_totals[[#This Row],[2020 1]]</f>
        <v>85969.116307199976</v>
      </c>
      <c r="AK293" s="84">
        <f ca="1">VLOOKUP(eurostat_totals[[#This Row],[energy carrier EUCalc]],$AE$11:$BI$24,COLUMN()-COLUMN($AD$29),FALSE)*eurostat_totals[[#This Row],[2020 1]]</f>
        <v>85969.116307199976</v>
      </c>
      <c r="AL293" s="84">
        <f ca="1">VLOOKUP(eurostat_totals[[#This Row],[energy carrier EUCalc]],$AE$11:$BI$24,COLUMN()-COLUMN($AD$29),FALSE)*eurostat_totals[[#This Row],[2020 1]]</f>
        <v>85969.116307199976</v>
      </c>
      <c r="AM293" s="84">
        <f ca="1">VLOOKUP(eurostat_totals[[#This Row],[energy carrier EUCalc]],$AE$11:$BI$24,COLUMN()-COLUMN($AD$29),FALSE)*eurostat_totals[[#This Row],[2020 1]]</f>
        <v>85969.116307199976</v>
      </c>
      <c r="AN293" s="84">
        <f ca="1">VLOOKUP(eurostat_totals[[#This Row],[energy carrier EUCalc]],$AE$11:$BI$24,COLUMN()-COLUMN($AD$29),FALSE)*eurostat_totals[[#This Row],[2020 1]]</f>
        <v>85969.116307199976</v>
      </c>
      <c r="AO293" s="84">
        <f>VLOOKUP(eurostat_totals[[#This Row],[energy carrier EUCalc]],$AE$11:$BI$24,COLUMN()-COLUMN($AD$29),FALSE)*eurostat_totals[[#This Row],[2020 1]]</f>
        <v>85969.116307199976</v>
      </c>
      <c r="AP293" s="84">
        <f ca="1">VLOOKUP(eurostat_totals[[#This Row],[energy carrier EUCalc]],$AE$11:$BI$24,COLUMN()-COLUMN($AD$29),FALSE)*eurostat_totals[[#This Row],[2020 1]]</f>
        <v>85969.116307199976</v>
      </c>
      <c r="AQ293" s="84">
        <f ca="1">VLOOKUP(eurostat_totals[[#This Row],[energy carrier EUCalc]],$AE$11:$BI$24,COLUMN()-COLUMN($AD$29),FALSE)*eurostat_totals[[#This Row],[2020 1]]</f>
        <v>85969.116307199976</v>
      </c>
      <c r="AR293" s="81">
        <f ca="1">VLOOKUP(eurostat_totals[[#This Row],[energy carrier EUCalc]],$AE$11:$BI$24,COLUMN()-COLUMN($AD$29),FALSE)*eurostat_totals[[#This Row],[2020 1]]</f>
        <v>85969.116307199976</v>
      </c>
      <c r="AS293" s="81">
        <f ca="1">VLOOKUP(eurostat_totals[[#This Row],[energy carrier EUCalc]],$AE$11:$BI$24,COLUMN()-COLUMN($AD$29),FALSE)*eurostat_totals[[#This Row],[2020 1]]</f>
        <v>85969.116307199976</v>
      </c>
      <c r="AT293" s="81">
        <f ca="1">VLOOKUP(eurostat_totals[[#This Row],[energy carrier EUCalc]],$AE$11:$BI$24,COLUMN()-COLUMN($AD$29),FALSE)*eurostat_totals[[#This Row],[2020 1]]</f>
        <v>85969.116307199976</v>
      </c>
      <c r="AU293" s="81">
        <f ca="1">VLOOKUP(eurostat_totals[[#This Row],[energy carrier EUCalc]],$AE$11:$BI$24,COLUMN()-COLUMN($AD$29),FALSE)*eurostat_totals[[#This Row],[2020 1]]</f>
        <v>85969.116307199976</v>
      </c>
      <c r="AV293" s="81">
        <f>VLOOKUP(eurostat_totals[[#This Row],[energy carrier EUCalc]],$AE$11:$BI$24,COLUMN()-COLUMN($AD$29),FALSE)*eurostat_totals[[#This Row],[2020 1]]</f>
        <v>85969.116307199976</v>
      </c>
      <c r="AW293" s="81">
        <f ca="1">VLOOKUP(eurostat_totals[[#This Row],[energy carrier EUCalc]],$AE$11:$BI$24,COLUMN()-COLUMN($AD$29),FALSE)*eurostat_totals[[#This Row],[2020 1]]</f>
        <v>85969.116307199976</v>
      </c>
      <c r="AX293" s="81">
        <f ca="1">VLOOKUP(eurostat_totals[[#This Row],[energy carrier EUCalc]],$AE$11:$BI$24,COLUMN()-COLUMN($AD$29),FALSE)*eurostat_totals[[#This Row],[2020 1]]</f>
        <v>85969.116307199976</v>
      </c>
      <c r="AY293" s="81">
        <f ca="1">VLOOKUP(eurostat_totals[[#This Row],[energy carrier EUCalc]],$AE$11:$BI$24,COLUMN()-COLUMN($AD$29),FALSE)*eurostat_totals[[#This Row],[2020 1]]</f>
        <v>85969.116307199976</v>
      </c>
      <c r="AZ293" s="81">
        <f ca="1">VLOOKUP(eurostat_totals[[#This Row],[energy carrier EUCalc]],$AE$11:$BI$24,COLUMN()-COLUMN($AD$29),FALSE)*eurostat_totals[[#This Row],[2020 1]]</f>
        <v>85969.116307199976</v>
      </c>
      <c r="BA293" s="81">
        <f ca="1">VLOOKUP(eurostat_totals[[#This Row],[energy carrier EUCalc]],$AE$11:$BI$24,COLUMN()-COLUMN($AD$29),FALSE)*eurostat_totals[[#This Row],[2020 1]]</f>
        <v>85969.116307199976</v>
      </c>
      <c r="BB293" s="81">
        <f ca="1">VLOOKUP(eurostat_totals[[#This Row],[energy carrier EUCalc]],$AE$11:$BI$24,COLUMN()-COLUMN($AD$29),FALSE)*eurostat_totals[[#This Row],[2020 1]]</f>
        <v>85969.116307199976</v>
      </c>
      <c r="BC293" s="81">
        <f>VLOOKUP(eurostat_totals[[#This Row],[energy carrier EUCalc]],$AE$11:$BI$24,COLUMN()-COLUMN($AD$29),FALSE)*eurostat_totals[[#This Row],[2020 1]]</f>
        <v>85969.116307199976</v>
      </c>
      <c r="BD293" s="81">
        <f ca="1">VLOOKUP(eurostat_totals[[#This Row],[energy carrier EUCalc]],$AE$11:$BI$24,COLUMN()-COLUMN($AD$29),FALSE)*eurostat_totals[[#This Row],[2020 1]]</f>
        <v>85969.116307199976</v>
      </c>
      <c r="BE293" s="81">
        <f ca="1">VLOOKUP(eurostat_totals[[#This Row],[energy carrier EUCalc]],$AE$11:$BI$24,COLUMN()-COLUMN($AD$29),FALSE)*eurostat_totals[[#This Row],[2020 1]]</f>
        <v>85969.116307199976</v>
      </c>
      <c r="BF293" s="81">
        <f ca="1">VLOOKUP(eurostat_totals[[#This Row],[energy carrier EUCalc]],$AE$11:$BI$24,COLUMN()-COLUMN($AD$29),FALSE)*eurostat_totals[[#This Row],[2020 1]]</f>
        <v>85969.116307199976</v>
      </c>
      <c r="BG293" s="81">
        <f ca="1">VLOOKUP(eurostat_totals[[#This Row],[energy carrier EUCalc]],$AE$11:$BI$24,COLUMN()-COLUMN($AD$29),FALSE)*eurostat_totals[[#This Row],[2020 1]]</f>
        <v>85969.116307199976</v>
      </c>
      <c r="BH293" s="81">
        <f ca="1">VLOOKUP(eurostat_totals[[#This Row],[energy carrier EUCalc]],$AE$11:$BI$24,COLUMN()-COLUMN($AD$29),FALSE)*eurostat_totals[[#This Row],[2020 1]]</f>
        <v>85969.116307199976</v>
      </c>
      <c r="BI293" s="81">
        <f ca="1">VLOOKUP(eurostat_totals[[#This Row],[energy carrier EUCalc]],$AE$11:$BI$24,COLUMN()-COLUMN($AD$29),FALSE)*eurostat_totals[[#This Row],[2020 1]]</f>
        <v>85969.116307199976</v>
      </c>
    </row>
    <row r="294" spans="1:61" x14ac:dyDescent="0.25">
      <c r="A294" s="81" t="str">
        <f t="shared" si="133"/>
        <v>liquid-bioLatvia</v>
      </c>
      <c r="B294" s="6" t="s">
        <v>74</v>
      </c>
      <c r="C294" t="s">
        <v>23</v>
      </c>
      <c r="D294" s="84">
        <v>5558.3375299999998</v>
      </c>
      <c r="E294" s="84">
        <v>6852.5006699999994</v>
      </c>
      <c r="F294" s="84">
        <v>6755.552990000001</v>
      </c>
      <c r="G294" s="84">
        <v>7332.2265400000006</v>
      </c>
      <c r="H294" s="84">
        <v>7444.4444100000001</v>
      </c>
      <c r="I294" s="84">
        <v>8334.1626700000015</v>
      </c>
      <c r="J294" s="84">
        <v>8708.0555400000012</v>
      </c>
      <c r="K294" s="84">
        <v>8258.335070000001</v>
      </c>
      <c r="L294" s="84">
        <v>8331.6622200000002</v>
      </c>
      <c r="M294" s="84">
        <v>8071.6619400000009</v>
      </c>
      <c r="N294" s="84">
        <v>7841.1088200000013</v>
      </c>
      <c r="O294" s="84">
        <v>8477.5024200000007</v>
      </c>
      <c r="P294" s="84">
        <v>8355.0036299999992</v>
      </c>
      <c r="Q294" s="84">
        <v>8847.2201200000018</v>
      </c>
      <c r="R294" s="84">
        <v>8909.1615000000002</v>
      </c>
      <c r="S294" s="84">
        <v>8953.89048</v>
      </c>
      <c r="T294" s="84">
        <v>8665.2804000000015</v>
      </c>
      <c r="U294" s="84">
        <v>8449.43923</v>
      </c>
      <c r="V294" s="84">
        <v>8379.9964999999993</v>
      </c>
      <c r="W294" s="84">
        <v>9351.9388600000002</v>
      </c>
      <c r="X294" s="84">
        <v>6954.4492500000006</v>
      </c>
      <c r="Y294" s="84">
        <v>7262.2255700000005</v>
      </c>
      <c r="Z294" s="84">
        <v>7728.8909500000009</v>
      </c>
      <c r="AA294" s="84">
        <v>6720.8374400000012</v>
      </c>
      <c r="AB294" s="84">
        <v>6605.56088</v>
      </c>
      <c r="AC294" s="84">
        <v>5330.5523500000008</v>
      </c>
      <c r="AD294" s="84">
        <v>5238.6055700000006</v>
      </c>
      <c r="AE294" s="84">
        <v>5877.3600600000009</v>
      </c>
      <c r="AF294" s="84">
        <f t="shared" si="130"/>
        <v>5507.0538820000011</v>
      </c>
      <c r="AG294" s="84">
        <f t="shared" si="131"/>
        <v>5264.2971704000011</v>
      </c>
      <c r="AH294" s="84">
        <f t="shared" si="132"/>
        <v>4996.0444284800014</v>
      </c>
      <c r="AI294" s="84">
        <f ca="1">VLOOKUP(eurostat_totals[[#This Row],[energy carrier EUCalc]],$AE$11:$BI$24,COLUMN()-COLUMN($AD$29),FALSE)*eurostat_totals[[#This Row],[2020 1]]</f>
        <v>4996.0444284800014</v>
      </c>
      <c r="AJ294" s="84">
        <f ca="1">VLOOKUP(eurostat_totals[[#This Row],[energy carrier EUCalc]],$AE$11:$BI$24,COLUMN()-COLUMN($AD$29),FALSE)*eurostat_totals[[#This Row],[2020 1]]</f>
        <v>4996.0444284800014</v>
      </c>
      <c r="AK294" s="84">
        <f ca="1">VLOOKUP(eurostat_totals[[#This Row],[energy carrier EUCalc]],$AE$11:$BI$24,COLUMN()-COLUMN($AD$29),FALSE)*eurostat_totals[[#This Row],[2020 1]]</f>
        <v>4996.0444284800014</v>
      </c>
      <c r="AL294" s="84">
        <f ca="1">VLOOKUP(eurostat_totals[[#This Row],[energy carrier EUCalc]],$AE$11:$BI$24,COLUMN()-COLUMN($AD$29),FALSE)*eurostat_totals[[#This Row],[2020 1]]</f>
        <v>4996.0444284800014</v>
      </c>
      <c r="AM294" s="84">
        <f ca="1">VLOOKUP(eurostat_totals[[#This Row],[energy carrier EUCalc]],$AE$11:$BI$24,COLUMN()-COLUMN($AD$29),FALSE)*eurostat_totals[[#This Row],[2020 1]]</f>
        <v>4996.0444284800014</v>
      </c>
      <c r="AN294" s="84">
        <f ca="1">VLOOKUP(eurostat_totals[[#This Row],[energy carrier EUCalc]],$AE$11:$BI$24,COLUMN()-COLUMN($AD$29),FALSE)*eurostat_totals[[#This Row],[2020 1]]</f>
        <v>4996.0444284800014</v>
      </c>
      <c r="AO294" s="84">
        <f>VLOOKUP(eurostat_totals[[#This Row],[energy carrier EUCalc]],$AE$11:$BI$24,COLUMN()-COLUMN($AD$29),FALSE)*eurostat_totals[[#This Row],[2020 1]]</f>
        <v>4996.0444284800014</v>
      </c>
      <c r="AP294" s="84">
        <f ca="1">VLOOKUP(eurostat_totals[[#This Row],[energy carrier EUCalc]],$AE$11:$BI$24,COLUMN()-COLUMN($AD$29),FALSE)*eurostat_totals[[#This Row],[2020 1]]</f>
        <v>4996.0444284800014</v>
      </c>
      <c r="AQ294" s="84">
        <f ca="1">VLOOKUP(eurostat_totals[[#This Row],[energy carrier EUCalc]],$AE$11:$BI$24,COLUMN()-COLUMN($AD$29),FALSE)*eurostat_totals[[#This Row],[2020 1]]</f>
        <v>4996.0444284800014</v>
      </c>
      <c r="AR294" s="81">
        <f ca="1">VLOOKUP(eurostat_totals[[#This Row],[energy carrier EUCalc]],$AE$11:$BI$24,COLUMN()-COLUMN($AD$29),FALSE)*eurostat_totals[[#This Row],[2020 1]]</f>
        <v>4996.0444284800014</v>
      </c>
      <c r="AS294" s="81">
        <f ca="1">VLOOKUP(eurostat_totals[[#This Row],[energy carrier EUCalc]],$AE$11:$BI$24,COLUMN()-COLUMN($AD$29),FALSE)*eurostat_totals[[#This Row],[2020 1]]</f>
        <v>4996.0444284800014</v>
      </c>
      <c r="AT294" s="81">
        <f ca="1">VLOOKUP(eurostat_totals[[#This Row],[energy carrier EUCalc]],$AE$11:$BI$24,COLUMN()-COLUMN($AD$29),FALSE)*eurostat_totals[[#This Row],[2020 1]]</f>
        <v>4996.0444284800014</v>
      </c>
      <c r="AU294" s="81">
        <f ca="1">VLOOKUP(eurostat_totals[[#This Row],[energy carrier EUCalc]],$AE$11:$BI$24,COLUMN()-COLUMN($AD$29),FALSE)*eurostat_totals[[#This Row],[2020 1]]</f>
        <v>4996.0444284800014</v>
      </c>
      <c r="AV294" s="81">
        <f>VLOOKUP(eurostat_totals[[#This Row],[energy carrier EUCalc]],$AE$11:$BI$24,COLUMN()-COLUMN($AD$29),FALSE)*eurostat_totals[[#This Row],[2020 1]]</f>
        <v>4996.0444284800014</v>
      </c>
      <c r="AW294" s="81">
        <f ca="1">VLOOKUP(eurostat_totals[[#This Row],[energy carrier EUCalc]],$AE$11:$BI$24,COLUMN()-COLUMN($AD$29),FALSE)*eurostat_totals[[#This Row],[2020 1]]</f>
        <v>4996.0444284800014</v>
      </c>
      <c r="AX294" s="81">
        <f ca="1">VLOOKUP(eurostat_totals[[#This Row],[energy carrier EUCalc]],$AE$11:$BI$24,COLUMN()-COLUMN($AD$29),FALSE)*eurostat_totals[[#This Row],[2020 1]]</f>
        <v>4996.0444284800014</v>
      </c>
      <c r="AY294" s="81">
        <f ca="1">VLOOKUP(eurostat_totals[[#This Row],[energy carrier EUCalc]],$AE$11:$BI$24,COLUMN()-COLUMN($AD$29),FALSE)*eurostat_totals[[#This Row],[2020 1]]</f>
        <v>4996.0444284800014</v>
      </c>
      <c r="AZ294" s="81">
        <f ca="1">VLOOKUP(eurostat_totals[[#This Row],[energy carrier EUCalc]],$AE$11:$BI$24,COLUMN()-COLUMN($AD$29),FALSE)*eurostat_totals[[#This Row],[2020 1]]</f>
        <v>4996.0444284800014</v>
      </c>
      <c r="BA294" s="81">
        <f ca="1">VLOOKUP(eurostat_totals[[#This Row],[energy carrier EUCalc]],$AE$11:$BI$24,COLUMN()-COLUMN($AD$29),FALSE)*eurostat_totals[[#This Row],[2020 1]]</f>
        <v>4996.0444284800014</v>
      </c>
      <c r="BB294" s="81">
        <f ca="1">VLOOKUP(eurostat_totals[[#This Row],[energy carrier EUCalc]],$AE$11:$BI$24,COLUMN()-COLUMN($AD$29),FALSE)*eurostat_totals[[#This Row],[2020 1]]</f>
        <v>4996.0444284800014</v>
      </c>
      <c r="BC294" s="81">
        <f>VLOOKUP(eurostat_totals[[#This Row],[energy carrier EUCalc]],$AE$11:$BI$24,COLUMN()-COLUMN($AD$29),FALSE)*eurostat_totals[[#This Row],[2020 1]]</f>
        <v>4996.0444284800014</v>
      </c>
      <c r="BD294" s="81">
        <f ca="1">VLOOKUP(eurostat_totals[[#This Row],[energy carrier EUCalc]],$AE$11:$BI$24,COLUMN()-COLUMN($AD$29),FALSE)*eurostat_totals[[#This Row],[2020 1]]</f>
        <v>4996.0444284800014</v>
      </c>
      <c r="BE294" s="81">
        <f ca="1">VLOOKUP(eurostat_totals[[#This Row],[energy carrier EUCalc]],$AE$11:$BI$24,COLUMN()-COLUMN($AD$29),FALSE)*eurostat_totals[[#This Row],[2020 1]]</f>
        <v>4996.0444284800014</v>
      </c>
      <c r="BF294" s="81">
        <f ca="1">VLOOKUP(eurostat_totals[[#This Row],[energy carrier EUCalc]],$AE$11:$BI$24,COLUMN()-COLUMN($AD$29),FALSE)*eurostat_totals[[#This Row],[2020 1]]</f>
        <v>4996.0444284800014</v>
      </c>
      <c r="BG294" s="81">
        <f ca="1">VLOOKUP(eurostat_totals[[#This Row],[energy carrier EUCalc]],$AE$11:$BI$24,COLUMN()-COLUMN($AD$29),FALSE)*eurostat_totals[[#This Row],[2020 1]]</f>
        <v>4996.0444284800014</v>
      </c>
      <c r="BH294" s="81">
        <f ca="1">VLOOKUP(eurostat_totals[[#This Row],[energy carrier EUCalc]],$AE$11:$BI$24,COLUMN()-COLUMN($AD$29),FALSE)*eurostat_totals[[#This Row],[2020 1]]</f>
        <v>4996.0444284800014</v>
      </c>
      <c r="BI294" s="81">
        <f ca="1">VLOOKUP(eurostat_totals[[#This Row],[energy carrier EUCalc]],$AE$11:$BI$24,COLUMN()-COLUMN($AD$29),FALSE)*eurostat_totals[[#This Row],[2020 1]]</f>
        <v>4996.0444284800014</v>
      </c>
    </row>
    <row r="295" spans="1:61" x14ac:dyDescent="0.25">
      <c r="A295" s="81" t="str">
        <f t="shared" si="133"/>
        <v>liquid-bioLithuania</v>
      </c>
      <c r="B295" s="6" t="s">
        <v>74</v>
      </c>
      <c r="C295" t="s">
        <v>24</v>
      </c>
      <c r="D295" s="84">
        <v>2499.7173100000005</v>
      </c>
      <c r="E295" s="84">
        <v>2499.7173100000005</v>
      </c>
      <c r="F295" s="84">
        <v>2569.71828</v>
      </c>
      <c r="G295" s="84">
        <v>4197.4996000000001</v>
      </c>
      <c r="H295" s="84">
        <v>4220.8293800000001</v>
      </c>
      <c r="I295" s="84">
        <v>4604.7240500000007</v>
      </c>
      <c r="J295" s="84">
        <v>4964.9981900000002</v>
      </c>
      <c r="K295" s="84">
        <v>5069.44722</v>
      </c>
      <c r="L295" s="84">
        <v>5476.6716700000006</v>
      </c>
      <c r="M295" s="84">
        <v>5744.1616700000004</v>
      </c>
      <c r="N295" s="84">
        <v>6124.7185300000001</v>
      </c>
      <c r="O295" s="84">
        <v>6260.8360500000008</v>
      </c>
      <c r="P295" s="84">
        <v>6141.6634400000003</v>
      </c>
      <c r="Q295" s="84">
        <v>6197.4990700000008</v>
      </c>
      <c r="R295" s="84">
        <v>6301.1107400000001</v>
      </c>
      <c r="S295" s="84">
        <v>6461.3837699999995</v>
      </c>
      <c r="T295" s="84">
        <v>6677.5040600000011</v>
      </c>
      <c r="U295" s="84">
        <v>6423.3304100000005</v>
      </c>
      <c r="V295" s="84">
        <v>6664.7226900000005</v>
      </c>
      <c r="W295" s="84">
        <v>6793.60635</v>
      </c>
      <c r="X295" s="84">
        <v>6673.3288900000007</v>
      </c>
      <c r="Y295" s="84">
        <v>6491.3891700000004</v>
      </c>
      <c r="Z295" s="84">
        <v>6518.6150000000007</v>
      </c>
      <c r="AA295" s="84">
        <v>6276.3853600000011</v>
      </c>
      <c r="AB295" s="84">
        <v>5911.3894400000008</v>
      </c>
      <c r="AC295" s="84">
        <v>5706.3874300000007</v>
      </c>
      <c r="AD295" s="84">
        <v>5627.7802600000005</v>
      </c>
      <c r="AE295" s="84">
        <v>5468.3329600000006</v>
      </c>
      <c r="AF295" s="84">
        <f t="shared" si="130"/>
        <v>5258.2765520000003</v>
      </c>
      <c r="AG295" s="84">
        <f t="shared" si="131"/>
        <v>5054.6547903999999</v>
      </c>
      <c r="AH295" s="84">
        <f t="shared" si="132"/>
        <v>4883.3078604799994</v>
      </c>
      <c r="AI295" s="84">
        <f ca="1">VLOOKUP(eurostat_totals[[#This Row],[energy carrier EUCalc]],$AE$11:$BI$24,COLUMN()-COLUMN($AD$29),FALSE)*eurostat_totals[[#This Row],[2020 1]]</f>
        <v>4883.3078604799994</v>
      </c>
      <c r="AJ295" s="84">
        <f ca="1">VLOOKUP(eurostat_totals[[#This Row],[energy carrier EUCalc]],$AE$11:$BI$24,COLUMN()-COLUMN($AD$29),FALSE)*eurostat_totals[[#This Row],[2020 1]]</f>
        <v>4883.3078604799994</v>
      </c>
      <c r="AK295" s="84">
        <f ca="1">VLOOKUP(eurostat_totals[[#This Row],[energy carrier EUCalc]],$AE$11:$BI$24,COLUMN()-COLUMN($AD$29),FALSE)*eurostat_totals[[#This Row],[2020 1]]</f>
        <v>4883.3078604799994</v>
      </c>
      <c r="AL295" s="84">
        <f ca="1">VLOOKUP(eurostat_totals[[#This Row],[energy carrier EUCalc]],$AE$11:$BI$24,COLUMN()-COLUMN($AD$29),FALSE)*eurostat_totals[[#This Row],[2020 1]]</f>
        <v>4883.3078604799994</v>
      </c>
      <c r="AM295" s="84">
        <f ca="1">VLOOKUP(eurostat_totals[[#This Row],[energy carrier EUCalc]],$AE$11:$BI$24,COLUMN()-COLUMN($AD$29),FALSE)*eurostat_totals[[#This Row],[2020 1]]</f>
        <v>4883.3078604799994</v>
      </c>
      <c r="AN295" s="84">
        <f ca="1">VLOOKUP(eurostat_totals[[#This Row],[energy carrier EUCalc]],$AE$11:$BI$24,COLUMN()-COLUMN($AD$29),FALSE)*eurostat_totals[[#This Row],[2020 1]]</f>
        <v>4883.3078604799994</v>
      </c>
      <c r="AO295" s="84">
        <f>VLOOKUP(eurostat_totals[[#This Row],[energy carrier EUCalc]],$AE$11:$BI$24,COLUMN()-COLUMN($AD$29),FALSE)*eurostat_totals[[#This Row],[2020 1]]</f>
        <v>4883.3078604799994</v>
      </c>
      <c r="AP295" s="84">
        <f ca="1">VLOOKUP(eurostat_totals[[#This Row],[energy carrier EUCalc]],$AE$11:$BI$24,COLUMN()-COLUMN($AD$29),FALSE)*eurostat_totals[[#This Row],[2020 1]]</f>
        <v>4883.3078604799994</v>
      </c>
      <c r="AQ295" s="84">
        <f ca="1">VLOOKUP(eurostat_totals[[#This Row],[energy carrier EUCalc]],$AE$11:$BI$24,COLUMN()-COLUMN($AD$29),FALSE)*eurostat_totals[[#This Row],[2020 1]]</f>
        <v>4883.3078604799994</v>
      </c>
      <c r="AR295" s="81">
        <f ca="1">VLOOKUP(eurostat_totals[[#This Row],[energy carrier EUCalc]],$AE$11:$BI$24,COLUMN()-COLUMN($AD$29),FALSE)*eurostat_totals[[#This Row],[2020 1]]</f>
        <v>4883.3078604799994</v>
      </c>
      <c r="AS295" s="81">
        <f ca="1">VLOOKUP(eurostat_totals[[#This Row],[energy carrier EUCalc]],$AE$11:$BI$24,COLUMN()-COLUMN($AD$29),FALSE)*eurostat_totals[[#This Row],[2020 1]]</f>
        <v>4883.3078604799994</v>
      </c>
      <c r="AT295" s="81">
        <f ca="1">VLOOKUP(eurostat_totals[[#This Row],[energy carrier EUCalc]],$AE$11:$BI$24,COLUMN()-COLUMN($AD$29),FALSE)*eurostat_totals[[#This Row],[2020 1]]</f>
        <v>4883.3078604799994</v>
      </c>
      <c r="AU295" s="81">
        <f ca="1">VLOOKUP(eurostat_totals[[#This Row],[energy carrier EUCalc]],$AE$11:$BI$24,COLUMN()-COLUMN($AD$29),FALSE)*eurostat_totals[[#This Row],[2020 1]]</f>
        <v>4883.3078604799994</v>
      </c>
      <c r="AV295" s="81">
        <f>VLOOKUP(eurostat_totals[[#This Row],[energy carrier EUCalc]],$AE$11:$BI$24,COLUMN()-COLUMN($AD$29),FALSE)*eurostat_totals[[#This Row],[2020 1]]</f>
        <v>4883.3078604799994</v>
      </c>
      <c r="AW295" s="81">
        <f ca="1">VLOOKUP(eurostat_totals[[#This Row],[energy carrier EUCalc]],$AE$11:$BI$24,COLUMN()-COLUMN($AD$29),FALSE)*eurostat_totals[[#This Row],[2020 1]]</f>
        <v>4883.3078604799994</v>
      </c>
      <c r="AX295" s="81">
        <f ca="1">VLOOKUP(eurostat_totals[[#This Row],[energy carrier EUCalc]],$AE$11:$BI$24,COLUMN()-COLUMN($AD$29),FALSE)*eurostat_totals[[#This Row],[2020 1]]</f>
        <v>4883.3078604799994</v>
      </c>
      <c r="AY295" s="81">
        <f ca="1">VLOOKUP(eurostat_totals[[#This Row],[energy carrier EUCalc]],$AE$11:$BI$24,COLUMN()-COLUMN($AD$29),FALSE)*eurostat_totals[[#This Row],[2020 1]]</f>
        <v>4883.3078604799994</v>
      </c>
      <c r="AZ295" s="81">
        <f ca="1">VLOOKUP(eurostat_totals[[#This Row],[energy carrier EUCalc]],$AE$11:$BI$24,COLUMN()-COLUMN($AD$29),FALSE)*eurostat_totals[[#This Row],[2020 1]]</f>
        <v>4883.3078604799994</v>
      </c>
      <c r="BA295" s="81">
        <f ca="1">VLOOKUP(eurostat_totals[[#This Row],[energy carrier EUCalc]],$AE$11:$BI$24,COLUMN()-COLUMN($AD$29),FALSE)*eurostat_totals[[#This Row],[2020 1]]</f>
        <v>4883.3078604799994</v>
      </c>
      <c r="BB295" s="81">
        <f ca="1">VLOOKUP(eurostat_totals[[#This Row],[energy carrier EUCalc]],$AE$11:$BI$24,COLUMN()-COLUMN($AD$29),FALSE)*eurostat_totals[[#This Row],[2020 1]]</f>
        <v>4883.3078604799994</v>
      </c>
      <c r="BC295" s="81">
        <f>VLOOKUP(eurostat_totals[[#This Row],[energy carrier EUCalc]],$AE$11:$BI$24,COLUMN()-COLUMN($AD$29),FALSE)*eurostat_totals[[#This Row],[2020 1]]</f>
        <v>4883.3078604799994</v>
      </c>
      <c r="BD295" s="81">
        <f ca="1">VLOOKUP(eurostat_totals[[#This Row],[energy carrier EUCalc]],$AE$11:$BI$24,COLUMN()-COLUMN($AD$29),FALSE)*eurostat_totals[[#This Row],[2020 1]]</f>
        <v>4883.3078604799994</v>
      </c>
      <c r="BE295" s="81">
        <f ca="1">VLOOKUP(eurostat_totals[[#This Row],[energy carrier EUCalc]],$AE$11:$BI$24,COLUMN()-COLUMN($AD$29),FALSE)*eurostat_totals[[#This Row],[2020 1]]</f>
        <v>4883.3078604799994</v>
      </c>
      <c r="BF295" s="81">
        <f ca="1">VLOOKUP(eurostat_totals[[#This Row],[energy carrier EUCalc]],$AE$11:$BI$24,COLUMN()-COLUMN($AD$29),FALSE)*eurostat_totals[[#This Row],[2020 1]]</f>
        <v>4883.3078604799994</v>
      </c>
      <c r="BG295" s="81">
        <f ca="1">VLOOKUP(eurostat_totals[[#This Row],[energy carrier EUCalc]],$AE$11:$BI$24,COLUMN()-COLUMN($AD$29),FALSE)*eurostat_totals[[#This Row],[2020 1]]</f>
        <v>4883.3078604799994</v>
      </c>
      <c r="BH295" s="81">
        <f ca="1">VLOOKUP(eurostat_totals[[#This Row],[energy carrier EUCalc]],$AE$11:$BI$24,COLUMN()-COLUMN($AD$29),FALSE)*eurostat_totals[[#This Row],[2020 1]]</f>
        <v>4883.3078604799994</v>
      </c>
      <c r="BI295" s="81">
        <f ca="1">VLOOKUP(eurostat_totals[[#This Row],[energy carrier EUCalc]],$AE$11:$BI$24,COLUMN()-COLUMN($AD$29),FALSE)*eurostat_totals[[#This Row],[2020 1]]</f>
        <v>4883.3078604799994</v>
      </c>
    </row>
    <row r="296" spans="1:61" x14ac:dyDescent="0.25">
      <c r="A296" s="81" t="str">
        <f t="shared" si="133"/>
        <v>liquid-bioLuxembourg</v>
      </c>
      <c r="B296" s="6" t="s">
        <v>74</v>
      </c>
      <c r="C296" t="s">
        <v>27</v>
      </c>
      <c r="D296" s="84">
        <v>0</v>
      </c>
      <c r="E296" s="84">
        <v>0</v>
      </c>
      <c r="F296" s="84">
        <v>179.17178000000001</v>
      </c>
      <c r="G296" s="84">
        <v>179.17178000000001</v>
      </c>
      <c r="H296" s="84">
        <v>179.17178000000001</v>
      </c>
      <c r="I296" s="84">
        <v>179.17178000000001</v>
      </c>
      <c r="J296" s="84">
        <v>179.17178000000001</v>
      </c>
      <c r="K296" s="84">
        <v>179.17178000000001</v>
      </c>
      <c r="L296" s="84">
        <v>179.17178000000001</v>
      </c>
      <c r="M296" s="84">
        <v>179.17178000000001</v>
      </c>
      <c r="N296" s="84">
        <v>175.63626000000002</v>
      </c>
      <c r="O296" s="84">
        <v>190.39473000000001</v>
      </c>
      <c r="P296" s="84">
        <v>176.81089</v>
      </c>
      <c r="Q296" s="84">
        <v>181.52104000000003</v>
      </c>
      <c r="R296" s="84">
        <v>194.08143999999999</v>
      </c>
      <c r="S296" s="84">
        <v>186.74290999999999</v>
      </c>
      <c r="T296" s="84">
        <v>188.39437000000004</v>
      </c>
      <c r="U296" s="84">
        <v>170.78655000000001</v>
      </c>
      <c r="V296" s="84">
        <v>190.19702000000001</v>
      </c>
      <c r="W296" s="84">
        <v>214.39904999999999</v>
      </c>
      <c r="X296" s="84">
        <v>226.76174000000003</v>
      </c>
      <c r="Y296" s="84">
        <v>186.95224999999999</v>
      </c>
      <c r="Z296" s="84">
        <v>235.37957000000003</v>
      </c>
      <c r="AA296" s="84">
        <v>262.84962999999999</v>
      </c>
      <c r="AB296" s="84">
        <v>294.05292000000003</v>
      </c>
      <c r="AC296" s="84">
        <v>323.25585000000007</v>
      </c>
      <c r="AD296" s="84">
        <v>365.53090000000003</v>
      </c>
      <c r="AE296" s="84">
        <v>384.19704999999999</v>
      </c>
      <c r="AF296" s="84">
        <f t="shared" si="130"/>
        <v>413.96054599999997</v>
      </c>
      <c r="AG296" s="84">
        <f t="shared" si="131"/>
        <v>444.18272919999998</v>
      </c>
      <c r="AH296" s="84">
        <f t="shared" si="132"/>
        <v>474.20869103999996</v>
      </c>
      <c r="AI296" s="84">
        <f ca="1">VLOOKUP(eurostat_totals[[#This Row],[energy carrier EUCalc]],$AE$11:$BI$24,COLUMN()-COLUMN($AD$29),FALSE)*eurostat_totals[[#This Row],[2020 1]]</f>
        <v>474.20869103999996</v>
      </c>
      <c r="AJ296" s="84">
        <f ca="1">VLOOKUP(eurostat_totals[[#This Row],[energy carrier EUCalc]],$AE$11:$BI$24,COLUMN()-COLUMN($AD$29),FALSE)*eurostat_totals[[#This Row],[2020 1]]</f>
        <v>474.20869103999996</v>
      </c>
      <c r="AK296" s="84">
        <f ca="1">VLOOKUP(eurostat_totals[[#This Row],[energy carrier EUCalc]],$AE$11:$BI$24,COLUMN()-COLUMN($AD$29),FALSE)*eurostat_totals[[#This Row],[2020 1]]</f>
        <v>474.20869103999996</v>
      </c>
      <c r="AL296" s="84">
        <f ca="1">VLOOKUP(eurostat_totals[[#This Row],[energy carrier EUCalc]],$AE$11:$BI$24,COLUMN()-COLUMN($AD$29),FALSE)*eurostat_totals[[#This Row],[2020 1]]</f>
        <v>474.20869103999996</v>
      </c>
      <c r="AM296" s="84">
        <f ca="1">VLOOKUP(eurostat_totals[[#This Row],[energy carrier EUCalc]],$AE$11:$BI$24,COLUMN()-COLUMN($AD$29),FALSE)*eurostat_totals[[#This Row],[2020 1]]</f>
        <v>474.20869103999996</v>
      </c>
      <c r="AN296" s="84">
        <f ca="1">VLOOKUP(eurostat_totals[[#This Row],[energy carrier EUCalc]],$AE$11:$BI$24,COLUMN()-COLUMN($AD$29),FALSE)*eurostat_totals[[#This Row],[2020 1]]</f>
        <v>474.20869103999996</v>
      </c>
      <c r="AO296" s="84">
        <f>VLOOKUP(eurostat_totals[[#This Row],[energy carrier EUCalc]],$AE$11:$BI$24,COLUMN()-COLUMN($AD$29),FALSE)*eurostat_totals[[#This Row],[2020 1]]</f>
        <v>474.20869103999996</v>
      </c>
      <c r="AP296" s="84">
        <f ca="1">VLOOKUP(eurostat_totals[[#This Row],[energy carrier EUCalc]],$AE$11:$BI$24,COLUMN()-COLUMN($AD$29),FALSE)*eurostat_totals[[#This Row],[2020 1]]</f>
        <v>474.20869103999996</v>
      </c>
      <c r="AQ296" s="84">
        <f ca="1">VLOOKUP(eurostat_totals[[#This Row],[energy carrier EUCalc]],$AE$11:$BI$24,COLUMN()-COLUMN($AD$29),FALSE)*eurostat_totals[[#This Row],[2020 1]]</f>
        <v>474.20869103999996</v>
      </c>
      <c r="AR296" s="81">
        <f ca="1">VLOOKUP(eurostat_totals[[#This Row],[energy carrier EUCalc]],$AE$11:$BI$24,COLUMN()-COLUMN($AD$29),FALSE)*eurostat_totals[[#This Row],[2020 1]]</f>
        <v>474.20869103999996</v>
      </c>
      <c r="AS296" s="81">
        <f ca="1">VLOOKUP(eurostat_totals[[#This Row],[energy carrier EUCalc]],$AE$11:$BI$24,COLUMN()-COLUMN($AD$29),FALSE)*eurostat_totals[[#This Row],[2020 1]]</f>
        <v>474.20869103999996</v>
      </c>
      <c r="AT296" s="81">
        <f ca="1">VLOOKUP(eurostat_totals[[#This Row],[energy carrier EUCalc]],$AE$11:$BI$24,COLUMN()-COLUMN($AD$29),FALSE)*eurostat_totals[[#This Row],[2020 1]]</f>
        <v>474.20869103999996</v>
      </c>
      <c r="AU296" s="81">
        <f ca="1">VLOOKUP(eurostat_totals[[#This Row],[energy carrier EUCalc]],$AE$11:$BI$24,COLUMN()-COLUMN($AD$29),FALSE)*eurostat_totals[[#This Row],[2020 1]]</f>
        <v>474.20869103999996</v>
      </c>
      <c r="AV296" s="81">
        <f>VLOOKUP(eurostat_totals[[#This Row],[energy carrier EUCalc]],$AE$11:$BI$24,COLUMN()-COLUMN($AD$29),FALSE)*eurostat_totals[[#This Row],[2020 1]]</f>
        <v>474.20869103999996</v>
      </c>
      <c r="AW296" s="81">
        <f ca="1">VLOOKUP(eurostat_totals[[#This Row],[energy carrier EUCalc]],$AE$11:$BI$24,COLUMN()-COLUMN($AD$29),FALSE)*eurostat_totals[[#This Row],[2020 1]]</f>
        <v>474.20869103999996</v>
      </c>
      <c r="AX296" s="81">
        <f ca="1">VLOOKUP(eurostat_totals[[#This Row],[energy carrier EUCalc]],$AE$11:$BI$24,COLUMN()-COLUMN($AD$29),FALSE)*eurostat_totals[[#This Row],[2020 1]]</f>
        <v>474.20869103999996</v>
      </c>
      <c r="AY296" s="81">
        <f ca="1">VLOOKUP(eurostat_totals[[#This Row],[energy carrier EUCalc]],$AE$11:$BI$24,COLUMN()-COLUMN($AD$29),FALSE)*eurostat_totals[[#This Row],[2020 1]]</f>
        <v>474.20869103999996</v>
      </c>
      <c r="AZ296" s="81">
        <f ca="1">VLOOKUP(eurostat_totals[[#This Row],[energy carrier EUCalc]],$AE$11:$BI$24,COLUMN()-COLUMN($AD$29),FALSE)*eurostat_totals[[#This Row],[2020 1]]</f>
        <v>474.20869103999996</v>
      </c>
      <c r="BA296" s="81">
        <f ca="1">VLOOKUP(eurostat_totals[[#This Row],[energy carrier EUCalc]],$AE$11:$BI$24,COLUMN()-COLUMN($AD$29),FALSE)*eurostat_totals[[#This Row],[2020 1]]</f>
        <v>474.20869103999996</v>
      </c>
      <c r="BB296" s="81">
        <f ca="1">VLOOKUP(eurostat_totals[[#This Row],[energy carrier EUCalc]],$AE$11:$BI$24,COLUMN()-COLUMN($AD$29),FALSE)*eurostat_totals[[#This Row],[2020 1]]</f>
        <v>474.20869103999996</v>
      </c>
      <c r="BC296" s="81">
        <f>VLOOKUP(eurostat_totals[[#This Row],[energy carrier EUCalc]],$AE$11:$BI$24,COLUMN()-COLUMN($AD$29),FALSE)*eurostat_totals[[#This Row],[2020 1]]</f>
        <v>474.20869103999996</v>
      </c>
      <c r="BD296" s="81">
        <f ca="1">VLOOKUP(eurostat_totals[[#This Row],[energy carrier EUCalc]],$AE$11:$BI$24,COLUMN()-COLUMN($AD$29),FALSE)*eurostat_totals[[#This Row],[2020 1]]</f>
        <v>474.20869103999996</v>
      </c>
      <c r="BE296" s="81">
        <f ca="1">VLOOKUP(eurostat_totals[[#This Row],[energy carrier EUCalc]],$AE$11:$BI$24,COLUMN()-COLUMN($AD$29),FALSE)*eurostat_totals[[#This Row],[2020 1]]</f>
        <v>474.20869103999996</v>
      </c>
      <c r="BF296" s="81">
        <f ca="1">VLOOKUP(eurostat_totals[[#This Row],[energy carrier EUCalc]],$AE$11:$BI$24,COLUMN()-COLUMN($AD$29),FALSE)*eurostat_totals[[#This Row],[2020 1]]</f>
        <v>474.20869103999996</v>
      </c>
      <c r="BG296" s="81">
        <f ca="1">VLOOKUP(eurostat_totals[[#This Row],[energy carrier EUCalc]],$AE$11:$BI$24,COLUMN()-COLUMN($AD$29),FALSE)*eurostat_totals[[#This Row],[2020 1]]</f>
        <v>474.20869103999996</v>
      </c>
      <c r="BH296" s="81">
        <f ca="1">VLOOKUP(eurostat_totals[[#This Row],[energy carrier EUCalc]],$AE$11:$BI$24,COLUMN()-COLUMN($AD$29),FALSE)*eurostat_totals[[#This Row],[2020 1]]</f>
        <v>474.20869103999996</v>
      </c>
      <c r="BI296" s="81">
        <f ca="1">VLOOKUP(eurostat_totals[[#This Row],[energy carrier EUCalc]],$AE$11:$BI$24,COLUMN()-COLUMN($AD$29),FALSE)*eurostat_totals[[#This Row],[2020 1]]</f>
        <v>474.20869103999996</v>
      </c>
    </row>
    <row r="297" spans="1:61" x14ac:dyDescent="0.25">
      <c r="A297" s="81" t="str">
        <f t="shared" si="133"/>
        <v>liquid-bioMalta</v>
      </c>
      <c r="B297" s="6" t="s">
        <v>74</v>
      </c>
      <c r="C297" t="s">
        <v>29</v>
      </c>
      <c r="D297" s="84">
        <v>0</v>
      </c>
      <c r="E297" s="84">
        <v>0</v>
      </c>
      <c r="F297" s="84">
        <v>0</v>
      </c>
      <c r="G297" s="84">
        <v>0</v>
      </c>
      <c r="H297" s="84">
        <v>0</v>
      </c>
      <c r="I297" s="84">
        <v>0</v>
      </c>
      <c r="J297" s="84">
        <v>0</v>
      </c>
      <c r="K297" s="84">
        <v>0</v>
      </c>
      <c r="L297" s="84">
        <v>0</v>
      </c>
      <c r="M297" s="84">
        <v>0</v>
      </c>
      <c r="N297" s="84">
        <v>0</v>
      </c>
      <c r="O297" s="84">
        <v>0</v>
      </c>
      <c r="P297" s="84">
        <v>0</v>
      </c>
      <c r="Q297" s="84">
        <v>0</v>
      </c>
      <c r="R297" s="84">
        <v>0</v>
      </c>
      <c r="S297" s="84">
        <v>0</v>
      </c>
      <c r="T297" s="84">
        <v>0</v>
      </c>
      <c r="U297" s="84">
        <v>0</v>
      </c>
      <c r="V297" s="84">
        <v>0</v>
      </c>
      <c r="W297" s="84">
        <v>0</v>
      </c>
      <c r="X297" s="84">
        <v>50.218339999999998</v>
      </c>
      <c r="Y297" s="84">
        <v>52.346630000000005</v>
      </c>
      <c r="Z297" s="84">
        <v>59.324630000000006</v>
      </c>
      <c r="AA297" s="84">
        <v>60.778380000000006</v>
      </c>
      <c r="AB297" s="84">
        <v>66.453820000000007</v>
      </c>
      <c r="AC297" s="84">
        <v>69.221760000000003</v>
      </c>
      <c r="AD297" s="84">
        <v>70.280090000000001</v>
      </c>
      <c r="AE297" s="84">
        <v>138.18765999999999</v>
      </c>
      <c r="AF297" s="84">
        <f t="shared" si="130"/>
        <v>153.96026599999999</v>
      </c>
      <c r="AG297" s="84">
        <f t="shared" si="131"/>
        <v>172.59664319999999</v>
      </c>
      <c r="AH297" s="84">
        <f t="shared" si="132"/>
        <v>193.82520783999999</v>
      </c>
      <c r="AI297" s="84">
        <f ca="1">VLOOKUP(eurostat_totals[[#This Row],[energy carrier EUCalc]],$AE$11:$BI$24,COLUMN()-COLUMN($AD$29),FALSE)*eurostat_totals[[#This Row],[2020 1]]</f>
        <v>193.82520783999999</v>
      </c>
      <c r="AJ297" s="84">
        <f ca="1">VLOOKUP(eurostat_totals[[#This Row],[energy carrier EUCalc]],$AE$11:$BI$24,COLUMN()-COLUMN($AD$29),FALSE)*eurostat_totals[[#This Row],[2020 1]]</f>
        <v>193.82520783999999</v>
      </c>
      <c r="AK297" s="84">
        <f ca="1">VLOOKUP(eurostat_totals[[#This Row],[energy carrier EUCalc]],$AE$11:$BI$24,COLUMN()-COLUMN($AD$29),FALSE)*eurostat_totals[[#This Row],[2020 1]]</f>
        <v>193.82520783999999</v>
      </c>
      <c r="AL297" s="84">
        <f ca="1">VLOOKUP(eurostat_totals[[#This Row],[energy carrier EUCalc]],$AE$11:$BI$24,COLUMN()-COLUMN($AD$29),FALSE)*eurostat_totals[[#This Row],[2020 1]]</f>
        <v>193.82520783999999</v>
      </c>
      <c r="AM297" s="84">
        <f ca="1">VLOOKUP(eurostat_totals[[#This Row],[energy carrier EUCalc]],$AE$11:$BI$24,COLUMN()-COLUMN($AD$29),FALSE)*eurostat_totals[[#This Row],[2020 1]]</f>
        <v>193.82520783999999</v>
      </c>
      <c r="AN297" s="84">
        <f ca="1">VLOOKUP(eurostat_totals[[#This Row],[energy carrier EUCalc]],$AE$11:$BI$24,COLUMN()-COLUMN($AD$29),FALSE)*eurostat_totals[[#This Row],[2020 1]]</f>
        <v>193.82520783999999</v>
      </c>
      <c r="AO297" s="84">
        <f>VLOOKUP(eurostat_totals[[#This Row],[energy carrier EUCalc]],$AE$11:$BI$24,COLUMN()-COLUMN($AD$29),FALSE)*eurostat_totals[[#This Row],[2020 1]]</f>
        <v>193.82520783999999</v>
      </c>
      <c r="AP297" s="84">
        <f ca="1">VLOOKUP(eurostat_totals[[#This Row],[energy carrier EUCalc]],$AE$11:$BI$24,COLUMN()-COLUMN($AD$29),FALSE)*eurostat_totals[[#This Row],[2020 1]]</f>
        <v>193.82520783999999</v>
      </c>
      <c r="AQ297" s="84">
        <f ca="1">VLOOKUP(eurostat_totals[[#This Row],[energy carrier EUCalc]],$AE$11:$BI$24,COLUMN()-COLUMN($AD$29),FALSE)*eurostat_totals[[#This Row],[2020 1]]</f>
        <v>193.82520783999999</v>
      </c>
      <c r="AR297" s="81">
        <f ca="1">VLOOKUP(eurostat_totals[[#This Row],[energy carrier EUCalc]],$AE$11:$BI$24,COLUMN()-COLUMN($AD$29),FALSE)*eurostat_totals[[#This Row],[2020 1]]</f>
        <v>193.82520783999999</v>
      </c>
      <c r="AS297" s="81">
        <f ca="1">VLOOKUP(eurostat_totals[[#This Row],[energy carrier EUCalc]],$AE$11:$BI$24,COLUMN()-COLUMN($AD$29),FALSE)*eurostat_totals[[#This Row],[2020 1]]</f>
        <v>193.82520783999999</v>
      </c>
      <c r="AT297" s="81">
        <f ca="1">VLOOKUP(eurostat_totals[[#This Row],[energy carrier EUCalc]],$AE$11:$BI$24,COLUMN()-COLUMN($AD$29),FALSE)*eurostat_totals[[#This Row],[2020 1]]</f>
        <v>193.82520783999999</v>
      </c>
      <c r="AU297" s="81">
        <f ca="1">VLOOKUP(eurostat_totals[[#This Row],[energy carrier EUCalc]],$AE$11:$BI$24,COLUMN()-COLUMN($AD$29),FALSE)*eurostat_totals[[#This Row],[2020 1]]</f>
        <v>193.82520783999999</v>
      </c>
      <c r="AV297" s="81">
        <f>VLOOKUP(eurostat_totals[[#This Row],[energy carrier EUCalc]],$AE$11:$BI$24,COLUMN()-COLUMN($AD$29),FALSE)*eurostat_totals[[#This Row],[2020 1]]</f>
        <v>193.82520783999999</v>
      </c>
      <c r="AW297" s="81">
        <f ca="1">VLOOKUP(eurostat_totals[[#This Row],[energy carrier EUCalc]],$AE$11:$BI$24,COLUMN()-COLUMN($AD$29),FALSE)*eurostat_totals[[#This Row],[2020 1]]</f>
        <v>193.82520783999999</v>
      </c>
      <c r="AX297" s="81">
        <f ca="1">VLOOKUP(eurostat_totals[[#This Row],[energy carrier EUCalc]],$AE$11:$BI$24,COLUMN()-COLUMN($AD$29),FALSE)*eurostat_totals[[#This Row],[2020 1]]</f>
        <v>193.82520783999999</v>
      </c>
      <c r="AY297" s="81">
        <f ca="1">VLOOKUP(eurostat_totals[[#This Row],[energy carrier EUCalc]],$AE$11:$BI$24,COLUMN()-COLUMN($AD$29),FALSE)*eurostat_totals[[#This Row],[2020 1]]</f>
        <v>193.82520783999999</v>
      </c>
      <c r="AZ297" s="81">
        <f ca="1">VLOOKUP(eurostat_totals[[#This Row],[energy carrier EUCalc]],$AE$11:$BI$24,COLUMN()-COLUMN($AD$29),FALSE)*eurostat_totals[[#This Row],[2020 1]]</f>
        <v>193.82520783999999</v>
      </c>
      <c r="BA297" s="81">
        <f ca="1">VLOOKUP(eurostat_totals[[#This Row],[energy carrier EUCalc]],$AE$11:$BI$24,COLUMN()-COLUMN($AD$29),FALSE)*eurostat_totals[[#This Row],[2020 1]]</f>
        <v>193.82520783999999</v>
      </c>
      <c r="BB297" s="81">
        <f ca="1">VLOOKUP(eurostat_totals[[#This Row],[energy carrier EUCalc]],$AE$11:$BI$24,COLUMN()-COLUMN($AD$29),FALSE)*eurostat_totals[[#This Row],[2020 1]]</f>
        <v>193.82520783999999</v>
      </c>
      <c r="BC297" s="81">
        <f>VLOOKUP(eurostat_totals[[#This Row],[energy carrier EUCalc]],$AE$11:$BI$24,COLUMN()-COLUMN($AD$29),FALSE)*eurostat_totals[[#This Row],[2020 1]]</f>
        <v>193.82520783999999</v>
      </c>
      <c r="BD297" s="81">
        <f ca="1">VLOOKUP(eurostat_totals[[#This Row],[energy carrier EUCalc]],$AE$11:$BI$24,COLUMN()-COLUMN($AD$29),FALSE)*eurostat_totals[[#This Row],[2020 1]]</f>
        <v>193.82520783999999</v>
      </c>
      <c r="BE297" s="81">
        <f ca="1">VLOOKUP(eurostat_totals[[#This Row],[energy carrier EUCalc]],$AE$11:$BI$24,COLUMN()-COLUMN($AD$29),FALSE)*eurostat_totals[[#This Row],[2020 1]]</f>
        <v>193.82520783999999</v>
      </c>
      <c r="BF297" s="81">
        <f ca="1">VLOOKUP(eurostat_totals[[#This Row],[energy carrier EUCalc]],$AE$11:$BI$24,COLUMN()-COLUMN($AD$29),FALSE)*eurostat_totals[[#This Row],[2020 1]]</f>
        <v>193.82520783999999</v>
      </c>
      <c r="BG297" s="81">
        <f ca="1">VLOOKUP(eurostat_totals[[#This Row],[energy carrier EUCalc]],$AE$11:$BI$24,COLUMN()-COLUMN($AD$29),FALSE)*eurostat_totals[[#This Row],[2020 1]]</f>
        <v>193.82520783999999</v>
      </c>
      <c r="BH297" s="81">
        <f ca="1">VLOOKUP(eurostat_totals[[#This Row],[energy carrier EUCalc]],$AE$11:$BI$24,COLUMN()-COLUMN($AD$29),FALSE)*eurostat_totals[[#This Row],[2020 1]]</f>
        <v>193.82520783999999</v>
      </c>
      <c r="BI297" s="81">
        <f ca="1">VLOOKUP(eurostat_totals[[#This Row],[energy carrier EUCalc]],$AE$11:$BI$24,COLUMN()-COLUMN($AD$29),FALSE)*eurostat_totals[[#This Row],[2020 1]]</f>
        <v>193.82520783999999</v>
      </c>
    </row>
    <row r="298" spans="1:61" x14ac:dyDescent="0.25">
      <c r="A298" s="81" t="str">
        <f t="shared" si="133"/>
        <v>liquid-bioNetherlands</v>
      </c>
      <c r="B298" s="6" t="s">
        <v>74</v>
      </c>
      <c r="C298" t="s">
        <v>8</v>
      </c>
      <c r="D298" s="84">
        <v>3694.1648300000006</v>
      </c>
      <c r="E298" s="84">
        <v>3683.05818</v>
      </c>
      <c r="F298" s="84">
        <v>3706.1088400000003</v>
      </c>
      <c r="G298" s="84">
        <v>3750.8378200000002</v>
      </c>
      <c r="H298" s="84">
        <v>3815.5587700000005</v>
      </c>
      <c r="I298" s="84">
        <v>3886.7460000000001</v>
      </c>
      <c r="J298" s="84">
        <v>4008.0469000000003</v>
      </c>
      <c r="K298" s="84">
        <v>4052.7061000000008</v>
      </c>
      <c r="L298" s="84">
        <v>4092.4807000000001</v>
      </c>
      <c r="M298" s="84">
        <v>4120.3810700000004</v>
      </c>
      <c r="N298" s="84">
        <v>4137.2329399999999</v>
      </c>
      <c r="O298" s="84">
        <v>4120.0670600000003</v>
      </c>
      <c r="P298" s="84">
        <v>4110.7281700000003</v>
      </c>
      <c r="Q298" s="84">
        <v>4228.8308200000001</v>
      </c>
      <c r="R298" s="84">
        <v>4457.7673700000005</v>
      </c>
      <c r="S298" s="84">
        <v>4701.1832700000004</v>
      </c>
      <c r="T298" s="84">
        <v>4943.9827800000003</v>
      </c>
      <c r="U298" s="84">
        <v>4968.8477200000007</v>
      </c>
      <c r="V298" s="84">
        <v>5036.2319400000006</v>
      </c>
      <c r="W298" s="84">
        <v>5132.2841100000005</v>
      </c>
      <c r="X298" s="84">
        <v>5226.7313400000003</v>
      </c>
      <c r="Y298" s="84">
        <v>5331.0757000000003</v>
      </c>
      <c r="Z298" s="84">
        <v>5432.1171400000003</v>
      </c>
      <c r="AA298" s="84">
        <v>5600.8335500000003</v>
      </c>
      <c r="AB298" s="84">
        <v>5778.7492899999997</v>
      </c>
      <c r="AC298" s="84">
        <v>5899.6082500000002</v>
      </c>
      <c r="AD298" s="84">
        <v>6107.3782000000001</v>
      </c>
      <c r="AE298" s="84">
        <v>6364.1569700000009</v>
      </c>
      <c r="AF298" s="84">
        <f t="shared" si="130"/>
        <v>6550.5649360000007</v>
      </c>
      <c r="AG298" s="84">
        <f t="shared" si="131"/>
        <v>6740.5112132000004</v>
      </c>
      <c r="AH298" s="84">
        <f t="shared" si="132"/>
        <v>6932.8635978400007</v>
      </c>
      <c r="AI298" s="84">
        <f ca="1">VLOOKUP(eurostat_totals[[#This Row],[energy carrier EUCalc]],$AE$11:$BI$24,COLUMN()-COLUMN($AD$29),FALSE)*eurostat_totals[[#This Row],[2020 1]]</f>
        <v>6932.8635978400007</v>
      </c>
      <c r="AJ298" s="84">
        <f ca="1">VLOOKUP(eurostat_totals[[#This Row],[energy carrier EUCalc]],$AE$11:$BI$24,COLUMN()-COLUMN($AD$29),FALSE)*eurostat_totals[[#This Row],[2020 1]]</f>
        <v>6932.8635978400007</v>
      </c>
      <c r="AK298" s="84">
        <f ca="1">VLOOKUP(eurostat_totals[[#This Row],[energy carrier EUCalc]],$AE$11:$BI$24,COLUMN()-COLUMN($AD$29),FALSE)*eurostat_totals[[#This Row],[2020 1]]</f>
        <v>6932.8635978400007</v>
      </c>
      <c r="AL298" s="84">
        <f ca="1">VLOOKUP(eurostat_totals[[#This Row],[energy carrier EUCalc]],$AE$11:$BI$24,COLUMN()-COLUMN($AD$29),FALSE)*eurostat_totals[[#This Row],[2020 1]]</f>
        <v>6932.8635978400007</v>
      </c>
      <c r="AM298" s="84">
        <f ca="1">VLOOKUP(eurostat_totals[[#This Row],[energy carrier EUCalc]],$AE$11:$BI$24,COLUMN()-COLUMN($AD$29),FALSE)*eurostat_totals[[#This Row],[2020 1]]</f>
        <v>6932.8635978400007</v>
      </c>
      <c r="AN298" s="84">
        <f ca="1">VLOOKUP(eurostat_totals[[#This Row],[energy carrier EUCalc]],$AE$11:$BI$24,COLUMN()-COLUMN($AD$29),FALSE)*eurostat_totals[[#This Row],[2020 1]]</f>
        <v>6932.8635978400007</v>
      </c>
      <c r="AO298" s="84">
        <f>VLOOKUP(eurostat_totals[[#This Row],[energy carrier EUCalc]],$AE$11:$BI$24,COLUMN()-COLUMN($AD$29),FALSE)*eurostat_totals[[#This Row],[2020 1]]</f>
        <v>6932.8635978400007</v>
      </c>
      <c r="AP298" s="84">
        <f ca="1">VLOOKUP(eurostat_totals[[#This Row],[energy carrier EUCalc]],$AE$11:$BI$24,COLUMN()-COLUMN($AD$29),FALSE)*eurostat_totals[[#This Row],[2020 1]]</f>
        <v>6932.8635978400007</v>
      </c>
      <c r="AQ298" s="84">
        <f ca="1">VLOOKUP(eurostat_totals[[#This Row],[energy carrier EUCalc]],$AE$11:$BI$24,COLUMN()-COLUMN($AD$29),FALSE)*eurostat_totals[[#This Row],[2020 1]]</f>
        <v>6932.8635978400007</v>
      </c>
      <c r="AR298" s="81">
        <f ca="1">VLOOKUP(eurostat_totals[[#This Row],[energy carrier EUCalc]],$AE$11:$BI$24,COLUMN()-COLUMN($AD$29),FALSE)*eurostat_totals[[#This Row],[2020 1]]</f>
        <v>6932.8635978400007</v>
      </c>
      <c r="AS298" s="81">
        <f ca="1">VLOOKUP(eurostat_totals[[#This Row],[energy carrier EUCalc]],$AE$11:$BI$24,COLUMN()-COLUMN($AD$29),FALSE)*eurostat_totals[[#This Row],[2020 1]]</f>
        <v>6932.8635978400007</v>
      </c>
      <c r="AT298" s="81">
        <f ca="1">VLOOKUP(eurostat_totals[[#This Row],[energy carrier EUCalc]],$AE$11:$BI$24,COLUMN()-COLUMN($AD$29),FALSE)*eurostat_totals[[#This Row],[2020 1]]</f>
        <v>6932.8635978400007</v>
      </c>
      <c r="AU298" s="81">
        <f ca="1">VLOOKUP(eurostat_totals[[#This Row],[energy carrier EUCalc]],$AE$11:$BI$24,COLUMN()-COLUMN($AD$29),FALSE)*eurostat_totals[[#This Row],[2020 1]]</f>
        <v>6932.8635978400007</v>
      </c>
      <c r="AV298" s="81">
        <f>VLOOKUP(eurostat_totals[[#This Row],[energy carrier EUCalc]],$AE$11:$BI$24,COLUMN()-COLUMN($AD$29),FALSE)*eurostat_totals[[#This Row],[2020 1]]</f>
        <v>6932.8635978400007</v>
      </c>
      <c r="AW298" s="81">
        <f ca="1">VLOOKUP(eurostat_totals[[#This Row],[energy carrier EUCalc]],$AE$11:$BI$24,COLUMN()-COLUMN($AD$29),FALSE)*eurostat_totals[[#This Row],[2020 1]]</f>
        <v>6932.8635978400007</v>
      </c>
      <c r="AX298" s="81">
        <f ca="1">VLOOKUP(eurostat_totals[[#This Row],[energy carrier EUCalc]],$AE$11:$BI$24,COLUMN()-COLUMN($AD$29),FALSE)*eurostat_totals[[#This Row],[2020 1]]</f>
        <v>6932.8635978400007</v>
      </c>
      <c r="AY298" s="81">
        <f ca="1">VLOOKUP(eurostat_totals[[#This Row],[energy carrier EUCalc]],$AE$11:$BI$24,COLUMN()-COLUMN($AD$29),FALSE)*eurostat_totals[[#This Row],[2020 1]]</f>
        <v>6932.8635978400007</v>
      </c>
      <c r="AZ298" s="81">
        <f ca="1">VLOOKUP(eurostat_totals[[#This Row],[energy carrier EUCalc]],$AE$11:$BI$24,COLUMN()-COLUMN($AD$29),FALSE)*eurostat_totals[[#This Row],[2020 1]]</f>
        <v>6932.8635978400007</v>
      </c>
      <c r="BA298" s="81">
        <f ca="1">VLOOKUP(eurostat_totals[[#This Row],[energy carrier EUCalc]],$AE$11:$BI$24,COLUMN()-COLUMN($AD$29),FALSE)*eurostat_totals[[#This Row],[2020 1]]</f>
        <v>6932.8635978400007</v>
      </c>
      <c r="BB298" s="81">
        <f ca="1">VLOOKUP(eurostat_totals[[#This Row],[energy carrier EUCalc]],$AE$11:$BI$24,COLUMN()-COLUMN($AD$29),FALSE)*eurostat_totals[[#This Row],[2020 1]]</f>
        <v>6932.8635978400007</v>
      </c>
      <c r="BC298" s="81">
        <f>VLOOKUP(eurostat_totals[[#This Row],[energy carrier EUCalc]],$AE$11:$BI$24,COLUMN()-COLUMN($AD$29),FALSE)*eurostat_totals[[#This Row],[2020 1]]</f>
        <v>6932.8635978400007</v>
      </c>
      <c r="BD298" s="81">
        <f ca="1">VLOOKUP(eurostat_totals[[#This Row],[energy carrier EUCalc]],$AE$11:$BI$24,COLUMN()-COLUMN($AD$29),FALSE)*eurostat_totals[[#This Row],[2020 1]]</f>
        <v>6932.8635978400007</v>
      </c>
      <c r="BE298" s="81">
        <f ca="1">VLOOKUP(eurostat_totals[[#This Row],[energy carrier EUCalc]],$AE$11:$BI$24,COLUMN()-COLUMN($AD$29),FALSE)*eurostat_totals[[#This Row],[2020 1]]</f>
        <v>6932.8635978400007</v>
      </c>
      <c r="BF298" s="81">
        <f ca="1">VLOOKUP(eurostat_totals[[#This Row],[energy carrier EUCalc]],$AE$11:$BI$24,COLUMN()-COLUMN($AD$29),FALSE)*eurostat_totals[[#This Row],[2020 1]]</f>
        <v>6932.8635978400007</v>
      </c>
      <c r="BG298" s="81">
        <f ca="1">VLOOKUP(eurostat_totals[[#This Row],[energy carrier EUCalc]],$AE$11:$BI$24,COLUMN()-COLUMN($AD$29),FALSE)*eurostat_totals[[#This Row],[2020 1]]</f>
        <v>6932.8635978400007</v>
      </c>
      <c r="BH298" s="81">
        <f ca="1">VLOOKUP(eurostat_totals[[#This Row],[energy carrier EUCalc]],$AE$11:$BI$24,COLUMN()-COLUMN($AD$29),FALSE)*eurostat_totals[[#This Row],[2020 1]]</f>
        <v>6932.8635978400007</v>
      </c>
      <c r="BI298" s="81">
        <f ca="1">VLOOKUP(eurostat_totals[[#This Row],[energy carrier EUCalc]],$AE$11:$BI$24,COLUMN()-COLUMN($AD$29),FALSE)*eurostat_totals[[#This Row],[2020 1]]</f>
        <v>6932.8635978400007</v>
      </c>
    </row>
    <row r="299" spans="1:61" x14ac:dyDescent="0.25">
      <c r="A299" s="81" t="str">
        <f t="shared" si="133"/>
        <v>liquid-bioNorway</v>
      </c>
      <c r="B299" s="6" t="s">
        <v>74</v>
      </c>
      <c r="C299" t="s">
        <v>71</v>
      </c>
      <c r="D299" s="84">
        <v>6005.5575500000004</v>
      </c>
      <c r="E299" s="84">
        <v>5356.9408199999998</v>
      </c>
      <c r="F299" s="84">
        <v>5393.3310900000006</v>
      </c>
      <c r="G299" s="84">
        <v>6070.2785000000013</v>
      </c>
      <c r="H299" s="84">
        <v>6701.1129600000004</v>
      </c>
      <c r="I299" s="84">
        <v>6444.7179800000004</v>
      </c>
      <c r="J299" s="84">
        <v>6344.7232400000003</v>
      </c>
      <c r="K299" s="84">
        <v>6606.9448500000008</v>
      </c>
      <c r="L299" s="84">
        <v>7019.7168099999999</v>
      </c>
      <c r="M299" s="84">
        <v>6600.0017400000006</v>
      </c>
      <c r="N299" s="84">
        <v>6689.7271899999996</v>
      </c>
      <c r="O299" s="84">
        <v>6905.5567300000002</v>
      </c>
      <c r="P299" s="84">
        <v>7878.0573300000005</v>
      </c>
      <c r="Q299" s="84">
        <v>7826.9434799999999</v>
      </c>
      <c r="R299" s="84">
        <v>7358.6150100000004</v>
      </c>
      <c r="S299" s="84">
        <v>7874.1612800000012</v>
      </c>
      <c r="T299" s="84">
        <v>7375.8390399999998</v>
      </c>
      <c r="U299" s="84">
        <v>6763.3334600000007</v>
      </c>
      <c r="V299" s="84">
        <v>7039.999530000001</v>
      </c>
      <c r="W299" s="84">
        <v>7413.8924000000006</v>
      </c>
      <c r="X299" s="84">
        <v>8360.5511400000014</v>
      </c>
      <c r="Y299" s="84">
        <v>7368.3376900000003</v>
      </c>
      <c r="Z299" s="84">
        <v>7656.3895300000004</v>
      </c>
      <c r="AA299" s="84">
        <v>6144.1638900000007</v>
      </c>
      <c r="AB299" s="84">
        <v>5301.9425500000007</v>
      </c>
      <c r="AC299" s="84">
        <v>5652.5056400000003</v>
      </c>
      <c r="AD299" s="84">
        <v>5692.7803300000005</v>
      </c>
      <c r="AE299" s="84">
        <v>5830.5609400000003</v>
      </c>
      <c r="AF299" s="84">
        <f t="shared" si="130"/>
        <v>5465.3952220000001</v>
      </c>
      <c r="AG299" s="84">
        <f t="shared" si="131"/>
        <v>5329.6414883999996</v>
      </c>
      <c r="AH299" s="84">
        <f t="shared" si="132"/>
        <v>5335.1812760799994</v>
      </c>
      <c r="AI299" s="84">
        <f ca="1">VLOOKUP(eurostat_totals[[#This Row],[energy carrier EUCalc]],$AE$11:$BI$24,COLUMN()-COLUMN($AD$29),FALSE)*eurostat_totals[[#This Row],[2020 1]]</f>
        <v>5335.1812760799994</v>
      </c>
      <c r="AJ299" s="84">
        <f ca="1">VLOOKUP(eurostat_totals[[#This Row],[energy carrier EUCalc]],$AE$11:$BI$24,COLUMN()-COLUMN($AD$29),FALSE)*eurostat_totals[[#This Row],[2020 1]]</f>
        <v>5335.1812760799994</v>
      </c>
      <c r="AK299" s="84">
        <f ca="1">VLOOKUP(eurostat_totals[[#This Row],[energy carrier EUCalc]],$AE$11:$BI$24,COLUMN()-COLUMN($AD$29),FALSE)*eurostat_totals[[#This Row],[2020 1]]</f>
        <v>5335.1812760799994</v>
      </c>
      <c r="AL299" s="84">
        <f ca="1">VLOOKUP(eurostat_totals[[#This Row],[energy carrier EUCalc]],$AE$11:$BI$24,COLUMN()-COLUMN($AD$29),FALSE)*eurostat_totals[[#This Row],[2020 1]]</f>
        <v>5335.1812760799994</v>
      </c>
      <c r="AM299" s="84">
        <f ca="1">VLOOKUP(eurostat_totals[[#This Row],[energy carrier EUCalc]],$AE$11:$BI$24,COLUMN()-COLUMN($AD$29),FALSE)*eurostat_totals[[#This Row],[2020 1]]</f>
        <v>5335.1812760799994</v>
      </c>
      <c r="AN299" s="84">
        <f ca="1">VLOOKUP(eurostat_totals[[#This Row],[energy carrier EUCalc]],$AE$11:$BI$24,COLUMN()-COLUMN($AD$29),FALSE)*eurostat_totals[[#This Row],[2020 1]]</f>
        <v>5335.1812760799994</v>
      </c>
      <c r="AO299" s="84">
        <f>VLOOKUP(eurostat_totals[[#This Row],[energy carrier EUCalc]],$AE$11:$BI$24,COLUMN()-COLUMN($AD$29),FALSE)*eurostat_totals[[#This Row],[2020 1]]</f>
        <v>5335.1812760799994</v>
      </c>
      <c r="AP299" s="84">
        <f ca="1">VLOOKUP(eurostat_totals[[#This Row],[energy carrier EUCalc]],$AE$11:$BI$24,COLUMN()-COLUMN($AD$29),FALSE)*eurostat_totals[[#This Row],[2020 1]]</f>
        <v>5335.1812760799994</v>
      </c>
      <c r="AQ299" s="84">
        <f ca="1">VLOOKUP(eurostat_totals[[#This Row],[energy carrier EUCalc]],$AE$11:$BI$24,COLUMN()-COLUMN($AD$29),FALSE)*eurostat_totals[[#This Row],[2020 1]]</f>
        <v>5335.1812760799994</v>
      </c>
      <c r="AR299" s="81">
        <f ca="1">VLOOKUP(eurostat_totals[[#This Row],[energy carrier EUCalc]],$AE$11:$BI$24,COLUMN()-COLUMN($AD$29),FALSE)*eurostat_totals[[#This Row],[2020 1]]</f>
        <v>5335.1812760799994</v>
      </c>
      <c r="AS299" s="81">
        <f ca="1">VLOOKUP(eurostat_totals[[#This Row],[energy carrier EUCalc]],$AE$11:$BI$24,COLUMN()-COLUMN($AD$29),FALSE)*eurostat_totals[[#This Row],[2020 1]]</f>
        <v>5335.1812760799994</v>
      </c>
      <c r="AT299" s="81">
        <f ca="1">VLOOKUP(eurostat_totals[[#This Row],[energy carrier EUCalc]],$AE$11:$BI$24,COLUMN()-COLUMN($AD$29),FALSE)*eurostat_totals[[#This Row],[2020 1]]</f>
        <v>5335.1812760799994</v>
      </c>
      <c r="AU299" s="81">
        <f ca="1">VLOOKUP(eurostat_totals[[#This Row],[energy carrier EUCalc]],$AE$11:$BI$24,COLUMN()-COLUMN($AD$29),FALSE)*eurostat_totals[[#This Row],[2020 1]]</f>
        <v>5335.1812760799994</v>
      </c>
      <c r="AV299" s="81">
        <f>VLOOKUP(eurostat_totals[[#This Row],[energy carrier EUCalc]],$AE$11:$BI$24,COLUMN()-COLUMN($AD$29),FALSE)*eurostat_totals[[#This Row],[2020 1]]</f>
        <v>5335.1812760799994</v>
      </c>
      <c r="AW299" s="81">
        <f ca="1">VLOOKUP(eurostat_totals[[#This Row],[energy carrier EUCalc]],$AE$11:$BI$24,COLUMN()-COLUMN($AD$29),FALSE)*eurostat_totals[[#This Row],[2020 1]]</f>
        <v>5335.1812760799994</v>
      </c>
      <c r="AX299" s="81">
        <f ca="1">VLOOKUP(eurostat_totals[[#This Row],[energy carrier EUCalc]],$AE$11:$BI$24,COLUMN()-COLUMN($AD$29),FALSE)*eurostat_totals[[#This Row],[2020 1]]</f>
        <v>5335.1812760799994</v>
      </c>
      <c r="AY299" s="81">
        <f ca="1">VLOOKUP(eurostat_totals[[#This Row],[energy carrier EUCalc]],$AE$11:$BI$24,COLUMN()-COLUMN($AD$29),FALSE)*eurostat_totals[[#This Row],[2020 1]]</f>
        <v>5335.1812760799994</v>
      </c>
      <c r="AZ299" s="81">
        <f ca="1">VLOOKUP(eurostat_totals[[#This Row],[energy carrier EUCalc]],$AE$11:$BI$24,COLUMN()-COLUMN($AD$29),FALSE)*eurostat_totals[[#This Row],[2020 1]]</f>
        <v>5335.1812760799994</v>
      </c>
      <c r="BA299" s="81">
        <f ca="1">VLOOKUP(eurostat_totals[[#This Row],[energy carrier EUCalc]],$AE$11:$BI$24,COLUMN()-COLUMN($AD$29),FALSE)*eurostat_totals[[#This Row],[2020 1]]</f>
        <v>5335.1812760799994</v>
      </c>
      <c r="BB299" s="81">
        <f ca="1">VLOOKUP(eurostat_totals[[#This Row],[energy carrier EUCalc]],$AE$11:$BI$24,COLUMN()-COLUMN($AD$29),FALSE)*eurostat_totals[[#This Row],[2020 1]]</f>
        <v>5335.1812760799994</v>
      </c>
      <c r="BC299" s="81">
        <f>VLOOKUP(eurostat_totals[[#This Row],[energy carrier EUCalc]],$AE$11:$BI$24,COLUMN()-COLUMN($AD$29),FALSE)*eurostat_totals[[#This Row],[2020 1]]</f>
        <v>5335.1812760799994</v>
      </c>
      <c r="BD299" s="81">
        <f ca="1">VLOOKUP(eurostat_totals[[#This Row],[energy carrier EUCalc]],$AE$11:$BI$24,COLUMN()-COLUMN($AD$29),FALSE)*eurostat_totals[[#This Row],[2020 1]]</f>
        <v>5335.1812760799994</v>
      </c>
      <c r="BE299" s="81">
        <f ca="1">VLOOKUP(eurostat_totals[[#This Row],[energy carrier EUCalc]],$AE$11:$BI$24,COLUMN()-COLUMN($AD$29),FALSE)*eurostat_totals[[#This Row],[2020 1]]</f>
        <v>5335.1812760799994</v>
      </c>
      <c r="BF299" s="81">
        <f ca="1">VLOOKUP(eurostat_totals[[#This Row],[energy carrier EUCalc]],$AE$11:$BI$24,COLUMN()-COLUMN($AD$29),FALSE)*eurostat_totals[[#This Row],[2020 1]]</f>
        <v>5335.1812760799994</v>
      </c>
      <c r="BG299" s="81">
        <f ca="1">VLOOKUP(eurostat_totals[[#This Row],[energy carrier EUCalc]],$AE$11:$BI$24,COLUMN()-COLUMN($AD$29),FALSE)*eurostat_totals[[#This Row],[2020 1]]</f>
        <v>5335.1812760799994</v>
      </c>
      <c r="BH299" s="81">
        <f ca="1">VLOOKUP(eurostat_totals[[#This Row],[energy carrier EUCalc]],$AE$11:$BI$24,COLUMN()-COLUMN($AD$29),FALSE)*eurostat_totals[[#This Row],[2020 1]]</f>
        <v>5335.1812760799994</v>
      </c>
      <c r="BI299" s="81">
        <f ca="1">VLOOKUP(eurostat_totals[[#This Row],[energy carrier EUCalc]],$AE$11:$BI$24,COLUMN()-COLUMN($AD$29),FALSE)*eurostat_totals[[#This Row],[2020 1]]</f>
        <v>5335.1812760799994</v>
      </c>
    </row>
    <row r="300" spans="1:61" x14ac:dyDescent="0.25">
      <c r="A300" s="81" t="str">
        <f t="shared" si="133"/>
        <v>liquid-bioPoland</v>
      </c>
      <c r="B300" s="6" t="s">
        <v>74</v>
      </c>
      <c r="C300" t="s">
        <v>6</v>
      </c>
      <c r="D300" s="84">
        <v>0</v>
      </c>
      <c r="E300" s="84">
        <v>0</v>
      </c>
      <c r="F300" s="84">
        <v>0</v>
      </c>
      <c r="G300" s="84">
        <v>29444.450209999999</v>
      </c>
      <c r="H300" s="84">
        <v>29087.502250000001</v>
      </c>
      <c r="I300" s="84">
        <v>29166.667660000003</v>
      </c>
      <c r="J300" s="84">
        <v>28055.560720000001</v>
      </c>
      <c r="K300" s="84">
        <v>27777.778170000001</v>
      </c>
      <c r="L300" s="84">
        <v>27972.220140000001</v>
      </c>
      <c r="M300" s="84">
        <v>26388.888680000004</v>
      </c>
      <c r="N300" s="84">
        <v>26416.661120000001</v>
      </c>
      <c r="O300" s="84">
        <v>29055.554640000002</v>
      </c>
      <c r="P300" s="84">
        <v>29086.664890000004</v>
      </c>
      <c r="Q300" s="84">
        <v>28698.8858</v>
      </c>
      <c r="R300" s="84">
        <v>28780.005050000003</v>
      </c>
      <c r="S300" s="84">
        <v>28079.448740000003</v>
      </c>
      <c r="T300" s="84">
        <v>29148.606270000004</v>
      </c>
      <c r="U300" s="84">
        <v>28432.500650000002</v>
      </c>
      <c r="V300" s="84">
        <v>28583.888360000001</v>
      </c>
      <c r="W300" s="84">
        <v>28842.725640000001</v>
      </c>
      <c r="X300" s="84">
        <v>31750.086080000005</v>
      </c>
      <c r="Y300" s="84">
        <v>32440.22191</v>
      </c>
      <c r="Z300" s="84">
        <v>33043.132740000001</v>
      </c>
      <c r="AA300" s="84">
        <v>33198.835180000002</v>
      </c>
      <c r="AB300" s="84">
        <v>30186.490730000001</v>
      </c>
      <c r="AC300" s="84">
        <v>31164.42254</v>
      </c>
      <c r="AD300" s="84">
        <v>32130.829020000001</v>
      </c>
      <c r="AE300" s="84">
        <v>31712.346730000005</v>
      </c>
      <c r="AF300" s="84">
        <f t="shared" si="130"/>
        <v>31446.189528000006</v>
      </c>
      <c r="AG300" s="84">
        <f t="shared" si="131"/>
        <v>31095.660397600008</v>
      </c>
      <c r="AH300" s="84">
        <f t="shared" si="132"/>
        <v>31277.494331120008</v>
      </c>
      <c r="AI300" s="84">
        <f ca="1">VLOOKUP(eurostat_totals[[#This Row],[energy carrier EUCalc]],$AE$11:$BI$24,COLUMN()-COLUMN($AD$29),FALSE)*eurostat_totals[[#This Row],[2020 1]]</f>
        <v>31277.494331120008</v>
      </c>
      <c r="AJ300" s="84">
        <f ca="1">VLOOKUP(eurostat_totals[[#This Row],[energy carrier EUCalc]],$AE$11:$BI$24,COLUMN()-COLUMN($AD$29),FALSE)*eurostat_totals[[#This Row],[2020 1]]</f>
        <v>31277.494331120008</v>
      </c>
      <c r="AK300" s="84">
        <f ca="1">VLOOKUP(eurostat_totals[[#This Row],[energy carrier EUCalc]],$AE$11:$BI$24,COLUMN()-COLUMN($AD$29),FALSE)*eurostat_totals[[#This Row],[2020 1]]</f>
        <v>31277.494331120008</v>
      </c>
      <c r="AL300" s="84">
        <f ca="1">VLOOKUP(eurostat_totals[[#This Row],[energy carrier EUCalc]],$AE$11:$BI$24,COLUMN()-COLUMN($AD$29),FALSE)*eurostat_totals[[#This Row],[2020 1]]</f>
        <v>31277.494331120008</v>
      </c>
      <c r="AM300" s="84">
        <f ca="1">VLOOKUP(eurostat_totals[[#This Row],[energy carrier EUCalc]],$AE$11:$BI$24,COLUMN()-COLUMN($AD$29),FALSE)*eurostat_totals[[#This Row],[2020 1]]</f>
        <v>31277.494331120008</v>
      </c>
      <c r="AN300" s="84">
        <f ca="1">VLOOKUP(eurostat_totals[[#This Row],[energy carrier EUCalc]],$AE$11:$BI$24,COLUMN()-COLUMN($AD$29),FALSE)*eurostat_totals[[#This Row],[2020 1]]</f>
        <v>31277.494331120008</v>
      </c>
      <c r="AO300" s="84">
        <f>VLOOKUP(eurostat_totals[[#This Row],[energy carrier EUCalc]],$AE$11:$BI$24,COLUMN()-COLUMN($AD$29),FALSE)*eurostat_totals[[#This Row],[2020 1]]</f>
        <v>31277.494331120008</v>
      </c>
      <c r="AP300" s="84">
        <f ca="1">VLOOKUP(eurostat_totals[[#This Row],[energy carrier EUCalc]],$AE$11:$BI$24,COLUMN()-COLUMN($AD$29),FALSE)*eurostat_totals[[#This Row],[2020 1]]</f>
        <v>31277.494331120008</v>
      </c>
      <c r="AQ300" s="84">
        <f ca="1">VLOOKUP(eurostat_totals[[#This Row],[energy carrier EUCalc]],$AE$11:$BI$24,COLUMN()-COLUMN($AD$29),FALSE)*eurostat_totals[[#This Row],[2020 1]]</f>
        <v>31277.494331120008</v>
      </c>
      <c r="AR300" s="81">
        <f ca="1">VLOOKUP(eurostat_totals[[#This Row],[energy carrier EUCalc]],$AE$11:$BI$24,COLUMN()-COLUMN($AD$29),FALSE)*eurostat_totals[[#This Row],[2020 1]]</f>
        <v>31277.494331120008</v>
      </c>
      <c r="AS300" s="81">
        <f ca="1">VLOOKUP(eurostat_totals[[#This Row],[energy carrier EUCalc]],$AE$11:$BI$24,COLUMN()-COLUMN($AD$29),FALSE)*eurostat_totals[[#This Row],[2020 1]]</f>
        <v>31277.494331120008</v>
      </c>
      <c r="AT300" s="81">
        <f ca="1">VLOOKUP(eurostat_totals[[#This Row],[energy carrier EUCalc]],$AE$11:$BI$24,COLUMN()-COLUMN($AD$29),FALSE)*eurostat_totals[[#This Row],[2020 1]]</f>
        <v>31277.494331120008</v>
      </c>
      <c r="AU300" s="81">
        <f ca="1">VLOOKUP(eurostat_totals[[#This Row],[energy carrier EUCalc]],$AE$11:$BI$24,COLUMN()-COLUMN($AD$29),FALSE)*eurostat_totals[[#This Row],[2020 1]]</f>
        <v>31277.494331120008</v>
      </c>
      <c r="AV300" s="81">
        <f>VLOOKUP(eurostat_totals[[#This Row],[energy carrier EUCalc]],$AE$11:$BI$24,COLUMN()-COLUMN($AD$29),FALSE)*eurostat_totals[[#This Row],[2020 1]]</f>
        <v>31277.494331120008</v>
      </c>
      <c r="AW300" s="81">
        <f ca="1">VLOOKUP(eurostat_totals[[#This Row],[energy carrier EUCalc]],$AE$11:$BI$24,COLUMN()-COLUMN($AD$29),FALSE)*eurostat_totals[[#This Row],[2020 1]]</f>
        <v>31277.494331120008</v>
      </c>
      <c r="AX300" s="81">
        <f ca="1">VLOOKUP(eurostat_totals[[#This Row],[energy carrier EUCalc]],$AE$11:$BI$24,COLUMN()-COLUMN($AD$29),FALSE)*eurostat_totals[[#This Row],[2020 1]]</f>
        <v>31277.494331120008</v>
      </c>
      <c r="AY300" s="81">
        <f ca="1">VLOOKUP(eurostat_totals[[#This Row],[energy carrier EUCalc]],$AE$11:$BI$24,COLUMN()-COLUMN($AD$29),FALSE)*eurostat_totals[[#This Row],[2020 1]]</f>
        <v>31277.494331120008</v>
      </c>
      <c r="AZ300" s="81">
        <f ca="1">VLOOKUP(eurostat_totals[[#This Row],[energy carrier EUCalc]],$AE$11:$BI$24,COLUMN()-COLUMN($AD$29),FALSE)*eurostat_totals[[#This Row],[2020 1]]</f>
        <v>31277.494331120008</v>
      </c>
      <c r="BA300" s="81">
        <f ca="1">VLOOKUP(eurostat_totals[[#This Row],[energy carrier EUCalc]],$AE$11:$BI$24,COLUMN()-COLUMN($AD$29),FALSE)*eurostat_totals[[#This Row],[2020 1]]</f>
        <v>31277.494331120008</v>
      </c>
      <c r="BB300" s="81">
        <f ca="1">VLOOKUP(eurostat_totals[[#This Row],[energy carrier EUCalc]],$AE$11:$BI$24,COLUMN()-COLUMN($AD$29),FALSE)*eurostat_totals[[#This Row],[2020 1]]</f>
        <v>31277.494331120008</v>
      </c>
      <c r="BC300" s="81">
        <f>VLOOKUP(eurostat_totals[[#This Row],[energy carrier EUCalc]],$AE$11:$BI$24,COLUMN()-COLUMN($AD$29),FALSE)*eurostat_totals[[#This Row],[2020 1]]</f>
        <v>31277.494331120008</v>
      </c>
      <c r="BD300" s="81">
        <f ca="1">VLOOKUP(eurostat_totals[[#This Row],[energy carrier EUCalc]],$AE$11:$BI$24,COLUMN()-COLUMN($AD$29),FALSE)*eurostat_totals[[#This Row],[2020 1]]</f>
        <v>31277.494331120008</v>
      </c>
      <c r="BE300" s="81">
        <f ca="1">VLOOKUP(eurostat_totals[[#This Row],[energy carrier EUCalc]],$AE$11:$BI$24,COLUMN()-COLUMN($AD$29),FALSE)*eurostat_totals[[#This Row],[2020 1]]</f>
        <v>31277.494331120008</v>
      </c>
      <c r="BF300" s="81">
        <f ca="1">VLOOKUP(eurostat_totals[[#This Row],[energy carrier EUCalc]],$AE$11:$BI$24,COLUMN()-COLUMN($AD$29),FALSE)*eurostat_totals[[#This Row],[2020 1]]</f>
        <v>31277.494331120008</v>
      </c>
      <c r="BG300" s="81">
        <f ca="1">VLOOKUP(eurostat_totals[[#This Row],[energy carrier EUCalc]],$AE$11:$BI$24,COLUMN()-COLUMN($AD$29),FALSE)*eurostat_totals[[#This Row],[2020 1]]</f>
        <v>31277.494331120008</v>
      </c>
      <c r="BH300" s="81">
        <f ca="1">VLOOKUP(eurostat_totals[[#This Row],[energy carrier EUCalc]],$AE$11:$BI$24,COLUMN()-COLUMN($AD$29),FALSE)*eurostat_totals[[#This Row],[2020 1]]</f>
        <v>31277.494331120008</v>
      </c>
      <c r="BI300" s="81">
        <f ca="1">VLOOKUP(eurostat_totals[[#This Row],[energy carrier EUCalc]],$AE$11:$BI$24,COLUMN()-COLUMN($AD$29),FALSE)*eurostat_totals[[#This Row],[2020 1]]</f>
        <v>31277.494331120008</v>
      </c>
    </row>
    <row r="301" spans="1:61" x14ac:dyDescent="0.25">
      <c r="A301" s="81" t="str">
        <f t="shared" si="133"/>
        <v>liquid-bioPortugal</v>
      </c>
      <c r="B301" s="6" t="s">
        <v>74</v>
      </c>
      <c r="C301" t="s">
        <v>21</v>
      </c>
      <c r="D301" s="84">
        <v>13416.670380000001</v>
      </c>
      <c r="E301" s="84">
        <v>13423.61349</v>
      </c>
      <c r="F301" s="84">
        <v>13425.83482</v>
      </c>
      <c r="G301" s="84">
        <v>13428.05615</v>
      </c>
      <c r="H301" s="84">
        <v>13430.277480000001</v>
      </c>
      <c r="I301" s="84">
        <v>13432.21969</v>
      </c>
      <c r="J301" s="84">
        <v>13440.837520000001</v>
      </c>
      <c r="K301" s="84">
        <v>13445.001060000001</v>
      </c>
      <c r="L301" s="84">
        <v>13432.77793</v>
      </c>
      <c r="M301" s="84">
        <v>13499.720210000001</v>
      </c>
      <c r="N301" s="84">
        <v>13503.337140000001</v>
      </c>
      <c r="O301" s="84">
        <v>13507.779800000002</v>
      </c>
      <c r="P301" s="84">
        <v>13512.222460000003</v>
      </c>
      <c r="Q301" s="84">
        <v>13516.944240000001</v>
      </c>
      <c r="R301" s="84">
        <v>13618.892819999999</v>
      </c>
      <c r="S301" s="84">
        <v>13698.883960000001</v>
      </c>
      <c r="T301" s="84">
        <v>13665.552380000001</v>
      </c>
      <c r="U301" s="84">
        <v>13679.45023</v>
      </c>
      <c r="V301" s="84">
        <v>13711.107090000001</v>
      </c>
      <c r="W301" s="84">
        <v>13743.33382</v>
      </c>
      <c r="X301" s="84">
        <v>8615.0039099999995</v>
      </c>
      <c r="Y301" s="84">
        <v>8694.7275599999994</v>
      </c>
      <c r="Z301" s="84">
        <v>9239.4418700000006</v>
      </c>
      <c r="AA301" s="84">
        <v>9477.9150200000004</v>
      </c>
      <c r="AB301" s="84">
        <v>9461.2492299999994</v>
      </c>
      <c r="AC301" s="84">
        <v>9439.0243000000009</v>
      </c>
      <c r="AD301" s="84">
        <v>9474.1701599999997</v>
      </c>
      <c r="AE301" s="84">
        <v>9506.1177700000007</v>
      </c>
      <c r="AF301" s="84">
        <f t="shared" si="130"/>
        <v>9559.4529500000008</v>
      </c>
      <c r="AG301" s="84">
        <f t="shared" si="131"/>
        <v>9575.7605360000016</v>
      </c>
      <c r="AH301" s="84">
        <f t="shared" si="132"/>
        <v>9598.6627972000024</v>
      </c>
      <c r="AI301" s="84">
        <f ca="1">VLOOKUP(eurostat_totals[[#This Row],[energy carrier EUCalc]],$AE$11:$BI$24,COLUMN()-COLUMN($AD$29),FALSE)*eurostat_totals[[#This Row],[2020 1]]</f>
        <v>9598.6627972000024</v>
      </c>
      <c r="AJ301" s="84">
        <f ca="1">VLOOKUP(eurostat_totals[[#This Row],[energy carrier EUCalc]],$AE$11:$BI$24,COLUMN()-COLUMN($AD$29),FALSE)*eurostat_totals[[#This Row],[2020 1]]</f>
        <v>9598.6627972000024</v>
      </c>
      <c r="AK301" s="84">
        <f ca="1">VLOOKUP(eurostat_totals[[#This Row],[energy carrier EUCalc]],$AE$11:$BI$24,COLUMN()-COLUMN($AD$29),FALSE)*eurostat_totals[[#This Row],[2020 1]]</f>
        <v>9598.6627972000024</v>
      </c>
      <c r="AL301" s="84">
        <f ca="1">VLOOKUP(eurostat_totals[[#This Row],[energy carrier EUCalc]],$AE$11:$BI$24,COLUMN()-COLUMN($AD$29),FALSE)*eurostat_totals[[#This Row],[2020 1]]</f>
        <v>9598.6627972000024</v>
      </c>
      <c r="AM301" s="84">
        <f ca="1">VLOOKUP(eurostat_totals[[#This Row],[energy carrier EUCalc]],$AE$11:$BI$24,COLUMN()-COLUMN($AD$29),FALSE)*eurostat_totals[[#This Row],[2020 1]]</f>
        <v>9598.6627972000024</v>
      </c>
      <c r="AN301" s="84">
        <f ca="1">VLOOKUP(eurostat_totals[[#This Row],[energy carrier EUCalc]],$AE$11:$BI$24,COLUMN()-COLUMN($AD$29),FALSE)*eurostat_totals[[#This Row],[2020 1]]</f>
        <v>9598.6627972000024</v>
      </c>
      <c r="AO301" s="84">
        <f>VLOOKUP(eurostat_totals[[#This Row],[energy carrier EUCalc]],$AE$11:$BI$24,COLUMN()-COLUMN($AD$29),FALSE)*eurostat_totals[[#This Row],[2020 1]]</f>
        <v>9598.6627972000024</v>
      </c>
      <c r="AP301" s="84">
        <f ca="1">VLOOKUP(eurostat_totals[[#This Row],[energy carrier EUCalc]],$AE$11:$BI$24,COLUMN()-COLUMN($AD$29),FALSE)*eurostat_totals[[#This Row],[2020 1]]</f>
        <v>9598.6627972000024</v>
      </c>
      <c r="AQ301" s="84">
        <f ca="1">VLOOKUP(eurostat_totals[[#This Row],[energy carrier EUCalc]],$AE$11:$BI$24,COLUMN()-COLUMN($AD$29),FALSE)*eurostat_totals[[#This Row],[2020 1]]</f>
        <v>9598.6627972000024</v>
      </c>
      <c r="AR301" s="81">
        <f ca="1">VLOOKUP(eurostat_totals[[#This Row],[energy carrier EUCalc]],$AE$11:$BI$24,COLUMN()-COLUMN($AD$29),FALSE)*eurostat_totals[[#This Row],[2020 1]]</f>
        <v>9598.6627972000024</v>
      </c>
      <c r="AS301" s="81">
        <f ca="1">VLOOKUP(eurostat_totals[[#This Row],[energy carrier EUCalc]],$AE$11:$BI$24,COLUMN()-COLUMN($AD$29),FALSE)*eurostat_totals[[#This Row],[2020 1]]</f>
        <v>9598.6627972000024</v>
      </c>
      <c r="AT301" s="81">
        <f ca="1">VLOOKUP(eurostat_totals[[#This Row],[energy carrier EUCalc]],$AE$11:$BI$24,COLUMN()-COLUMN($AD$29),FALSE)*eurostat_totals[[#This Row],[2020 1]]</f>
        <v>9598.6627972000024</v>
      </c>
      <c r="AU301" s="81">
        <f ca="1">VLOOKUP(eurostat_totals[[#This Row],[energy carrier EUCalc]],$AE$11:$BI$24,COLUMN()-COLUMN($AD$29),FALSE)*eurostat_totals[[#This Row],[2020 1]]</f>
        <v>9598.6627972000024</v>
      </c>
      <c r="AV301" s="81">
        <f>VLOOKUP(eurostat_totals[[#This Row],[energy carrier EUCalc]],$AE$11:$BI$24,COLUMN()-COLUMN($AD$29),FALSE)*eurostat_totals[[#This Row],[2020 1]]</f>
        <v>9598.6627972000024</v>
      </c>
      <c r="AW301" s="81">
        <f ca="1">VLOOKUP(eurostat_totals[[#This Row],[energy carrier EUCalc]],$AE$11:$BI$24,COLUMN()-COLUMN($AD$29),FALSE)*eurostat_totals[[#This Row],[2020 1]]</f>
        <v>9598.6627972000024</v>
      </c>
      <c r="AX301" s="81">
        <f ca="1">VLOOKUP(eurostat_totals[[#This Row],[energy carrier EUCalc]],$AE$11:$BI$24,COLUMN()-COLUMN($AD$29),FALSE)*eurostat_totals[[#This Row],[2020 1]]</f>
        <v>9598.6627972000024</v>
      </c>
      <c r="AY301" s="81">
        <f ca="1">VLOOKUP(eurostat_totals[[#This Row],[energy carrier EUCalc]],$AE$11:$BI$24,COLUMN()-COLUMN($AD$29),FALSE)*eurostat_totals[[#This Row],[2020 1]]</f>
        <v>9598.6627972000024</v>
      </c>
      <c r="AZ301" s="81">
        <f ca="1">VLOOKUP(eurostat_totals[[#This Row],[energy carrier EUCalc]],$AE$11:$BI$24,COLUMN()-COLUMN($AD$29),FALSE)*eurostat_totals[[#This Row],[2020 1]]</f>
        <v>9598.6627972000024</v>
      </c>
      <c r="BA301" s="81">
        <f ca="1">VLOOKUP(eurostat_totals[[#This Row],[energy carrier EUCalc]],$AE$11:$BI$24,COLUMN()-COLUMN($AD$29),FALSE)*eurostat_totals[[#This Row],[2020 1]]</f>
        <v>9598.6627972000024</v>
      </c>
      <c r="BB301" s="81">
        <f ca="1">VLOOKUP(eurostat_totals[[#This Row],[energy carrier EUCalc]],$AE$11:$BI$24,COLUMN()-COLUMN($AD$29),FALSE)*eurostat_totals[[#This Row],[2020 1]]</f>
        <v>9598.6627972000024</v>
      </c>
      <c r="BC301" s="81">
        <f>VLOOKUP(eurostat_totals[[#This Row],[energy carrier EUCalc]],$AE$11:$BI$24,COLUMN()-COLUMN($AD$29),FALSE)*eurostat_totals[[#This Row],[2020 1]]</f>
        <v>9598.6627972000024</v>
      </c>
      <c r="BD301" s="81">
        <f ca="1">VLOOKUP(eurostat_totals[[#This Row],[energy carrier EUCalc]],$AE$11:$BI$24,COLUMN()-COLUMN($AD$29),FALSE)*eurostat_totals[[#This Row],[2020 1]]</f>
        <v>9598.6627972000024</v>
      </c>
      <c r="BE301" s="81">
        <f ca="1">VLOOKUP(eurostat_totals[[#This Row],[energy carrier EUCalc]],$AE$11:$BI$24,COLUMN()-COLUMN($AD$29),FALSE)*eurostat_totals[[#This Row],[2020 1]]</f>
        <v>9598.6627972000024</v>
      </c>
      <c r="BF301" s="81">
        <f ca="1">VLOOKUP(eurostat_totals[[#This Row],[energy carrier EUCalc]],$AE$11:$BI$24,COLUMN()-COLUMN($AD$29),FALSE)*eurostat_totals[[#This Row],[2020 1]]</f>
        <v>9598.6627972000024</v>
      </c>
      <c r="BG301" s="81">
        <f ca="1">VLOOKUP(eurostat_totals[[#This Row],[energy carrier EUCalc]],$AE$11:$BI$24,COLUMN()-COLUMN($AD$29),FALSE)*eurostat_totals[[#This Row],[2020 1]]</f>
        <v>9598.6627972000024</v>
      </c>
      <c r="BH301" s="81">
        <f ca="1">VLOOKUP(eurostat_totals[[#This Row],[energy carrier EUCalc]],$AE$11:$BI$24,COLUMN()-COLUMN($AD$29),FALSE)*eurostat_totals[[#This Row],[2020 1]]</f>
        <v>9598.6627972000024</v>
      </c>
      <c r="BI301" s="81">
        <f ca="1">VLOOKUP(eurostat_totals[[#This Row],[energy carrier EUCalc]],$AE$11:$BI$24,COLUMN()-COLUMN($AD$29),FALSE)*eurostat_totals[[#This Row],[2020 1]]</f>
        <v>9598.6627972000024</v>
      </c>
    </row>
    <row r="302" spans="1:61" x14ac:dyDescent="0.25">
      <c r="A302" s="81" t="str">
        <f t="shared" si="133"/>
        <v>liquid-bioRomania</v>
      </c>
      <c r="B302" s="6" t="s">
        <v>74</v>
      </c>
      <c r="C302" t="s">
        <v>10</v>
      </c>
      <c r="D302" s="84">
        <v>6693.890730000001</v>
      </c>
      <c r="E302" s="84">
        <v>5410.2759999999998</v>
      </c>
      <c r="F302" s="84">
        <v>5953.0597299999999</v>
      </c>
      <c r="G302" s="84">
        <v>8699.449340000001</v>
      </c>
      <c r="H302" s="84">
        <v>10243.610960000002</v>
      </c>
      <c r="I302" s="84">
        <v>11675.833830000001</v>
      </c>
      <c r="J302" s="84">
        <v>25157.504280000001</v>
      </c>
      <c r="K302" s="84">
        <v>33844.172250000003</v>
      </c>
      <c r="L302" s="84">
        <v>31162.224470000001</v>
      </c>
      <c r="M302" s="84">
        <v>29245.274830000002</v>
      </c>
      <c r="N302" s="84">
        <v>28557.22077</v>
      </c>
      <c r="O302" s="84">
        <v>20386.948060000002</v>
      </c>
      <c r="P302" s="84">
        <v>20733.615100000003</v>
      </c>
      <c r="Q302" s="84">
        <v>25581.941129999999</v>
      </c>
      <c r="R302" s="84">
        <v>31012.49985</v>
      </c>
      <c r="S302" s="84">
        <v>31841.114089999999</v>
      </c>
      <c r="T302" s="84">
        <v>29971.940490000001</v>
      </c>
      <c r="U302" s="84">
        <v>31260.83524</v>
      </c>
      <c r="V302" s="84">
        <v>39909.996460000002</v>
      </c>
      <c r="W302" s="84">
        <v>39603.883229999999</v>
      </c>
      <c r="X302" s="84">
        <v>41184.446750000003</v>
      </c>
      <c r="Y302" s="84">
        <v>36736.11131</v>
      </c>
      <c r="Z302" s="84">
        <v>38326.106760000002</v>
      </c>
      <c r="AA302" s="84">
        <v>36278.052130000004</v>
      </c>
      <c r="AB302" s="84">
        <v>36322.222869999998</v>
      </c>
      <c r="AC302" s="84">
        <v>34366.394140000004</v>
      </c>
      <c r="AD302" s="84">
        <v>34637.780190000005</v>
      </c>
      <c r="AE302" s="84">
        <v>35518.229340000005</v>
      </c>
      <c r="AF302" s="84">
        <f t="shared" si="130"/>
        <v>34956.653856000004</v>
      </c>
      <c r="AG302" s="84">
        <f t="shared" si="131"/>
        <v>34692.374201200008</v>
      </c>
      <c r="AH302" s="84">
        <f t="shared" si="132"/>
        <v>34366.404467440007</v>
      </c>
      <c r="AI302" s="84">
        <f ca="1">VLOOKUP(eurostat_totals[[#This Row],[energy carrier EUCalc]],$AE$11:$BI$24,COLUMN()-COLUMN($AD$29),FALSE)*eurostat_totals[[#This Row],[2020 1]]</f>
        <v>34366.404467440007</v>
      </c>
      <c r="AJ302" s="84">
        <f ca="1">VLOOKUP(eurostat_totals[[#This Row],[energy carrier EUCalc]],$AE$11:$BI$24,COLUMN()-COLUMN($AD$29),FALSE)*eurostat_totals[[#This Row],[2020 1]]</f>
        <v>34366.404467440007</v>
      </c>
      <c r="AK302" s="84">
        <f ca="1">VLOOKUP(eurostat_totals[[#This Row],[energy carrier EUCalc]],$AE$11:$BI$24,COLUMN()-COLUMN($AD$29),FALSE)*eurostat_totals[[#This Row],[2020 1]]</f>
        <v>34366.404467440007</v>
      </c>
      <c r="AL302" s="84">
        <f ca="1">VLOOKUP(eurostat_totals[[#This Row],[energy carrier EUCalc]],$AE$11:$BI$24,COLUMN()-COLUMN($AD$29),FALSE)*eurostat_totals[[#This Row],[2020 1]]</f>
        <v>34366.404467440007</v>
      </c>
      <c r="AM302" s="84">
        <f ca="1">VLOOKUP(eurostat_totals[[#This Row],[energy carrier EUCalc]],$AE$11:$BI$24,COLUMN()-COLUMN($AD$29),FALSE)*eurostat_totals[[#This Row],[2020 1]]</f>
        <v>34366.404467440007</v>
      </c>
      <c r="AN302" s="84">
        <f ca="1">VLOOKUP(eurostat_totals[[#This Row],[energy carrier EUCalc]],$AE$11:$BI$24,COLUMN()-COLUMN($AD$29),FALSE)*eurostat_totals[[#This Row],[2020 1]]</f>
        <v>34366.404467440007</v>
      </c>
      <c r="AO302" s="84">
        <f>VLOOKUP(eurostat_totals[[#This Row],[energy carrier EUCalc]],$AE$11:$BI$24,COLUMN()-COLUMN($AD$29),FALSE)*eurostat_totals[[#This Row],[2020 1]]</f>
        <v>34366.404467440007</v>
      </c>
      <c r="AP302" s="84">
        <f ca="1">VLOOKUP(eurostat_totals[[#This Row],[energy carrier EUCalc]],$AE$11:$BI$24,COLUMN()-COLUMN($AD$29),FALSE)*eurostat_totals[[#This Row],[2020 1]]</f>
        <v>34366.404467440007</v>
      </c>
      <c r="AQ302" s="84">
        <f ca="1">VLOOKUP(eurostat_totals[[#This Row],[energy carrier EUCalc]],$AE$11:$BI$24,COLUMN()-COLUMN($AD$29),FALSE)*eurostat_totals[[#This Row],[2020 1]]</f>
        <v>34366.404467440007</v>
      </c>
      <c r="AR302" s="81">
        <f ca="1">VLOOKUP(eurostat_totals[[#This Row],[energy carrier EUCalc]],$AE$11:$BI$24,COLUMN()-COLUMN($AD$29),FALSE)*eurostat_totals[[#This Row],[2020 1]]</f>
        <v>34366.404467440007</v>
      </c>
      <c r="AS302" s="81">
        <f ca="1">VLOOKUP(eurostat_totals[[#This Row],[energy carrier EUCalc]],$AE$11:$BI$24,COLUMN()-COLUMN($AD$29),FALSE)*eurostat_totals[[#This Row],[2020 1]]</f>
        <v>34366.404467440007</v>
      </c>
      <c r="AT302" s="81">
        <f ca="1">VLOOKUP(eurostat_totals[[#This Row],[energy carrier EUCalc]],$AE$11:$BI$24,COLUMN()-COLUMN($AD$29),FALSE)*eurostat_totals[[#This Row],[2020 1]]</f>
        <v>34366.404467440007</v>
      </c>
      <c r="AU302" s="81">
        <f ca="1">VLOOKUP(eurostat_totals[[#This Row],[energy carrier EUCalc]],$AE$11:$BI$24,COLUMN()-COLUMN($AD$29),FALSE)*eurostat_totals[[#This Row],[2020 1]]</f>
        <v>34366.404467440007</v>
      </c>
      <c r="AV302" s="81">
        <f>VLOOKUP(eurostat_totals[[#This Row],[energy carrier EUCalc]],$AE$11:$BI$24,COLUMN()-COLUMN($AD$29),FALSE)*eurostat_totals[[#This Row],[2020 1]]</f>
        <v>34366.404467440007</v>
      </c>
      <c r="AW302" s="81">
        <f ca="1">VLOOKUP(eurostat_totals[[#This Row],[energy carrier EUCalc]],$AE$11:$BI$24,COLUMN()-COLUMN($AD$29),FALSE)*eurostat_totals[[#This Row],[2020 1]]</f>
        <v>34366.404467440007</v>
      </c>
      <c r="AX302" s="81">
        <f ca="1">VLOOKUP(eurostat_totals[[#This Row],[energy carrier EUCalc]],$AE$11:$BI$24,COLUMN()-COLUMN($AD$29),FALSE)*eurostat_totals[[#This Row],[2020 1]]</f>
        <v>34366.404467440007</v>
      </c>
      <c r="AY302" s="81">
        <f ca="1">VLOOKUP(eurostat_totals[[#This Row],[energy carrier EUCalc]],$AE$11:$BI$24,COLUMN()-COLUMN($AD$29),FALSE)*eurostat_totals[[#This Row],[2020 1]]</f>
        <v>34366.404467440007</v>
      </c>
      <c r="AZ302" s="81">
        <f ca="1">VLOOKUP(eurostat_totals[[#This Row],[energy carrier EUCalc]],$AE$11:$BI$24,COLUMN()-COLUMN($AD$29),FALSE)*eurostat_totals[[#This Row],[2020 1]]</f>
        <v>34366.404467440007</v>
      </c>
      <c r="BA302" s="81">
        <f ca="1">VLOOKUP(eurostat_totals[[#This Row],[energy carrier EUCalc]],$AE$11:$BI$24,COLUMN()-COLUMN($AD$29),FALSE)*eurostat_totals[[#This Row],[2020 1]]</f>
        <v>34366.404467440007</v>
      </c>
      <c r="BB302" s="81">
        <f ca="1">VLOOKUP(eurostat_totals[[#This Row],[energy carrier EUCalc]],$AE$11:$BI$24,COLUMN()-COLUMN($AD$29),FALSE)*eurostat_totals[[#This Row],[2020 1]]</f>
        <v>34366.404467440007</v>
      </c>
      <c r="BC302" s="81">
        <f>VLOOKUP(eurostat_totals[[#This Row],[energy carrier EUCalc]],$AE$11:$BI$24,COLUMN()-COLUMN($AD$29),FALSE)*eurostat_totals[[#This Row],[2020 1]]</f>
        <v>34366.404467440007</v>
      </c>
      <c r="BD302" s="81">
        <f ca="1">VLOOKUP(eurostat_totals[[#This Row],[energy carrier EUCalc]],$AE$11:$BI$24,COLUMN()-COLUMN($AD$29),FALSE)*eurostat_totals[[#This Row],[2020 1]]</f>
        <v>34366.404467440007</v>
      </c>
      <c r="BE302" s="81">
        <f ca="1">VLOOKUP(eurostat_totals[[#This Row],[energy carrier EUCalc]],$AE$11:$BI$24,COLUMN()-COLUMN($AD$29),FALSE)*eurostat_totals[[#This Row],[2020 1]]</f>
        <v>34366.404467440007</v>
      </c>
      <c r="BF302" s="81">
        <f ca="1">VLOOKUP(eurostat_totals[[#This Row],[energy carrier EUCalc]],$AE$11:$BI$24,COLUMN()-COLUMN($AD$29),FALSE)*eurostat_totals[[#This Row],[2020 1]]</f>
        <v>34366.404467440007</v>
      </c>
      <c r="BG302" s="81">
        <f ca="1">VLOOKUP(eurostat_totals[[#This Row],[energy carrier EUCalc]],$AE$11:$BI$24,COLUMN()-COLUMN($AD$29),FALSE)*eurostat_totals[[#This Row],[2020 1]]</f>
        <v>34366.404467440007</v>
      </c>
      <c r="BH302" s="81">
        <f ca="1">VLOOKUP(eurostat_totals[[#This Row],[energy carrier EUCalc]],$AE$11:$BI$24,COLUMN()-COLUMN($AD$29),FALSE)*eurostat_totals[[#This Row],[2020 1]]</f>
        <v>34366.404467440007</v>
      </c>
      <c r="BI302" s="81">
        <f ca="1">VLOOKUP(eurostat_totals[[#This Row],[energy carrier EUCalc]],$AE$11:$BI$24,COLUMN()-COLUMN($AD$29),FALSE)*eurostat_totals[[#This Row],[2020 1]]</f>
        <v>34366.404467440007</v>
      </c>
    </row>
    <row r="303" spans="1:61" x14ac:dyDescent="0.25">
      <c r="A303" s="81" t="str">
        <f t="shared" si="133"/>
        <v>liquid-bioSerbia</v>
      </c>
      <c r="B303" s="6" t="s">
        <v>74</v>
      </c>
      <c r="C303" t="s">
        <v>72</v>
      </c>
      <c r="D303" s="84">
        <v>13595.551410000002</v>
      </c>
      <c r="E303" s="84">
        <v>11782.783310000001</v>
      </c>
      <c r="F303" s="84">
        <v>8754.9942200000005</v>
      </c>
      <c r="G303" s="84">
        <v>8754.9942200000005</v>
      </c>
      <c r="H303" s="84">
        <v>8555.5513499999997</v>
      </c>
      <c r="I303" s="84">
        <v>8555.5513499999997</v>
      </c>
      <c r="J303" s="84">
        <v>8555.5513499999997</v>
      </c>
      <c r="K303" s="84">
        <v>8555.5513499999997</v>
      </c>
      <c r="L303" s="84">
        <v>8555.5513499999997</v>
      </c>
      <c r="M303" s="84">
        <v>8555.5513499999997</v>
      </c>
      <c r="N303" s="84">
        <v>9333.3308600000018</v>
      </c>
      <c r="O303" s="84">
        <v>9333.3308600000018</v>
      </c>
      <c r="P303" s="84">
        <v>9333.3308600000018</v>
      </c>
      <c r="Q303" s="84">
        <v>9333.3308600000018</v>
      </c>
      <c r="R303" s="84">
        <v>9333.3308600000018</v>
      </c>
      <c r="S303" s="84">
        <v>9333.3308600000018</v>
      </c>
      <c r="T303" s="84">
        <v>9318.0606700000008</v>
      </c>
      <c r="U303" s="84">
        <v>9302.7788500000006</v>
      </c>
      <c r="V303" s="84">
        <v>7766.6651900000006</v>
      </c>
      <c r="W303" s="84">
        <v>11564.99993</v>
      </c>
      <c r="X303" s="84">
        <v>11165.276830000001</v>
      </c>
      <c r="Y303" s="84">
        <v>10160.00289</v>
      </c>
      <c r="Z303" s="84">
        <v>10975.83576</v>
      </c>
      <c r="AA303" s="84">
        <v>9315.5602200000012</v>
      </c>
      <c r="AB303" s="84">
        <v>9910.83014</v>
      </c>
      <c r="AC303" s="84">
        <v>9852.773180000002</v>
      </c>
      <c r="AD303" s="84">
        <v>10154.44375</v>
      </c>
      <c r="AE303" s="84">
        <v>9344.8329300000005</v>
      </c>
      <c r="AF303" s="84">
        <f t="shared" si="130"/>
        <v>9018.632364000001</v>
      </c>
      <c r="AG303" s="84">
        <f t="shared" si="131"/>
        <v>8959.2467928000005</v>
      </c>
      <c r="AH303" s="84">
        <f t="shared" si="132"/>
        <v>8768.9301233599999</v>
      </c>
      <c r="AI303" s="84">
        <f ca="1">VLOOKUP(eurostat_totals[[#This Row],[energy carrier EUCalc]],$AE$11:$BI$24,COLUMN()-COLUMN($AD$29),FALSE)*eurostat_totals[[#This Row],[2020 1]]</f>
        <v>8768.9301233599999</v>
      </c>
      <c r="AJ303" s="84">
        <f ca="1">VLOOKUP(eurostat_totals[[#This Row],[energy carrier EUCalc]],$AE$11:$BI$24,COLUMN()-COLUMN($AD$29),FALSE)*eurostat_totals[[#This Row],[2020 1]]</f>
        <v>8768.9301233599999</v>
      </c>
      <c r="AK303" s="84">
        <f ca="1">VLOOKUP(eurostat_totals[[#This Row],[energy carrier EUCalc]],$AE$11:$BI$24,COLUMN()-COLUMN($AD$29),FALSE)*eurostat_totals[[#This Row],[2020 1]]</f>
        <v>8768.9301233599999</v>
      </c>
      <c r="AL303" s="84">
        <f ca="1">VLOOKUP(eurostat_totals[[#This Row],[energy carrier EUCalc]],$AE$11:$BI$24,COLUMN()-COLUMN($AD$29),FALSE)*eurostat_totals[[#This Row],[2020 1]]</f>
        <v>8768.9301233599999</v>
      </c>
      <c r="AM303" s="84">
        <f ca="1">VLOOKUP(eurostat_totals[[#This Row],[energy carrier EUCalc]],$AE$11:$BI$24,COLUMN()-COLUMN($AD$29),FALSE)*eurostat_totals[[#This Row],[2020 1]]</f>
        <v>8768.9301233599999</v>
      </c>
      <c r="AN303" s="84">
        <f ca="1">VLOOKUP(eurostat_totals[[#This Row],[energy carrier EUCalc]],$AE$11:$BI$24,COLUMN()-COLUMN($AD$29),FALSE)*eurostat_totals[[#This Row],[2020 1]]</f>
        <v>8768.9301233599999</v>
      </c>
      <c r="AO303" s="84">
        <f>VLOOKUP(eurostat_totals[[#This Row],[energy carrier EUCalc]],$AE$11:$BI$24,COLUMN()-COLUMN($AD$29),FALSE)*eurostat_totals[[#This Row],[2020 1]]</f>
        <v>8768.9301233599999</v>
      </c>
      <c r="AP303" s="84">
        <f ca="1">VLOOKUP(eurostat_totals[[#This Row],[energy carrier EUCalc]],$AE$11:$BI$24,COLUMN()-COLUMN($AD$29),FALSE)*eurostat_totals[[#This Row],[2020 1]]</f>
        <v>8768.9301233599999</v>
      </c>
      <c r="AQ303" s="84">
        <f ca="1">VLOOKUP(eurostat_totals[[#This Row],[energy carrier EUCalc]],$AE$11:$BI$24,COLUMN()-COLUMN($AD$29),FALSE)*eurostat_totals[[#This Row],[2020 1]]</f>
        <v>8768.9301233599999</v>
      </c>
      <c r="AR303" s="81">
        <f ca="1">VLOOKUP(eurostat_totals[[#This Row],[energy carrier EUCalc]],$AE$11:$BI$24,COLUMN()-COLUMN($AD$29),FALSE)*eurostat_totals[[#This Row],[2020 1]]</f>
        <v>8768.9301233599999</v>
      </c>
      <c r="AS303" s="81">
        <f ca="1">VLOOKUP(eurostat_totals[[#This Row],[energy carrier EUCalc]],$AE$11:$BI$24,COLUMN()-COLUMN($AD$29),FALSE)*eurostat_totals[[#This Row],[2020 1]]</f>
        <v>8768.9301233599999</v>
      </c>
      <c r="AT303" s="81">
        <f ca="1">VLOOKUP(eurostat_totals[[#This Row],[energy carrier EUCalc]],$AE$11:$BI$24,COLUMN()-COLUMN($AD$29),FALSE)*eurostat_totals[[#This Row],[2020 1]]</f>
        <v>8768.9301233599999</v>
      </c>
      <c r="AU303" s="81">
        <f ca="1">VLOOKUP(eurostat_totals[[#This Row],[energy carrier EUCalc]],$AE$11:$BI$24,COLUMN()-COLUMN($AD$29),FALSE)*eurostat_totals[[#This Row],[2020 1]]</f>
        <v>8768.9301233599999</v>
      </c>
      <c r="AV303" s="81">
        <f>VLOOKUP(eurostat_totals[[#This Row],[energy carrier EUCalc]],$AE$11:$BI$24,COLUMN()-COLUMN($AD$29),FALSE)*eurostat_totals[[#This Row],[2020 1]]</f>
        <v>8768.9301233599999</v>
      </c>
      <c r="AW303" s="81">
        <f ca="1">VLOOKUP(eurostat_totals[[#This Row],[energy carrier EUCalc]],$AE$11:$BI$24,COLUMN()-COLUMN($AD$29),FALSE)*eurostat_totals[[#This Row],[2020 1]]</f>
        <v>8768.9301233599999</v>
      </c>
      <c r="AX303" s="81">
        <f ca="1">VLOOKUP(eurostat_totals[[#This Row],[energy carrier EUCalc]],$AE$11:$BI$24,COLUMN()-COLUMN($AD$29),FALSE)*eurostat_totals[[#This Row],[2020 1]]</f>
        <v>8768.9301233599999</v>
      </c>
      <c r="AY303" s="81">
        <f ca="1">VLOOKUP(eurostat_totals[[#This Row],[energy carrier EUCalc]],$AE$11:$BI$24,COLUMN()-COLUMN($AD$29),FALSE)*eurostat_totals[[#This Row],[2020 1]]</f>
        <v>8768.9301233599999</v>
      </c>
      <c r="AZ303" s="81">
        <f ca="1">VLOOKUP(eurostat_totals[[#This Row],[energy carrier EUCalc]],$AE$11:$BI$24,COLUMN()-COLUMN($AD$29),FALSE)*eurostat_totals[[#This Row],[2020 1]]</f>
        <v>8768.9301233599999</v>
      </c>
      <c r="BA303" s="81">
        <f ca="1">VLOOKUP(eurostat_totals[[#This Row],[energy carrier EUCalc]],$AE$11:$BI$24,COLUMN()-COLUMN($AD$29),FALSE)*eurostat_totals[[#This Row],[2020 1]]</f>
        <v>8768.9301233599999</v>
      </c>
      <c r="BB303" s="81">
        <f ca="1">VLOOKUP(eurostat_totals[[#This Row],[energy carrier EUCalc]],$AE$11:$BI$24,COLUMN()-COLUMN($AD$29),FALSE)*eurostat_totals[[#This Row],[2020 1]]</f>
        <v>8768.9301233599999</v>
      </c>
      <c r="BC303" s="81">
        <f>VLOOKUP(eurostat_totals[[#This Row],[energy carrier EUCalc]],$AE$11:$BI$24,COLUMN()-COLUMN($AD$29),FALSE)*eurostat_totals[[#This Row],[2020 1]]</f>
        <v>8768.9301233599999</v>
      </c>
      <c r="BD303" s="81">
        <f ca="1">VLOOKUP(eurostat_totals[[#This Row],[energy carrier EUCalc]],$AE$11:$BI$24,COLUMN()-COLUMN($AD$29),FALSE)*eurostat_totals[[#This Row],[2020 1]]</f>
        <v>8768.9301233599999</v>
      </c>
      <c r="BE303" s="81">
        <f ca="1">VLOOKUP(eurostat_totals[[#This Row],[energy carrier EUCalc]],$AE$11:$BI$24,COLUMN()-COLUMN($AD$29),FALSE)*eurostat_totals[[#This Row],[2020 1]]</f>
        <v>8768.9301233599999</v>
      </c>
      <c r="BF303" s="81">
        <f ca="1">VLOOKUP(eurostat_totals[[#This Row],[energy carrier EUCalc]],$AE$11:$BI$24,COLUMN()-COLUMN($AD$29),FALSE)*eurostat_totals[[#This Row],[2020 1]]</f>
        <v>8768.9301233599999</v>
      </c>
      <c r="BG303" s="81">
        <f ca="1">VLOOKUP(eurostat_totals[[#This Row],[energy carrier EUCalc]],$AE$11:$BI$24,COLUMN()-COLUMN($AD$29),FALSE)*eurostat_totals[[#This Row],[2020 1]]</f>
        <v>8768.9301233599999</v>
      </c>
      <c r="BH303" s="81">
        <f ca="1">VLOOKUP(eurostat_totals[[#This Row],[energy carrier EUCalc]],$AE$11:$BI$24,COLUMN()-COLUMN($AD$29),FALSE)*eurostat_totals[[#This Row],[2020 1]]</f>
        <v>8768.9301233599999</v>
      </c>
      <c r="BI303" s="81">
        <f ca="1">VLOOKUP(eurostat_totals[[#This Row],[energy carrier EUCalc]],$AE$11:$BI$24,COLUMN()-COLUMN($AD$29),FALSE)*eurostat_totals[[#This Row],[2020 1]]</f>
        <v>8768.9301233599999</v>
      </c>
    </row>
    <row r="304" spans="1:61" x14ac:dyDescent="0.25">
      <c r="A304" s="81" t="str">
        <f t="shared" si="133"/>
        <v>liquid-bioSlovakia</v>
      </c>
      <c r="B304" s="6" t="s">
        <v>74</v>
      </c>
      <c r="C304" t="s">
        <v>20</v>
      </c>
      <c r="D304" s="84">
        <v>0</v>
      </c>
      <c r="E304" s="84">
        <v>0</v>
      </c>
      <c r="F304" s="84">
        <v>0</v>
      </c>
      <c r="G304" s="84">
        <v>6.3848700000000012</v>
      </c>
      <c r="H304" s="84">
        <v>5.2800200000000004</v>
      </c>
      <c r="I304" s="84">
        <v>4.7217800000000008</v>
      </c>
      <c r="J304" s="84">
        <v>9.1644400000000008</v>
      </c>
      <c r="K304" s="84">
        <v>3.8844200000000004</v>
      </c>
      <c r="L304" s="84">
        <v>3.0586900000000004</v>
      </c>
      <c r="M304" s="84">
        <v>2.5004500000000003</v>
      </c>
      <c r="N304" s="84">
        <v>2.7795700000000001</v>
      </c>
      <c r="O304" s="84">
        <v>231.11136000000002</v>
      </c>
      <c r="P304" s="84">
        <v>226.11046000000002</v>
      </c>
      <c r="Q304" s="84">
        <v>255.83674000000002</v>
      </c>
      <c r="R304" s="84">
        <v>360.27414000000005</v>
      </c>
      <c r="S304" s="84">
        <v>410.44596000000007</v>
      </c>
      <c r="T304" s="84">
        <v>297.77452</v>
      </c>
      <c r="U304" s="84">
        <v>456.38445999999999</v>
      </c>
      <c r="V304" s="84">
        <v>412.78359000000006</v>
      </c>
      <c r="W304" s="84">
        <v>449.72046999999998</v>
      </c>
      <c r="X304" s="84">
        <v>542.77210000000002</v>
      </c>
      <c r="Y304" s="84">
        <v>569.17219999999998</v>
      </c>
      <c r="Z304" s="84">
        <v>485.27338000000003</v>
      </c>
      <c r="AA304" s="84">
        <v>510.41744</v>
      </c>
      <c r="AB304" s="84">
        <v>469.72407000000004</v>
      </c>
      <c r="AC304" s="84">
        <v>337.78172000000001</v>
      </c>
      <c r="AD304" s="84">
        <v>432.49644000000006</v>
      </c>
      <c r="AE304" s="84">
        <v>472.61993999999999</v>
      </c>
      <c r="AF304" s="84">
        <f t="shared" si="130"/>
        <v>470.08925199999999</v>
      </c>
      <c r="AG304" s="84">
        <f t="shared" si="131"/>
        <v>462.02361439999999</v>
      </c>
      <c r="AH304" s="84">
        <f t="shared" si="132"/>
        <v>460.48352327999999</v>
      </c>
      <c r="AI304" s="84">
        <f ca="1">VLOOKUP(eurostat_totals[[#This Row],[energy carrier EUCalc]],$AE$11:$BI$24,COLUMN()-COLUMN($AD$29),FALSE)*eurostat_totals[[#This Row],[2020 1]]</f>
        <v>460.48352327999999</v>
      </c>
      <c r="AJ304" s="84">
        <f ca="1">VLOOKUP(eurostat_totals[[#This Row],[energy carrier EUCalc]],$AE$11:$BI$24,COLUMN()-COLUMN($AD$29),FALSE)*eurostat_totals[[#This Row],[2020 1]]</f>
        <v>460.48352327999999</v>
      </c>
      <c r="AK304" s="84">
        <f ca="1">VLOOKUP(eurostat_totals[[#This Row],[energy carrier EUCalc]],$AE$11:$BI$24,COLUMN()-COLUMN($AD$29),FALSE)*eurostat_totals[[#This Row],[2020 1]]</f>
        <v>460.48352327999999</v>
      </c>
      <c r="AL304" s="84">
        <f ca="1">VLOOKUP(eurostat_totals[[#This Row],[energy carrier EUCalc]],$AE$11:$BI$24,COLUMN()-COLUMN($AD$29),FALSE)*eurostat_totals[[#This Row],[2020 1]]</f>
        <v>460.48352327999999</v>
      </c>
      <c r="AM304" s="84">
        <f ca="1">VLOOKUP(eurostat_totals[[#This Row],[energy carrier EUCalc]],$AE$11:$BI$24,COLUMN()-COLUMN($AD$29),FALSE)*eurostat_totals[[#This Row],[2020 1]]</f>
        <v>460.48352327999999</v>
      </c>
      <c r="AN304" s="84">
        <f ca="1">VLOOKUP(eurostat_totals[[#This Row],[energy carrier EUCalc]],$AE$11:$BI$24,COLUMN()-COLUMN($AD$29),FALSE)*eurostat_totals[[#This Row],[2020 1]]</f>
        <v>460.48352327999999</v>
      </c>
      <c r="AO304" s="84">
        <f>VLOOKUP(eurostat_totals[[#This Row],[energy carrier EUCalc]],$AE$11:$BI$24,COLUMN()-COLUMN($AD$29),FALSE)*eurostat_totals[[#This Row],[2020 1]]</f>
        <v>460.48352327999999</v>
      </c>
      <c r="AP304" s="84">
        <f ca="1">VLOOKUP(eurostat_totals[[#This Row],[energy carrier EUCalc]],$AE$11:$BI$24,COLUMN()-COLUMN($AD$29),FALSE)*eurostat_totals[[#This Row],[2020 1]]</f>
        <v>460.48352327999999</v>
      </c>
      <c r="AQ304" s="84">
        <f ca="1">VLOOKUP(eurostat_totals[[#This Row],[energy carrier EUCalc]],$AE$11:$BI$24,COLUMN()-COLUMN($AD$29),FALSE)*eurostat_totals[[#This Row],[2020 1]]</f>
        <v>460.48352327999999</v>
      </c>
      <c r="AR304" s="81">
        <f ca="1">VLOOKUP(eurostat_totals[[#This Row],[energy carrier EUCalc]],$AE$11:$BI$24,COLUMN()-COLUMN($AD$29),FALSE)*eurostat_totals[[#This Row],[2020 1]]</f>
        <v>460.48352327999999</v>
      </c>
      <c r="AS304" s="81">
        <f ca="1">VLOOKUP(eurostat_totals[[#This Row],[energy carrier EUCalc]],$AE$11:$BI$24,COLUMN()-COLUMN($AD$29),FALSE)*eurostat_totals[[#This Row],[2020 1]]</f>
        <v>460.48352327999999</v>
      </c>
      <c r="AT304" s="81">
        <f ca="1">VLOOKUP(eurostat_totals[[#This Row],[energy carrier EUCalc]],$AE$11:$BI$24,COLUMN()-COLUMN($AD$29),FALSE)*eurostat_totals[[#This Row],[2020 1]]</f>
        <v>460.48352327999999</v>
      </c>
      <c r="AU304" s="81">
        <f ca="1">VLOOKUP(eurostat_totals[[#This Row],[energy carrier EUCalc]],$AE$11:$BI$24,COLUMN()-COLUMN($AD$29),FALSE)*eurostat_totals[[#This Row],[2020 1]]</f>
        <v>460.48352327999999</v>
      </c>
      <c r="AV304" s="81">
        <f>VLOOKUP(eurostat_totals[[#This Row],[energy carrier EUCalc]],$AE$11:$BI$24,COLUMN()-COLUMN($AD$29),FALSE)*eurostat_totals[[#This Row],[2020 1]]</f>
        <v>460.48352327999999</v>
      </c>
      <c r="AW304" s="81">
        <f ca="1">VLOOKUP(eurostat_totals[[#This Row],[energy carrier EUCalc]],$AE$11:$BI$24,COLUMN()-COLUMN($AD$29),FALSE)*eurostat_totals[[#This Row],[2020 1]]</f>
        <v>460.48352327999999</v>
      </c>
      <c r="AX304" s="81">
        <f ca="1">VLOOKUP(eurostat_totals[[#This Row],[energy carrier EUCalc]],$AE$11:$BI$24,COLUMN()-COLUMN($AD$29),FALSE)*eurostat_totals[[#This Row],[2020 1]]</f>
        <v>460.48352327999999</v>
      </c>
      <c r="AY304" s="81">
        <f ca="1">VLOOKUP(eurostat_totals[[#This Row],[energy carrier EUCalc]],$AE$11:$BI$24,COLUMN()-COLUMN($AD$29),FALSE)*eurostat_totals[[#This Row],[2020 1]]</f>
        <v>460.48352327999999</v>
      </c>
      <c r="AZ304" s="81">
        <f ca="1">VLOOKUP(eurostat_totals[[#This Row],[energy carrier EUCalc]],$AE$11:$BI$24,COLUMN()-COLUMN($AD$29),FALSE)*eurostat_totals[[#This Row],[2020 1]]</f>
        <v>460.48352327999999</v>
      </c>
      <c r="BA304" s="81">
        <f ca="1">VLOOKUP(eurostat_totals[[#This Row],[energy carrier EUCalc]],$AE$11:$BI$24,COLUMN()-COLUMN($AD$29),FALSE)*eurostat_totals[[#This Row],[2020 1]]</f>
        <v>460.48352327999999</v>
      </c>
      <c r="BB304" s="81">
        <f ca="1">VLOOKUP(eurostat_totals[[#This Row],[energy carrier EUCalc]],$AE$11:$BI$24,COLUMN()-COLUMN($AD$29),FALSE)*eurostat_totals[[#This Row],[2020 1]]</f>
        <v>460.48352327999999</v>
      </c>
      <c r="BC304" s="81">
        <f>VLOOKUP(eurostat_totals[[#This Row],[energy carrier EUCalc]],$AE$11:$BI$24,COLUMN()-COLUMN($AD$29),FALSE)*eurostat_totals[[#This Row],[2020 1]]</f>
        <v>460.48352327999999</v>
      </c>
      <c r="BD304" s="81">
        <f ca="1">VLOOKUP(eurostat_totals[[#This Row],[energy carrier EUCalc]],$AE$11:$BI$24,COLUMN()-COLUMN($AD$29),FALSE)*eurostat_totals[[#This Row],[2020 1]]</f>
        <v>460.48352327999999</v>
      </c>
      <c r="BE304" s="81">
        <f ca="1">VLOOKUP(eurostat_totals[[#This Row],[energy carrier EUCalc]],$AE$11:$BI$24,COLUMN()-COLUMN($AD$29),FALSE)*eurostat_totals[[#This Row],[2020 1]]</f>
        <v>460.48352327999999</v>
      </c>
      <c r="BF304" s="81">
        <f ca="1">VLOOKUP(eurostat_totals[[#This Row],[energy carrier EUCalc]],$AE$11:$BI$24,COLUMN()-COLUMN($AD$29),FALSE)*eurostat_totals[[#This Row],[2020 1]]</f>
        <v>460.48352327999999</v>
      </c>
      <c r="BG304" s="81">
        <f ca="1">VLOOKUP(eurostat_totals[[#This Row],[energy carrier EUCalc]],$AE$11:$BI$24,COLUMN()-COLUMN($AD$29),FALSE)*eurostat_totals[[#This Row],[2020 1]]</f>
        <v>460.48352327999999</v>
      </c>
      <c r="BH304" s="81">
        <f ca="1">VLOOKUP(eurostat_totals[[#This Row],[energy carrier EUCalc]],$AE$11:$BI$24,COLUMN()-COLUMN($AD$29),FALSE)*eurostat_totals[[#This Row],[2020 1]]</f>
        <v>460.48352327999999</v>
      </c>
      <c r="BI304" s="81">
        <f ca="1">VLOOKUP(eurostat_totals[[#This Row],[energy carrier EUCalc]],$AE$11:$BI$24,COLUMN()-COLUMN($AD$29),FALSE)*eurostat_totals[[#This Row],[2020 1]]</f>
        <v>460.48352327999999</v>
      </c>
    </row>
    <row r="305" spans="1:61" x14ac:dyDescent="0.25">
      <c r="A305" s="81" t="str">
        <f t="shared" si="133"/>
        <v>liquid-bioSlovenia</v>
      </c>
      <c r="B305" s="6" t="s">
        <v>74</v>
      </c>
      <c r="C305" t="s">
        <v>26</v>
      </c>
      <c r="D305" s="84">
        <v>1747.7796600000001</v>
      </c>
      <c r="E305" s="84">
        <v>1751.1058400000002</v>
      </c>
      <c r="F305" s="84">
        <v>1743.3370000000002</v>
      </c>
      <c r="G305" s="84">
        <v>1723.3334000000002</v>
      </c>
      <c r="H305" s="84">
        <v>1723.3334000000002</v>
      </c>
      <c r="I305" s="84">
        <v>1723.3334000000002</v>
      </c>
      <c r="J305" s="84">
        <v>1723.3334000000002</v>
      </c>
      <c r="K305" s="84">
        <v>1723.3334000000002</v>
      </c>
      <c r="L305" s="84">
        <v>1723.3334000000002</v>
      </c>
      <c r="M305" s="84">
        <v>1793.3343700000003</v>
      </c>
      <c r="N305" s="84">
        <v>4166.6684700000005</v>
      </c>
      <c r="O305" s="84">
        <v>4166.6684700000005</v>
      </c>
      <c r="P305" s="84">
        <v>3770.2831799999999</v>
      </c>
      <c r="Q305" s="84">
        <v>3770.2831799999999</v>
      </c>
      <c r="R305" s="84">
        <v>3770.2831799999999</v>
      </c>
      <c r="S305" s="84">
        <v>3770.2831799999999</v>
      </c>
      <c r="T305" s="84">
        <v>3770.2831799999999</v>
      </c>
      <c r="U305" s="84">
        <v>3770.2831799999999</v>
      </c>
      <c r="V305" s="84">
        <v>3770.2831799999999</v>
      </c>
      <c r="W305" s="84">
        <v>5995.8348700000006</v>
      </c>
      <c r="X305" s="84">
        <v>6106.6687700000002</v>
      </c>
      <c r="Y305" s="84">
        <v>6196.6617100000003</v>
      </c>
      <c r="Z305" s="84">
        <v>6113.053640000001</v>
      </c>
      <c r="AA305" s="84">
        <v>6362.773000000001</v>
      </c>
      <c r="AB305" s="84">
        <v>5167.2206299999998</v>
      </c>
      <c r="AC305" s="84">
        <v>5826.9440100000002</v>
      </c>
      <c r="AD305" s="84">
        <v>6123.8927999999996</v>
      </c>
      <c r="AE305" s="84">
        <v>5840.5511100000003</v>
      </c>
      <c r="AF305" s="84">
        <f t="shared" si="130"/>
        <v>5786.050604</v>
      </c>
      <c r="AG305" s="84">
        <f t="shared" si="131"/>
        <v>5670.7061248</v>
      </c>
      <c r="AH305" s="84">
        <f t="shared" si="132"/>
        <v>5771.4032237600004</v>
      </c>
      <c r="AI305" s="84">
        <f ca="1">VLOOKUP(eurostat_totals[[#This Row],[energy carrier EUCalc]],$AE$11:$BI$24,COLUMN()-COLUMN($AD$29),FALSE)*eurostat_totals[[#This Row],[2020 1]]</f>
        <v>5771.4032237600004</v>
      </c>
      <c r="AJ305" s="84">
        <f ca="1">VLOOKUP(eurostat_totals[[#This Row],[energy carrier EUCalc]],$AE$11:$BI$24,COLUMN()-COLUMN($AD$29),FALSE)*eurostat_totals[[#This Row],[2020 1]]</f>
        <v>5771.4032237600004</v>
      </c>
      <c r="AK305" s="84">
        <f ca="1">VLOOKUP(eurostat_totals[[#This Row],[energy carrier EUCalc]],$AE$11:$BI$24,COLUMN()-COLUMN($AD$29),FALSE)*eurostat_totals[[#This Row],[2020 1]]</f>
        <v>5771.4032237600004</v>
      </c>
      <c r="AL305" s="84">
        <f ca="1">VLOOKUP(eurostat_totals[[#This Row],[energy carrier EUCalc]],$AE$11:$BI$24,COLUMN()-COLUMN($AD$29),FALSE)*eurostat_totals[[#This Row],[2020 1]]</f>
        <v>5771.4032237600004</v>
      </c>
      <c r="AM305" s="84">
        <f ca="1">VLOOKUP(eurostat_totals[[#This Row],[energy carrier EUCalc]],$AE$11:$BI$24,COLUMN()-COLUMN($AD$29),FALSE)*eurostat_totals[[#This Row],[2020 1]]</f>
        <v>5771.4032237600004</v>
      </c>
      <c r="AN305" s="84">
        <f ca="1">VLOOKUP(eurostat_totals[[#This Row],[energy carrier EUCalc]],$AE$11:$BI$24,COLUMN()-COLUMN($AD$29),FALSE)*eurostat_totals[[#This Row],[2020 1]]</f>
        <v>5771.4032237600004</v>
      </c>
      <c r="AO305" s="84">
        <f>VLOOKUP(eurostat_totals[[#This Row],[energy carrier EUCalc]],$AE$11:$BI$24,COLUMN()-COLUMN($AD$29),FALSE)*eurostat_totals[[#This Row],[2020 1]]</f>
        <v>5771.4032237600004</v>
      </c>
      <c r="AP305" s="84">
        <f ca="1">VLOOKUP(eurostat_totals[[#This Row],[energy carrier EUCalc]],$AE$11:$BI$24,COLUMN()-COLUMN($AD$29),FALSE)*eurostat_totals[[#This Row],[2020 1]]</f>
        <v>5771.4032237600004</v>
      </c>
      <c r="AQ305" s="84">
        <f ca="1">VLOOKUP(eurostat_totals[[#This Row],[energy carrier EUCalc]],$AE$11:$BI$24,COLUMN()-COLUMN($AD$29),FALSE)*eurostat_totals[[#This Row],[2020 1]]</f>
        <v>5771.4032237600004</v>
      </c>
      <c r="AR305" s="81">
        <f ca="1">VLOOKUP(eurostat_totals[[#This Row],[energy carrier EUCalc]],$AE$11:$BI$24,COLUMN()-COLUMN($AD$29),FALSE)*eurostat_totals[[#This Row],[2020 1]]</f>
        <v>5771.4032237600004</v>
      </c>
      <c r="AS305" s="81">
        <f ca="1">VLOOKUP(eurostat_totals[[#This Row],[energy carrier EUCalc]],$AE$11:$BI$24,COLUMN()-COLUMN($AD$29),FALSE)*eurostat_totals[[#This Row],[2020 1]]</f>
        <v>5771.4032237600004</v>
      </c>
      <c r="AT305" s="81">
        <f ca="1">VLOOKUP(eurostat_totals[[#This Row],[energy carrier EUCalc]],$AE$11:$BI$24,COLUMN()-COLUMN($AD$29),FALSE)*eurostat_totals[[#This Row],[2020 1]]</f>
        <v>5771.4032237600004</v>
      </c>
      <c r="AU305" s="81">
        <f ca="1">VLOOKUP(eurostat_totals[[#This Row],[energy carrier EUCalc]],$AE$11:$BI$24,COLUMN()-COLUMN($AD$29),FALSE)*eurostat_totals[[#This Row],[2020 1]]</f>
        <v>5771.4032237600004</v>
      </c>
      <c r="AV305" s="81">
        <f>VLOOKUP(eurostat_totals[[#This Row],[energy carrier EUCalc]],$AE$11:$BI$24,COLUMN()-COLUMN($AD$29),FALSE)*eurostat_totals[[#This Row],[2020 1]]</f>
        <v>5771.4032237600004</v>
      </c>
      <c r="AW305" s="81">
        <f ca="1">VLOOKUP(eurostat_totals[[#This Row],[energy carrier EUCalc]],$AE$11:$BI$24,COLUMN()-COLUMN($AD$29),FALSE)*eurostat_totals[[#This Row],[2020 1]]</f>
        <v>5771.4032237600004</v>
      </c>
      <c r="AX305" s="81">
        <f ca="1">VLOOKUP(eurostat_totals[[#This Row],[energy carrier EUCalc]],$AE$11:$BI$24,COLUMN()-COLUMN($AD$29),FALSE)*eurostat_totals[[#This Row],[2020 1]]</f>
        <v>5771.4032237600004</v>
      </c>
      <c r="AY305" s="81">
        <f ca="1">VLOOKUP(eurostat_totals[[#This Row],[energy carrier EUCalc]],$AE$11:$BI$24,COLUMN()-COLUMN($AD$29),FALSE)*eurostat_totals[[#This Row],[2020 1]]</f>
        <v>5771.4032237600004</v>
      </c>
      <c r="AZ305" s="81">
        <f ca="1">VLOOKUP(eurostat_totals[[#This Row],[energy carrier EUCalc]],$AE$11:$BI$24,COLUMN()-COLUMN($AD$29),FALSE)*eurostat_totals[[#This Row],[2020 1]]</f>
        <v>5771.4032237600004</v>
      </c>
      <c r="BA305" s="81">
        <f ca="1">VLOOKUP(eurostat_totals[[#This Row],[energy carrier EUCalc]],$AE$11:$BI$24,COLUMN()-COLUMN($AD$29),FALSE)*eurostat_totals[[#This Row],[2020 1]]</f>
        <v>5771.4032237600004</v>
      </c>
      <c r="BB305" s="81">
        <f ca="1">VLOOKUP(eurostat_totals[[#This Row],[energy carrier EUCalc]],$AE$11:$BI$24,COLUMN()-COLUMN($AD$29),FALSE)*eurostat_totals[[#This Row],[2020 1]]</f>
        <v>5771.4032237600004</v>
      </c>
      <c r="BC305" s="81">
        <f>VLOOKUP(eurostat_totals[[#This Row],[energy carrier EUCalc]],$AE$11:$BI$24,COLUMN()-COLUMN($AD$29),FALSE)*eurostat_totals[[#This Row],[2020 1]]</f>
        <v>5771.4032237600004</v>
      </c>
      <c r="BD305" s="81">
        <f ca="1">VLOOKUP(eurostat_totals[[#This Row],[energy carrier EUCalc]],$AE$11:$BI$24,COLUMN()-COLUMN($AD$29),FALSE)*eurostat_totals[[#This Row],[2020 1]]</f>
        <v>5771.4032237600004</v>
      </c>
      <c r="BE305" s="81">
        <f ca="1">VLOOKUP(eurostat_totals[[#This Row],[energy carrier EUCalc]],$AE$11:$BI$24,COLUMN()-COLUMN($AD$29),FALSE)*eurostat_totals[[#This Row],[2020 1]]</f>
        <v>5771.4032237600004</v>
      </c>
      <c r="BF305" s="81">
        <f ca="1">VLOOKUP(eurostat_totals[[#This Row],[energy carrier EUCalc]],$AE$11:$BI$24,COLUMN()-COLUMN($AD$29),FALSE)*eurostat_totals[[#This Row],[2020 1]]</f>
        <v>5771.4032237600004</v>
      </c>
      <c r="BG305" s="81">
        <f ca="1">VLOOKUP(eurostat_totals[[#This Row],[energy carrier EUCalc]],$AE$11:$BI$24,COLUMN()-COLUMN($AD$29),FALSE)*eurostat_totals[[#This Row],[2020 1]]</f>
        <v>5771.4032237600004</v>
      </c>
      <c r="BH305" s="81">
        <f ca="1">VLOOKUP(eurostat_totals[[#This Row],[energy carrier EUCalc]],$AE$11:$BI$24,COLUMN()-COLUMN($AD$29),FALSE)*eurostat_totals[[#This Row],[2020 1]]</f>
        <v>5771.4032237600004</v>
      </c>
      <c r="BI305" s="81">
        <f ca="1">VLOOKUP(eurostat_totals[[#This Row],[energy carrier EUCalc]],$AE$11:$BI$24,COLUMN()-COLUMN($AD$29),FALSE)*eurostat_totals[[#This Row],[2020 1]]</f>
        <v>5771.4032237600004</v>
      </c>
    </row>
    <row r="306" spans="1:61" x14ac:dyDescent="0.25">
      <c r="A306" s="81" t="str">
        <f t="shared" si="133"/>
        <v>liquid-bioSpain</v>
      </c>
      <c r="B306" s="6" t="s">
        <v>74</v>
      </c>
      <c r="C306" t="s">
        <v>7</v>
      </c>
      <c r="D306" s="84">
        <v>24335.61218</v>
      </c>
      <c r="E306" s="84">
        <v>24454.773160000001</v>
      </c>
      <c r="F306" s="84">
        <v>24612.603889999999</v>
      </c>
      <c r="G306" s="84">
        <v>24638.445750000003</v>
      </c>
      <c r="H306" s="84">
        <v>24683.349180000001</v>
      </c>
      <c r="I306" s="84">
        <v>23398.431890000003</v>
      </c>
      <c r="J306" s="84">
        <v>23400.79278</v>
      </c>
      <c r="K306" s="84">
        <v>23400.397359999999</v>
      </c>
      <c r="L306" s="84">
        <v>23410.143300000003</v>
      </c>
      <c r="M306" s="84">
        <v>23429.879410000001</v>
      </c>
      <c r="N306" s="84">
        <v>23486.59892</v>
      </c>
      <c r="O306" s="84">
        <v>23514.441139999999</v>
      </c>
      <c r="P306" s="84">
        <v>23547.435450000001</v>
      </c>
      <c r="Q306" s="84">
        <v>23585.500440000003</v>
      </c>
      <c r="R306" s="84">
        <v>23910.803169999999</v>
      </c>
      <c r="S306" s="84">
        <v>24032.743720000002</v>
      </c>
      <c r="T306" s="84">
        <v>24231.919100000003</v>
      </c>
      <c r="U306" s="84">
        <v>24509.271340000003</v>
      </c>
      <c r="V306" s="84">
        <v>25057.300200000001</v>
      </c>
      <c r="W306" s="84">
        <v>29884.541040000004</v>
      </c>
      <c r="X306" s="84">
        <v>30424.731280000004</v>
      </c>
      <c r="Y306" s="84">
        <v>30727.878860000001</v>
      </c>
      <c r="Z306" s="84">
        <v>31352.409860000003</v>
      </c>
      <c r="AA306" s="84">
        <v>31670.01353</v>
      </c>
      <c r="AB306" s="84">
        <v>32832.815820000003</v>
      </c>
      <c r="AC306" s="84">
        <v>32945.056949999998</v>
      </c>
      <c r="AD306" s="84">
        <v>33477.210859999999</v>
      </c>
      <c r="AE306" s="84">
        <v>33900.705680000006</v>
      </c>
      <c r="AF306" s="84">
        <f t="shared" si="130"/>
        <v>34410.364844000011</v>
      </c>
      <c r="AG306" s="84">
        <f t="shared" si="131"/>
        <v>34958.435106800011</v>
      </c>
      <c r="AH306" s="84">
        <f t="shared" si="132"/>
        <v>35383.558964160009</v>
      </c>
      <c r="AI306" s="84">
        <f ca="1">VLOOKUP(eurostat_totals[[#This Row],[energy carrier EUCalc]],$AE$11:$BI$24,COLUMN()-COLUMN($AD$29),FALSE)*eurostat_totals[[#This Row],[2020 1]]</f>
        <v>35383.558964160009</v>
      </c>
      <c r="AJ306" s="84">
        <f ca="1">VLOOKUP(eurostat_totals[[#This Row],[energy carrier EUCalc]],$AE$11:$BI$24,COLUMN()-COLUMN($AD$29),FALSE)*eurostat_totals[[#This Row],[2020 1]]</f>
        <v>35383.558964160009</v>
      </c>
      <c r="AK306" s="84">
        <f ca="1">VLOOKUP(eurostat_totals[[#This Row],[energy carrier EUCalc]],$AE$11:$BI$24,COLUMN()-COLUMN($AD$29),FALSE)*eurostat_totals[[#This Row],[2020 1]]</f>
        <v>35383.558964160009</v>
      </c>
      <c r="AL306" s="84">
        <f ca="1">VLOOKUP(eurostat_totals[[#This Row],[energy carrier EUCalc]],$AE$11:$BI$24,COLUMN()-COLUMN($AD$29),FALSE)*eurostat_totals[[#This Row],[2020 1]]</f>
        <v>35383.558964160009</v>
      </c>
      <c r="AM306" s="84">
        <f ca="1">VLOOKUP(eurostat_totals[[#This Row],[energy carrier EUCalc]],$AE$11:$BI$24,COLUMN()-COLUMN($AD$29),FALSE)*eurostat_totals[[#This Row],[2020 1]]</f>
        <v>35383.558964160009</v>
      </c>
      <c r="AN306" s="84">
        <f ca="1">VLOOKUP(eurostat_totals[[#This Row],[energy carrier EUCalc]],$AE$11:$BI$24,COLUMN()-COLUMN($AD$29),FALSE)*eurostat_totals[[#This Row],[2020 1]]</f>
        <v>35383.558964160009</v>
      </c>
      <c r="AO306" s="84">
        <f>VLOOKUP(eurostat_totals[[#This Row],[energy carrier EUCalc]],$AE$11:$BI$24,COLUMN()-COLUMN($AD$29),FALSE)*eurostat_totals[[#This Row],[2020 1]]</f>
        <v>35383.558964160009</v>
      </c>
      <c r="AP306" s="84">
        <f ca="1">VLOOKUP(eurostat_totals[[#This Row],[energy carrier EUCalc]],$AE$11:$BI$24,COLUMN()-COLUMN($AD$29),FALSE)*eurostat_totals[[#This Row],[2020 1]]</f>
        <v>35383.558964160009</v>
      </c>
      <c r="AQ306" s="84">
        <f ca="1">VLOOKUP(eurostat_totals[[#This Row],[energy carrier EUCalc]],$AE$11:$BI$24,COLUMN()-COLUMN($AD$29),FALSE)*eurostat_totals[[#This Row],[2020 1]]</f>
        <v>35383.558964160009</v>
      </c>
      <c r="AR306" s="81">
        <f ca="1">VLOOKUP(eurostat_totals[[#This Row],[energy carrier EUCalc]],$AE$11:$BI$24,COLUMN()-COLUMN($AD$29),FALSE)*eurostat_totals[[#This Row],[2020 1]]</f>
        <v>35383.558964160009</v>
      </c>
      <c r="AS306" s="81">
        <f ca="1">VLOOKUP(eurostat_totals[[#This Row],[energy carrier EUCalc]],$AE$11:$BI$24,COLUMN()-COLUMN($AD$29),FALSE)*eurostat_totals[[#This Row],[2020 1]]</f>
        <v>35383.558964160009</v>
      </c>
      <c r="AT306" s="81">
        <f ca="1">VLOOKUP(eurostat_totals[[#This Row],[energy carrier EUCalc]],$AE$11:$BI$24,COLUMN()-COLUMN($AD$29),FALSE)*eurostat_totals[[#This Row],[2020 1]]</f>
        <v>35383.558964160009</v>
      </c>
      <c r="AU306" s="81">
        <f ca="1">VLOOKUP(eurostat_totals[[#This Row],[energy carrier EUCalc]],$AE$11:$BI$24,COLUMN()-COLUMN($AD$29),FALSE)*eurostat_totals[[#This Row],[2020 1]]</f>
        <v>35383.558964160009</v>
      </c>
      <c r="AV306" s="81">
        <f>VLOOKUP(eurostat_totals[[#This Row],[energy carrier EUCalc]],$AE$11:$BI$24,COLUMN()-COLUMN($AD$29),FALSE)*eurostat_totals[[#This Row],[2020 1]]</f>
        <v>35383.558964160009</v>
      </c>
      <c r="AW306" s="81">
        <f ca="1">VLOOKUP(eurostat_totals[[#This Row],[energy carrier EUCalc]],$AE$11:$BI$24,COLUMN()-COLUMN($AD$29),FALSE)*eurostat_totals[[#This Row],[2020 1]]</f>
        <v>35383.558964160009</v>
      </c>
      <c r="AX306" s="81">
        <f ca="1">VLOOKUP(eurostat_totals[[#This Row],[energy carrier EUCalc]],$AE$11:$BI$24,COLUMN()-COLUMN($AD$29),FALSE)*eurostat_totals[[#This Row],[2020 1]]</f>
        <v>35383.558964160009</v>
      </c>
      <c r="AY306" s="81">
        <f ca="1">VLOOKUP(eurostat_totals[[#This Row],[energy carrier EUCalc]],$AE$11:$BI$24,COLUMN()-COLUMN($AD$29),FALSE)*eurostat_totals[[#This Row],[2020 1]]</f>
        <v>35383.558964160009</v>
      </c>
      <c r="AZ306" s="81">
        <f ca="1">VLOOKUP(eurostat_totals[[#This Row],[energy carrier EUCalc]],$AE$11:$BI$24,COLUMN()-COLUMN($AD$29),FALSE)*eurostat_totals[[#This Row],[2020 1]]</f>
        <v>35383.558964160009</v>
      </c>
      <c r="BA306" s="81">
        <f ca="1">VLOOKUP(eurostat_totals[[#This Row],[energy carrier EUCalc]],$AE$11:$BI$24,COLUMN()-COLUMN($AD$29),FALSE)*eurostat_totals[[#This Row],[2020 1]]</f>
        <v>35383.558964160009</v>
      </c>
      <c r="BB306" s="81">
        <f ca="1">VLOOKUP(eurostat_totals[[#This Row],[energy carrier EUCalc]],$AE$11:$BI$24,COLUMN()-COLUMN($AD$29),FALSE)*eurostat_totals[[#This Row],[2020 1]]</f>
        <v>35383.558964160009</v>
      </c>
      <c r="BC306" s="81">
        <f>VLOOKUP(eurostat_totals[[#This Row],[energy carrier EUCalc]],$AE$11:$BI$24,COLUMN()-COLUMN($AD$29),FALSE)*eurostat_totals[[#This Row],[2020 1]]</f>
        <v>35383.558964160009</v>
      </c>
      <c r="BD306" s="81">
        <f ca="1">VLOOKUP(eurostat_totals[[#This Row],[energy carrier EUCalc]],$AE$11:$BI$24,COLUMN()-COLUMN($AD$29),FALSE)*eurostat_totals[[#This Row],[2020 1]]</f>
        <v>35383.558964160009</v>
      </c>
      <c r="BE306" s="81">
        <f ca="1">VLOOKUP(eurostat_totals[[#This Row],[energy carrier EUCalc]],$AE$11:$BI$24,COLUMN()-COLUMN($AD$29),FALSE)*eurostat_totals[[#This Row],[2020 1]]</f>
        <v>35383.558964160009</v>
      </c>
      <c r="BF306" s="81">
        <f ca="1">VLOOKUP(eurostat_totals[[#This Row],[energy carrier EUCalc]],$AE$11:$BI$24,COLUMN()-COLUMN($AD$29),FALSE)*eurostat_totals[[#This Row],[2020 1]]</f>
        <v>35383.558964160009</v>
      </c>
      <c r="BG306" s="81">
        <f ca="1">VLOOKUP(eurostat_totals[[#This Row],[energy carrier EUCalc]],$AE$11:$BI$24,COLUMN()-COLUMN($AD$29),FALSE)*eurostat_totals[[#This Row],[2020 1]]</f>
        <v>35383.558964160009</v>
      </c>
      <c r="BH306" s="81">
        <f ca="1">VLOOKUP(eurostat_totals[[#This Row],[energy carrier EUCalc]],$AE$11:$BI$24,COLUMN()-COLUMN($AD$29),FALSE)*eurostat_totals[[#This Row],[2020 1]]</f>
        <v>35383.558964160009</v>
      </c>
      <c r="BI306" s="81">
        <f ca="1">VLOOKUP(eurostat_totals[[#This Row],[energy carrier EUCalc]],$AE$11:$BI$24,COLUMN()-COLUMN($AD$29),FALSE)*eurostat_totals[[#This Row],[2020 1]]</f>
        <v>35383.558964160009</v>
      </c>
    </row>
    <row r="307" spans="1:61" x14ac:dyDescent="0.25">
      <c r="A307" s="81" t="str">
        <f t="shared" si="133"/>
        <v>liquid-bioSweden</v>
      </c>
      <c r="B307" s="6" t="s">
        <v>74</v>
      </c>
      <c r="C307" t="s">
        <v>9</v>
      </c>
      <c r="D307" s="84">
        <v>7383.0612700000001</v>
      </c>
      <c r="E307" s="84">
        <v>7391.10923</v>
      </c>
      <c r="F307" s="84">
        <v>7360.5572200000006</v>
      </c>
      <c r="G307" s="84">
        <v>7508.3280000000004</v>
      </c>
      <c r="H307" s="84">
        <v>7156.9391800000003</v>
      </c>
      <c r="I307" s="84">
        <v>7311.6647000000012</v>
      </c>
      <c r="J307" s="84">
        <v>7696.9433400000007</v>
      </c>
      <c r="K307" s="84">
        <v>7552.7778600000011</v>
      </c>
      <c r="L307" s="84">
        <v>7525.2729100000006</v>
      </c>
      <c r="M307" s="84">
        <v>6775.5565900000001</v>
      </c>
      <c r="N307" s="84">
        <v>7221.6717600000002</v>
      </c>
      <c r="O307" s="84">
        <v>6546.3874400000004</v>
      </c>
      <c r="P307" s="84">
        <v>6667.7813800000004</v>
      </c>
      <c r="Q307" s="84">
        <v>6785.8375100000003</v>
      </c>
      <c r="R307" s="84">
        <v>6704.4391399999995</v>
      </c>
      <c r="S307" s="84">
        <v>7377.2230100000006</v>
      </c>
      <c r="T307" s="84">
        <v>6998.0501200000008</v>
      </c>
      <c r="U307" s="84">
        <v>7116.6644900000001</v>
      </c>
      <c r="V307" s="84">
        <v>7974.7258900000006</v>
      </c>
      <c r="W307" s="84">
        <v>8067.7775199999996</v>
      </c>
      <c r="X307" s="84">
        <v>8072.7784200000006</v>
      </c>
      <c r="Y307" s="84">
        <v>13885.836210000001</v>
      </c>
      <c r="Z307" s="84">
        <v>14308.889090000002</v>
      </c>
      <c r="AA307" s="84">
        <v>11804.45</v>
      </c>
      <c r="AB307" s="84">
        <v>11136.387910000001</v>
      </c>
      <c r="AC307" s="84">
        <v>11271.109829999999</v>
      </c>
      <c r="AD307" s="84">
        <v>11310.000550000001</v>
      </c>
      <c r="AE307" s="84">
        <v>11099.71852</v>
      </c>
      <c r="AF307" s="84">
        <f t="shared" si="130"/>
        <v>10457.884405999999</v>
      </c>
      <c r="AG307" s="84">
        <f t="shared" si="131"/>
        <v>10188.571287199999</v>
      </c>
      <c r="AH307" s="84">
        <f t="shared" si="132"/>
        <v>9999.0079626399984</v>
      </c>
      <c r="AI307" s="84">
        <f ca="1">VLOOKUP(eurostat_totals[[#This Row],[energy carrier EUCalc]],$AE$11:$BI$24,COLUMN()-COLUMN($AD$29),FALSE)*eurostat_totals[[#This Row],[2020 1]]</f>
        <v>9999.0079626399984</v>
      </c>
      <c r="AJ307" s="84">
        <f ca="1">VLOOKUP(eurostat_totals[[#This Row],[energy carrier EUCalc]],$AE$11:$BI$24,COLUMN()-COLUMN($AD$29),FALSE)*eurostat_totals[[#This Row],[2020 1]]</f>
        <v>9999.0079626399984</v>
      </c>
      <c r="AK307" s="84">
        <f ca="1">VLOOKUP(eurostat_totals[[#This Row],[energy carrier EUCalc]],$AE$11:$BI$24,COLUMN()-COLUMN($AD$29),FALSE)*eurostat_totals[[#This Row],[2020 1]]</f>
        <v>9999.0079626399984</v>
      </c>
      <c r="AL307" s="84">
        <f ca="1">VLOOKUP(eurostat_totals[[#This Row],[energy carrier EUCalc]],$AE$11:$BI$24,COLUMN()-COLUMN($AD$29),FALSE)*eurostat_totals[[#This Row],[2020 1]]</f>
        <v>9999.0079626399984</v>
      </c>
      <c r="AM307" s="84">
        <f ca="1">VLOOKUP(eurostat_totals[[#This Row],[energy carrier EUCalc]],$AE$11:$BI$24,COLUMN()-COLUMN($AD$29),FALSE)*eurostat_totals[[#This Row],[2020 1]]</f>
        <v>9999.0079626399984</v>
      </c>
      <c r="AN307" s="84">
        <f ca="1">VLOOKUP(eurostat_totals[[#This Row],[energy carrier EUCalc]],$AE$11:$BI$24,COLUMN()-COLUMN($AD$29),FALSE)*eurostat_totals[[#This Row],[2020 1]]</f>
        <v>9999.0079626399984</v>
      </c>
      <c r="AO307" s="84">
        <f>VLOOKUP(eurostat_totals[[#This Row],[energy carrier EUCalc]],$AE$11:$BI$24,COLUMN()-COLUMN($AD$29),FALSE)*eurostat_totals[[#This Row],[2020 1]]</f>
        <v>9999.0079626399984</v>
      </c>
      <c r="AP307" s="84">
        <f ca="1">VLOOKUP(eurostat_totals[[#This Row],[energy carrier EUCalc]],$AE$11:$BI$24,COLUMN()-COLUMN($AD$29),FALSE)*eurostat_totals[[#This Row],[2020 1]]</f>
        <v>9999.0079626399984</v>
      </c>
      <c r="AQ307" s="84">
        <f ca="1">VLOOKUP(eurostat_totals[[#This Row],[energy carrier EUCalc]],$AE$11:$BI$24,COLUMN()-COLUMN($AD$29),FALSE)*eurostat_totals[[#This Row],[2020 1]]</f>
        <v>9999.0079626399984</v>
      </c>
      <c r="AR307" s="81">
        <f ca="1">VLOOKUP(eurostat_totals[[#This Row],[energy carrier EUCalc]],$AE$11:$BI$24,COLUMN()-COLUMN($AD$29),FALSE)*eurostat_totals[[#This Row],[2020 1]]</f>
        <v>9999.0079626399984</v>
      </c>
      <c r="AS307" s="81">
        <f ca="1">VLOOKUP(eurostat_totals[[#This Row],[energy carrier EUCalc]],$AE$11:$BI$24,COLUMN()-COLUMN($AD$29),FALSE)*eurostat_totals[[#This Row],[2020 1]]</f>
        <v>9999.0079626399984</v>
      </c>
      <c r="AT307" s="81">
        <f ca="1">VLOOKUP(eurostat_totals[[#This Row],[energy carrier EUCalc]],$AE$11:$BI$24,COLUMN()-COLUMN($AD$29),FALSE)*eurostat_totals[[#This Row],[2020 1]]</f>
        <v>9999.0079626399984</v>
      </c>
      <c r="AU307" s="81">
        <f ca="1">VLOOKUP(eurostat_totals[[#This Row],[energy carrier EUCalc]],$AE$11:$BI$24,COLUMN()-COLUMN($AD$29),FALSE)*eurostat_totals[[#This Row],[2020 1]]</f>
        <v>9999.0079626399984</v>
      </c>
      <c r="AV307" s="81">
        <f>VLOOKUP(eurostat_totals[[#This Row],[energy carrier EUCalc]],$AE$11:$BI$24,COLUMN()-COLUMN($AD$29),FALSE)*eurostat_totals[[#This Row],[2020 1]]</f>
        <v>9999.0079626399984</v>
      </c>
      <c r="AW307" s="81">
        <f ca="1">VLOOKUP(eurostat_totals[[#This Row],[energy carrier EUCalc]],$AE$11:$BI$24,COLUMN()-COLUMN($AD$29),FALSE)*eurostat_totals[[#This Row],[2020 1]]</f>
        <v>9999.0079626399984</v>
      </c>
      <c r="AX307" s="81">
        <f ca="1">VLOOKUP(eurostat_totals[[#This Row],[energy carrier EUCalc]],$AE$11:$BI$24,COLUMN()-COLUMN($AD$29),FALSE)*eurostat_totals[[#This Row],[2020 1]]</f>
        <v>9999.0079626399984</v>
      </c>
      <c r="AY307" s="81">
        <f ca="1">VLOOKUP(eurostat_totals[[#This Row],[energy carrier EUCalc]],$AE$11:$BI$24,COLUMN()-COLUMN($AD$29),FALSE)*eurostat_totals[[#This Row],[2020 1]]</f>
        <v>9999.0079626399984</v>
      </c>
      <c r="AZ307" s="81">
        <f ca="1">VLOOKUP(eurostat_totals[[#This Row],[energy carrier EUCalc]],$AE$11:$BI$24,COLUMN()-COLUMN($AD$29),FALSE)*eurostat_totals[[#This Row],[2020 1]]</f>
        <v>9999.0079626399984</v>
      </c>
      <c r="BA307" s="81">
        <f ca="1">VLOOKUP(eurostat_totals[[#This Row],[energy carrier EUCalc]],$AE$11:$BI$24,COLUMN()-COLUMN($AD$29),FALSE)*eurostat_totals[[#This Row],[2020 1]]</f>
        <v>9999.0079626399984</v>
      </c>
      <c r="BB307" s="81">
        <f ca="1">VLOOKUP(eurostat_totals[[#This Row],[energy carrier EUCalc]],$AE$11:$BI$24,COLUMN()-COLUMN($AD$29),FALSE)*eurostat_totals[[#This Row],[2020 1]]</f>
        <v>9999.0079626399984</v>
      </c>
      <c r="BC307" s="81">
        <f>VLOOKUP(eurostat_totals[[#This Row],[energy carrier EUCalc]],$AE$11:$BI$24,COLUMN()-COLUMN($AD$29),FALSE)*eurostat_totals[[#This Row],[2020 1]]</f>
        <v>9999.0079626399984</v>
      </c>
      <c r="BD307" s="81">
        <f ca="1">VLOOKUP(eurostat_totals[[#This Row],[energy carrier EUCalc]],$AE$11:$BI$24,COLUMN()-COLUMN($AD$29),FALSE)*eurostat_totals[[#This Row],[2020 1]]</f>
        <v>9999.0079626399984</v>
      </c>
      <c r="BE307" s="81">
        <f ca="1">VLOOKUP(eurostat_totals[[#This Row],[energy carrier EUCalc]],$AE$11:$BI$24,COLUMN()-COLUMN($AD$29),FALSE)*eurostat_totals[[#This Row],[2020 1]]</f>
        <v>9999.0079626399984</v>
      </c>
      <c r="BF307" s="81">
        <f ca="1">VLOOKUP(eurostat_totals[[#This Row],[energy carrier EUCalc]],$AE$11:$BI$24,COLUMN()-COLUMN($AD$29),FALSE)*eurostat_totals[[#This Row],[2020 1]]</f>
        <v>9999.0079626399984</v>
      </c>
      <c r="BG307" s="81">
        <f ca="1">VLOOKUP(eurostat_totals[[#This Row],[energy carrier EUCalc]],$AE$11:$BI$24,COLUMN()-COLUMN($AD$29),FALSE)*eurostat_totals[[#This Row],[2020 1]]</f>
        <v>9999.0079626399984</v>
      </c>
      <c r="BH307" s="81">
        <f ca="1">VLOOKUP(eurostat_totals[[#This Row],[energy carrier EUCalc]],$AE$11:$BI$24,COLUMN()-COLUMN($AD$29),FALSE)*eurostat_totals[[#This Row],[2020 1]]</f>
        <v>9999.0079626399984</v>
      </c>
      <c r="BI307" s="81">
        <f ca="1">VLOOKUP(eurostat_totals[[#This Row],[energy carrier EUCalc]],$AE$11:$BI$24,COLUMN()-COLUMN($AD$29),FALSE)*eurostat_totals[[#This Row],[2020 1]]</f>
        <v>9999.0079626399984</v>
      </c>
    </row>
    <row r="308" spans="1:61" x14ac:dyDescent="0.25">
      <c r="A308" s="81" t="str">
        <f t="shared" si="133"/>
        <v>liquid-bioUnited Kingdom</v>
      </c>
      <c r="B308" s="78" t="s">
        <v>74</v>
      </c>
      <c r="C308" t="s">
        <v>4</v>
      </c>
      <c r="D308" s="84">
        <v>2023.6083700000001</v>
      </c>
      <c r="E308" s="84">
        <v>2023.6083700000001</v>
      </c>
      <c r="F308" s="84">
        <v>2372.49674</v>
      </c>
      <c r="G308" s="84">
        <v>2372.49674</v>
      </c>
      <c r="H308" s="84">
        <v>2372.49674</v>
      </c>
      <c r="I308" s="84">
        <v>2372.49674</v>
      </c>
      <c r="J308" s="84">
        <v>2372.49674</v>
      </c>
      <c r="K308" s="84">
        <v>2372.49674</v>
      </c>
      <c r="L308" s="84">
        <v>1994.99857</v>
      </c>
      <c r="M308" s="84">
        <v>1994.99857</v>
      </c>
      <c r="N308" s="84">
        <v>1994.99857</v>
      </c>
      <c r="O308" s="84">
        <v>2112.2173400000001</v>
      </c>
      <c r="P308" s="84">
        <v>2112.2173400000001</v>
      </c>
      <c r="Q308" s="84">
        <v>2112.2173400000001</v>
      </c>
      <c r="R308" s="84">
        <v>2112.2173400000001</v>
      </c>
      <c r="S308" s="84">
        <v>2711.94155</v>
      </c>
      <c r="T308" s="84">
        <v>3036.1161700000007</v>
      </c>
      <c r="U308" s="84">
        <v>3360.5582800000007</v>
      </c>
      <c r="V308" s="84">
        <v>8852.4187300000012</v>
      </c>
      <c r="W308" s="84">
        <v>9704.9326200000014</v>
      </c>
      <c r="X308" s="84">
        <v>13028.10045</v>
      </c>
      <c r="Y308" s="84">
        <v>11692.697330000001</v>
      </c>
      <c r="Z308" s="84">
        <v>14716.415920000001</v>
      </c>
      <c r="AA308" s="84">
        <v>18891.074199999999</v>
      </c>
      <c r="AB308" s="84">
        <v>18208.35831</v>
      </c>
      <c r="AC308" s="84">
        <v>20491.559910000004</v>
      </c>
      <c r="AD308" s="84">
        <v>21842.83798</v>
      </c>
      <c r="AE308" s="84">
        <v>21835.825089999998</v>
      </c>
      <c r="AF308" s="84">
        <f t="shared" si="130"/>
        <v>23259.706923999998</v>
      </c>
      <c r="AG308" s="84">
        <f t="shared" si="131"/>
        <v>24133.433468799998</v>
      </c>
      <c r="AH308" s="84">
        <f t="shared" si="132"/>
        <v>25318.448500559996</v>
      </c>
      <c r="AI308" s="84">
        <f ca="1">VLOOKUP(eurostat_totals[[#This Row],[energy carrier EUCalc]],$AE$11:$BI$24,COLUMN()-COLUMN($AD$29),FALSE)*eurostat_totals[[#This Row],[2020 1]]</f>
        <v>25318.448500559996</v>
      </c>
      <c r="AJ308" s="84">
        <f ca="1">VLOOKUP(eurostat_totals[[#This Row],[energy carrier EUCalc]],$AE$11:$BI$24,COLUMN()-COLUMN($AD$29),FALSE)*eurostat_totals[[#This Row],[2020 1]]</f>
        <v>25318.448500559996</v>
      </c>
      <c r="AK308" s="84">
        <f ca="1">VLOOKUP(eurostat_totals[[#This Row],[energy carrier EUCalc]],$AE$11:$BI$24,COLUMN()-COLUMN($AD$29),FALSE)*eurostat_totals[[#This Row],[2020 1]]</f>
        <v>25318.448500559996</v>
      </c>
      <c r="AL308" s="84">
        <f ca="1">VLOOKUP(eurostat_totals[[#This Row],[energy carrier EUCalc]],$AE$11:$BI$24,COLUMN()-COLUMN($AD$29),FALSE)*eurostat_totals[[#This Row],[2020 1]]</f>
        <v>25318.448500559996</v>
      </c>
      <c r="AM308" s="84">
        <f ca="1">VLOOKUP(eurostat_totals[[#This Row],[energy carrier EUCalc]],$AE$11:$BI$24,COLUMN()-COLUMN($AD$29),FALSE)*eurostat_totals[[#This Row],[2020 1]]</f>
        <v>25318.448500559996</v>
      </c>
      <c r="AN308" s="84">
        <f ca="1">VLOOKUP(eurostat_totals[[#This Row],[energy carrier EUCalc]],$AE$11:$BI$24,COLUMN()-COLUMN($AD$29),FALSE)*eurostat_totals[[#This Row],[2020 1]]</f>
        <v>25318.448500559996</v>
      </c>
      <c r="AO308" s="84">
        <f>VLOOKUP(eurostat_totals[[#This Row],[energy carrier EUCalc]],$AE$11:$BI$24,COLUMN()-COLUMN($AD$29),FALSE)*eurostat_totals[[#This Row],[2020 1]]</f>
        <v>25318.448500559996</v>
      </c>
      <c r="AP308" s="84">
        <f ca="1">VLOOKUP(eurostat_totals[[#This Row],[energy carrier EUCalc]],$AE$11:$BI$24,COLUMN()-COLUMN($AD$29),FALSE)*eurostat_totals[[#This Row],[2020 1]]</f>
        <v>25318.448500559996</v>
      </c>
      <c r="AQ308" s="84">
        <f ca="1">VLOOKUP(eurostat_totals[[#This Row],[energy carrier EUCalc]],$AE$11:$BI$24,COLUMN()-COLUMN($AD$29),FALSE)*eurostat_totals[[#This Row],[2020 1]]</f>
        <v>25318.448500559996</v>
      </c>
      <c r="AR308" s="81">
        <f ca="1">VLOOKUP(eurostat_totals[[#This Row],[energy carrier EUCalc]],$AE$11:$BI$24,COLUMN()-COLUMN($AD$29),FALSE)*eurostat_totals[[#This Row],[2020 1]]</f>
        <v>25318.448500559996</v>
      </c>
      <c r="AS308" s="81">
        <f ca="1">VLOOKUP(eurostat_totals[[#This Row],[energy carrier EUCalc]],$AE$11:$BI$24,COLUMN()-COLUMN($AD$29),FALSE)*eurostat_totals[[#This Row],[2020 1]]</f>
        <v>25318.448500559996</v>
      </c>
      <c r="AT308" s="81">
        <f ca="1">VLOOKUP(eurostat_totals[[#This Row],[energy carrier EUCalc]],$AE$11:$BI$24,COLUMN()-COLUMN($AD$29),FALSE)*eurostat_totals[[#This Row],[2020 1]]</f>
        <v>25318.448500559996</v>
      </c>
      <c r="AU308" s="81">
        <f ca="1">VLOOKUP(eurostat_totals[[#This Row],[energy carrier EUCalc]],$AE$11:$BI$24,COLUMN()-COLUMN($AD$29),FALSE)*eurostat_totals[[#This Row],[2020 1]]</f>
        <v>25318.448500559996</v>
      </c>
      <c r="AV308" s="81">
        <f>VLOOKUP(eurostat_totals[[#This Row],[energy carrier EUCalc]],$AE$11:$BI$24,COLUMN()-COLUMN($AD$29),FALSE)*eurostat_totals[[#This Row],[2020 1]]</f>
        <v>25318.448500559996</v>
      </c>
      <c r="AW308" s="81">
        <f ca="1">VLOOKUP(eurostat_totals[[#This Row],[energy carrier EUCalc]],$AE$11:$BI$24,COLUMN()-COLUMN($AD$29),FALSE)*eurostat_totals[[#This Row],[2020 1]]</f>
        <v>25318.448500559996</v>
      </c>
      <c r="AX308" s="81">
        <f ca="1">VLOOKUP(eurostat_totals[[#This Row],[energy carrier EUCalc]],$AE$11:$BI$24,COLUMN()-COLUMN($AD$29),FALSE)*eurostat_totals[[#This Row],[2020 1]]</f>
        <v>25318.448500559996</v>
      </c>
      <c r="AY308" s="81">
        <f ca="1">VLOOKUP(eurostat_totals[[#This Row],[energy carrier EUCalc]],$AE$11:$BI$24,COLUMN()-COLUMN($AD$29),FALSE)*eurostat_totals[[#This Row],[2020 1]]</f>
        <v>25318.448500559996</v>
      </c>
      <c r="AZ308" s="81">
        <f ca="1">VLOOKUP(eurostat_totals[[#This Row],[energy carrier EUCalc]],$AE$11:$BI$24,COLUMN()-COLUMN($AD$29),FALSE)*eurostat_totals[[#This Row],[2020 1]]</f>
        <v>25318.448500559996</v>
      </c>
      <c r="BA308" s="81">
        <f ca="1">VLOOKUP(eurostat_totals[[#This Row],[energy carrier EUCalc]],$AE$11:$BI$24,COLUMN()-COLUMN($AD$29),FALSE)*eurostat_totals[[#This Row],[2020 1]]</f>
        <v>25318.448500559996</v>
      </c>
      <c r="BB308" s="81">
        <f ca="1">VLOOKUP(eurostat_totals[[#This Row],[energy carrier EUCalc]],$AE$11:$BI$24,COLUMN()-COLUMN($AD$29),FALSE)*eurostat_totals[[#This Row],[2020 1]]</f>
        <v>25318.448500559996</v>
      </c>
      <c r="BC308" s="81">
        <f>VLOOKUP(eurostat_totals[[#This Row],[energy carrier EUCalc]],$AE$11:$BI$24,COLUMN()-COLUMN($AD$29),FALSE)*eurostat_totals[[#This Row],[2020 1]]</f>
        <v>25318.448500559996</v>
      </c>
      <c r="BD308" s="81">
        <f ca="1">VLOOKUP(eurostat_totals[[#This Row],[energy carrier EUCalc]],$AE$11:$BI$24,COLUMN()-COLUMN($AD$29),FALSE)*eurostat_totals[[#This Row],[2020 1]]</f>
        <v>25318.448500559996</v>
      </c>
      <c r="BE308" s="81">
        <f ca="1">VLOOKUP(eurostat_totals[[#This Row],[energy carrier EUCalc]],$AE$11:$BI$24,COLUMN()-COLUMN($AD$29),FALSE)*eurostat_totals[[#This Row],[2020 1]]</f>
        <v>25318.448500559996</v>
      </c>
      <c r="BF308" s="81">
        <f ca="1">VLOOKUP(eurostat_totals[[#This Row],[energy carrier EUCalc]],$AE$11:$BI$24,COLUMN()-COLUMN($AD$29),FALSE)*eurostat_totals[[#This Row],[2020 1]]</f>
        <v>25318.448500559996</v>
      </c>
      <c r="BG308" s="81">
        <f ca="1">VLOOKUP(eurostat_totals[[#This Row],[energy carrier EUCalc]],$AE$11:$BI$24,COLUMN()-COLUMN($AD$29),FALSE)*eurostat_totals[[#This Row],[2020 1]]</f>
        <v>25318.448500559996</v>
      </c>
      <c r="BH308" s="81">
        <f ca="1">VLOOKUP(eurostat_totals[[#This Row],[energy carrier EUCalc]],$AE$11:$BI$24,COLUMN()-COLUMN($AD$29),FALSE)*eurostat_totals[[#This Row],[2020 1]]</f>
        <v>25318.448500559996</v>
      </c>
      <c r="BI308" s="81">
        <f ca="1">VLOOKUP(eurostat_totals[[#This Row],[energy carrier EUCalc]],$AE$11:$BI$24,COLUMN()-COLUMN($AD$29),FALSE)*eurostat_totals[[#This Row],[2020 1]]</f>
        <v>25318.448500559996</v>
      </c>
    </row>
    <row r="309" spans="1:61" x14ac:dyDescent="0.25">
      <c r="A309" s="81" t="str">
        <f t="shared" si="133"/>
        <v>liquid-ff-heatingoilAustria</v>
      </c>
      <c r="B309" s="6" t="s">
        <v>34</v>
      </c>
      <c r="C309" t="s">
        <v>12</v>
      </c>
      <c r="D309" s="84">
        <v>17952.36522308677</v>
      </c>
      <c r="E309" s="84">
        <v>19702.894190617419</v>
      </c>
      <c r="F309" s="84">
        <v>18175.699015293165</v>
      </c>
      <c r="G309" s="84">
        <v>18470.844820778104</v>
      </c>
      <c r="H309" s="84">
        <v>17269.580994286025</v>
      </c>
      <c r="I309" s="84">
        <v>18885.293759757842</v>
      </c>
      <c r="J309" s="84">
        <v>20934.786651469229</v>
      </c>
      <c r="K309" s="84">
        <v>16965.815655087823</v>
      </c>
      <c r="L309" s="84">
        <v>17770.926130542506</v>
      </c>
      <c r="M309" s="84">
        <v>18257.647349164119</v>
      </c>
      <c r="N309" s="84">
        <v>18132.904704102701</v>
      </c>
      <c r="O309" s="84">
        <v>18021.352800838999</v>
      </c>
      <c r="P309" s="84">
        <v>17313.692096971459</v>
      </c>
      <c r="Q309" s="84">
        <v>17435.622279867141</v>
      </c>
      <c r="R309" s="84">
        <v>16533.496352736853</v>
      </c>
      <c r="S309" s="84">
        <v>15044.065633148055</v>
      </c>
      <c r="T309" s="84">
        <v>14243.63408491207</v>
      </c>
      <c r="U309" s="84">
        <v>12410.02503911137</v>
      </c>
      <c r="V309" s="84">
        <v>12615.784784719848</v>
      </c>
      <c r="W309" s="84">
        <v>11714.41257104726</v>
      </c>
      <c r="X309" s="84">
        <v>13138.336876461668</v>
      </c>
      <c r="Y309" s="84">
        <v>11237.821179485905</v>
      </c>
      <c r="Z309" s="84">
        <v>10659.948711537279</v>
      </c>
      <c r="AA309" s="84">
        <v>11038.97919061006</v>
      </c>
      <c r="AB309" s="84">
        <v>9246.1878855780251</v>
      </c>
      <c r="AC309" s="84">
        <v>10097.277487655183</v>
      </c>
      <c r="AD309" s="84">
        <v>10324.332777223068</v>
      </c>
      <c r="AE309" s="84">
        <v>10663.956639173559</v>
      </c>
      <c r="AF309" s="84">
        <f t="shared" si="130"/>
        <v>10664.758224700814</v>
      </c>
      <c r="AG309" s="84">
        <f t="shared" si="131"/>
        <v>10589.914031518965</v>
      </c>
      <c r="AH309" s="84">
        <f t="shared" si="132"/>
        <v>10858.659260707152</v>
      </c>
      <c r="AI309" s="84">
        <f ca="1">VLOOKUP(eurostat_totals[[#This Row],[energy carrier EUCalc]],$AE$11:$BI$24,COLUMN()-COLUMN($AD$29),FALSE)*eurostat_totals[[#This Row],[2020 1]]</f>
        <v>10315.726297671794</v>
      </c>
      <c r="AJ309" s="84">
        <f ca="1">VLOOKUP(eurostat_totals[[#This Row],[energy carrier EUCalc]],$AE$11:$BI$24,COLUMN()-COLUMN($AD$29),FALSE)*eurostat_totals[[#This Row],[2020 1]]</f>
        <v>9772.7933346364371</v>
      </c>
      <c r="AK309" s="84">
        <f ca="1">VLOOKUP(eurostat_totals[[#This Row],[energy carrier EUCalc]],$AE$11:$BI$24,COLUMN()-COLUMN($AD$29),FALSE)*eurostat_totals[[#This Row],[2020 1]]</f>
        <v>9229.8603716010784</v>
      </c>
      <c r="AL309" s="84">
        <f ca="1">VLOOKUP(eurostat_totals[[#This Row],[energy carrier EUCalc]],$AE$11:$BI$24,COLUMN()-COLUMN($AD$29),FALSE)*eurostat_totals[[#This Row],[2020 1]]</f>
        <v>8686.9274085657216</v>
      </c>
      <c r="AM309" s="84">
        <f ca="1">VLOOKUP(eurostat_totals[[#This Row],[energy carrier EUCalc]],$AE$11:$BI$24,COLUMN()-COLUMN($AD$29),FALSE)*eurostat_totals[[#This Row],[2020 1]]</f>
        <v>8143.9944455303648</v>
      </c>
      <c r="AN309" s="84">
        <f ca="1">VLOOKUP(eurostat_totals[[#This Row],[energy carrier EUCalc]],$AE$11:$BI$24,COLUMN()-COLUMN($AD$29),FALSE)*eurostat_totals[[#This Row],[2020 1]]</f>
        <v>7601.0614824950062</v>
      </c>
      <c r="AO309" s="84">
        <f>VLOOKUP(eurostat_totals[[#This Row],[energy carrier EUCalc]],$AE$11:$BI$24,COLUMN()-COLUMN($AD$29),FALSE)*eurostat_totals[[#This Row],[2020 1]]</f>
        <v>10858.659260707152</v>
      </c>
      <c r="AP309" s="84">
        <f ca="1">VLOOKUP(eurostat_totals[[#This Row],[energy carrier EUCalc]],$AE$11:$BI$24,COLUMN()-COLUMN($AD$29),FALSE)*eurostat_totals[[#This Row],[2020 1]]</f>
        <v>10315.726297671794</v>
      </c>
      <c r="AQ309" s="84">
        <f ca="1">VLOOKUP(eurostat_totals[[#This Row],[energy carrier EUCalc]],$AE$11:$BI$24,COLUMN()-COLUMN($AD$29),FALSE)*eurostat_totals[[#This Row],[2020 1]]</f>
        <v>9772.7933346364371</v>
      </c>
      <c r="AR309" s="81">
        <f ca="1">VLOOKUP(eurostat_totals[[#This Row],[energy carrier EUCalc]],$AE$11:$BI$24,COLUMN()-COLUMN($AD$29),FALSE)*eurostat_totals[[#This Row],[2020 1]]</f>
        <v>9229.8603716010784</v>
      </c>
      <c r="AS309" s="81">
        <f ca="1">VLOOKUP(eurostat_totals[[#This Row],[energy carrier EUCalc]],$AE$11:$BI$24,COLUMN()-COLUMN($AD$29),FALSE)*eurostat_totals[[#This Row],[2020 1]]</f>
        <v>8686.9274085657216</v>
      </c>
      <c r="AT309" s="81">
        <f ca="1">VLOOKUP(eurostat_totals[[#This Row],[energy carrier EUCalc]],$AE$11:$BI$24,COLUMN()-COLUMN($AD$29),FALSE)*eurostat_totals[[#This Row],[2020 1]]</f>
        <v>8143.9944455303648</v>
      </c>
      <c r="AU309" s="81">
        <f ca="1">VLOOKUP(eurostat_totals[[#This Row],[energy carrier EUCalc]],$AE$11:$BI$24,COLUMN()-COLUMN($AD$29),FALSE)*eurostat_totals[[#This Row],[2020 1]]</f>
        <v>2171.73185214143</v>
      </c>
      <c r="AV309" s="81">
        <f>VLOOKUP(eurostat_totals[[#This Row],[energy carrier EUCalc]],$AE$11:$BI$24,COLUMN()-COLUMN($AD$29),FALSE)*eurostat_totals[[#This Row],[2020 1]]</f>
        <v>10858.659260707152</v>
      </c>
      <c r="AW309" s="81">
        <f ca="1">VLOOKUP(eurostat_totals[[#This Row],[energy carrier EUCalc]],$AE$11:$BI$24,COLUMN()-COLUMN($AD$29),FALSE)*eurostat_totals[[#This Row],[2020 1]]</f>
        <v>10315.726297671794</v>
      </c>
      <c r="AX309" s="81">
        <f ca="1">VLOOKUP(eurostat_totals[[#This Row],[energy carrier EUCalc]],$AE$11:$BI$24,COLUMN()-COLUMN($AD$29),FALSE)*eurostat_totals[[#This Row],[2020 1]]</f>
        <v>9772.7933346364371</v>
      </c>
      <c r="AY309" s="81">
        <f ca="1">VLOOKUP(eurostat_totals[[#This Row],[energy carrier EUCalc]],$AE$11:$BI$24,COLUMN()-COLUMN($AD$29),FALSE)*eurostat_totals[[#This Row],[2020 1]]</f>
        <v>9229.8603716010784</v>
      </c>
      <c r="AZ309" s="81">
        <f ca="1">VLOOKUP(eurostat_totals[[#This Row],[energy carrier EUCalc]],$AE$11:$BI$24,COLUMN()-COLUMN($AD$29),FALSE)*eurostat_totals[[#This Row],[2020 1]]</f>
        <v>8686.9274085657216</v>
      </c>
      <c r="BA309" s="81">
        <f ca="1">VLOOKUP(eurostat_totals[[#This Row],[energy carrier EUCalc]],$AE$11:$BI$24,COLUMN()-COLUMN($AD$29),FALSE)*eurostat_totals[[#This Row],[2020 1]]</f>
        <v>8143.9944455303648</v>
      </c>
      <c r="BB309" s="81">
        <f ca="1">VLOOKUP(eurostat_totals[[#This Row],[energy carrier EUCalc]],$AE$11:$BI$24,COLUMN()-COLUMN($AD$29),FALSE)*eurostat_totals[[#This Row],[2020 1]]</f>
        <v>1085.865926070715</v>
      </c>
      <c r="BC309" s="81">
        <f>VLOOKUP(eurostat_totals[[#This Row],[energy carrier EUCalc]],$AE$11:$BI$24,COLUMN()-COLUMN($AD$29),FALSE)*eurostat_totals[[#This Row],[2020 1]]</f>
        <v>10858.659260707152</v>
      </c>
      <c r="BD309" s="81">
        <f ca="1">VLOOKUP(eurostat_totals[[#This Row],[energy carrier EUCalc]],$AE$11:$BI$24,COLUMN()-COLUMN($AD$29),FALSE)*eurostat_totals[[#This Row],[2020 1]]</f>
        <v>10315.726297671794</v>
      </c>
      <c r="BE309" s="81">
        <f ca="1">VLOOKUP(eurostat_totals[[#This Row],[energy carrier EUCalc]],$AE$11:$BI$24,COLUMN()-COLUMN($AD$29),FALSE)*eurostat_totals[[#This Row],[2020 1]]</f>
        <v>9772.7933346364371</v>
      </c>
      <c r="BF309" s="81">
        <f ca="1">VLOOKUP(eurostat_totals[[#This Row],[energy carrier EUCalc]],$AE$11:$BI$24,COLUMN()-COLUMN($AD$29),FALSE)*eurostat_totals[[#This Row],[2020 1]]</f>
        <v>9229.8603716010784</v>
      </c>
      <c r="BG309" s="81">
        <f ca="1">VLOOKUP(eurostat_totals[[#This Row],[energy carrier EUCalc]],$AE$11:$BI$24,COLUMN()-COLUMN($AD$29),FALSE)*eurostat_totals[[#This Row],[2020 1]]</f>
        <v>8686.9274085657216</v>
      </c>
      <c r="BH309" s="81">
        <f ca="1">VLOOKUP(eurostat_totals[[#This Row],[energy carrier EUCalc]],$AE$11:$BI$24,COLUMN()-COLUMN($AD$29),FALSE)*eurostat_totals[[#This Row],[2020 1]]</f>
        <v>8143.9944455303648</v>
      </c>
      <c r="BI309" s="81">
        <f ca="1">VLOOKUP(eurostat_totals[[#This Row],[energy carrier EUCalc]],$AE$11:$BI$24,COLUMN()-COLUMN($AD$29),FALSE)*eurostat_totals[[#This Row],[2020 1]]</f>
        <v>542.93296303535806</v>
      </c>
    </row>
    <row r="310" spans="1:61" x14ac:dyDescent="0.25">
      <c r="A310" s="81" t="str">
        <f t="shared" si="133"/>
        <v>liquid-ff-heatingoilBelgium</v>
      </c>
      <c r="B310" s="6" t="s">
        <v>34</v>
      </c>
      <c r="C310" t="s">
        <v>1</v>
      </c>
      <c r="D310" s="84">
        <v>37559.564321531296</v>
      </c>
      <c r="E310" s="84">
        <v>40088.867689493833</v>
      </c>
      <c r="F310" s="84">
        <v>41436.942315076696</v>
      </c>
      <c r="G310" s="84">
        <v>38577.425530367029</v>
      </c>
      <c r="H310" s="84">
        <v>38897.569490443027</v>
      </c>
      <c r="I310" s="84">
        <v>40537.439004104555</v>
      </c>
      <c r="J310" s="84">
        <v>47155.714747134218</v>
      </c>
      <c r="K310" s="84">
        <v>45459.961838046846</v>
      </c>
      <c r="L310" s="84">
        <v>44476.236505146022</v>
      </c>
      <c r="M310" s="84">
        <v>41602.555629932154</v>
      </c>
      <c r="N310" s="84">
        <v>40445.079941982069</v>
      </c>
      <c r="O310" s="84">
        <v>40301.300447698479</v>
      </c>
      <c r="P310" s="84">
        <v>35422.492026904874</v>
      </c>
      <c r="Q310" s="84">
        <v>39505.354215508691</v>
      </c>
      <c r="R310" s="84">
        <v>39138.967873461494</v>
      </c>
      <c r="S310" s="84">
        <v>39063.089335574157</v>
      </c>
      <c r="T310" s="84">
        <v>33398.813797593277</v>
      </c>
      <c r="U310" s="84">
        <v>27267.736286010302</v>
      </c>
      <c r="V310" s="84">
        <v>34826.592420087727</v>
      </c>
      <c r="W310" s="84">
        <v>28721.008290260612</v>
      </c>
      <c r="X310" s="84">
        <v>32147.144590730444</v>
      </c>
      <c r="Y310" s="84">
        <v>25952.841439092266</v>
      </c>
      <c r="Z310" s="84">
        <v>25881.833198734254</v>
      </c>
      <c r="AA310" s="84">
        <v>28741.971920029689</v>
      </c>
      <c r="AB310" s="84">
        <v>22370.267699248881</v>
      </c>
      <c r="AC310" s="84">
        <v>26946.422276150424</v>
      </c>
      <c r="AD310" s="84">
        <v>24736.874856125425</v>
      </c>
      <c r="AE310" s="84">
        <v>24716.51534393389</v>
      </c>
      <c r="AF310" s="84">
        <f t="shared" si="130"/>
        <v>24483.451772973818</v>
      </c>
      <c r="AG310" s="84">
        <f t="shared" si="131"/>
        <v>23631.747743562642</v>
      </c>
      <c r="AH310" s="84">
        <f t="shared" si="132"/>
        <v>23884.043752425394</v>
      </c>
      <c r="AI310" s="84">
        <f ca="1">VLOOKUP(eurostat_totals[[#This Row],[energy carrier EUCalc]],$AE$11:$BI$24,COLUMN()-COLUMN($AD$29),FALSE)*eurostat_totals[[#This Row],[2020 1]]</f>
        <v>22689.841564804123</v>
      </c>
      <c r="AJ310" s="84">
        <f ca="1">VLOOKUP(eurostat_totals[[#This Row],[energy carrier EUCalc]],$AE$11:$BI$24,COLUMN()-COLUMN($AD$29),FALSE)*eurostat_totals[[#This Row],[2020 1]]</f>
        <v>21495.639377182852</v>
      </c>
      <c r="AK310" s="84">
        <f ca="1">VLOOKUP(eurostat_totals[[#This Row],[energy carrier EUCalc]],$AE$11:$BI$24,COLUMN()-COLUMN($AD$29),FALSE)*eurostat_totals[[#This Row],[2020 1]]</f>
        <v>20301.43718956158</v>
      </c>
      <c r="AL310" s="84">
        <f ca="1">VLOOKUP(eurostat_totals[[#This Row],[energy carrier EUCalc]],$AE$11:$BI$24,COLUMN()-COLUMN($AD$29),FALSE)*eurostat_totals[[#This Row],[2020 1]]</f>
        <v>19107.235001940313</v>
      </c>
      <c r="AM310" s="84">
        <f ca="1">VLOOKUP(eurostat_totals[[#This Row],[energy carrier EUCalc]],$AE$11:$BI$24,COLUMN()-COLUMN($AD$29),FALSE)*eurostat_totals[[#This Row],[2020 1]]</f>
        <v>17913.032814319045</v>
      </c>
      <c r="AN310" s="84">
        <f ca="1">VLOOKUP(eurostat_totals[[#This Row],[energy carrier EUCalc]],$AE$11:$BI$24,COLUMN()-COLUMN($AD$29),FALSE)*eurostat_totals[[#This Row],[2020 1]]</f>
        <v>16718.830626697774</v>
      </c>
      <c r="AO310" s="84">
        <f>VLOOKUP(eurostat_totals[[#This Row],[energy carrier EUCalc]],$AE$11:$BI$24,COLUMN()-COLUMN($AD$29),FALSE)*eurostat_totals[[#This Row],[2020 1]]</f>
        <v>23884.043752425394</v>
      </c>
      <c r="AP310" s="84">
        <f ca="1">VLOOKUP(eurostat_totals[[#This Row],[energy carrier EUCalc]],$AE$11:$BI$24,COLUMN()-COLUMN($AD$29),FALSE)*eurostat_totals[[#This Row],[2020 1]]</f>
        <v>22689.841564804123</v>
      </c>
      <c r="AQ310" s="84">
        <f ca="1">VLOOKUP(eurostat_totals[[#This Row],[energy carrier EUCalc]],$AE$11:$BI$24,COLUMN()-COLUMN($AD$29),FALSE)*eurostat_totals[[#This Row],[2020 1]]</f>
        <v>21495.639377182852</v>
      </c>
      <c r="AR310" s="81">
        <f ca="1">VLOOKUP(eurostat_totals[[#This Row],[energy carrier EUCalc]],$AE$11:$BI$24,COLUMN()-COLUMN($AD$29),FALSE)*eurostat_totals[[#This Row],[2020 1]]</f>
        <v>20301.43718956158</v>
      </c>
      <c r="AS310" s="81">
        <f ca="1">VLOOKUP(eurostat_totals[[#This Row],[energy carrier EUCalc]],$AE$11:$BI$24,COLUMN()-COLUMN($AD$29),FALSE)*eurostat_totals[[#This Row],[2020 1]]</f>
        <v>19107.235001940313</v>
      </c>
      <c r="AT310" s="81">
        <f ca="1">VLOOKUP(eurostat_totals[[#This Row],[energy carrier EUCalc]],$AE$11:$BI$24,COLUMN()-COLUMN($AD$29),FALSE)*eurostat_totals[[#This Row],[2020 1]]</f>
        <v>17913.032814319045</v>
      </c>
      <c r="AU310" s="81">
        <f ca="1">VLOOKUP(eurostat_totals[[#This Row],[energy carrier EUCalc]],$AE$11:$BI$24,COLUMN()-COLUMN($AD$29),FALSE)*eurostat_totals[[#This Row],[2020 1]]</f>
        <v>4776.8087504850773</v>
      </c>
      <c r="AV310" s="81">
        <f>VLOOKUP(eurostat_totals[[#This Row],[energy carrier EUCalc]],$AE$11:$BI$24,COLUMN()-COLUMN($AD$29),FALSE)*eurostat_totals[[#This Row],[2020 1]]</f>
        <v>23884.043752425394</v>
      </c>
      <c r="AW310" s="81">
        <f ca="1">VLOOKUP(eurostat_totals[[#This Row],[energy carrier EUCalc]],$AE$11:$BI$24,COLUMN()-COLUMN($AD$29),FALSE)*eurostat_totals[[#This Row],[2020 1]]</f>
        <v>22689.841564804123</v>
      </c>
      <c r="AX310" s="81">
        <f ca="1">VLOOKUP(eurostat_totals[[#This Row],[energy carrier EUCalc]],$AE$11:$BI$24,COLUMN()-COLUMN($AD$29),FALSE)*eurostat_totals[[#This Row],[2020 1]]</f>
        <v>21495.639377182852</v>
      </c>
      <c r="AY310" s="81">
        <f ca="1">VLOOKUP(eurostat_totals[[#This Row],[energy carrier EUCalc]],$AE$11:$BI$24,COLUMN()-COLUMN($AD$29),FALSE)*eurostat_totals[[#This Row],[2020 1]]</f>
        <v>20301.43718956158</v>
      </c>
      <c r="AZ310" s="81">
        <f ca="1">VLOOKUP(eurostat_totals[[#This Row],[energy carrier EUCalc]],$AE$11:$BI$24,COLUMN()-COLUMN($AD$29),FALSE)*eurostat_totals[[#This Row],[2020 1]]</f>
        <v>19107.235001940313</v>
      </c>
      <c r="BA310" s="81">
        <f ca="1">VLOOKUP(eurostat_totals[[#This Row],[energy carrier EUCalc]],$AE$11:$BI$24,COLUMN()-COLUMN($AD$29),FALSE)*eurostat_totals[[#This Row],[2020 1]]</f>
        <v>17913.032814319045</v>
      </c>
      <c r="BB310" s="81">
        <f ca="1">VLOOKUP(eurostat_totals[[#This Row],[energy carrier EUCalc]],$AE$11:$BI$24,COLUMN()-COLUMN($AD$29),FALSE)*eurostat_totals[[#This Row],[2020 1]]</f>
        <v>2388.4043752425387</v>
      </c>
      <c r="BC310" s="81">
        <f>VLOOKUP(eurostat_totals[[#This Row],[energy carrier EUCalc]],$AE$11:$BI$24,COLUMN()-COLUMN($AD$29),FALSE)*eurostat_totals[[#This Row],[2020 1]]</f>
        <v>23884.043752425394</v>
      </c>
      <c r="BD310" s="81">
        <f ca="1">VLOOKUP(eurostat_totals[[#This Row],[energy carrier EUCalc]],$AE$11:$BI$24,COLUMN()-COLUMN($AD$29),FALSE)*eurostat_totals[[#This Row],[2020 1]]</f>
        <v>22689.841564804123</v>
      </c>
      <c r="BE310" s="81">
        <f ca="1">VLOOKUP(eurostat_totals[[#This Row],[energy carrier EUCalc]],$AE$11:$BI$24,COLUMN()-COLUMN($AD$29),FALSE)*eurostat_totals[[#This Row],[2020 1]]</f>
        <v>21495.639377182852</v>
      </c>
      <c r="BF310" s="81">
        <f ca="1">VLOOKUP(eurostat_totals[[#This Row],[energy carrier EUCalc]],$AE$11:$BI$24,COLUMN()-COLUMN($AD$29),FALSE)*eurostat_totals[[#This Row],[2020 1]]</f>
        <v>20301.43718956158</v>
      </c>
      <c r="BG310" s="81">
        <f ca="1">VLOOKUP(eurostat_totals[[#This Row],[energy carrier EUCalc]],$AE$11:$BI$24,COLUMN()-COLUMN($AD$29),FALSE)*eurostat_totals[[#This Row],[2020 1]]</f>
        <v>19107.235001940313</v>
      </c>
      <c r="BH310" s="81">
        <f ca="1">VLOOKUP(eurostat_totals[[#This Row],[energy carrier EUCalc]],$AE$11:$BI$24,COLUMN()-COLUMN($AD$29),FALSE)*eurostat_totals[[#This Row],[2020 1]]</f>
        <v>17913.032814319045</v>
      </c>
      <c r="BI310" s="81">
        <f ca="1">VLOOKUP(eurostat_totals[[#This Row],[energy carrier EUCalc]],$AE$11:$BI$24,COLUMN()-COLUMN($AD$29),FALSE)*eurostat_totals[[#This Row],[2020 1]]</f>
        <v>1194.2021876212707</v>
      </c>
    </row>
    <row r="311" spans="1:61" x14ac:dyDescent="0.25">
      <c r="A311" s="81" t="str">
        <f t="shared" si="133"/>
        <v>liquid-ff-heatingoilBulgaria</v>
      </c>
      <c r="B311" s="6" t="s">
        <v>34</v>
      </c>
      <c r="C311" t="s">
        <v>19</v>
      </c>
      <c r="D311" s="84">
        <v>765.4749700000001</v>
      </c>
      <c r="E311" s="84">
        <v>2707.4988900000003</v>
      </c>
      <c r="F311" s="84">
        <v>2931.6089900000002</v>
      </c>
      <c r="G311" s="84">
        <v>4648.0225399999999</v>
      </c>
      <c r="H311" s="84">
        <v>3531.2169000000004</v>
      </c>
      <c r="I311" s="84">
        <v>3273.9729300000004</v>
      </c>
      <c r="J311" s="84">
        <v>2803.3649800000003</v>
      </c>
      <c r="K311" s="84">
        <v>91.970040000000012</v>
      </c>
      <c r="L311" s="84">
        <v>163.63410000000002</v>
      </c>
      <c r="M311" s="84">
        <v>217.38796000000002</v>
      </c>
      <c r="N311" s="84">
        <v>192.30205000000001</v>
      </c>
      <c r="O311" s="84">
        <v>206.64184000000003</v>
      </c>
      <c r="P311" s="84">
        <v>232.91401000000002</v>
      </c>
      <c r="Q311" s="84">
        <v>298.61187999999999</v>
      </c>
      <c r="R311" s="84">
        <v>326.11683000000005</v>
      </c>
      <c r="S311" s="84">
        <v>302.21718000000004</v>
      </c>
      <c r="T311" s="84">
        <v>328.04741000000001</v>
      </c>
      <c r="U311" s="84">
        <v>292.86666000000002</v>
      </c>
      <c r="V311" s="84">
        <v>267.30392000000006</v>
      </c>
      <c r="W311" s="84">
        <v>304.61296000000004</v>
      </c>
      <c r="X311" s="84">
        <v>266.28048000000001</v>
      </c>
      <c r="Y311" s="84">
        <v>318.41777000000002</v>
      </c>
      <c r="Z311" s="84">
        <v>292.86666000000002</v>
      </c>
      <c r="AA311" s="84">
        <v>281.10873000000004</v>
      </c>
      <c r="AB311" s="84">
        <v>280.08528999999999</v>
      </c>
      <c r="AC311" s="84">
        <v>396.10617000000002</v>
      </c>
      <c r="AD311" s="84">
        <v>319.44121000000001</v>
      </c>
      <c r="AE311" s="84">
        <v>290.15687000000003</v>
      </c>
      <c r="AF311" s="84">
        <f t="shared" si="130"/>
        <v>289.614912</v>
      </c>
      <c r="AG311" s="84">
        <f t="shared" si="131"/>
        <v>291.31614839999997</v>
      </c>
      <c r="AH311" s="84">
        <f t="shared" si="132"/>
        <v>293.56232007999995</v>
      </c>
      <c r="AI311" s="84">
        <f ca="1">VLOOKUP(eurostat_totals[[#This Row],[energy carrier EUCalc]],$AE$11:$BI$24,COLUMN()-COLUMN($AD$29),FALSE)*eurostat_totals[[#This Row],[2020 1]]</f>
        <v>278.88420407599995</v>
      </c>
      <c r="AJ311" s="84">
        <f ca="1">VLOOKUP(eurostat_totals[[#This Row],[energy carrier EUCalc]],$AE$11:$BI$24,COLUMN()-COLUMN($AD$29),FALSE)*eurostat_totals[[#This Row],[2020 1]]</f>
        <v>264.20608807199994</v>
      </c>
      <c r="AK311" s="84">
        <f ca="1">VLOOKUP(eurostat_totals[[#This Row],[energy carrier EUCalc]],$AE$11:$BI$24,COLUMN()-COLUMN($AD$29),FALSE)*eurostat_totals[[#This Row],[2020 1]]</f>
        <v>249.52797206799991</v>
      </c>
      <c r="AL311" s="84">
        <f ca="1">VLOOKUP(eurostat_totals[[#This Row],[energy carrier EUCalc]],$AE$11:$BI$24,COLUMN()-COLUMN($AD$29),FALSE)*eurostat_totals[[#This Row],[2020 1]]</f>
        <v>234.84985606399994</v>
      </c>
      <c r="AM311" s="84">
        <f ca="1">VLOOKUP(eurostat_totals[[#This Row],[energy carrier EUCalc]],$AE$11:$BI$24,COLUMN()-COLUMN($AD$29),FALSE)*eurostat_totals[[#This Row],[2020 1]]</f>
        <v>220.17174005999996</v>
      </c>
      <c r="AN311" s="84">
        <f ca="1">VLOOKUP(eurostat_totals[[#This Row],[energy carrier EUCalc]],$AE$11:$BI$24,COLUMN()-COLUMN($AD$29),FALSE)*eurostat_totals[[#This Row],[2020 1]]</f>
        <v>205.49362405599996</v>
      </c>
      <c r="AO311" s="84">
        <f>VLOOKUP(eurostat_totals[[#This Row],[energy carrier EUCalc]],$AE$11:$BI$24,COLUMN()-COLUMN($AD$29),FALSE)*eurostat_totals[[#This Row],[2020 1]]</f>
        <v>293.56232007999995</v>
      </c>
      <c r="AP311" s="84">
        <f ca="1">VLOOKUP(eurostat_totals[[#This Row],[energy carrier EUCalc]],$AE$11:$BI$24,COLUMN()-COLUMN($AD$29),FALSE)*eurostat_totals[[#This Row],[2020 1]]</f>
        <v>278.88420407599995</v>
      </c>
      <c r="AQ311" s="84">
        <f ca="1">VLOOKUP(eurostat_totals[[#This Row],[energy carrier EUCalc]],$AE$11:$BI$24,COLUMN()-COLUMN($AD$29),FALSE)*eurostat_totals[[#This Row],[2020 1]]</f>
        <v>264.20608807199994</v>
      </c>
      <c r="AR311" s="81">
        <f ca="1">VLOOKUP(eurostat_totals[[#This Row],[energy carrier EUCalc]],$AE$11:$BI$24,COLUMN()-COLUMN($AD$29),FALSE)*eurostat_totals[[#This Row],[2020 1]]</f>
        <v>249.52797206799991</v>
      </c>
      <c r="AS311" s="81">
        <f ca="1">VLOOKUP(eurostat_totals[[#This Row],[energy carrier EUCalc]],$AE$11:$BI$24,COLUMN()-COLUMN($AD$29),FALSE)*eurostat_totals[[#This Row],[2020 1]]</f>
        <v>234.84985606399994</v>
      </c>
      <c r="AT311" s="81">
        <f ca="1">VLOOKUP(eurostat_totals[[#This Row],[energy carrier EUCalc]],$AE$11:$BI$24,COLUMN()-COLUMN($AD$29),FALSE)*eurostat_totals[[#This Row],[2020 1]]</f>
        <v>220.17174005999996</v>
      </c>
      <c r="AU311" s="81">
        <f ca="1">VLOOKUP(eurostat_totals[[#This Row],[energy carrier EUCalc]],$AE$11:$BI$24,COLUMN()-COLUMN($AD$29),FALSE)*eurostat_totals[[#This Row],[2020 1]]</f>
        <v>58.712464015999977</v>
      </c>
      <c r="AV311" s="81">
        <f>VLOOKUP(eurostat_totals[[#This Row],[energy carrier EUCalc]],$AE$11:$BI$24,COLUMN()-COLUMN($AD$29),FALSE)*eurostat_totals[[#This Row],[2020 1]]</f>
        <v>293.56232007999995</v>
      </c>
      <c r="AW311" s="81">
        <f ca="1">VLOOKUP(eurostat_totals[[#This Row],[energy carrier EUCalc]],$AE$11:$BI$24,COLUMN()-COLUMN($AD$29),FALSE)*eurostat_totals[[#This Row],[2020 1]]</f>
        <v>278.88420407599995</v>
      </c>
      <c r="AX311" s="81">
        <f ca="1">VLOOKUP(eurostat_totals[[#This Row],[energy carrier EUCalc]],$AE$11:$BI$24,COLUMN()-COLUMN($AD$29),FALSE)*eurostat_totals[[#This Row],[2020 1]]</f>
        <v>264.20608807199994</v>
      </c>
      <c r="AY311" s="81">
        <f ca="1">VLOOKUP(eurostat_totals[[#This Row],[energy carrier EUCalc]],$AE$11:$BI$24,COLUMN()-COLUMN($AD$29),FALSE)*eurostat_totals[[#This Row],[2020 1]]</f>
        <v>249.52797206799991</v>
      </c>
      <c r="AZ311" s="81">
        <f ca="1">VLOOKUP(eurostat_totals[[#This Row],[energy carrier EUCalc]],$AE$11:$BI$24,COLUMN()-COLUMN($AD$29),FALSE)*eurostat_totals[[#This Row],[2020 1]]</f>
        <v>234.84985606399994</v>
      </c>
      <c r="BA311" s="81">
        <f ca="1">VLOOKUP(eurostat_totals[[#This Row],[energy carrier EUCalc]],$AE$11:$BI$24,COLUMN()-COLUMN($AD$29),FALSE)*eurostat_totals[[#This Row],[2020 1]]</f>
        <v>220.17174005999996</v>
      </c>
      <c r="BB311" s="81">
        <f ca="1">VLOOKUP(eurostat_totals[[#This Row],[energy carrier EUCalc]],$AE$11:$BI$24,COLUMN()-COLUMN($AD$29),FALSE)*eurostat_totals[[#This Row],[2020 1]]</f>
        <v>29.356232007999989</v>
      </c>
      <c r="BC311" s="81">
        <f>VLOOKUP(eurostat_totals[[#This Row],[energy carrier EUCalc]],$AE$11:$BI$24,COLUMN()-COLUMN($AD$29),FALSE)*eurostat_totals[[#This Row],[2020 1]]</f>
        <v>293.56232007999995</v>
      </c>
      <c r="BD311" s="81">
        <f ca="1">VLOOKUP(eurostat_totals[[#This Row],[energy carrier EUCalc]],$AE$11:$BI$24,COLUMN()-COLUMN($AD$29),FALSE)*eurostat_totals[[#This Row],[2020 1]]</f>
        <v>278.88420407599995</v>
      </c>
      <c r="BE311" s="81">
        <f ca="1">VLOOKUP(eurostat_totals[[#This Row],[energy carrier EUCalc]],$AE$11:$BI$24,COLUMN()-COLUMN($AD$29),FALSE)*eurostat_totals[[#This Row],[2020 1]]</f>
        <v>264.20608807199994</v>
      </c>
      <c r="BF311" s="81">
        <f ca="1">VLOOKUP(eurostat_totals[[#This Row],[energy carrier EUCalc]],$AE$11:$BI$24,COLUMN()-COLUMN($AD$29),FALSE)*eurostat_totals[[#This Row],[2020 1]]</f>
        <v>249.52797206799991</v>
      </c>
      <c r="BG311" s="81">
        <f ca="1">VLOOKUP(eurostat_totals[[#This Row],[energy carrier EUCalc]],$AE$11:$BI$24,COLUMN()-COLUMN($AD$29),FALSE)*eurostat_totals[[#This Row],[2020 1]]</f>
        <v>234.84985606399994</v>
      </c>
      <c r="BH311" s="81">
        <f ca="1">VLOOKUP(eurostat_totals[[#This Row],[energy carrier EUCalc]],$AE$11:$BI$24,COLUMN()-COLUMN($AD$29),FALSE)*eurostat_totals[[#This Row],[2020 1]]</f>
        <v>220.17174005999996</v>
      </c>
      <c r="BI311" s="81">
        <f ca="1">VLOOKUP(eurostat_totals[[#This Row],[energy carrier EUCalc]],$AE$11:$BI$24,COLUMN()-COLUMN($AD$29),FALSE)*eurostat_totals[[#This Row],[2020 1]]</f>
        <v>14.67811600400001</v>
      </c>
    </row>
    <row r="312" spans="1:61" x14ac:dyDescent="0.25">
      <c r="A312" s="81" t="str">
        <f t="shared" si="133"/>
        <v>liquid-ff-heatingoilCroatia</v>
      </c>
      <c r="B312" s="6" t="s">
        <v>34</v>
      </c>
      <c r="C312" t="s">
        <v>22</v>
      </c>
      <c r="D312" s="84">
        <v>2990.9308031310848</v>
      </c>
      <c r="E312" s="84">
        <v>2594.4573970498204</v>
      </c>
      <c r="F312" s="84">
        <v>2502.2582238252762</v>
      </c>
      <c r="G312" s="84">
        <v>2389.8253179636386</v>
      </c>
      <c r="H312" s="84">
        <v>2508.1846721420575</v>
      </c>
      <c r="I312" s="84">
        <v>2896.9556908486497</v>
      </c>
      <c r="J312" s="84">
        <v>2512.414998886697</v>
      </c>
      <c r="K312" s="84">
        <v>3095.5016866465539</v>
      </c>
      <c r="L312" s="84">
        <v>2881.8003457422665</v>
      </c>
      <c r="M312" s="84">
        <v>3021.7004438869003</v>
      </c>
      <c r="N312" s="84">
        <v>3050.6442596562333</v>
      </c>
      <c r="O312" s="84">
        <v>3305.9267637812786</v>
      </c>
      <c r="P312" s="84">
        <v>3649.024991467018</v>
      </c>
      <c r="Q312" s="84">
        <v>3731.8350944317272</v>
      </c>
      <c r="R312" s="84">
        <v>3707.7526043195321</v>
      </c>
      <c r="S312" s="84">
        <v>3456.7288687660016</v>
      </c>
      <c r="T312" s="84">
        <v>3047.176101414083</v>
      </c>
      <c r="U312" s="84">
        <v>2538.0106584450541</v>
      </c>
      <c r="V312" s="84">
        <v>2374.3060547008035</v>
      </c>
      <c r="W312" s="84">
        <v>2426.6468080505692</v>
      </c>
      <c r="X312" s="84">
        <v>2288.9998131600146</v>
      </c>
      <c r="Y312" s="84">
        <v>1997.6674781203171</v>
      </c>
      <c r="Z312" s="84">
        <v>1661.9941782903873</v>
      </c>
      <c r="AA312" s="84">
        <v>1465.8858961436813</v>
      </c>
      <c r="AB312" s="84">
        <v>1163.4233863345037</v>
      </c>
      <c r="AC312" s="84">
        <v>1358.2612600319756</v>
      </c>
      <c r="AD312" s="84">
        <v>1341.1308679286251</v>
      </c>
      <c r="AE312" s="84">
        <v>1302.691021032975</v>
      </c>
      <c r="AF312" s="84">
        <f t="shared" si="130"/>
        <v>1230.8303895814925</v>
      </c>
      <c r="AG312" s="84">
        <f t="shared" si="131"/>
        <v>1183.8192882690546</v>
      </c>
      <c r="AH312" s="84">
        <f t="shared" si="132"/>
        <v>1187.8984686559647</v>
      </c>
      <c r="AI312" s="84">
        <f ca="1">VLOOKUP(eurostat_totals[[#This Row],[energy carrier EUCalc]],$AE$11:$BI$24,COLUMN()-COLUMN($AD$29),FALSE)*eurostat_totals[[#This Row],[2020 1]]</f>
        <v>1128.5035452231664</v>
      </c>
      <c r="AJ312" s="84">
        <f ca="1">VLOOKUP(eurostat_totals[[#This Row],[energy carrier EUCalc]],$AE$11:$BI$24,COLUMN()-COLUMN($AD$29),FALSE)*eurostat_totals[[#This Row],[2020 1]]</f>
        <v>1069.1086217903683</v>
      </c>
      <c r="AK312" s="84">
        <f ca="1">VLOOKUP(eurostat_totals[[#This Row],[energy carrier EUCalc]],$AE$11:$BI$24,COLUMN()-COLUMN($AD$29),FALSE)*eurostat_totals[[#This Row],[2020 1]]</f>
        <v>1009.7136983575699</v>
      </c>
      <c r="AL312" s="84">
        <f ca="1">VLOOKUP(eurostat_totals[[#This Row],[energy carrier EUCalc]],$AE$11:$BI$24,COLUMN()-COLUMN($AD$29),FALSE)*eurostat_totals[[#This Row],[2020 1]]</f>
        <v>950.31877492477167</v>
      </c>
      <c r="AM312" s="84">
        <f ca="1">VLOOKUP(eurostat_totals[[#This Row],[energy carrier EUCalc]],$AE$11:$BI$24,COLUMN()-COLUMN($AD$29),FALSE)*eurostat_totals[[#This Row],[2020 1]]</f>
        <v>890.92385149197355</v>
      </c>
      <c r="AN312" s="84">
        <f ca="1">VLOOKUP(eurostat_totals[[#This Row],[energy carrier EUCalc]],$AE$11:$BI$24,COLUMN()-COLUMN($AD$29),FALSE)*eurostat_totals[[#This Row],[2020 1]]</f>
        <v>831.52892805917531</v>
      </c>
      <c r="AO312" s="84">
        <f>VLOOKUP(eurostat_totals[[#This Row],[energy carrier EUCalc]],$AE$11:$BI$24,COLUMN()-COLUMN($AD$29),FALSE)*eurostat_totals[[#This Row],[2020 1]]</f>
        <v>1187.8984686559647</v>
      </c>
      <c r="AP312" s="84">
        <f ca="1">VLOOKUP(eurostat_totals[[#This Row],[energy carrier EUCalc]],$AE$11:$BI$24,COLUMN()-COLUMN($AD$29),FALSE)*eurostat_totals[[#This Row],[2020 1]]</f>
        <v>1128.5035452231664</v>
      </c>
      <c r="AQ312" s="84">
        <f ca="1">VLOOKUP(eurostat_totals[[#This Row],[energy carrier EUCalc]],$AE$11:$BI$24,COLUMN()-COLUMN($AD$29),FALSE)*eurostat_totals[[#This Row],[2020 1]]</f>
        <v>1069.1086217903683</v>
      </c>
      <c r="AR312" s="81">
        <f ca="1">VLOOKUP(eurostat_totals[[#This Row],[energy carrier EUCalc]],$AE$11:$BI$24,COLUMN()-COLUMN($AD$29),FALSE)*eurostat_totals[[#This Row],[2020 1]]</f>
        <v>1009.7136983575699</v>
      </c>
      <c r="AS312" s="81">
        <f ca="1">VLOOKUP(eurostat_totals[[#This Row],[energy carrier EUCalc]],$AE$11:$BI$24,COLUMN()-COLUMN($AD$29),FALSE)*eurostat_totals[[#This Row],[2020 1]]</f>
        <v>950.31877492477167</v>
      </c>
      <c r="AT312" s="81">
        <f ca="1">VLOOKUP(eurostat_totals[[#This Row],[energy carrier EUCalc]],$AE$11:$BI$24,COLUMN()-COLUMN($AD$29),FALSE)*eurostat_totals[[#This Row],[2020 1]]</f>
        <v>890.92385149197355</v>
      </c>
      <c r="AU312" s="81">
        <f ca="1">VLOOKUP(eurostat_totals[[#This Row],[energy carrier EUCalc]],$AE$11:$BI$24,COLUMN()-COLUMN($AD$29),FALSE)*eurostat_totals[[#This Row],[2020 1]]</f>
        <v>237.57969373119289</v>
      </c>
      <c r="AV312" s="81">
        <f>VLOOKUP(eurostat_totals[[#This Row],[energy carrier EUCalc]],$AE$11:$BI$24,COLUMN()-COLUMN($AD$29),FALSE)*eurostat_totals[[#This Row],[2020 1]]</f>
        <v>1187.8984686559647</v>
      </c>
      <c r="AW312" s="81">
        <f ca="1">VLOOKUP(eurostat_totals[[#This Row],[energy carrier EUCalc]],$AE$11:$BI$24,COLUMN()-COLUMN($AD$29),FALSE)*eurostat_totals[[#This Row],[2020 1]]</f>
        <v>1128.5035452231664</v>
      </c>
      <c r="AX312" s="81">
        <f ca="1">VLOOKUP(eurostat_totals[[#This Row],[energy carrier EUCalc]],$AE$11:$BI$24,COLUMN()-COLUMN($AD$29),FALSE)*eurostat_totals[[#This Row],[2020 1]]</f>
        <v>1069.1086217903683</v>
      </c>
      <c r="AY312" s="81">
        <f ca="1">VLOOKUP(eurostat_totals[[#This Row],[energy carrier EUCalc]],$AE$11:$BI$24,COLUMN()-COLUMN($AD$29),FALSE)*eurostat_totals[[#This Row],[2020 1]]</f>
        <v>1009.7136983575699</v>
      </c>
      <c r="AZ312" s="81">
        <f ca="1">VLOOKUP(eurostat_totals[[#This Row],[energy carrier EUCalc]],$AE$11:$BI$24,COLUMN()-COLUMN($AD$29),FALSE)*eurostat_totals[[#This Row],[2020 1]]</f>
        <v>950.31877492477167</v>
      </c>
      <c r="BA312" s="81">
        <f ca="1">VLOOKUP(eurostat_totals[[#This Row],[energy carrier EUCalc]],$AE$11:$BI$24,COLUMN()-COLUMN($AD$29),FALSE)*eurostat_totals[[#This Row],[2020 1]]</f>
        <v>890.92385149197355</v>
      </c>
      <c r="BB312" s="81">
        <f ca="1">VLOOKUP(eurostat_totals[[#This Row],[energy carrier EUCalc]],$AE$11:$BI$24,COLUMN()-COLUMN($AD$29),FALSE)*eurostat_totals[[#This Row],[2020 1]]</f>
        <v>118.78984686559645</v>
      </c>
      <c r="BC312" s="81">
        <f>VLOOKUP(eurostat_totals[[#This Row],[energy carrier EUCalc]],$AE$11:$BI$24,COLUMN()-COLUMN($AD$29),FALSE)*eurostat_totals[[#This Row],[2020 1]]</f>
        <v>1187.8984686559647</v>
      </c>
      <c r="BD312" s="81">
        <f ca="1">VLOOKUP(eurostat_totals[[#This Row],[energy carrier EUCalc]],$AE$11:$BI$24,COLUMN()-COLUMN($AD$29),FALSE)*eurostat_totals[[#This Row],[2020 1]]</f>
        <v>1128.5035452231664</v>
      </c>
      <c r="BE312" s="81">
        <f ca="1">VLOOKUP(eurostat_totals[[#This Row],[energy carrier EUCalc]],$AE$11:$BI$24,COLUMN()-COLUMN($AD$29),FALSE)*eurostat_totals[[#This Row],[2020 1]]</f>
        <v>1069.1086217903683</v>
      </c>
      <c r="BF312" s="81">
        <f ca="1">VLOOKUP(eurostat_totals[[#This Row],[energy carrier EUCalc]],$AE$11:$BI$24,COLUMN()-COLUMN($AD$29),FALSE)*eurostat_totals[[#This Row],[2020 1]]</f>
        <v>1009.7136983575699</v>
      </c>
      <c r="BG312" s="81">
        <f ca="1">VLOOKUP(eurostat_totals[[#This Row],[energy carrier EUCalc]],$AE$11:$BI$24,COLUMN()-COLUMN($AD$29),FALSE)*eurostat_totals[[#This Row],[2020 1]]</f>
        <v>950.31877492477167</v>
      </c>
      <c r="BH312" s="81">
        <f ca="1">VLOOKUP(eurostat_totals[[#This Row],[energy carrier EUCalc]],$AE$11:$BI$24,COLUMN()-COLUMN($AD$29),FALSE)*eurostat_totals[[#This Row],[2020 1]]</f>
        <v>890.92385149197355</v>
      </c>
      <c r="BI312" s="81">
        <f ca="1">VLOOKUP(eurostat_totals[[#This Row],[energy carrier EUCalc]],$AE$11:$BI$24,COLUMN()-COLUMN($AD$29),FALSE)*eurostat_totals[[#This Row],[2020 1]]</f>
        <v>59.394923432798286</v>
      </c>
    </row>
    <row r="313" spans="1:61" x14ac:dyDescent="0.25">
      <c r="A313" s="81" t="str">
        <f t="shared" si="133"/>
        <v>liquid-ff-heatingoilCyprus</v>
      </c>
      <c r="B313" s="6" t="s">
        <v>34</v>
      </c>
      <c r="C313" t="s">
        <v>28</v>
      </c>
      <c r="D313" s="84">
        <v>935.80795000000001</v>
      </c>
      <c r="E313" s="84">
        <v>935.80795000000001</v>
      </c>
      <c r="F313" s="84">
        <v>1136.2975200000001</v>
      </c>
      <c r="G313" s="84">
        <v>1059.4115900000002</v>
      </c>
      <c r="H313" s="84">
        <v>1070.6112800000001</v>
      </c>
      <c r="I313" s="84">
        <v>1083.74155</v>
      </c>
      <c r="J313" s="84">
        <v>1108.0831400000002</v>
      </c>
      <c r="K313" s="84">
        <v>1169.8849600000001</v>
      </c>
      <c r="L313" s="84">
        <v>1167.9427500000002</v>
      </c>
      <c r="M313" s="84">
        <v>1130.4708900000001</v>
      </c>
      <c r="N313" s="84">
        <v>1280.35833</v>
      </c>
      <c r="O313" s="84">
        <v>1280.35833</v>
      </c>
      <c r="P313" s="84">
        <v>1463.8332100000002</v>
      </c>
      <c r="Q313" s="84">
        <v>1516.3775500000002</v>
      </c>
      <c r="R313" s="84">
        <v>1319.7724000000001</v>
      </c>
      <c r="S313" s="84">
        <v>2004.0816</v>
      </c>
      <c r="T313" s="84">
        <v>2019.74721</v>
      </c>
      <c r="U313" s="84">
        <v>1925.38139</v>
      </c>
      <c r="V313" s="84">
        <v>1718.6697700000004</v>
      </c>
      <c r="W313" s="84">
        <v>1925.4395400000003</v>
      </c>
      <c r="X313" s="84">
        <v>1623.1874700000003</v>
      </c>
      <c r="Y313" s="84">
        <v>1842.9130599999999</v>
      </c>
      <c r="Z313" s="84">
        <v>1804.5573199999999</v>
      </c>
      <c r="AA313" s="84">
        <v>1461.1350500000003</v>
      </c>
      <c r="AB313" s="84">
        <v>1304.0486400000002</v>
      </c>
      <c r="AC313" s="84">
        <v>1562.7463600000001</v>
      </c>
      <c r="AD313" s="84">
        <v>1575.5044699999999</v>
      </c>
      <c r="AE313" s="84">
        <v>1595.0893900000001</v>
      </c>
      <c r="AF313" s="84">
        <f t="shared" si="130"/>
        <v>1553.1958040000002</v>
      </c>
      <c r="AG313" s="84">
        <f t="shared" si="131"/>
        <v>1571.6079548000002</v>
      </c>
      <c r="AH313" s="84">
        <f t="shared" si="132"/>
        <v>1625.1198177600002</v>
      </c>
      <c r="AI313" s="84">
        <f ca="1">VLOOKUP(eurostat_totals[[#This Row],[energy carrier EUCalc]],$AE$11:$BI$24,COLUMN()-COLUMN($AD$29),FALSE)*eurostat_totals[[#This Row],[2020 1]]</f>
        <v>1543.8638268720001</v>
      </c>
      <c r="AJ313" s="84">
        <f ca="1">VLOOKUP(eurostat_totals[[#This Row],[energy carrier EUCalc]],$AE$11:$BI$24,COLUMN()-COLUMN($AD$29),FALSE)*eurostat_totals[[#This Row],[2020 1]]</f>
        <v>1462.6078359840001</v>
      </c>
      <c r="AK313" s="84">
        <f ca="1">VLOOKUP(eurostat_totals[[#This Row],[energy carrier EUCalc]],$AE$11:$BI$24,COLUMN()-COLUMN($AD$29),FALSE)*eurostat_totals[[#This Row],[2020 1]]</f>
        <v>1381.3518450959998</v>
      </c>
      <c r="AL313" s="84">
        <f ca="1">VLOOKUP(eurostat_totals[[#This Row],[energy carrier EUCalc]],$AE$11:$BI$24,COLUMN()-COLUMN($AD$29),FALSE)*eurostat_totals[[#This Row],[2020 1]]</f>
        <v>1300.095854208</v>
      </c>
      <c r="AM313" s="84">
        <f ca="1">VLOOKUP(eurostat_totals[[#This Row],[energy carrier EUCalc]],$AE$11:$BI$24,COLUMN()-COLUMN($AD$29),FALSE)*eurostat_totals[[#This Row],[2020 1]]</f>
        <v>1218.8398633200002</v>
      </c>
      <c r="AN313" s="84">
        <f ca="1">VLOOKUP(eurostat_totals[[#This Row],[energy carrier EUCalc]],$AE$11:$BI$24,COLUMN()-COLUMN($AD$29),FALSE)*eurostat_totals[[#This Row],[2020 1]]</f>
        <v>1137.5838724320001</v>
      </c>
      <c r="AO313" s="84">
        <f>VLOOKUP(eurostat_totals[[#This Row],[energy carrier EUCalc]],$AE$11:$BI$24,COLUMN()-COLUMN($AD$29),FALSE)*eurostat_totals[[#This Row],[2020 1]]</f>
        <v>1625.1198177600002</v>
      </c>
      <c r="AP313" s="84">
        <f ca="1">VLOOKUP(eurostat_totals[[#This Row],[energy carrier EUCalc]],$AE$11:$BI$24,COLUMN()-COLUMN($AD$29),FALSE)*eurostat_totals[[#This Row],[2020 1]]</f>
        <v>1543.8638268720001</v>
      </c>
      <c r="AQ313" s="84">
        <f ca="1">VLOOKUP(eurostat_totals[[#This Row],[energy carrier EUCalc]],$AE$11:$BI$24,COLUMN()-COLUMN($AD$29),FALSE)*eurostat_totals[[#This Row],[2020 1]]</f>
        <v>1462.6078359840001</v>
      </c>
      <c r="AR313" s="81">
        <f ca="1">VLOOKUP(eurostat_totals[[#This Row],[energy carrier EUCalc]],$AE$11:$BI$24,COLUMN()-COLUMN($AD$29),FALSE)*eurostat_totals[[#This Row],[2020 1]]</f>
        <v>1381.3518450959998</v>
      </c>
      <c r="AS313" s="81">
        <f ca="1">VLOOKUP(eurostat_totals[[#This Row],[energy carrier EUCalc]],$AE$11:$BI$24,COLUMN()-COLUMN($AD$29),FALSE)*eurostat_totals[[#This Row],[2020 1]]</f>
        <v>1300.095854208</v>
      </c>
      <c r="AT313" s="81">
        <f ca="1">VLOOKUP(eurostat_totals[[#This Row],[energy carrier EUCalc]],$AE$11:$BI$24,COLUMN()-COLUMN($AD$29),FALSE)*eurostat_totals[[#This Row],[2020 1]]</f>
        <v>1218.8398633200002</v>
      </c>
      <c r="AU313" s="81">
        <f ca="1">VLOOKUP(eurostat_totals[[#This Row],[energy carrier EUCalc]],$AE$11:$BI$24,COLUMN()-COLUMN($AD$29),FALSE)*eurostat_totals[[#This Row],[2020 1]]</f>
        <v>325.02396355199994</v>
      </c>
      <c r="AV313" s="81">
        <f>VLOOKUP(eurostat_totals[[#This Row],[energy carrier EUCalc]],$AE$11:$BI$24,COLUMN()-COLUMN($AD$29),FALSE)*eurostat_totals[[#This Row],[2020 1]]</f>
        <v>1625.1198177600002</v>
      </c>
      <c r="AW313" s="81">
        <f ca="1">VLOOKUP(eurostat_totals[[#This Row],[energy carrier EUCalc]],$AE$11:$BI$24,COLUMN()-COLUMN($AD$29),FALSE)*eurostat_totals[[#This Row],[2020 1]]</f>
        <v>1543.8638268720001</v>
      </c>
      <c r="AX313" s="81">
        <f ca="1">VLOOKUP(eurostat_totals[[#This Row],[energy carrier EUCalc]],$AE$11:$BI$24,COLUMN()-COLUMN($AD$29),FALSE)*eurostat_totals[[#This Row],[2020 1]]</f>
        <v>1462.6078359840001</v>
      </c>
      <c r="AY313" s="81">
        <f ca="1">VLOOKUP(eurostat_totals[[#This Row],[energy carrier EUCalc]],$AE$11:$BI$24,COLUMN()-COLUMN($AD$29),FALSE)*eurostat_totals[[#This Row],[2020 1]]</f>
        <v>1381.3518450959998</v>
      </c>
      <c r="AZ313" s="81">
        <f ca="1">VLOOKUP(eurostat_totals[[#This Row],[energy carrier EUCalc]],$AE$11:$BI$24,COLUMN()-COLUMN($AD$29),FALSE)*eurostat_totals[[#This Row],[2020 1]]</f>
        <v>1300.095854208</v>
      </c>
      <c r="BA313" s="81">
        <f ca="1">VLOOKUP(eurostat_totals[[#This Row],[energy carrier EUCalc]],$AE$11:$BI$24,COLUMN()-COLUMN($AD$29),FALSE)*eurostat_totals[[#This Row],[2020 1]]</f>
        <v>1218.8398633200002</v>
      </c>
      <c r="BB313" s="81">
        <f ca="1">VLOOKUP(eurostat_totals[[#This Row],[energy carrier EUCalc]],$AE$11:$BI$24,COLUMN()-COLUMN($AD$29),FALSE)*eurostat_totals[[#This Row],[2020 1]]</f>
        <v>162.51198177599997</v>
      </c>
      <c r="BC313" s="81">
        <f>VLOOKUP(eurostat_totals[[#This Row],[energy carrier EUCalc]],$AE$11:$BI$24,COLUMN()-COLUMN($AD$29),FALSE)*eurostat_totals[[#This Row],[2020 1]]</f>
        <v>1625.1198177600002</v>
      </c>
      <c r="BD313" s="81">
        <f ca="1">VLOOKUP(eurostat_totals[[#This Row],[energy carrier EUCalc]],$AE$11:$BI$24,COLUMN()-COLUMN($AD$29),FALSE)*eurostat_totals[[#This Row],[2020 1]]</f>
        <v>1543.8638268720001</v>
      </c>
      <c r="BE313" s="81">
        <f ca="1">VLOOKUP(eurostat_totals[[#This Row],[energy carrier EUCalc]],$AE$11:$BI$24,COLUMN()-COLUMN($AD$29),FALSE)*eurostat_totals[[#This Row],[2020 1]]</f>
        <v>1462.6078359840001</v>
      </c>
      <c r="BF313" s="81">
        <f ca="1">VLOOKUP(eurostat_totals[[#This Row],[energy carrier EUCalc]],$AE$11:$BI$24,COLUMN()-COLUMN($AD$29),FALSE)*eurostat_totals[[#This Row],[2020 1]]</f>
        <v>1381.3518450959998</v>
      </c>
      <c r="BG313" s="81">
        <f ca="1">VLOOKUP(eurostat_totals[[#This Row],[energy carrier EUCalc]],$AE$11:$BI$24,COLUMN()-COLUMN($AD$29),FALSE)*eurostat_totals[[#This Row],[2020 1]]</f>
        <v>1300.095854208</v>
      </c>
      <c r="BH313" s="81">
        <f ca="1">VLOOKUP(eurostat_totals[[#This Row],[energy carrier EUCalc]],$AE$11:$BI$24,COLUMN()-COLUMN($AD$29),FALSE)*eurostat_totals[[#This Row],[2020 1]]</f>
        <v>1218.8398633200002</v>
      </c>
      <c r="BI313" s="81">
        <f ca="1">VLOOKUP(eurostat_totals[[#This Row],[energy carrier EUCalc]],$AE$11:$BI$24,COLUMN()-COLUMN($AD$29),FALSE)*eurostat_totals[[#This Row],[2020 1]]</f>
        <v>81.255990888000085</v>
      </c>
    </row>
    <row r="314" spans="1:61" x14ac:dyDescent="0.25">
      <c r="A314" s="81" t="str">
        <f t="shared" si="133"/>
        <v>liquid-ff-heatingoilCzech Republic</v>
      </c>
      <c r="B314" s="6" t="s">
        <v>34</v>
      </c>
      <c r="C314" t="s">
        <v>13</v>
      </c>
      <c r="D314" s="84">
        <v>0</v>
      </c>
      <c r="E314" s="84">
        <v>0</v>
      </c>
      <c r="F314" s="84">
        <v>0</v>
      </c>
      <c r="G314" s="84">
        <v>0</v>
      </c>
      <c r="H314" s="84">
        <v>0</v>
      </c>
      <c r="I314" s="84">
        <v>0</v>
      </c>
      <c r="J314" s="84">
        <v>0</v>
      </c>
      <c r="K314" s="84">
        <v>0</v>
      </c>
      <c r="L314" s="84">
        <v>0</v>
      </c>
      <c r="M314" s="84">
        <v>0</v>
      </c>
      <c r="N314" s="84">
        <v>0</v>
      </c>
      <c r="O314" s="84">
        <v>0</v>
      </c>
      <c r="P314" s="84">
        <v>0</v>
      </c>
      <c r="Q314" s="84">
        <v>0</v>
      </c>
      <c r="R314" s="84">
        <v>0</v>
      </c>
      <c r="S314" s="84">
        <v>0</v>
      </c>
      <c r="T314" s="84">
        <v>0</v>
      </c>
      <c r="U314" s="84">
        <v>0</v>
      </c>
      <c r="V314" s="84">
        <v>0</v>
      </c>
      <c r="W314" s="84">
        <v>0</v>
      </c>
      <c r="X314" s="84">
        <v>0</v>
      </c>
      <c r="Y314" s="84">
        <v>0</v>
      </c>
      <c r="Z314" s="84">
        <v>0</v>
      </c>
      <c r="AA314" s="84">
        <v>0</v>
      </c>
      <c r="AB314" s="84">
        <v>0</v>
      </c>
      <c r="AC314" s="84">
        <v>0</v>
      </c>
      <c r="AD314" s="84">
        <v>0</v>
      </c>
      <c r="AE314" s="84">
        <v>0</v>
      </c>
      <c r="AF314" s="84">
        <f t="shared" si="130"/>
        <v>0</v>
      </c>
      <c r="AG314" s="84">
        <f t="shared" si="131"/>
        <v>0</v>
      </c>
      <c r="AH314" s="84">
        <f t="shared" si="132"/>
        <v>0</v>
      </c>
      <c r="AI314" s="84">
        <f ca="1">VLOOKUP(eurostat_totals[[#This Row],[energy carrier EUCalc]],$AE$11:$BI$24,COLUMN()-COLUMN($AD$29),FALSE)*eurostat_totals[[#This Row],[2020 1]]</f>
        <v>0</v>
      </c>
      <c r="AJ314" s="84">
        <f ca="1">VLOOKUP(eurostat_totals[[#This Row],[energy carrier EUCalc]],$AE$11:$BI$24,COLUMN()-COLUMN($AD$29),FALSE)*eurostat_totals[[#This Row],[2020 1]]</f>
        <v>0</v>
      </c>
      <c r="AK314" s="84">
        <f ca="1">VLOOKUP(eurostat_totals[[#This Row],[energy carrier EUCalc]],$AE$11:$BI$24,COLUMN()-COLUMN($AD$29),FALSE)*eurostat_totals[[#This Row],[2020 1]]</f>
        <v>0</v>
      </c>
      <c r="AL314" s="84">
        <f ca="1">VLOOKUP(eurostat_totals[[#This Row],[energy carrier EUCalc]],$AE$11:$BI$24,COLUMN()-COLUMN($AD$29),FALSE)*eurostat_totals[[#This Row],[2020 1]]</f>
        <v>0</v>
      </c>
      <c r="AM314" s="84">
        <f ca="1">VLOOKUP(eurostat_totals[[#This Row],[energy carrier EUCalc]],$AE$11:$BI$24,COLUMN()-COLUMN($AD$29),FALSE)*eurostat_totals[[#This Row],[2020 1]]</f>
        <v>0</v>
      </c>
      <c r="AN314" s="84">
        <f ca="1">VLOOKUP(eurostat_totals[[#This Row],[energy carrier EUCalc]],$AE$11:$BI$24,COLUMN()-COLUMN($AD$29),FALSE)*eurostat_totals[[#This Row],[2020 1]]</f>
        <v>0</v>
      </c>
      <c r="AO314" s="84">
        <f>VLOOKUP(eurostat_totals[[#This Row],[energy carrier EUCalc]],$AE$11:$BI$24,COLUMN()-COLUMN($AD$29),FALSE)*eurostat_totals[[#This Row],[2020 1]]</f>
        <v>0</v>
      </c>
      <c r="AP314" s="84">
        <f ca="1">VLOOKUP(eurostat_totals[[#This Row],[energy carrier EUCalc]],$AE$11:$BI$24,COLUMN()-COLUMN($AD$29),FALSE)*eurostat_totals[[#This Row],[2020 1]]</f>
        <v>0</v>
      </c>
      <c r="AQ314" s="84">
        <f ca="1">VLOOKUP(eurostat_totals[[#This Row],[energy carrier EUCalc]],$AE$11:$BI$24,COLUMN()-COLUMN($AD$29),FALSE)*eurostat_totals[[#This Row],[2020 1]]</f>
        <v>0</v>
      </c>
      <c r="AR314" s="81">
        <f ca="1">VLOOKUP(eurostat_totals[[#This Row],[energy carrier EUCalc]],$AE$11:$BI$24,COLUMN()-COLUMN($AD$29),FALSE)*eurostat_totals[[#This Row],[2020 1]]</f>
        <v>0</v>
      </c>
      <c r="AS314" s="81">
        <f ca="1">VLOOKUP(eurostat_totals[[#This Row],[energy carrier EUCalc]],$AE$11:$BI$24,COLUMN()-COLUMN($AD$29),FALSE)*eurostat_totals[[#This Row],[2020 1]]</f>
        <v>0</v>
      </c>
      <c r="AT314" s="81">
        <f ca="1">VLOOKUP(eurostat_totals[[#This Row],[energy carrier EUCalc]],$AE$11:$BI$24,COLUMN()-COLUMN($AD$29),FALSE)*eurostat_totals[[#This Row],[2020 1]]</f>
        <v>0</v>
      </c>
      <c r="AU314" s="81">
        <f ca="1">VLOOKUP(eurostat_totals[[#This Row],[energy carrier EUCalc]],$AE$11:$BI$24,COLUMN()-COLUMN($AD$29),FALSE)*eurostat_totals[[#This Row],[2020 1]]</f>
        <v>0</v>
      </c>
      <c r="AV314" s="81">
        <f>VLOOKUP(eurostat_totals[[#This Row],[energy carrier EUCalc]],$AE$11:$BI$24,COLUMN()-COLUMN($AD$29),FALSE)*eurostat_totals[[#This Row],[2020 1]]</f>
        <v>0</v>
      </c>
      <c r="AW314" s="81">
        <f ca="1">VLOOKUP(eurostat_totals[[#This Row],[energy carrier EUCalc]],$AE$11:$BI$24,COLUMN()-COLUMN($AD$29),FALSE)*eurostat_totals[[#This Row],[2020 1]]</f>
        <v>0</v>
      </c>
      <c r="AX314" s="81">
        <f ca="1">VLOOKUP(eurostat_totals[[#This Row],[energy carrier EUCalc]],$AE$11:$BI$24,COLUMN()-COLUMN($AD$29),FALSE)*eurostat_totals[[#This Row],[2020 1]]</f>
        <v>0</v>
      </c>
      <c r="AY314" s="81">
        <f ca="1">VLOOKUP(eurostat_totals[[#This Row],[energy carrier EUCalc]],$AE$11:$BI$24,COLUMN()-COLUMN($AD$29),FALSE)*eurostat_totals[[#This Row],[2020 1]]</f>
        <v>0</v>
      </c>
      <c r="AZ314" s="81">
        <f ca="1">VLOOKUP(eurostat_totals[[#This Row],[energy carrier EUCalc]],$AE$11:$BI$24,COLUMN()-COLUMN($AD$29),FALSE)*eurostat_totals[[#This Row],[2020 1]]</f>
        <v>0</v>
      </c>
      <c r="BA314" s="81">
        <f ca="1">VLOOKUP(eurostat_totals[[#This Row],[energy carrier EUCalc]],$AE$11:$BI$24,COLUMN()-COLUMN($AD$29),FALSE)*eurostat_totals[[#This Row],[2020 1]]</f>
        <v>0</v>
      </c>
      <c r="BB314" s="81">
        <f ca="1">VLOOKUP(eurostat_totals[[#This Row],[energy carrier EUCalc]],$AE$11:$BI$24,COLUMN()-COLUMN($AD$29),FALSE)*eurostat_totals[[#This Row],[2020 1]]</f>
        <v>0</v>
      </c>
      <c r="BC314" s="81">
        <f>VLOOKUP(eurostat_totals[[#This Row],[energy carrier EUCalc]],$AE$11:$BI$24,COLUMN()-COLUMN($AD$29),FALSE)*eurostat_totals[[#This Row],[2020 1]]</f>
        <v>0</v>
      </c>
      <c r="BD314" s="81">
        <f ca="1">VLOOKUP(eurostat_totals[[#This Row],[energy carrier EUCalc]],$AE$11:$BI$24,COLUMN()-COLUMN($AD$29),FALSE)*eurostat_totals[[#This Row],[2020 1]]</f>
        <v>0</v>
      </c>
      <c r="BE314" s="81">
        <f ca="1">VLOOKUP(eurostat_totals[[#This Row],[energy carrier EUCalc]],$AE$11:$BI$24,COLUMN()-COLUMN($AD$29),FALSE)*eurostat_totals[[#This Row],[2020 1]]</f>
        <v>0</v>
      </c>
      <c r="BF314" s="81">
        <f ca="1">VLOOKUP(eurostat_totals[[#This Row],[energy carrier EUCalc]],$AE$11:$BI$24,COLUMN()-COLUMN($AD$29),FALSE)*eurostat_totals[[#This Row],[2020 1]]</f>
        <v>0</v>
      </c>
      <c r="BG314" s="81">
        <f ca="1">VLOOKUP(eurostat_totals[[#This Row],[energy carrier EUCalc]],$AE$11:$BI$24,COLUMN()-COLUMN($AD$29),FALSE)*eurostat_totals[[#This Row],[2020 1]]</f>
        <v>0</v>
      </c>
      <c r="BH314" s="81">
        <f ca="1">VLOOKUP(eurostat_totals[[#This Row],[energy carrier EUCalc]],$AE$11:$BI$24,COLUMN()-COLUMN($AD$29),FALSE)*eurostat_totals[[#This Row],[2020 1]]</f>
        <v>0</v>
      </c>
      <c r="BI314" s="81">
        <f ca="1">VLOOKUP(eurostat_totals[[#This Row],[energy carrier EUCalc]],$AE$11:$BI$24,COLUMN()-COLUMN($AD$29),FALSE)*eurostat_totals[[#This Row],[2020 1]]</f>
        <v>0</v>
      </c>
    </row>
    <row r="315" spans="1:61" x14ac:dyDescent="0.25">
      <c r="A315" s="81" t="str">
        <f t="shared" si="133"/>
        <v>liquid-ff-heatingoilDenmark</v>
      </c>
      <c r="B315" s="6" t="s">
        <v>34</v>
      </c>
      <c r="C315" t="s">
        <v>17</v>
      </c>
      <c r="D315" s="84">
        <v>13400.85453789788</v>
      </c>
      <c r="E315" s="84">
        <v>12788.440762439448</v>
      </c>
      <c r="F315" s="84">
        <v>10870.895497189269</v>
      </c>
      <c r="G315" s="84">
        <v>12551.95605653898</v>
      </c>
      <c r="H315" s="84">
        <v>11036.998766729244</v>
      </c>
      <c r="I315" s="84">
        <v>10914.916376433481</v>
      </c>
      <c r="J315" s="84">
        <v>11457.612782140042</v>
      </c>
      <c r="K315" s="84">
        <v>10039.743955342024</v>
      </c>
      <c r="L315" s="84">
        <v>9619.0144500862461</v>
      </c>
      <c r="M315" s="84">
        <v>9060.7750360763639</v>
      </c>
      <c r="N315" s="84">
        <v>7801.8779808909148</v>
      </c>
      <c r="O315" s="84">
        <v>8161.6352219378068</v>
      </c>
      <c r="P315" s="84">
        <v>7507.2256304663233</v>
      </c>
      <c r="Q315" s="84">
        <v>7099.1468234888453</v>
      </c>
      <c r="R315" s="84">
        <v>6635.5714914422006</v>
      </c>
      <c r="S315" s="84">
        <v>6361.5947821117788</v>
      </c>
      <c r="T315" s="84">
        <v>5761.803275975145</v>
      </c>
      <c r="U315" s="84">
        <v>5268.4978375575247</v>
      </c>
      <c r="V315" s="84">
        <v>4907.8972648761683</v>
      </c>
      <c r="W315" s="84">
        <v>4647.2085225071269</v>
      </c>
      <c r="X315" s="84">
        <v>4943.03602258922</v>
      </c>
      <c r="Y315" s="84">
        <v>4078.652338172838</v>
      </c>
      <c r="Z315" s="84">
        <v>3456.0150884281843</v>
      </c>
      <c r="AA315" s="84">
        <v>3248.8243458459287</v>
      </c>
      <c r="AB315" s="84">
        <v>2375.0449309462033</v>
      </c>
      <c r="AC315" s="84">
        <v>2486.7810821349817</v>
      </c>
      <c r="AD315" s="84">
        <v>2398.6597115265827</v>
      </c>
      <c r="AE315" s="84">
        <v>2247.4803209395786</v>
      </c>
      <c r="AF315" s="84">
        <f t="shared" si="130"/>
        <v>2005.7733674418575</v>
      </c>
      <c r="AG315" s="84">
        <f t="shared" si="131"/>
        <v>1757.1631717610433</v>
      </c>
      <c r="AH315" s="84">
        <f t="shared" si="132"/>
        <v>1633.5868199240113</v>
      </c>
      <c r="AI315" s="84">
        <f ca="1">VLOOKUP(eurostat_totals[[#This Row],[energy carrier EUCalc]],$AE$11:$BI$24,COLUMN()-COLUMN($AD$29),FALSE)*eurostat_totals[[#This Row],[2020 1]]</f>
        <v>1551.9074789278106</v>
      </c>
      <c r="AJ315" s="84">
        <f ca="1">VLOOKUP(eurostat_totals[[#This Row],[energy carrier EUCalc]],$AE$11:$BI$24,COLUMN()-COLUMN($AD$29),FALSE)*eurostat_totals[[#This Row],[2020 1]]</f>
        <v>1470.22813793161</v>
      </c>
      <c r="AK315" s="84">
        <f ca="1">VLOOKUP(eurostat_totals[[#This Row],[energy carrier EUCalc]],$AE$11:$BI$24,COLUMN()-COLUMN($AD$29),FALSE)*eurostat_totals[[#This Row],[2020 1]]</f>
        <v>1388.5487969354094</v>
      </c>
      <c r="AL315" s="84">
        <f ca="1">VLOOKUP(eurostat_totals[[#This Row],[energy carrier EUCalc]],$AE$11:$BI$24,COLUMN()-COLUMN($AD$29),FALSE)*eurostat_totals[[#This Row],[2020 1]]</f>
        <v>1306.8694559392088</v>
      </c>
      <c r="AM315" s="84">
        <f ca="1">VLOOKUP(eurostat_totals[[#This Row],[energy carrier EUCalc]],$AE$11:$BI$24,COLUMN()-COLUMN($AD$29),FALSE)*eurostat_totals[[#This Row],[2020 1]]</f>
        <v>1225.1901149430084</v>
      </c>
      <c r="AN315" s="84">
        <f ca="1">VLOOKUP(eurostat_totals[[#This Row],[energy carrier EUCalc]],$AE$11:$BI$24,COLUMN()-COLUMN($AD$29),FALSE)*eurostat_totals[[#This Row],[2020 1]]</f>
        <v>1143.5107739468078</v>
      </c>
      <c r="AO315" s="84">
        <f>VLOOKUP(eurostat_totals[[#This Row],[energy carrier EUCalc]],$AE$11:$BI$24,COLUMN()-COLUMN($AD$29),FALSE)*eurostat_totals[[#This Row],[2020 1]]</f>
        <v>1633.5868199240113</v>
      </c>
      <c r="AP315" s="84">
        <f ca="1">VLOOKUP(eurostat_totals[[#This Row],[energy carrier EUCalc]],$AE$11:$BI$24,COLUMN()-COLUMN($AD$29),FALSE)*eurostat_totals[[#This Row],[2020 1]]</f>
        <v>1551.9074789278106</v>
      </c>
      <c r="AQ315" s="84">
        <f ca="1">VLOOKUP(eurostat_totals[[#This Row],[energy carrier EUCalc]],$AE$11:$BI$24,COLUMN()-COLUMN($AD$29),FALSE)*eurostat_totals[[#This Row],[2020 1]]</f>
        <v>1470.22813793161</v>
      </c>
      <c r="AR315" s="81">
        <f ca="1">VLOOKUP(eurostat_totals[[#This Row],[energy carrier EUCalc]],$AE$11:$BI$24,COLUMN()-COLUMN($AD$29),FALSE)*eurostat_totals[[#This Row],[2020 1]]</f>
        <v>1388.5487969354094</v>
      </c>
      <c r="AS315" s="81">
        <f ca="1">VLOOKUP(eurostat_totals[[#This Row],[energy carrier EUCalc]],$AE$11:$BI$24,COLUMN()-COLUMN($AD$29),FALSE)*eurostat_totals[[#This Row],[2020 1]]</f>
        <v>1306.8694559392088</v>
      </c>
      <c r="AT315" s="81">
        <f ca="1">VLOOKUP(eurostat_totals[[#This Row],[energy carrier EUCalc]],$AE$11:$BI$24,COLUMN()-COLUMN($AD$29),FALSE)*eurostat_totals[[#This Row],[2020 1]]</f>
        <v>1225.1901149430084</v>
      </c>
      <c r="AU315" s="81">
        <f ca="1">VLOOKUP(eurostat_totals[[#This Row],[energy carrier EUCalc]],$AE$11:$BI$24,COLUMN()-COLUMN($AD$29),FALSE)*eurostat_totals[[#This Row],[2020 1]]</f>
        <v>326.7173639848022</v>
      </c>
      <c r="AV315" s="81">
        <f>VLOOKUP(eurostat_totals[[#This Row],[energy carrier EUCalc]],$AE$11:$BI$24,COLUMN()-COLUMN($AD$29),FALSE)*eurostat_totals[[#This Row],[2020 1]]</f>
        <v>1633.5868199240113</v>
      </c>
      <c r="AW315" s="81">
        <f ca="1">VLOOKUP(eurostat_totals[[#This Row],[energy carrier EUCalc]],$AE$11:$BI$24,COLUMN()-COLUMN($AD$29),FALSE)*eurostat_totals[[#This Row],[2020 1]]</f>
        <v>1551.9074789278106</v>
      </c>
      <c r="AX315" s="81">
        <f ca="1">VLOOKUP(eurostat_totals[[#This Row],[energy carrier EUCalc]],$AE$11:$BI$24,COLUMN()-COLUMN($AD$29),FALSE)*eurostat_totals[[#This Row],[2020 1]]</f>
        <v>1470.22813793161</v>
      </c>
      <c r="AY315" s="81">
        <f ca="1">VLOOKUP(eurostat_totals[[#This Row],[energy carrier EUCalc]],$AE$11:$BI$24,COLUMN()-COLUMN($AD$29),FALSE)*eurostat_totals[[#This Row],[2020 1]]</f>
        <v>1388.5487969354094</v>
      </c>
      <c r="AZ315" s="81">
        <f ca="1">VLOOKUP(eurostat_totals[[#This Row],[energy carrier EUCalc]],$AE$11:$BI$24,COLUMN()-COLUMN($AD$29),FALSE)*eurostat_totals[[#This Row],[2020 1]]</f>
        <v>1306.8694559392088</v>
      </c>
      <c r="BA315" s="81">
        <f ca="1">VLOOKUP(eurostat_totals[[#This Row],[energy carrier EUCalc]],$AE$11:$BI$24,COLUMN()-COLUMN($AD$29),FALSE)*eurostat_totals[[#This Row],[2020 1]]</f>
        <v>1225.1901149430084</v>
      </c>
      <c r="BB315" s="81">
        <f ca="1">VLOOKUP(eurostat_totals[[#This Row],[energy carrier EUCalc]],$AE$11:$BI$24,COLUMN()-COLUMN($AD$29),FALSE)*eurostat_totals[[#This Row],[2020 1]]</f>
        <v>163.3586819924011</v>
      </c>
      <c r="BC315" s="81">
        <f>VLOOKUP(eurostat_totals[[#This Row],[energy carrier EUCalc]],$AE$11:$BI$24,COLUMN()-COLUMN($AD$29),FALSE)*eurostat_totals[[#This Row],[2020 1]]</f>
        <v>1633.5868199240113</v>
      </c>
      <c r="BD315" s="81">
        <f ca="1">VLOOKUP(eurostat_totals[[#This Row],[energy carrier EUCalc]],$AE$11:$BI$24,COLUMN()-COLUMN($AD$29),FALSE)*eurostat_totals[[#This Row],[2020 1]]</f>
        <v>1551.9074789278106</v>
      </c>
      <c r="BE315" s="81">
        <f ca="1">VLOOKUP(eurostat_totals[[#This Row],[energy carrier EUCalc]],$AE$11:$BI$24,COLUMN()-COLUMN($AD$29),FALSE)*eurostat_totals[[#This Row],[2020 1]]</f>
        <v>1470.22813793161</v>
      </c>
      <c r="BF315" s="81">
        <f ca="1">VLOOKUP(eurostat_totals[[#This Row],[energy carrier EUCalc]],$AE$11:$BI$24,COLUMN()-COLUMN($AD$29),FALSE)*eurostat_totals[[#This Row],[2020 1]]</f>
        <v>1388.5487969354094</v>
      </c>
      <c r="BG315" s="81">
        <f ca="1">VLOOKUP(eurostat_totals[[#This Row],[energy carrier EUCalc]],$AE$11:$BI$24,COLUMN()-COLUMN($AD$29),FALSE)*eurostat_totals[[#This Row],[2020 1]]</f>
        <v>1306.8694559392088</v>
      </c>
      <c r="BH315" s="81">
        <f ca="1">VLOOKUP(eurostat_totals[[#This Row],[energy carrier EUCalc]],$AE$11:$BI$24,COLUMN()-COLUMN($AD$29),FALSE)*eurostat_totals[[#This Row],[2020 1]]</f>
        <v>1225.1901149430084</v>
      </c>
      <c r="BI315" s="81">
        <f ca="1">VLOOKUP(eurostat_totals[[#This Row],[energy carrier EUCalc]],$AE$11:$BI$24,COLUMN()-COLUMN($AD$29),FALSE)*eurostat_totals[[#This Row],[2020 1]]</f>
        <v>81.679340996200636</v>
      </c>
    </row>
    <row r="316" spans="1:61" x14ac:dyDescent="0.25">
      <c r="A316" s="81" t="str">
        <f t="shared" si="133"/>
        <v>liquid-ff-heatingoilEstonia</v>
      </c>
      <c r="B316" s="6" t="s">
        <v>34</v>
      </c>
      <c r="C316" t="s">
        <v>25</v>
      </c>
      <c r="D316" s="84">
        <v>608.28969789015059</v>
      </c>
      <c r="E316" s="84">
        <v>713.94367797499808</v>
      </c>
      <c r="F316" s="84">
        <v>342.56495037738489</v>
      </c>
      <c r="G316" s="84">
        <v>411.93414501216472</v>
      </c>
      <c r="H316" s="84">
        <v>669.11762859596274</v>
      </c>
      <c r="I316" s="84">
        <v>626.43209061518451</v>
      </c>
      <c r="J316" s="84">
        <v>539.99075895449948</v>
      </c>
      <c r="K316" s="84">
        <v>678.72914822405903</v>
      </c>
      <c r="L316" s="84">
        <v>583.74655263440627</v>
      </c>
      <c r="M316" s="84">
        <v>219.83883326663224</v>
      </c>
      <c r="N316" s="84">
        <v>219.83883326663224</v>
      </c>
      <c r="O316" s="84">
        <v>252.45387638458291</v>
      </c>
      <c r="P316" s="84">
        <v>160.85244705468395</v>
      </c>
      <c r="Q316" s="84">
        <v>149.82607920548108</v>
      </c>
      <c r="R316" s="84">
        <v>107.44893295194385</v>
      </c>
      <c r="S316" s="84">
        <v>95.474664431882047</v>
      </c>
      <c r="T316" s="84">
        <v>105.29908136300662</v>
      </c>
      <c r="U316" s="84">
        <v>84.543492702022846</v>
      </c>
      <c r="V316" s="84">
        <v>105.33495368036488</v>
      </c>
      <c r="W316" s="84">
        <v>82.664204723589805</v>
      </c>
      <c r="X316" s="84">
        <v>83.802537595120512</v>
      </c>
      <c r="Y316" s="84">
        <v>92.295863442023915</v>
      </c>
      <c r="Z316" s="84">
        <v>82.356267502779417</v>
      </c>
      <c r="AA316" s="84">
        <v>71.531157255633715</v>
      </c>
      <c r="AB316" s="84">
        <v>80.599929815724906</v>
      </c>
      <c r="AC316" s="84">
        <v>89.894588332260696</v>
      </c>
      <c r="AD316" s="84">
        <v>100.92861537504901</v>
      </c>
      <c r="AE316" s="84">
        <v>91.346184323272396</v>
      </c>
      <c r="AF316" s="84">
        <f t="shared" si="130"/>
        <v>93.144167687370995</v>
      </c>
      <c r="AG316" s="84">
        <f t="shared" si="131"/>
        <v>97.466769773718454</v>
      </c>
      <c r="AH316" s="84">
        <f t="shared" si="132"/>
        <v>100.84013776531717</v>
      </c>
      <c r="AI316" s="84">
        <f ca="1">VLOOKUP(eurostat_totals[[#This Row],[energy carrier EUCalc]],$AE$11:$BI$24,COLUMN()-COLUMN($AD$29),FALSE)*eurostat_totals[[#This Row],[2020 1]]</f>
        <v>95.798130877051307</v>
      </c>
      <c r="AJ316" s="84">
        <f ca="1">VLOOKUP(eurostat_totals[[#This Row],[energy carrier EUCalc]],$AE$11:$BI$24,COLUMN()-COLUMN($AD$29),FALSE)*eurostat_totals[[#This Row],[2020 1]]</f>
        <v>90.756123988785447</v>
      </c>
      <c r="AK316" s="84">
        <f ca="1">VLOOKUP(eurostat_totals[[#This Row],[energy carrier EUCalc]],$AE$11:$BI$24,COLUMN()-COLUMN($AD$29),FALSE)*eurostat_totals[[#This Row],[2020 1]]</f>
        <v>85.714117100519573</v>
      </c>
      <c r="AL316" s="84">
        <f ca="1">VLOOKUP(eurostat_totals[[#This Row],[energy carrier EUCalc]],$AE$11:$BI$24,COLUMN()-COLUMN($AD$29),FALSE)*eurostat_totals[[#This Row],[2020 1]]</f>
        <v>80.672110212253727</v>
      </c>
      <c r="AM316" s="84">
        <f ca="1">VLOOKUP(eurostat_totals[[#This Row],[energy carrier EUCalc]],$AE$11:$BI$24,COLUMN()-COLUMN($AD$29),FALSE)*eurostat_totals[[#This Row],[2020 1]]</f>
        <v>75.630103323987868</v>
      </c>
      <c r="AN316" s="84">
        <f ca="1">VLOOKUP(eurostat_totals[[#This Row],[energy carrier EUCalc]],$AE$11:$BI$24,COLUMN()-COLUMN($AD$29),FALSE)*eurostat_totals[[#This Row],[2020 1]]</f>
        <v>70.588096435722008</v>
      </c>
      <c r="AO316" s="84">
        <f>VLOOKUP(eurostat_totals[[#This Row],[energy carrier EUCalc]],$AE$11:$BI$24,COLUMN()-COLUMN($AD$29),FALSE)*eurostat_totals[[#This Row],[2020 1]]</f>
        <v>100.84013776531717</v>
      </c>
      <c r="AP316" s="84">
        <f ca="1">VLOOKUP(eurostat_totals[[#This Row],[energy carrier EUCalc]],$AE$11:$BI$24,COLUMN()-COLUMN($AD$29),FALSE)*eurostat_totals[[#This Row],[2020 1]]</f>
        <v>95.798130877051307</v>
      </c>
      <c r="AQ316" s="84">
        <f ca="1">VLOOKUP(eurostat_totals[[#This Row],[energy carrier EUCalc]],$AE$11:$BI$24,COLUMN()-COLUMN($AD$29),FALSE)*eurostat_totals[[#This Row],[2020 1]]</f>
        <v>90.756123988785447</v>
      </c>
      <c r="AR316" s="81">
        <f ca="1">VLOOKUP(eurostat_totals[[#This Row],[energy carrier EUCalc]],$AE$11:$BI$24,COLUMN()-COLUMN($AD$29),FALSE)*eurostat_totals[[#This Row],[2020 1]]</f>
        <v>85.714117100519573</v>
      </c>
      <c r="AS316" s="81">
        <f ca="1">VLOOKUP(eurostat_totals[[#This Row],[energy carrier EUCalc]],$AE$11:$BI$24,COLUMN()-COLUMN($AD$29),FALSE)*eurostat_totals[[#This Row],[2020 1]]</f>
        <v>80.672110212253727</v>
      </c>
      <c r="AT316" s="81">
        <f ca="1">VLOOKUP(eurostat_totals[[#This Row],[energy carrier EUCalc]],$AE$11:$BI$24,COLUMN()-COLUMN($AD$29),FALSE)*eurostat_totals[[#This Row],[2020 1]]</f>
        <v>75.630103323987868</v>
      </c>
      <c r="AU316" s="81">
        <f ca="1">VLOOKUP(eurostat_totals[[#This Row],[energy carrier EUCalc]],$AE$11:$BI$24,COLUMN()-COLUMN($AD$29),FALSE)*eurostat_totals[[#This Row],[2020 1]]</f>
        <v>20.168027553063428</v>
      </c>
      <c r="AV316" s="81">
        <f>VLOOKUP(eurostat_totals[[#This Row],[energy carrier EUCalc]],$AE$11:$BI$24,COLUMN()-COLUMN($AD$29),FALSE)*eurostat_totals[[#This Row],[2020 1]]</f>
        <v>100.84013776531717</v>
      </c>
      <c r="AW316" s="81">
        <f ca="1">VLOOKUP(eurostat_totals[[#This Row],[energy carrier EUCalc]],$AE$11:$BI$24,COLUMN()-COLUMN($AD$29),FALSE)*eurostat_totals[[#This Row],[2020 1]]</f>
        <v>95.798130877051307</v>
      </c>
      <c r="AX316" s="81">
        <f ca="1">VLOOKUP(eurostat_totals[[#This Row],[energy carrier EUCalc]],$AE$11:$BI$24,COLUMN()-COLUMN($AD$29),FALSE)*eurostat_totals[[#This Row],[2020 1]]</f>
        <v>90.756123988785447</v>
      </c>
      <c r="AY316" s="81">
        <f ca="1">VLOOKUP(eurostat_totals[[#This Row],[energy carrier EUCalc]],$AE$11:$BI$24,COLUMN()-COLUMN($AD$29),FALSE)*eurostat_totals[[#This Row],[2020 1]]</f>
        <v>85.714117100519573</v>
      </c>
      <c r="AZ316" s="81">
        <f ca="1">VLOOKUP(eurostat_totals[[#This Row],[energy carrier EUCalc]],$AE$11:$BI$24,COLUMN()-COLUMN($AD$29),FALSE)*eurostat_totals[[#This Row],[2020 1]]</f>
        <v>80.672110212253727</v>
      </c>
      <c r="BA316" s="81">
        <f ca="1">VLOOKUP(eurostat_totals[[#This Row],[energy carrier EUCalc]],$AE$11:$BI$24,COLUMN()-COLUMN($AD$29),FALSE)*eurostat_totals[[#This Row],[2020 1]]</f>
        <v>75.630103323987868</v>
      </c>
      <c r="BB316" s="81">
        <f ca="1">VLOOKUP(eurostat_totals[[#This Row],[energy carrier EUCalc]],$AE$11:$BI$24,COLUMN()-COLUMN($AD$29),FALSE)*eurostat_totals[[#This Row],[2020 1]]</f>
        <v>10.084013776531714</v>
      </c>
      <c r="BC316" s="81">
        <f>VLOOKUP(eurostat_totals[[#This Row],[energy carrier EUCalc]],$AE$11:$BI$24,COLUMN()-COLUMN($AD$29),FALSE)*eurostat_totals[[#This Row],[2020 1]]</f>
        <v>100.84013776531717</v>
      </c>
      <c r="BD316" s="81">
        <f ca="1">VLOOKUP(eurostat_totals[[#This Row],[energy carrier EUCalc]],$AE$11:$BI$24,COLUMN()-COLUMN($AD$29),FALSE)*eurostat_totals[[#This Row],[2020 1]]</f>
        <v>95.798130877051307</v>
      </c>
      <c r="BE316" s="81">
        <f ca="1">VLOOKUP(eurostat_totals[[#This Row],[energy carrier EUCalc]],$AE$11:$BI$24,COLUMN()-COLUMN($AD$29),FALSE)*eurostat_totals[[#This Row],[2020 1]]</f>
        <v>90.756123988785447</v>
      </c>
      <c r="BF316" s="81">
        <f ca="1">VLOOKUP(eurostat_totals[[#This Row],[energy carrier EUCalc]],$AE$11:$BI$24,COLUMN()-COLUMN($AD$29),FALSE)*eurostat_totals[[#This Row],[2020 1]]</f>
        <v>85.714117100519573</v>
      </c>
      <c r="BG316" s="81">
        <f ca="1">VLOOKUP(eurostat_totals[[#This Row],[energy carrier EUCalc]],$AE$11:$BI$24,COLUMN()-COLUMN($AD$29),FALSE)*eurostat_totals[[#This Row],[2020 1]]</f>
        <v>80.672110212253727</v>
      </c>
      <c r="BH316" s="81">
        <f ca="1">VLOOKUP(eurostat_totals[[#This Row],[energy carrier EUCalc]],$AE$11:$BI$24,COLUMN()-COLUMN($AD$29),FALSE)*eurostat_totals[[#This Row],[2020 1]]</f>
        <v>75.630103323987868</v>
      </c>
      <c r="BI316" s="81">
        <f ca="1">VLOOKUP(eurostat_totals[[#This Row],[energy carrier EUCalc]],$AE$11:$BI$24,COLUMN()-COLUMN($AD$29),FALSE)*eurostat_totals[[#This Row],[2020 1]]</f>
        <v>5.0420068882658624</v>
      </c>
    </row>
    <row r="317" spans="1:61" x14ac:dyDescent="0.25">
      <c r="A317" s="81" t="str">
        <f t="shared" si="133"/>
        <v>liquid-ff-heatingoilFinland</v>
      </c>
      <c r="B317" s="6" t="s">
        <v>34</v>
      </c>
      <c r="C317" t="s">
        <v>11</v>
      </c>
      <c r="D317" s="84">
        <v>20443.542464416081</v>
      </c>
      <c r="E317" s="84">
        <v>21130.125056199726</v>
      </c>
      <c r="F317" s="84">
        <v>20841.611907691968</v>
      </c>
      <c r="G317" s="84">
        <v>17616.55282792704</v>
      </c>
      <c r="H317" s="84">
        <v>18684.927927763878</v>
      </c>
      <c r="I317" s="84">
        <v>19008.807140043045</v>
      </c>
      <c r="J317" s="84">
        <v>14954.031784155222</v>
      </c>
      <c r="K317" s="84">
        <v>13778.52503679954</v>
      </c>
      <c r="L317" s="84">
        <v>14186.134075810342</v>
      </c>
      <c r="M317" s="84">
        <v>12060.970510123023</v>
      </c>
      <c r="N317" s="84">
        <v>7388.9833101863733</v>
      </c>
      <c r="O317" s="84">
        <v>8046.7072674562296</v>
      </c>
      <c r="P317" s="84">
        <v>7835.4750914766519</v>
      </c>
      <c r="Q317" s="84">
        <v>7663.0438042739943</v>
      </c>
      <c r="R317" s="84">
        <v>7284.790571343322</v>
      </c>
      <c r="S317" s="84">
        <v>6966.1950974140336</v>
      </c>
      <c r="T317" s="84">
        <v>6860.5771075855801</v>
      </c>
      <c r="U317" s="84">
        <v>6548.1827373607066</v>
      </c>
      <c r="V317" s="84">
        <v>4940.0522411192442</v>
      </c>
      <c r="W317" s="84">
        <v>5052.5318813300437</v>
      </c>
      <c r="X317" s="84">
        <v>6686.9991137180468</v>
      </c>
      <c r="Y317" s="84">
        <v>5157.540459032828</v>
      </c>
      <c r="Z317" s="84">
        <v>5498.4970911468272</v>
      </c>
      <c r="AA317" s="84">
        <v>4848.7710344234092</v>
      </c>
      <c r="AB317" s="84">
        <v>4682.4446475129726</v>
      </c>
      <c r="AC317" s="84">
        <v>4231.1756445033761</v>
      </c>
      <c r="AD317" s="84">
        <v>4286.9937707188537</v>
      </c>
      <c r="AE317" s="84">
        <v>3986.1949951825322</v>
      </c>
      <c r="AF317" s="84">
        <f t="shared" si="130"/>
        <v>3683.7345759896734</v>
      </c>
      <c r="AG317" s="84">
        <f t="shared" si="131"/>
        <v>3450.7272843029264</v>
      </c>
      <c r="AH317" s="84">
        <f t="shared" si="132"/>
        <v>3204.3838116609172</v>
      </c>
      <c r="AI317" s="84">
        <f ca="1">VLOOKUP(eurostat_totals[[#This Row],[energy carrier EUCalc]],$AE$11:$BI$24,COLUMN()-COLUMN($AD$29),FALSE)*eurostat_totals[[#This Row],[2020 1]]</f>
        <v>3044.1646210778713</v>
      </c>
      <c r="AJ317" s="84">
        <f ca="1">VLOOKUP(eurostat_totals[[#This Row],[energy carrier EUCalc]],$AE$11:$BI$24,COLUMN()-COLUMN($AD$29),FALSE)*eurostat_totals[[#This Row],[2020 1]]</f>
        <v>2883.9454304948254</v>
      </c>
      <c r="AK317" s="84">
        <f ca="1">VLOOKUP(eurostat_totals[[#This Row],[energy carrier EUCalc]],$AE$11:$BI$24,COLUMN()-COLUMN($AD$29),FALSE)*eurostat_totals[[#This Row],[2020 1]]</f>
        <v>2723.7262399117794</v>
      </c>
      <c r="AL317" s="84">
        <f ca="1">VLOOKUP(eurostat_totals[[#This Row],[energy carrier EUCalc]],$AE$11:$BI$24,COLUMN()-COLUMN($AD$29),FALSE)*eurostat_totals[[#This Row],[2020 1]]</f>
        <v>2563.5070493287335</v>
      </c>
      <c r="AM317" s="84">
        <f ca="1">VLOOKUP(eurostat_totals[[#This Row],[energy carrier EUCalc]],$AE$11:$BI$24,COLUMN()-COLUMN($AD$29),FALSE)*eurostat_totals[[#This Row],[2020 1]]</f>
        <v>2403.287858745688</v>
      </c>
      <c r="AN317" s="84">
        <f ca="1">VLOOKUP(eurostat_totals[[#This Row],[energy carrier EUCalc]],$AE$11:$BI$24,COLUMN()-COLUMN($AD$29),FALSE)*eurostat_totals[[#This Row],[2020 1]]</f>
        <v>2243.0686681626421</v>
      </c>
      <c r="AO317" s="84">
        <f>VLOOKUP(eurostat_totals[[#This Row],[energy carrier EUCalc]],$AE$11:$BI$24,COLUMN()-COLUMN($AD$29),FALSE)*eurostat_totals[[#This Row],[2020 1]]</f>
        <v>3204.3838116609172</v>
      </c>
      <c r="AP317" s="84">
        <f ca="1">VLOOKUP(eurostat_totals[[#This Row],[energy carrier EUCalc]],$AE$11:$BI$24,COLUMN()-COLUMN($AD$29),FALSE)*eurostat_totals[[#This Row],[2020 1]]</f>
        <v>3044.1646210778713</v>
      </c>
      <c r="AQ317" s="84">
        <f ca="1">VLOOKUP(eurostat_totals[[#This Row],[energy carrier EUCalc]],$AE$11:$BI$24,COLUMN()-COLUMN($AD$29),FALSE)*eurostat_totals[[#This Row],[2020 1]]</f>
        <v>2883.9454304948254</v>
      </c>
      <c r="AR317" s="81">
        <f ca="1">VLOOKUP(eurostat_totals[[#This Row],[energy carrier EUCalc]],$AE$11:$BI$24,COLUMN()-COLUMN($AD$29),FALSE)*eurostat_totals[[#This Row],[2020 1]]</f>
        <v>2723.7262399117794</v>
      </c>
      <c r="AS317" s="81">
        <f ca="1">VLOOKUP(eurostat_totals[[#This Row],[energy carrier EUCalc]],$AE$11:$BI$24,COLUMN()-COLUMN($AD$29),FALSE)*eurostat_totals[[#This Row],[2020 1]]</f>
        <v>2563.5070493287335</v>
      </c>
      <c r="AT317" s="81">
        <f ca="1">VLOOKUP(eurostat_totals[[#This Row],[energy carrier EUCalc]],$AE$11:$BI$24,COLUMN()-COLUMN($AD$29),FALSE)*eurostat_totals[[#This Row],[2020 1]]</f>
        <v>2403.287858745688</v>
      </c>
      <c r="AU317" s="81">
        <f ca="1">VLOOKUP(eurostat_totals[[#This Row],[energy carrier EUCalc]],$AE$11:$BI$24,COLUMN()-COLUMN($AD$29),FALSE)*eurostat_totals[[#This Row],[2020 1]]</f>
        <v>640.87676233218326</v>
      </c>
      <c r="AV317" s="81">
        <f>VLOOKUP(eurostat_totals[[#This Row],[energy carrier EUCalc]],$AE$11:$BI$24,COLUMN()-COLUMN($AD$29),FALSE)*eurostat_totals[[#This Row],[2020 1]]</f>
        <v>3204.3838116609172</v>
      </c>
      <c r="AW317" s="81">
        <f ca="1">VLOOKUP(eurostat_totals[[#This Row],[energy carrier EUCalc]],$AE$11:$BI$24,COLUMN()-COLUMN($AD$29),FALSE)*eurostat_totals[[#This Row],[2020 1]]</f>
        <v>3044.1646210778713</v>
      </c>
      <c r="AX317" s="81">
        <f ca="1">VLOOKUP(eurostat_totals[[#This Row],[energy carrier EUCalc]],$AE$11:$BI$24,COLUMN()-COLUMN($AD$29),FALSE)*eurostat_totals[[#This Row],[2020 1]]</f>
        <v>2883.9454304948254</v>
      </c>
      <c r="AY317" s="81">
        <f ca="1">VLOOKUP(eurostat_totals[[#This Row],[energy carrier EUCalc]],$AE$11:$BI$24,COLUMN()-COLUMN($AD$29),FALSE)*eurostat_totals[[#This Row],[2020 1]]</f>
        <v>2723.7262399117794</v>
      </c>
      <c r="AZ317" s="81">
        <f ca="1">VLOOKUP(eurostat_totals[[#This Row],[energy carrier EUCalc]],$AE$11:$BI$24,COLUMN()-COLUMN($AD$29),FALSE)*eurostat_totals[[#This Row],[2020 1]]</f>
        <v>2563.5070493287335</v>
      </c>
      <c r="BA317" s="81">
        <f ca="1">VLOOKUP(eurostat_totals[[#This Row],[energy carrier EUCalc]],$AE$11:$BI$24,COLUMN()-COLUMN($AD$29),FALSE)*eurostat_totals[[#This Row],[2020 1]]</f>
        <v>2403.287858745688</v>
      </c>
      <c r="BB317" s="81">
        <f ca="1">VLOOKUP(eurostat_totals[[#This Row],[energy carrier EUCalc]],$AE$11:$BI$24,COLUMN()-COLUMN($AD$29),FALSE)*eurostat_totals[[#This Row],[2020 1]]</f>
        <v>320.43838116609163</v>
      </c>
      <c r="BC317" s="81">
        <f>VLOOKUP(eurostat_totals[[#This Row],[energy carrier EUCalc]],$AE$11:$BI$24,COLUMN()-COLUMN($AD$29),FALSE)*eurostat_totals[[#This Row],[2020 1]]</f>
        <v>3204.3838116609172</v>
      </c>
      <c r="BD317" s="81">
        <f ca="1">VLOOKUP(eurostat_totals[[#This Row],[energy carrier EUCalc]],$AE$11:$BI$24,COLUMN()-COLUMN($AD$29),FALSE)*eurostat_totals[[#This Row],[2020 1]]</f>
        <v>3044.1646210778713</v>
      </c>
      <c r="BE317" s="81">
        <f ca="1">VLOOKUP(eurostat_totals[[#This Row],[energy carrier EUCalc]],$AE$11:$BI$24,COLUMN()-COLUMN($AD$29),FALSE)*eurostat_totals[[#This Row],[2020 1]]</f>
        <v>2883.9454304948254</v>
      </c>
      <c r="BF317" s="81">
        <f ca="1">VLOOKUP(eurostat_totals[[#This Row],[energy carrier EUCalc]],$AE$11:$BI$24,COLUMN()-COLUMN($AD$29),FALSE)*eurostat_totals[[#This Row],[2020 1]]</f>
        <v>2723.7262399117794</v>
      </c>
      <c r="BG317" s="81">
        <f ca="1">VLOOKUP(eurostat_totals[[#This Row],[energy carrier EUCalc]],$AE$11:$BI$24,COLUMN()-COLUMN($AD$29),FALSE)*eurostat_totals[[#This Row],[2020 1]]</f>
        <v>2563.5070493287335</v>
      </c>
      <c r="BH317" s="81">
        <f ca="1">VLOOKUP(eurostat_totals[[#This Row],[energy carrier EUCalc]],$AE$11:$BI$24,COLUMN()-COLUMN($AD$29),FALSE)*eurostat_totals[[#This Row],[2020 1]]</f>
        <v>2403.287858745688</v>
      </c>
      <c r="BI317" s="81">
        <f ca="1">VLOOKUP(eurostat_totals[[#This Row],[energy carrier EUCalc]],$AE$11:$BI$24,COLUMN()-COLUMN($AD$29),FALSE)*eurostat_totals[[#This Row],[2020 1]]</f>
        <v>160.21919058304601</v>
      </c>
    </row>
    <row r="318" spans="1:61" x14ac:dyDescent="0.25">
      <c r="A318" s="81" t="str">
        <f t="shared" si="133"/>
        <v>liquid-ff-heatingoilFrance</v>
      </c>
      <c r="B318" s="6" t="s">
        <v>34</v>
      </c>
      <c r="C318" t="s">
        <v>3</v>
      </c>
      <c r="D318" s="84">
        <v>113387.82801681056</v>
      </c>
      <c r="E318" s="84">
        <v>120831.72127600432</v>
      </c>
      <c r="F318" s="84">
        <v>116772.65520170704</v>
      </c>
      <c r="G318" s="84">
        <v>109523.41621499468</v>
      </c>
      <c r="H318" s="84">
        <v>99646.007812993848</v>
      </c>
      <c r="I318" s="84">
        <v>99422.36356420083</v>
      </c>
      <c r="J318" s="84">
        <v>106521.3771263236</v>
      </c>
      <c r="K318" s="84">
        <v>99716.22253562673</v>
      </c>
      <c r="L318" s="84">
        <v>108819.78938762222</v>
      </c>
      <c r="M318" s="84">
        <v>107728.45606607222</v>
      </c>
      <c r="N318" s="84">
        <v>100049.75522331428</v>
      </c>
      <c r="O318" s="84">
        <v>111428.32707166778</v>
      </c>
      <c r="P318" s="84">
        <v>98037.205594558356</v>
      </c>
      <c r="Q318" s="84">
        <v>102166.50270912136</v>
      </c>
      <c r="R318" s="84">
        <v>101008.70782155221</v>
      </c>
      <c r="S318" s="84">
        <v>100130.52753385647</v>
      </c>
      <c r="T318" s="84">
        <v>91503.735896510654</v>
      </c>
      <c r="U318" s="84">
        <v>77039.455348331292</v>
      </c>
      <c r="V318" s="84">
        <v>87525.952411403981</v>
      </c>
      <c r="W318" s="84">
        <v>84759.562814132179</v>
      </c>
      <c r="X318" s="84">
        <v>79141.330518596558</v>
      </c>
      <c r="Y318" s="84">
        <v>62780.927431733791</v>
      </c>
      <c r="Z318" s="84">
        <v>65624.560026803432</v>
      </c>
      <c r="AA318" s="84">
        <v>66359.590780677594</v>
      </c>
      <c r="AB318" s="84">
        <v>52549.491008509547</v>
      </c>
      <c r="AC318" s="84">
        <v>53510.244379404801</v>
      </c>
      <c r="AD318" s="84">
        <v>52011.019119396871</v>
      </c>
      <c r="AE318" s="84">
        <v>51867.76979203408</v>
      </c>
      <c r="AF318" s="84">
        <f t="shared" si="130"/>
        <v>49116.411745080208</v>
      </c>
      <c r="AG318" s="84">
        <f t="shared" si="131"/>
        <v>45667.775937960731</v>
      </c>
      <c r="AH318" s="84">
        <f t="shared" si="132"/>
        <v>44291.432923850967</v>
      </c>
      <c r="AI318" s="84">
        <f ca="1">VLOOKUP(eurostat_totals[[#This Row],[energy carrier EUCalc]],$AE$11:$BI$24,COLUMN()-COLUMN($AD$29),FALSE)*eurostat_totals[[#This Row],[2020 1]]</f>
        <v>42076.86127765842</v>
      </c>
      <c r="AJ318" s="84">
        <f ca="1">VLOOKUP(eurostat_totals[[#This Row],[energy carrier EUCalc]],$AE$11:$BI$24,COLUMN()-COLUMN($AD$29),FALSE)*eurostat_totals[[#This Row],[2020 1]]</f>
        <v>39862.289631465865</v>
      </c>
      <c r="AK318" s="84">
        <f ca="1">VLOOKUP(eurostat_totals[[#This Row],[energy carrier EUCalc]],$AE$11:$BI$24,COLUMN()-COLUMN($AD$29),FALSE)*eurostat_totals[[#This Row],[2020 1]]</f>
        <v>37647.717985273317</v>
      </c>
      <c r="AL318" s="84">
        <f ca="1">VLOOKUP(eurostat_totals[[#This Row],[energy carrier EUCalc]],$AE$11:$BI$24,COLUMN()-COLUMN($AD$29),FALSE)*eurostat_totals[[#This Row],[2020 1]]</f>
        <v>35433.146339080769</v>
      </c>
      <c r="AM318" s="84">
        <f ca="1">VLOOKUP(eurostat_totals[[#This Row],[energy carrier EUCalc]],$AE$11:$BI$24,COLUMN()-COLUMN($AD$29),FALSE)*eurostat_totals[[#This Row],[2020 1]]</f>
        <v>33218.574692888229</v>
      </c>
      <c r="AN318" s="84">
        <f ca="1">VLOOKUP(eurostat_totals[[#This Row],[energy carrier EUCalc]],$AE$11:$BI$24,COLUMN()-COLUMN($AD$29),FALSE)*eurostat_totals[[#This Row],[2020 1]]</f>
        <v>31004.003046695674</v>
      </c>
      <c r="AO318" s="84">
        <f>VLOOKUP(eurostat_totals[[#This Row],[energy carrier EUCalc]],$AE$11:$BI$24,COLUMN()-COLUMN($AD$29),FALSE)*eurostat_totals[[#This Row],[2020 1]]</f>
        <v>44291.432923850967</v>
      </c>
      <c r="AP318" s="84">
        <f ca="1">VLOOKUP(eurostat_totals[[#This Row],[energy carrier EUCalc]],$AE$11:$BI$24,COLUMN()-COLUMN($AD$29),FALSE)*eurostat_totals[[#This Row],[2020 1]]</f>
        <v>42076.86127765842</v>
      </c>
      <c r="AQ318" s="84">
        <f ca="1">VLOOKUP(eurostat_totals[[#This Row],[energy carrier EUCalc]],$AE$11:$BI$24,COLUMN()-COLUMN($AD$29),FALSE)*eurostat_totals[[#This Row],[2020 1]]</f>
        <v>39862.289631465865</v>
      </c>
      <c r="AR318" s="81">
        <f ca="1">VLOOKUP(eurostat_totals[[#This Row],[energy carrier EUCalc]],$AE$11:$BI$24,COLUMN()-COLUMN($AD$29),FALSE)*eurostat_totals[[#This Row],[2020 1]]</f>
        <v>37647.717985273317</v>
      </c>
      <c r="AS318" s="81">
        <f ca="1">VLOOKUP(eurostat_totals[[#This Row],[energy carrier EUCalc]],$AE$11:$BI$24,COLUMN()-COLUMN($AD$29),FALSE)*eurostat_totals[[#This Row],[2020 1]]</f>
        <v>35433.146339080769</v>
      </c>
      <c r="AT318" s="81">
        <f ca="1">VLOOKUP(eurostat_totals[[#This Row],[energy carrier EUCalc]],$AE$11:$BI$24,COLUMN()-COLUMN($AD$29),FALSE)*eurostat_totals[[#This Row],[2020 1]]</f>
        <v>33218.574692888229</v>
      </c>
      <c r="AU318" s="81">
        <f ca="1">VLOOKUP(eurostat_totals[[#This Row],[energy carrier EUCalc]],$AE$11:$BI$24,COLUMN()-COLUMN($AD$29),FALSE)*eurostat_totals[[#This Row],[2020 1]]</f>
        <v>8858.2865847701923</v>
      </c>
      <c r="AV318" s="81">
        <f>VLOOKUP(eurostat_totals[[#This Row],[energy carrier EUCalc]],$AE$11:$BI$24,COLUMN()-COLUMN($AD$29),FALSE)*eurostat_totals[[#This Row],[2020 1]]</f>
        <v>44291.432923850967</v>
      </c>
      <c r="AW318" s="81">
        <f ca="1">VLOOKUP(eurostat_totals[[#This Row],[energy carrier EUCalc]],$AE$11:$BI$24,COLUMN()-COLUMN($AD$29),FALSE)*eurostat_totals[[#This Row],[2020 1]]</f>
        <v>42076.86127765842</v>
      </c>
      <c r="AX318" s="81">
        <f ca="1">VLOOKUP(eurostat_totals[[#This Row],[energy carrier EUCalc]],$AE$11:$BI$24,COLUMN()-COLUMN($AD$29),FALSE)*eurostat_totals[[#This Row],[2020 1]]</f>
        <v>39862.289631465865</v>
      </c>
      <c r="AY318" s="81">
        <f ca="1">VLOOKUP(eurostat_totals[[#This Row],[energy carrier EUCalc]],$AE$11:$BI$24,COLUMN()-COLUMN($AD$29),FALSE)*eurostat_totals[[#This Row],[2020 1]]</f>
        <v>37647.717985273317</v>
      </c>
      <c r="AZ318" s="81">
        <f ca="1">VLOOKUP(eurostat_totals[[#This Row],[energy carrier EUCalc]],$AE$11:$BI$24,COLUMN()-COLUMN($AD$29),FALSE)*eurostat_totals[[#This Row],[2020 1]]</f>
        <v>35433.146339080769</v>
      </c>
      <c r="BA318" s="81">
        <f ca="1">VLOOKUP(eurostat_totals[[#This Row],[energy carrier EUCalc]],$AE$11:$BI$24,COLUMN()-COLUMN($AD$29),FALSE)*eurostat_totals[[#This Row],[2020 1]]</f>
        <v>33218.574692888229</v>
      </c>
      <c r="BB318" s="81">
        <f ca="1">VLOOKUP(eurostat_totals[[#This Row],[energy carrier EUCalc]],$AE$11:$BI$24,COLUMN()-COLUMN($AD$29),FALSE)*eurostat_totals[[#This Row],[2020 1]]</f>
        <v>4429.1432923850962</v>
      </c>
      <c r="BC318" s="81">
        <f>VLOOKUP(eurostat_totals[[#This Row],[energy carrier EUCalc]],$AE$11:$BI$24,COLUMN()-COLUMN($AD$29),FALSE)*eurostat_totals[[#This Row],[2020 1]]</f>
        <v>44291.432923850967</v>
      </c>
      <c r="BD318" s="81">
        <f ca="1">VLOOKUP(eurostat_totals[[#This Row],[energy carrier EUCalc]],$AE$11:$BI$24,COLUMN()-COLUMN($AD$29),FALSE)*eurostat_totals[[#This Row],[2020 1]]</f>
        <v>42076.86127765842</v>
      </c>
      <c r="BE318" s="81">
        <f ca="1">VLOOKUP(eurostat_totals[[#This Row],[energy carrier EUCalc]],$AE$11:$BI$24,COLUMN()-COLUMN($AD$29),FALSE)*eurostat_totals[[#This Row],[2020 1]]</f>
        <v>39862.289631465865</v>
      </c>
      <c r="BF318" s="81">
        <f ca="1">VLOOKUP(eurostat_totals[[#This Row],[energy carrier EUCalc]],$AE$11:$BI$24,COLUMN()-COLUMN($AD$29),FALSE)*eurostat_totals[[#This Row],[2020 1]]</f>
        <v>37647.717985273317</v>
      </c>
      <c r="BG318" s="81">
        <f ca="1">VLOOKUP(eurostat_totals[[#This Row],[energy carrier EUCalc]],$AE$11:$BI$24,COLUMN()-COLUMN($AD$29),FALSE)*eurostat_totals[[#This Row],[2020 1]]</f>
        <v>35433.146339080769</v>
      </c>
      <c r="BH318" s="81">
        <f ca="1">VLOOKUP(eurostat_totals[[#This Row],[energy carrier EUCalc]],$AE$11:$BI$24,COLUMN()-COLUMN($AD$29),FALSE)*eurostat_totals[[#This Row],[2020 1]]</f>
        <v>33218.574692888229</v>
      </c>
      <c r="BI318" s="81">
        <f ca="1">VLOOKUP(eurostat_totals[[#This Row],[energy carrier EUCalc]],$AE$11:$BI$24,COLUMN()-COLUMN($AD$29),FALSE)*eurostat_totals[[#This Row],[2020 1]]</f>
        <v>2214.5716461925504</v>
      </c>
    </row>
    <row r="319" spans="1:61" x14ac:dyDescent="0.25">
      <c r="A319" s="81" t="str">
        <f t="shared" si="133"/>
        <v>liquid-ff-heatingoilGermany</v>
      </c>
      <c r="B319" s="6" t="s">
        <v>34</v>
      </c>
      <c r="C319" t="s">
        <v>2</v>
      </c>
      <c r="D319" s="84">
        <v>191676.4692134246</v>
      </c>
      <c r="E319" s="84">
        <v>229980.21782503289</v>
      </c>
      <c r="F319" s="84">
        <v>226218.32094247753</v>
      </c>
      <c r="G319" s="84">
        <v>248379.37985869922</v>
      </c>
      <c r="H319" s="84">
        <v>231468.96647622844</v>
      </c>
      <c r="I319" s="84">
        <v>236650.69950406044</v>
      </c>
      <c r="J319" s="84">
        <v>250507.57848957306</v>
      </c>
      <c r="K319" s="84">
        <v>257471.18462003759</v>
      </c>
      <c r="L319" s="84">
        <v>247408.1439043234</v>
      </c>
      <c r="M319" s="84">
        <v>209735.65251397717</v>
      </c>
      <c r="N319" s="84">
        <v>205342.12506926988</v>
      </c>
      <c r="O319" s="84">
        <v>235710.35174455101</v>
      </c>
      <c r="P319" s="84">
        <v>207485.73830551788</v>
      </c>
      <c r="Q319" s="84">
        <v>199858.57305021342</v>
      </c>
      <c r="R319" s="84">
        <v>182714.7444898251</v>
      </c>
      <c r="S319" s="84">
        <v>179584.45589291881</v>
      </c>
      <c r="T319" s="84">
        <v>191346.47402639029</v>
      </c>
      <c r="U319" s="84">
        <v>113804.78280905723</v>
      </c>
      <c r="V319" s="84">
        <v>165614.89136810586</v>
      </c>
      <c r="W319" s="84">
        <v>143841.94155966814</v>
      </c>
      <c r="X319" s="84">
        <v>146577.24758467448</v>
      </c>
      <c r="Y319" s="84">
        <v>123713.72004816587</v>
      </c>
      <c r="Z319" s="84">
        <v>130953.59918200913</v>
      </c>
      <c r="AA319" s="84">
        <v>144075.95605129635</v>
      </c>
      <c r="AB319" s="84">
        <v>121641.09602622261</v>
      </c>
      <c r="AC319" s="84">
        <v>115885.19276237911</v>
      </c>
      <c r="AD319" s="84">
        <v>114009.79427015784</v>
      </c>
      <c r="AE319" s="84">
        <v>112189.02569456605</v>
      </c>
      <c r="AF319" s="84">
        <f t="shared" si="130"/>
        <v>108436.11099707744</v>
      </c>
      <c r="AG319" s="84">
        <f t="shared" si="131"/>
        <v>101308.14198623366</v>
      </c>
      <c r="AH319" s="84">
        <f t="shared" si="132"/>
        <v>97241.551178235866</v>
      </c>
      <c r="AI319" s="84">
        <f ca="1">VLOOKUP(eurostat_totals[[#This Row],[energy carrier EUCalc]],$AE$11:$BI$24,COLUMN()-COLUMN($AD$29),FALSE)*eurostat_totals[[#This Row],[2020 1]]</f>
        <v>92379.473619324068</v>
      </c>
      <c r="AJ319" s="84">
        <f ca="1">VLOOKUP(eurostat_totals[[#This Row],[energy carrier EUCalc]],$AE$11:$BI$24,COLUMN()-COLUMN($AD$29),FALSE)*eurostat_totals[[#This Row],[2020 1]]</f>
        <v>87517.396060412269</v>
      </c>
      <c r="AK319" s="84">
        <f ca="1">VLOOKUP(eurostat_totals[[#This Row],[energy carrier EUCalc]],$AE$11:$BI$24,COLUMN()-COLUMN($AD$29),FALSE)*eurostat_totals[[#This Row],[2020 1]]</f>
        <v>82655.318501500471</v>
      </c>
      <c r="AL319" s="84">
        <f ca="1">VLOOKUP(eurostat_totals[[#This Row],[energy carrier EUCalc]],$AE$11:$BI$24,COLUMN()-COLUMN($AD$29),FALSE)*eurostat_totals[[#This Row],[2020 1]]</f>
        <v>77793.240942588687</v>
      </c>
      <c r="AM319" s="84">
        <f ca="1">VLOOKUP(eurostat_totals[[#This Row],[energy carrier EUCalc]],$AE$11:$BI$24,COLUMN()-COLUMN($AD$29),FALSE)*eurostat_totals[[#This Row],[2020 1]]</f>
        <v>72931.163383676903</v>
      </c>
      <c r="AN319" s="84">
        <f ca="1">VLOOKUP(eurostat_totals[[#This Row],[energy carrier EUCalc]],$AE$11:$BI$24,COLUMN()-COLUMN($AD$29),FALSE)*eurostat_totals[[#This Row],[2020 1]]</f>
        <v>68069.085824765105</v>
      </c>
      <c r="AO319" s="84">
        <f>VLOOKUP(eurostat_totals[[#This Row],[energy carrier EUCalc]],$AE$11:$BI$24,COLUMN()-COLUMN($AD$29),FALSE)*eurostat_totals[[#This Row],[2020 1]]</f>
        <v>97241.551178235866</v>
      </c>
      <c r="AP319" s="84">
        <f ca="1">VLOOKUP(eurostat_totals[[#This Row],[energy carrier EUCalc]],$AE$11:$BI$24,COLUMN()-COLUMN($AD$29),FALSE)*eurostat_totals[[#This Row],[2020 1]]</f>
        <v>92379.473619324068</v>
      </c>
      <c r="AQ319" s="84">
        <f ca="1">VLOOKUP(eurostat_totals[[#This Row],[energy carrier EUCalc]],$AE$11:$BI$24,COLUMN()-COLUMN($AD$29),FALSE)*eurostat_totals[[#This Row],[2020 1]]</f>
        <v>87517.396060412269</v>
      </c>
      <c r="AR319" s="81">
        <f ca="1">VLOOKUP(eurostat_totals[[#This Row],[energy carrier EUCalc]],$AE$11:$BI$24,COLUMN()-COLUMN($AD$29),FALSE)*eurostat_totals[[#This Row],[2020 1]]</f>
        <v>82655.318501500471</v>
      </c>
      <c r="AS319" s="81">
        <f ca="1">VLOOKUP(eurostat_totals[[#This Row],[energy carrier EUCalc]],$AE$11:$BI$24,COLUMN()-COLUMN($AD$29),FALSE)*eurostat_totals[[#This Row],[2020 1]]</f>
        <v>77793.240942588687</v>
      </c>
      <c r="AT319" s="81">
        <f ca="1">VLOOKUP(eurostat_totals[[#This Row],[energy carrier EUCalc]],$AE$11:$BI$24,COLUMN()-COLUMN($AD$29),FALSE)*eurostat_totals[[#This Row],[2020 1]]</f>
        <v>72931.163383676903</v>
      </c>
      <c r="AU319" s="81">
        <f ca="1">VLOOKUP(eurostat_totals[[#This Row],[energy carrier EUCalc]],$AE$11:$BI$24,COLUMN()-COLUMN($AD$29),FALSE)*eurostat_totals[[#This Row],[2020 1]]</f>
        <v>19448.310235647168</v>
      </c>
      <c r="AV319" s="81">
        <f>VLOOKUP(eurostat_totals[[#This Row],[energy carrier EUCalc]],$AE$11:$BI$24,COLUMN()-COLUMN($AD$29),FALSE)*eurostat_totals[[#This Row],[2020 1]]</f>
        <v>97241.551178235866</v>
      </c>
      <c r="AW319" s="81">
        <f ca="1">VLOOKUP(eurostat_totals[[#This Row],[energy carrier EUCalc]],$AE$11:$BI$24,COLUMN()-COLUMN($AD$29),FALSE)*eurostat_totals[[#This Row],[2020 1]]</f>
        <v>92379.473619324068</v>
      </c>
      <c r="AX319" s="81">
        <f ca="1">VLOOKUP(eurostat_totals[[#This Row],[energy carrier EUCalc]],$AE$11:$BI$24,COLUMN()-COLUMN($AD$29),FALSE)*eurostat_totals[[#This Row],[2020 1]]</f>
        <v>87517.396060412269</v>
      </c>
      <c r="AY319" s="81">
        <f ca="1">VLOOKUP(eurostat_totals[[#This Row],[energy carrier EUCalc]],$AE$11:$BI$24,COLUMN()-COLUMN($AD$29),FALSE)*eurostat_totals[[#This Row],[2020 1]]</f>
        <v>82655.318501500471</v>
      </c>
      <c r="AZ319" s="81">
        <f ca="1">VLOOKUP(eurostat_totals[[#This Row],[energy carrier EUCalc]],$AE$11:$BI$24,COLUMN()-COLUMN($AD$29),FALSE)*eurostat_totals[[#This Row],[2020 1]]</f>
        <v>77793.240942588687</v>
      </c>
      <c r="BA319" s="81">
        <f ca="1">VLOOKUP(eurostat_totals[[#This Row],[energy carrier EUCalc]],$AE$11:$BI$24,COLUMN()-COLUMN($AD$29),FALSE)*eurostat_totals[[#This Row],[2020 1]]</f>
        <v>72931.163383676903</v>
      </c>
      <c r="BB319" s="81">
        <f ca="1">VLOOKUP(eurostat_totals[[#This Row],[energy carrier EUCalc]],$AE$11:$BI$24,COLUMN()-COLUMN($AD$29),FALSE)*eurostat_totals[[#This Row],[2020 1]]</f>
        <v>9724.1551178235841</v>
      </c>
      <c r="BC319" s="81">
        <f>VLOOKUP(eurostat_totals[[#This Row],[energy carrier EUCalc]],$AE$11:$BI$24,COLUMN()-COLUMN($AD$29),FALSE)*eurostat_totals[[#This Row],[2020 1]]</f>
        <v>97241.551178235866</v>
      </c>
      <c r="BD319" s="81">
        <f ca="1">VLOOKUP(eurostat_totals[[#This Row],[energy carrier EUCalc]],$AE$11:$BI$24,COLUMN()-COLUMN($AD$29),FALSE)*eurostat_totals[[#This Row],[2020 1]]</f>
        <v>92379.473619324068</v>
      </c>
      <c r="BE319" s="81">
        <f ca="1">VLOOKUP(eurostat_totals[[#This Row],[energy carrier EUCalc]],$AE$11:$BI$24,COLUMN()-COLUMN($AD$29),FALSE)*eurostat_totals[[#This Row],[2020 1]]</f>
        <v>87517.396060412269</v>
      </c>
      <c r="BF319" s="81">
        <f ca="1">VLOOKUP(eurostat_totals[[#This Row],[energy carrier EUCalc]],$AE$11:$BI$24,COLUMN()-COLUMN($AD$29),FALSE)*eurostat_totals[[#This Row],[2020 1]]</f>
        <v>82655.318501500471</v>
      </c>
      <c r="BG319" s="81">
        <f ca="1">VLOOKUP(eurostat_totals[[#This Row],[energy carrier EUCalc]],$AE$11:$BI$24,COLUMN()-COLUMN($AD$29),FALSE)*eurostat_totals[[#This Row],[2020 1]]</f>
        <v>77793.240942588687</v>
      </c>
      <c r="BH319" s="81">
        <f ca="1">VLOOKUP(eurostat_totals[[#This Row],[energy carrier EUCalc]],$AE$11:$BI$24,COLUMN()-COLUMN($AD$29),FALSE)*eurostat_totals[[#This Row],[2020 1]]</f>
        <v>72931.163383676903</v>
      </c>
      <c r="BI319" s="81">
        <f ca="1">VLOOKUP(eurostat_totals[[#This Row],[energy carrier EUCalc]],$AE$11:$BI$24,COLUMN()-COLUMN($AD$29),FALSE)*eurostat_totals[[#This Row],[2020 1]]</f>
        <v>4862.0775589117975</v>
      </c>
    </row>
    <row r="320" spans="1:61" x14ac:dyDescent="0.25">
      <c r="A320" s="81" t="str">
        <f t="shared" si="133"/>
        <v>liquid-ff-heatingoilGreece</v>
      </c>
      <c r="B320" s="6" t="s">
        <v>34</v>
      </c>
      <c r="C320" t="s">
        <v>16</v>
      </c>
      <c r="D320" s="84">
        <v>16893.128516547375</v>
      </c>
      <c r="E320" s="84">
        <v>16807.106132256715</v>
      </c>
      <c r="F320" s="84">
        <v>16526.567780373945</v>
      </c>
      <c r="G320" s="84">
        <v>16343.13671125065</v>
      </c>
      <c r="H320" s="84">
        <v>16480.174187185268</v>
      </c>
      <c r="I320" s="84">
        <v>17265.04751179937</v>
      </c>
      <c r="J320" s="84">
        <v>23360.770485185119</v>
      </c>
      <c r="K320" s="84">
        <v>24415.956817273698</v>
      </c>
      <c r="L320" s="84">
        <v>25661.908335599379</v>
      </c>
      <c r="M320" s="84">
        <v>25239.275650776599</v>
      </c>
      <c r="N320" s="84">
        <v>27314.841957022505</v>
      </c>
      <c r="O320" s="84">
        <v>29493.485268427292</v>
      </c>
      <c r="P320" s="84">
        <v>30548.579428745295</v>
      </c>
      <c r="Q320" s="84">
        <v>36451.874256521536</v>
      </c>
      <c r="R320" s="84">
        <v>34594.214609564333</v>
      </c>
      <c r="S320" s="84">
        <v>35265.28685866564</v>
      </c>
      <c r="T320" s="84">
        <v>33568.659696865929</v>
      </c>
      <c r="U320" s="84">
        <v>29977.715641217197</v>
      </c>
      <c r="V320" s="84">
        <v>28867.609740284512</v>
      </c>
      <c r="W320" s="84">
        <v>24428.015285084592</v>
      </c>
      <c r="X320" s="84">
        <v>21705.650728924931</v>
      </c>
      <c r="Y320" s="84">
        <v>28760.490863919113</v>
      </c>
      <c r="Z320" s="84">
        <v>21094.74550342841</v>
      </c>
      <c r="AA320" s="84">
        <v>10473.677028051257</v>
      </c>
      <c r="AB320" s="84">
        <v>11132.707829178948</v>
      </c>
      <c r="AC320" s="84">
        <v>15911.230512792747</v>
      </c>
      <c r="AD320" s="84">
        <v>13758.828594621173</v>
      </c>
      <c r="AE320" s="84">
        <v>13546.418300134885</v>
      </c>
      <c r="AF320" s="84">
        <f t="shared" si="130"/>
        <v>12036.752859476179</v>
      </c>
      <c r="AG320" s="84">
        <f t="shared" si="131"/>
        <v>12349.368025761163</v>
      </c>
      <c r="AH320" s="84">
        <f t="shared" si="132"/>
        <v>12592.700065077606</v>
      </c>
      <c r="AI320" s="84">
        <f ca="1">VLOOKUP(eurostat_totals[[#This Row],[energy carrier EUCalc]],$AE$11:$BI$24,COLUMN()-COLUMN($AD$29),FALSE)*eurostat_totals[[#This Row],[2020 1]]</f>
        <v>11963.065061823725</v>
      </c>
      <c r="AJ320" s="84">
        <f ca="1">VLOOKUP(eurostat_totals[[#This Row],[energy carrier EUCalc]],$AE$11:$BI$24,COLUMN()-COLUMN($AD$29),FALSE)*eurostat_totals[[#This Row],[2020 1]]</f>
        <v>11333.430058569844</v>
      </c>
      <c r="AK320" s="84">
        <f ca="1">VLOOKUP(eurostat_totals[[#This Row],[energy carrier EUCalc]],$AE$11:$BI$24,COLUMN()-COLUMN($AD$29),FALSE)*eurostat_totals[[#This Row],[2020 1]]</f>
        <v>10703.795055315964</v>
      </c>
      <c r="AL320" s="84">
        <f ca="1">VLOOKUP(eurostat_totals[[#This Row],[energy carrier EUCalc]],$AE$11:$BI$24,COLUMN()-COLUMN($AD$29),FALSE)*eurostat_totals[[#This Row],[2020 1]]</f>
        <v>10074.160052062085</v>
      </c>
      <c r="AM320" s="84">
        <f ca="1">VLOOKUP(eurostat_totals[[#This Row],[energy carrier EUCalc]],$AE$11:$BI$24,COLUMN()-COLUMN($AD$29),FALSE)*eurostat_totals[[#This Row],[2020 1]]</f>
        <v>9444.5250488082056</v>
      </c>
      <c r="AN320" s="84">
        <f ca="1">VLOOKUP(eurostat_totals[[#This Row],[energy carrier EUCalc]],$AE$11:$BI$24,COLUMN()-COLUMN($AD$29),FALSE)*eurostat_totals[[#This Row],[2020 1]]</f>
        <v>8814.8900455543244</v>
      </c>
      <c r="AO320" s="84">
        <f>VLOOKUP(eurostat_totals[[#This Row],[energy carrier EUCalc]],$AE$11:$BI$24,COLUMN()-COLUMN($AD$29),FALSE)*eurostat_totals[[#This Row],[2020 1]]</f>
        <v>12592.700065077606</v>
      </c>
      <c r="AP320" s="84">
        <f ca="1">VLOOKUP(eurostat_totals[[#This Row],[energy carrier EUCalc]],$AE$11:$BI$24,COLUMN()-COLUMN($AD$29),FALSE)*eurostat_totals[[#This Row],[2020 1]]</f>
        <v>11963.065061823725</v>
      </c>
      <c r="AQ320" s="84">
        <f ca="1">VLOOKUP(eurostat_totals[[#This Row],[energy carrier EUCalc]],$AE$11:$BI$24,COLUMN()-COLUMN($AD$29),FALSE)*eurostat_totals[[#This Row],[2020 1]]</f>
        <v>11333.430058569844</v>
      </c>
      <c r="AR320" s="81">
        <f ca="1">VLOOKUP(eurostat_totals[[#This Row],[energy carrier EUCalc]],$AE$11:$BI$24,COLUMN()-COLUMN($AD$29),FALSE)*eurostat_totals[[#This Row],[2020 1]]</f>
        <v>10703.795055315964</v>
      </c>
      <c r="AS320" s="81">
        <f ca="1">VLOOKUP(eurostat_totals[[#This Row],[energy carrier EUCalc]],$AE$11:$BI$24,COLUMN()-COLUMN($AD$29),FALSE)*eurostat_totals[[#This Row],[2020 1]]</f>
        <v>10074.160052062085</v>
      </c>
      <c r="AT320" s="81">
        <f ca="1">VLOOKUP(eurostat_totals[[#This Row],[energy carrier EUCalc]],$AE$11:$BI$24,COLUMN()-COLUMN($AD$29),FALSE)*eurostat_totals[[#This Row],[2020 1]]</f>
        <v>9444.5250488082056</v>
      </c>
      <c r="AU320" s="81">
        <f ca="1">VLOOKUP(eurostat_totals[[#This Row],[energy carrier EUCalc]],$AE$11:$BI$24,COLUMN()-COLUMN($AD$29),FALSE)*eurostat_totals[[#This Row],[2020 1]]</f>
        <v>2518.5400130155208</v>
      </c>
      <c r="AV320" s="81">
        <f>VLOOKUP(eurostat_totals[[#This Row],[energy carrier EUCalc]],$AE$11:$BI$24,COLUMN()-COLUMN($AD$29),FALSE)*eurostat_totals[[#This Row],[2020 1]]</f>
        <v>12592.700065077606</v>
      </c>
      <c r="AW320" s="81">
        <f ca="1">VLOOKUP(eurostat_totals[[#This Row],[energy carrier EUCalc]],$AE$11:$BI$24,COLUMN()-COLUMN($AD$29),FALSE)*eurostat_totals[[#This Row],[2020 1]]</f>
        <v>11963.065061823725</v>
      </c>
      <c r="AX320" s="81">
        <f ca="1">VLOOKUP(eurostat_totals[[#This Row],[energy carrier EUCalc]],$AE$11:$BI$24,COLUMN()-COLUMN($AD$29),FALSE)*eurostat_totals[[#This Row],[2020 1]]</f>
        <v>11333.430058569844</v>
      </c>
      <c r="AY320" s="81">
        <f ca="1">VLOOKUP(eurostat_totals[[#This Row],[energy carrier EUCalc]],$AE$11:$BI$24,COLUMN()-COLUMN($AD$29),FALSE)*eurostat_totals[[#This Row],[2020 1]]</f>
        <v>10703.795055315964</v>
      </c>
      <c r="AZ320" s="81">
        <f ca="1">VLOOKUP(eurostat_totals[[#This Row],[energy carrier EUCalc]],$AE$11:$BI$24,COLUMN()-COLUMN($AD$29),FALSE)*eurostat_totals[[#This Row],[2020 1]]</f>
        <v>10074.160052062085</v>
      </c>
      <c r="BA320" s="81">
        <f ca="1">VLOOKUP(eurostat_totals[[#This Row],[energy carrier EUCalc]],$AE$11:$BI$24,COLUMN()-COLUMN($AD$29),FALSE)*eurostat_totals[[#This Row],[2020 1]]</f>
        <v>9444.5250488082056</v>
      </c>
      <c r="BB320" s="81">
        <f ca="1">VLOOKUP(eurostat_totals[[#This Row],[energy carrier EUCalc]],$AE$11:$BI$24,COLUMN()-COLUMN($AD$29),FALSE)*eurostat_totals[[#This Row],[2020 1]]</f>
        <v>1259.2700065077604</v>
      </c>
      <c r="BC320" s="81">
        <f>VLOOKUP(eurostat_totals[[#This Row],[energy carrier EUCalc]],$AE$11:$BI$24,COLUMN()-COLUMN($AD$29),FALSE)*eurostat_totals[[#This Row],[2020 1]]</f>
        <v>12592.700065077606</v>
      </c>
      <c r="BD320" s="81">
        <f ca="1">VLOOKUP(eurostat_totals[[#This Row],[energy carrier EUCalc]],$AE$11:$BI$24,COLUMN()-COLUMN($AD$29),FALSE)*eurostat_totals[[#This Row],[2020 1]]</f>
        <v>11963.065061823725</v>
      </c>
      <c r="BE320" s="81">
        <f ca="1">VLOOKUP(eurostat_totals[[#This Row],[energy carrier EUCalc]],$AE$11:$BI$24,COLUMN()-COLUMN($AD$29),FALSE)*eurostat_totals[[#This Row],[2020 1]]</f>
        <v>11333.430058569844</v>
      </c>
      <c r="BF320" s="81">
        <f ca="1">VLOOKUP(eurostat_totals[[#This Row],[energy carrier EUCalc]],$AE$11:$BI$24,COLUMN()-COLUMN($AD$29),FALSE)*eurostat_totals[[#This Row],[2020 1]]</f>
        <v>10703.795055315964</v>
      </c>
      <c r="BG320" s="81">
        <f ca="1">VLOOKUP(eurostat_totals[[#This Row],[energy carrier EUCalc]],$AE$11:$BI$24,COLUMN()-COLUMN($AD$29),FALSE)*eurostat_totals[[#This Row],[2020 1]]</f>
        <v>10074.160052062085</v>
      </c>
      <c r="BH320" s="81">
        <f ca="1">VLOOKUP(eurostat_totals[[#This Row],[energy carrier EUCalc]],$AE$11:$BI$24,COLUMN()-COLUMN($AD$29),FALSE)*eurostat_totals[[#This Row],[2020 1]]</f>
        <v>9444.5250488082056</v>
      </c>
      <c r="BI320" s="81">
        <f ca="1">VLOOKUP(eurostat_totals[[#This Row],[energy carrier EUCalc]],$AE$11:$BI$24,COLUMN()-COLUMN($AD$29),FALSE)*eurostat_totals[[#This Row],[2020 1]]</f>
        <v>629.63500325388088</v>
      </c>
    </row>
    <row r="321" spans="1:61" x14ac:dyDescent="0.25">
      <c r="A321" s="81" t="str">
        <f t="shared" si="133"/>
        <v>liquid-ff-heatingoilHungary</v>
      </c>
      <c r="B321" s="6" t="s">
        <v>34</v>
      </c>
      <c r="C321" t="s">
        <v>15</v>
      </c>
      <c r="D321" s="84">
        <v>13781.503480000001</v>
      </c>
      <c r="E321" s="84">
        <v>12647.973900000001</v>
      </c>
      <c r="F321" s="84">
        <v>15270.224890000001</v>
      </c>
      <c r="G321" s="84">
        <v>11340.494410000001</v>
      </c>
      <c r="H321" s="84">
        <v>11043.08042</v>
      </c>
      <c r="I321" s="84">
        <v>6624.0758400000004</v>
      </c>
      <c r="J321" s="84">
        <v>4437.7986599999995</v>
      </c>
      <c r="K321" s="84">
        <v>3815.0586800000001</v>
      </c>
      <c r="L321" s="84">
        <v>3854.9146900000001</v>
      </c>
      <c r="M321" s="84">
        <v>3684.1048800000003</v>
      </c>
      <c r="N321" s="84">
        <v>3687.2449799999999</v>
      </c>
      <c r="O321" s="84">
        <v>3381.4690200000005</v>
      </c>
      <c r="P321" s="84">
        <v>3291.8831300000002</v>
      </c>
      <c r="Q321" s="84">
        <v>2747.2269700000002</v>
      </c>
      <c r="R321" s="84">
        <v>2091.94625</v>
      </c>
      <c r="S321" s="84">
        <v>2191.11526</v>
      </c>
      <c r="T321" s="84">
        <v>0</v>
      </c>
      <c r="U321" s="84">
        <v>0</v>
      </c>
      <c r="V321" s="84">
        <v>0</v>
      </c>
      <c r="W321" s="84">
        <v>0</v>
      </c>
      <c r="X321" s="84">
        <v>0</v>
      </c>
      <c r="Y321" s="84">
        <v>0</v>
      </c>
      <c r="Z321" s="84">
        <v>0</v>
      </c>
      <c r="AA321" s="84">
        <v>0</v>
      </c>
      <c r="AB321" s="84">
        <v>0</v>
      </c>
      <c r="AC321" s="84">
        <v>0</v>
      </c>
      <c r="AD321" s="84">
        <v>0</v>
      </c>
      <c r="AE321" s="84">
        <v>0</v>
      </c>
      <c r="AF321" s="84">
        <f t="shared" si="130"/>
        <v>0</v>
      </c>
      <c r="AG321" s="84">
        <f t="shared" si="131"/>
        <v>0</v>
      </c>
      <c r="AH321" s="84">
        <f t="shared" si="132"/>
        <v>0</v>
      </c>
      <c r="AI321" s="84">
        <f ca="1">VLOOKUP(eurostat_totals[[#This Row],[energy carrier EUCalc]],$AE$11:$BI$24,COLUMN()-COLUMN($AD$29),FALSE)*eurostat_totals[[#This Row],[2020 1]]</f>
        <v>0</v>
      </c>
      <c r="AJ321" s="84">
        <f ca="1">VLOOKUP(eurostat_totals[[#This Row],[energy carrier EUCalc]],$AE$11:$BI$24,COLUMN()-COLUMN($AD$29),FALSE)*eurostat_totals[[#This Row],[2020 1]]</f>
        <v>0</v>
      </c>
      <c r="AK321" s="84">
        <f ca="1">VLOOKUP(eurostat_totals[[#This Row],[energy carrier EUCalc]],$AE$11:$BI$24,COLUMN()-COLUMN($AD$29),FALSE)*eurostat_totals[[#This Row],[2020 1]]</f>
        <v>0</v>
      </c>
      <c r="AL321" s="84">
        <f ca="1">VLOOKUP(eurostat_totals[[#This Row],[energy carrier EUCalc]],$AE$11:$BI$24,COLUMN()-COLUMN($AD$29),FALSE)*eurostat_totals[[#This Row],[2020 1]]</f>
        <v>0</v>
      </c>
      <c r="AM321" s="84">
        <f ca="1">VLOOKUP(eurostat_totals[[#This Row],[energy carrier EUCalc]],$AE$11:$BI$24,COLUMN()-COLUMN($AD$29),FALSE)*eurostat_totals[[#This Row],[2020 1]]</f>
        <v>0</v>
      </c>
      <c r="AN321" s="84">
        <f ca="1">VLOOKUP(eurostat_totals[[#This Row],[energy carrier EUCalc]],$AE$11:$BI$24,COLUMN()-COLUMN($AD$29),FALSE)*eurostat_totals[[#This Row],[2020 1]]</f>
        <v>0</v>
      </c>
      <c r="AO321" s="84">
        <f>VLOOKUP(eurostat_totals[[#This Row],[energy carrier EUCalc]],$AE$11:$BI$24,COLUMN()-COLUMN($AD$29),FALSE)*eurostat_totals[[#This Row],[2020 1]]</f>
        <v>0</v>
      </c>
      <c r="AP321" s="84">
        <f ca="1">VLOOKUP(eurostat_totals[[#This Row],[energy carrier EUCalc]],$AE$11:$BI$24,COLUMN()-COLUMN($AD$29),FALSE)*eurostat_totals[[#This Row],[2020 1]]</f>
        <v>0</v>
      </c>
      <c r="AQ321" s="84">
        <f ca="1">VLOOKUP(eurostat_totals[[#This Row],[energy carrier EUCalc]],$AE$11:$BI$24,COLUMN()-COLUMN($AD$29),FALSE)*eurostat_totals[[#This Row],[2020 1]]</f>
        <v>0</v>
      </c>
      <c r="AR321" s="81">
        <f ca="1">VLOOKUP(eurostat_totals[[#This Row],[energy carrier EUCalc]],$AE$11:$BI$24,COLUMN()-COLUMN($AD$29),FALSE)*eurostat_totals[[#This Row],[2020 1]]</f>
        <v>0</v>
      </c>
      <c r="AS321" s="81">
        <f ca="1">VLOOKUP(eurostat_totals[[#This Row],[energy carrier EUCalc]],$AE$11:$BI$24,COLUMN()-COLUMN($AD$29),FALSE)*eurostat_totals[[#This Row],[2020 1]]</f>
        <v>0</v>
      </c>
      <c r="AT321" s="81">
        <f ca="1">VLOOKUP(eurostat_totals[[#This Row],[energy carrier EUCalc]],$AE$11:$BI$24,COLUMN()-COLUMN($AD$29),FALSE)*eurostat_totals[[#This Row],[2020 1]]</f>
        <v>0</v>
      </c>
      <c r="AU321" s="81">
        <f ca="1">VLOOKUP(eurostat_totals[[#This Row],[energy carrier EUCalc]],$AE$11:$BI$24,COLUMN()-COLUMN($AD$29),FALSE)*eurostat_totals[[#This Row],[2020 1]]</f>
        <v>0</v>
      </c>
      <c r="AV321" s="81">
        <f>VLOOKUP(eurostat_totals[[#This Row],[energy carrier EUCalc]],$AE$11:$BI$24,COLUMN()-COLUMN($AD$29),FALSE)*eurostat_totals[[#This Row],[2020 1]]</f>
        <v>0</v>
      </c>
      <c r="AW321" s="81">
        <f ca="1">VLOOKUP(eurostat_totals[[#This Row],[energy carrier EUCalc]],$AE$11:$BI$24,COLUMN()-COLUMN($AD$29),FALSE)*eurostat_totals[[#This Row],[2020 1]]</f>
        <v>0</v>
      </c>
      <c r="AX321" s="81">
        <f ca="1">VLOOKUP(eurostat_totals[[#This Row],[energy carrier EUCalc]],$AE$11:$BI$24,COLUMN()-COLUMN($AD$29),FALSE)*eurostat_totals[[#This Row],[2020 1]]</f>
        <v>0</v>
      </c>
      <c r="AY321" s="81">
        <f ca="1">VLOOKUP(eurostat_totals[[#This Row],[energy carrier EUCalc]],$AE$11:$BI$24,COLUMN()-COLUMN($AD$29),FALSE)*eurostat_totals[[#This Row],[2020 1]]</f>
        <v>0</v>
      </c>
      <c r="AZ321" s="81">
        <f ca="1">VLOOKUP(eurostat_totals[[#This Row],[energy carrier EUCalc]],$AE$11:$BI$24,COLUMN()-COLUMN($AD$29),FALSE)*eurostat_totals[[#This Row],[2020 1]]</f>
        <v>0</v>
      </c>
      <c r="BA321" s="81">
        <f ca="1">VLOOKUP(eurostat_totals[[#This Row],[energy carrier EUCalc]],$AE$11:$BI$24,COLUMN()-COLUMN($AD$29),FALSE)*eurostat_totals[[#This Row],[2020 1]]</f>
        <v>0</v>
      </c>
      <c r="BB321" s="81">
        <f ca="1">VLOOKUP(eurostat_totals[[#This Row],[energy carrier EUCalc]],$AE$11:$BI$24,COLUMN()-COLUMN($AD$29),FALSE)*eurostat_totals[[#This Row],[2020 1]]</f>
        <v>0</v>
      </c>
      <c r="BC321" s="81">
        <f>VLOOKUP(eurostat_totals[[#This Row],[energy carrier EUCalc]],$AE$11:$BI$24,COLUMN()-COLUMN($AD$29),FALSE)*eurostat_totals[[#This Row],[2020 1]]</f>
        <v>0</v>
      </c>
      <c r="BD321" s="81">
        <f ca="1">VLOOKUP(eurostat_totals[[#This Row],[energy carrier EUCalc]],$AE$11:$BI$24,COLUMN()-COLUMN($AD$29),FALSE)*eurostat_totals[[#This Row],[2020 1]]</f>
        <v>0</v>
      </c>
      <c r="BE321" s="81">
        <f ca="1">VLOOKUP(eurostat_totals[[#This Row],[energy carrier EUCalc]],$AE$11:$BI$24,COLUMN()-COLUMN($AD$29),FALSE)*eurostat_totals[[#This Row],[2020 1]]</f>
        <v>0</v>
      </c>
      <c r="BF321" s="81">
        <f ca="1">VLOOKUP(eurostat_totals[[#This Row],[energy carrier EUCalc]],$AE$11:$BI$24,COLUMN()-COLUMN($AD$29),FALSE)*eurostat_totals[[#This Row],[2020 1]]</f>
        <v>0</v>
      </c>
      <c r="BG321" s="81">
        <f ca="1">VLOOKUP(eurostat_totals[[#This Row],[energy carrier EUCalc]],$AE$11:$BI$24,COLUMN()-COLUMN($AD$29),FALSE)*eurostat_totals[[#This Row],[2020 1]]</f>
        <v>0</v>
      </c>
      <c r="BH321" s="81">
        <f ca="1">VLOOKUP(eurostat_totals[[#This Row],[energy carrier EUCalc]],$AE$11:$BI$24,COLUMN()-COLUMN($AD$29),FALSE)*eurostat_totals[[#This Row],[2020 1]]</f>
        <v>0</v>
      </c>
      <c r="BI321" s="81">
        <f ca="1">VLOOKUP(eurostat_totals[[#This Row],[energy carrier EUCalc]],$AE$11:$BI$24,COLUMN()-COLUMN($AD$29),FALSE)*eurostat_totals[[#This Row],[2020 1]]</f>
        <v>0</v>
      </c>
    </row>
    <row r="322" spans="1:61" x14ac:dyDescent="0.25">
      <c r="A322" s="81" t="str">
        <f t="shared" si="133"/>
        <v>liquid-ff-heatingoilIceland</v>
      </c>
      <c r="B322" s="6" t="s">
        <v>34</v>
      </c>
      <c r="C322" t="s">
        <v>70</v>
      </c>
      <c r="D322" s="84">
        <v>178.19486000000001</v>
      </c>
      <c r="E322" s="84">
        <v>154.30684000000002</v>
      </c>
      <c r="F322" s="84">
        <v>154.30684000000002</v>
      </c>
      <c r="G322" s="84">
        <v>154.30684000000002</v>
      </c>
      <c r="H322" s="84">
        <v>142.36283</v>
      </c>
      <c r="I322" s="84">
        <v>154.30684000000002</v>
      </c>
      <c r="J322" s="84">
        <v>155.02790000000002</v>
      </c>
      <c r="K322" s="84">
        <v>133.05883000000003</v>
      </c>
      <c r="L322" s="84">
        <v>156.94685000000001</v>
      </c>
      <c r="M322" s="84">
        <v>132.58200000000002</v>
      </c>
      <c r="N322" s="84">
        <v>108.69398000000001</v>
      </c>
      <c r="O322" s="84">
        <v>84.805959999999999</v>
      </c>
      <c r="P322" s="84">
        <v>84.805959999999999</v>
      </c>
      <c r="Q322" s="84">
        <v>84.805959999999999</v>
      </c>
      <c r="R322" s="84">
        <v>72.861950000000007</v>
      </c>
      <c r="S322" s="84">
        <v>72.861950000000007</v>
      </c>
      <c r="T322" s="84">
        <v>37.029920000000004</v>
      </c>
      <c r="U322" s="84">
        <v>37.029920000000004</v>
      </c>
      <c r="V322" s="84">
        <v>50.171820000000004</v>
      </c>
      <c r="W322" s="84">
        <v>37.029920000000004</v>
      </c>
      <c r="X322" s="84">
        <v>36.948510000000006</v>
      </c>
      <c r="Y322" s="84">
        <v>36.948510000000006</v>
      </c>
      <c r="Z322" s="84">
        <v>25.0045</v>
      </c>
      <c r="AA322" s="84">
        <v>25.0045</v>
      </c>
      <c r="AB322" s="84">
        <v>36.948510000000006</v>
      </c>
      <c r="AC322" s="84">
        <v>38.053359999999998</v>
      </c>
      <c r="AD322" s="84">
        <v>25.0045</v>
      </c>
      <c r="AE322" s="84">
        <v>43.635759999999998</v>
      </c>
      <c r="AF322" s="84">
        <f t="shared" si="130"/>
        <v>47.362012</v>
      </c>
      <c r="AG322" s="84">
        <f t="shared" si="131"/>
        <v>51.833514399999999</v>
      </c>
      <c r="AH322" s="84">
        <f t="shared" si="132"/>
        <v>54.810515279999997</v>
      </c>
      <c r="AI322" s="84">
        <f ca="1">VLOOKUP(eurostat_totals[[#This Row],[energy carrier EUCalc]],$AE$11:$BI$24,COLUMN()-COLUMN($AD$29),FALSE)*eurostat_totals[[#This Row],[2020 1]]</f>
        <v>52.069989515999993</v>
      </c>
      <c r="AJ322" s="84">
        <f ca="1">VLOOKUP(eurostat_totals[[#This Row],[energy carrier EUCalc]],$AE$11:$BI$24,COLUMN()-COLUMN($AD$29),FALSE)*eurostat_totals[[#This Row],[2020 1]]</f>
        <v>49.329463751999995</v>
      </c>
      <c r="AK322" s="84">
        <f ca="1">VLOOKUP(eurostat_totals[[#This Row],[energy carrier EUCalc]],$AE$11:$BI$24,COLUMN()-COLUMN($AD$29),FALSE)*eurostat_totals[[#This Row],[2020 1]]</f>
        <v>46.588937987999991</v>
      </c>
      <c r="AL322" s="84">
        <f ca="1">VLOOKUP(eurostat_totals[[#This Row],[energy carrier EUCalc]],$AE$11:$BI$24,COLUMN()-COLUMN($AD$29),FALSE)*eurostat_totals[[#This Row],[2020 1]]</f>
        <v>43.848412223999993</v>
      </c>
      <c r="AM322" s="84">
        <f ca="1">VLOOKUP(eurostat_totals[[#This Row],[energy carrier EUCalc]],$AE$11:$BI$24,COLUMN()-COLUMN($AD$29),FALSE)*eurostat_totals[[#This Row],[2020 1]]</f>
        <v>41.107886459999996</v>
      </c>
      <c r="AN322" s="84">
        <f ca="1">VLOOKUP(eurostat_totals[[#This Row],[energy carrier EUCalc]],$AE$11:$BI$24,COLUMN()-COLUMN($AD$29),FALSE)*eurostat_totals[[#This Row],[2020 1]]</f>
        <v>38.367360695999999</v>
      </c>
      <c r="AO322" s="84">
        <f>VLOOKUP(eurostat_totals[[#This Row],[energy carrier EUCalc]],$AE$11:$BI$24,COLUMN()-COLUMN($AD$29),FALSE)*eurostat_totals[[#This Row],[2020 1]]</f>
        <v>54.810515279999997</v>
      </c>
      <c r="AP322" s="84">
        <f ca="1">VLOOKUP(eurostat_totals[[#This Row],[energy carrier EUCalc]],$AE$11:$BI$24,COLUMN()-COLUMN($AD$29),FALSE)*eurostat_totals[[#This Row],[2020 1]]</f>
        <v>52.069989515999993</v>
      </c>
      <c r="AQ322" s="84">
        <f ca="1">VLOOKUP(eurostat_totals[[#This Row],[energy carrier EUCalc]],$AE$11:$BI$24,COLUMN()-COLUMN($AD$29),FALSE)*eurostat_totals[[#This Row],[2020 1]]</f>
        <v>49.329463751999995</v>
      </c>
      <c r="AR322" s="81">
        <f ca="1">VLOOKUP(eurostat_totals[[#This Row],[energy carrier EUCalc]],$AE$11:$BI$24,COLUMN()-COLUMN($AD$29),FALSE)*eurostat_totals[[#This Row],[2020 1]]</f>
        <v>46.588937987999991</v>
      </c>
      <c r="AS322" s="81">
        <f ca="1">VLOOKUP(eurostat_totals[[#This Row],[energy carrier EUCalc]],$AE$11:$BI$24,COLUMN()-COLUMN($AD$29),FALSE)*eurostat_totals[[#This Row],[2020 1]]</f>
        <v>43.848412223999993</v>
      </c>
      <c r="AT322" s="81">
        <f ca="1">VLOOKUP(eurostat_totals[[#This Row],[energy carrier EUCalc]],$AE$11:$BI$24,COLUMN()-COLUMN($AD$29),FALSE)*eurostat_totals[[#This Row],[2020 1]]</f>
        <v>41.107886459999996</v>
      </c>
      <c r="AU322" s="81">
        <f ca="1">VLOOKUP(eurostat_totals[[#This Row],[energy carrier EUCalc]],$AE$11:$BI$24,COLUMN()-COLUMN($AD$29),FALSE)*eurostat_totals[[#This Row],[2020 1]]</f>
        <v>10.962103055999997</v>
      </c>
      <c r="AV322" s="81">
        <f>VLOOKUP(eurostat_totals[[#This Row],[energy carrier EUCalc]],$AE$11:$BI$24,COLUMN()-COLUMN($AD$29),FALSE)*eurostat_totals[[#This Row],[2020 1]]</f>
        <v>54.810515279999997</v>
      </c>
      <c r="AW322" s="81">
        <f ca="1">VLOOKUP(eurostat_totals[[#This Row],[energy carrier EUCalc]],$AE$11:$BI$24,COLUMN()-COLUMN($AD$29),FALSE)*eurostat_totals[[#This Row],[2020 1]]</f>
        <v>52.069989515999993</v>
      </c>
      <c r="AX322" s="81">
        <f ca="1">VLOOKUP(eurostat_totals[[#This Row],[energy carrier EUCalc]],$AE$11:$BI$24,COLUMN()-COLUMN($AD$29),FALSE)*eurostat_totals[[#This Row],[2020 1]]</f>
        <v>49.329463751999995</v>
      </c>
      <c r="AY322" s="81">
        <f ca="1">VLOOKUP(eurostat_totals[[#This Row],[energy carrier EUCalc]],$AE$11:$BI$24,COLUMN()-COLUMN($AD$29),FALSE)*eurostat_totals[[#This Row],[2020 1]]</f>
        <v>46.588937987999991</v>
      </c>
      <c r="AZ322" s="81">
        <f ca="1">VLOOKUP(eurostat_totals[[#This Row],[energy carrier EUCalc]],$AE$11:$BI$24,COLUMN()-COLUMN($AD$29),FALSE)*eurostat_totals[[#This Row],[2020 1]]</f>
        <v>43.848412223999993</v>
      </c>
      <c r="BA322" s="81">
        <f ca="1">VLOOKUP(eurostat_totals[[#This Row],[energy carrier EUCalc]],$AE$11:$BI$24,COLUMN()-COLUMN($AD$29),FALSE)*eurostat_totals[[#This Row],[2020 1]]</f>
        <v>41.107886459999996</v>
      </c>
      <c r="BB322" s="81">
        <f ca="1">VLOOKUP(eurostat_totals[[#This Row],[energy carrier EUCalc]],$AE$11:$BI$24,COLUMN()-COLUMN($AD$29),FALSE)*eurostat_totals[[#This Row],[2020 1]]</f>
        <v>5.4810515279999983</v>
      </c>
      <c r="BC322" s="81">
        <f>VLOOKUP(eurostat_totals[[#This Row],[energy carrier EUCalc]],$AE$11:$BI$24,COLUMN()-COLUMN($AD$29),FALSE)*eurostat_totals[[#This Row],[2020 1]]</f>
        <v>54.810515279999997</v>
      </c>
      <c r="BD322" s="81">
        <f ca="1">VLOOKUP(eurostat_totals[[#This Row],[energy carrier EUCalc]],$AE$11:$BI$24,COLUMN()-COLUMN($AD$29),FALSE)*eurostat_totals[[#This Row],[2020 1]]</f>
        <v>52.069989515999993</v>
      </c>
      <c r="BE322" s="81">
        <f ca="1">VLOOKUP(eurostat_totals[[#This Row],[energy carrier EUCalc]],$AE$11:$BI$24,COLUMN()-COLUMN($AD$29),FALSE)*eurostat_totals[[#This Row],[2020 1]]</f>
        <v>49.329463751999995</v>
      </c>
      <c r="BF322" s="81">
        <f ca="1">VLOOKUP(eurostat_totals[[#This Row],[energy carrier EUCalc]],$AE$11:$BI$24,COLUMN()-COLUMN($AD$29),FALSE)*eurostat_totals[[#This Row],[2020 1]]</f>
        <v>46.588937987999991</v>
      </c>
      <c r="BG322" s="81">
        <f ca="1">VLOOKUP(eurostat_totals[[#This Row],[energy carrier EUCalc]],$AE$11:$BI$24,COLUMN()-COLUMN($AD$29),FALSE)*eurostat_totals[[#This Row],[2020 1]]</f>
        <v>43.848412223999993</v>
      </c>
      <c r="BH322" s="81">
        <f ca="1">VLOOKUP(eurostat_totals[[#This Row],[energy carrier EUCalc]],$AE$11:$BI$24,COLUMN()-COLUMN($AD$29),FALSE)*eurostat_totals[[#This Row],[2020 1]]</f>
        <v>41.107886459999996</v>
      </c>
      <c r="BI322" s="81">
        <f ca="1">VLOOKUP(eurostat_totals[[#This Row],[energy carrier EUCalc]],$AE$11:$BI$24,COLUMN()-COLUMN($AD$29),FALSE)*eurostat_totals[[#This Row],[2020 1]]</f>
        <v>2.7405257640000023</v>
      </c>
    </row>
    <row r="323" spans="1:61" x14ac:dyDescent="0.25">
      <c r="A323" s="81" t="str">
        <f t="shared" si="133"/>
        <v>liquid-ff-heatingoilIreland</v>
      </c>
      <c r="B323" s="6" t="s">
        <v>34</v>
      </c>
      <c r="C323" t="s">
        <v>18</v>
      </c>
      <c r="D323" s="84">
        <v>4870.1202946642888</v>
      </c>
      <c r="E323" s="84">
        <v>5260.5446930112967</v>
      </c>
      <c r="F323" s="84">
        <v>5004.4458989976119</v>
      </c>
      <c r="G323" s="84">
        <v>5325.2954625583707</v>
      </c>
      <c r="H323" s="84">
        <v>7354.750173586749</v>
      </c>
      <c r="I323" s="84">
        <v>9220.4524823228294</v>
      </c>
      <c r="J323" s="84">
        <v>10301.239996520439</v>
      </c>
      <c r="K323" s="84">
        <v>11132.682408039211</v>
      </c>
      <c r="L323" s="84">
        <v>12542.50070664198</v>
      </c>
      <c r="M323" s="84">
        <v>15230.233577164885</v>
      </c>
      <c r="N323" s="84">
        <v>14933.238523960299</v>
      </c>
      <c r="O323" s="84">
        <v>16823.706950902633</v>
      </c>
      <c r="P323" s="84">
        <v>16760.584310186387</v>
      </c>
      <c r="Q323" s="84">
        <v>17826.781407658837</v>
      </c>
      <c r="R323" s="84">
        <v>18880.51259822521</v>
      </c>
      <c r="S323" s="84">
        <v>19473.647432853413</v>
      </c>
      <c r="T323" s="84">
        <v>20648.952004956194</v>
      </c>
      <c r="U323" s="84">
        <v>19352.837741477819</v>
      </c>
      <c r="V323" s="84">
        <v>21656.422467026288</v>
      </c>
      <c r="W323" s="84">
        <v>21628.708119030402</v>
      </c>
      <c r="X323" s="84">
        <v>22788.126210229442</v>
      </c>
      <c r="Y323" s="84">
        <v>16082.26945731426</v>
      </c>
      <c r="Z323" s="84">
        <v>15228.562534427749</v>
      </c>
      <c r="AA323" s="84">
        <v>15502.876966179392</v>
      </c>
      <c r="AB323" s="84">
        <v>14499.292454615981</v>
      </c>
      <c r="AC323" s="84">
        <v>16371.159648298668</v>
      </c>
      <c r="AD323" s="84">
        <v>16559.367149962687</v>
      </c>
      <c r="AE323" s="84">
        <v>15864.695412986915</v>
      </c>
      <c r="AF323" s="84">
        <f t="shared" si="130"/>
        <v>15991.921988698748</v>
      </c>
      <c r="AG323" s="84">
        <f t="shared" si="131"/>
        <v>16089.73099320262</v>
      </c>
      <c r="AH323" s="84">
        <f t="shared" si="132"/>
        <v>16407.818700919946</v>
      </c>
      <c r="AI323" s="84">
        <f ca="1">VLOOKUP(eurostat_totals[[#This Row],[energy carrier EUCalc]],$AE$11:$BI$24,COLUMN()-COLUMN($AD$29),FALSE)*eurostat_totals[[#This Row],[2020 1]]</f>
        <v>15587.427765873948</v>
      </c>
      <c r="AJ323" s="84">
        <f ca="1">VLOOKUP(eurostat_totals[[#This Row],[energy carrier EUCalc]],$AE$11:$BI$24,COLUMN()-COLUMN($AD$29),FALSE)*eurostat_totals[[#This Row],[2020 1]]</f>
        <v>14767.03683082795</v>
      </c>
      <c r="AK323" s="84">
        <f ca="1">VLOOKUP(eurostat_totals[[#This Row],[energy carrier EUCalc]],$AE$11:$BI$24,COLUMN()-COLUMN($AD$29),FALSE)*eurostat_totals[[#This Row],[2020 1]]</f>
        <v>13946.645895781952</v>
      </c>
      <c r="AL323" s="84">
        <f ca="1">VLOOKUP(eurostat_totals[[#This Row],[energy carrier EUCalc]],$AE$11:$BI$24,COLUMN()-COLUMN($AD$29),FALSE)*eurostat_totals[[#This Row],[2020 1]]</f>
        <v>13126.254960735956</v>
      </c>
      <c r="AM323" s="84">
        <f ca="1">VLOOKUP(eurostat_totals[[#This Row],[energy carrier EUCalc]],$AE$11:$BI$24,COLUMN()-COLUMN($AD$29),FALSE)*eurostat_totals[[#This Row],[2020 1]]</f>
        <v>12305.86402568996</v>
      </c>
      <c r="AN323" s="84">
        <f ca="1">VLOOKUP(eurostat_totals[[#This Row],[energy carrier EUCalc]],$AE$11:$BI$24,COLUMN()-COLUMN($AD$29),FALSE)*eurostat_totals[[#This Row],[2020 1]]</f>
        <v>11485.473090643962</v>
      </c>
      <c r="AO323" s="84">
        <f>VLOOKUP(eurostat_totals[[#This Row],[energy carrier EUCalc]],$AE$11:$BI$24,COLUMN()-COLUMN($AD$29),FALSE)*eurostat_totals[[#This Row],[2020 1]]</f>
        <v>16407.818700919946</v>
      </c>
      <c r="AP323" s="84">
        <f ca="1">VLOOKUP(eurostat_totals[[#This Row],[energy carrier EUCalc]],$AE$11:$BI$24,COLUMN()-COLUMN($AD$29),FALSE)*eurostat_totals[[#This Row],[2020 1]]</f>
        <v>15587.427765873948</v>
      </c>
      <c r="AQ323" s="84">
        <f ca="1">VLOOKUP(eurostat_totals[[#This Row],[energy carrier EUCalc]],$AE$11:$BI$24,COLUMN()-COLUMN($AD$29),FALSE)*eurostat_totals[[#This Row],[2020 1]]</f>
        <v>14767.03683082795</v>
      </c>
      <c r="AR323" s="81">
        <f ca="1">VLOOKUP(eurostat_totals[[#This Row],[energy carrier EUCalc]],$AE$11:$BI$24,COLUMN()-COLUMN($AD$29),FALSE)*eurostat_totals[[#This Row],[2020 1]]</f>
        <v>13946.645895781952</v>
      </c>
      <c r="AS323" s="81">
        <f ca="1">VLOOKUP(eurostat_totals[[#This Row],[energy carrier EUCalc]],$AE$11:$BI$24,COLUMN()-COLUMN($AD$29),FALSE)*eurostat_totals[[#This Row],[2020 1]]</f>
        <v>13126.254960735956</v>
      </c>
      <c r="AT323" s="81">
        <f ca="1">VLOOKUP(eurostat_totals[[#This Row],[energy carrier EUCalc]],$AE$11:$BI$24,COLUMN()-COLUMN($AD$29),FALSE)*eurostat_totals[[#This Row],[2020 1]]</f>
        <v>12305.86402568996</v>
      </c>
      <c r="AU323" s="81">
        <f ca="1">VLOOKUP(eurostat_totals[[#This Row],[energy carrier EUCalc]],$AE$11:$BI$24,COLUMN()-COLUMN($AD$29),FALSE)*eurostat_totals[[#This Row],[2020 1]]</f>
        <v>3281.5637401839886</v>
      </c>
      <c r="AV323" s="81">
        <f>VLOOKUP(eurostat_totals[[#This Row],[energy carrier EUCalc]],$AE$11:$BI$24,COLUMN()-COLUMN($AD$29),FALSE)*eurostat_totals[[#This Row],[2020 1]]</f>
        <v>16407.818700919946</v>
      </c>
      <c r="AW323" s="81">
        <f ca="1">VLOOKUP(eurostat_totals[[#This Row],[energy carrier EUCalc]],$AE$11:$BI$24,COLUMN()-COLUMN($AD$29),FALSE)*eurostat_totals[[#This Row],[2020 1]]</f>
        <v>15587.427765873948</v>
      </c>
      <c r="AX323" s="81">
        <f ca="1">VLOOKUP(eurostat_totals[[#This Row],[energy carrier EUCalc]],$AE$11:$BI$24,COLUMN()-COLUMN($AD$29),FALSE)*eurostat_totals[[#This Row],[2020 1]]</f>
        <v>14767.03683082795</v>
      </c>
      <c r="AY323" s="81">
        <f ca="1">VLOOKUP(eurostat_totals[[#This Row],[energy carrier EUCalc]],$AE$11:$BI$24,COLUMN()-COLUMN($AD$29),FALSE)*eurostat_totals[[#This Row],[2020 1]]</f>
        <v>13946.645895781952</v>
      </c>
      <c r="AZ323" s="81">
        <f ca="1">VLOOKUP(eurostat_totals[[#This Row],[energy carrier EUCalc]],$AE$11:$BI$24,COLUMN()-COLUMN($AD$29),FALSE)*eurostat_totals[[#This Row],[2020 1]]</f>
        <v>13126.254960735956</v>
      </c>
      <c r="BA323" s="81">
        <f ca="1">VLOOKUP(eurostat_totals[[#This Row],[energy carrier EUCalc]],$AE$11:$BI$24,COLUMN()-COLUMN($AD$29),FALSE)*eurostat_totals[[#This Row],[2020 1]]</f>
        <v>12305.86402568996</v>
      </c>
      <c r="BB323" s="81">
        <f ca="1">VLOOKUP(eurostat_totals[[#This Row],[energy carrier EUCalc]],$AE$11:$BI$24,COLUMN()-COLUMN($AD$29),FALSE)*eurostat_totals[[#This Row],[2020 1]]</f>
        <v>1640.7818700919943</v>
      </c>
      <c r="BC323" s="81">
        <f>VLOOKUP(eurostat_totals[[#This Row],[energy carrier EUCalc]],$AE$11:$BI$24,COLUMN()-COLUMN($AD$29),FALSE)*eurostat_totals[[#This Row],[2020 1]]</f>
        <v>16407.818700919946</v>
      </c>
      <c r="BD323" s="81">
        <f ca="1">VLOOKUP(eurostat_totals[[#This Row],[energy carrier EUCalc]],$AE$11:$BI$24,COLUMN()-COLUMN($AD$29),FALSE)*eurostat_totals[[#This Row],[2020 1]]</f>
        <v>15587.427765873948</v>
      </c>
      <c r="BE323" s="81">
        <f ca="1">VLOOKUP(eurostat_totals[[#This Row],[energy carrier EUCalc]],$AE$11:$BI$24,COLUMN()-COLUMN($AD$29),FALSE)*eurostat_totals[[#This Row],[2020 1]]</f>
        <v>14767.03683082795</v>
      </c>
      <c r="BF323" s="81">
        <f ca="1">VLOOKUP(eurostat_totals[[#This Row],[energy carrier EUCalc]],$AE$11:$BI$24,COLUMN()-COLUMN($AD$29),FALSE)*eurostat_totals[[#This Row],[2020 1]]</f>
        <v>13946.645895781952</v>
      </c>
      <c r="BG323" s="81">
        <f ca="1">VLOOKUP(eurostat_totals[[#This Row],[energy carrier EUCalc]],$AE$11:$BI$24,COLUMN()-COLUMN($AD$29),FALSE)*eurostat_totals[[#This Row],[2020 1]]</f>
        <v>13126.254960735956</v>
      </c>
      <c r="BH323" s="81">
        <f ca="1">VLOOKUP(eurostat_totals[[#This Row],[energy carrier EUCalc]],$AE$11:$BI$24,COLUMN()-COLUMN($AD$29),FALSE)*eurostat_totals[[#This Row],[2020 1]]</f>
        <v>12305.86402568996</v>
      </c>
      <c r="BI323" s="81">
        <f ca="1">VLOOKUP(eurostat_totals[[#This Row],[energy carrier EUCalc]],$AE$11:$BI$24,COLUMN()-COLUMN($AD$29),FALSE)*eurostat_totals[[#This Row],[2020 1]]</f>
        <v>820.39093504599805</v>
      </c>
    </row>
    <row r="324" spans="1:61" x14ac:dyDescent="0.25">
      <c r="A324" s="81" t="str">
        <f t="shared" si="133"/>
        <v>liquid-ff-heatingoilItaly</v>
      </c>
      <c r="B324" s="6" t="s">
        <v>34</v>
      </c>
      <c r="C324" t="s">
        <v>5</v>
      </c>
      <c r="D324" s="84">
        <v>92507.939070240245</v>
      </c>
      <c r="E324" s="84">
        <v>93625.442005950012</v>
      </c>
      <c r="F324" s="84">
        <v>82995.01684893608</v>
      </c>
      <c r="G324" s="84">
        <v>75320.80204383441</v>
      </c>
      <c r="H324" s="84">
        <v>58314.610078802063</v>
      </c>
      <c r="I324" s="84">
        <v>65918.715476529076</v>
      </c>
      <c r="J324" s="84">
        <v>64925.082537711445</v>
      </c>
      <c r="K324" s="84">
        <v>60854.810083336451</v>
      </c>
      <c r="L324" s="84">
        <v>62842.513355028539</v>
      </c>
      <c r="M324" s="84">
        <v>65030.348707386715</v>
      </c>
      <c r="N324" s="84">
        <v>58851.866058731088</v>
      </c>
      <c r="O324" s="84">
        <v>63030.914214299395</v>
      </c>
      <c r="P324" s="84">
        <v>56173.286977993972</v>
      </c>
      <c r="Q324" s="84">
        <v>50642.211857245034</v>
      </c>
      <c r="R324" s="84">
        <v>51438.460752442232</v>
      </c>
      <c r="S324" s="84">
        <v>51321.625777080408</v>
      </c>
      <c r="T324" s="84">
        <v>44350.535732006902</v>
      </c>
      <c r="U324" s="84">
        <v>36212.617797079969</v>
      </c>
      <c r="V324" s="84">
        <v>36585.747843861027</v>
      </c>
      <c r="W324" s="84">
        <v>35292.940057543688</v>
      </c>
      <c r="X324" s="84">
        <v>31335.396220491173</v>
      </c>
      <c r="Y324" s="84">
        <v>28160.520927780159</v>
      </c>
      <c r="Z324" s="84">
        <v>25977.727278543935</v>
      </c>
      <c r="AA324" s="84">
        <v>25109.020476596081</v>
      </c>
      <c r="AB324" s="84">
        <v>19711.154481962876</v>
      </c>
      <c r="AC324" s="84">
        <v>21677.498957673608</v>
      </c>
      <c r="AD324" s="84">
        <v>20910.721465143288</v>
      </c>
      <c r="AE324" s="84">
        <v>19066.745284114641</v>
      </c>
      <c r="AF324" s="84">
        <f t="shared" si="130"/>
        <v>17684.548885228782</v>
      </c>
      <c r="AG324" s="84">
        <f t="shared" si="131"/>
        <v>16199.654566955322</v>
      </c>
      <c r="AH324" s="84">
        <f t="shared" si="132"/>
        <v>15497.354583953811</v>
      </c>
      <c r="AI324" s="84">
        <f ca="1">VLOOKUP(eurostat_totals[[#This Row],[energy carrier EUCalc]],$AE$11:$BI$24,COLUMN()-COLUMN($AD$29),FALSE)*eurostat_totals[[#This Row],[2020 1]]</f>
        <v>14722.48685475612</v>
      </c>
      <c r="AJ324" s="84">
        <f ca="1">VLOOKUP(eurostat_totals[[#This Row],[energy carrier EUCalc]],$AE$11:$BI$24,COLUMN()-COLUMN($AD$29),FALSE)*eurostat_totals[[#This Row],[2020 1]]</f>
        <v>13947.619125558429</v>
      </c>
      <c r="AK324" s="84">
        <f ca="1">VLOOKUP(eurostat_totals[[#This Row],[energy carrier EUCalc]],$AE$11:$BI$24,COLUMN()-COLUMN($AD$29),FALSE)*eurostat_totals[[#This Row],[2020 1]]</f>
        <v>13172.751396360738</v>
      </c>
      <c r="AL324" s="84">
        <f ca="1">VLOOKUP(eurostat_totals[[#This Row],[energy carrier EUCalc]],$AE$11:$BI$24,COLUMN()-COLUMN($AD$29),FALSE)*eurostat_totals[[#This Row],[2020 1]]</f>
        <v>12397.883667163047</v>
      </c>
      <c r="AM324" s="84">
        <f ca="1">VLOOKUP(eurostat_totals[[#This Row],[energy carrier EUCalc]],$AE$11:$BI$24,COLUMN()-COLUMN($AD$29),FALSE)*eurostat_totals[[#This Row],[2020 1]]</f>
        <v>11623.015937965358</v>
      </c>
      <c r="AN324" s="84">
        <f ca="1">VLOOKUP(eurostat_totals[[#This Row],[energy carrier EUCalc]],$AE$11:$BI$24,COLUMN()-COLUMN($AD$29),FALSE)*eurostat_totals[[#This Row],[2020 1]]</f>
        <v>10848.148208767667</v>
      </c>
      <c r="AO324" s="84">
        <f>VLOOKUP(eurostat_totals[[#This Row],[energy carrier EUCalc]],$AE$11:$BI$24,COLUMN()-COLUMN($AD$29),FALSE)*eurostat_totals[[#This Row],[2020 1]]</f>
        <v>15497.354583953811</v>
      </c>
      <c r="AP324" s="84">
        <f ca="1">VLOOKUP(eurostat_totals[[#This Row],[energy carrier EUCalc]],$AE$11:$BI$24,COLUMN()-COLUMN($AD$29),FALSE)*eurostat_totals[[#This Row],[2020 1]]</f>
        <v>14722.48685475612</v>
      </c>
      <c r="AQ324" s="84">
        <f ca="1">VLOOKUP(eurostat_totals[[#This Row],[energy carrier EUCalc]],$AE$11:$BI$24,COLUMN()-COLUMN($AD$29),FALSE)*eurostat_totals[[#This Row],[2020 1]]</f>
        <v>13947.619125558429</v>
      </c>
      <c r="AR324" s="81">
        <f ca="1">VLOOKUP(eurostat_totals[[#This Row],[energy carrier EUCalc]],$AE$11:$BI$24,COLUMN()-COLUMN($AD$29),FALSE)*eurostat_totals[[#This Row],[2020 1]]</f>
        <v>13172.751396360738</v>
      </c>
      <c r="AS324" s="81">
        <f ca="1">VLOOKUP(eurostat_totals[[#This Row],[energy carrier EUCalc]],$AE$11:$BI$24,COLUMN()-COLUMN($AD$29),FALSE)*eurostat_totals[[#This Row],[2020 1]]</f>
        <v>12397.883667163047</v>
      </c>
      <c r="AT324" s="81">
        <f ca="1">VLOOKUP(eurostat_totals[[#This Row],[energy carrier EUCalc]],$AE$11:$BI$24,COLUMN()-COLUMN($AD$29),FALSE)*eurostat_totals[[#This Row],[2020 1]]</f>
        <v>11623.015937965358</v>
      </c>
      <c r="AU324" s="81">
        <f ca="1">VLOOKUP(eurostat_totals[[#This Row],[energy carrier EUCalc]],$AE$11:$BI$24,COLUMN()-COLUMN($AD$29),FALSE)*eurostat_totals[[#This Row],[2020 1]]</f>
        <v>3099.4709167907613</v>
      </c>
      <c r="AV324" s="81">
        <f>VLOOKUP(eurostat_totals[[#This Row],[energy carrier EUCalc]],$AE$11:$BI$24,COLUMN()-COLUMN($AD$29),FALSE)*eurostat_totals[[#This Row],[2020 1]]</f>
        <v>15497.354583953811</v>
      </c>
      <c r="AW324" s="81">
        <f ca="1">VLOOKUP(eurostat_totals[[#This Row],[energy carrier EUCalc]],$AE$11:$BI$24,COLUMN()-COLUMN($AD$29),FALSE)*eurostat_totals[[#This Row],[2020 1]]</f>
        <v>14722.48685475612</v>
      </c>
      <c r="AX324" s="81">
        <f ca="1">VLOOKUP(eurostat_totals[[#This Row],[energy carrier EUCalc]],$AE$11:$BI$24,COLUMN()-COLUMN($AD$29),FALSE)*eurostat_totals[[#This Row],[2020 1]]</f>
        <v>13947.619125558429</v>
      </c>
      <c r="AY324" s="81">
        <f ca="1">VLOOKUP(eurostat_totals[[#This Row],[energy carrier EUCalc]],$AE$11:$BI$24,COLUMN()-COLUMN($AD$29),FALSE)*eurostat_totals[[#This Row],[2020 1]]</f>
        <v>13172.751396360738</v>
      </c>
      <c r="AZ324" s="81">
        <f ca="1">VLOOKUP(eurostat_totals[[#This Row],[energy carrier EUCalc]],$AE$11:$BI$24,COLUMN()-COLUMN($AD$29),FALSE)*eurostat_totals[[#This Row],[2020 1]]</f>
        <v>12397.883667163047</v>
      </c>
      <c r="BA324" s="81">
        <f ca="1">VLOOKUP(eurostat_totals[[#This Row],[energy carrier EUCalc]],$AE$11:$BI$24,COLUMN()-COLUMN($AD$29),FALSE)*eurostat_totals[[#This Row],[2020 1]]</f>
        <v>11623.015937965358</v>
      </c>
      <c r="BB324" s="81">
        <f ca="1">VLOOKUP(eurostat_totals[[#This Row],[energy carrier EUCalc]],$AE$11:$BI$24,COLUMN()-COLUMN($AD$29),FALSE)*eurostat_totals[[#This Row],[2020 1]]</f>
        <v>1549.7354583953806</v>
      </c>
      <c r="BC324" s="81">
        <f>VLOOKUP(eurostat_totals[[#This Row],[energy carrier EUCalc]],$AE$11:$BI$24,COLUMN()-COLUMN($AD$29),FALSE)*eurostat_totals[[#This Row],[2020 1]]</f>
        <v>15497.354583953811</v>
      </c>
      <c r="BD324" s="81">
        <f ca="1">VLOOKUP(eurostat_totals[[#This Row],[energy carrier EUCalc]],$AE$11:$BI$24,COLUMN()-COLUMN($AD$29),FALSE)*eurostat_totals[[#This Row],[2020 1]]</f>
        <v>14722.48685475612</v>
      </c>
      <c r="BE324" s="81">
        <f ca="1">VLOOKUP(eurostat_totals[[#This Row],[energy carrier EUCalc]],$AE$11:$BI$24,COLUMN()-COLUMN($AD$29),FALSE)*eurostat_totals[[#This Row],[2020 1]]</f>
        <v>13947.619125558429</v>
      </c>
      <c r="BF324" s="81">
        <f ca="1">VLOOKUP(eurostat_totals[[#This Row],[energy carrier EUCalc]],$AE$11:$BI$24,COLUMN()-COLUMN($AD$29),FALSE)*eurostat_totals[[#This Row],[2020 1]]</f>
        <v>13172.751396360738</v>
      </c>
      <c r="BG324" s="81">
        <f ca="1">VLOOKUP(eurostat_totals[[#This Row],[energy carrier EUCalc]],$AE$11:$BI$24,COLUMN()-COLUMN($AD$29),FALSE)*eurostat_totals[[#This Row],[2020 1]]</f>
        <v>12397.883667163047</v>
      </c>
      <c r="BH324" s="81">
        <f ca="1">VLOOKUP(eurostat_totals[[#This Row],[energy carrier EUCalc]],$AE$11:$BI$24,COLUMN()-COLUMN($AD$29),FALSE)*eurostat_totals[[#This Row],[2020 1]]</f>
        <v>11623.015937965358</v>
      </c>
      <c r="BI324" s="81">
        <f ca="1">VLOOKUP(eurostat_totals[[#This Row],[energy carrier EUCalc]],$AE$11:$BI$24,COLUMN()-COLUMN($AD$29),FALSE)*eurostat_totals[[#This Row],[2020 1]]</f>
        <v>774.86772919769123</v>
      </c>
    </row>
    <row r="325" spans="1:61" x14ac:dyDescent="0.25">
      <c r="A325" s="81" t="str">
        <f t="shared" si="133"/>
        <v>liquid-ff-heatingoilLatvia</v>
      </c>
      <c r="B325" s="6" t="s">
        <v>34</v>
      </c>
      <c r="C325" t="s">
        <v>23</v>
      </c>
      <c r="D325" s="84">
        <v>1213.3257297778391</v>
      </c>
      <c r="E325" s="84">
        <v>1398.8473643617372</v>
      </c>
      <c r="F325" s="84">
        <v>1225.9379461640251</v>
      </c>
      <c r="G325" s="84">
        <v>984.82084805843931</v>
      </c>
      <c r="H325" s="84">
        <v>702.40891243034082</v>
      </c>
      <c r="I325" s="84">
        <v>340.7332652719619</v>
      </c>
      <c r="J325" s="84">
        <v>309.02981488829903</v>
      </c>
      <c r="K325" s="84">
        <v>331.15204927535927</v>
      </c>
      <c r="L325" s="84">
        <v>353.28445480466644</v>
      </c>
      <c r="M325" s="84">
        <v>341.47575865598736</v>
      </c>
      <c r="N325" s="84">
        <v>382.75025389400594</v>
      </c>
      <c r="O325" s="84">
        <v>384.32860312338823</v>
      </c>
      <c r="P325" s="84">
        <v>380.5913294781239</v>
      </c>
      <c r="Q325" s="84">
        <v>369.07167172285824</v>
      </c>
      <c r="R325" s="84">
        <v>376.16333968797215</v>
      </c>
      <c r="S325" s="84">
        <v>427.24479466774579</v>
      </c>
      <c r="T325" s="84">
        <v>443.01699083254545</v>
      </c>
      <c r="U325" s="84">
        <v>396.71282583001801</v>
      </c>
      <c r="V325" s="84">
        <v>382.09893470395269</v>
      </c>
      <c r="W325" s="84">
        <v>528.44848751790937</v>
      </c>
      <c r="X325" s="84">
        <v>572.69182312176133</v>
      </c>
      <c r="Y325" s="84">
        <v>567.40786719341679</v>
      </c>
      <c r="Z325" s="84">
        <v>572.52151775609593</v>
      </c>
      <c r="AA325" s="84">
        <v>559.17824077994419</v>
      </c>
      <c r="AB325" s="84">
        <v>578.06131461739176</v>
      </c>
      <c r="AC325" s="84">
        <v>501.37514809800587</v>
      </c>
      <c r="AD325" s="84">
        <v>520.09694102418769</v>
      </c>
      <c r="AE325" s="84">
        <v>558.0293224554124</v>
      </c>
      <c r="AF325" s="84">
        <f t="shared" si="130"/>
        <v>555.13088339527565</v>
      </c>
      <c r="AG325" s="84">
        <f t="shared" si="131"/>
        <v>554.32141191834194</v>
      </c>
      <c r="AH325" s="84">
        <f t="shared" si="132"/>
        <v>549.57343137853195</v>
      </c>
      <c r="AI325" s="84">
        <f ca="1">VLOOKUP(eurostat_totals[[#This Row],[energy carrier EUCalc]],$AE$11:$BI$24,COLUMN()-COLUMN($AD$29),FALSE)*eurostat_totals[[#This Row],[2020 1]]</f>
        <v>522.09475980960531</v>
      </c>
      <c r="AJ325" s="84">
        <f ca="1">VLOOKUP(eurostat_totals[[#This Row],[energy carrier EUCalc]],$AE$11:$BI$24,COLUMN()-COLUMN($AD$29),FALSE)*eurostat_totals[[#This Row],[2020 1]]</f>
        <v>494.61608824067872</v>
      </c>
      <c r="AK325" s="84">
        <f ca="1">VLOOKUP(eurostat_totals[[#This Row],[energy carrier EUCalc]],$AE$11:$BI$24,COLUMN()-COLUMN($AD$29),FALSE)*eurostat_totals[[#This Row],[2020 1]]</f>
        <v>467.13741667175208</v>
      </c>
      <c r="AL325" s="84">
        <f ca="1">VLOOKUP(eurostat_totals[[#This Row],[energy carrier EUCalc]],$AE$11:$BI$24,COLUMN()-COLUMN($AD$29),FALSE)*eurostat_totals[[#This Row],[2020 1]]</f>
        <v>439.65874510282555</v>
      </c>
      <c r="AM325" s="84">
        <f ca="1">VLOOKUP(eurostat_totals[[#This Row],[energy carrier EUCalc]],$AE$11:$BI$24,COLUMN()-COLUMN($AD$29),FALSE)*eurostat_totals[[#This Row],[2020 1]]</f>
        <v>412.18007353389896</v>
      </c>
      <c r="AN325" s="84">
        <f ca="1">VLOOKUP(eurostat_totals[[#This Row],[energy carrier EUCalc]],$AE$11:$BI$24,COLUMN()-COLUMN($AD$29),FALSE)*eurostat_totals[[#This Row],[2020 1]]</f>
        <v>384.70140196497232</v>
      </c>
      <c r="AO325" s="84">
        <f>VLOOKUP(eurostat_totals[[#This Row],[energy carrier EUCalc]],$AE$11:$BI$24,COLUMN()-COLUMN($AD$29),FALSE)*eurostat_totals[[#This Row],[2020 1]]</f>
        <v>549.57343137853195</v>
      </c>
      <c r="AP325" s="84">
        <f ca="1">VLOOKUP(eurostat_totals[[#This Row],[energy carrier EUCalc]],$AE$11:$BI$24,COLUMN()-COLUMN($AD$29),FALSE)*eurostat_totals[[#This Row],[2020 1]]</f>
        <v>522.09475980960531</v>
      </c>
      <c r="AQ325" s="84">
        <f ca="1">VLOOKUP(eurostat_totals[[#This Row],[energy carrier EUCalc]],$AE$11:$BI$24,COLUMN()-COLUMN($AD$29),FALSE)*eurostat_totals[[#This Row],[2020 1]]</f>
        <v>494.61608824067872</v>
      </c>
      <c r="AR325" s="81">
        <f ca="1">VLOOKUP(eurostat_totals[[#This Row],[energy carrier EUCalc]],$AE$11:$BI$24,COLUMN()-COLUMN($AD$29),FALSE)*eurostat_totals[[#This Row],[2020 1]]</f>
        <v>467.13741667175208</v>
      </c>
      <c r="AS325" s="81">
        <f ca="1">VLOOKUP(eurostat_totals[[#This Row],[energy carrier EUCalc]],$AE$11:$BI$24,COLUMN()-COLUMN($AD$29),FALSE)*eurostat_totals[[#This Row],[2020 1]]</f>
        <v>439.65874510282555</v>
      </c>
      <c r="AT325" s="81">
        <f ca="1">VLOOKUP(eurostat_totals[[#This Row],[energy carrier EUCalc]],$AE$11:$BI$24,COLUMN()-COLUMN($AD$29),FALSE)*eurostat_totals[[#This Row],[2020 1]]</f>
        <v>412.18007353389896</v>
      </c>
      <c r="AU325" s="81">
        <f ca="1">VLOOKUP(eurostat_totals[[#This Row],[energy carrier EUCalc]],$AE$11:$BI$24,COLUMN()-COLUMN($AD$29),FALSE)*eurostat_totals[[#This Row],[2020 1]]</f>
        <v>109.91468627570636</v>
      </c>
      <c r="AV325" s="81">
        <f>VLOOKUP(eurostat_totals[[#This Row],[energy carrier EUCalc]],$AE$11:$BI$24,COLUMN()-COLUMN($AD$29),FALSE)*eurostat_totals[[#This Row],[2020 1]]</f>
        <v>549.57343137853195</v>
      </c>
      <c r="AW325" s="81">
        <f ca="1">VLOOKUP(eurostat_totals[[#This Row],[energy carrier EUCalc]],$AE$11:$BI$24,COLUMN()-COLUMN($AD$29),FALSE)*eurostat_totals[[#This Row],[2020 1]]</f>
        <v>522.09475980960531</v>
      </c>
      <c r="AX325" s="81">
        <f ca="1">VLOOKUP(eurostat_totals[[#This Row],[energy carrier EUCalc]],$AE$11:$BI$24,COLUMN()-COLUMN($AD$29),FALSE)*eurostat_totals[[#This Row],[2020 1]]</f>
        <v>494.61608824067872</v>
      </c>
      <c r="AY325" s="81">
        <f ca="1">VLOOKUP(eurostat_totals[[#This Row],[energy carrier EUCalc]],$AE$11:$BI$24,COLUMN()-COLUMN($AD$29),FALSE)*eurostat_totals[[#This Row],[2020 1]]</f>
        <v>467.13741667175208</v>
      </c>
      <c r="AZ325" s="81">
        <f ca="1">VLOOKUP(eurostat_totals[[#This Row],[energy carrier EUCalc]],$AE$11:$BI$24,COLUMN()-COLUMN($AD$29),FALSE)*eurostat_totals[[#This Row],[2020 1]]</f>
        <v>439.65874510282555</v>
      </c>
      <c r="BA325" s="81">
        <f ca="1">VLOOKUP(eurostat_totals[[#This Row],[energy carrier EUCalc]],$AE$11:$BI$24,COLUMN()-COLUMN($AD$29),FALSE)*eurostat_totals[[#This Row],[2020 1]]</f>
        <v>412.18007353389896</v>
      </c>
      <c r="BB325" s="81">
        <f ca="1">VLOOKUP(eurostat_totals[[#This Row],[energy carrier EUCalc]],$AE$11:$BI$24,COLUMN()-COLUMN($AD$29),FALSE)*eurostat_totals[[#This Row],[2020 1]]</f>
        <v>54.957343137853179</v>
      </c>
      <c r="BC325" s="81">
        <f>VLOOKUP(eurostat_totals[[#This Row],[energy carrier EUCalc]],$AE$11:$BI$24,COLUMN()-COLUMN($AD$29),FALSE)*eurostat_totals[[#This Row],[2020 1]]</f>
        <v>549.57343137853195</v>
      </c>
      <c r="BD325" s="81">
        <f ca="1">VLOOKUP(eurostat_totals[[#This Row],[energy carrier EUCalc]],$AE$11:$BI$24,COLUMN()-COLUMN($AD$29),FALSE)*eurostat_totals[[#This Row],[2020 1]]</f>
        <v>522.09475980960531</v>
      </c>
      <c r="BE325" s="81">
        <f ca="1">VLOOKUP(eurostat_totals[[#This Row],[energy carrier EUCalc]],$AE$11:$BI$24,COLUMN()-COLUMN($AD$29),FALSE)*eurostat_totals[[#This Row],[2020 1]]</f>
        <v>494.61608824067872</v>
      </c>
      <c r="BF325" s="81">
        <f ca="1">VLOOKUP(eurostat_totals[[#This Row],[energy carrier EUCalc]],$AE$11:$BI$24,COLUMN()-COLUMN($AD$29),FALSE)*eurostat_totals[[#This Row],[2020 1]]</f>
        <v>467.13741667175208</v>
      </c>
      <c r="BG325" s="81">
        <f ca="1">VLOOKUP(eurostat_totals[[#This Row],[energy carrier EUCalc]],$AE$11:$BI$24,COLUMN()-COLUMN($AD$29),FALSE)*eurostat_totals[[#This Row],[2020 1]]</f>
        <v>439.65874510282555</v>
      </c>
      <c r="BH325" s="81">
        <f ca="1">VLOOKUP(eurostat_totals[[#This Row],[energy carrier EUCalc]],$AE$11:$BI$24,COLUMN()-COLUMN($AD$29),FALSE)*eurostat_totals[[#This Row],[2020 1]]</f>
        <v>412.18007353389896</v>
      </c>
      <c r="BI325" s="81">
        <f ca="1">VLOOKUP(eurostat_totals[[#This Row],[energy carrier EUCalc]],$AE$11:$BI$24,COLUMN()-COLUMN($AD$29),FALSE)*eurostat_totals[[#This Row],[2020 1]]</f>
        <v>27.478671568926622</v>
      </c>
    </row>
    <row r="326" spans="1:61" x14ac:dyDescent="0.25">
      <c r="A326" s="81" t="str">
        <f t="shared" si="133"/>
        <v>liquid-ff-heatingoilLithuania</v>
      </c>
      <c r="B326" s="6" t="s">
        <v>34</v>
      </c>
      <c r="C326" t="s">
        <v>24</v>
      </c>
      <c r="D326" s="84">
        <v>0</v>
      </c>
      <c r="E326" s="84">
        <v>0</v>
      </c>
      <c r="F326" s="84">
        <v>0</v>
      </c>
      <c r="G326" s="84">
        <v>0</v>
      </c>
      <c r="H326" s="84">
        <v>0</v>
      </c>
      <c r="I326" s="84">
        <v>0</v>
      </c>
      <c r="J326" s="84">
        <v>0</v>
      </c>
      <c r="K326" s="84">
        <v>0</v>
      </c>
      <c r="L326" s="84">
        <v>0</v>
      </c>
      <c r="M326" s="84">
        <v>0</v>
      </c>
      <c r="N326" s="84">
        <v>0</v>
      </c>
      <c r="O326" s="84">
        <v>0</v>
      </c>
      <c r="P326" s="84">
        <v>0</v>
      </c>
      <c r="Q326" s="84">
        <v>0</v>
      </c>
      <c r="R326" s="84">
        <v>0</v>
      </c>
      <c r="S326" s="84">
        <v>639.35287051720388</v>
      </c>
      <c r="T326" s="84">
        <v>561.95019588243088</v>
      </c>
      <c r="U326" s="84">
        <v>389.09116944699798</v>
      </c>
      <c r="V326" s="84">
        <v>386.80168475428047</v>
      </c>
      <c r="W326" s="84">
        <v>393.24686568524737</v>
      </c>
      <c r="X326" s="84">
        <v>460.17887020487575</v>
      </c>
      <c r="Y326" s="84">
        <v>503.96886970949168</v>
      </c>
      <c r="Z326" s="84">
        <v>562.3852663334261</v>
      </c>
      <c r="AA326" s="84">
        <v>464.02245554575961</v>
      </c>
      <c r="AB326" s="84">
        <v>436.45843157158589</v>
      </c>
      <c r="AC326" s="84">
        <v>378.00374885422832</v>
      </c>
      <c r="AD326" s="84">
        <v>445.50507841345001</v>
      </c>
      <c r="AE326" s="84">
        <v>510.52039241250861</v>
      </c>
      <c r="AF326" s="84">
        <f t="shared" si="130"/>
        <v>500.14741762832512</v>
      </c>
      <c r="AG326" s="84">
        <f t="shared" si="131"/>
        <v>507.3724100448382</v>
      </c>
      <c r="AH326" s="84">
        <f t="shared" si="132"/>
        <v>521.55520573948866</v>
      </c>
      <c r="AI326" s="84">
        <f ca="1">VLOOKUP(eurostat_totals[[#This Row],[energy carrier EUCalc]],$AE$11:$BI$24,COLUMN()-COLUMN($AD$29),FALSE)*eurostat_totals[[#This Row],[2020 1]]</f>
        <v>495.47744545251419</v>
      </c>
      <c r="AJ326" s="84">
        <f ca="1">VLOOKUP(eurostat_totals[[#This Row],[energy carrier EUCalc]],$AE$11:$BI$24,COLUMN()-COLUMN($AD$29),FALSE)*eurostat_totals[[#This Row],[2020 1]]</f>
        <v>469.39968516553972</v>
      </c>
      <c r="AK326" s="84">
        <f ca="1">VLOOKUP(eurostat_totals[[#This Row],[energy carrier EUCalc]],$AE$11:$BI$24,COLUMN()-COLUMN($AD$29),FALSE)*eurostat_totals[[#This Row],[2020 1]]</f>
        <v>443.32192487856531</v>
      </c>
      <c r="AL326" s="84">
        <f ca="1">VLOOKUP(eurostat_totals[[#This Row],[energy carrier EUCalc]],$AE$11:$BI$24,COLUMN()-COLUMN($AD$29),FALSE)*eurostat_totals[[#This Row],[2020 1]]</f>
        <v>417.2441645915909</v>
      </c>
      <c r="AM326" s="84">
        <f ca="1">VLOOKUP(eurostat_totals[[#This Row],[energy carrier EUCalc]],$AE$11:$BI$24,COLUMN()-COLUMN($AD$29),FALSE)*eurostat_totals[[#This Row],[2020 1]]</f>
        <v>391.16640430461649</v>
      </c>
      <c r="AN326" s="84">
        <f ca="1">VLOOKUP(eurostat_totals[[#This Row],[energy carrier EUCalc]],$AE$11:$BI$24,COLUMN()-COLUMN($AD$29),FALSE)*eurostat_totals[[#This Row],[2020 1]]</f>
        <v>365.08864401764203</v>
      </c>
      <c r="AO326" s="84">
        <f>VLOOKUP(eurostat_totals[[#This Row],[energy carrier EUCalc]],$AE$11:$BI$24,COLUMN()-COLUMN($AD$29),FALSE)*eurostat_totals[[#This Row],[2020 1]]</f>
        <v>521.55520573948866</v>
      </c>
      <c r="AP326" s="84">
        <f ca="1">VLOOKUP(eurostat_totals[[#This Row],[energy carrier EUCalc]],$AE$11:$BI$24,COLUMN()-COLUMN($AD$29),FALSE)*eurostat_totals[[#This Row],[2020 1]]</f>
        <v>495.47744545251419</v>
      </c>
      <c r="AQ326" s="84">
        <f ca="1">VLOOKUP(eurostat_totals[[#This Row],[energy carrier EUCalc]],$AE$11:$BI$24,COLUMN()-COLUMN($AD$29),FALSE)*eurostat_totals[[#This Row],[2020 1]]</f>
        <v>469.39968516553972</v>
      </c>
      <c r="AR326" s="81">
        <f ca="1">VLOOKUP(eurostat_totals[[#This Row],[energy carrier EUCalc]],$AE$11:$BI$24,COLUMN()-COLUMN($AD$29),FALSE)*eurostat_totals[[#This Row],[2020 1]]</f>
        <v>443.32192487856531</v>
      </c>
      <c r="AS326" s="81">
        <f ca="1">VLOOKUP(eurostat_totals[[#This Row],[energy carrier EUCalc]],$AE$11:$BI$24,COLUMN()-COLUMN($AD$29),FALSE)*eurostat_totals[[#This Row],[2020 1]]</f>
        <v>417.2441645915909</v>
      </c>
      <c r="AT326" s="81">
        <f ca="1">VLOOKUP(eurostat_totals[[#This Row],[energy carrier EUCalc]],$AE$11:$BI$24,COLUMN()-COLUMN($AD$29),FALSE)*eurostat_totals[[#This Row],[2020 1]]</f>
        <v>391.16640430461649</v>
      </c>
      <c r="AU326" s="81">
        <f ca="1">VLOOKUP(eurostat_totals[[#This Row],[energy carrier EUCalc]],$AE$11:$BI$24,COLUMN()-COLUMN($AD$29),FALSE)*eurostat_totals[[#This Row],[2020 1]]</f>
        <v>104.31104114789771</v>
      </c>
      <c r="AV326" s="81">
        <f>VLOOKUP(eurostat_totals[[#This Row],[energy carrier EUCalc]],$AE$11:$BI$24,COLUMN()-COLUMN($AD$29),FALSE)*eurostat_totals[[#This Row],[2020 1]]</f>
        <v>521.55520573948866</v>
      </c>
      <c r="AW326" s="81">
        <f ca="1">VLOOKUP(eurostat_totals[[#This Row],[energy carrier EUCalc]],$AE$11:$BI$24,COLUMN()-COLUMN($AD$29),FALSE)*eurostat_totals[[#This Row],[2020 1]]</f>
        <v>495.47744545251419</v>
      </c>
      <c r="AX326" s="81">
        <f ca="1">VLOOKUP(eurostat_totals[[#This Row],[energy carrier EUCalc]],$AE$11:$BI$24,COLUMN()-COLUMN($AD$29),FALSE)*eurostat_totals[[#This Row],[2020 1]]</f>
        <v>469.39968516553972</v>
      </c>
      <c r="AY326" s="81">
        <f ca="1">VLOOKUP(eurostat_totals[[#This Row],[energy carrier EUCalc]],$AE$11:$BI$24,COLUMN()-COLUMN($AD$29),FALSE)*eurostat_totals[[#This Row],[2020 1]]</f>
        <v>443.32192487856531</v>
      </c>
      <c r="AZ326" s="81">
        <f ca="1">VLOOKUP(eurostat_totals[[#This Row],[energy carrier EUCalc]],$AE$11:$BI$24,COLUMN()-COLUMN($AD$29),FALSE)*eurostat_totals[[#This Row],[2020 1]]</f>
        <v>417.2441645915909</v>
      </c>
      <c r="BA326" s="81">
        <f ca="1">VLOOKUP(eurostat_totals[[#This Row],[energy carrier EUCalc]],$AE$11:$BI$24,COLUMN()-COLUMN($AD$29),FALSE)*eurostat_totals[[#This Row],[2020 1]]</f>
        <v>391.16640430461649</v>
      </c>
      <c r="BB326" s="81">
        <f ca="1">VLOOKUP(eurostat_totals[[#This Row],[energy carrier EUCalc]],$AE$11:$BI$24,COLUMN()-COLUMN($AD$29),FALSE)*eurostat_totals[[#This Row],[2020 1]]</f>
        <v>52.155520573948856</v>
      </c>
      <c r="BC326" s="81">
        <f>VLOOKUP(eurostat_totals[[#This Row],[energy carrier EUCalc]],$AE$11:$BI$24,COLUMN()-COLUMN($AD$29),FALSE)*eurostat_totals[[#This Row],[2020 1]]</f>
        <v>521.55520573948866</v>
      </c>
      <c r="BD326" s="81">
        <f ca="1">VLOOKUP(eurostat_totals[[#This Row],[energy carrier EUCalc]],$AE$11:$BI$24,COLUMN()-COLUMN($AD$29),FALSE)*eurostat_totals[[#This Row],[2020 1]]</f>
        <v>495.47744545251419</v>
      </c>
      <c r="BE326" s="81">
        <f ca="1">VLOOKUP(eurostat_totals[[#This Row],[energy carrier EUCalc]],$AE$11:$BI$24,COLUMN()-COLUMN($AD$29),FALSE)*eurostat_totals[[#This Row],[2020 1]]</f>
        <v>469.39968516553972</v>
      </c>
      <c r="BF326" s="81">
        <f ca="1">VLOOKUP(eurostat_totals[[#This Row],[energy carrier EUCalc]],$AE$11:$BI$24,COLUMN()-COLUMN($AD$29),FALSE)*eurostat_totals[[#This Row],[2020 1]]</f>
        <v>443.32192487856531</v>
      </c>
      <c r="BG326" s="81">
        <f ca="1">VLOOKUP(eurostat_totals[[#This Row],[energy carrier EUCalc]],$AE$11:$BI$24,COLUMN()-COLUMN($AD$29),FALSE)*eurostat_totals[[#This Row],[2020 1]]</f>
        <v>417.2441645915909</v>
      </c>
      <c r="BH326" s="81">
        <f ca="1">VLOOKUP(eurostat_totals[[#This Row],[energy carrier EUCalc]],$AE$11:$BI$24,COLUMN()-COLUMN($AD$29),FALSE)*eurostat_totals[[#This Row],[2020 1]]</f>
        <v>391.16640430461649</v>
      </c>
      <c r="BI326" s="81">
        <f ca="1">VLOOKUP(eurostat_totals[[#This Row],[energy carrier EUCalc]],$AE$11:$BI$24,COLUMN()-COLUMN($AD$29),FALSE)*eurostat_totals[[#This Row],[2020 1]]</f>
        <v>26.077760286974456</v>
      </c>
    </row>
    <row r="327" spans="1:61" x14ac:dyDescent="0.25">
      <c r="A327" s="81" t="str">
        <f t="shared" si="133"/>
        <v>liquid-ff-heatingoilLuxembourg</v>
      </c>
      <c r="B327" s="6" t="s">
        <v>34</v>
      </c>
      <c r="C327" t="s">
        <v>27</v>
      </c>
      <c r="D327" s="84">
        <v>3206.4492466027773</v>
      </c>
      <c r="E327" s="84">
        <v>3959.8746613718426</v>
      </c>
      <c r="F327" s="84">
        <v>3540.1087700906492</v>
      </c>
      <c r="G327" s="84">
        <v>3421.492422340868</v>
      </c>
      <c r="H327" s="84">
        <v>3269.9206071441963</v>
      </c>
      <c r="I327" s="84">
        <v>3183.8142393508742</v>
      </c>
      <c r="J327" s="84">
        <v>3486.0668947633544</v>
      </c>
      <c r="K327" s="84">
        <v>3462.7636562758044</v>
      </c>
      <c r="L327" s="84">
        <v>3570.3913125949521</v>
      </c>
      <c r="M327" s="84">
        <v>3029.5588923666064</v>
      </c>
      <c r="N327" s="84">
        <v>2415.2846772871926</v>
      </c>
      <c r="O327" s="84">
        <v>2619.5917028289996</v>
      </c>
      <c r="P327" s="84">
        <v>2369.0673293910745</v>
      </c>
      <c r="Q327" s="84">
        <v>2412.9272828813059</v>
      </c>
      <c r="R327" s="84">
        <v>2573.8916414436185</v>
      </c>
      <c r="S327" s="84">
        <v>2482.5807578170857</v>
      </c>
      <c r="T327" s="84">
        <v>2540.9153369000151</v>
      </c>
      <c r="U327" s="84">
        <v>2391.9882018632666</v>
      </c>
      <c r="V327" s="84">
        <v>2405.5638635310961</v>
      </c>
      <c r="W327" s="84">
        <v>2365.590574346405</v>
      </c>
      <c r="X327" s="84">
        <v>2022.9444888295156</v>
      </c>
      <c r="Y327" s="84">
        <v>1778.8573822945405</v>
      </c>
      <c r="Z327" s="84">
        <v>2000.290397815982</v>
      </c>
      <c r="AA327" s="84">
        <v>1883.5270645029796</v>
      </c>
      <c r="AB327" s="84">
        <v>1590.7895297448581</v>
      </c>
      <c r="AC327" s="84">
        <v>1849.8782129596759</v>
      </c>
      <c r="AD327" s="84">
        <v>1844.6829535506286</v>
      </c>
      <c r="AE327" s="84">
        <v>1797.3297842890865</v>
      </c>
      <c r="AF327" s="84">
        <f t="shared" si="130"/>
        <v>1756.7376615837074</v>
      </c>
      <c r="AG327" s="84">
        <f t="shared" si="131"/>
        <v>1731.379780999853</v>
      </c>
      <c r="AH327" s="84">
        <f t="shared" si="132"/>
        <v>1759.497831250852</v>
      </c>
      <c r="AI327" s="84">
        <f ca="1">VLOOKUP(eurostat_totals[[#This Row],[energy carrier EUCalc]],$AE$11:$BI$24,COLUMN()-COLUMN($AD$29),FALSE)*eurostat_totals[[#This Row],[2020 1]]</f>
        <v>1671.5229396883092</v>
      </c>
      <c r="AJ327" s="84">
        <f ca="1">VLOOKUP(eurostat_totals[[#This Row],[energy carrier EUCalc]],$AE$11:$BI$24,COLUMN()-COLUMN($AD$29),FALSE)*eurostat_totals[[#This Row],[2020 1]]</f>
        <v>1583.5480481257666</v>
      </c>
      <c r="AK327" s="84">
        <f ca="1">VLOOKUP(eurostat_totals[[#This Row],[energy carrier EUCalc]],$AE$11:$BI$24,COLUMN()-COLUMN($AD$29),FALSE)*eurostat_totals[[#This Row],[2020 1]]</f>
        <v>1495.5731565632238</v>
      </c>
      <c r="AL327" s="84">
        <f ca="1">VLOOKUP(eurostat_totals[[#This Row],[energy carrier EUCalc]],$AE$11:$BI$24,COLUMN()-COLUMN($AD$29),FALSE)*eurostat_totals[[#This Row],[2020 1]]</f>
        <v>1407.5982650006815</v>
      </c>
      <c r="AM327" s="84">
        <f ca="1">VLOOKUP(eurostat_totals[[#This Row],[energy carrier EUCalc]],$AE$11:$BI$24,COLUMN()-COLUMN($AD$29),FALSE)*eurostat_totals[[#This Row],[2020 1]]</f>
        <v>1319.623373438139</v>
      </c>
      <c r="AN327" s="84">
        <f ca="1">VLOOKUP(eurostat_totals[[#This Row],[energy carrier EUCalc]],$AE$11:$BI$24,COLUMN()-COLUMN($AD$29),FALSE)*eurostat_totals[[#This Row],[2020 1]]</f>
        <v>1231.6484818755962</v>
      </c>
      <c r="AO327" s="84">
        <f>VLOOKUP(eurostat_totals[[#This Row],[energy carrier EUCalc]],$AE$11:$BI$24,COLUMN()-COLUMN($AD$29),FALSE)*eurostat_totals[[#This Row],[2020 1]]</f>
        <v>1759.497831250852</v>
      </c>
      <c r="AP327" s="84">
        <f ca="1">VLOOKUP(eurostat_totals[[#This Row],[energy carrier EUCalc]],$AE$11:$BI$24,COLUMN()-COLUMN($AD$29),FALSE)*eurostat_totals[[#This Row],[2020 1]]</f>
        <v>1671.5229396883092</v>
      </c>
      <c r="AQ327" s="84">
        <f ca="1">VLOOKUP(eurostat_totals[[#This Row],[energy carrier EUCalc]],$AE$11:$BI$24,COLUMN()-COLUMN($AD$29),FALSE)*eurostat_totals[[#This Row],[2020 1]]</f>
        <v>1583.5480481257666</v>
      </c>
      <c r="AR327" s="81">
        <f ca="1">VLOOKUP(eurostat_totals[[#This Row],[energy carrier EUCalc]],$AE$11:$BI$24,COLUMN()-COLUMN($AD$29),FALSE)*eurostat_totals[[#This Row],[2020 1]]</f>
        <v>1495.5731565632238</v>
      </c>
      <c r="AS327" s="81">
        <f ca="1">VLOOKUP(eurostat_totals[[#This Row],[energy carrier EUCalc]],$AE$11:$BI$24,COLUMN()-COLUMN($AD$29),FALSE)*eurostat_totals[[#This Row],[2020 1]]</f>
        <v>1407.5982650006815</v>
      </c>
      <c r="AT327" s="81">
        <f ca="1">VLOOKUP(eurostat_totals[[#This Row],[energy carrier EUCalc]],$AE$11:$BI$24,COLUMN()-COLUMN($AD$29),FALSE)*eurostat_totals[[#This Row],[2020 1]]</f>
        <v>1319.623373438139</v>
      </c>
      <c r="AU327" s="81">
        <f ca="1">VLOOKUP(eurostat_totals[[#This Row],[energy carrier EUCalc]],$AE$11:$BI$24,COLUMN()-COLUMN($AD$29),FALSE)*eurostat_totals[[#This Row],[2020 1]]</f>
        <v>351.89956625017032</v>
      </c>
      <c r="AV327" s="81">
        <f>VLOOKUP(eurostat_totals[[#This Row],[energy carrier EUCalc]],$AE$11:$BI$24,COLUMN()-COLUMN($AD$29),FALSE)*eurostat_totals[[#This Row],[2020 1]]</f>
        <v>1759.497831250852</v>
      </c>
      <c r="AW327" s="81">
        <f ca="1">VLOOKUP(eurostat_totals[[#This Row],[energy carrier EUCalc]],$AE$11:$BI$24,COLUMN()-COLUMN($AD$29),FALSE)*eurostat_totals[[#This Row],[2020 1]]</f>
        <v>1671.5229396883092</v>
      </c>
      <c r="AX327" s="81">
        <f ca="1">VLOOKUP(eurostat_totals[[#This Row],[energy carrier EUCalc]],$AE$11:$BI$24,COLUMN()-COLUMN($AD$29),FALSE)*eurostat_totals[[#This Row],[2020 1]]</f>
        <v>1583.5480481257666</v>
      </c>
      <c r="AY327" s="81">
        <f ca="1">VLOOKUP(eurostat_totals[[#This Row],[energy carrier EUCalc]],$AE$11:$BI$24,COLUMN()-COLUMN($AD$29),FALSE)*eurostat_totals[[#This Row],[2020 1]]</f>
        <v>1495.5731565632238</v>
      </c>
      <c r="AZ327" s="81">
        <f ca="1">VLOOKUP(eurostat_totals[[#This Row],[energy carrier EUCalc]],$AE$11:$BI$24,COLUMN()-COLUMN($AD$29),FALSE)*eurostat_totals[[#This Row],[2020 1]]</f>
        <v>1407.5982650006815</v>
      </c>
      <c r="BA327" s="81">
        <f ca="1">VLOOKUP(eurostat_totals[[#This Row],[energy carrier EUCalc]],$AE$11:$BI$24,COLUMN()-COLUMN($AD$29),FALSE)*eurostat_totals[[#This Row],[2020 1]]</f>
        <v>1319.623373438139</v>
      </c>
      <c r="BB327" s="81">
        <f ca="1">VLOOKUP(eurostat_totals[[#This Row],[energy carrier EUCalc]],$AE$11:$BI$24,COLUMN()-COLUMN($AD$29),FALSE)*eurostat_totals[[#This Row],[2020 1]]</f>
        <v>175.94978312508516</v>
      </c>
      <c r="BC327" s="81">
        <f>VLOOKUP(eurostat_totals[[#This Row],[energy carrier EUCalc]],$AE$11:$BI$24,COLUMN()-COLUMN($AD$29),FALSE)*eurostat_totals[[#This Row],[2020 1]]</f>
        <v>1759.497831250852</v>
      </c>
      <c r="BD327" s="81">
        <f ca="1">VLOOKUP(eurostat_totals[[#This Row],[energy carrier EUCalc]],$AE$11:$BI$24,COLUMN()-COLUMN($AD$29),FALSE)*eurostat_totals[[#This Row],[2020 1]]</f>
        <v>1671.5229396883092</v>
      </c>
      <c r="BE327" s="81">
        <f ca="1">VLOOKUP(eurostat_totals[[#This Row],[energy carrier EUCalc]],$AE$11:$BI$24,COLUMN()-COLUMN($AD$29),FALSE)*eurostat_totals[[#This Row],[2020 1]]</f>
        <v>1583.5480481257666</v>
      </c>
      <c r="BF327" s="81">
        <f ca="1">VLOOKUP(eurostat_totals[[#This Row],[energy carrier EUCalc]],$AE$11:$BI$24,COLUMN()-COLUMN($AD$29),FALSE)*eurostat_totals[[#This Row],[2020 1]]</f>
        <v>1495.5731565632238</v>
      </c>
      <c r="BG327" s="81">
        <f ca="1">VLOOKUP(eurostat_totals[[#This Row],[energy carrier EUCalc]],$AE$11:$BI$24,COLUMN()-COLUMN($AD$29),FALSE)*eurostat_totals[[#This Row],[2020 1]]</f>
        <v>1407.5982650006815</v>
      </c>
      <c r="BH327" s="81">
        <f ca="1">VLOOKUP(eurostat_totals[[#This Row],[energy carrier EUCalc]],$AE$11:$BI$24,COLUMN()-COLUMN($AD$29),FALSE)*eurostat_totals[[#This Row],[2020 1]]</f>
        <v>1319.623373438139</v>
      </c>
      <c r="BI327" s="81">
        <f ca="1">VLOOKUP(eurostat_totals[[#This Row],[energy carrier EUCalc]],$AE$11:$BI$24,COLUMN()-COLUMN($AD$29),FALSE)*eurostat_totals[[#This Row],[2020 1]]</f>
        <v>87.97489156254268</v>
      </c>
    </row>
    <row r="328" spans="1:61" x14ac:dyDescent="0.25">
      <c r="A328" s="81" t="str">
        <f t="shared" si="133"/>
        <v>liquid-ff-heatingoilMalta</v>
      </c>
      <c r="B328" s="6" t="s">
        <v>34</v>
      </c>
      <c r="C328" t="s">
        <v>29</v>
      </c>
      <c r="D328" s="84">
        <v>0</v>
      </c>
      <c r="E328" s="84">
        <v>0</v>
      </c>
      <c r="F328" s="84">
        <v>0</v>
      </c>
      <c r="G328" s="84">
        <v>0</v>
      </c>
      <c r="H328" s="84">
        <v>0</v>
      </c>
      <c r="I328" s="84">
        <v>0</v>
      </c>
      <c r="J328" s="84">
        <v>0</v>
      </c>
      <c r="K328" s="84">
        <v>0</v>
      </c>
      <c r="L328" s="84">
        <v>0</v>
      </c>
      <c r="M328" s="84">
        <v>0</v>
      </c>
      <c r="N328" s="84">
        <v>0</v>
      </c>
      <c r="O328" s="84">
        <v>0</v>
      </c>
      <c r="P328" s="84">
        <v>0</v>
      </c>
      <c r="Q328" s="84">
        <v>0</v>
      </c>
      <c r="R328" s="84">
        <v>0</v>
      </c>
      <c r="S328" s="84">
        <v>0</v>
      </c>
      <c r="T328" s="84">
        <v>0</v>
      </c>
      <c r="U328" s="84">
        <v>0</v>
      </c>
      <c r="V328" s="84">
        <v>0</v>
      </c>
      <c r="W328" s="84">
        <v>0</v>
      </c>
      <c r="X328" s="84">
        <v>0</v>
      </c>
      <c r="Y328" s="84">
        <v>0</v>
      </c>
      <c r="Z328" s="84">
        <v>0</v>
      </c>
      <c r="AA328" s="84">
        <v>165.27393000000001</v>
      </c>
      <c r="AB328" s="84">
        <v>152.50418999999999</v>
      </c>
      <c r="AC328" s="84">
        <v>202.78068000000002</v>
      </c>
      <c r="AD328" s="84">
        <v>215.55042</v>
      </c>
      <c r="AE328" s="84">
        <v>190.72037000000003</v>
      </c>
      <c r="AF328" s="84">
        <f t="shared" si="130"/>
        <v>228.86444400000005</v>
      </c>
      <c r="AG328" s="84">
        <f t="shared" si="131"/>
        <v>241.58254680000005</v>
      </c>
      <c r="AH328" s="84">
        <f t="shared" si="132"/>
        <v>259.39821816000006</v>
      </c>
      <c r="AI328" s="84">
        <f ca="1">VLOOKUP(eurostat_totals[[#This Row],[energy carrier EUCalc]],$AE$11:$BI$24,COLUMN()-COLUMN($AD$29),FALSE)*eurostat_totals[[#This Row],[2020 1]]</f>
        <v>246.42830725200005</v>
      </c>
      <c r="AJ328" s="84">
        <f ca="1">VLOOKUP(eurostat_totals[[#This Row],[energy carrier EUCalc]],$AE$11:$BI$24,COLUMN()-COLUMN($AD$29),FALSE)*eurostat_totals[[#This Row],[2020 1]]</f>
        <v>233.45839634400002</v>
      </c>
      <c r="AK328" s="84">
        <f ca="1">VLOOKUP(eurostat_totals[[#This Row],[energy carrier EUCalc]],$AE$11:$BI$24,COLUMN()-COLUMN($AD$29),FALSE)*eurostat_totals[[#This Row],[2020 1]]</f>
        <v>220.48848543600002</v>
      </c>
      <c r="AL328" s="84">
        <f ca="1">VLOOKUP(eurostat_totals[[#This Row],[energy carrier EUCalc]],$AE$11:$BI$24,COLUMN()-COLUMN($AD$29),FALSE)*eurostat_totals[[#This Row],[2020 1]]</f>
        <v>207.51857452800002</v>
      </c>
      <c r="AM328" s="84">
        <f ca="1">VLOOKUP(eurostat_totals[[#This Row],[energy carrier EUCalc]],$AE$11:$BI$24,COLUMN()-COLUMN($AD$29),FALSE)*eurostat_totals[[#This Row],[2020 1]]</f>
        <v>194.54866362000004</v>
      </c>
      <c r="AN328" s="84">
        <f ca="1">VLOOKUP(eurostat_totals[[#This Row],[energy carrier EUCalc]],$AE$11:$BI$24,COLUMN()-COLUMN($AD$29),FALSE)*eurostat_totals[[#This Row],[2020 1]]</f>
        <v>181.57875271200004</v>
      </c>
      <c r="AO328" s="84">
        <f>VLOOKUP(eurostat_totals[[#This Row],[energy carrier EUCalc]],$AE$11:$BI$24,COLUMN()-COLUMN($AD$29),FALSE)*eurostat_totals[[#This Row],[2020 1]]</f>
        <v>259.39821816000006</v>
      </c>
      <c r="AP328" s="84">
        <f ca="1">VLOOKUP(eurostat_totals[[#This Row],[energy carrier EUCalc]],$AE$11:$BI$24,COLUMN()-COLUMN($AD$29),FALSE)*eurostat_totals[[#This Row],[2020 1]]</f>
        <v>246.42830725200005</v>
      </c>
      <c r="AQ328" s="84">
        <f ca="1">VLOOKUP(eurostat_totals[[#This Row],[energy carrier EUCalc]],$AE$11:$BI$24,COLUMN()-COLUMN($AD$29),FALSE)*eurostat_totals[[#This Row],[2020 1]]</f>
        <v>233.45839634400002</v>
      </c>
      <c r="AR328" s="81">
        <f ca="1">VLOOKUP(eurostat_totals[[#This Row],[energy carrier EUCalc]],$AE$11:$BI$24,COLUMN()-COLUMN($AD$29),FALSE)*eurostat_totals[[#This Row],[2020 1]]</f>
        <v>220.48848543600002</v>
      </c>
      <c r="AS328" s="81">
        <f ca="1">VLOOKUP(eurostat_totals[[#This Row],[energy carrier EUCalc]],$AE$11:$BI$24,COLUMN()-COLUMN($AD$29),FALSE)*eurostat_totals[[#This Row],[2020 1]]</f>
        <v>207.51857452800002</v>
      </c>
      <c r="AT328" s="81">
        <f ca="1">VLOOKUP(eurostat_totals[[#This Row],[energy carrier EUCalc]],$AE$11:$BI$24,COLUMN()-COLUMN($AD$29),FALSE)*eurostat_totals[[#This Row],[2020 1]]</f>
        <v>194.54866362000004</v>
      </c>
      <c r="AU328" s="81">
        <f ca="1">VLOOKUP(eurostat_totals[[#This Row],[energy carrier EUCalc]],$AE$11:$BI$24,COLUMN()-COLUMN($AD$29),FALSE)*eurostat_totals[[#This Row],[2020 1]]</f>
        <v>51.879643631999997</v>
      </c>
      <c r="AV328" s="81">
        <f>VLOOKUP(eurostat_totals[[#This Row],[energy carrier EUCalc]],$AE$11:$BI$24,COLUMN()-COLUMN($AD$29),FALSE)*eurostat_totals[[#This Row],[2020 1]]</f>
        <v>259.39821816000006</v>
      </c>
      <c r="AW328" s="81">
        <f ca="1">VLOOKUP(eurostat_totals[[#This Row],[energy carrier EUCalc]],$AE$11:$BI$24,COLUMN()-COLUMN($AD$29),FALSE)*eurostat_totals[[#This Row],[2020 1]]</f>
        <v>246.42830725200005</v>
      </c>
      <c r="AX328" s="81">
        <f ca="1">VLOOKUP(eurostat_totals[[#This Row],[energy carrier EUCalc]],$AE$11:$BI$24,COLUMN()-COLUMN($AD$29),FALSE)*eurostat_totals[[#This Row],[2020 1]]</f>
        <v>233.45839634400002</v>
      </c>
      <c r="AY328" s="81">
        <f ca="1">VLOOKUP(eurostat_totals[[#This Row],[energy carrier EUCalc]],$AE$11:$BI$24,COLUMN()-COLUMN($AD$29),FALSE)*eurostat_totals[[#This Row],[2020 1]]</f>
        <v>220.48848543600002</v>
      </c>
      <c r="AZ328" s="81">
        <f ca="1">VLOOKUP(eurostat_totals[[#This Row],[energy carrier EUCalc]],$AE$11:$BI$24,COLUMN()-COLUMN($AD$29),FALSE)*eurostat_totals[[#This Row],[2020 1]]</f>
        <v>207.51857452800002</v>
      </c>
      <c r="BA328" s="81">
        <f ca="1">VLOOKUP(eurostat_totals[[#This Row],[energy carrier EUCalc]],$AE$11:$BI$24,COLUMN()-COLUMN($AD$29),FALSE)*eurostat_totals[[#This Row],[2020 1]]</f>
        <v>194.54866362000004</v>
      </c>
      <c r="BB328" s="81">
        <f ca="1">VLOOKUP(eurostat_totals[[#This Row],[energy carrier EUCalc]],$AE$11:$BI$24,COLUMN()-COLUMN($AD$29),FALSE)*eurostat_totals[[#This Row],[2020 1]]</f>
        <v>25.939821815999998</v>
      </c>
      <c r="BC328" s="81">
        <f>VLOOKUP(eurostat_totals[[#This Row],[energy carrier EUCalc]],$AE$11:$BI$24,COLUMN()-COLUMN($AD$29),FALSE)*eurostat_totals[[#This Row],[2020 1]]</f>
        <v>259.39821816000006</v>
      </c>
      <c r="BD328" s="81">
        <f ca="1">VLOOKUP(eurostat_totals[[#This Row],[energy carrier EUCalc]],$AE$11:$BI$24,COLUMN()-COLUMN($AD$29),FALSE)*eurostat_totals[[#This Row],[2020 1]]</f>
        <v>246.42830725200005</v>
      </c>
      <c r="BE328" s="81">
        <f ca="1">VLOOKUP(eurostat_totals[[#This Row],[energy carrier EUCalc]],$AE$11:$BI$24,COLUMN()-COLUMN($AD$29),FALSE)*eurostat_totals[[#This Row],[2020 1]]</f>
        <v>233.45839634400002</v>
      </c>
      <c r="BF328" s="81">
        <f ca="1">VLOOKUP(eurostat_totals[[#This Row],[energy carrier EUCalc]],$AE$11:$BI$24,COLUMN()-COLUMN($AD$29),FALSE)*eurostat_totals[[#This Row],[2020 1]]</f>
        <v>220.48848543600002</v>
      </c>
      <c r="BG328" s="81">
        <f ca="1">VLOOKUP(eurostat_totals[[#This Row],[energy carrier EUCalc]],$AE$11:$BI$24,COLUMN()-COLUMN($AD$29),FALSE)*eurostat_totals[[#This Row],[2020 1]]</f>
        <v>207.51857452800002</v>
      </c>
      <c r="BH328" s="81">
        <f ca="1">VLOOKUP(eurostat_totals[[#This Row],[energy carrier EUCalc]],$AE$11:$BI$24,COLUMN()-COLUMN($AD$29),FALSE)*eurostat_totals[[#This Row],[2020 1]]</f>
        <v>194.54866362000004</v>
      </c>
      <c r="BI328" s="81">
        <f ca="1">VLOOKUP(eurostat_totals[[#This Row],[energy carrier EUCalc]],$AE$11:$BI$24,COLUMN()-COLUMN($AD$29),FALSE)*eurostat_totals[[#This Row],[2020 1]]</f>
        <v>12.969910908000013</v>
      </c>
    </row>
    <row r="329" spans="1:61" x14ac:dyDescent="0.25">
      <c r="A329" s="81" t="str">
        <f t="shared" si="133"/>
        <v>liquid-ff-heatingoilNetherlands</v>
      </c>
      <c r="B329" s="6" t="s">
        <v>34</v>
      </c>
      <c r="C329" t="s">
        <v>8</v>
      </c>
      <c r="D329" s="84">
        <v>2813.0201315074369</v>
      </c>
      <c r="E329" s="84">
        <v>2693.472275622571</v>
      </c>
      <c r="F329" s="84">
        <v>2487.3119352953581</v>
      </c>
      <c r="G329" s="84">
        <v>2650.3860215694294</v>
      </c>
      <c r="H329" s="84">
        <v>2267.533279804255</v>
      </c>
      <c r="I329" s="84">
        <v>1615.9597529743628</v>
      </c>
      <c r="J329" s="84">
        <v>1503.9124460566868</v>
      </c>
      <c r="K329" s="84">
        <v>1144.3679744758645</v>
      </c>
      <c r="L329" s="84">
        <v>1069.4148629392178</v>
      </c>
      <c r="M329" s="84">
        <v>1005.2306960090942</v>
      </c>
      <c r="N329" s="84">
        <v>917.38208757494783</v>
      </c>
      <c r="O329" s="84">
        <v>835.73982769484121</v>
      </c>
      <c r="P329" s="84">
        <v>731.92106300231819</v>
      </c>
      <c r="Q329" s="84">
        <v>641.82925792315291</v>
      </c>
      <c r="R329" s="84">
        <v>573.74440029146501</v>
      </c>
      <c r="S329" s="84">
        <v>499.28046455150553</v>
      </c>
      <c r="T329" s="84">
        <v>460.10716698152555</v>
      </c>
      <c r="U329" s="84">
        <v>436.35806948264275</v>
      </c>
      <c r="V329" s="84">
        <v>470.99786418848544</v>
      </c>
      <c r="W329" s="84">
        <v>470.53267924275838</v>
      </c>
      <c r="X329" s="84">
        <v>527.61560071473241</v>
      </c>
      <c r="Y329" s="84">
        <v>417.20324157404718</v>
      </c>
      <c r="Z329" s="84">
        <v>444.38715184916077</v>
      </c>
      <c r="AA329" s="84">
        <v>470.51943800286637</v>
      </c>
      <c r="AB329" s="84">
        <v>374.59556354941714</v>
      </c>
      <c r="AC329" s="84">
        <v>382.86563315314362</v>
      </c>
      <c r="AD329" s="84">
        <v>382.8214468322646</v>
      </c>
      <c r="AE329" s="84">
        <v>382.89214494567113</v>
      </c>
      <c r="AF329" s="84">
        <f t="shared" si="130"/>
        <v>370.59314356497322</v>
      </c>
      <c r="AG329" s="84">
        <f t="shared" si="131"/>
        <v>350.60788467739457</v>
      </c>
      <c r="AH329" s="84">
        <f t="shared" si="132"/>
        <v>345.81034890299003</v>
      </c>
      <c r="AI329" s="84">
        <f ca="1">VLOOKUP(eurostat_totals[[#This Row],[energy carrier EUCalc]],$AE$11:$BI$24,COLUMN()-COLUMN($AD$29),FALSE)*eurostat_totals[[#This Row],[2020 1]]</f>
        <v>328.5198314578405</v>
      </c>
      <c r="AJ329" s="84">
        <f ca="1">VLOOKUP(eurostat_totals[[#This Row],[energy carrier EUCalc]],$AE$11:$BI$24,COLUMN()-COLUMN($AD$29),FALSE)*eurostat_totals[[#This Row],[2020 1]]</f>
        <v>311.22931401269102</v>
      </c>
      <c r="AK329" s="84">
        <f ca="1">VLOOKUP(eurostat_totals[[#This Row],[energy carrier EUCalc]],$AE$11:$BI$24,COLUMN()-COLUMN($AD$29),FALSE)*eurostat_totals[[#This Row],[2020 1]]</f>
        <v>293.93879656754149</v>
      </c>
      <c r="AL329" s="84">
        <f ca="1">VLOOKUP(eurostat_totals[[#This Row],[energy carrier EUCalc]],$AE$11:$BI$24,COLUMN()-COLUMN($AD$29),FALSE)*eurostat_totals[[#This Row],[2020 1]]</f>
        <v>276.64827912239201</v>
      </c>
      <c r="AM329" s="84">
        <f ca="1">VLOOKUP(eurostat_totals[[#This Row],[energy carrier EUCalc]],$AE$11:$BI$24,COLUMN()-COLUMN($AD$29),FALSE)*eurostat_totals[[#This Row],[2020 1]]</f>
        <v>259.35776167724254</v>
      </c>
      <c r="AN329" s="84">
        <f ca="1">VLOOKUP(eurostat_totals[[#This Row],[energy carrier EUCalc]],$AE$11:$BI$24,COLUMN()-COLUMN($AD$29),FALSE)*eurostat_totals[[#This Row],[2020 1]]</f>
        <v>242.067244232093</v>
      </c>
      <c r="AO329" s="84">
        <f>VLOOKUP(eurostat_totals[[#This Row],[energy carrier EUCalc]],$AE$11:$BI$24,COLUMN()-COLUMN($AD$29),FALSE)*eurostat_totals[[#This Row],[2020 1]]</f>
        <v>345.81034890299003</v>
      </c>
      <c r="AP329" s="84">
        <f ca="1">VLOOKUP(eurostat_totals[[#This Row],[energy carrier EUCalc]],$AE$11:$BI$24,COLUMN()-COLUMN($AD$29),FALSE)*eurostat_totals[[#This Row],[2020 1]]</f>
        <v>328.5198314578405</v>
      </c>
      <c r="AQ329" s="84">
        <f ca="1">VLOOKUP(eurostat_totals[[#This Row],[energy carrier EUCalc]],$AE$11:$BI$24,COLUMN()-COLUMN($AD$29),FALSE)*eurostat_totals[[#This Row],[2020 1]]</f>
        <v>311.22931401269102</v>
      </c>
      <c r="AR329" s="81">
        <f ca="1">VLOOKUP(eurostat_totals[[#This Row],[energy carrier EUCalc]],$AE$11:$BI$24,COLUMN()-COLUMN($AD$29),FALSE)*eurostat_totals[[#This Row],[2020 1]]</f>
        <v>293.93879656754149</v>
      </c>
      <c r="AS329" s="81">
        <f ca="1">VLOOKUP(eurostat_totals[[#This Row],[energy carrier EUCalc]],$AE$11:$BI$24,COLUMN()-COLUMN($AD$29),FALSE)*eurostat_totals[[#This Row],[2020 1]]</f>
        <v>276.64827912239201</v>
      </c>
      <c r="AT329" s="81">
        <f ca="1">VLOOKUP(eurostat_totals[[#This Row],[energy carrier EUCalc]],$AE$11:$BI$24,COLUMN()-COLUMN($AD$29),FALSE)*eurostat_totals[[#This Row],[2020 1]]</f>
        <v>259.35776167724254</v>
      </c>
      <c r="AU329" s="81">
        <f ca="1">VLOOKUP(eurostat_totals[[#This Row],[energy carrier EUCalc]],$AE$11:$BI$24,COLUMN()-COLUMN($AD$29),FALSE)*eurostat_totals[[#This Row],[2020 1]]</f>
        <v>69.162069780597989</v>
      </c>
      <c r="AV329" s="81">
        <f>VLOOKUP(eurostat_totals[[#This Row],[energy carrier EUCalc]],$AE$11:$BI$24,COLUMN()-COLUMN($AD$29),FALSE)*eurostat_totals[[#This Row],[2020 1]]</f>
        <v>345.81034890299003</v>
      </c>
      <c r="AW329" s="81">
        <f ca="1">VLOOKUP(eurostat_totals[[#This Row],[energy carrier EUCalc]],$AE$11:$BI$24,COLUMN()-COLUMN($AD$29),FALSE)*eurostat_totals[[#This Row],[2020 1]]</f>
        <v>328.5198314578405</v>
      </c>
      <c r="AX329" s="81">
        <f ca="1">VLOOKUP(eurostat_totals[[#This Row],[energy carrier EUCalc]],$AE$11:$BI$24,COLUMN()-COLUMN($AD$29),FALSE)*eurostat_totals[[#This Row],[2020 1]]</f>
        <v>311.22931401269102</v>
      </c>
      <c r="AY329" s="81">
        <f ca="1">VLOOKUP(eurostat_totals[[#This Row],[energy carrier EUCalc]],$AE$11:$BI$24,COLUMN()-COLUMN($AD$29),FALSE)*eurostat_totals[[#This Row],[2020 1]]</f>
        <v>293.93879656754149</v>
      </c>
      <c r="AZ329" s="81">
        <f ca="1">VLOOKUP(eurostat_totals[[#This Row],[energy carrier EUCalc]],$AE$11:$BI$24,COLUMN()-COLUMN($AD$29),FALSE)*eurostat_totals[[#This Row],[2020 1]]</f>
        <v>276.64827912239201</v>
      </c>
      <c r="BA329" s="81">
        <f ca="1">VLOOKUP(eurostat_totals[[#This Row],[energy carrier EUCalc]],$AE$11:$BI$24,COLUMN()-COLUMN($AD$29),FALSE)*eurostat_totals[[#This Row],[2020 1]]</f>
        <v>259.35776167724254</v>
      </c>
      <c r="BB329" s="81">
        <f ca="1">VLOOKUP(eurostat_totals[[#This Row],[energy carrier EUCalc]],$AE$11:$BI$24,COLUMN()-COLUMN($AD$29),FALSE)*eurostat_totals[[#This Row],[2020 1]]</f>
        <v>34.581034890298994</v>
      </c>
      <c r="BC329" s="81">
        <f>VLOOKUP(eurostat_totals[[#This Row],[energy carrier EUCalc]],$AE$11:$BI$24,COLUMN()-COLUMN($AD$29),FALSE)*eurostat_totals[[#This Row],[2020 1]]</f>
        <v>345.81034890299003</v>
      </c>
      <c r="BD329" s="81">
        <f ca="1">VLOOKUP(eurostat_totals[[#This Row],[energy carrier EUCalc]],$AE$11:$BI$24,COLUMN()-COLUMN($AD$29),FALSE)*eurostat_totals[[#This Row],[2020 1]]</f>
        <v>328.5198314578405</v>
      </c>
      <c r="BE329" s="81">
        <f ca="1">VLOOKUP(eurostat_totals[[#This Row],[energy carrier EUCalc]],$AE$11:$BI$24,COLUMN()-COLUMN($AD$29),FALSE)*eurostat_totals[[#This Row],[2020 1]]</f>
        <v>311.22931401269102</v>
      </c>
      <c r="BF329" s="81">
        <f ca="1">VLOOKUP(eurostat_totals[[#This Row],[energy carrier EUCalc]],$AE$11:$BI$24,COLUMN()-COLUMN($AD$29),FALSE)*eurostat_totals[[#This Row],[2020 1]]</f>
        <v>293.93879656754149</v>
      </c>
      <c r="BG329" s="81">
        <f ca="1">VLOOKUP(eurostat_totals[[#This Row],[energy carrier EUCalc]],$AE$11:$BI$24,COLUMN()-COLUMN($AD$29),FALSE)*eurostat_totals[[#This Row],[2020 1]]</f>
        <v>276.64827912239201</v>
      </c>
      <c r="BH329" s="81">
        <f ca="1">VLOOKUP(eurostat_totals[[#This Row],[energy carrier EUCalc]],$AE$11:$BI$24,COLUMN()-COLUMN($AD$29),FALSE)*eurostat_totals[[#This Row],[2020 1]]</f>
        <v>259.35776167724254</v>
      </c>
      <c r="BI329" s="81">
        <f ca="1">VLOOKUP(eurostat_totals[[#This Row],[energy carrier EUCalc]],$AE$11:$BI$24,COLUMN()-COLUMN($AD$29),FALSE)*eurostat_totals[[#This Row],[2020 1]]</f>
        <v>17.290517445149518</v>
      </c>
    </row>
    <row r="330" spans="1:61" x14ac:dyDescent="0.25">
      <c r="A330" s="81" t="str">
        <f t="shared" si="133"/>
        <v>liquid-ff-heatingoilNorway</v>
      </c>
      <c r="B330" s="6" t="s">
        <v>34</v>
      </c>
      <c r="C330" t="s">
        <v>71</v>
      </c>
      <c r="D330" s="84">
        <v>7153.4734400000007</v>
      </c>
      <c r="E330" s="84">
        <v>6086.700060000001</v>
      </c>
      <c r="F330" s="84">
        <v>5440.8047500000002</v>
      </c>
      <c r="G330" s="84">
        <v>5250.5844699999998</v>
      </c>
      <c r="H330" s="84">
        <v>5363.4071000000004</v>
      </c>
      <c r="I330" s="84">
        <v>5372.6878400000005</v>
      </c>
      <c r="J330" s="84">
        <v>6280.5256399999998</v>
      </c>
      <c r="K330" s="84">
        <v>5677.3938400000006</v>
      </c>
      <c r="L330" s="84">
        <v>5396.4479300000003</v>
      </c>
      <c r="M330" s="84">
        <v>5726.5073300000004</v>
      </c>
      <c r="N330" s="84">
        <v>4402.8970300000001</v>
      </c>
      <c r="O330" s="84">
        <v>4858.3162000000002</v>
      </c>
      <c r="P330" s="84">
        <v>5003.3190400000003</v>
      </c>
      <c r="Q330" s="84">
        <v>5902.5622700000004</v>
      </c>
      <c r="R330" s="84">
        <v>4851.1986399999996</v>
      </c>
      <c r="S330" s="84">
        <v>4085.8748599999999</v>
      </c>
      <c r="T330" s="84">
        <v>4172.9602999999997</v>
      </c>
      <c r="U330" s="84">
        <v>3466.2168300000003</v>
      </c>
      <c r="V330" s="84">
        <v>2807.2145100000002</v>
      </c>
      <c r="W330" s="84">
        <v>2759.9967100000003</v>
      </c>
      <c r="X330" s="84">
        <v>3214.4389600000004</v>
      </c>
      <c r="Y330" s="84">
        <v>2496.87959</v>
      </c>
      <c r="Z330" s="84">
        <v>1836.9003500000003</v>
      </c>
      <c r="AA330" s="84">
        <v>2168.78566</v>
      </c>
      <c r="AB330" s="84">
        <v>1701.8644200000003</v>
      </c>
      <c r="AC330" s="84">
        <v>1340.0318600000003</v>
      </c>
      <c r="AD330" s="84">
        <v>1413.5567200000003</v>
      </c>
      <c r="AE330" s="84">
        <v>878.13478000000009</v>
      </c>
      <c r="AF330" s="84">
        <f t="shared" si="130"/>
        <v>686.381666</v>
      </c>
      <c r="AG330" s="84">
        <f t="shared" si="131"/>
        <v>389.90086719999999</v>
      </c>
      <c r="AH330" s="84">
        <f t="shared" si="132"/>
        <v>127.50815663999992</v>
      </c>
      <c r="AI330" s="84">
        <f ca="1">VLOOKUP(eurostat_totals[[#This Row],[energy carrier EUCalc]],$AE$11:$BI$24,COLUMN()-COLUMN($AD$29),FALSE)*eurostat_totals[[#This Row],[2020 1]]</f>
        <v>121.13274880799992</v>
      </c>
      <c r="AJ330" s="84">
        <f ca="1">VLOOKUP(eurostat_totals[[#This Row],[energy carrier EUCalc]],$AE$11:$BI$24,COLUMN()-COLUMN($AD$29),FALSE)*eurostat_totals[[#This Row],[2020 1]]</f>
        <v>114.75734097599992</v>
      </c>
      <c r="AK330" s="84">
        <f ca="1">VLOOKUP(eurostat_totals[[#This Row],[energy carrier EUCalc]],$AE$11:$BI$24,COLUMN()-COLUMN($AD$29),FALSE)*eurostat_totals[[#This Row],[2020 1]]</f>
        <v>108.38193314399992</v>
      </c>
      <c r="AL330" s="84">
        <f ca="1">VLOOKUP(eurostat_totals[[#This Row],[energy carrier EUCalc]],$AE$11:$BI$24,COLUMN()-COLUMN($AD$29),FALSE)*eurostat_totals[[#This Row],[2020 1]]</f>
        <v>102.00652531199994</v>
      </c>
      <c r="AM330" s="84">
        <f ca="1">VLOOKUP(eurostat_totals[[#This Row],[energy carrier EUCalc]],$AE$11:$BI$24,COLUMN()-COLUMN($AD$29),FALSE)*eurostat_totals[[#This Row],[2020 1]]</f>
        <v>95.631117479999943</v>
      </c>
      <c r="AN330" s="84">
        <f ca="1">VLOOKUP(eurostat_totals[[#This Row],[energy carrier EUCalc]],$AE$11:$BI$24,COLUMN()-COLUMN($AD$29),FALSE)*eurostat_totals[[#This Row],[2020 1]]</f>
        <v>89.255709647999936</v>
      </c>
      <c r="AO330" s="84">
        <f>VLOOKUP(eurostat_totals[[#This Row],[energy carrier EUCalc]],$AE$11:$BI$24,COLUMN()-COLUMN($AD$29),FALSE)*eurostat_totals[[#This Row],[2020 1]]</f>
        <v>127.50815663999992</v>
      </c>
      <c r="AP330" s="84">
        <f ca="1">VLOOKUP(eurostat_totals[[#This Row],[energy carrier EUCalc]],$AE$11:$BI$24,COLUMN()-COLUMN($AD$29),FALSE)*eurostat_totals[[#This Row],[2020 1]]</f>
        <v>121.13274880799992</v>
      </c>
      <c r="AQ330" s="84">
        <f ca="1">VLOOKUP(eurostat_totals[[#This Row],[energy carrier EUCalc]],$AE$11:$BI$24,COLUMN()-COLUMN($AD$29),FALSE)*eurostat_totals[[#This Row],[2020 1]]</f>
        <v>114.75734097599992</v>
      </c>
      <c r="AR330" s="81">
        <f ca="1">VLOOKUP(eurostat_totals[[#This Row],[energy carrier EUCalc]],$AE$11:$BI$24,COLUMN()-COLUMN($AD$29),FALSE)*eurostat_totals[[#This Row],[2020 1]]</f>
        <v>108.38193314399992</v>
      </c>
      <c r="AS330" s="81">
        <f ca="1">VLOOKUP(eurostat_totals[[#This Row],[energy carrier EUCalc]],$AE$11:$BI$24,COLUMN()-COLUMN($AD$29),FALSE)*eurostat_totals[[#This Row],[2020 1]]</f>
        <v>102.00652531199994</v>
      </c>
      <c r="AT330" s="81">
        <f ca="1">VLOOKUP(eurostat_totals[[#This Row],[energy carrier EUCalc]],$AE$11:$BI$24,COLUMN()-COLUMN($AD$29),FALSE)*eurostat_totals[[#This Row],[2020 1]]</f>
        <v>95.631117479999943</v>
      </c>
      <c r="AU330" s="81">
        <f ca="1">VLOOKUP(eurostat_totals[[#This Row],[energy carrier EUCalc]],$AE$11:$BI$24,COLUMN()-COLUMN($AD$29),FALSE)*eurostat_totals[[#This Row],[2020 1]]</f>
        <v>25.501631327999981</v>
      </c>
      <c r="AV330" s="81">
        <f>VLOOKUP(eurostat_totals[[#This Row],[energy carrier EUCalc]],$AE$11:$BI$24,COLUMN()-COLUMN($AD$29),FALSE)*eurostat_totals[[#This Row],[2020 1]]</f>
        <v>127.50815663999992</v>
      </c>
      <c r="AW330" s="81">
        <f ca="1">VLOOKUP(eurostat_totals[[#This Row],[energy carrier EUCalc]],$AE$11:$BI$24,COLUMN()-COLUMN($AD$29),FALSE)*eurostat_totals[[#This Row],[2020 1]]</f>
        <v>121.13274880799992</v>
      </c>
      <c r="AX330" s="81">
        <f ca="1">VLOOKUP(eurostat_totals[[#This Row],[energy carrier EUCalc]],$AE$11:$BI$24,COLUMN()-COLUMN($AD$29),FALSE)*eurostat_totals[[#This Row],[2020 1]]</f>
        <v>114.75734097599992</v>
      </c>
      <c r="AY330" s="81">
        <f ca="1">VLOOKUP(eurostat_totals[[#This Row],[energy carrier EUCalc]],$AE$11:$BI$24,COLUMN()-COLUMN($AD$29),FALSE)*eurostat_totals[[#This Row],[2020 1]]</f>
        <v>108.38193314399992</v>
      </c>
      <c r="AZ330" s="81">
        <f ca="1">VLOOKUP(eurostat_totals[[#This Row],[energy carrier EUCalc]],$AE$11:$BI$24,COLUMN()-COLUMN($AD$29),FALSE)*eurostat_totals[[#This Row],[2020 1]]</f>
        <v>102.00652531199994</v>
      </c>
      <c r="BA330" s="81">
        <f ca="1">VLOOKUP(eurostat_totals[[#This Row],[energy carrier EUCalc]],$AE$11:$BI$24,COLUMN()-COLUMN($AD$29),FALSE)*eurostat_totals[[#This Row],[2020 1]]</f>
        <v>95.631117479999943</v>
      </c>
      <c r="BB330" s="81">
        <f ca="1">VLOOKUP(eurostat_totals[[#This Row],[energy carrier EUCalc]],$AE$11:$BI$24,COLUMN()-COLUMN($AD$29),FALSE)*eurostat_totals[[#This Row],[2020 1]]</f>
        <v>12.75081566399999</v>
      </c>
      <c r="BC330" s="81">
        <f>VLOOKUP(eurostat_totals[[#This Row],[energy carrier EUCalc]],$AE$11:$BI$24,COLUMN()-COLUMN($AD$29),FALSE)*eurostat_totals[[#This Row],[2020 1]]</f>
        <v>127.50815663999992</v>
      </c>
      <c r="BD330" s="81">
        <f ca="1">VLOOKUP(eurostat_totals[[#This Row],[energy carrier EUCalc]],$AE$11:$BI$24,COLUMN()-COLUMN($AD$29),FALSE)*eurostat_totals[[#This Row],[2020 1]]</f>
        <v>121.13274880799992</v>
      </c>
      <c r="BE330" s="81">
        <f ca="1">VLOOKUP(eurostat_totals[[#This Row],[energy carrier EUCalc]],$AE$11:$BI$24,COLUMN()-COLUMN($AD$29),FALSE)*eurostat_totals[[#This Row],[2020 1]]</f>
        <v>114.75734097599992</v>
      </c>
      <c r="BF330" s="81">
        <f ca="1">VLOOKUP(eurostat_totals[[#This Row],[energy carrier EUCalc]],$AE$11:$BI$24,COLUMN()-COLUMN($AD$29),FALSE)*eurostat_totals[[#This Row],[2020 1]]</f>
        <v>108.38193314399992</v>
      </c>
      <c r="BG330" s="81">
        <f ca="1">VLOOKUP(eurostat_totals[[#This Row],[energy carrier EUCalc]],$AE$11:$BI$24,COLUMN()-COLUMN($AD$29),FALSE)*eurostat_totals[[#This Row],[2020 1]]</f>
        <v>102.00652531199994</v>
      </c>
      <c r="BH330" s="81">
        <f ca="1">VLOOKUP(eurostat_totals[[#This Row],[energy carrier EUCalc]],$AE$11:$BI$24,COLUMN()-COLUMN($AD$29),FALSE)*eurostat_totals[[#This Row],[2020 1]]</f>
        <v>95.631117479999943</v>
      </c>
      <c r="BI330" s="81">
        <f ca="1">VLOOKUP(eurostat_totals[[#This Row],[energy carrier EUCalc]],$AE$11:$BI$24,COLUMN()-COLUMN($AD$29),FALSE)*eurostat_totals[[#This Row],[2020 1]]</f>
        <v>6.3754078320000023</v>
      </c>
    </row>
    <row r="331" spans="1:61" x14ac:dyDescent="0.25">
      <c r="A331" s="81" t="str">
        <f t="shared" si="133"/>
        <v>liquid-ff-heatingoilPoland</v>
      </c>
      <c r="B331" s="6" t="s">
        <v>34</v>
      </c>
      <c r="C331" t="s">
        <v>6</v>
      </c>
      <c r="D331" s="84">
        <v>408.25282149867377</v>
      </c>
      <c r="E331" s="84">
        <v>242.74439295521623</v>
      </c>
      <c r="F331" s="84">
        <v>441.36232065849447</v>
      </c>
      <c r="G331" s="84">
        <v>1456.4858913591204</v>
      </c>
      <c r="H331" s="84">
        <v>2151.6291046927713</v>
      </c>
      <c r="I331" s="84">
        <v>3078.4802112616976</v>
      </c>
      <c r="J331" s="84">
        <v>4363.4315498939959</v>
      </c>
      <c r="K331" s="84">
        <v>5918.220423271875</v>
      </c>
      <c r="L331" s="84">
        <v>6419.7658512527332</v>
      </c>
      <c r="M331" s="84">
        <v>6921.3112792335924</v>
      </c>
      <c r="N331" s="84">
        <v>8867.3001170207517</v>
      </c>
      <c r="O331" s="84">
        <v>10107.895801708923</v>
      </c>
      <c r="P331" s="84">
        <v>10537.378930771343</v>
      </c>
      <c r="Q331" s="84">
        <v>11380.11614667313</v>
      </c>
      <c r="R331" s="84">
        <v>10622.700593385442</v>
      </c>
      <c r="S331" s="84">
        <v>9952.6540332337536</v>
      </c>
      <c r="T331" s="84">
        <v>10012.148109563585</v>
      </c>
      <c r="U331" s="84">
        <v>9218.1520942699008</v>
      </c>
      <c r="V331" s="84">
        <v>8417.6648861930953</v>
      </c>
      <c r="W331" s="84">
        <v>7621.9750584654703</v>
      </c>
      <c r="X331" s="84">
        <v>6855.5128659462962</v>
      </c>
      <c r="Y331" s="84">
        <v>6320.0116889785877</v>
      </c>
      <c r="Z331" s="84">
        <v>6106.6263745685819</v>
      </c>
      <c r="AA331" s="84">
        <v>5701.610608348592</v>
      </c>
      <c r="AB331" s="84">
        <v>5444.391916985518</v>
      </c>
      <c r="AC331" s="84">
        <v>5479.7335643083061</v>
      </c>
      <c r="AD331" s="84">
        <v>5492.6651275031809</v>
      </c>
      <c r="AE331" s="84">
        <v>5595.2493042700398</v>
      </c>
      <c r="AF331" s="84">
        <f t="shared" si="130"/>
        <v>5492.9738902103318</v>
      </c>
      <c r="AG331" s="84">
        <f t="shared" si="131"/>
        <v>5451.2465465826799</v>
      </c>
      <c r="AH331" s="84">
        <f t="shared" si="132"/>
        <v>5452.6174725021119</v>
      </c>
      <c r="AI331" s="84">
        <f ca="1">VLOOKUP(eurostat_totals[[#This Row],[energy carrier EUCalc]],$AE$11:$BI$24,COLUMN()-COLUMN($AD$29),FALSE)*eurostat_totals[[#This Row],[2020 1]]</f>
        <v>5179.9865988770061</v>
      </c>
      <c r="AJ331" s="84">
        <f ca="1">VLOOKUP(eurostat_totals[[#This Row],[energy carrier EUCalc]],$AE$11:$BI$24,COLUMN()-COLUMN($AD$29),FALSE)*eurostat_totals[[#This Row],[2020 1]]</f>
        <v>4907.3557252519004</v>
      </c>
      <c r="AK331" s="84">
        <f ca="1">VLOOKUP(eurostat_totals[[#This Row],[energy carrier EUCalc]],$AE$11:$BI$24,COLUMN()-COLUMN($AD$29),FALSE)*eurostat_totals[[#This Row],[2020 1]]</f>
        <v>4634.7248516267946</v>
      </c>
      <c r="AL331" s="84">
        <f ca="1">VLOOKUP(eurostat_totals[[#This Row],[energy carrier EUCalc]],$AE$11:$BI$24,COLUMN()-COLUMN($AD$29),FALSE)*eurostat_totals[[#This Row],[2020 1]]</f>
        <v>4362.0939780016888</v>
      </c>
      <c r="AM331" s="84">
        <f ca="1">VLOOKUP(eurostat_totals[[#This Row],[energy carrier EUCalc]],$AE$11:$BI$24,COLUMN()-COLUMN($AD$29),FALSE)*eurostat_totals[[#This Row],[2020 1]]</f>
        <v>4089.4631043765839</v>
      </c>
      <c r="AN331" s="84">
        <f ca="1">VLOOKUP(eurostat_totals[[#This Row],[energy carrier EUCalc]],$AE$11:$BI$24,COLUMN()-COLUMN($AD$29),FALSE)*eurostat_totals[[#This Row],[2020 1]]</f>
        <v>3816.8322307514782</v>
      </c>
      <c r="AO331" s="84">
        <f>VLOOKUP(eurostat_totals[[#This Row],[energy carrier EUCalc]],$AE$11:$BI$24,COLUMN()-COLUMN($AD$29),FALSE)*eurostat_totals[[#This Row],[2020 1]]</f>
        <v>5452.6174725021119</v>
      </c>
      <c r="AP331" s="84">
        <f ca="1">VLOOKUP(eurostat_totals[[#This Row],[energy carrier EUCalc]],$AE$11:$BI$24,COLUMN()-COLUMN($AD$29),FALSE)*eurostat_totals[[#This Row],[2020 1]]</f>
        <v>5179.9865988770061</v>
      </c>
      <c r="AQ331" s="84">
        <f ca="1">VLOOKUP(eurostat_totals[[#This Row],[energy carrier EUCalc]],$AE$11:$BI$24,COLUMN()-COLUMN($AD$29),FALSE)*eurostat_totals[[#This Row],[2020 1]]</f>
        <v>4907.3557252519004</v>
      </c>
      <c r="AR331" s="81">
        <f ca="1">VLOOKUP(eurostat_totals[[#This Row],[energy carrier EUCalc]],$AE$11:$BI$24,COLUMN()-COLUMN($AD$29),FALSE)*eurostat_totals[[#This Row],[2020 1]]</f>
        <v>4634.7248516267946</v>
      </c>
      <c r="AS331" s="81">
        <f ca="1">VLOOKUP(eurostat_totals[[#This Row],[energy carrier EUCalc]],$AE$11:$BI$24,COLUMN()-COLUMN($AD$29),FALSE)*eurostat_totals[[#This Row],[2020 1]]</f>
        <v>4362.0939780016888</v>
      </c>
      <c r="AT331" s="81">
        <f ca="1">VLOOKUP(eurostat_totals[[#This Row],[energy carrier EUCalc]],$AE$11:$BI$24,COLUMN()-COLUMN($AD$29),FALSE)*eurostat_totals[[#This Row],[2020 1]]</f>
        <v>4089.4631043765839</v>
      </c>
      <c r="AU331" s="81">
        <f ca="1">VLOOKUP(eurostat_totals[[#This Row],[energy carrier EUCalc]],$AE$11:$BI$24,COLUMN()-COLUMN($AD$29),FALSE)*eurostat_totals[[#This Row],[2020 1]]</f>
        <v>1090.5234945004222</v>
      </c>
      <c r="AV331" s="81">
        <f>VLOOKUP(eurostat_totals[[#This Row],[energy carrier EUCalc]],$AE$11:$BI$24,COLUMN()-COLUMN($AD$29),FALSE)*eurostat_totals[[#This Row],[2020 1]]</f>
        <v>5452.6174725021119</v>
      </c>
      <c r="AW331" s="81">
        <f ca="1">VLOOKUP(eurostat_totals[[#This Row],[energy carrier EUCalc]],$AE$11:$BI$24,COLUMN()-COLUMN($AD$29),FALSE)*eurostat_totals[[#This Row],[2020 1]]</f>
        <v>5179.9865988770061</v>
      </c>
      <c r="AX331" s="81">
        <f ca="1">VLOOKUP(eurostat_totals[[#This Row],[energy carrier EUCalc]],$AE$11:$BI$24,COLUMN()-COLUMN($AD$29),FALSE)*eurostat_totals[[#This Row],[2020 1]]</f>
        <v>4907.3557252519004</v>
      </c>
      <c r="AY331" s="81">
        <f ca="1">VLOOKUP(eurostat_totals[[#This Row],[energy carrier EUCalc]],$AE$11:$BI$24,COLUMN()-COLUMN($AD$29),FALSE)*eurostat_totals[[#This Row],[2020 1]]</f>
        <v>4634.7248516267946</v>
      </c>
      <c r="AZ331" s="81">
        <f ca="1">VLOOKUP(eurostat_totals[[#This Row],[energy carrier EUCalc]],$AE$11:$BI$24,COLUMN()-COLUMN($AD$29),FALSE)*eurostat_totals[[#This Row],[2020 1]]</f>
        <v>4362.0939780016888</v>
      </c>
      <c r="BA331" s="81">
        <f ca="1">VLOOKUP(eurostat_totals[[#This Row],[energy carrier EUCalc]],$AE$11:$BI$24,COLUMN()-COLUMN($AD$29),FALSE)*eurostat_totals[[#This Row],[2020 1]]</f>
        <v>4089.4631043765839</v>
      </c>
      <c r="BB331" s="81">
        <f ca="1">VLOOKUP(eurostat_totals[[#This Row],[energy carrier EUCalc]],$AE$11:$BI$24,COLUMN()-COLUMN($AD$29),FALSE)*eurostat_totals[[#This Row],[2020 1]]</f>
        <v>545.2617472502111</v>
      </c>
      <c r="BC331" s="81">
        <f>VLOOKUP(eurostat_totals[[#This Row],[energy carrier EUCalc]],$AE$11:$BI$24,COLUMN()-COLUMN($AD$29),FALSE)*eurostat_totals[[#This Row],[2020 1]]</f>
        <v>5452.6174725021119</v>
      </c>
      <c r="BD331" s="81">
        <f ca="1">VLOOKUP(eurostat_totals[[#This Row],[energy carrier EUCalc]],$AE$11:$BI$24,COLUMN()-COLUMN($AD$29),FALSE)*eurostat_totals[[#This Row],[2020 1]]</f>
        <v>5179.9865988770061</v>
      </c>
      <c r="BE331" s="81">
        <f ca="1">VLOOKUP(eurostat_totals[[#This Row],[energy carrier EUCalc]],$AE$11:$BI$24,COLUMN()-COLUMN($AD$29),FALSE)*eurostat_totals[[#This Row],[2020 1]]</f>
        <v>4907.3557252519004</v>
      </c>
      <c r="BF331" s="81">
        <f ca="1">VLOOKUP(eurostat_totals[[#This Row],[energy carrier EUCalc]],$AE$11:$BI$24,COLUMN()-COLUMN($AD$29),FALSE)*eurostat_totals[[#This Row],[2020 1]]</f>
        <v>4634.7248516267946</v>
      </c>
      <c r="BG331" s="81">
        <f ca="1">VLOOKUP(eurostat_totals[[#This Row],[energy carrier EUCalc]],$AE$11:$BI$24,COLUMN()-COLUMN($AD$29),FALSE)*eurostat_totals[[#This Row],[2020 1]]</f>
        <v>4362.0939780016888</v>
      </c>
      <c r="BH331" s="81">
        <f ca="1">VLOOKUP(eurostat_totals[[#This Row],[energy carrier EUCalc]],$AE$11:$BI$24,COLUMN()-COLUMN($AD$29),FALSE)*eurostat_totals[[#This Row],[2020 1]]</f>
        <v>4089.4631043765839</v>
      </c>
      <c r="BI331" s="81">
        <f ca="1">VLOOKUP(eurostat_totals[[#This Row],[energy carrier EUCalc]],$AE$11:$BI$24,COLUMN()-COLUMN($AD$29),FALSE)*eurostat_totals[[#This Row],[2020 1]]</f>
        <v>272.63087362510583</v>
      </c>
    </row>
    <row r="332" spans="1:61" x14ac:dyDescent="0.25">
      <c r="A332" s="81" t="str">
        <f t="shared" si="133"/>
        <v>liquid-ff-heatingoilPortugal</v>
      </c>
      <c r="B332" s="6" t="s">
        <v>34</v>
      </c>
      <c r="C332" t="s">
        <v>21</v>
      </c>
      <c r="D332" s="84">
        <v>5380.8766629625879</v>
      </c>
      <c r="E332" s="84">
        <v>5473.8304064048916</v>
      </c>
      <c r="F332" s="84">
        <v>5816.543362764166</v>
      </c>
      <c r="G332" s="84">
        <v>6159.8694476801484</v>
      </c>
      <c r="H332" s="84">
        <v>6388.0914405910717</v>
      </c>
      <c r="I332" s="84">
        <v>6246.035598931292</v>
      </c>
      <c r="J332" s="84">
        <v>6693.3603769237934</v>
      </c>
      <c r="K332" s="84">
        <v>6691.9182294735083</v>
      </c>
      <c r="L332" s="84">
        <v>6329.4988031648354</v>
      </c>
      <c r="M332" s="84">
        <v>6463.5494311335142</v>
      </c>
      <c r="N332" s="84">
        <v>5999.9465217410925</v>
      </c>
      <c r="O332" s="84">
        <v>6144.7038560710671</v>
      </c>
      <c r="P332" s="84">
        <v>6429.9923167923644</v>
      </c>
      <c r="Q332" s="84">
        <v>6486.900228213085</v>
      </c>
      <c r="R332" s="84">
        <v>6198.3910994393136</v>
      </c>
      <c r="S332" s="84">
        <v>5773.0857753869441</v>
      </c>
      <c r="T332" s="84">
        <v>5513.2477890567543</v>
      </c>
      <c r="U332" s="84">
        <v>4985.4245209023538</v>
      </c>
      <c r="V332" s="84">
        <v>4219.2109325061383</v>
      </c>
      <c r="W332" s="84">
        <v>4047.2741890946031</v>
      </c>
      <c r="X332" s="84">
        <v>4386.0186383970913</v>
      </c>
      <c r="Y332" s="84">
        <v>3380.1288258518111</v>
      </c>
      <c r="Z332" s="84">
        <v>2953.2925002894785</v>
      </c>
      <c r="AA332" s="84">
        <v>2906.0197328630961</v>
      </c>
      <c r="AB332" s="84">
        <v>2646.8579767178421</v>
      </c>
      <c r="AC332" s="84">
        <v>2479.4928444436032</v>
      </c>
      <c r="AD332" s="84">
        <v>2460.2520234269587</v>
      </c>
      <c r="AE332" s="84">
        <v>2408.1903071248635</v>
      </c>
      <c r="AF332" s="84">
        <f t="shared" si="130"/>
        <v>2299.1698684919406</v>
      </c>
      <c r="AG332" s="84">
        <f t="shared" si="131"/>
        <v>2177.7998956177094</v>
      </c>
      <c r="AH332" s="84">
        <f t="shared" si="132"/>
        <v>2083.9882793976826</v>
      </c>
      <c r="AI332" s="84">
        <f ca="1">VLOOKUP(eurostat_totals[[#This Row],[energy carrier EUCalc]],$AE$11:$BI$24,COLUMN()-COLUMN($AD$29),FALSE)*eurostat_totals[[#This Row],[2020 1]]</f>
        <v>1979.7888654277983</v>
      </c>
      <c r="AJ332" s="84">
        <f ca="1">VLOOKUP(eurostat_totals[[#This Row],[energy carrier EUCalc]],$AE$11:$BI$24,COLUMN()-COLUMN($AD$29),FALSE)*eurostat_totals[[#This Row],[2020 1]]</f>
        <v>1875.5894514579143</v>
      </c>
      <c r="AK332" s="84">
        <f ca="1">VLOOKUP(eurostat_totals[[#This Row],[energy carrier EUCalc]],$AE$11:$BI$24,COLUMN()-COLUMN($AD$29),FALSE)*eurostat_totals[[#This Row],[2020 1]]</f>
        <v>1771.39003748803</v>
      </c>
      <c r="AL332" s="84">
        <f ca="1">VLOOKUP(eurostat_totals[[#This Row],[energy carrier EUCalc]],$AE$11:$BI$24,COLUMN()-COLUMN($AD$29),FALSE)*eurostat_totals[[#This Row],[2020 1]]</f>
        <v>1667.1906235181459</v>
      </c>
      <c r="AM332" s="84">
        <f ca="1">VLOOKUP(eurostat_totals[[#This Row],[energy carrier EUCalc]],$AE$11:$BI$24,COLUMN()-COLUMN($AD$29),FALSE)*eurostat_totals[[#This Row],[2020 1]]</f>
        <v>1562.9912095482618</v>
      </c>
      <c r="AN332" s="84">
        <f ca="1">VLOOKUP(eurostat_totals[[#This Row],[energy carrier EUCalc]],$AE$11:$BI$24,COLUMN()-COLUMN($AD$29),FALSE)*eurostat_totals[[#This Row],[2020 1]]</f>
        <v>1458.7917955783778</v>
      </c>
      <c r="AO332" s="84">
        <f>VLOOKUP(eurostat_totals[[#This Row],[energy carrier EUCalc]],$AE$11:$BI$24,COLUMN()-COLUMN($AD$29),FALSE)*eurostat_totals[[#This Row],[2020 1]]</f>
        <v>2083.9882793976826</v>
      </c>
      <c r="AP332" s="84">
        <f ca="1">VLOOKUP(eurostat_totals[[#This Row],[energy carrier EUCalc]],$AE$11:$BI$24,COLUMN()-COLUMN($AD$29),FALSE)*eurostat_totals[[#This Row],[2020 1]]</f>
        <v>1979.7888654277983</v>
      </c>
      <c r="AQ332" s="84">
        <f ca="1">VLOOKUP(eurostat_totals[[#This Row],[energy carrier EUCalc]],$AE$11:$BI$24,COLUMN()-COLUMN($AD$29),FALSE)*eurostat_totals[[#This Row],[2020 1]]</f>
        <v>1875.5894514579143</v>
      </c>
      <c r="AR332" s="81">
        <f ca="1">VLOOKUP(eurostat_totals[[#This Row],[energy carrier EUCalc]],$AE$11:$BI$24,COLUMN()-COLUMN($AD$29),FALSE)*eurostat_totals[[#This Row],[2020 1]]</f>
        <v>1771.39003748803</v>
      </c>
      <c r="AS332" s="81">
        <f ca="1">VLOOKUP(eurostat_totals[[#This Row],[energy carrier EUCalc]],$AE$11:$BI$24,COLUMN()-COLUMN($AD$29),FALSE)*eurostat_totals[[#This Row],[2020 1]]</f>
        <v>1667.1906235181459</v>
      </c>
      <c r="AT332" s="81">
        <f ca="1">VLOOKUP(eurostat_totals[[#This Row],[energy carrier EUCalc]],$AE$11:$BI$24,COLUMN()-COLUMN($AD$29),FALSE)*eurostat_totals[[#This Row],[2020 1]]</f>
        <v>1562.9912095482618</v>
      </c>
      <c r="AU332" s="81">
        <f ca="1">VLOOKUP(eurostat_totals[[#This Row],[energy carrier EUCalc]],$AE$11:$BI$24,COLUMN()-COLUMN($AD$29),FALSE)*eurostat_totals[[#This Row],[2020 1]]</f>
        <v>416.79765587953642</v>
      </c>
      <c r="AV332" s="81">
        <f>VLOOKUP(eurostat_totals[[#This Row],[energy carrier EUCalc]],$AE$11:$BI$24,COLUMN()-COLUMN($AD$29),FALSE)*eurostat_totals[[#This Row],[2020 1]]</f>
        <v>2083.9882793976826</v>
      </c>
      <c r="AW332" s="81">
        <f ca="1">VLOOKUP(eurostat_totals[[#This Row],[energy carrier EUCalc]],$AE$11:$BI$24,COLUMN()-COLUMN($AD$29),FALSE)*eurostat_totals[[#This Row],[2020 1]]</f>
        <v>1979.7888654277983</v>
      </c>
      <c r="AX332" s="81">
        <f ca="1">VLOOKUP(eurostat_totals[[#This Row],[energy carrier EUCalc]],$AE$11:$BI$24,COLUMN()-COLUMN($AD$29),FALSE)*eurostat_totals[[#This Row],[2020 1]]</f>
        <v>1875.5894514579143</v>
      </c>
      <c r="AY332" s="81">
        <f ca="1">VLOOKUP(eurostat_totals[[#This Row],[energy carrier EUCalc]],$AE$11:$BI$24,COLUMN()-COLUMN($AD$29),FALSE)*eurostat_totals[[#This Row],[2020 1]]</f>
        <v>1771.39003748803</v>
      </c>
      <c r="AZ332" s="81">
        <f ca="1">VLOOKUP(eurostat_totals[[#This Row],[energy carrier EUCalc]],$AE$11:$BI$24,COLUMN()-COLUMN($AD$29),FALSE)*eurostat_totals[[#This Row],[2020 1]]</f>
        <v>1667.1906235181459</v>
      </c>
      <c r="BA332" s="81">
        <f ca="1">VLOOKUP(eurostat_totals[[#This Row],[energy carrier EUCalc]],$AE$11:$BI$24,COLUMN()-COLUMN($AD$29),FALSE)*eurostat_totals[[#This Row],[2020 1]]</f>
        <v>1562.9912095482618</v>
      </c>
      <c r="BB332" s="81">
        <f ca="1">VLOOKUP(eurostat_totals[[#This Row],[energy carrier EUCalc]],$AE$11:$BI$24,COLUMN()-COLUMN($AD$29),FALSE)*eurostat_totals[[#This Row],[2020 1]]</f>
        <v>208.39882793976821</v>
      </c>
      <c r="BC332" s="81">
        <f>VLOOKUP(eurostat_totals[[#This Row],[energy carrier EUCalc]],$AE$11:$BI$24,COLUMN()-COLUMN($AD$29),FALSE)*eurostat_totals[[#This Row],[2020 1]]</f>
        <v>2083.9882793976826</v>
      </c>
      <c r="BD332" s="81">
        <f ca="1">VLOOKUP(eurostat_totals[[#This Row],[energy carrier EUCalc]],$AE$11:$BI$24,COLUMN()-COLUMN($AD$29),FALSE)*eurostat_totals[[#This Row],[2020 1]]</f>
        <v>1979.7888654277983</v>
      </c>
      <c r="BE332" s="81">
        <f ca="1">VLOOKUP(eurostat_totals[[#This Row],[energy carrier EUCalc]],$AE$11:$BI$24,COLUMN()-COLUMN($AD$29),FALSE)*eurostat_totals[[#This Row],[2020 1]]</f>
        <v>1875.5894514579143</v>
      </c>
      <c r="BF332" s="81">
        <f ca="1">VLOOKUP(eurostat_totals[[#This Row],[energy carrier EUCalc]],$AE$11:$BI$24,COLUMN()-COLUMN($AD$29),FALSE)*eurostat_totals[[#This Row],[2020 1]]</f>
        <v>1771.39003748803</v>
      </c>
      <c r="BG332" s="81">
        <f ca="1">VLOOKUP(eurostat_totals[[#This Row],[energy carrier EUCalc]],$AE$11:$BI$24,COLUMN()-COLUMN($AD$29),FALSE)*eurostat_totals[[#This Row],[2020 1]]</f>
        <v>1667.1906235181459</v>
      </c>
      <c r="BH332" s="81">
        <f ca="1">VLOOKUP(eurostat_totals[[#This Row],[energy carrier EUCalc]],$AE$11:$BI$24,COLUMN()-COLUMN($AD$29),FALSE)*eurostat_totals[[#This Row],[2020 1]]</f>
        <v>1562.9912095482618</v>
      </c>
      <c r="BI332" s="81">
        <f ca="1">VLOOKUP(eurostat_totals[[#This Row],[energy carrier EUCalc]],$AE$11:$BI$24,COLUMN()-COLUMN($AD$29),FALSE)*eurostat_totals[[#This Row],[2020 1]]</f>
        <v>104.19941396988422</v>
      </c>
    </row>
    <row r="333" spans="1:61" x14ac:dyDescent="0.25">
      <c r="A333" s="81" t="str">
        <f t="shared" si="133"/>
        <v>liquid-ff-heatingoilRomania</v>
      </c>
      <c r="B333" s="6" t="s">
        <v>34</v>
      </c>
      <c r="C333" t="s">
        <v>10</v>
      </c>
      <c r="D333" s="84">
        <v>4508.9838785521661</v>
      </c>
      <c r="E333" s="84">
        <v>4032.1805629628752</v>
      </c>
      <c r="F333" s="84">
        <v>4668.323381378651</v>
      </c>
      <c r="G333" s="84">
        <v>3459.3023919430861</v>
      </c>
      <c r="H333" s="84">
        <v>1905.4331113689311</v>
      </c>
      <c r="I333" s="84">
        <v>3347.3447522463653</v>
      </c>
      <c r="J333" s="84">
        <v>2290.3827678830389</v>
      </c>
      <c r="K333" s="84">
        <v>4789.8959683291496</v>
      </c>
      <c r="L333" s="84">
        <v>5396.2452417623181</v>
      </c>
      <c r="M333" s="84">
        <v>4853.4804033278115</v>
      </c>
      <c r="N333" s="84">
        <v>4939.3220554726931</v>
      </c>
      <c r="O333" s="84">
        <v>3867.1873316901965</v>
      </c>
      <c r="P333" s="84">
        <v>3444.3648951211931</v>
      </c>
      <c r="Q333" s="84">
        <v>4681.8520659218029</v>
      </c>
      <c r="R333" s="84">
        <v>5644.2337294359395</v>
      </c>
      <c r="S333" s="84">
        <v>7057.583750811581</v>
      </c>
      <c r="T333" s="84">
        <v>5218.3087267891951</v>
      </c>
      <c r="U333" s="84">
        <v>6356.5988099603219</v>
      </c>
      <c r="V333" s="84">
        <v>3630.4968961163604</v>
      </c>
      <c r="W333" s="84">
        <v>3256.3413365387737</v>
      </c>
      <c r="X333" s="84">
        <v>2312.03484681899</v>
      </c>
      <c r="Y333" s="84">
        <v>2270.459894833099</v>
      </c>
      <c r="Z333" s="84">
        <v>1948.7020789394267</v>
      </c>
      <c r="AA333" s="84">
        <v>1967.0853602064178</v>
      </c>
      <c r="AB333" s="84">
        <v>2104.4684369588622</v>
      </c>
      <c r="AC333" s="84">
        <v>2418.3208976588749</v>
      </c>
      <c r="AD333" s="84">
        <v>2373.6207228662097</v>
      </c>
      <c r="AE333" s="84">
        <v>2653.3123348853787</v>
      </c>
      <c r="AF333" s="84">
        <f t="shared" si="130"/>
        <v>2794.2343860745691</v>
      </c>
      <c r="AG333" s="84">
        <f t="shared" si="131"/>
        <v>2959.6641912481991</v>
      </c>
      <c r="AH333" s="84">
        <f t="shared" si="132"/>
        <v>3130.7033421060664</v>
      </c>
      <c r="AI333" s="84">
        <f ca="1">VLOOKUP(eurostat_totals[[#This Row],[energy carrier EUCalc]],$AE$11:$BI$24,COLUMN()-COLUMN($AD$29),FALSE)*eurostat_totals[[#This Row],[2020 1]]</f>
        <v>2974.1681750007629</v>
      </c>
      <c r="AJ333" s="84">
        <f ca="1">VLOOKUP(eurostat_totals[[#This Row],[energy carrier EUCalc]],$AE$11:$BI$24,COLUMN()-COLUMN($AD$29),FALSE)*eurostat_totals[[#This Row],[2020 1]]</f>
        <v>2817.6330078954593</v>
      </c>
      <c r="AK333" s="84">
        <f ca="1">VLOOKUP(eurostat_totals[[#This Row],[energy carrier EUCalc]],$AE$11:$BI$24,COLUMN()-COLUMN($AD$29),FALSE)*eurostat_totals[[#This Row],[2020 1]]</f>
        <v>2661.0978407901562</v>
      </c>
      <c r="AL333" s="84">
        <f ca="1">VLOOKUP(eurostat_totals[[#This Row],[energy carrier EUCalc]],$AE$11:$BI$24,COLUMN()-COLUMN($AD$29),FALSE)*eurostat_totals[[#This Row],[2020 1]]</f>
        <v>2504.5626736848531</v>
      </c>
      <c r="AM333" s="84">
        <f ca="1">VLOOKUP(eurostat_totals[[#This Row],[energy carrier EUCalc]],$AE$11:$BI$24,COLUMN()-COLUMN($AD$29),FALSE)*eurostat_totals[[#This Row],[2020 1]]</f>
        <v>2348.0275065795499</v>
      </c>
      <c r="AN333" s="84">
        <f ca="1">VLOOKUP(eurostat_totals[[#This Row],[energy carrier EUCalc]],$AE$11:$BI$24,COLUMN()-COLUMN($AD$29),FALSE)*eurostat_totals[[#This Row],[2020 1]]</f>
        <v>2191.4923394742464</v>
      </c>
      <c r="AO333" s="84">
        <f>VLOOKUP(eurostat_totals[[#This Row],[energy carrier EUCalc]],$AE$11:$BI$24,COLUMN()-COLUMN($AD$29),FALSE)*eurostat_totals[[#This Row],[2020 1]]</f>
        <v>3130.7033421060664</v>
      </c>
      <c r="AP333" s="84">
        <f ca="1">VLOOKUP(eurostat_totals[[#This Row],[energy carrier EUCalc]],$AE$11:$BI$24,COLUMN()-COLUMN($AD$29),FALSE)*eurostat_totals[[#This Row],[2020 1]]</f>
        <v>2974.1681750007629</v>
      </c>
      <c r="AQ333" s="84">
        <f ca="1">VLOOKUP(eurostat_totals[[#This Row],[energy carrier EUCalc]],$AE$11:$BI$24,COLUMN()-COLUMN($AD$29),FALSE)*eurostat_totals[[#This Row],[2020 1]]</f>
        <v>2817.6330078954593</v>
      </c>
      <c r="AR333" s="81">
        <f ca="1">VLOOKUP(eurostat_totals[[#This Row],[energy carrier EUCalc]],$AE$11:$BI$24,COLUMN()-COLUMN($AD$29),FALSE)*eurostat_totals[[#This Row],[2020 1]]</f>
        <v>2661.0978407901562</v>
      </c>
      <c r="AS333" s="81">
        <f ca="1">VLOOKUP(eurostat_totals[[#This Row],[energy carrier EUCalc]],$AE$11:$BI$24,COLUMN()-COLUMN($AD$29),FALSE)*eurostat_totals[[#This Row],[2020 1]]</f>
        <v>2504.5626736848531</v>
      </c>
      <c r="AT333" s="81">
        <f ca="1">VLOOKUP(eurostat_totals[[#This Row],[energy carrier EUCalc]],$AE$11:$BI$24,COLUMN()-COLUMN($AD$29),FALSE)*eurostat_totals[[#This Row],[2020 1]]</f>
        <v>2348.0275065795499</v>
      </c>
      <c r="AU333" s="81">
        <f ca="1">VLOOKUP(eurostat_totals[[#This Row],[energy carrier EUCalc]],$AE$11:$BI$24,COLUMN()-COLUMN($AD$29),FALSE)*eurostat_totals[[#This Row],[2020 1]]</f>
        <v>626.14066842121315</v>
      </c>
      <c r="AV333" s="81">
        <f>VLOOKUP(eurostat_totals[[#This Row],[energy carrier EUCalc]],$AE$11:$BI$24,COLUMN()-COLUMN($AD$29),FALSE)*eurostat_totals[[#This Row],[2020 1]]</f>
        <v>3130.7033421060664</v>
      </c>
      <c r="AW333" s="81">
        <f ca="1">VLOOKUP(eurostat_totals[[#This Row],[energy carrier EUCalc]],$AE$11:$BI$24,COLUMN()-COLUMN($AD$29),FALSE)*eurostat_totals[[#This Row],[2020 1]]</f>
        <v>2974.1681750007629</v>
      </c>
      <c r="AX333" s="81">
        <f ca="1">VLOOKUP(eurostat_totals[[#This Row],[energy carrier EUCalc]],$AE$11:$BI$24,COLUMN()-COLUMN($AD$29),FALSE)*eurostat_totals[[#This Row],[2020 1]]</f>
        <v>2817.6330078954593</v>
      </c>
      <c r="AY333" s="81">
        <f ca="1">VLOOKUP(eurostat_totals[[#This Row],[energy carrier EUCalc]],$AE$11:$BI$24,COLUMN()-COLUMN($AD$29),FALSE)*eurostat_totals[[#This Row],[2020 1]]</f>
        <v>2661.0978407901562</v>
      </c>
      <c r="AZ333" s="81">
        <f ca="1">VLOOKUP(eurostat_totals[[#This Row],[energy carrier EUCalc]],$AE$11:$BI$24,COLUMN()-COLUMN($AD$29),FALSE)*eurostat_totals[[#This Row],[2020 1]]</f>
        <v>2504.5626736848531</v>
      </c>
      <c r="BA333" s="81">
        <f ca="1">VLOOKUP(eurostat_totals[[#This Row],[energy carrier EUCalc]],$AE$11:$BI$24,COLUMN()-COLUMN($AD$29),FALSE)*eurostat_totals[[#This Row],[2020 1]]</f>
        <v>2348.0275065795499</v>
      </c>
      <c r="BB333" s="81">
        <f ca="1">VLOOKUP(eurostat_totals[[#This Row],[energy carrier EUCalc]],$AE$11:$BI$24,COLUMN()-COLUMN($AD$29),FALSE)*eurostat_totals[[#This Row],[2020 1]]</f>
        <v>313.07033421060657</v>
      </c>
      <c r="BC333" s="81">
        <f>VLOOKUP(eurostat_totals[[#This Row],[energy carrier EUCalc]],$AE$11:$BI$24,COLUMN()-COLUMN($AD$29),FALSE)*eurostat_totals[[#This Row],[2020 1]]</f>
        <v>3130.7033421060664</v>
      </c>
      <c r="BD333" s="81">
        <f ca="1">VLOOKUP(eurostat_totals[[#This Row],[energy carrier EUCalc]],$AE$11:$BI$24,COLUMN()-COLUMN($AD$29),FALSE)*eurostat_totals[[#This Row],[2020 1]]</f>
        <v>2974.1681750007629</v>
      </c>
      <c r="BE333" s="81">
        <f ca="1">VLOOKUP(eurostat_totals[[#This Row],[energy carrier EUCalc]],$AE$11:$BI$24,COLUMN()-COLUMN($AD$29),FALSE)*eurostat_totals[[#This Row],[2020 1]]</f>
        <v>2817.6330078954593</v>
      </c>
      <c r="BF333" s="81">
        <f ca="1">VLOOKUP(eurostat_totals[[#This Row],[energy carrier EUCalc]],$AE$11:$BI$24,COLUMN()-COLUMN($AD$29),FALSE)*eurostat_totals[[#This Row],[2020 1]]</f>
        <v>2661.0978407901562</v>
      </c>
      <c r="BG333" s="81">
        <f ca="1">VLOOKUP(eurostat_totals[[#This Row],[energy carrier EUCalc]],$AE$11:$BI$24,COLUMN()-COLUMN($AD$29),FALSE)*eurostat_totals[[#This Row],[2020 1]]</f>
        <v>2504.5626736848531</v>
      </c>
      <c r="BH333" s="81">
        <f ca="1">VLOOKUP(eurostat_totals[[#This Row],[energy carrier EUCalc]],$AE$11:$BI$24,COLUMN()-COLUMN($AD$29),FALSE)*eurostat_totals[[#This Row],[2020 1]]</f>
        <v>2348.0275065795499</v>
      </c>
      <c r="BI333" s="81">
        <f ca="1">VLOOKUP(eurostat_totals[[#This Row],[energy carrier EUCalc]],$AE$11:$BI$24,COLUMN()-COLUMN($AD$29),FALSE)*eurostat_totals[[#This Row],[2020 1]]</f>
        <v>156.53516710530346</v>
      </c>
    </row>
    <row r="334" spans="1:61" x14ac:dyDescent="0.25">
      <c r="A334" s="81" t="str">
        <f t="shared" si="133"/>
        <v>liquid-ff-heatingoilSerbia</v>
      </c>
      <c r="B334" s="6" t="s">
        <v>34</v>
      </c>
      <c r="C334" t="s">
        <v>72</v>
      </c>
      <c r="D334" s="84">
        <v>1194.4475199999999</v>
      </c>
      <c r="E334" s="84">
        <v>859.99198000000001</v>
      </c>
      <c r="F334" s="84">
        <v>597.22375999999997</v>
      </c>
      <c r="G334" s="84">
        <v>2030.5514800000001</v>
      </c>
      <c r="H334" s="84">
        <v>1982.7754400000001</v>
      </c>
      <c r="I334" s="84">
        <v>1122.7834600000001</v>
      </c>
      <c r="J334" s="84">
        <v>3559.4545400000002</v>
      </c>
      <c r="K334" s="84">
        <v>2293.3429600000004</v>
      </c>
      <c r="L334" s="84">
        <v>1313.8876200000002</v>
      </c>
      <c r="M334" s="84">
        <v>716.66386</v>
      </c>
      <c r="N334" s="84">
        <v>668.88782000000003</v>
      </c>
      <c r="O334" s="84">
        <v>621.11178000000007</v>
      </c>
      <c r="P334" s="84">
        <v>764.43990000000008</v>
      </c>
      <c r="Q334" s="84">
        <v>836.10396000000003</v>
      </c>
      <c r="R334" s="84">
        <v>525.55970000000002</v>
      </c>
      <c r="S334" s="84">
        <v>549.44772</v>
      </c>
      <c r="T334" s="84">
        <v>597.22375999999997</v>
      </c>
      <c r="U334" s="84">
        <v>3346.9976999999999</v>
      </c>
      <c r="V334" s="84">
        <v>393.17541000000006</v>
      </c>
      <c r="W334" s="84">
        <v>24.992870000000003</v>
      </c>
      <c r="X334" s="84">
        <v>366.97302000000002</v>
      </c>
      <c r="Y334" s="84">
        <v>803.03987000000018</v>
      </c>
      <c r="Z334" s="84">
        <v>1073.2745500000001</v>
      </c>
      <c r="AA334" s="84">
        <v>862.67851000000019</v>
      </c>
      <c r="AB334" s="84">
        <v>507.84721000000008</v>
      </c>
      <c r="AC334" s="84">
        <v>709.66260000000011</v>
      </c>
      <c r="AD334" s="84">
        <v>762.23020000000008</v>
      </c>
      <c r="AE334" s="84">
        <v>554.09972000000005</v>
      </c>
      <c r="AF334" s="84">
        <f t="shared" si="130"/>
        <v>450.26475400000004</v>
      </c>
      <c r="AG334" s="84">
        <f t="shared" si="131"/>
        <v>367.78200279999999</v>
      </c>
      <c r="AH334" s="84">
        <f t="shared" si="132"/>
        <v>339.76896135999999</v>
      </c>
      <c r="AI334" s="84">
        <f ca="1">VLOOKUP(eurostat_totals[[#This Row],[energy carrier EUCalc]],$AE$11:$BI$24,COLUMN()-COLUMN($AD$29),FALSE)*eurostat_totals[[#This Row],[2020 1]]</f>
        <v>322.78051329199997</v>
      </c>
      <c r="AJ334" s="84">
        <f ca="1">VLOOKUP(eurostat_totals[[#This Row],[energy carrier EUCalc]],$AE$11:$BI$24,COLUMN()-COLUMN($AD$29),FALSE)*eurostat_totals[[#This Row],[2020 1]]</f>
        <v>305.79206522399994</v>
      </c>
      <c r="AK334" s="84">
        <f ca="1">VLOOKUP(eurostat_totals[[#This Row],[energy carrier EUCalc]],$AE$11:$BI$24,COLUMN()-COLUMN($AD$29),FALSE)*eurostat_totals[[#This Row],[2020 1]]</f>
        <v>288.80361715599997</v>
      </c>
      <c r="AL334" s="84">
        <f ca="1">VLOOKUP(eurostat_totals[[#This Row],[energy carrier EUCalc]],$AE$11:$BI$24,COLUMN()-COLUMN($AD$29),FALSE)*eurostat_totals[[#This Row],[2020 1]]</f>
        <v>271.81516908799995</v>
      </c>
      <c r="AM334" s="84">
        <f ca="1">VLOOKUP(eurostat_totals[[#This Row],[energy carrier EUCalc]],$AE$11:$BI$24,COLUMN()-COLUMN($AD$29),FALSE)*eurostat_totals[[#This Row],[2020 1]]</f>
        <v>254.82672101999998</v>
      </c>
      <c r="AN334" s="84">
        <f ca="1">VLOOKUP(eurostat_totals[[#This Row],[energy carrier EUCalc]],$AE$11:$BI$24,COLUMN()-COLUMN($AD$29),FALSE)*eurostat_totals[[#This Row],[2020 1]]</f>
        <v>237.83827295199998</v>
      </c>
      <c r="AO334" s="84">
        <f>VLOOKUP(eurostat_totals[[#This Row],[energy carrier EUCalc]],$AE$11:$BI$24,COLUMN()-COLUMN($AD$29),FALSE)*eurostat_totals[[#This Row],[2020 1]]</f>
        <v>339.76896135999999</v>
      </c>
      <c r="AP334" s="84">
        <f ca="1">VLOOKUP(eurostat_totals[[#This Row],[energy carrier EUCalc]],$AE$11:$BI$24,COLUMN()-COLUMN($AD$29),FALSE)*eurostat_totals[[#This Row],[2020 1]]</f>
        <v>322.78051329199997</v>
      </c>
      <c r="AQ334" s="84">
        <f ca="1">VLOOKUP(eurostat_totals[[#This Row],[energy carrier EUCalc]],$AE$11:$BI$24,COLUMN()-COLUMN($AD$29),FALSE)*eurostat_totals[[#This Row],[2020 1]]</f>
        <v>305.79206522399994</v>
      </c>
      <c r="AR334" s="81">
        <f ca="1">VLOOKUP(eurostat_totals[[#This Row],[energy carrier EUCalc]],$AE$11:$BI$24,COLUMN()-COLUMN($AD$29),FALSE)*eurostat_totals[[#This Row],[2020 1]]</f>
        <v>288.80361715599997</v>
      </c>
      <c r="AS334" s="81">
        <f ca="1">VLOOKUP(eurostat_totals[[#This Row],[energy carrier EUCalc]],$AE$11:$BI$24,COLUMN()-COLUMN($AD$29),FALSE)*eurostat_totals[[#This Row],[2020 1]]</f>
        <v>271.81516908799995</v>
      </c>
      <c r="AT334" s="81">
        <f ca="1">VLOOKUP(eurostat_totals[[#This Row],[energy carrier EUCalc]],$AE$11:$BI$24,COLUMN()-COLUMN($AD$29),FALSE)*eurostat_totals[[#This Row],[2020 1]]</f>
        <v>254.82672101999998</v>
      </c>
      <c r="AU334" s="81">
        <f ca="1">VLOOKUP(eurostat_totals[[#This Row],[energy carrier EUCalc]],$AE$11:$BI$24,COLUMN()-COLUMN($AD$29),FALSE)*eurostat_totals[[#This Row],[2020 1]]</f>
        <v>67.953792271999987</v>
      </c>
      <c r="AV334" s="81">
        <f>VLOOKUP(eurostat_totals[[#This Row],[energy carrier EUCalc]],$AE$11:$BI$24,COLUMN()-COLUMN($AD$29),FALSE)*eurostat_totals[[#This Row],[2020 1]]</f>
        <v>339.76896135999999</v>
      </c>
      <c r="AW334" s="81">
        <f ca="1">VLOOKUP(eurostat_totals[[#This Row],[energy carrier EUCalc]],$AE$11:$BI$24,COLUMN()-COLUMN($AD$29),FALSE)*eurostat_totals[[#This Row],[2020 1]]</f>
        <v>322.78051329199997</v>
      </c>
      <c r="AX334" s="81">
        <f ca="1">VLOOKUP(eurostat_totals[[#This Row],[energy carrier EUCalc]],$AE$11:$BI$24,COLUMN()-COLUMN($AD$29),FALSE)*eurostat_totals[[#This Row],[2020 1]]</f>
        <v>305.79206522399994</v>
      </c>
      <c r="AY334" s="81">
        <f ca="1">VLOOKUP(eurostat_totals[[#This Row],[energy carrier EUCalc]],$AE$11:$BI$24,COLUMN()-COLUMN($AD$29),FALSE)*eurostat_totals[[#This Row],[2020 1]]</f>
        <v>288.80361715599997</v>
      </c>
      <c r="AZ334" s="81">
        <f ca="1">VLOOKUP(eurostat_totals[[#This Row],[energy carrier EUCalc]],$AE$11:$BI$24,COLUMN()-COLUMN($AD$29),FALSE)*eurostat_totals[[#This Row],[2020 1]]</f>
        <v>271.81516908799995</v>
      </c>
      <c r="BA334" s="81">
        <f ca="1">VLOOKUP(eurostat_totals[[#This Row],[energy carrier EUCalc]],$AE$11:$BI$24,COLUMN()-COLUMN($AD$29),FALSE)*eurostat_totals[[#This Row],[2020 1]]</f>
        <v>254.82672101999998</v>
      </c>
      <c r="BB334" s="81">
        <f ca="1">VLOOKUP(eurostat_totals[[#This Row],[energy carrier EUCalc]],$AE$11:$BI$24,COLUMN()-COLUMN($AD$29),FALSE)*eurostat_totals[[#This Row],[2020 1]]</f>
        <v>33.976896135999993</v>
      </c>
      <c r="BC334" s="81">
        <f>VLOOKUP(eurostat_totals[[#This Row],[energy carrier EUCalc]],$AE$11:$BI$24,COLUMN()-COLUMN($AD$29),FALSE)*eurostat_totals[[#This Row],[2020 1]]</f>
        <v>339.76896135999999</v>
      </c>
      <c r="BD334" s="81">
        <f ca="1">VLOOKUP(eurostat_totals[[#This Row],[energy carrier EUCalc]],$AE$11:$BI$24,COLUMN()-COLUMN($AD$29),FALSE)*eurostat_totals[[#This Row],[2020 1]]</f>
        <v>322.78051329199997</v>
      </c>
      <c r="BE334" s="81">
        <f ca="1">VLOOKUP(eurostat_totals[[#This Row],[energy carrier EUCalc]],$AE$11:$BI$24,COLUMN()-COLUMN($AD$29),FALSE)*eurostat_totals[[#This Row],[2020 1]]</f>
        <v>305.79206522399994</v>
      </c>
      <c r="BF334" s="81">
        <f ca="1">VLOOKUP(eurostat_totals[[#This Row],[energy carrier EUCalc]],$AE$11:$BI$24,COLUMN()-COLUMN($AD$29),FALSE)*eurostat_totals[[#This Row],[2020 1]]</f>
        <v>288.80361715599997</v>
      </c>
      <c r="BG334" s="81">
        <f ca="1">VLOOKUP(eurostat_totals[[#This Row],[energy carrier EUCalc]],$AE$11:$BI$24,COLUMN()-COLUMN($AD$29),FALSE)*eurostat_totals[[#This Row],[2020 1]]</f>
        <v>271.81516908799995</v>
      </c>
      <c r="BH334" s="81">
        <f ca="1">VLOOKUP(eurostat_totals[[#This Row],[energy carrier EUCalc]],$AE$11:$BI$24,COLUMN()-COLUMN($AD$29),FALSE)*eurostat_totals[[#This Row],[2020 1]]</f>
        <v>254.82672101999998</v>
      </c>
      <c r="BI334" s="81">
        <f ca="1">VLOOKUP(eurostat_totals[[#This Row],[energy carrier EUCalc]],$AE$11:$BI$24,COLUMN()-COLUMN($AD$29),FALSE)*eurostat_totals[[#This Row],[2020 1]]</f>
        <v>16.988448068000015</v>
      </c>
    </row>
    <row r="335" spans="1:61" x14ac:dyDescent="0.25">
      <c r="A335" s="81" t="str">
        <f t="shared" si="133"/>
        <v>liquid-ff-heatingoilSlovakia</v>
      </c>
      <c r="B335" s="6" t="s">
        <v>34</v>
      </c>
      <c r="C335" t="s">
        <v>20</v>
      </c>
      <c r="D335" s="84">
        <v>0</v>
      </c>
      <c r="E335" s="84">
        <v>0</v>
      </c>
      <c r="F335" s="84">
        <v>0</v>
      </c>
      <c r="G335" s="84">
        <v>0</v>
      </c>
      <c r="H335" s="84">
        <v>0</v>
      </c>
      <c r="I335" s="84">
        <v>0</v>
      </c>
      <c r="J335" s="84">
        <v>0</v>
      </c>
      <c r="K335" s="84">
        <v>0</v>
      </c>
      <c r="L335" s="84">
        <v>0</v>
      </c>
      <c r="M335" s="84">
        <v>0</v>
      </c>
      <c r="N335" s="84">
        <v>0</v>
      </c>
      <c r="O335" s="84">
        <v>0</v>
      </c>
      <c r="P335" s="84">
        <v>0</v>
      </c>
      <c r="Q335" s="84">
        <v>0</v>
      </c>
      <c r="R335" s="84">
        <v>0</v>
      </c>
      <c r="S335" s="84">
        <v>0</v>
      </c>
      <c r="T335" s="84">
        <v>0</v>
      </c>
      <c r="U335" s="84">
        <v>0</v>
      </c>
      <c r="V335" s="84">
        <v>0</v>
      </c>
      <c r="W335" s="84">
        <v>0</v>
      </c>
      <c r="X335" s="84">
        <v>0</v>
      </c>
      <c r="Y335" s="84">
        <v>0</v>
      </c>
      <c r="Z335" s="84">
        <v>0</v>
      </c>
      <c r="AA335" s="84">
        <v>0</v>
      </c>
      <c r="AB335" s="84">
        <v>0</v>
      </c>
      <c r="AC335" s="84">
        <v>0</v>
      </c>
      <c r="AD335" s="84">
        <v>0</v>
      </c>
      <c r="AE335" s="84">
        <v>0</v>
      </c>
      <c r="AF335" s="84">
        <f t="shared" si="130"/>
        <v>0</v>
      </c>
      <c r="AG335" s="84">
        <f t="shared" si="131"/>
        <v>0</v>
      </c>
      <c r="AH335" s="84">
        <f t="shared" si="132"/>
        <v>0</v>
      </c>
      <c r="AI335" s="84">
        <f ca="1">VLOOKUP(eurostat_totals[[#This Row],[energy carrier EUCalc]],$AE$11:$BI$24,COLUMN()-COLUMN($AD$29),FALSE)*eurostat_totals[[#This Row],[2020 1]]</f>
        <v>0</v>
      </c>
      <c r="AJ335" s="84">
        <f ca="1">VLOOKUP(eurostat_totals[[#This Row],[energy carrier EUCalc]],$AE$11:$BI$24,COLUMN()-COLUMN($AD$29),FALSE)*eurostat_totals[[#This Row],[2020 1]]</f>
        <v>0</v>
      </c>
      <c r="AK335" s="84">
        <f ca="1">VLOOKUP(eurostat_totals[[#This Row],[energy carrier EUCalc]],$AE$11:$BI$24,COLUMN()-COLUMN($AD$29),FALSE)*eurostat_totals[[#This Row],[2020 1]]</f>
        <v>0</v>
      </c>
      <c r="AL335" s="84">
        <f ca="1">VLOOKUP(eurostat_totals[[#This Row],[energy carrier EUCalc]],$AE$11:$BI$24,COLUMN()-COLUMN($AD$29),FALSE)*eurostat_totals[[#This Row],[2020 1]]</f>
        <v>0</v>
      </c>
      <c r="AM335" s="84">
        <f ca="1">VLOOKUP(eurostat_totals[[#This Row],[energy carrier EUCalc]],$AE$11:$BI$24,COLUMN()-COLUMN($AD$29),FALSE)*eurostat_totals[[#This Row],[2020 1]]</f>
        <v>0</v>
      </c>
      <c r="AN335" s="84">
        <f ca="1">VLOOKUP(eurostat_totals[[#This Row],[energy carrier EUCalc]],$AE$11:$BI$24,COLUMN()-COLUMN($AD$29),FALSE)*eurostat_totals[[#This Row],[2020 1]]</f>
        <v>0</v>
      </c>
      <c r="AO335" s="84">
        <f>VLOOKUP(eurostat_totals[[#This Row],[energy carrier EUCalc]],$AE$11:$BI$24,COLUMN()-COLUMN($AD$29),FALSE)*eurostat_totals[[#This Row],[2020 1]]</f>
        <v>0</v>
      </c>
      <c r="AP335" s="84">
        <f ca="1">VLOOKUP(eurostat_totals[[#This Row],[energy carrier EUCalc]],$AE$11:$BI$24,COLUMN()-COLUMN($AD$29),FALSE)*eurostat_totals[[#This Row],[2020 1]]</f>
        <v>0</v>
      </c>
      <c r="AQ335" s="84">
        <f ca="1">VLOOKUP(eurostat_totals[[#This Row],[energy carrier EUCalc]],$AE$11:$BI$24,COLUMN()-COLUMN($AD$29),FALSE)*eurostat_totals[[#This Row],[2020 1]]</f>
        <v>0</v>
      </c>
      <c r="AR335" s="81">
        <f ca="1">VLOOKUP(eurostat_totals[[#This Row],[energy carrier EUCalc]],$AE$11:$BI$24,COLUMN()-COLUMN($AD$29),FALSE)*eurostat_totals[[#This Row],[2020 1]]</f>
        <v>0</v>
      </c>
      <c r="AS335" s="81">
        <f ca="1">VLOOKUP(eurostat_totals[[#This Row],[energy carrier EUCalc]],$AE$11:$BI$24,COLUMN()-COLUMN($AD$29),FALSE)*eurostat_totals[[#This Row],[2020 1]]</f>
        <v>0</v>
      </c>
      <c r="AT335" s="81">
        <f ca="1">VLOOKUP(eurostat_totals[[#This Row],[energy carrier EUCalc]],$AE$11:$BI$24,COLUMN()-COLUMN($AD$29),FALSE)*eurostat_totals[[#This Row],[2020 1]]</f>
        <v>0</v>
      </c>
      <c r="AU335" s="81">
        <f ca="1">VLOOKUP(eurostat_totals[[#This Row],[energy carrier EUCalc]],$AE$11:$BI$24,COLUMN()-COLUMN($AD$29),FALSE)*eurostat_totals[[#This Row],[2020 1]]</f>
        <v>0</v>
      </c>
      <c r="AV335" s="81">
        <f>VLOOKUP(eurostat_totals[[#This Row],[energy carrier EUCalc]],$AE$11:$BI$24,COLUMN()-COLUMN($AD$29),FALSE)*eurostat_totals[[#This Row],[2020 1]]</f>
        <v>0</v>
      </c>
      <c r="AW335" s="81">
        <f ca="1">VLOOKUP(eurostat_totals[[#This Row],[energy carrier EUCalc]],$AE$11:$BI$24,COLUMN()-COLUMN($AD$29),FALSE)*eurostat_totals[[#This Row],[2020 1]]</f>
        <v>0</v>
      </c>
      <c r="AX335" s="81">
        <f ca="1">VLOOKUP(eurostat_totals[[#This Row],[energy carrier EUCalc]],$AE$11:$BI$24,COLUMN()-COLUMN($AD$29),FALSE)*eurostat_totals[[#This Row],[2020 1]]</f>
        <v>0</v>
      </c>
      <c r="AY335" s="81">
        <f ca="1">VLOOKUP(eurostat_totals[[#This Row],[energy carrier EUCalc]],$AE$11:$BI$24,COLUMN()-COLUMN($AD$29),FALSE)*eurostat_totals[[#This Row],[2020 1]]</f>
        <v>0</v>
      </c>
      <c r="AZ335" s="81">
        <f ca="1">VLOOKUP(eurostat_totals[[#This Row],[energy carrier EUCalc]],$AE$11:$BI$24,COLUMN()-COLUMN($AD$29),FALSE)*eurostat_totals[[#This Row],[2020 1]]</f>
        <v>0</v>
      </c>
      <c r="BA335" s="81">
        <f ca="1">VLOOKUP(eurostat_totals[[#This Row],[energy carrier EUCalc]],$AE$11:$BI$24,COLUMN()-COLUMN($AD$29),FALSE)*eurostat_totals[[#This Row],[2020 1]]</f>
        <v>0</v>
      </c>
      <c r="BB335" s="81">
        <f ca="1">VLOOKUP(eurostat_totals[[#This Row],[energy carrier EUCalc]],$AE$11:$BI$24,COLUMN()-COLUMN($AD$29),FALSE)*eurostat_totals[[#This Row],[2020 1]]</f>
        <v>0</v>
      </c>
      <c r="BC335" s="81">
        <f>VLOOKUP(eurostat_totals[[#This Row],[energy carrier EUCalc]],$AE$11:$BI$24,COLUMN()-COLUMN($AD$29),FALSE)*eurostat_totals[[#This Row],[2020 1]]</f>
        <v>0</v>
      </c>
      <c r="BD335" s="81">
        <f ca="1">VLOOKUP(eurostat_totals[[#This Row],[energy carrier EUCalc]],$AE$11:$BI$24,COLUMN()-COLUMN($AD$29),FALSE)*eurostat_totals[[#This Row],[2020 1]]</f>
        <v>0</v>
      </c>
      <c r="BE335" s="81">
        <f ca="1">VLOOKUP(eurostat_totals[[#This Row],[energy carrier EUCalc]],$AE$11:$BI$24,COLUMN()-COLUMN($AD$29),FALSE)*eurostat_totals[[#This Row],[2020 1]]</f>
        <v>0</v>
      </c>
      <c r="BF335" s="81">
        <f ca="1">VLOOKUP(eurostat_totals[[#This Row],[energy carrier EUCalc]],$AE$11:$BI$24,COLUMN()-COLUMN($AD$29),FALSE)*eurostat_totals[[#This Row],[2020 1]]</f>
        <v>0</v>
      </c>
      <c r="BG335" s="81">
        <f ca="1">VLOOKUP(eurostat_totals[[#This Row],[energy carrier EUCalc]],$AE$11:$BI$24,COLUMN()-COLUMN($AD$29),FALSE)*eurostat_totals[[#This Row],[2020 1]]</f>
        <v>0</v>
      </c>
      <c r="BH335" s="81">
        <f ca="1">VLOOKUP(eurostat_totals[[#This Row],[energy carrier EUCalc]],$AE$11:$BI$24,COLUMN()-COLUMN($AD$29),FALSE)*eurostat_totals[[#This Row],[2020 1]]</f>
        <v>0</v>
      </c>
      <c r="BI335" s="81">
        <f ca="1">VLOOKUP(eurostat_totals[[#This Row],[energy carrier EUCalc]],$AE$11:$BI$24,COLUMN()-COLUMN($AD$29),FALSE)*eurostat_totals[[#This Row],[2020 1]]</f>
        <v>0</v>
      </c>
    </row>
    <row r="336" spans="1:61" x14ac:dyDescent="0.25">
      <c r="A336" s="81" t="str">
        <f t="shared" si="133"/>
        <v>liquid-ff-heatingoilSlovenia</v>
      </c>
      <c r="B336" s="6" t="s">
        <v>34</v>
      </c>
      <c r="C336" t="s">
        <v>26</v>
      </c>
      <c r="D336" s="84">
        <v>3681.9404970758283</v>
      </c>
      <c r="E336" s="84">
        <v>4785.9241736358144</v>
      </c>
      <c r="F336" s="84">
        <v>3924.2493721640312</v>
      </c>
      <c r="G336" s="84">
        <v>5014.5426262866658</v>
      </c>
      <c r="H336" s="84">
        <v>5172.427229677869</v>
      </c>
      <c r="I336" s="84">
        <v>5883.4010321870874</v>
      </c>
      <c r="J336" s="84">
        <v>4674.9408691454519</v>
      </c>
      <c r="K336" s="84">
        <v>5024.4720499047162</v>
      </c>
      <c r="L336" s="84">
        <v>4662.0335852797289</v>
      </c>
      <c r="M336" s="84">
        <v>4946.0228354579176</v>
      </c>
      <c r="N336" s="84">
        <v>3764.3827514001882</v>
      </c>
      <c r="O336" s="84">
        <v>3486.6530563251072</v>
      </c>
      <c r="P336" s="84">
        <v>4190.338309893863</v>
      </c>
      <c r="Q336" s="84">
        <v>4661.7502990160901</v>
      </c>
      <c r="R336" s="84">
        <v>4397.5132079514215</v>
      </c>
      <c r="S336" s="84">
        <v>3834.9463576200533</v>
      </c>
      <c r="T336" s="84">
        <v>3537.990411772038</v>
      </c>
      <c r="U336" s="84">
        <v>2552.7496799380897</v>
      </c>
      <c r="V336" s="84">
        <v>2858.8404100849962</v>
      </c>
      <c r="W336" s="84">
        <v>2692.0256347699205</v>
      </c>
      <c r="X336" s="84">
        <v>2803.1493195435555</v>
      </c>
      <c r="Y336" s="84">
        <v>2249.651318166641</v>
      </c>
      <c r="Z336" s="84">
        <v>1937.5151922830642</v>
      </c>
      <c r="AA336" s="84">
        <v>1594.8789089586219</v>
      </c>
      <c r="AB336" s="84">
        <v>1200.7638503390433</v>
      </c>
      <c r="AC336" s="84">
        <v>1301.5175064958835</v>
      </c>
      <c r="AD336" s="84">
        <v>1214.874691123516</v>
      </c>
      <c r="AE336" s="84">
        <v>1131.8303781737504</v>
      </c>
      <c r="AF336" s="84">
        <f t="shared" si="130"/>
        <v>970.69341535188767</v>
      </c>
      <c r="AG336" s="84">
        <f t="shared" si="131"/>
        <v>845.85631663054085</v>
      </c>
      <c r="AH336" s="84">
        <f t="shared" si="132"/>
        <v>774.87480988884033</v>
      </c>
      <c r="AI336" s="84">
        <f ca="1">VLOOKUP(eurostat_totals[[#This Row],[energy carrier EUCalc]],$AE$11:$BI$24,COLUMN()-COLUMN($AD$29),FALSE)*eurostat_totals[[#This Row],[2020 1]]</f>
        <v>736.13106939439831</v>
      </c>
      <c r="AJ336" s="84">
        <f ca="1">VLOOKUP(eurostat_totals[[#This Row],[energy carrier EUCalc]],$AE$11:$BI$24,COLUMN()-COLUMN($AD$29),FALSE)*eurostat_totals[[#This Row],[2020 1]]</f>
        <v>697.38732889995617</v>
      </c>
      <c r="AK336" s="84">
        <f ca="1">VLOOKUP(eurostat_totals[[#This Row],[energy carrier EUCalc]],$AE$11:$BI$24,COLUMN()-COLUMN($AD$29),FALSE)*eurostat_totals[[#This Row],[2020 1]]</f>
        <v>658.64358840551415</v>
      </c>
      <c r="AL336" s="84">
        <f ca="1">VLOOKUP(eurostat_totals[[#This Row],[energy carrier EUCalc]],$AE$11:$BI$24,COLUMN()-COLUMN($AD$29),FALSE)*eurostat_totals[[#This Row],[2020 1]]</f>
        <v>619.89984791107224</v>
      </c>
      <c r="AM336" s="84">
        <f ca="1">VLOOKUP(eurostat_totals[[#This Row],[energy carrier EUCalc]],$AE$11:$BI$24,COLUMN()-COLUMN($AD$29),FALSE)*eurostat_totals[[#This Row],[2020 1]]</f>
        <v>581.15610741663022</v>
      </c>
      <c r="AN336" s="84">
        <f ca="1">VLOOKUP(eurostat_totals[[#This Row],[energy carrier EUCalc]],$AE$11:$BI$24,COLUMN()-COLUMN($AD$29),FALSE)*eurostat_totals[[#This Row],[2020 1]]</f>
        <v>542.4123669221882</v>
      </c>
      <c r="AO336" s="84">
        <f>VLOOKUP(eurostat_totals[[#This Row],[energy carrier EUCalc]],$AE$11:$BI$24,COLUMN()-COLUMN($AD$29),FALSE)*eurostat_totals[[#This Row],[2020 1]]</f>
        <v>774.87480988884033</v>
      </c>
      <c r="AP336" s="84">
        <f ca="1">VLOOKUP(eurostat_totals[[#This Row],[energy carrier EUCalc]],$AE$11:$BI$24,COLUMN()-COLUMN($AD$29),FALSE)*eurostat_totals[[#This Row],[2020 1]]</f>
        <v>736.13106939439831</v>
      </c>
      <c r="AQ336" s="84">
        <f ca="1">VLOOKUP(eurostat_totals[[#This Row],[energy carrier EUCalc]],$AE$11:$BI$24,COLUMN()-COLUMN($AD$29),FALSE)*eurostat_totals[[#This Row],[2020 1]]</f>
        <v>697.38732889995617</v>
      </c>
      <c r="AR336" s="81">
        <f ca="1">VLOOKUP(eurostat_totals[[#This Row],[energy carrier EUCalc]],$AE$11:$BI$24,COLUMN()-COLUMN($AD$29),FALSE)*eurostat_totals[[#This Row],[2020 1]]</f>
        <v>658.64358840551415</v>
      </c>
      <c r="AS336" s="81">
        <f ca="1">VLOOKUP(eurostat_totals[[#This Row],[energy carrier EUCalc]],$AE$11:$BI$24,COLUMN()-COLUMN($AD$29),FALSE)*eurostat_totals[[#This Row],[2020 1]]</f>
        <v>619.89984791107224</v>
      </c>
      <c r="AT336" s="81">
        <f ca="1">VLOOKUP(eurostat_totals[[#This Row],[energy carrier EUCalc]],$AE$11:$BI$24,COLUMN()-COLUMN($AD$29),FALSE)*eurostat_totals[[#This Row],[2020 1]]</f>
        <v>581.15610741663022</v>
      </c>
      <c r="AU336" s="81">
        <f ca="1">VLOOKUP(eurostat_totals[[#This Row],[energy carrier EUCalc]],$AE$11:$BI$24,COLUMN()-COLUMN($AD$29),FALSE)*eurostat_totals[[#This Row],[2020 1]]</f>
        <v>154.97496197776803</v>
      </c>
      <c r="AV336" s="81">
        <f>VLOOKUP(eurostat_totals[[#This Row],[energy carrier EUCalc]],$AE$11:$BI$24,COLUMN()-COLUMN($AD$29),FALSE)*eurostat_totals[[#This Row],[2020 1]]</f>
        <v>774.87480988884033</v>
      </c>
      <c r="AW336" s="81">
        <f ca="1">VLOOKUP(eurostat_totals[[#This Row],[energy carrier EUCalc]],$AE$11:$BI$24,COLUMN()-COLUMN($AD$29),FALSE)*eurostat_totals[[#This Row],[2020 1]]</f>
        <v>736.13106939439831</v>
      </c>
      <c r="AX336" s="81">
        <f ca="1">VLOOKUP(eurostat_totals[[#This Row],[energy carrier EUCalc]],$AE$11:$BI$24,COLUMN()-COLUMN($AD$29),FALSE)*eurostat_totals[[#This Row],[2020 1]]</f>
        <v>697.38732889995617</v>
      </c>
      <c r="AY336" s="81">
        <f ca="1">VLOOKUP(eurostat_totals[[#This Row],[energy carrier EUCalc]],$AE$11:$BI$24,COLUMN()-COLUMN($AD$29),FALSE)*eurostat_totals[[#This Row],[2020 1]]</f>
        <v>658.64358840551415</v>
      </c>
      <c r="AZ336" s="81">
        <f ca="1">VLOOKUP(eurostat_totals[[#This Row],[energy carrier EUCalc]],$AE$11:$BI$24,COLUMN()-COLUMN($AD$29),FALSE)*eurostat_totals[[#This Row],[2020 1]]</f>
        <v>619.89984791107224</v>
      </c>
      <c r="BA336" s="81">
        <f ca="1">VLOOKUP(eurostat_totals[[#This Row],[energy carrier EUCalc]],$AE$11:$BI$24,COLUMN()-COLUMN($AD$29),FALSE)*eurostat_totals[[#This Row],[2020 1]]</f>
        <v>581.15610741663022</v>
      </c>
      <c r="BB336" s="81">
        <f ca="1">VLOOKUP(eurostat_totals[[#This Row],[energy carrier EUCalc]],$AE$11:$BI$24,COLUMN()-COLUMN($AD$29),FALSE)*eurostat_totals[[#This Row],[2020 1]]</f>
        <v>77.487480988884016</v>
      </c>
      <c r="BC336" s="81">
        <f>VLOOKUP(eurostat_totals[[#This Row],[energy carrier EUCalc]],$AE$11:$BI$24,COLUMN()-COLUMN($AD$29),FALSE)*eurostat_totals[[#This Row],[2020 1]]</f>
        <v>774.87480988884033</v>
      </c>
      <c r="BD336" s="81">
        <f ca="1">VLOOKUP(eurostat_totals[[#This Row],[energy carrier EUCalc]],$AE$11:$BI$24,COLUMN()-COLUMN($AD$29),FALSE)*eurostat_totals[[#This Row],[2020 1]]</f>
        <v>736.13106939439831</v>
      </c>
      <c r="BE336" s="81">
        <f ca="1">VLOOKUP(eurostat_totals[[#This Row],[energy carrier EUCalc]],$AE$11:$BI$24,COLUMN()-COLUMN($AD$29),FALSE)*eurostat_totals[[#This Row],[2020 1]]</f>
        <v>697.38732889995617</v>
      </c>
      <c r="BF336" s="81">
        <f ca="1">VLOOKUP(eurostat_totals[[#This Row],[energy carrier EUCalc]],$AE$11:$BI$24,COLUMN()-COLUMN($AD$29),FALSE)*eurostat_totals[[#This Row],[2020 1]]</f>
        <v>658.64358840551415</v>
      </c>
      <c r="BG336" s="81">
        <f ca="1">VLOOKUP(eurostat_totals[[#This Row],[energy carrier EUCalc]],$AE$11:$BI$24,COLUMN()-COLUMN($AD$29),FALSE)*eurostat_totals[[#This Row],[2020 1]]</f>
        <v>619.89984791107224</v>
      </c>
      <c r="BH336" s="81">
        <f ca="1">VLOOKUP(eurostat_totals[[#This Row],[energy carrier EUCalc]],$AE$11:$BI$24,COLUMN()-COLUMN($AD$29),FALSE)*eurostat_totals[[#This Row],[2020 1]]</f>
        <v>581.15610741663022</v>
      </c>
      <c r="BI336" s="81">
        <f ca="1">VLOOKUP(eurostat_totals[[#This Row],[energy carrier EUCalc]],$AE$11:$BI$24,COLUMN()-COLUMN($AD$29),FALSE)*eurostat_totals[[#This Row],[2020 1]]</f>
        <v>38.743740494442051</v>
      </c>
    </row>
    <row r="337" spans="1:61" x14ac:dyDescent="0.25">
      <c r="A337" s="81" t="str">
        <f t="shared" si="133"/>
        <v>liquid-ff-heatingoilSpain</v>
      </c>
      <c r="B337" s="6" t="s">
        <v>34</v>
      </c>
      <c r="C337" t="s">
        <v>7</v>
      </c>
      <c r="D337" s="84">
        <v>32910.894607920563</v>
      </c>
      <c r="E337" s="84">
        <v>35014.578609632146</v>
      </c>
      <c r="F337" s="84">
        <v>33670.310554781783</v>
      </c>
      <c r="G337" s="84">
        <v>33558.58789082458</v>
      </c>
      <c r="H337" s="84">
        <v>35841.263075147741</v>
      </c>
      <c r="I337" s="84">
        <v>33940.830292661172</v>
      </c>
      <c r="J337" s="84">
        <v>36675.293317112759</v>
      </c>
      <c r="K337" s="84">
        <v>35336.039906702048</v>
      </c>
      <c r="L337" s="84">
        <v>35354.923883060364</v>
      </c>
      <c r="M337" s="84">
        <v>36509.421528602747</v>
      </c>
      <c r="N337" s="84">
        <v>37235.849246906932</v>
      </c>
      <c r="O337" s="84">
        <v>36021.165904087036</v>
      </c>
      <c r="P337" s="84">
        <v>35538.105096768842</v>
      </c>
      <c r="Q337" s="84">
        <v>37885.974251387481</v>
      </c>
      <c r="R337" s="84">
        <v>40936.380428823017</v>
      </c>
      <c r="S337" s="84">
        <v>39990.901011304028</v>
      </c>
      <c r="T337" s="84">
        <v>35411.804896216774</v>
      </c>
      <c r="U337" s="84">
        <v>33698.625604244589</v>
      </c>
      <c r="V337" s="84">
        <v>31623.479820057524</v>
      </c>
      <c r="W337" s="84">
        <v>29720.647832949799</v>
      </c>
      <c r="X337" s="84">
        <v>30556.373105887888</v>
      </c>
      <c r="Y337" s="84">
        <v>25053.110253059</v>
      </c>
      <c r="Z337" s="84">
        <v>23413.761370688168</v>
      </c>
      <c r="AA337" s="84">
        <v>22825.912504277821</v>
      </c>
      <c r="AB337" s="84">
        <v>21976.082704779965</v>
      </c>
      <c r="AC337" s="84">
        <v>24578.759157453464</v>
      </c>
      <c r="AD337" s="84">
        <v>22629.024491483498</v>
      </c>
      <c r="AE337" s="84">
        <v>21687.38514404868</v>
      </c>
      <c r="AF337" s="84">
        <f t="shared" si="130"/>
        <v>21342.109898720781</v>
      </c>
      <c r="AG337" s="84">
        <f t="shared" si="131"/>
        <v>21045.349377609371</v>
      </c>
      <c r="AH337" s="84">
        <f t="shared" si="132"/>
        <v>20859.202712175251</v>
      </c>
      <c r="AI337" s="84">
        <f ca="1">VLOOKUP(eurostat_totals[[#This Row],[energy carrier EUCalc]],$AE$11:$BI$24,COLUMN()-COLUMN($AD$29),FALSE)*eurostat_totals[[#This Row],[2020 1]]</f>
        <v>19816.242576566488</v>
      </c>
      <c r="AJ337" s="84">
        <f ca="1">VLOOKUP(eurostat_totals[[#This Row],[energy carrier EUCalc]],$AE$11:$BI$24,COLUMN()-COLUMN($AD$29),FALSE)*eurostat_totals[[#This Row],[2020 1]]</f>
        <v>18773.282440957722</v>
      </c>
      <c r="AK337" s="84">
        <f ca="1">VLOOKUP(eurostat_totals[[#This Row],[energy carrier EUCalc]],$AE$11:$BI$24,COLUMN()-COLUMN($AD$29),FALSE)*eurostat_totals[[#This Row],[2020 1]]</f>
        <v>17730.32230534896</v>
      </c>
      <c r="AL337" s="84">
        <f ca="1">VLOOKUP(eurostat_totals[[#This Row],[energy carrier EUCalc]],$AE$11:$BI$24,COLUMN()-COLUMN($AD$29),FALSE)*eurostat_totals[[#This Row],[2020 1]]</f>
        <v>16687.362169740198</v>
      </c>
      <c r="AM337" s="84">
        <f ca="1">VLOOKUP(eurostat_totals[[#This Row],[energy carrier EUCalc]],$AE$11:$BI$24,COLUMN()-COLUMN($AD$29),FALSE)*eurostat_totals[[#This Row],[2020 1]]</f>
        <v>15644.402034131439</v>
      </c>
      <c r="AN337" s="84">
        <f ca="1">VLOOKUP(eurostat_totals[[#This Row],[energy carrier EUCalc]],$AE$11:$BI$24,COLUMN()-COLUMN($AD$29),FALSE)*eurostat_totals[[#This Row],[2020 1]]</f>
        <v>14601.441898522675</v>
      </c>
      <c r="AO337" s="84">
        <f>VLOOKUP(eurostat_totals[[#This Row],[energy carrier EUCalc]],$AE$11:$BI$24,COLUMN()-COLUMN($AD$29),FALSE)*eurostat_totals[[#This Row],[2020 1]]</f>
        <v>20859.202712175251</v>
      </c>
      <c r="AP337" s="84">
        <f ca="1">VLOOKUP(eurostat_totals[[#This Row],[energy carrier EUCalc]],$AE$11:$BI$24,COLUMN()-COLUMN($AD$29),FALSE)*eurostat_totals[[#This Row],[2020 1]]</f>
        <v>19816.242576566488</v>
      </c>
      <c r="AQ337" s="84">
        <f ca="1">VLOOKUP(eurostat_totals[[#This Row],[energy carrier EUCalc]],$AE$11:$BI$24,COLUMN()-COLUMN($AD$29),FALSE)*eurostat_totals[[#This Row],[2020 1]]</f>
        <v>18773.282440957722</v>
      </c>
      <c r="AR337" s="81">
        <f ca="1">VLOOKUP(eurostat_totals[[#This Row],[energy carrier EUCalc]],$AE$11:$BI$24,COLUMN()-COLUMN($AD$29),FALSE)*eurostat_totals[[#This Row],[2020 1]]</f>
        <v>17730.32230534896</v>
      </c>
      <c r="AS337" s="81">
        <f ca="1">VLOOKUP(eurostat_totals[[#This Row],[energy carrier EUCalc]],$AE$11:$BI$24,COLUMN()-COLUMN($AD$29),FALSE)*eurostat_totals[[#This Row],[2020 1]]</f>
        <v>16687.362169740198</v>
      </c>
      <c r="AT337" s="81">
        <f ca="1">VLOOKUP(eurostat_totals[[#This Row],[energy carrier EUCalc]],$AE$11:$BI$24,COLUMN()-COLUMN($AD$29),FALSE)*eurostat_totals[[#This Row],[2020 1]]</f>
        <v>15644.402034131439</v>
      </c>
      <c r="AU337" s="81">
        <f ca="1">VLOOKUP(eurostat_totals[[#This Row],[energy carrier EUCalc]],$AE$11:$BI$24,COLUMN()-COLUMN($AD$29),FALSE)*eurostat_totals[[#This Row],[2020 1]]</f>
        <v>4171.8405424350494</v>
      </c>
      <c r="AV337" s="81">
        <f>VLOOKUP(eurostat_totals[[#This Row],[energy carrier EUCalc]],$AE$11:$BI$24,COLUMN()-COLUMN($AD$29),FALSE)*eurostat_totals[[#This Row],[2020 1]]</f>
        <v>20859.202712175251</v>
      </c>
      <c r="AW337" s="81">
        <f ca="1">VLOOKUP(eurostat_totals[[#This Row],[energy carrier EUCalc]],$AE$11:$BI$24,COLUMN()-COLUMN($AD$29),FALSE)*eurostat_totals[[#This Row],[2020 1]]</f>
        <v>19816.242576566488</v>
      </c>
      <c r="AX337" s="81">
        <f ca="1">VLOOKUP(eurostat_totals[[#This Row],[energy carrier EUCalc]],$AE$11:$BI$24,COLUMN()-COLUMN($AD$29),FALSE)*eurostat_totals[[#This Row],[2020 1]]</f>
        <v>18773.282440957722</v>
      </c>
      <c r="AY337" s="81">
        <f ca="1">VLOOKUP(eurostat_totals[[#This Row],[energy carrier EUCalc]],$AE$11:$BI$24,COLUMN()-COLUMN($AD$29),FALSE)*eurostat_totals[[#This Row],[2020 1]]</f>
        <v>17730.32230534896</v>
      </c>
      <c r="AZ337" s="81">
        <f ca="1">VLOOKUP(eurostat_totals[[#This Row],[energy carrier EUCalc]],$AE$11:$BI$24,COLUMN()-COLUMN($AD$29),FALSE)*eurostat_totals[[#This Row],[2020 1]]</f>
        <v>16687.362169740198</v>
      </c>
      <c r="BA337" s="81">
        <f ca="1">VLOOKUP(eurostat_totals[[#This Row],[energy carrier EUCalc]],$AE$11:$BI$24,COLUMN()-COLUMN($AD$29),FALSE)*eurostat_totals[[#This Row],[2020 1]]</f>
        <v>15644.402034131439</v>
      </c>
      <c r="BB337" s="81">
        <f ca="1">VLOOKUP(eurostat_totals[[#This Row],[energy carrier EUCalc]],$AE$11:$BI$24,COLUMN()-COLUMN($AD$29),FALSE)*eurostat_totals[[#This Row],[2020 1]]</f>
        <v>2085.9202712175247</v>
      </c>
      <c r="BC337" s="81">
        <f>VLOOKUP(eurostat_totals[[#This Row],[energy carrier EUCalc]],$AE$11:$BI$24,COLUMN()-COLUMN($AD$29),FALSE)*eurostat_totals[[#This Row],[2020 1]]</f>
        <v>20859.202712175251</v>
      </c>
      <c r="BD337" s="81">
        <f ca="1">VLOOKUP(eurostat_totals[[#This Row],[energy carrier EUCalc]],$AE$11:$BI$24,COLUMN()-COLUMN($AD$29),FALSE)*eurostat_totals[[#This Row],[2020 1]]</f>
        <v>19816.242576566488</v>
      </c>
      <c r="BE337" s="81">
        <f ca="1">VLOOKUP(eurostat_totals[[#This Row],[energy carrier EUCalc]],$AE$11:$BI$24,COLUMN()-COLUMN($AD$29),FALSE)*eurostat_totals[[#This Row],[2020 1]]</f>
        <v>18773.282440957722</v>
      </c>
      <c r="BF337" s="81">
        <f ca="1">VLOOKUP(eurostat_totals[[#This Row],[energy carrier EUCalc]],$AE$11:$BI$24,COLUMN()-COLUMN($AD$29),FALSE)*eurostat_totals[[#This Row],[2020 1]]</f>
        <v>17730.32230534896</v>
      </c>
      <c r="BG337" s="81">
        <f ca="1">VLOOKUP(eurostat_totals[[#This Row],[energy carrier EUCalc]],$AE$11:$BI$24,COLUMN()-COLUMN($AD$29),FALSE)*eurostat_totals[[#This Row],[2020 1]]</f>
        <v>16687.362169740198</v>
      </c>
      <c r="BH337" s="81">
        <f ca="1">VLOOKUP(eurostat_totals[[#This Row],[energy carrier EUCalc]],$AE$11:$BI$24,COLUMN()-COLUMN($AD$29),FALSE)*eurostat_totals[[#This Row],[2020 1]]</f>
        <v>15644.402034131439</v>
      </c>
      <c r="BI337" s="81">
        <f ca="1">VLOOKUP(eurostat_totals[[#This Row],[energy carrier EUCalc]],$AE$11:$BI$24,COLUMN()-COLUMN($AD$29),FALSE)*eurostat_totals[[#This Row],[2020 1]]</f>
        <v>1042.9601356087635</v>
      </c>
    </row>
    <row r="338" spans="1:61" x14ac:dyDescent="0.25">
      <c r="A338" s="81" t="str">
        <f t="shared" si="133"/>
        <v>liquid-ff-heatingoilSweden</v>
      </c>
      <c r="B338" s="6" t="s">
        <v>34</v>
      </c>
      <c r="C338" t="s">
        <v>9</v>
      </c>
      <c r="D338" s="84">
        <v>15801.577588278129</v>
      </c>
      <c r="E338" s="84">
        <v>17427.413338364662</v>
      </c>
      <c r="F338" s="84">
        <v>18829.937395696325</v>
      </c>
      <c r="G338" s="84">
        <v>17438.158355522522</v>
      </c>
      <c r="H338" s="84">
        <v>18004.153909929573</v>
      </c>
      <c r="I338" s="84">
        <v>14621.350585631657</v>
      </c>
      <c r="J338" s="84">
        <v>15854.744623129123</v>
      </c>
      <c r="K338" s="84">
        <v>14331.894637114647</v>
      </c>
      <c r="L338" s="84">
        <v>12894.467030186148</v>
      </c>
      <c r="M338" s="84">
        <v>10809.406089764512</v>
      </c>
      <c r="N338" s="84">
        <v>8997.3335219890523</v>
      </c>
      <c r="O338" s="84">
        <v>8600.5411685086146</v>
      </c>
      <c r="P338" s="84">
        <v>7628.4312127345383</v>
      </c>
      <c r="Q338" s="84">
        <v>7246.2351286571311</v>
      </c>
      <c r="R338" s="84">
        <v>5097.0681364325274</v>
      </c>
      <c r="S338" s="84">
        <v>4236.2332653140147</v>
      </c>
      <c r="T338" s="84">
        <v>2445.6188667297179</v>
      </c>
      <c r="U338" s="84">
        <v>1430.6800979297657</v>
      </c>
      <c r="V338" s="84">
        <v>934.87535640959754</v>
      </c>
      <c r="W338" s="84">
        <v>734.38838244972101</v>
      </c>
      <c r="X338" s="84">
        <v>702.71224755905939</v>
      </c>
      <c r="Y338" s="84">
        <v>507.82081213055028</v>
      </c>
      <c r="Z338" s="84">
        <v>394.34669228818018</v>
      </c>
      <c r="AA338" s="84">
        <v>419.56983016355906</v>
      </c>
      <c r="AB338" s="84">
        <v>286.16139777926963</v>
      </c>
      <c r="AC338" s="84">
        <v>288.50174951168952</v>
      </c>
      <c r="AD338" s="84">
        <v>218.86573429413863</v>
      </c>
      <c r="AE338" s="84">
        <v>195.48260162823686</v>
      </c>
      <c r="AF338" s="84">
        <f t="shared" si="130"/>
        <v>155.70978349624821</v>
      </c>
      <c r="AG338" s="84">
        <f t="shared" si="131"/>
        <v>102.93777416278604</v>
      </c>
      <c r="AH338" s="84">
        <f t="shared" si="132"/>
        <v>66.293049439489323</v>
      </c>
      <c r="AI338" s="84">
        <f ca="1">VLOOKUP(eurostat_totals[[#This Row],[energy carrier EUCalc]],$AE$11:$BI$24,COLUMN()-COLUMN($AD$29),FALSE)*eurostat_totals[[#This Row],[2020 1]]</f>
        <v>62.978396967514854</v>
      </c>
      <c r="AJ338" s="84">
        <f ca="1">VLOOKUP(eurostat_totals[[#This Row],[energy carrier EUCalc]],$AE$11:$BI$24,COLUMN()-COLUMN($AD$29),FALSE)*eurostat_totals[[#This Row],[2020 1]]</f>
        <v>59.663744495540385</v>
      </c>
      <c r="AK338" s="84">
        <f ca="1">VLOOKUP(eurostat_totals[[#This Row],[energy carrier EUCalc]],$AE$11:$BI$24,COLUMN()-COLUMN($AD$29),FALSE)*eurostat_totals[[#This Row],[2020 1]]</f>
        <v>56.349092023565916</v>
      </c>
      <c r="AL338" s="84">
        <f ca="1">VLOOKUP(eurostat_totals[[#This Row],[energy carrier EUCalc]],$AE$11:$BI$24,COLUMN()-COLUMN($AD$29),FALSE)*eurostat_totals[[#This Row],[2020 1]]</f>
        <v>53.034439551591454</v>
      </c>
      <c r="AM338" s="84">
        <f ca="1">VLOOKUP(eurostat_totals[[#This Row],[energy carrier EUCalc]],$AE$11:$BI$24,COLUMN()-COLUMN($AD$29),FALSE)*eurostat_totals[[#This Row],[2020 1]]</f>
        <v>49.719787079616992</v>
      </c>
      <c r="AN338" s="84">
        <f ca="1">VLOOKUP(eurostat_totals[[#This Row],[energy carrier EUCalc]],$AE$11:$BI$24,COLUMN()-COLUMN($AD$29),FALSE)*eurostat_totals[[#This Row],[2020 1]]</f>
        <v>46.405134607642523</v>
      </c>
      <c r="AO338" s="84">
        <f>VLOOKUP(eurostat_totals[[#This Row],[energy carrier EUCalc]],$AE$11:$BI$24,COLUMN()-COLUMN($AD$29),FALSE)*eurostat_totals[[#This Row],[2020 1]]</f>
        <v>66.293049439489323</v>
      </c>
      <c r="AP338" s="84">
        <f ca="1">VLOOKUP(eurostat_totals[[#This Row],[energy carrier EUCalc]],$AE$11:$BI$24,COLUMN()-COLUMN($AD$29),FALSE)*eurostat_totals[[#This Row],[2020 1]]</f>
        <v>62.978396967514854</v>
      </c>
      <c r="AQ338" s="84">
        <f ca="1">VLOOKUP(eurostat_totals[[#This Row],[energy carrier EUCalc]],$AE$11:$BI$24,COLUMN()-COLUMN($AD$29),FALSE)*eurostat_totals[[#This Row],[2020 1]]</f>
        <v>59.663744495540385</v>
      </c>
      <c r="AR338" s="81">
        <f ca="1">VLOOKUP(eurostat_totals[[#This Row],[energy carrier EUCalc]],$AE$11:$BI$24,COLUMN()-COLUMN($AD$29),FALSE)*eurostat_totals[[#This Row],[2020 1]]</f>
        <v>56.349092023565916</v>
      </c>
      <c r="AS338" s="81">
        <f ca="1">VLOOKUP(eurostat_totals[[#This Row],[energy carrier EUCalc]],$AE$11:$BI$24,COLUMN()-COLUMN($AD$29),FALSE)*eurostat_totals[[#This Row],[2020 1]]</f>
        <v>53.034439551591454</v>
      </c>
      <c r="AT338" s="81">
        <f ca="1">VLOOKUP(eurostat_totals[[#This Row],[energy carrier EUCalc]],$AE$11:$BI$24,COLUMN()-COLUMN($AD$29),FALSE)*eurostat_totals[[#This Row],[2020 1]]</f>
        <v>49.719787079616992</v>
      </c>
      <c r="AU338" s="81">
        <f ca="1">VLOOKUP(eurostat_totals[[#This Row],[energy carrier EUCalc]],$AE$11:$BI$24,COLUMN()-COLUMN($AD$29),FALSE)*eurostat_totals[[#This Row],[2020 1]]</f>
        <v>13.258609887897862</v>
      </c>
      <c r="AV338" s="81">
        <f>VLOOKUP(eurostat_totals[[#This Row],[energy carrier EUCalc]],$AE$11:$BI$24,COLUMN()-COLUMN($AD$29),FALSE)*eurostat_totals[[#This Row],[2020 1]]</f>
        <v>66.293049439489323</v>
      </c>
      <c r="AW338" s="81">
        <f ca="1">VLOOKUP(eurostat_totals[[#This Row],[energy carrier EUCalc]],$AE$11:$BI$24,COLUMN()-COLUMN($AD$29),FALSE)*eurostat_totals[[#This Row],[2020 1]]</f>
        <v>62.978396967514854</v>
      </c>
      <c r="AX338" s="81">
        <f ca="1">VLOOKUP(eurostat_totals[[#This Row],[energy carrier EUCalc]],$AE$11:$BI$24,COLUMN()-COLUMN($AD$29),FALSE)*eurostat_totals[[#This Row],[2020 1]]</f>
        <v>59.663744495540385</v>
      </c>
      <c r="AY338" s="81">
        <f ca="1">VLOOKUP(eurostat_totals[[#This Row],[energy carrier EUCalc]],$AE$11:$BI$24,COLUMN()-COLUMN($AD$29),FALSE)*eurostat_totals[[#This Row],[2020 1]]</f>
        <v>56.349092023565916</v>
      </c>
      <c r="AZ338" s="81">
        <f ca="1">VLOOKUP(eurostat_totals[[#This Row],[energy carrier EUCalc]],$AE$11:$BI$24,COLUMN()-COLUMN($AD$29),FALSE)*eurostat_totals[[#This Row],[2020 1]]</f>
        <v>53.034439551591454</v>
      </c>
      <c r="BA338" s="81">
        <f ca="1">VLOOKUP(eurostat_totals[[#This Row],[energy carrier EUCalc]],$AE$11:$BI$24,COLUMN()-COLUMN($AD$29),FALSE)*eurostat_totals[[#This Row],[2020 1]]</f>
        <v>49.719787079616992</v>
      </c>
      <c r="BB338" s="81">
        <f ca="1">VLOOKUP(eurostat_totals[[#This Row],[energy carrier EUCalc]],$AE$11:$BI$24,COLUMN()-COLUMN($AD$29),FALSE)*eurostat_totals[[#This Row],[2020 1]]</f>
        <v>6.6293049439489309</v>
      </c>
      <c r="BC338" s="81">
        <f>VLOOKUP(eurostat_totals[[#This Row],[energy carrier EUCalc]],$AE$11:$BI$24,COLUMN()-COLUMN($AD$29),FALSE)*eurostat_totals[[#This Row],[2020 1]]</f>
        <v>66.293049439489323</v>
      </c>
      <c r="BD338" s="81">
        <f ca="1">VLOOKUP(eurostat_totals[[#This Row],[energy carrier EUCalc]],$AE$11:$BI$24,COLUMN()-COLUMN($AD$29),FALSE)*eurostat_totals[[#This Row],[2020 1]]</f>
        <v>62.978396967514854</v>
      </c>
      <c r="BE338" s="81">
        <f ca="1">VLOOKUP(eurostat_totals[[#This Row],[energy carrier EUCalc]],$AE$11:$BI$24,COLUMN()-COLUMN($AD$29),FALSE)*eurostat_totals[[#This Row],[2020 1]]</f>
        <v>59.663744495540385</v>
      </c>
      <c r="BF338" s="81">
        <f ca="1">VLOOKUP(eurostat_totals[[#This Row],[energy carrier EUCalc]],$AE$11:$BI$24,COLUMN()-COLUMN($AD$29),FALSE)*eurostat_totals[[#This Row],[2020 1]]</f>
        <v>56.349092023565916</v>
      </c>
      <c r="BG338" s="81">
        <f ca="1">VLOOKUP(eurostat_totals[[#This Row],[energy carrier EUCalc]],$AE$11:$BI$24,COLUMN()-COLUMN($AD$29),FALSE)*eurostat_totals[[#This Row],[2020 1]]</f>
        <v>53.034439551591454</v>
      </c>
      <c r="BH338" s="81">
        <f ca="1">VLOOKUP(eurostat_totals[[#This Row],[energy carrier EUCalc]],$AE$11:$BI$24,COLUMN()-COLUMN($AD$29),FALSE)*eurostat_totals[[#This Row],[2020 1]]</f>
        <v>49.719787079616992</v>
      </c>
      <c r="BI338" s="81">
        <f ca="1">VLOOKUP(eurostat_totals[[#This Row],[energy carrier EUCalc]],$AE$11:$BI$24,COLUMN()-COLUMN($AD$29),FALSE)*eurostat_totals[[#This Row],[2020 1]]</f>
        <v>3.314652471974469</v>
      </c>
    </row>
    <row r="339" spans="1:61" x14ac:dyDescent="0.25">
      <c r="A339" s="81" t="str">
        <f t="shared" si="133"/>
        <v>liquid-ff-heatingoilUnited Kingdom</v>
      </c>
      <c r="B339" s="78" t="s">
        <v>34</v>
      </c>
      <c r="C339" t="s">
        <v>4</v>
      </c>
      <c r="D339" s="84">
        <v>39209.684224809476</v>
      </c>
      <c r="E339" s="84">
        <v>44905.687174438921</v>
      </c>
      <c r="F339" s="84">
        <v>46414.825404204435</v>
      </c>
      <c r="G339" s="84">
        <v>49061.678451739434</v>
      </c>
      <c r="H339" s="84">
        <v>49128.430249678488</v>
      </c>
      <c r="I339" s="84">
        <v>49483.396330721334</v>
      </c>
      <c r="J339" s="84">
        <v>59006.351887686811</v>
      </c>
      <c r="K339" s="84">
        <v>57511.492379767988</v>
      </c>
      <c r="L339" s="84">
        <v>60713.498207281242</v>
      </c>
      <c r="M339" s="84">
        <v>53843.215135689308</v>
      </c>
      <c r="N339" s="84">
        <v>55740.979938548677</v>
      </c>
      <c r="O339" s="84">
        <v>60663.955440889644</v>
      </c>
      <c r="P339" s="84">
        <v>51934.340304079073</v>
      </c>
      <c r="Q339" s="84">
        <v>51897.957526051636</v>
      </c>
      <c r="R339" s="84">
        <v>56187.850172631508</v>
      </c>
      <c r="S339" s="84">
        <v>53052.064846137633</v>
      </c>
      <c r="T339" s="84">
        <v>55288.116064481197</v>
      </c>
      <c r="U339" s="84">
        <v>48550.183984438976</v>
      </c>
      <c r="V339" s="84">
        <v>50765.657654251576</v>
      </c>
      <c r="W339" s="84">
        <v>50320.903872022944</v>
      </c>
      <c r="X339" s="84">
        <v>57867.831646223254</v>
      </c>
      <c r="Y339" s="84">
        <v>42559.111216365869</v>
      </c>
      <c r="Z339" s="84">
        <v>44444.536175251924</v>
      </c>
      <c r="AA339" s="84">
        <v>46894.350127739177</v>
      </c>
      <c r="AB339" s="84">
        <v>39408.158330162507</v>
      </c>
      <c r="AC339" s="84">
        <v>40289.563970165123</v>
      </c>
      <c r="AD339" s="84">
        <v>40755.234319524592</v>
      </c>
      <c r="AE339" s="84">
        <v>39536.164952248757</v>
      </c>
      <c r="AF339" s="84">
        <f t="shared" si="130"/>
        <v>38554.490707648125</v>
      </c>
      <c r="AG339" s="84">
        <f t="shared" si="131"/>
        <v>36886.518823629915</v>
      </c>
      <c r="AH339" s="84">
        <f t="shared" si="132"/>
        <v>36382.190922323396</v>
      </c>
      <c r="AI339" s="84">
        <f ca="1">VLOOKUP(eurostat_totals[[#This Row],[energy carrier EUCalc]],$AE$11:$BI$24,COLUMN()-COLUMN($AD$29),FALSE)*eurostat_totals[[#This Row],[2020 1]]</f>
        <v>34563.081376207221</v>
      </c>
      <c r="AJ339" s="84">
        <f ca="1">VLOOKUP(eurostat_totals[[#This Row],[energy carrier EUCalc]],$AE$11:$BI$24,COLUMN()-COLUMN($AD$29),FALSE)*eurostat_totals[[#This Row],[2020 1]]</f>
        <v>32743.971830091054</v>
      </c>
      <c r="AK339" s="84">
        <f ca="1">VLOOKUP(eurostat_totals[[#This Row],[energy carrier EUCalc]],$AE$11:$BI$24,COLUMN()-COLUMN($AD$29),FALSE)*eurostat_totals[[#This Row],[2020 1]]</f>
        <v>30924.862283974882</v>
      </c>
      <c r="AL339" s="84">
        <f ca="1">VLOOKUP(eurostat_totals[[#This Row],[energy carrier EUCalc]],$AE$11:$BI$24,COLUMN()-COLUMN($AD$29),FALSE)*eurostat_totals[[#This Row],[2020 1]]</f>
        <v>29105.752737858715</v>
      </c>
      <c r="AM339" s="84">
        <f ca="1">VLOOKUP(eurostat_totals[[#This Row],[energy carrier EUCalc]],$AE$11:$BI$24,COLUMN()-COLUMN($AD$29),FALSE)*eurostat_totals[[#This Row],[2020 1]]</f>
        <v>27286.643191742547</v>
      </c>
      <c r="AN339" s="84">
        <f ca="1">VLOOKUP(eurostat_totals[[#This Row],[energy carrier EUCalc]],$AE$11:$BI$24,COLUMN()-COLUMN($AD$29),FALSE)*eurostat_totals[[#This Row],[2020 1]]</f>
        <v>25467.533645626376</v>
      </c>
      <c r="AO339" s="84">
        <f>VLOOKUP(eurostat_totals[[#This Row],[energy carrier EUCalc]],$AE$11:$BI$24,COLUMN()-COLUMN($AD$29),FALSE)*eurostat_totals[[#This Row],[2020 1]]</f>
        <v>36382.190922323396</v>
      </c>
      <c r="AP339" s="84">
        <f ca="1">VLOOKUP(eurostat_totals[[#This Row],[energy carrier EUCalc]],$AE$11:$BI$24,COLUMN()-COLUMN($AD$29),FALSE)*eurostat_totals[[#This Row],[2020 1]]</f>
        <v>34563.081376207221</v>
      </c>
      <c r="AQ339" s="84">
        <f ca="1">VLOOKUP(eurostat_totals[[#This Row],[energy carrier EUCalc]],$AE$11:$BI$24,COLUMN()-COLUMN($AD$29),FALSE)*eurostat_totals[[#This Row],[2020 1]]</f>
        <v>32743.971830091054</v>
      </c>
      <c r="AR339" s="81">
        <f ca="1">VLOOKUP(eurostat_totals[[#This Row],[energy carrier EUCalc]],$AE$11:$BI$24,COLUMN()-COLUMN($AD$29),FALSE)*eurostat_totals[[#This Row],[2020 1]]</f>
        <v>30924.862283974882</v>
      </c>
      <c r="AS339" s="81">
        <f ca="1">VLOOKUP(eurostat_totals[[#This Row],[energy carrier EUCalc]],$AE$11:$BI$24,COLUMN()-COLUMN($AD$29),FALSE)*eurostat_totals[[#This Row],[2020 1]]</f>
        <v>29105.752737858715</v>
      </c>
      <c r="AT339" s="81">
        <f ca="1">VLOOKUP(eurostat_totals[[#This Row],[energy carrier EUCalc]],$AE$11:$BI$24,COLUMN()-COLUMN($AD$29),FALSE)*eurostat_totals[[#This Row],[2020 1]]</f>
        <v>27286.643191742547</v>
      </c>
      <c r="AU339" s="81">
        <f ca="1">VLOOKUP(eurostat_totals[[#This Row],[energy carrier EUCalc]],$AE$11:$BI$24,COLUMN()-COLUMN($AD$29),FALSE)*eurostat_totals[[#This Row],[2020 1]]</f>
        <v>7276.4381844646778</v>
      </c>
      <c r="AV339" s="81">
        <f>VLOOKUP(eurostat_totals[[#This Row],[energy carrier EUCalc]],$AE$11:$BI$24,COLUMN()-COLUMN($AD$29),FALSE)*eurostat_totals[[#This Row],[2020 1]]</f>
        <v>36382.190922323396</v>
      </c>
      <c r="AW339" s="81">
        <f ca="1">VLOOKUP(eurostat_totals[[#This Row],[energy carrier EUCalc]],$AE$11:$BI$24,COLUMN()-COLUMN($AD$29),FALSE)*eurostat_totals[[#This Row],[2020 1]]</f>
        <v>34563.081376207221</v>
      </c>
      <c r="AX339" s="81">
        <f ca="1">VLOOKUP(eurostat_totals[[#This Row],[energy carrier EUCalc]],$AE$11:$BI$24,COLUMN()-COLUMN($AD$29),FALSE)*eurostat_totals[[#This Row],[2020 1]]</f>
        <v>32743.971830091054</v>
      </c>
      <c r="AY339" s="81">
        <f ca="1">VLOOKUP(eurostat_totals[[#This Row],[energy carrier EUCalc]],$AE$11:$BI$24,COLUMN()-COLUMN($AD$29),FALSE)*eurostat_totals[[#This Row],[2020 1]]</f>
        <v>30924.862283974882</v>
      </c>
      <c r="AZ339" s="81">
        <f ca="1">VLOOKUP(eurostat_totals[[#This Row],[energy carrier EUCalc]],$AE$11:$BI$24,COLUMN()-COLUMN($AD$29),FALSE)*eurostat_totals[[#This Row],[2020 1]]</f>
        <v>29105.752737858715</v>
      </c>
      <c r="BA339" s="81">
        <f ca="1">VLOOKUP(eurostat_totals[[#This Row],[energy carrier EUCalc]],$AE$11:$BI$24,COLUMN()-COLUMN($AD$29),FALSE)*eurostat_totals[[#This Row],[2020 1]]</f>
        <v>27286.643191742547</v>
      </c>
      <c r="BB339" s="81">
        <f ca="1">VLOOKUP(eurostat_totals[[#This Row],[energy carrier EUCalc]],$AE$11:$BI$24,COLUMN()-COLUMN($AD$29),FALSE)*eurostat_totals[[#This Row],[2020 1]]</f>
        <v>3638.2190922323389</v>
      </c>
      <c r="BC339" s="81">
        <f>VLOOKUP(eurostat_totals[[#This Row],[energy carrier EUCalc]],$AE$11:$BI$24,COLUMN()-COLUMN($AD$29),FALSE)*eurostat_totals[[#This Row],[2020 1]]</f>
        <v>36382.190922323396</v>
      </c>
      <c r="BD339" s="81">
        <f ca="1">VLOOKUP(eurostat_totals[[#This Row],[energy carrier EUCalc]],$AE$11:$BI$24,COLUMN()-COLUMN($AD$29),FALSE)*eurostat_totals[[#This Row],[2020 1]]</f>
        <v>34563.081376207221</v>
      </c>
      <c r="BE339" s="81">
        <f ca="1">VLOOKUP(eurostat_totals[[#This Row],[energy carrier EUCalc]],$AE$11:$BI$24,COLUMN()-COLUMN($AD$29),FALSE)*eurostat_totals[[#This Row],[2020 1]]</f>
        <v>32743.971830091054</v>
      </c>
      <c r="BF339" s="81">
        <f ca="1">VLOOKUP(eurostat_totals[[#This Row],[energy carrier EUCalc]],$AE$11:$BI$24,COLUMN()-COLUMN($AD$29),FALSE)*eurostat_totals[[#This Row],[2020 1]]</f>
        <v>30924.862283974882</v>
      </c>
      <c r="BG339" s="81">
        <f ca="1">VLOOKUP(eurostat_totals[[#This Row],[energy carrier EUCalc]],$AE$11:$BI$24,COLUMN()-COLUMN($AD$29),FALSE)*eurostat_totals[[#This Row],[2020 1]]</f>
        <v>29105.752737858715</v>
      </c>
      <c r="BH339" s="81">
        <f ca="1">VLOOKUP(eurostat_totals[[#This Row],[energy carrier EUCalc]],$AE$11:$BI$24,COLUMN()-COLUMN($AD$29),FALSE)*eurostat_totals[[#This Row],[2020 1]]</f>
        <v>27286.643191742547</v>
      </c>
      <c r="BI339" s="81">
        <f ca="1">VLOOKUP(eurostat_totals[[#This Row],[energy carrier EUCalc]],$AE$11:$BI$24,COLUMN()-COLUMN($AD$29),FALSE)*eurostat_totals[[#This Row],[2020 1]]</f>
        <v>1819.1095461161715</v>
      </c>
    </row>
    <row r="340" spans="1:61" x14ac:dyDescent="0.25">
      <c r="A340" s="81" t="str">
        <f t="shared" si="133"/>
        <v>solid-bioAustria</v>
      </c>
      <c r="B340" s="6" t="s">
        <v>75</v>
      </c>
      <c r="C340" t="s">
        <v>12</v>
      </c>
      <c r="D340" s="84">
        <v>14844.388255932883</v>
      </c>
      <c r="E340" s="84">
        <v>16532.567159393311</v>
      </c>
      <c r="F340" s="84">
        <v>15633.181405924139</v>
      </c>
      <c r="G340" s="84">
        <v>15960.350747749881</v>
      </c>
      <c r="H340" s="84">
        <v>14785.414758110617</v>
      </c>
      <c r="I340" s="84">
        <v>15964.671852264561</v>
      </c>
      <c r="J340" s="84">
        <v>17524.228716168578</v>
      </c>
      <c r="K340" s="84">
        <v>16368.35454472092</v>
      </c>
      <c r="L340" s="84">
        <v>15987.043679086868</v>
      </c>
      <c r="M340" s="84">
        <v>16284.720950444191</v>
      </c>
      <c r="N340" s="84">
        <v>15269.421036213005</v>
      </c>
      <c r="O340" s="84">
        <v>16286.518624964223</v>
      </c>
      <c r="P340" s="84">
        <v>15172.078637313845</v>
      </c>
      <c r="Q340" s="84">
        <v>15019.759023676133</v>
      </c>
      <c r="R340" s="84">
        <v>14381.317346562197</v>
      </c>
      <c r="S340" s="84">
        <v>13517.183221513158</v>
      </c>
      <c r="T340" s="84">
        <v>13295.617243476436</v>
      </c>
      <c r="U340" s="84">
        <v>12410.220520480763</v>
      </c>
      <c r="V340" s="84">
        <v>12647.508664297353</v>
      </c>
      <c r="W340" s="84">
        <v>13395.623860454716</v>
      </c>
      <c r="X340" s="84">
        <v>15008.028877719371</v>
      </c>
      <c r="Y340" s="84">
        <v>14150.732307320312</v>
      </c>
      <c r="Z340" s="84">
        <v>15060.4664604638</v>
      </c>
      <c r="AA340" s="84">
        <v>17776.914751846813</v>
      </c>
      <c r="AB340" s="84">
        <v>14648.006244889168</v>
      </c>
      <c r="AC340" s="84">
        <v>15615.68806866826</v>
      </c>
      <c r="AD340" s="84">
        <v>16028.329965636032</v>
      </c>
      <c r="AE340" s="84">
        <v>16189.275027641428</v>
      </c>
      <c r="AF340" s="84">
        <f t="shared" si="130"/>
        <v>16415.036741076954</v>
      </c>
      <c r="AG340" s="84">
        <f t="shared" si="131"/>
        <v>16142.661138922982</v>
      </c>
      <c r="AH340" s="84">
        <f t="shared" si="132"/>
        <v>16441.592117729746</v>
      </c>
      <c r="AI340" s="84">
        <f ca="1">VLOOKUP(eurostat_totals[[#This Row],[energy carrier EUCalc]],$AE$11:$BI$24,COLUMN()-COLUMN($AD$29),FALSE)*eurostat_totals[[#This Row],[2020 1]]</f>
        <v>11509.114482410823</v>
      </c>
      <c r="AJ340" s="84">
        <f ca="1">VLOOKUP(eurostat_totals[[#This Row],[energy carrier EUCalc]],$AE$11:$BI$24,COLUMN()-COLUMN($AD$29),FALSE)*eurostat_totals[[#This Row],[2020 1]]</f>
        <v>11509.114482410823</v>
      </c>
      <c r="AK340" s="84">
        <f ca="1">VLOOKUP(eurostat_totals[[#This Row],[energy carrier EUCalc]],$AE$11:$BI$24,COLUMN()-COLUMN($AD$29),FALSE)*eurostat_totals[[#This Row],[2020 1]]</f>
        <v>11509.114482410823</v>
      </c>
      <c r="AL340" s="84">
        <f ca="1">VLOOKUP(eurostat_totals[[#This Row],[energy carrier EUCalc]],$AE$11:$BI$24,COLUMN()-COLUMN($AD$29),FALSE)*eurostat_totals[[#This Row],[2020 1]]</f>
        <v>11509.114482410823</v>
      </c>
      <c r="AM340" s="84">
        <f ca="1">VLOOKUP(eurostat_totals[[#This Row],[energy carrier EUCalc]],$AE$11:$BI$24,COLUMN()-COLUMN($AD$29),FALSE)*eurostat_totals[[#This Row],[2020 1]]</f>
        <v>11509.114482410823</v>
      </c>
      <c r="AN340" s="84">
        <f ca="1">VLOOKUP(eurostat_totals[[#This Row],[energy carrier EUCalc]],$AE$11:$BI$24,COLUMN()-COLUMN($AD$29),FALSE)*eurostat_totals[[#This Row],[2020 1]]</f>
        <v>11509.114482410823</v>
      </c>
      <c r="AO340" s="84">
        <f ca="1">VLOOKUP(eurostat_totals[[#This Row],[energy carrier EUCalc]],$AE$11:$BI$24,COLUMN()-COLUMN($AD$29),FALSE)*eurostat_totals[[#This Row],[2020 1]]</f>
        <v>11874.48319613815</v>
      </c>
      <c r="AP340" s="84">
        <f ca="1">VLOOKUP(eurostat_totals[[#This Row],[energy carrier EUCalc]],$AE$11:$BI$24,COLUMN()-COLUMN($AD$29),FALSE)*eurostat_totals[[#This Row],[2020 1]]</f>
        <v>11874.48319613815</v>
      </c>
      <c r="AQ340" s="84">
        <f ca="1">VLOOKUP(eurostat_totals[[#This Row],[energy carrier EUCalc]],$AE$11:$BI$24,COLUMN()-COLUMN($AD$29),FALSE)*eurostat_totals[[#This Row],[2020 1]]</f>
        <v>11874.48319613815</v>
      </c>
      <c r="AR340" s="81">
        <f ca="1">VLOOKUP(eurostat_totals[[#This Row],[energy carrier EUCalc]],$AE$11:$BI$24,COLUMN()-COLUMN($AD$29),FALSE)*eurostat_totals[[#This Row],[2020 1]]</f>
        <v>11874.48319613815</v>
      </c>
      <c r="AS340" s="81">
        <f ca="1">VLOOKUP(eurostat_totals[[#This Row],[energy carrier EUCalc]],$AE$11:$BI$24,COLUMN()-COLUMN($AD$29),FALSE)*eurostat_totals[[#This Row],[2020 1]]</f>
        <v>11874.48319613815</v>
      </c>
      <c r="AT340" s="81">
        <f ca="1">VLOOKUP(eurostat_totals[[#This Row],[energy carrier EUCalc]],$AE$11:$BI$24,COLUMN()-COLUMN($AD$29),FALSE)*eurostat_totals[[#This Row],[2020 1]]</f>
        <v>11874.48319613815</v>
      </c>
      <c r="AU340" s="81">
        <f ca="1">VLOOKUP(eurostat_totals[[#This Row],[energy carrier EUCalc]],$AE$11:$BI$24,COLUMN()-COLUMN($AD$29),FALSE)*eurostat_totals[[#This Row],[2020 1]]</f>
        <v>11874.48319613815</v>
      </c>
      <c r="AV340" s="81">
        <f ca="1">VLOOKUP(eurostat_totals[[#This Row],[energy carrier EUCalc]],$AE$11:$BI$24,COLUMN()-COLUMN($AD$29),FALSE)*eurostat_totals[[#This Row],[2020 1]]</f>
        <v>10504.350519660669</v>
      </c>
      <c r="AW340" s="81">
        <f ca="1">VLOOKUP(eurostat_totals[[#This Row],[energy carrier EUCalc]],$AE$11:$BI$24,COLUMN()-COLUMN($AD$29),FALSE)*eurostat_totals[[#This Row],[2020 1]]</f>
        <v>10504.350519660669</v>
      </c>
      <c r="AX340" s="81">
        <f ca="1">VLOOKUP(eurostat_totals[[#This Row],[energy carrier EUCalc]],$AE$11:$BI$24,COLUMN()-COLUMN($AD$29),FALSE)*eurostat_totals[[#This Row],[2020 1]]</f>
        <v>10504.350519660669</v>
      </c>
      <c r="AY340" s="81">
        <f ca="1">VLOOKUP(eurostat_totals[[#This Row],[energy carrier EUCalc]],$AE$11:$BI$24,COLUMN()-COLUMN($AD$29),FALSE)*eurostat_totals[[#This Row],[2020 1]]</f>
        <v>10504.350519660669</v>
      </c>
      <c r="AZ340" s="81">
        <f ca="1">VLOOKUP(eurostat_totals[[#This Row],[energy carrier EUCalc]],$AE$11:$BI$24,COLUMN()-COLUMN($AD$29),FALSE)*eurostat_totals[[#This Row],[2020 1]]</f>
        <v>10504.350519660669</v>
      </c>
      <c r="BA340" s="81">
        <f ca="1">VLOOKUP(eurostat_totals[[#This Row],[energy carrier EUCalc]],$AE$11:$BI$24,COLUMN()-COLUMN($AD$29),FALSE)*eurostat_totals[[#This Row],[2020 1]]</f>
        <v>10504.350519660669</v>
      </c>
      <c r="BB340" s="81">
        <f ca="1">VLOOKUP(eurostat_totals[[#This Row],[energy carrier EUCalc]],$AE$11:$BI$24,COLUMN()-COLUMN($AD$29),FALSE)*eurostat_totals[[#This Row],[2020 1]]</f>
        <v>10504.350519660669</v>
      </c>
      <c r="BC340" s="81">
        <f ca="1">VLOOKUP(eurostat_totals[[#This Row],[energy carrier EUCalc]],$AE$11:$BI$24,COLUMN()-COLUMN($AD$29),FALSE)*eurostat_totals[[#This Row],[2020 1]]</f>
        <v>7809.7562559216312</v>
      </c>
      <c r="BD340" s="81">
        <f ca="1">VLOOKUP(eurostat_totals[[#This Row],[energy carrier EUCalc]],$AE$11:$BI$24,COLUMN()-COLUMN($AD$29),FALSE)*eurostat_totals[[#This Row],[2020 1]]</f>
        <v>7809.7562559216312</v>
      </c>
      <c r="BE340" s="81">
        <f ca="1">VLOOKUP(eurostat_totals[[#This Row],[energy carrier EUCalc]],$AE$11:$BI$24,COLUMN()-COLUMN($AD$29),FALSE)*eurostat_totals[[#This Row],[2020 1]]</f>
        <v>7809.7562559216312</v>
      </c>
      <c r="BF340" s="81">
        <f ca="1">VLOOKUP(eurostat_totals[[#This Row],[energy carrier EUCalc]],$AE$11:$BI$24,COLUMN()-COLUMN($AD$29),FALSE)*eurostat_totals[[#This Row],[2020 1]]</f>
        <v>7809.7562559216312</v>
      </c>
      <c r="BG340" s="81">
        <f ca="1">VLOOKUP(eurostat_totals[[#This Row],[energy carrier EUCalc]],$AE$11:$BI$24,COLUMN()-COLUMN($AD$29),FALSE)*eurostat_totals[[#This Row],[2020 1]]</f>
        <v>7809.7562559216312</v>
      </c>
      <c r="BH340" s="81">
        <f ca="1">VLOOKUP(eurostat_totals[[#This Row],[energy carrier EUCalc]],$AE$11:$BI$24,COLUMN()-COLUMN($AD$29),FALSE)*eurostat_totals[[#This Row],[2020 1]]</f>
        <v>7809.7562559216312</v>
      </c>
      <c r="BI340" s="81">
        <f ca="1">VLOOKUP(eurostat_totals[[#This Row],[energy carrier EUCalc]],$AE$11:$BI$24,COLUMN()-COLUMN($AD$29),FALSE)*eurostat_totals[[#This Row],[2020 1]]</f>
        <v>7809.7562559216312</v>
      </c>
    </row>
    <row r="341" spans="1:61" x14ac:dyDescent="0.25">
      <c r="A341" s="81" t="str">
        <f t="shared" si="133"/>
        <v>solid-bioBelgium</v>
      </c>
      <c r="B341" s="6" t="s">
        <v>75</v>
      </c>
      <c r="C341" t="s">
        <v>1</v>
      </c>
      <c r="D341" s="84">
        <v>2025.2945658694216</v>
      </c>
      <c r="E341" s="84">
        <v>2025.2945658694216</v>
      </c>
      <c r="F341" s="84">
        <v>1937.3413763370763</v>
      </c>
      <c r="G341" s="84">
        <v>1963.9710101910116</v>
      </c>
      <c r="H341" s="84">
        <v>1927.1681350083884</v>
      </c>
      <c r="I341" s="84">
        <v>1853.3001313758061</v>
      </c>
      <c r="J341" s="84">
        <v>2293.8637660590075</v>
      </c>
      <c r="K341" s="84">
        <v>1828.7685236605478</v>
      </c>
      <c r="L341" s="84">
        <v>1834.2539878356297</v>
      </c>
      <c r="M341" s="84">
        <v>1730.1175862648447</v>
      </c>
      <c r="N341" s="84">
        <v>1659.9102011554751</v>
      </c>
      <c r="O341" s="84">
        <v>1858.5467267503145</v>
      </c>
      <c r="P341" s="84">
        <v>1603.6783516105279</v>
      </c>
      <c r="Q341" s="84">
        <v>2061.7639528187669</v>
      </c>
      <c r="R341" s="84">
        <v>2036.4133922390145</v>
      </c>
      <c r="S341" s="84">
        <v>2071.2897224559729</v>
      </c>
      <c r="T341" s="84">
        <v>2221.9028372195412</v>
      </c>
      <c r="U341" s="84">
        <v>3740.4586851605595</v>
      </c>
      <c r="V341" s="84">
        <v>4363.0661473322534</v>
      </c>
      <c r="W341" s="84">
        <v>4454.9432829249545</v>
      </c>
      <c r="X341" s="84">
        <v>5440.445890560437</v>
      </c>
      <c r="Y341" s="84">
        <v>4434.5932481485142</v>
      </c>
      <c r="Z341" s="84">
        <v>5806.7773319573971</v>
      </c>
      <c r="AA341" s="84">
        <v>6319.137974501331</v>
      </c>
      <c r="AB341" s="84">
        <v>4521.4893690054196</v>
      </c>
      <c r="AC341" s="84">
        <v>5470.4572402060103</v>
      </c>
      <c r="AD341" s="84">
        <v>6280.7434914285832</v>
      </c>
      <c r="AE341" s="84">
        <v>5870.5029842626354</v>
      </c>
      <c r="AF341" s="84">
        <f t="shared" si="130"/>
        <v>5883.2481147236831</v>
      </c>
      <c r="AG341" s="84">
        <f t="shared" si="131"/>
        <v>5796.0701427681533</v>
      </c>
      <c r="AH341" s="84">
        <f t="shared" si="132"/>
        <v>6050.9862975206997</v>
      </c>
      <c r="AI341" s="84">
        <f ca="1">VLOOKUP(eurostat_totals[[#This Row],[energy carrier EUCalc]],$AE$11:$BI$24,COLUMN()-COLUMN($AD$29),FALSE)*eurostat_totals[[#This Row],[2020 1]]</f>
        <v>4235.6904082644905</v>
      </c>
      <c r="AJ341" s="84">
        <f ca="1">VLOOKUP(eurostat_totals[[#This Row],[energy carrier EUCalc]],$AE$11:$BI$24,COLUMN()-COLUMN($AD$29),FALSE)*eurostat_totals[[#This Row],[2020 1]]</f>
        <v>4235.6904082644905</v>
      </c>
      <c r="AK341" s="84">
        <f ca="1">VLOOKUP(eurostat_totals[[#This Row],[energy carrier EUCalc]],$AE$11:$BI$24,COLUMN()-COLUMN($AD$29),FALSE)*eurostat_totals[[#This Row],[2020 1]]</f>
        <v>4235.6904082644905</v>
      </c>
      <c r="AL341" s="84">
        <f ca="1">VLOOKUP(eurostat_totals[[#This Row],[energy carrier EUCalc]],$AE$11:$BI$24,COLUMN()-COLUMN($AD$29),FALSE)*eurostat_totals[[#This Row],[2020 1]]</f>
        <v>4235.6904082644905</v>
      </c>
      <c r="AM341" s="84">
        <f ca="1">VLOOKUP(eurostat_totals[[#This Row],[energy carrier EUCalc]],$AE$11:$BI$24,COLUMN()-COLUMN($AD$29),FALSE)*eurostat_totals[[#This Row],[2020 1]]</f>
        <v>4235.6904082644905</v>
      </c>
      <c r="AN341" s="84">
        <f ca="1">VLOOKUP(eurostat_totals[[#This Row],[energy carrier EUCalc]],$AE$11:$BI$24,COLUMN()-COLUMN($AD$29),FALSE)*eurostat_totals[[#This Row],[2020 1]]</f>
        <v>4235.6904082644905</v>
      </c>
      <c r="AO341" s="84">
        <f ca="1">VLOOKUP(eurostat_totals[[#This Row],[energy carrier EUCalc]],$AE$11:$BI$24,COLUMN()-COLUMN($AD$29),FALSE)*eurostat_totals[[#This Row],[2020 1]]</f>
        <v>4370.1567704316167</v>
      </c>
      <c r="AP341" s="84">
        <f ca="1">VLOOKUP(eurostat_totals[[#This Row],[energy carrier EUCalc]],$AE$11:$BI$24,COLUMN()-COLUMN($AD$29),FALSE)*eurostat_totals[[#This Row],[2020 1]]</f>
        <v>4370.1567704316167</v>
      </c>
      <c r="AQ341" s="84">
        <f ca="1">VLOOKUP(eurostat_totals[[#This Row],[energy carrier EUCalc]],$AE$11:$BI$24,COLUMN()-COLUMN($AD$29),FALSE)*eurostat_totals[[#This Row],[2020 1]]</f>
        <v>4370.1567704316167</v>
      </c>
      <c r="AR341" s="81">
        <f ca="1">VLOOKUP(eurostat_totals[[#This Row],[energy carrier EUCalc]],$AE$11:$BI$24,COLUMN()-COLUMN($AD$29),FALSE)*eurostat_totals[[#This Row],[2020 1]]</f>
        <v>4370.1567704316167</v>
      </c>
      <c r="AS341" s="81">
        <f ca="1">VLOOKUP(eurostat_totals[[#This Row],[energy carrier EUCalc]],$AE$11:$BI$24,COLUMN()-COLUMN($AD$29),FALSE)*eurostat_totals[[#This Row],[2020 1]]</f>
        <v>4370.1567704316167</v>
      </c>
      <c r="AT341" s="81">
        <f ca="1">VLOOKUP(eurostat_totals[[#This Row],[energy carrier EUCalc]],$AE$11:$BI$24,COLUMN()-COLUMN($AD$29),FALSE)*eurostat_totals[[#This Row],[2020 1]]</f>
        <v>4370.1567704316167</v>
      </c>
      <c r="AU341" s="81">
        <f ca="1">VLOOKUP(eurostat_totals[[#This Row],[energy carrier EUCalc]],$AE$11:$BI$24,COLUMN()-COLUMN($AD$29),FALSE)*eurostat_totals[[#This Row],[2020 1]]</f>
        <v>4370.1567704316167</v>
      </c>
      <c r="AV341" s="81">
        <f ca="1">VLOOKUP(eurostat_totals[[#This Row],[energy carrier EUCalc]],$AE$11:$BI$24,COLUMN()-COLUMN($AD$29),FALSE)*eurostat_totals[[#This Row],[2020 1]]</f>
        <v>3865.9079123048914</v>
      </c>
      <c r="AW341" s="81">
        <f ca="1">VLOOKUP(eurostat_totals[[#This Row],[energy carrier EUCalc]],$AE$11:$BI$24,COLUMN()-COLUMN($AD$29),FALSE)*eurostat_totals[[#This Row],[2020 1]]</f>
        <v>3865.9079123048914</v>
      </c>
      <c r="AX341" s="81">
        <f ca="1">VLOOKUP(eurostat_totals[[#This Row],[energy carrier EUCalc]],$AE$11:$BI$24,COLUMN()-COLUMN($AD$29),FALSE)*eurostat_totals[[#This Row],[2020 1]]</f>
        <v>3865.9079123048914</v>
      </c>
      <c r="AY341" s="81">
        <f ca="1">VLOOKUP(eurostat_totals[[#This Row],[energy carrier EUCalc]],$AE$11:$BI$24,COLUMN()-COLUMN($AD$29),FALSE)*eurostat_totals[[#This Row],[2020 1]]</f>
        <v>3865.9079123048914</v>
      </c>
      <c r="AZ341" s="81">
        <f ca="1">VLOOKUP(eurostat_totals[[#This Row],[energy carrier EUCalc]],$AE$11:$BI$24,COLUMN()-COLUMN($AD$29),FALSE)*eurostat_totals[[#This Row],[2020 1]]</f>
        <v>3865.9079123048914</v>
      </c>
      <c r="BA341" s="81">
        <f ca="1">VLOOKUP(eurostat_totals[[#This Row],[energy carrier EUCalc]],$AE$11:$BI$24,COLUMN()-COLUMN($AD$29),FALSE)*eurostat_totals[[#This Row],[2020 1]]</f>
        <v>3865.9079123048914</v>
      </c>
      <c r="BB341" s="81">
        <f ca="1">VLOOKUP(eurostat_totals[[#This Row],[energy carrier EUCalc]],$AE$11:$BI$24,COLUMN()-COLUMN($AD$29),FALSE)*eurostat_totals[[#This Row],[2020 1]]</f>
        <v>3865.9079123048914</v>
      </c>
      <c r="BC341" s="81">
        <f ca="1">VLOOKUP(eurostat_totals[[#This Row],[energy carrier EUCalc]],$AE$11:$BI$24,COLUMN()-COLUMN($AD$29),FALSE)*eurostat_totals[[#This Row],[2020 1]]</f>
        <v>2874.2184913223327</v>
      </c>
      <c r="BD341" s="81">
        <f ca="1">VLOOKUP(eurostat_totals[[#This Row],[energy carrier EUCalc]],$AE$11:$BI$24,COLUMN()-COLUMN($AD$29),FALSE)*eurostat_totals[[#This Row],[2020 1]]</f>
        <v>2874.2184913223327</v>
      </c>
      <c r="BE341" s="81">
        <f ca="1">VLOOKUP(eurostat_totals[[#This Row],[energy carrier EUCalc]],$AE$11:$BI$24,COLUMN()-COLUMN($AD$29),FALSE)*eurostat_totals[[#This Row],[2020 1]]</f>
        <v>2874.2184913223327</v>
      </c>
      <c r="BF341" s="81">
        <f ca="1">VLOOKUP(eurostat_totals[[#This Row],[energy carrier EUCalc]],$AE$11:$BI$24,COLUMN()-COLUMN($AD$29),FALSE)*eurostat_totals[[#This Row],[2020 1]]</f>
        <v>2874.2184913223327</v>
      </c>
      <c r="BG341" s="81">
        <f ca="1">VLOOKUP(eurostat_totals[[#This Row],[energy carrier EUCalc]],$AE$11:$BI$24,COLUMN()-COLUMN($AD$29),FALSE)*eurostat_totals[[#This Row],[2020 1]]</f>
        <v>2874.2184913223327</v>
      </c>
      <c r="BH341" s="81">
        <f ca="1">VLOOKUP(eurostat_totals[[#This Row],[energy carrier EUCalc]],$AE$11:$BI$24,COLUMN()-COLUMN($AD$29),FALSE)*eurostat_totals[[#This Row],[2020 1]]</f>
        <v>2874.2184913223327</v>
      </c>
      <c r="BI341" s="81">
        <f ca="1">VLOOKUP(eurostat_totals[[#This Row],[energy carrier EUCalc]],$AE$11:$BI$24,COLUMN()-COLUMN($AD$29),FALSE)*eurostat_totals[[#This Row],[2020 1]]</f>
        <v>2874.2184913223327</v>
      </c>
    </row>
    <row r="342" spans="1:61" x14ac:dyDescent="0.25">
      <c r="A342" s="81" t="str">
        <f t="shared" si="133"/>
        <v>solid-bioBulgaria</v>
      </c>
      <c r="B342" s="6" t="s">
        <v>75</v>
      </c>
      <c r="C342" t="s">
        <v>19</v>
      </c>
      <c r="D342" s="84">
        <v>1879.4757883299155</v>
      </c>
      <c r="E342" s="84">
        <v>1090.5625814943071</v>
      </c>
      <c r="F342" s="84">
        <v>1115.8117271568265</v>
      </c>
      <c r="G342" s="84">
        <v>1023.6746850434891</v>
      </c>
      <c r="H342" s="84">
        <v>1177.2400543469962</v>
      </c>
      <c r="I342" s="84">
        <v>1568.4438006304622</v>
      </c>
      <c r="J342" s="84">
        <v>1871.6623928012029</v>
      </c>
      <c r="K342" s="84">
        <v>1723.567490102178</v>
      </c>
      <c r="L342" s="84">
        <v>3675.6522803955672</v>
      </c>
      <c r="M342" s="84">
        <v>3728.4935006448368</v>
      </c>
      <c r="N342" s="84">
        <v>5326.5998711904385</v>
      </c>
      <c r="O342" s="84">
        <v>4992.9728830594449</v>
      </c>
      <c r="P342" s="84">
        <v>6072.4744706918045</v>
      </c>
      <c r="Q342" s="84">
        <v>6277.5033812767751</v>
      </c>
      <c r="R342" s="84">
        <v>6492.8463120035522</v>
      </c>
      <c r="S342" s="84">
        <v>6265.3779600449716</v>
      </c>
      <c r="T342" s="84">
        <v>6636.8732653857505</v>
      </c>
      <c r="U342" s="84">
        <v>6263.1089726531045</v>
      </c>
      <c r="V342" s="84">
        <v>6578.8112176305713</v>
      </c>
      <c r="W342" s="84">
        <v>6671.7153401707201</v>
      </c>
      <c r="X342" s="84">
        <v>7341.5630574589059</v>
      </c>
      <c r="Y342" s="84">
        <v>7768.7783066652728</v>
      </c>
      <c r="Z342" s="84">
        <v>7820.4777070668197</v>
      </c>
      <c r="AA342" s="84">
        <v>7579.8051642346672</v>
      </c>
      <c r="AB342" s="84">
        <v>7317.5722587574255</v>
      </c>
      <c r="AC342" s="84">
        <v>7067.539556670672</v>
      </c>
      <c r="AD342" s="84">
        <v>7481.2342166897824</v>
      </c>
      <c r="AE342" s="84">
        <v>7496.9067867713802</v>
      </c>
      <c r="AF342" s="84">
        <f t="shared" si="130"/>
        <v>7432.1926027122927</v>
      </c>
      <c r="AG342" s="84">
        <f t="shared" si="131"/>
        <v>7402.670090407818</v>
      </c>
      <c r="AH342" s="84">
        <f t="shared" si="132"/>
        <v>7419.6896567378963</v>
      </c>
      <c r="AI342" s="84">
        <f ca="1">VLOOKUP(eurostat_totals[[#This Row],[energy carrier EUCalc]],$AE$11:$BI$24,COLUMN()-COLUMN($AD$29),FALSE)*eurostat_totals[[#This Row],[2020 1]]</f>
        <v>5193.7827597165278</v>
      </c>
      <c r="AJ342" s="84">
        <f ca="1">VLOOKUP(eurostat_totals[[#This Row],[energy carrier EUCalc]],$AE$11:$BI$24,COLUMN()-COLUMN($AD$29),FALSE)*eurostat_totals[[#This Row],[2020 1]]</f>
        <v>5193.7827597165278</v>
      </c>
      <c r="AK342" s="84">
        <f ca="1">VLOOKUP(eurostat_totals[[#This Row],[energy carrier EUCalc]],$AE$11:$BI$24,COLUMN()-COLUMN($AD$29),FALSE)*eurostat_totals[[#This Row],[2020 1]]</f>
        <v>5193.7827597165278</v>
      </c>
      <c r="AL342" s="84">
        <f ca="1">VLOOKUP(eurostat_totals[[#This Row],[energy carrier EUCalc]],$AE$11:$BI$24,COLUMN()-COLUMN($AD$29),FALSE)*eurostat_totals[[#This Row],[2020 1]]</f>
        <v>5193.7827597165278</v>
      </c>
      <c r="AM342" s="84">
        <f ca="1">VLOOKUP(eurostat_totals[[#This Row],[energy carrier EUCalc]],$AE$11:$BI$24,COLUMN()-COLUMN($AD$29),FALSE)*eurostat_totals[[#This Row],[2020 1]]</f>
        <v>5193.7827597165278</v>
      </c>
      <c r="AN342" s="84">
        <f ca="1">VLOOKUP(eurostat_totals[[#This Row],[energy carrier EUCalc]],$AE$11:$BI$24,COLUMN()-COLUMN($AD$29),FALSE)*eurostat_totals[[#This Row],[2020 1]]</f>
        <v>5193.7827597165278</v>
      </c>
      <c r="AO342" s="84">
        <f ca="1">VLOOKUP(eurostat_totals[[#This Row],[energy carrier EUCalc]],$AE$11:$BI$24,COLUMN()-COLUMN($AD$29),FALSE)*eurostat_totals[[#This Row],[2020 1]]</f>
        <v>5358.6647520884808</v>
      </c>
      <c r="AP342" s="84">
        <f ca="1">VLOOKUP(eurostat_totals[[#This Row],[energy carrier EUCalc]],$AE$11:$BI$24,COLUMN()-COLUMN($AD$29),FALSE)*eurostat_totals[[#This Row],[2020 1]]</f>
        <v>5358.6647520884808</v>
      </c>
      <c r="AQ342" s="84">
        <f ca="1">VLOOKUP(eurostat_totals[[#This Row],[energy carrier EUCalc]],$AE$11:$BI$24,COLUMN()-COLUMN($AD$29),FALSE)*eurostat_totals[[#This Row],[2020 1]]</f>
        <v>5358.6647520884808</v>
      </c>
      <c r="AR342" s="81">
        <f ca="1">VLOOKUP(eurostat_totals[[#This Row],[energy carrier EUCalc]],$AE$11:$BI$24,COLUMN()-COLUMN($AD$29),FALSE)*eurostat_totals[[#This Row],[2020 1]]</f>
        <v>5358.6647520884808</v>
      </c>
      <c r="AS342" s="81">
        <f ca="1">VLOOKUP(eurostat_totals[[#This Row],[energy carrier EUCalc]],$AE$11:$BI$24,COLUMN()-COLUMN($AD$29),FALSE)*eurostat_totals[[#This Row],[2020 1]]</f>
        <v>5358.6647520884808</v>
      </c>
      <c r="AT342" s="81">
        <f ca="1">VLOOKUP(eurostat_totals[[#This Row],[energy carrier EUCalc]],$AE$11:$BI$24,COLUMN()-COLUMN($AD$29),FALSE)*eurostat_totals[[#This Row],[2020 1]]</f>
        <v>5358.6647520884808</v>
      </c>
      <c r="AU342" s="81">
        <f ca="1">VLOOKUP(eurostat_totals[[#This Row],[energy carrier EUCalc]],$AE$11:$BI$24,COLUMN()-COLUMN($AD$29),FALSE)*eurostat_totals[[#This Row],[2020 1]]</f>
        <v>5358.6647520884808</v>
      </c>
      <c r="AV342" s="81">
        <f ca="1">VLOOKUP(eurostat_totals[[#This Row],[energy carrier EUCalc]],$AE$11:$BI$24,COLUMN()-COLUMN($AD$29),FALSE)*eurostat_totals[[#This Row],[2020 1]]</f>
        <v>4740.3572806936554</v>
      </c>
      <c r="AW342" s="81">
        <f ca="1">VLOOKUP(eurostat_totals[[#This Row],[energy carrier EUCalc]],$AE$11:$BI$24,COLUMN()-COLUMN($AD$29),FALSE)*eurostat_totals[[#This Row],[2020 1]]</f>
        <v>4740.3572806936554</v>
      </c>
      <c r="AX342" s="81">
        <f ca="1">VLOOKUP(eurostat_totals[[#This Row],[energy carrier EUCalc]],$AE$11:$BI$24,COLUMN()-COLUMN($AD$29),FALSE)*eurostat_totals[[#This Row],[2020 1]]</f>
        <v>4740.3572806936554</v>
      </c>
      <c r="AY342" s="81">
        <f ca="1">VLOOKUP(eurostat_totals[[#This Row],[energy carrier EUCalc]],$AE$11:$BI$24,COLUMN()-COLUMN($AD$29),FALSE)*eurostat_totals[[#This Row],[2020 1]]</f>
        <v>4740.3572806936554</v>
      </c>
      <c r="AZ342" s="81">
        <f ca="1">VLOOKUP(eurostat_totals[[#This Row],[energy carrier EUCalc]],$AE$11:$BI$24,COLUMN()-COLUMN($AD$29),FALSE)*eurostat_totals[[#This Row],[2020 1]]</f>
        <v>4740.3572806936554</v>
      </c>
      <c r="BA342" s="81">
        <f ca="1">VLOOKUP(eurostat_totals[[#This Row],[energy carrier EUCalc]],$AE$11:$BI$24,COLUMN()-COLUMN($AD$29),FALSE)*eurostat_totals[[#This Row],[2020 1]]</f>
        <v>4740.3572806936554</v>
      </c>
      <c r="BB342" s="81">
        <f ca="1">VLOOKUP(eurostat_totals[[#This Row],[energy carrier EUCalc]],$AE$11:$BI$24,COLUMN()-COLUMN($AD$29),FALSE)*eurostat_totals[[#This Row],[2020 1]]</f>
        <v>4740.3572806936554</v>
      </c>
      <c r="BC342" s="81">
        <f ca="1">VLOOKUP(eurostat_totals[[#This Row],[energy carrier EUCalc]],$AE$11:$BI$24,COLUMN()-COLUMN($AD$29),FALSE)*eurostat_totals[[#This Row],[2020 1]]</f>
        <v>3524.3525869505015</v>
      </c>
      <c r="BD342" s="81">
        <f ca="1">VLOOKUP(eurostat_totals[[#This Row],[energy carrier EUCalc]],$AE$11:$BI$24,COLUMN()-COLUMN($AD$29),FALSE)*eurostat_totals[[#This Row],[2020 1]]</f>
        <v>3524.3525869505015</v>
      </c>
      <c r="BE342" s="81">
        <f ca="1">VLOOKUP(eurostat_totals[[#This Row],[energy carrier EUCalc]],$AE$11:$BI$24,COLUMN()-COLUMN($AD$29),FALSE)*eurostat_totals[[#This Row],[2020 1]]</f>
        <v>3524.3525869505015</v>
      </c>
      <c r="BF342" s="81">
        <f ca="1">VLOOKUP(eurostat_totals[[#This Row],[energy carrier EUCalc]],$AE$11:$BI$24,COLUMN()-COLUMN($AD$29),FALSE)*eurostat_totals[[#This Row],[2020 1]]</f>
        <v>3524.3525869505015</v>
      </c>
      <c r="BG342" s="81">
        <f ca="1">VLOOKUP(eurostat_totals[[#This Row],[energy carrier EUCalc]],$AE$11:$BI$24,COLUMN()-COLUMN($AD$29),FALSE)*eurostat_totals[[#This Row],[2020 1]]</f>
        <v>3524.3525869505015</v>
      </c>
      <c r="BH342" s="81">
        <f ca="1">VLOOKUP(eurostat_totals[[#This Row],[energy carrier EUCalc]],$AE$11:$BI$24,COLUMN()-COLUMN($AD$29),FALSE)*eurostat_totals[[#This Row],[2020 1]]</f>
        <v>3524.3525869505015</v>
      </c>
      <c r="BI342" s="81">
        <f ca="1">VLOOKUP(eurostat_totals[[#This Row],[energy carrier EUCalc]],$AE$11:$BI$24,COLUMN()-COLUMN($AD$29),FALSE)*eurostat_totals[[#This Row],[2020 1]]</f>
        <v>3524.3525869505015</v>
      </c>
    </row>
    <row r="343" spans="1:61" x14ac:dyDescent="0.25">
      <c r="A343" s="81" t="str">
        <f t="shared" si="133"/>
        <v>solid-bioCroatia</v>
      </c>
      <c r="B343" s="6" t="s">
        <v>75</v>
      </c>
      <c r="C343" t="s">
        <v>22</v>
      </c>
      <c r="D343" s="84">
        <v>9241.6671020105041</v>
      </c>
      <c r="E343" s="84">
        <v>12824.169730646972</v>
      </c>
      <c r="F343" s="84">
        <v>11204.842712649624</v>
      </c>
      <c r="G343" s="84">
        <v>11815.934812604039</v>
      </c>
      <c r="H343" s="84">
        <v>10697.528458301444</v>
      </c>
      <c r="I343" s="84">
        <v>11297.077767076169</v>
      </c>
      <c r="J343" s="84">
        <v>12641.480386975878</v>
      </c>
      <c r="K343" s="84">
        <v>11611.46864170733</v>
      </c>
      <c r="L343" s="84">
        <v>11682.69924898719</v>
      </c>
      <c r="M343" s="84">
        <v>11446.973139895672</v>
      </c>
      <c r="N343" s="84">
        <v>10169.445761830699</v>
      </c>
      <c r="O343" s="84">
        <v>11316.778795111628</v>
      </c>
      <c r="P343" s="84">
        <v>10758.336333605792</v>
      </c>
      <c r="Q343" s="84">
        <v>12444.151090037647</v>
      </c>
      <c r="R343" s="84">
        <v>12105.778832599861</v>
      </c>
      <c r="S343" s="84">
        <v>12816.397090192933</v>
      </c>
      <c r="T343" s="84">
        <v>11673.433244794276</v>
      </c>
      <c r="U343" s="84">
        <v>11161.213193465372</v>
      </c>
      <c r="V343" s="84">
        <v>11184.073833337619</v>
      </c>
      <c r="W343" s="84">
        <v>11544.869752671166</v>
      </c>
      <c r="X343" s="84">
        <v>12449.092362981391</v>
      </c>
      <c r="Y343" s="84">
        <v>11996.044410529948</v>
      </c>
      <c r="Z343" s="84">
        <v>11847.217146452849</v>
      </c>
      <c r="AA343" s="84">
        <v>11677.483155550972</v>
      </c>
      <c r="AB343" s="84">
        <v>10076.619193275683</v>
      </c>
      <c r="AC343" s="84">
        <v>11757.241726382174</v>
      </c>
      <c r="AD343" s="84">
        <v>11418.929987116055</v>
      </c>
      <c r="AE343" s="84">
        <v>11046.291924300442</v>
      </c>
      <c r="AF343" s="84">
        <f t="shared" si="130"/>
        <v>10886.10687986996</v>
      </c>
      <c r="AG343" s="84">
        <f t="shared" si="131"/>
        <v>10727.831624733757</v>
      </c>
      <c r="AH343" s="84">
        <f t="shared" si="132"/>
        <v>10858.074111025371</v>
      </c>
      <c r="AI343" s="84">
        <f ca="1">VLOOKUP(eurostat_totals[[#This Row],[energy carrier EUCalc]],$AE$11:$BI$24,COLUMN()-COLUMN($AD$29),FALSE)*eurostat_totals[[#This Row],[2020 1]]</f>
        <v>7600.6518777177607</v>
      </c>
      <c r="AJ343" s="84">
        <f ca="1">VLOOKUP(eurostat_totals[[#This Row],[energy carrier EUCalc]],$AE$11:$BI$24,COLUMN()-COLUMN($AD$29),FALSE)*eurostat_totals[[#This Row],[2020 1]]</f>
        <v>7600.6518777177607</v>
      </c>
      <c r="AK343" s="84">
        <f ca="1">VLOOKUP(eurostat_totals[[#This Row],[energy carrier EUCalc]],$AE$11:$BI$24,COLUMN()-COLUMN($AD$29),FALSE)*eurostat_totals[[#This Row],[2020 1]]</f>
        <v>7600.6518777177607</v>
      </c>
      <c r="AL343" s="84">
        <f ca="1">VLOOKUP(eurostat_totals[[#This Row],[energy carrier EUCalc]],$AE$11:$BI$24,COLUMN()-COLUMN($AD$29),FALSE)*eurostat_totals[[#This Row],[2020 1]]</f>
        <v>7600.6518777177607</v>
      </c>
      <c r="AM343" s="84">
        <f ca="1">VLOOKUP(eurostat_totals[[#This Row],[energy carrier EUCalc]],$AE$11:$BI$24,COLUMN()-COLUMN($AD$29),FALSE)*eurostat_totals[[#This Row],[2020 1]]</f>
        <v>7600.6518777177607</v>
      </c>
      <c r="AN343" s="84">
        <f ca="1">VLOOKUP(eurostat_totals[[#This Row],[energy carrier EUCalc]],$AE$11:$BI$24,COLUMN()-COLUMN($AD$29),FALSE)*eurostat_totals[[#This Row],[2020 1]]</f>
        <v>7600.6518777177607</v>
      </c>
      <c r="AO343" s="84">
        <f ca="1">VLOOKUP(eurostat_totals[[#This Row],[energy carrier EUCalc]],$AE$11:$BI$24,COLUMN()-COLUMN($AD$29),FALSE)*eurostat_totals[[#This Row],[2020 1]]</f>
        <v>7841.9424135183235</v>
      </c>
      <c r="AP343" s="84">
        <f ca="1">VLOOKUP(eurostat_totals[[#This Row],[energy carrier EUCalc]],$AE$11:$BI$24,COLUMN()-COLUMN($AD$29),FALSE)*eurostat_totals[[#This Row],[2020 1]]</f>
        <v>7841.9424135183235</v>
      </c>
      <c r="AQ343" s="84">
        <f ca="1">VLOOKUP(eurostat_totals[[#This Row],[energy carrier EUCalc]],$AE$11:$BI$24,COLUMN()-COLUMN($AD$29),FALSE)*eurostat_totals[[#This Row],[2020 1]]</f>
        <v>7841.9424135183235</v>
      </c>
      <c r="AR343" s="81">
        <f ca="1">VLOOKUP(eurostat_totals[[#This Row],[energy carrier EUCalc]],$AE$11:$BI$24,COLUMN()-COLUMN($AD$29),FALSE)*eurostat_totals[[#This Row],[2020 1]]</f>
        <v>7841.9424135183235</v>
      </c>
      <c r="AS343" s="81">
        <f ca="1">VLOOKUP(eurostat_totals[[#This Row],[energy carrier EUCalc]],$AE$11:$BI$24,COLUMN()-COLUMN($AD$29),FALSE)*eurostat_totals[[#This Row],[2020 1]]</f>
        <v>7841.9424135183235</v>
      </c>
      <c r="AT343" s="81">
        <f ca="1">VLOOKUP(eurostat_totals[[#This Row],[energy carrier EUCalc]],$AE$11:$BI$24,COLUMN()-COLUMN($AD$29),FALSE)*eurostat_totals[[#This Row],[2020 1]]</f>
        <v>7841.9424135183235</v>
      </c>
      <c r="AU343" s="81">
        <f ca="1">VLOOKUP(eurostat_totals[[#This Row],[energy carrier EUCalc]],$AE$11:$BI$24,COLUMN()-COLUMN($AD$29),FALSE)*eurostat_totals[[#This Row],[2020 1]]</f>
        <v>7841.9424135183235</v>
      </c>
      <c r="AV343" s="81">
        <f ca="1">VLOOKUP(eurostat_totals[[#This Row],[energy carrier EUCalc]],$AE$11:$BI$24,COLUMN()-COLUMN($AD$29),FALSE)*eurostat_totals[[#This Row],[2020 1]]</f>
        <v>6937.1029042662085</v>
      </c>
      <c r="AW343" s="81">
        <f ca="1">VLOOKUP(eurostat_totals[[#This Row],[energy carrier EUCalc]],$AE$11:$BI$24,COLUMN()-COLUMN($AD$29),FALSE)*eurostat_totals[[#This Row],[2020 1]]</f>
        <v>6937.1029042662085</v>
      </c>
      <c r="AX343" s="81">
        <f ca="1">VLOOKUP(eurostat_totals[[#This Row],[energy carrier EUCalc]],$AE$11:$BI$24,COLUMN()-COLUMN($AD$29),FALSE)*eurostat_totals[[#This Row],[2020 1]]</f>
        <v>6937.1029042662085</v>
      </c>
      <c r="AY343" s="81">
        <f ca="1">VLOOKUP(eurostat_totals[[#This Row],[energy carrier EUCalc]],$AE$11:$BI$24,COLUMN()-COLUMN($AD$29),FALSE)*eurostat_totals[[#This Row],[2020 1]]</f>
        <v>6937.1029042662085</v>
      </c>
      <c r="AZ343" s="81">
        <f ca="1">VLOOKUP(eurostat_totals[[#This Row],[energy carrier EUCalc]],$AE$11:$BI$24,COLUMN()-COLUMN($AD$29),FALSE)*eurostat_totals[[#This Row],[2020 1]]</f>
        <v>6937.1029042662085</v>
      </c>
      <c r="BA343" s="81">
        <f ca="1">VLOOKUP(eurostat_totals[[#This Row],[energy carrier EUCalc]],$AE$11:$BI$24,COLUMN()-COLUMN($AD$29),FALSE)*eurostat_totals[[#This Row],[2020 1]]</f>
        <v>6937.1029042662085</v>
      </c>
      <c r="BB343" s="81">
        <f ca="1">VLOOKUP(eurostat_totals[[#This Row],[energy carrier EUCalc]],$AE$11:$BI$24,COLUMN()-COLUMN($AD$29),FALSE)*eurostat_totals[[#This Row],[2020 1]]</f>
        <v>6937.1029042662085</v>
      </c>
      <c r="BC343" s="81">
        <f ca="1">VLOOKUP(eurostat_totals[[#This Row],[energy carrier EUCalc]],$AE$11:$BI$24,COLUMN()-COLUMN($AD$29),FALSE)*eurostat_totals[[#This Row],[2020 1]]</f>
        <v>5157.585202737052</v>
      </c>
      <c r="BD343" s="81">
        <f ca="1">VLOOKUP(eurostat_totals[[#This Row],[energy carrier EUCalc]],$AE$11:$BI$24,COLUMN()-COLUMN($AD$29),FALSE)*eurostat_totals[[#This Row],[2020 1]]</f>
        <v>5157.585202737052</v>
      </c>
      <c r="BE343" s="81">
        <f ca="1">VLOOKUP(eurostat_totals[[#This Row],[energy carrier EUCalc]],$AE$11:$BI$24,COLUMN()-COLUMN($AD$29),FALSE)*eurostat_totals[[#This Row],[2020 1]]</f>
        <v>5157.585202737052</v>
      </c>
      <c r="BF343" s="81">
        <f ca="1">VLOOKUP(eurostat_totals[[#This Row],[energy carrier EUCalc]],$AE$11:$BI$24,COLUMN()-COLUMN($AD$29),FALSE)*eurostat_totals[[#This Row],[2020 1]]</f>
        <v>5157.585202737052</v>
      </c>
      <c r="BG343" s="81">
        <f ca="1">VLOOKUP(eurostat_totals[[#This Row],[energy carrier EUCalc]],$AE$11:$BI$24,COLUMN()-COLUMN($AD$29),FALSE)*eurostat_totals[[#This Row],[2020 1]]</f>
        <v>5157.585202737052</v>
      </c>
      <c r="BH343" s="81">
        <f ca="1">VLOOKUP(eurostat_totals[[#This Row],[energy carrier EUCalc]],$AE$11:$BI$24,COLUMN()-COLUMN($AD$29),FALSE)*eurostat_totals[[#This Row],[2020 1]]</f>
        <v>5157.585202737052</v>
      </c>
      <c r="BI343" s="81">
        <f ca="1">VLOOKUP(eurostat_totals[[#This Row],[energy carrier EUCalc]],$AE$11:$BI$24,COLUMN()-COLUMN($AD$29),FALSE)*eurostat_totals[[#This Row],[2020 1]]</f>
        <v>5157.585202737052</v>
      </c>
    </row>
    <row r="344" spans="1:61" x14ac:dyDescent="0.25">
      <c r="A344" s="81" t="str">
        <f t="shared" si="133"/>
        <v>solid-bioCyprus</v>
      </c>
      <c r="B344" s="6" t="s">
        <v>75</v>
      </c>
      <c r="C344" t="s">
        <v>28</v>
      </c>
      <c r="D344" s="84">
        <v>0</v>
      </c>
      <c r="E344" s="84">
        <v>0</v>
      </c>
      <c r="F344" s="84">
        <v>0</v>
      </c>
      <c r="G344" s="84">
        <v>0</v>
      </c>
      <c r="H344" s="84">
        <v>49.171640000000004</v>
      </c>
      <c r="I344" s="84">
        <v>0</v>
      </c>
      <c r="J344" s="84">
        <v>0</v>
      </c>
      <c r="K344" s="84">
        <v>0</v>
      </c>
      <c r="L344" s="84">
        <v>0</v>
      </c>
      <c r="M344" s="84">
        <v>0</v>
      </c>
      <c r="N344" s="84">
        <v>0</v>
      </c>
      <c r="O344" s="84">
        <v>0</v>
      </c>
      <c r="P344" s="84">
        <v>0</v>
      </c>
      <c r="Q344" s="84">
        <v>0</v>
      </c>
      <c r="R344" s="84">
        <v>0</v>
      </c>
      <c r="S344" s="84">
        <v>0</v>
      </c>
      <c r="T344" s="84">
        <v>63.32535</v>
      </c>
      <c r="U344" s="84">
        <v>77.723290000000006</v>
      </c>
      <c r="V344" s="84">
        <v>85.50376</v>
      </c>
      <c r="W344" s="84">
        <v>104.4374</v>
      </c>
      <c r="X344" s="84">
        <v>66.104919999999993</v>
      </c>
      <c r="Y344" s="84">
        <v>85.50376</v>
      </c>
      <c r="Z344" s="84">
        <v>91.051270000000002</v>
      </c>
      <c r="AA344" s="84">
        <v>82.445070000000001</v>
      </c>
      <c r="AB344" s="84">
        <v>71.059300000000007</v>
      </c>
      <c r="AC344" s="84">
        <v>91.888630000000006</v>
      </c>
      <c r="AD344" s="84">
        <v>104.55369999999999</v>
      </c>
      <c r="AE344" s="84">
        <v>119.24239</v>
      </c>
      <c r="AF344" s="84">
        <f t="shared" si="130"/>
        <v>124.88061399999999</v>
      </c>
      <c r="AG344" s="84">
        <f t="shared" si="131"/>
        <v>133.3677228</v>
      </c>
      <c r="AH344" s="84">
        <f t="shared" si="132"/>
        <v>145.82940736</v>
      </c>
      <c r="AI344" s="84">
        <f ca="1">VLOOKUP(eurostat_totals[[#This Row],[energy carrier EUCalc]],$AE$11:$BI$24,COLUMN()-COLUMN($AD$29),FALSE)*eurostat_totals[[#This Row],[2020 1]]</f>
        <v>102.08058515200001</v>
      </c>
      <c r="AJ344" s="84">
        <f ca="1">VLOOKUP(eurostat_totals[[#This Row],[energy carrier EUCalc]],$AE$11:$BI$24,COLUMN()-COLUMN($AD$29),FALSE)*eurostat_totals[[#This Row],[2020 1]]</f>
        <v>102.08058515200001</v>
      </c>
      <c r="AK344" s="84">
        <f ca="1">VLOOKUP(eurostat_totals[[#This Row],[energy carrier EUCalc]],$AE$11:$BI$24,COLUMN()-COLUMN($AD$29),FALSE)*eurostat_totals[[#This Row],[2020 1]]</f>
        <v>102.08058515200001</v>
      </c>
      <c r="AL344" s="84">
        <f ca="1">VLOOKUP(eurostat_totals[[#This Row],[energy carrier EUCalc]],$AE$11:$BI$24,COLUMN()-COLUMN($AD$29),FALSE)*eurostat_totals[[#This Row],[2020 1]]</f>
        <v>102.08058515200001</v>
      </c>
      <c r="AM344" s="84">
        <f ca="1">VLOOKUP(eurostat_totals[[#This Row],[energy carrier EUCalc]],$AE$11:$BI$24,COLUMN()-COLUMN($AD$29),FALSE)*eurostat_totals[[#This Row],[2020 1]]</f>
        <v>102.08058515200001</v>
      </c>
      <c r="AN344" s="84">
        <f ca="1">VLOOKUP(eurostat_totals[[#This Row],[energy carrier EUCalc]],$AE$11:$BI$24,COLUMN()-COLUMN($AD$29),FALSE)*eurostat_totals[[#This Row],[2020 1]]</f>
        <v>102.08058515200001</v>
      </c>
      <c r="AO344" s="84">
        <f ca="1">VLOOKUP(eurostat_totals[[#This Row],[energy carrier EUCalc]],$AE$11:$BI$24,COLUMN()-COLUMN($AD$29),FALSE)*eurostat_totals[[#This Row],[2020 1]]</f>
        <v>105.32123864888889</v>
      </c>
      <c r="AP344" s="84">
        <f ca="1">VLOOKUP(eurostat_totals[[#This Row],[energy carrier EUCalc]],$AE$11:$BI$24,COLUMN()-COLUMN($AD$29),FALSE)*eurostat_totals[[#This Row],[2020 1]]</f>
        <v>105.32123864888889</v>
      </c>
      <c r="AQ344" s="84">
        <f ca="1">VLOOKUP(eurostat_totals[[#This Row],[energy carrier EUCalc]],$AE$11:$BI$24,COLUMN()-COLUMN($AD$29),FALSE)*eurostat_totals[[#This Row],[2020 1]]</f>
        <v>105.32123864888889</v>
      </c>
      <c r="AR344" s="81">
        <f ca="1">VLOOKUP(eurostat_totals[[#This Row],[energy carrier EUCalc]],$AE$11:$BI$24,COLUMN()-COLUMN($AD$29),FALSE)*eurostat_totals[[#This Row],[2020 1]]</f>
        <v>105.32123864888889</v>
      </c>
      <c r="AS344" s="81">
        <f ca="1">VLOOKUP(eurostat_totals[[#This Row],[energy carrier EUCalc]],$AE$11:$BI$24,COLUMN()-COLUMN($AD$29),FALSE)*eurostat_totals[[#This Row],[2020 1]]</f>
        <v>105.32123864888889</v>
      </c>
      <c r="AT344" s="81">
        <f ca="1">VLOOKUP(eurostat_totals[[#This Row],[energy carrier EUCalc]],$AE$11:$BI$24,COLUMN()-COLUMN($AD$29),FALSE)*eurostat_totals[[#This Row],[2020 1]]</f>
        <v>105.32123864888889</v>
      </c>
      <c r="AU344" s="81">
        <f ca="1">VLOOKUP(eurostat_totals[[#This Row],[energy carrier EUCalc]],$AE$11:$BI$24,COLUMN()-COLUMN($AD$29),FALSE)*eurostat_totals[[#This Row],[2020 1]]</f>
        <v>105.32123864888889</v>
      </c>
      <c r="AV344" s="81">
        <f ca="1">VLOOKUP(eurostat_totals[[#This Row],[energy carrier EUCalc]],$AE$11:$BI$24,COLUMN()-COLUMN($AD$29),FALSE)*eurostat_totals[[#This Row],[2020 1]]</f>
        <v>93.168788035555551</v>
      </c>
      <c r="AW344" s="81">
        <f ca="1">VLOOKUP(eurostat_totals[[#This Row],[energy carrier EUCalc]],$AE$11:$BI$24,COLUMN()-COLUMN($AD$29),FALSE)*eurostat_totals[[#This Row],[2020 1]]</f>
        <v>93.168788035555551</v>
      </c>
      <c r="AX344" s="81">
        <f ca="1">VLOOKUP(eurostat_totals[[#This Row],[energy carrier EUCalc]],$AE$11:$BI$24,COLUMN()-COLUMN($AD$29),FALSE)*eurostat_totals[[#This Row],[2020 1]]</f>
        <v>93.168788035555551</v>
      </c>
      <c r="AY344" s="81">
        <f ca="1">VLOOKUP(eurostat_totals[[#This Row],[energy carrier EUCalc]],$AE$11:$BI$24,COLUMN()-COLUMN($AD$29),FALSE)*eurostat_totals[[#This Row],[2020 1]]</f>
        <v>93.168788035555551</v>
      </c>
      <c r="AZ344" s="81">
        <f ca="1">VLOOKUP(eurostat_totals[[#This Row],[energy carrier EUCalc]],$AE$11:$BI$24,COLUMN()-COLUMN($AD$29),FALSE)*eurostat_totals[[#This Row],[2020 1]]</f>
        <v>93.168788035555551</v>
      </c>
      <c r="BA344" s="81">
        <f ca="1">VLOOKUP(eurostat_totals[[#This Row],[energy carrier EUCalc]],$AE$11:$BI$24,COLUMN()-COLUMN($AD$29),FALSE)*eurostat_totals[[#This Row],[2020 1]]</f>
        <v>93.168788035555551</v>
      </c>
      <c r="BB344" s="81">
        <f ca="1">VLOOKUP(eurostat_totals[[#This Row],[energy carrier EUCalc]],$AE$11:$BI$24,COLUMN()-COLUMN($AD$29),FALSE)*eurostat_totals[[#This Row],[2020 1]]</f>
        <v>93.168788035555551</v>
      </c>
      <c r="BC344" s="81">
        <f ca="1">VLOOKUP(eurostat_totals[[#This Row],[energy carrier EUCalc]],$AE$11:$BI$24,COLUMN()-COLUMN($AD$29),FALSE)*eurostat_totals[[#This Row],[2020 1]]</f>
        <v>69.268968496000014</v>
      </c>
      <c r="BD344" s="81">
        <f ca="1">VLOOKUP(eurostat_totals[[#This Row],[energy carrier EUCalc]],$AE$11:$BI$24,COLUMN()-COLUMN($AD$29),FALSE)*eurostat_totals[[#This Row],[2020 1]]</f>
        <v>69.268968496000014</v>
      </c>
      <c r="BE344" s="81">
        <f ca="1">VLOOKUP(eurostat_totals[[#This Row],[energy carrier EUCalc]],$AE$11:$BI$24,COLUMN()-COLUMN($AD$29),FALSE)*eurostat_totals[[#This Row],[2020 1]]</f>
        <v>69.268968496000014</v>
      </c>
      <c r="BF344" s="81">
        <f ca="1">VLOOKUP(eurostat_totals[[#This Row],[energy carrier EUCalc]],$AE$11:$BI$24,COLUMN()-COLUMN($AD$29),FALSE)*eurostat_totals[[#This Row],[2020 1]]</f>
        <v>69.268968496000014</v>
      </c>
      <c r="BG344" s="81">
        <f ca="1">VLOOKUP(eurostat_totals[[#This Row],[energy carrier EUCalc]],$AE$11:$BI$24,COLUMN()-COLUMN($AD$29),FALSE)*eurostat_totals[[#This Row],[2020 1]]</f>
        <v>69.268968496000014</v>
      </c>
      <c r="BH344" s="81">
        <f ca="1">VLOOKUP(eurostat_totals[[#This Row],[energy carrier EUCalc]],$AE$11:$BI$24,COLUMN()-COLUMN($AD$29),FALSE)*eurostat_totals[[#This Row],[2020 1]]</f>
        <v>69.268968496000014</v>
      </c>
      <c r="BI344" s="81">
        <f ca="1">VLOOKUP(eurostat_totals[[#This Row],[energy carrier EUCalc]],$AE$11:$BI$24,COLUMN()-COLUMN($AD$29),FALSE)*eurostat_totals[[#This Row],[2020 1]]</f>
        <v>69.268968496000014</v>
      </c>
    </row>
    <row r="345" spans="1:61" x14ac:dyDescent="0.25">
      <c r="A345" s="81" t="str">
        <f t="shared" si="133"/>
        <v>solid-bioCzech Republic</v>
      </c>
      <c r="B345" s="6" t="s">
        <v>75</v>
      </c>
      <c r="C345" t="s">
        <v>13</v>
      </c>
      <c r="D345" s="84">
        <v>11626.564091255148</v>
      </c>
      <c r="E345" s="84">
        <v>11749.871284161942</v>
      </c>
      <c r="F345" s="84">
        <v>11610.68148454469</v>
      </c>
      <c r="G345" s="84">
        <v>10757.484534995809</v>
      </c>
      <c r="H345" s="84">
        <v>9534.8958026920482</v>
      </c>
      <c r="I345" s="84">
        <v>9063.7381055425685</v>
      </c>
      <c r="J345" s="84">
        <v>9159.8566203900155</v>
      </c>
      <c r="K345" s="84">
        <v>9617.2734392002167</v>
      </c>
      <c r="L345" s="84">
        <v>9967.0176822132053</v>
      </c>
      <c r="M345" s="84">
        <v>10598.094855161999</v>
      </c>
      <c r="N345" s="84">
        <v>11276.560586386699</v>
      </c>
      <c r="O345" s="84">
        <v>11968.915480488817</v>
      </c>
      <c r="P345" s="84">
        <v>12242.843538085001</v>
      </c>
      <c r="Q345" s="84">
        <v>12533.346491865073</v>
      </c>
      <c r="R345" s="84">
        <v>12883.705757074154</v>
      </c>
      <c r="S345" s="84">
        <v>13222.350765800833</v>
      </c>
      <c r="T345" s="84">
        <v>13783.700424391693</v>
      </c>
      <c r="U345" s="84">
        <v>14258.110976556622</v>
      </c>
      <c r="V345" s="84">
        <v>15003.702765317605</v>
      </c>
      <c r="W345" s="84">
        <v>15978.588830358696</v>
      </c>
      <c r="X345" s="84">
        <v>16610.47149773893</v>
      </c>
      <c r="Y345" s="84">
        <v>16966.645776693065</v>
      </c>
      <c r="Z345" s="84">
        <v>17702.861932535361</v>
      </c>
      <c r="AA345" s="84">
        <v>18419.011466653716</v>
      </c>
      <c r="AB345" s="84">
        <v>18629.031812780937</v>
      </c>
      <c r="AC345" s="84">
        <v>18938.081399705228</v>
      </c>
      <c r="AD345" s="84">
        <v>19195.327090218772</v>
      </c>
      <c r="AE345" s="84">
        <v>19562.469073076605</v>
      </c>
      <c r="AF345" s="84">
        <f t="shared" si="130"/>
        <v>19934.390501184855</v>
      </c>
      <c r="AG345" s="84">
        <f t="shared" si="131"/>
        <v>20237.466308091083</v>
      </c>
      <c r="AH345" s="84">
        <f t="shared" si="132"/>
        <v>20559.153207153111</v>
      </c>
      <c r="AI345" s="84">
        <f ca="1">VLOOKUP(eurostat_totals[[#This Row],[energy carrier EUCalc]],$AE$11:$BI$24,COLUMN()-COLUMN($AD$29),FALSE)*eurostat_totals[[#This Row],[2020 1]]</f>
        <v>14391.40724500718</v>
      </c>
      <c r="AJ345" s="84">
        <f ca="1">VLOOKUP(eurostat_totals[[#This Row],[energy carrier EUCalc]],$AE$11:$BI$24,COLUMN()-COLUMN($AD$29),FALSE)*eurostat_totals[[#This Row],[2020 1]]</f>
        <v>14391.40724500718</v>
      </c>
      <c r="AK345" s="84">
        <f ca="1">VLOOKUP(eurostat_totals[[#This Row],[energy carrier EUCalc]],$AE$11:$BI$24,COLUMN()-COLUMN($AD$29),FALSE)*eurostat_totals[[#This Row],[2020 1]]</f>
        <v>14391.40724500718</v>
      </c>
      <c r="AL345" s="84">
        <f ca="1">VLOOKUP(eurostat_totals[[#This Row],[energy carrier EUCalc]],$AE$11:$BI$24,COLUMN()-COLUMN($AD$29),FALSE)*eurostat_totals[[#This Row],[2020 1]]</f>
        <v>14391.40724500718</v>
      </c>
      <c r="AM345" s="84">
        <f ca="1">VLOOKUP(eurostat_totals[[#This Row],[energy carrier EUCalc]],$AE$11:$BI$24,COLUMN()-COLUMN($AD$29),FALSE)*eurostat_totals[[#This Row],[2020 1]]</f>
        <v>14391.40724500718</v>
      </c>
      <c r="AN345" s="84">
        <f ca="1">VLOOKUP(eurostat_totals[[#This Row],[energy carrier EUCalc]],$AE$11:$BI$24,COLUMN()-COLUMN($AD$29),FALSE)*eurostat_totals[[#This Row],[2020 1]]</f>
        <v>14391.40724500718</v>
      </c>
      <c r="AO345" s="84">
        <f ca="1">VLOOKUP(eurostat_totals[[#This Row],[energy carrier EUCalc]],$AE$11:$BI$24,COLUMN()-COLUMN($AD$29),FALSE)*eurostat_totals[[#This Row],[2020 1]]</f>
        <v>14848.277316277246</v>
      </c>
      <c r="AP345" s="84">
        <f ca="1">VLOOKUP(eurostat_totals[[#This Row],[energy carrier EUCalc]],$AE$11:$BI$24,COLUMN()-COLUMN($AD$29),FALSE)*eurostat_totals[[#This Row],[2020 1]]</f>
        <v>14848.277316277246</v>
      </c>
      <c r="AQ345" s="84">
        <f ca="1">VLOOKUP(eurostat_totals[[#This Row],[energy carrier EUCalc]],$AE$11:$BI$24,COLUMN()-COLUMN($AD$29),FALSE)*eurostat_totals[[#This Row],[2020 1]]</f>
        <v>14848.277316277246</v>
      </c>
      <c r="AR345" s="81">
        <f ca="1">VLOOKUP(eurostat_totals[[#This Row],[energy carrier EUCalc]],$AE$11:$BI$24,COLUMN()-COLUMN($AD$29),FALSE)*eurostat_totals[[#This Row],[2020 1]]</f>
        <v>14848.277316277246</v>
      </c>
      <c r="AS345" s="81">
        <f ca="1">VLOOKUP(eurostat_totals[[#This Row],[energy carrier EUCalc]],$AE$11:$BI$24,COLUMN()-COLUMN($AD$29),FALSE)*eurostat_totals[[#This Row],[2020 1]]</f>
        <v>14848.277316277246</v>
      </c>
      <c r="AT345" s="81">
        <f ca="1">VLOOKUP(eurostat_totals[[#This Row],[energy carrier EUCalc]],$AE$11:$BI$24,COLUMN()-COLUMN($AD$29),FALSE)*eurostat_totals[[#This Row],[2020 1]]</f>
        <v>14848.277316277246</v>
      </c>
      <c r="AU345" s="81">
        <f ca="1">VLOOKUP(eurostat_totals[[#This Row],[energy carrier EUCalc]],$AE$11:$BI$24,COLUMN()-COLUMN($AD$29),FALSE)*eurostat_totals[[#This Row],[2020 1]]</f>
        <v>14848.277316277246</v>
      </c>
      <c r="AV345" s="81">
        <f ca="1">VLOOKUP(eurostat_totals[[#This Row],[energy carrier EUCalc]],$AE$11:$BI$24,COLUMN()-COLUMN($AD$29),FALSE)*eurostat_totals[[#This Row],[2020 1]]</f>
        <v>13135.014549014486</v>
      </c>
      <c r="AW345" s="81">
        <f ca="1">VLOOKUP(eurostat_totals[[#This Row],[energy carrier EUCalc]],$AE$11:$BI$24,COLUMN()-COLUMN($AD$29),FALSE)*eurostat_totals[[#This Row],[2020 1]]</f>
        <v>13135.014549014486</v>
      </c>
      <c r="AX345" s="81">
        <f ca="1">VLOOKUP(eurostat_totals[[#This Row],[energy carrier EUCalc]],$AE$11:$BI$24,COLUMN()-COLUMN($AD$29),FALSE)*eurostat_totals[[#This Row],[2020 1]]</f>
        <v>13135.014549014486</v>
      </c>
      <c r="AY345" s="81">
        <f ca="1">VLOOKUP(eurostat_totals[[#This Row],[energy carrier EUCalc]],$AE$11:$BI$24,COLUMN()-COLUMN($AD$29),FALSE)*eurostat_totals[[#This Row],[2020 1]]</f>
        <v>13135.014549014486</v>
      </c>
      <c r="AZ345" s="81">
        <f ca="1">VLOOKUP(eurostat_totals[[#This Row],[energy carrier EUCalc]],$AE$11:$BI$24,COLUMN()-COLUMN($AD$29),FALSE)*eurostat_totals[[#This Row],[2020 1]]</f>
        <v>13135.014549014486</v>
      </c>
      <c r="BA345" s="81">
        <f ca="1">VLOOKUP(eurostat_totals[[#This Row],[energy carrier EUCalc]],$AE$11:$BI$24,COLUMN()-COLUMN($AD$29),FALSE)*eurostat_totals[[#This Row],[2020 1]]</f>
        <v>13135.014549014486</v>
      </c>
      <c r="BB345" s="81">
        <f ca="1">VLOOKUP(eurostat_totals[[#This Row],[energy carrier EUCalc]],$AE$11:$BI$24,COLUMN()-COLUMN($AD$29),FALSE)*eurostat_totals[[#This Row],[2020 1]]</f>
        <v>13135.014549014486</v>
      </c>
      <c r="BC345" s="81">
        <f ca="1">VLOOKUP(eurostat_totals[[#This Row],[energy carrier EUCalc]],$AE$11:$BI$24,COLUMN()-COLUMN($AD$29),FALSE)*eurostat_totals[[#This Row],[2020 1]]</f>
        <v>9765.5977733977288</v>
      </c>
      <c r="BD345" s="81">
        <f ca="1">VLOOKUP(eurostat_totals[[#This Row],[energy carrier EUCalc]],$AE$11:$BI$24,COLUMN()-COLUMN($AD$29),FALSE)*eurostat_totals[[#This Row],[2020 1]]</f>
        <v>9765.5977733977288</v>
      </c>
      <c r="BE345" s="81">
        <f ca="1">VLOOKUP(eurostat_totals[[#This Row],[energy carrier EUCalc]],$AE$11:$BI$24,COLUMN()-COLUMN($AD$29),FALSE)*eurostat_totals[[#This Row],[2020 1]]</f>
        <v>9765.5977733977288</v>
      </c>
      <c r="BF345" s="81">
        <f ca="1">VLOOKUP(eurostat_totals[[#This Row],[energy carrier EUCalc]],$AE$11:$BI$24,COLUMN()-COLUMN($AD$29),FALSE)*eurostat_totals[[#This Row],[2020 1]]</f>
        <v>9765.5977733977288</v>
      </c>
      <c r="BG345" s="81">
        <f ca="1">VLOOKUP(eurostat_totals[[#This Row],[energy carrier EUCalc]],$AE$11:$BI$24,COLUMN()-COLUMN($AD$29),FALSE)*eurostat_totals[[#This Row],[2020 1]]</f>
        <v>9765.5977733977288</v>
      </c>
      <c r="BH345" s="81">
        <f ca="1">VLOOKUP(eurostat_totals[[#This Row],[energy carrier EUCalc]],$AE$11:$BI$24,COLUMN()-COLUMN($AD$29),FALSE)*eurostat_totals[[#This Row],[2020 1]]</f>
        <v>9765.5977733977288</v>
      </c>
      <c r="BI345" s="81">
        <f ca="1">VLOOKUP(eurostat_totals[[#This Row],[energy carrier EUCalc]],$AE$11:$BI$24,COLUMN()-COLUMN($AD$29),FALSE)*eurostat_totals[[#This Row],[2020 1]]</f>
        <v>9765.5977733977288</v>
      </c>
    </row>
    <row r="346" spans="1:61" x14ac:dyDescent="0.25">
      <c r="A346" s="81" t="str">
        <f t="shared" si="133"/>
        <v>solid-bioDenmark</v>
      </c>
      <c r="B346" s="6" t="s">
        <v>75</v>
      </c>
      <c r="C346" t="s">
        <v>17</v>
      </c>
      <c r="D346" s="84">
        <v>3259.6256476782414</v>
      </c>
      <c r="E346" s="84">
        <v>3598.0935331075052</v>
      </c>
      <c r="F346" s="84">
        <v>3669.6011066394544</v>
      </c>
      <c r="G346" s="84">
        <v>3856.0145567915906</v>
      </c>
      <c r="H346" s="84">
        <v>3709.296217459691</v>
      </c>
      <c r="I346" s="84">
        <v>3676.5603865971652</v>
      </c>
      <c r="J346" s="84">
        <v>3784.5167029243867</v>
      </c>
      <c r="K346" s="84">
        <v>3821.4222699626921</v>
      </c>
      <c r="L346" s="84">
        <v>3460.6671932722134</v>
      </c>
      <c r="M346" s="84">
        <v>3495.7163043441465</v>
      </c>
      <c r="N346" s="84">
        <v>4117.4152204545317</v>
      </c>
      <c r="O346" s="84">
        <v>4767.4121250659127</v>
      </c>
      <c r="P346" s="84">
        <v>4867.2887975035801</v>
      </c>
      <c r="Q346" s="84">
        <v>5531.1963764162692</v>
      </c>
      <c r="R346" s="84">
        <v>5855.9769718346361</v>
      </c>
      <c r="S346" s="84">
        <v>6826.009143948887</v>
      </c>
      <c r="T346" s="84">
        <v>7533.6326364009874</v>
      </c>
      <c r="U346" s="84">
        <v>8941.7410470326777</v>
      </c>
      <c r="V346" s="84">
        <v>8646.2504902707296</v>
      </c>
      <c r="W346" s="84">
        <v>8610.5803397764594</v>
      </c>
      <c r="X346" s="84">
        <v>9423.6342783886139</v>
      </c>
      <c r="Y346" s="84">
        <v>8316.1495305948101</v>
      </c>
      <c r="Z346" s="84">
        <v>7984.2297073486225</v>
      </c>
      <c r="AA346" s="84">
        <v>8249.6357228595898</v>
      </c>
      <c r="AB346" s="84">
        <v>7839.5273758645471</v>
      </c>
      <c r="AC346" s="84">
        <v>9201.0820776731562</v>
      </c>
      <c r="AD346" s="84">
        <v>9668.1583325976007</v>
      </c>
      <c r="AE346" s="84">
        <v>9765.2241846951474</v>
      </c>
      <c r="AF346" s="84">
        <f t="shared" si="130"/>
        <v>10121.423080164452</v>
      </c>
      <c r="AG346" s="84">
        <f t="shared" si="131"/>
        <v>10495.780551625425</v>
      </c>
      <c r="AH346" s="84">
        <f t="shared" si="132"/>
        <v>11027.0311867776</v>
      </c>
      <c r="AI346" s="84">
        <f ca="1">VLOOKUP(eurostat_totals[[#This Row],[energy carrier EUCalc]],$AE$11:$BI$24,COLUMN()-COLUMN($AD$29),FALSE)*eurostat_totals[[#This Row],[2020 1]]</f>
        <v>7718.9218307443207</v>
      </c>
      <c r="AJ346" s="84">
        <f ca="1">VLOOKUP(eurostat_totals[[#This Row],[energy carrier EUCalc]],$AE$11:$BI$24,COLUMN()-COLUMN($AD$29),FALSE)*eurostat_totals[[#This Row],[2020 1]]</f>
        <v>7718.9218307443207</v>
      </c>
      <c r="AK346" s="84">
        <f ca="1">VLOOKUP(eurostat_totals[[#This Row],[energy carrier EUCalc]],$AE$11:$BI$24,COLUMN()-COLUMN($AD$29),FALSE)*eurostat_totals[[#This Row],[2020 1]]</f>
        <v>7718.9218307443207</v>
      </c>
      <c r="AL346" s="84">
        <f ca="1">VLOOKUP(eurostat_totals[[#This Row],[energy carrier EUCalc]],$AE$11:$BI$24,COLUMN()-COLUMN($AD$29),FALSE)*eurostat_totals[[#This Row],[2020 1]]</f>
        <v>7718.9218307443207</v>
      </c>
      <c r="AM346" s="84">
        <f ca="1">VLOOKUP(eurostat_totals[[#This Row],[energy carrier EUCalc]],$AE$11:$BI$24,COLUMN()-COLUMN($AD$29),FALSE)*eurostat_totals[[#This Row],[2020 1]]</f>
        <v>7718.9218307443207</v>
      </c>
      <c r="AN346" s="84">
        <f ca="1">VLOOKUP(eurostat_totals[[#This Row],[energy carrier EUCalc]],$AE$11:$BI$24,COLUMN()-COLUMN($AD$29),FALSE)*eurostat_totals[[#This Row],[2020 1]]</f>
        <v>7718.9218307443207</v>
      </c>
      <c r="AO346" s="84">
        <f ca="1">VLOOKUP(eurostat_totals[[#This Row],[energy carrier EUCalc]],$AE$11:$BI$24,COLUMN()-COLUMN($AD$29),FALSE)*eurostat_totals[[#This Row],[2020 1]]</f>
        <v>7963.9669682282665</v>
      </c>
      <c r="AP346" s="84">
        <f ca="1">VLOOKUP(eurostat_totals[[#This Row],[energy carrier EUCalc]],$AE$11:$BI$24,COLUMN()-COLUMN($AD$29),FALSE)*eurostat_totals[[#This Row],[2020 1]]</f>
        <v>7963.9669682282665</v>
      </c>
      <c r="AQ346" s="84">
        <f ca="1">VLOOKUP(eurostat_totals[[#This Row],[energy carrier EUCalc]],$AE$11:$BI$24,COLUMN()-COLUMN($AD$29),FALSE)*eurostat_totals[[#This Row],[2020 1]]</f>
        <v>7963.9669682282665</v>
      </c>
      <c r="AR346" s="81">
        <f ca="1">VLOOKUP(eurostat_totals[[#This Row],[energy carrier EUCalc]],$AE$11:$BI$24,COLUMN()-COLUMN($AD$29),FALSE)*eurostat_totals[[#This Row],[2020 1]]</f>
        <v>7963.9669682282665</v>
      </c>
      <c r="AS346" s="81">
        <f ca="1">VLOOKUP(eurostat_totals[[#This Row],[energy carrier EUCalc]],$AE$11:$BI$24,COLUMN()-COLUMN($AD$29),FALSE)*eurostat_totals[[#This Row],[2020 1]]</f>
        <v>7963.9669682282665</v>
      </c>
      <c r="AT346" s="81">
        <f ca="1">VLOOKUP(eurostat_totals[[#This Row],[energy carrier EUCalc]],$AE$11:$BI$24,COLUMN()-COLUMN($AD$29),FALSE)*eurostat_totals[[#This Row],[2020 1]]</f>
        <v>7963.9669682282665</v>
      </c>
      <c r="AU346" s="81">
        <f ca="1">VLOOKUP(eurostat_totals[[#This Row],[energy carrier EUCalc]],$AE$11:$BI$24,COLUMN()-COLUMN($AD$29),FALSE)*eurostat_totals[[#This Row],[2020 1]]</f>
        <v>7963.9669682282665</v>
      </c>
      <c r="AV346" s="81">
        <f ca="1">VLOOKUP(eurostat_totals[[#This Row],[energy carrier EUCalc]],$AE$11:$BI$24,COLUMN()-COLUMN($AD$29),FALSE)*eurostat_totals[[#This Row],[2020 1]]</f>
        <v>7045.0477026634662</v>
      </c>
      <c r="AW346" s="81">
        <f ca="1">VLOOKUP(eurostat_totals[[#This Row],[energy carrier EUCalc]],$AE$11:$BI$24,COLUMN()-COLUMN($AD$29),FALSE)*eurostat_totals[[#This Row],[2020 1]]</f>
        <v>7045.0477026634662</v>
      </c>
      <c r="AX346" s="81">
        <f ca="1">VLOOKUP(eurostat_totals[[#This Row],[energy carrier EUCalc]],$AE$11:$BI$24,COLUMN()-COLUMN($AD$29),FALSE)*eurostat_totals[[#This Row],[2020 1]]</f>
        <v>7045.0477026634662</v>
      </c>
      <c r="AY346" s="81">
        <f ca="1">VLOOKUP(eurostat_totals[[#This Row],[energy carrier EUCalc]],$AE$11:$BI$24,COLUMN()-COLUMN($AD$29),FALSE)*eurostat_totals[[#This Row],[2020 1]]</f>
        <v>7045.0477026634662</v>
      </c>
      <c r="AZ346" s="81">
        <f ca="1">VLOOKUP(eurostat_totals[[#This Row],[energy carrier EUCalc]],$AE$11:$BI$24,COLUMN()-COLUMN($AD$29),FALSE)*eurostat_totals[[#This Row],[2020 1]]</f>
        <v>7045.0477026634662</v>
      </c>
      <c r="BA346" s="81">
        <f ca="1">VLOOKUP(eurostat_totals[[#This Row],[energy carrier EUCalc]],$AE$11:$BI$24,COLUMN()-COLUMN($AD$29),FALSE)*eurostat_totals[[#This Row],[2020 1]]</f>
        <v>7045.0477026634662</v>
      </c>
      <c r="BB346" s="81">
        <f ca="1">VLOOKUP(eurostat_totals[[#This Row],[energy carrier EUCalc]],$AE$11:$BI$24,COLUMN()-COLUMN($AD$29),FALSE)*eurostat_totals[[#This Row],[2020 1]]</f>
        <v>7045.0477026634662</v>
      </c>
      <c r="BC346" s="81">
        <f ca="1">VLOOKUP(eurostat_totals[[#This Row],[energy carrier EUCalc]],$AE$11:$BI$24,COLUMN()-COLUMN($AD$29),FALSE)*eurostat_totals[[#This Row],[2020 1]]</f>
        <v>5237.8398137193608</v>
      </c>
      <c r="BD346" s="81">
        <f ca="1">VLOOKUP(eurostat_totals[[#This Row],[energy carrier EUCalc]],$AE$11:$BI$24,COLUMN()-COLUMN($AD$29),FALSE)*eurostat_totals[[#This Row],[2020 1]]</f>
        <v>5237.8398137193608</v>
      </c>
      <c r="BE346" s="81">
        <f ca="1">VLOOKUP(eurostat_totals[[#This Row],[energy carrier EUCalc]],$AE$11:$BI$24,COLUMN()-COLUMN($AD$29),FALSE)*eurostat_totals[[#This Row],[2020 1]]</f>
        <v>5237.8398137193608</v>
      </c>
      <c r="BF346" s="81">
        <f ca="1">VLOOKUP(eurostat_totals[[#This Row],[energy carrier EUCalc]],$AE$11:$BI$24,COLUMN()-COLUMN($AD$29),FALSE)*eurostat_totals[[#This Row],[2020 1]]</f>
        <v>5237.8398137193608</v>
      </c>
      <c r="BG346" s="81">
        <f ca="1">VLOOKUP(eurostat_totals[[#This Row],[energy carrier EUCalc]],$AE$11:$BI$24,COLUMN()-COLUMN($AD$29),FALSE)*eurostat_totals[[#This Row],[2020 1]]</f>
        <v>5237.8398137193608</v>
      </c>
      <c r="BH346" s="81">
        <f ca="1">VLOOKUP(eurostat_totals[[#This Row],[energy carrier EUCalc]],$AE$11:$BI$24,COLUMN()-COLUMN($AD$29),FALSE)*eurostat_totals[[#This Row],[2020 1]]</f>
        <v>5237.8398137193608</v>
      </c>
      <c r="BI346" s="81">
        <f ca="1">VLOOKUP(eurostat_totals[[#This Row],[energy carrier EUCalc]],$AE$11:$BI$24,COLUMN()-COLUMN($AD$29),FALSE)*eurostat_totals[[#This Row],[2020 1]]</f>
        <v>5237.8398137193608</v>
      </c>
    </row>
    <row r="347" spans="1:61" x14ac:dyDescent="0.25">
      <c r="A347" s="81" t="str">
        <f t="shared" si="133"/>
        <v>solid-bioEstonia</v>
      </c>
      <c r="B347" s="6" t="s">
        <v>75</v>
      </c>
      <c r="C347" t="s">
        <v>25</v>
      </c>
      <c r="D347" s="84">
        <v>1201.6149741370671</v>
      </c>
      <c r="E347" s="84">
        <v>1196.1918819927671</v>
      </c>
      <c r="F347" s="84">
        <v>1286.3199197424842</v>
      </c>
      <c r="G347" s="84">
        <v>1315.3418591230925</v>
      </c>
      <c r="H347" s="84">
        <v>1335.157383424488</v>
      </c>
      <c r="I347" s="84">
        <v>1994.8286338589319</v>
      </c>
      <c r="J347" s="84">
        <v>4140.8914038366902</v>
      </c>
      <c r="K347" s="84">
        <v>4320.9104042697072</v>
      </c>
      <c r="L347" s="84">
        <v>3359.2450317304456</v>
      </c>
      <c r="M347" s="84">
        <v>3235.6103845937228</v>
      </c>
      <c r="N347" s="84">
        <v>3276.6638835950184</v>
      </c>
      <c r="O347" s="84">
        <v>3224.988061424086</v>
      </c>
      <c r="P347" s="84">
        <v>3023.7543399815809</v>
      </c>
      <c r="Q347" s="84">
        <v>3364.8196106653932</v>
      </c>
      <c r="R347" s="84">
        <v>3286.4577429290148</v>
      </c>
      <c r="S347" s="84">
        <v>2863.6505455561173</v>
      </c>
      <c r="T347" s="84">
        <v>2800.2117637662518</v>
      </c>
      <c r="U347" s="84">
        <v>3711.6174196600846</v>
      </c>
      <c r="V347" s="84">
        <v>3772.689829922881</v>
      </c>
      <c r="W347" s="84">
        <v>3994.1991500884014</v>
      </c>
      <c r="X347" s="84">
        <v>4158.4356421147677</v>
      </c>
      <c r="Y347" s="84">
        <v>3524.7950434644613</v>
      </c>
      <c r="Z347" s="84">
        <v>3798.5547879938213</v>
      </c>
      <c r="AA347" s="84">
        <v>3616.9238587475634</v>
      </c>
      <c r="AB347" s="84">
        <v>3548.3620511072031</v>
      </c>
      <c r="AC347" s="84">
        <v>3419.2296082825628</v>
      </c>
      <c r="AD347" s="84">
        <v>3630.4973110914957</v>
      </c>
      <c r="AE347" s="84">
        <v>3693.3109745783227</v>
      </c>
      <c r="AF347" s="84">
        <f t="shared" si="130"/>
        <v>3672.2622118952231</v>
      </c>
      <c r="AG347" s="84">
        <f t="shared" si="131"/>
        <v>3683.3298825247552</v>
      </c>
      <c r="AH347" s="84">
        <f t="shared" si="132"/>
        <v>3710.3234488082658</v>
      </c>
      <c r="AI347" s="84">
        <f ca="1">VLOOKUP(eurostat_totals[[#This Row],[energy carrier EUCalc]],$AE$11:$BI$24,COLUMN()-COLUMN($AD$29),FALSE)*eurostat_totals[[#This Row],[2020 1]]</f>
        <v>2597.2264141657861</v>
      </c>
      <c r="AJ347" s="84">
        <f ca="1">VLOOKUP(eurostat_totals[[#This Row],[energy carrier EUCalc]],$AE$11:$BI$24,COLUMN()-COLUMN($AD$29),FALSE)*eurostat_totals[[#This Row],[2020 1]]</f>
        <v>2597.2264141657861</v>
      </c>
      <c r="AK347" s="84">
        <f ca="1">VLOOKUP(eurostat_totals[[#This Row],[energy carrier EUCalc]],$AE$11:$BI$24,COLUMN()-COLUMN($AD$29),FALSE)*eurostat_totals[[#This Row],[2020 1]]</f>
        <v>2597.2264141657861</v>
      </c>
      <c r="AL347" s="84">
        <f ca="1">VLOOKUP(eurostat_totals[[#This Row],[energy carrier EUCalc]],$AE$11:$BI$24,COLUMN()-COLUMN($AD$29),FALSE)*eurostat_totals[[#This Row],[2020 1]]</f>
        <v>2597.2264141657861</v>
      </c>
      <c r="AM347" s="84">
        <f ca="1">VLOOKUP(eurostat_totals[[#This Row],[energy carrier EUCalc]],$AE$11:$BI$24,COLUMN()-COLUMN($AD$29),FALSE)*eurostat_totals[[#This Row],[2020 1]]</f>
        <v>2597.2264141657861</v>
      </c>
      <c r="AN347" s="84">
        <f ca="1">VLOOKUP(eurostat_totals[[#This Row],[energy carrier EUCalc]],$AE$11:$BI$24,COLUMN()-COLUMN($AD$29),FALSE)*eurostat_totals[[#This Row],[2020 1]]</f>
        <v>2597.2264141657861</v>
      </c>
      <c r="AO347" s="84">
        <f ca="1">VLOOKUP(eurostat_totals[[#This Row],[energy carrier EUCalc]],$AE$11:$BI$24,COLUMN()-COLUMN($AD$29),FALSE)*eurostat_totals[[#This Row],[2020 1]]</f>
        <v>2679.678046361525</v>
      </c>
      <c r="AP347" s="84">
        <f ca="1">VLOOKUP(eurostat_totals[[#This Row],[energy carrier EUCalc]],$AE$11:$BI$24,COLUMN()-COLUMN($AD$29),FALSE)*eurostat_totals[[#This Row],[2020 1]]</f>
        <v>2679.678046361525</v>
      </c>
      <c r="AQ347" s="84">
        <f ca="1">VLOOKUP(eurostat_totals[[#This Row],[energy carrier EUCalc]],$AE$11:$BI$24,COLUMN()-COLUMN($AD$29),FALSE)*eurostat_totals[[#This Row],[2020 1]]</f>
        <v>2679.678046361525</v>
      </c>
      <c r="AR347" s="81">
        <f ca="1">VLOOKUP(eurostat_totals[[#This Row],[energy carrier EUCalc]],$AE$11:$BI$24,COLUMN()-COLUMN($AD$29),FALSE)*eurostat_totals[[#This Row],[2020 1]]</f>
        <v>2679.678046361525</v>
      </c>
      <c r="AS347" s="81">
        <f ca="1">VLOOKUP(eurostat_totals[[#This Row],[energy carrier EUCalc]],$AE$11:$BI$24,COLUMN()-COLUMN($AD$29),FALSE)*eurostat_totals[[#This Row],[2020 1]]</f>
        <v>2679.678046361525</v>
      </c>
      <c r="AT347" s="81">
        <f ca="1">VLOOKUP(eurostat_totals[[#This Row],[energy carrier EUCalc]],$AE$11:$BI$24,COLUMN()-COLUMN($AD$29),FALSE)*eurostat_totals[[#This Row],[2020 1]]</f>
        <v>2679.678046361525</v>
      </c>
      <c r="AU347" s="81">
        <f ca="1">VLOOKUP(eurostat_totals[[#This Row],[energy carrier EUCalc]],$AE$11:$BI$24,COLUMN()-COLUMN($AD$29),FALSE)*eurostat_totals[[#This Row],[2020 1]]</f>
        <v>2679.678046361525</v>
      </c>
      <c r="AV347" s="81">
        <f ca="1">VLOOKUP(eurostat_totals[[#This Row],[energy carrier EUCalc]],$AE$11:$BI$24,COLUMN()-COLUMN($AD$29),FALSE)*eurostat_totals[[#This Row],[2020 1]]</f>
        <v>2370.4844256275028</v>
      </c>
      <c r="AW347" s="81">
        <f ca="1">VLOOKUP(eurostat_totals[[#This Row],[energy carrier EUCalc]],$AE$11:$BI$24,COLUMN()-COLUMN($AD$29),FALSE)*eurostat_totals[[#This Row],[2020 1]]</f>
        <v>2370.4844256275028</v>
      </c>
      <c r="AX347" s="81">
        <f ca="1">VLOOKUP(eurostat_totals[[#This Row],[energy carrier EUCalc]],$AE$11:$BI$24,COLUMN()-COLUMN($AD$29),FALSE)*eurostat_totals[[#This Row],[2020 1]]</f>
        <v>2370.4844256275028</v>
      </c>
      <c r="AY347" s="81">
        <f ca="1">VLOOKUP(eurostat_totals[[#This Row],[energy carrier EUCalc]],$AE$11:$BI$24,COLUMN()-COLUMN($AD$29),FALSE)*eurostat_totals[[#This Row],[2020 1]]</f>
        <v>2370.4844256275028</v>
      </c>
      <c r="AZ347" s="81">
        <f ca="1">VLOOKUP(eurostat_totals[[#This Row],[energy carrier EUCalc]],$AE$11:$BI$24,COLUMN()-COLUMN($AD$29),FALSE)*eurostat_totals[[#This Row],[2020 1]]</f>
        <v>2370.4844256275028</v>
      </c>
      <c r="BA347" s="81">
        <f ca="1">VLOOKUP(eurostat_totals[[#This Row],[energy carrier EUCalc]],$AE$11:$BI$24,COLUMN()-COLUMN($AD$29),FALSE)*eurostat_totals[[#This Row],[2020 1]]</f>
        <v>2370.4844256275028</v>
      </c>
      <c r="BB347" s="81">
        <f ca="1">VLOOKUP(eurostat_totals[[#This Row],[energy carrier EUCalc]],$AE$11:$BI$24,COLUMN()-COLUMN($AD$29),FALSE)*eurostat_totals[[#This Row],[2020 1]]</f>
        <v>2370.4844256275028</v>
      </c>
      <c r="BC347" s="81">
        <f ca="1">VLOOKUP(eurostat_totals[[#This Row],[energy carrier EUCalc]],$AE$11:$BI$24,COLUMN()-COLUMN($AD$29),FALSE)*eurostat_totals[[#This Row],[2020 1]]</f>
        <v>1762.4036381839267</v>
      </c>
      <c r="BD347" s="81">
        <f ca="1">VLOOKUP(eurostat_totals[[#This Row],[energy carrier EUCalc]],$AE$11:$BI$24,COLUMN()-COLUMN($AD$29),FALSE)*eurostat_totals[[#This Row],[2020 1]]</f>
        <v>1762.4036381839267</v>
      </c>
      <c r="BE347" s="81">
        <f ca="1">VLOOKUP(eurostat_totals[[#This Row],[energy carrier EUCalc]],$AE$11:$BI$24,COLUMN()-COLUMN($AD$29),FALSE)*eurostat_totals[[#This Row],[2020 1]]</f>
        <v>1762.4036381839267</v>
      </c>
      <c r="BF347" s="81">
        <f ca="1">VLOOKUP(eurostat_totals[[#This Row],[energy carrier EUCalc]],$AE$11:$BI$24,COLUMN()-COLUMN($AD$29),FALSE)*eurostat_totals[[#This Row],[2020 1]]</f>
        <v>1762.4036381839267</v>
      </c>
      <c r="BG347" s="81">
        <f ca="1">VLOOKUP(eurostat_totals[[#This Row],[energy carrier EUCalc]],$AE$11:$BI$24,COLUMN()-COLUMN($AD$29),FALSE)*eurostat_totals[[#This Row],[2020 1]]</f>
        <v>1762.4036381839267</v>
      </c>
      <c r="BH347" s="81">
        <f ca="1">VLOOKUP(eurostat_totals[[#This Row],[energy carrier EUCalc]],$AE$11:$BI$24,COLUMN()-COLUMN($AD$29),FALSE)*eurostat_totals[[#This Row],[2020 1]]</f>
        <v>1762.4036381839267</v>
      </c>
      <c r="BI347" s="81">
        <f ca="1">VLOOKUP(eurostat_totals[[#This Row],[energy carrier EUCalc]],$AE$11:$BI$24,COLUMN()-COLUMN($AD$29),FALSE)*eurostat_totals[[#This Row],[2020 1]]</f>
        <v>1762.4036381839267</v>
      </c>
    </row>
    <row r="348" spans="1:61" x14ac:dyDescent="0.25">
      <c r="A348" s="81" t="str">
        <f t="shared" si="133"/>
        <v>solid-bioFinland</v>
      </c>
      <c r="B348" s="6" t="s">
        <v>75</v>
      </c>
      <c r="C348" t="s">
        <v>11</v>
      </c>
      <c r="D348" s="84">
        <v>9193.0494415134854</v>
      </c>
      <c r="E348" s="84">
        <v>9314.8188919097647</v>
      </c>
      <c r="F348" s="84">
        <v>9338.8785847400086</v>
      </c>
      <c r="G348" s="84">
        <v>9412.0349623113634</v>
      </c>
      <c r="H348" s="84">
        <v>9421.6568243938109</v>
      </c>
      <c r="I348" s="84">
        <v>9339.8458085723796</v>
      </c>
      <c r="J348" s="84">
        <v>10330.806925830082</v>
      </c>
      <c r="K348" s="84">
        <v>10371.722508989049</v>
      </c>
      <c r="L348" s="84">
        <v>10489.633139304098</v>
      </c>
      <c r="M348" s="84">
        <v>10236.724257635438</v>
      </c>
      <c r="N348" s="84">
        <v>9427.681822849625</v>
      </c>
      <c r="O348" s="84">
        <v>10743.619810898512</v>
      </c>
      <c r="P348" s="84">
        <v>11034.326817391397</v>
      </c>
      <c r="Q348" s="84">
        <v>11176.931785470504</v>
      </c>
      <c r="R348" s="84">
        <v>11144.576659546028</v>
      </c>
      <c r="S348" s="84">
        <v>11156.679008058652</v>
      </c>
      <c r="T348" s="84">
        <v>11505.554161158907</v>
      </c>
      <c r="U348" s="84">
        <v>11589.763282843362</v>
      </c>
      <c r="V348" s="84">
        <v>12645.38778860799</v>
      </c>
      <c r="W348" s="84">
        <v>13421.987979374206</v>
      </c>
      <c r="X348" s="84">
        <v>15131.285317849604</v>
      </c>
      <c r="Y348" s="84">
        <v>12590.866586230435</v>
      </c>
      <c r="Z348" s="84">
        <v>13748.379235144832</v>
      </c>
      <c r="AA348" s="84">
        <v>12454.86090707252</v>
      </c>
      <c r="AB348" s="84">
        <v>12598.508563641561</v>
      </c>
      <c r="AC348" s="84">
        <v>11789.796089536854</v>
      </c>
      <c r="AD348" s="84">
        <v>12828.41344345628</v>
      </c>
      <c r="AE348" s="84">
        <v>12563.340750810603</v>
      </c>
      <c r="AF348" s="84">
        <f t="shared" si="130"/>
        <v>12326.333053943757</v>
      </c>
      <c r="AG348" s="84">
        <f t="shared" si="131"/>
        <v>12300.627483318005</v>
      </c>
      <c r="AH348" s="84">
        <f t="shared" si="132"/>
        <v>12241.051267253293</v>
      </c>
      <c r="AI348" s="84">
        <f ca="1">VLOOKUP(eurostat_totals[[#This Row],[energy carrier EUCalc]],$AE$11:$BI$24,COLUMN()-COLUMN($AD$29),FALSE)*eurostat_totals[[#This Row],[2020 1]]</f>
        <v>8568.735887077306</v>
      </c>
      <c r="AJ348" s="84">
        <f ca="1">VLOOKUP(eurostat_totals[[#This Row],[energy carrier EUCalc]],$AE$11:$BI$24,COLUMN()-COLUMN($AD$29),FALSE)*eurostat_totals[[#This Row],[2020 1]]</f>
        <v>8568.735887077306</v>
      </c>
      <c r="AK348" s="84">
        <f ca="1">VLOOKUP(eurostat_totals[[#This Row],[energy carrier EUCalc]],$AE$11:$BI$24,COLUMN()-COLUMN($AD$29),FALSE)*eurostat_totals[[#This Row],[2020 1]]</f>
        <v>8568.735887077306</v>
      </c>
      <c r="AL348" s="84">
        <f ca="1">VLOOKUP(eurostat_totals[[#This Row],[energy carrier EUCalc]],$AE$11:$BI$24,COLUMN()-COLUMN($AD$29),FALSE)*eurostat_totals[[#This Row],[2020 1]]</f>
        <v>8568.735887077306</v>
      </c>
      <c r="AM348" s="84">
        <f ca="1">VLOOKUP(eurostat_totals[[#This Row],[energy carrier EUCalc]],$AE$11:$BI$24,COLUMN()-COLUMN($AD$29),FALSE)*eurostat_totals[[#This Row],[2020 1]]</f>
        <v>8568.735887077306</v>
      </c>
      <c r="AN348" s="84">
        <f ca="1">VLOOKUP(eurostat_totals[[#This Row],[energy carrier EUCalc]],$AE$11:$BI$24,COLUMN()-COLUMN($AD$29),FALSE)*eurostat_totals[[#This Row],[2020 1]]</f>
        <v>8568.735887077306</v>
      </c>
      <c r="AO348" s="84">
        <f ca="1">VLOOKUP(eurostat_totals[[#This Row],[energy carrier EUCalc]],$AE$11:$BI$24,COLUMN()-COLUMN($AD$29),FALSE)*eurostat_totals[[#This Row],[2020 1]]</f>
        <v>8840.7592485718233</v>
      </c>
      <c r="AP348" s="84">
        <f ca="1">VLOOKUP(eurostat_totals[[#This Row],[energy carrier EUCalc]],$AE$11:$BI$24,COLUMN()-COLUMN($AD$29),FALSE)*eurostat_totals[[#This Row],[2020 1]]</f>
        <v>8840.7592485718233</v>
      </c>
      <c r="AQ348" s="84">
        <f ca="1">VLOOKUP(eurostat_totals[[#This Row],[energy carrier EUCalc]],$AE$11:$BI$24,COLUMN()-COLUMN($AD$29),FALSE)*eurostat_totals[[#This Row],[2020 1]]</f>
        <v>8840.7592485718233</v>
      </c>
      <c r="AR348" s="81">
        <f ca="1">VLOOKUP(eurostat_totals[[#This Row],[energy carrier EUCalc]],$AE$11:$BI$24,COLUMN()-COLUMN($AD$29),FALSE)*eurostat_totals[[#This Row],[2020 1]]</f>
        <v>8840.7592485718233</v>
      </c>
      <c r="AS348" s="81">
        <f ca="1">VLOOKUP(eurostat_totals[[#This Row],[energy carrier EUCalc]],$AE$11:$BI$24,COLUMN()-COLUMN($AD$29),FALSE)*eurostat_totals[[#This Row],[2020 1]]</f>
        <v>8840.7592485718233</v>
      </c>
      <c r="AT348" s="81">
        <f ca="1">VLOOKUP(eurostat_totals[[#This Row],[energy carrier EUCalc]],$AE$11:$BI$24,COLUMN()-COLUMN($AD$29),FALSE)*eurostat_totals[[#This Row],[2020 1]]</f>
        <v>8840.7592485718233</v>
      </c>
      <c r="AU348" s="81">
        <f ca="1">VLOOKUP(eurostat_totals[[#This Row],[energy carrier EUCalc]],$AE$11:$BI$24,COLUMN()-COLUMN($AD$29),FALSE)*eurostat_totals[[#This Row],[2020 1]]</f>
        <v>8840.7592485718233</v>
      </c>
      <c r="AV348" s="81">
        <f ca="1">VLOOKUP(eurostat_totals[[#This Row],[energy carrier EUCalc]],$AE$11:$BI$24,COLUMN()-COLUMN($AD$29),FALSE)*eurostat_totals[[#This Row],[2020 1]]</f>
        <v>7820.6716429673816</v>
      </c>
      <c r="AW348" s="81">
        <f ca="1">VLOOKUP(eurostat_totals[[#This Row],[energy carrier EUCalc]],$AE$11:$BI$24,COLUMN()-COLUMN($AD$29),FALSE)*eurostat_totals[[#This Row],[2020 1]]</f>
        <v>7820.6716429673816</v>
      </c>
      <c r="AX348" s="81">
        <f ca="1">VLOOKUP(eurostat_totals[[#This Row],[energy carrier EUCalc]],$AE$11:$BI$24,COLUMN()-COLUMN($AD$29),FALSE)*eurostat_totals[[#This Row],[2020 1]]</f>
        <v>7820.6716429673816</v>
      </c>
      <c r="AY348" s="81">
        <f ca="1">VLOOKUP(eurostat_totals[[#This Row],[energy carrier EUCalc]],$AE$11:$BI$24,COLUMN()-COLUMN($AD$29),FALSE)*eurostat_totals[[#This Row],[2020 1]]</f>
        <v>7820.6716429673816</v>
      </c>
      <c r="AZ348" s="81">
        <f ca="1">VLOOKUP(eurostat_totals[[#This Row],[energy carrier EUCalc]],$AE$11:$BI$24,COLUMN()-COLUMN($AD$29),FALSE)*eurostat_totals[[#This Row],[2020 1]]</f>
        <v>7820.6716429673816</v>
      </c>
      <c r="BA348" s="81">
        <f ca="1">VLOOKUP(eurostat_totals[[#This Row],[energy carrier EUCalc]],$AE$11:$BI$24,COLUMN()-COLUMN($AD$29),FALSE)*eurostat_totals[[#This Row],[2020 1]]</f>
        <v>7820.6716429673816</v>
      </c>
      <c r="BB348" s="81">
        <f ca="1">VLOOKUP(eurostat_totals[[#This Row],[energy carrier EUCalc]],$AE$11:$BI$24,COLUMN()-COLUMN($AD$29),FALSE)*eurostat_totals[[#This Row],[2020 1]]</f>
        <v>7820.6716429673816</v>
      </c>
      <c r="BC348" s="81">
        <f ca="1">VLOOKUP(eurostat_totals[[#This Row],[energy carrier EUCalc]],$AE$11:$BI$24,COLUMN()-COLUMN($AD$29),FALSE)*eurostat_totals[[#This Row],[2020 1]]</f>
        <v>5814.4993519453155</v>
      </c>
      <c r="BD348" s="81">
        <f ca="1">VLOOKUP(eurostat_totals[[#This Row],[energy carrier EUCalc]],$AE$11:$BI$24,COLUMN()-COLUMN($AD$29),FALSE)*eurostat_totals[[#This Row],[2020 1]]</f>
        <v>5814.4993519453155</v>
      </c>
      <c r="BE348" s="81">
        <f ca="1">VLOOKUP(eurostat_totals[[#This Row],[energy carrier EUCalc]],$AE$11:$BI$24,COLUMN()-COLUMN($AD$29),FALSE)*eurostat_totals[[#This Row],[2020 1]]</f>
        <v>5814.4993519453155</v>
      </c>
      <c r="BF348" s="81">
        <f ca="1">VLOOKUP(eurostat_totals[[#This Row],[energy carrier EUCalc]],$AE$11:$BI$24,COLUMN()-COLUMN($AD$29),FALSE)*eurostat_totals[[#This Row],[2020 1]]</f>
        <v>5814.4993519453155</v>
      </c>
      <c r="BG348" s="81">
        <f ca="1">VLOOKUP(eurostat_totals[[#This Row],[energy carrier EUCalc]],$AE$11:$BI$24,COLUMN()-COLUMN($AD$29),FALSE)*eurostat_totals[[#This Row],[2020 1]]</f>
        <v>5814.4993519453155</v>
      </c>
      <c r="BH348" s="81">
        <f ca="1">VLOOKUP(eurostat_totals[[#This Row],[energy carrier EUCalc]],$AE$11:$BI$24,COLUMN()-COLUMN($AD$29),FALSE)*eurostat_totals[[#This Row],[2020 1]]</f>
        <v>5814.4993519453155</v>
      </c>
      <c r="BI348" s="81">
        <f ca="1">VLOOKUP(eurostat_totals[[#This Row],[energy carrier EUCalc]],$AE$11:$BI$24,COLUMN()-COLUMN($AD$29),FALSE)*eurostat_totals[[#This Row],[2020 1]]</f>
        <v>5814.4993519453155</v>
      </c>
    </row>
    <row r="349" spans="1:61" x14ac:dyDescent="0.25">
      <c r="A349" s="81" t="str">
        <f t="shared" si="133"/>
        <v>solid-bioFrance</v>
      </c>
      <c r="B349" s="6" t="s">
        <v>75</v>
      </c>
      <c r="C349" t="s">
        <v>3</v>
      </c>
      <c r="D349" s="84">
        <v>88593.875621901316</v>
      </c>
      <c r="E349" s="84">
        <v>105229.04376105237</v>
      </c>
      <c r="F349" s="84">
        <v>101302.46152629392</v>
      </c>
      <c r="G349" s="84">
        <v>97688.610494984678</v>
      </c>
      <c r="H349" s="84">
        <v>84469.787023425757</v>
      </c>
      <c r="I349" s="84">
        <v>85664.98016923765</v>
      </c>
      <c r="J349" s="84">
        <v>93790.82624529679</v>
      </c>
      <c r="K349" s="84">
        <v>82060.823509140289</v>
      </c>
      <c r="L349" s="84">
        <v>82285.033259623146</v>
      </c>
      <c r="M349" s="84">
        <v>77708.335963572215</v>
      </c>
      <c r="N349" s="84">
        <v>73261.284432755245</v>
      </c>
      <c r="O349" s="84">
        <v>74867.713904352786</v>
      </c>
      <c r="P349" s="84">
        <v>68731.520917686299</v>
      </c>
      <c r="Q349" s="84">
        <v>74013.090861218574</v>
      </c>
      <c r="R349" s="84">
        <v>74277.261607330147</v>
      </c>
      <c r="S349" s="84">
        <v>72018.753112672755</v>
      </c>
      <c r="T349" s="84">
        <v>65954.56036787256</v>
      </c>
      <c r="U349" s="84">
        <v>62121.222778658681</v>
      </c>
      <c r="V349" s="84">
        <v>66790.916841679733</v>
      </c>
      <c r="W349" s="84">
        <v>68334.995706374699</v>
      </c>
      <c r="X349" s="84">
        <v>77175.78347704513</v>
      </c>
      <c r="Y349" s="84">
        <v>61325.617754897525</v>
      </c>
      <c r="Z349" s="84">
        <v>70688.305310235228</v>
      </c>
      <c r="AA349" s="84">
        <v>78117.011488254779</v>
      </c>
      <c r="AB349" s="84">
        <v>61937.971682221629</v>
      </c>
      <c r="AC349" s="84">
        <v>66149.081945051119</v>
      </c>
      <c r="AD349" s="84">
        <v>71223.439984936937</v>
      </c>
      <c r="AE349" s="84">
        <v>68507.458738245012</v>
      </c>
      <c r="AF349" s="84">
        <f t="shared" si="130"/>
        <v>68071.289423846974</v>
      </c>
      <c r="AG349" s="84">
        <f t="shared" si="131"/>
        <v>66062.145010965411</v>
      </c>
      <c r="AH349" s="84">
        <f t="shared" si="132"/>
        <v>66886.979676714167</v>
      </c>
      <c r="AI349" s="84">
        <f ca="1">VLOOKUP(eurostat_totals[[#This Row],[energy carrier EUCalc]],$AE$11:$BI$24,COLUMN()-COLUMN($AD$29),FALSE)*eurostat_totals[[#This Row],[2020 1]]</f>
        <v>46820.88577369992</v>
      </c>
      <c r="AJ349" s="84">
        <f ca="1">VLOOKUP(eurostat_totals[[#This Row],[energy carrier EUCalc]],$AE$11:$BI$24,COLUMN()-COLUMN($AD$29),FALSE)*eurostat_totals[[#This Row],[2020 1]]</f>
        <v>46820.88577369992</v>
      </c>
      <c r="AK349" s="84">
        <f ca="1">VLOOKUP(eurostat_totals[[#This Row],[energy carrier EUCalc]],$AE$11:$BI$24,COLUMN()-COLUMN($AD$29),FALSE)*eurostat_totals[[#This Row],[2020 1]]</f>
        <v>46820.88577369992</v>
      </c>
      <c r="AL349" s="84">
        <f ca="1">VLOOKUP(eurostat_totals[[#This Row],[energy carrier EUCalc]],$AE$11:$BI$24,COLUMN()-COLUMN($AD$29),FALSE)*eurostat_totals[[#This Row],[2020 1]]</f>
        <v>46820.88577369992</v>
      </c>
      <c r="AM349" s="84">
        <f ca="1">VLOOKUP(eurostat_totals[[#This Row],[energy carrier EUCalc]],$AE$11:$BI$24,COLUMN()-COLUMN($AD$29),FALSE)*eurostat_totals[[#This Row],[2020 1]]</f>
        <v>46820.88577369992</v>
      </c>
      <c r="AN349" s="84">
        <f ca="1">VLOOKUP(eurostat_totals[[#This Row],[energy carrier EUCalc]],$AE$11:$BI$24,COLUMN()-COLUMN($AD$29),FALSE)*eurostat_totals[[#This Row],[2020 1]]</f>
        <v>46820.88577369992</v>
      </c>
      <c r="AO349" s="84">
        <f ca="1">VLOOKUP(eurostat_totals[[#This Row],[energy carrier EUCalc]],$AE$11:$BI$24,COLUMN()-COLUMN($AD$29),FALSE)*eurostat_totals[[#This Row],[2020 1]]</f>
        <v>48307.263099849122</v>
      </c>
      <c r="AP349" s="84">
        <f ca="1">VLOOKUP(eurostat_totals[[#This Row],[energy carrier EUCalc]],$AE$11:$BI$24,COLUMN()-COLUMN($AD$29),FALSE)*eurostat_totals[[#This Row],[2020 1]]</f>
        <v>48307.263099849122</v>
      </c>
      <c r="AQ349" s="84">
        <f ca="1">VLOOKUP(eurostat_totals[[#This Row],[energy carrier EUCalc]],$AE$11:$BI$24,COLUMN()-COLUMN($AD$29),FALSE)*eurostat_totals[[#This Row],[2020 1]]</f>
        <v>48307.263099849122</v>
      </c>
      <c r="AR349" s="81">
        <f ca="1">VLOOKUP(eurostat_totals[[#This Row],[energy carrier EUCalc]],$AE$11:$BI$24,COLUMN()-COLUMN($AD$29),FALSE)*eurostat_totals[[#This Row],[2020 1]]</f>
        <v>48307.263099849122</v>
      </c>
      <c r="AS349" s="81">
        <f ca="1">VLOOKUP(eurostat_totals[[#This Row],[energy carrier EUCalc]],$AE$11:$BI$24,COLUMN()-COLUMN($AD$29),FALSE)*eurostat_totals[[#This Row],[2020 1]]</f>
        <v>48307.263099849122</v>
      </c>
      <c r="AT349" s="81">
        <f ca="1">VLOOKUP(eurostat_totals[[#This Row],[energy carrier EUCalc]],$AE$11:$BI$24,COLUMN()-COLUMN($AD$29),FALSE)*eurostat_totals[[#This Row],[2020 1]]</f>
        <v>48307.263099849122</v>
      </c>
      <c r="AU349" s="81">
        <f ca="1">VLOOKUP(eurostat_totals[[#This Row],[energy carrier EUCalc]],$AE$11:$BI$24,COLUMN()-COLUMN($AD$29),FALSE)*eurostat_totals[[#This Row],[2020 1]]</f>
        <v>48307.263099849122</v>
      </c>
      <c r="AV349" s="81">
        <f ca="1">VLOOKUP(eurostat_totals[[#This Row],[energy carrier EUCalc]],$AE$11:$BI$24,COLUMN()-COLUMN($AD$29),FALSE)*eurostat_totals[[#This Row],[2020 1]]</f>
        <v>42733.348126789606</v>
      </c>
      <c r="AW349" s="81">
        <f ca="1">VLOOKUP(eurostat_totals[[#This Row],[energy carrier EUCalc]],$AE$11:$BI$24,COLUMN()-COLUMN($AD$29),FALSE)*eurostat_totals[[#This Row],[2020 1]]</f>
        <v>42733.348126789606</v>
      </c>
      <c r="AX349" s="81">
        <f ca="1">VLOOKUP(eurostat_totals[[#This Row],[energy carrier EUCalc]],$AE$11:$BI$24,COLUMN()-COLUMN($AD$29),FALSE)*eurostat_totals[[#This Row],[2020 1]]</f>
        <v>42733.348126789606</v>
      </c>
      <c r="AY349" s="81">
        <f ca="1">VLOOKUP(eurostat_totals[[#This Row],[energy carrier EUCalc]],$AE$11:$BI$24,COLUMN()-COLUMN($AD$29),FALSE)*eurostat_totals[[#This Row],[2020 1]]</f>
        <v>42733.348126789606</v>
      </c>
      <c r="AZ349" s="81">
        <f ca="1">VLOOKUP(eurostat_totals[[#This Row],[energy carrier EUCalc]],$AE$11:$BI$24,COLUMN()-COLUMN($AD$29),FALSE)*eurostat_totals[[#This Row],[2020 1]]</f>
        <v>42733.348126789606</v>
      </c>
      <c r="BA349" s="81">
        <f ca="1">VLOOKUP(eurostat_totals[[#This Row],[energy carrier EUCalc]],$AE$11:$BI$24,COLUMN()-COLUMN($AD$29),FALSE)*eurostat_totals[[#This Row],[2020 1]]</f>
        <v>42733.348126789606</v>
      </c>
      <c r="BB349" s="81">
        <f ca="1">VLOOKUP(eurostat_totals[[#This Row],[energy carrier EUCalc]],$AE$11:$BI$24,COLUMN()-COLUMN($AD$29),FALSE)*eurostat_totals[[#This Row],[2020 1]]</f>
        <v>42733.348126789606</v>
      </c>
      <c r="BC349" s="81">
        <f ca="1">VLOOKUP(eurostat_totals[[#This Row],[energy carrier EUCalc]],$AE$11:$BI$24,COLUMN()-COLUMN($AD$29),FALSE)*eurostat_totals[[#This Row],[2020 1]]</f>
        <v>31771.315346439234</v>
      </c>
      <c r="BD349" s="81">
        <f ca="1">VLOOKUP(eurostat_totals[[#This Row],[energy carrier EUCalc]],$AE$11:$BI$24,COLUMN()-COLUMN($AD$29),FALSE)*eurostat_totals[[#This Row],[2020 1]]</f>
        <v>31771.315346439234</v>
      </c>
      <c r="BE349" s="81">
        <f ca="1">VLOOKUP(eurostat_totals[[#This Row],[energy carrier EUCalc]],$AE$11:$BI$24,COLUMN()-COLUMN($AD$29),FALSE)*eurostat_totals[[#This Row],[2020 1]]</f>
        <v>31771.315346439234</v>
      </c>
      <c r="BF349" s="81">
        <f ca="1">VLOOKUP(eurostat_totals[[#This Row],[energy carrier EUCalc]],$AE$11:$BI$24,COLUMN()-COLUMN($AD$29),FALSE)*eurostat_totals[[#This Row],[2020 1]]</f>
        <v>31771.315346439234</v>
      </c>
      <c r="BG349" s="81">
        <f ca="1">VLOOKUP(eurostat_totals[[#This Row],[energy carrier EUCalc]],$AE$11:$BI$24,COLUMN()-COLUMN($AD$29),FALSE)*eurostat_totals[[#This Row],[2020 1]]</f>
        <v>31771.315346439234</v>
      </c>
      <c r="BH349" s="81">
        <f ca="1">VLOOKUP(eurostat_totals[[#This Row],[energy carrier EUCalc]],$AE$11:$BI$24,COLUMN()-COLUMN($AD$29),FALSE)*eurostat_totals[[#This Row],[2020 1]]</f>
        <v>31771.315346439234</v>
      </c>
      <c r="BI349" s="81">
        <f ca="1">VLOOKUP(eurostat_totals[[#This Row],[energy carrier EUCalc]],$AE$11:$BI$24,COLUMN()-COLUMN($AD$29),FALSE)*eurostat_totals[[#This Row],[2020 1]]</f>
        <v>31771.315346439234</v>
      </c>
    </row>
    <row r="350" spans="1:61" x14ac:dyDescent="0.25">
      <c r="A350" s="81" t="str">
        <f t="shared" si="133"/>
        <v>solid-bioGermany</v>
      </c>
      <c r="B350" s="6" t="s">
        <v>75</v>
      </c>
      <c r="C350" t="s">
        <v>2</v>
      </c>
      <c r="D350" s="84">
        <v>23998.591619772109</v>
      </c>
      <c r="E350" s="84">
        <v>24086.401091168376</v>
      </c>
      <c r="F350" s="84">
        <v>24086.401091168376</v>
      </c>
      <c r="G350" s="84">
        <v>24086.401091168376</v>
      </c>
      <c r="H350" s="84">
        <v>24086.401091168376</v>
      </c>
      <c r="I350" s="84">
        <v>24086.401091168376</v>
      </c>
      <c r="J350" s="84">
        <v>24086.401091168376</v>
      </c>
      <c r="K350" s="84">
        <v>40454.330933291152</v>
      </c>
      <c r="L350" s="84">
        <v>41995.559428857719</v>
      </c>
      <c r="M350" s="84">
        <v>41224.945181074436</v>
      </c>
      <c r="N350" s="84">
        <v>44335.51617370516</v>
      </c>
      <c r="O350" s="84">
        <v>45032.068462303541</v>
      </c>
      <c r="P350" s="84">
        <v>45104.205816018992</v>
      </c>
      <c r="Q350" s="84">
        <v>49355.202555558477</v>
      </c>
      <c r="R350" s="84">
        <v>47874.855597113092</v>
      </c>
      <c r="S350" s="84">
        <v>48453.85333791672</v>
      </c>
      <c r="T350" s="84">
        <v>51459.675567672071</v>
      </c>
      <c r="U350" s="84">
        <v>48975.74526077781</v>
      </c>
      <c r="V350" s="84">
        <v>51622.153200765017</v>
      </c>
      <c r="W350" s="84">
        <v>55996.107780967381</v>
      </c>
      <c r="X350" s="84">
        <v>63796.618976376652</v>
      </c>
      <c r="Y350" s="84">
        <v>55467.934941079096</v>
      </c>
      <c r="Z350" s="84">
        <v>56992.546985985631</v>
      </c>
      <c r="AA350" s="84">
        <v>58464.542660791361</v>
      </c>
      <c r="AB350" s="84">
        <v>49498.835358447126</v>
      </c>
      <c r="AC350" s="84">
        <v>54042.549648848893</v>
      </c>
      <c r="AD350" s="84">
        <v>59420.091887164686</v>
      </c>
      <c r="AE350" s="84">
        <v>57547.537886399128</v>
      </c>
      <c r="AF350" s="84">
        <f t="shared" ref="AF350:AF413" si="134">AE350+(AE350-Z350)/5</f>
        <v>57658.536066481829</v>
      </c>
      <c r="AG350" s="84">
        <f t="shared" ref="AG350:AG413" si="135">AF350+(AF350-AA350)/5</f>
        <v>57497.33474761992</v>
      </c>
      <c r="AH350" s="84">
        <f t="shared" ref="AH350:AH413" si="136">AG350+(AG350-AB350)/5</f>
        <v>59097.034625454478</v>
      </c>
      <c r="AI350" s="84">
        <f ca="1">VLOOKUP(eurostat_totals[[#This Row],[energy carrier EUCalc]],$AE$11:$BI$24,COLUMN()-COLUMN($AD$29),FALSE)*eurostat_totals[[#This Row],[2020 1]]</f>
        <v>41367.924237818137</v>
      </c>
      <c r="AJ350" s="84">
        <f ca="1">VLOOKUP(eurostat_totals[[#This Row],[energy carrier EUCalc]],$AE$11:$BI$24,COLUMN()-COLUMN($AD$29),FALSE)*eurostat_totals[[#This Row],[2020 1]]</f>
        <v>41367.924237818137</v>
      </c>
      <c r="AK350" s="84">
        <f ca="1">VLOOKUP(eurostat_totals[[#This Row],[energy carrier EUCalc]],$AE$11:$BI$24,COLUMN()-COLUMN($AD$29),FALSE)*eurostat_totals[[#This Row],[2020 1]]</f>
        <v>41367.924237818137</v>
      </c>
      <c r="AL350" s="84">
        <f ca="1">VLOOKUP(eurostat_totals[[#This Row],[energy carrier EUCalc]],$AE$11:$BI$24,COLUMN()-COLUMN($AD$29),FALSE)*eurostat_totals[[#This Row],[2020 1]]</f>
        <v>41367.924237818137</v>
      </c>
      <c r="AM350" s="84">
        <f ca="1">VLOOKUP(eurostat_totals[[#This Row],[energy carrier EUCalc]],$AE$11:$BI$24,COLUMN()-COLUMN($AD$29),FALSE)*eurostat_totals[[#This Row],[2020 1]]</f>
        <v>41367.924237818137</v>
      </c>
      <c r="AN350" s="84">
        <f ca="1">VLOOKUP(eurostat_totals[[#This Row],[energy carrier EUCalc]],$AE$11:$BI$24,COLUMN()-COLUMN($AD$29),FALSE)*eurostat_totals[[#This Row],[2020 1]]</f>
        <v>41367.924237818137</v>
      </c>
      <c r="AO350" s="84">
        <f ca="1">VLOOKUP(eurostat_totals[[#This Row],[energy carrier EUCalc]],$AE$11:$BI$24,COLUMN()-COLUMN($AD$29),FALSE)*eurostat_totals[[#This Row],[2020 1]]</f>
        <v>42681.191673939342</v>
      </c>
      <c r="AP350" s="84">
        <f ca="1">VLOOKUP(eurostat_totals[[#This Row],[energy carrier EUCalc]],$AE$11:$BI$24,COLUMN()-COLUMN($AD$29),FALSE)*eurostat_totals[[#This Row],[2020 1]]</f>
        <v>42681.191673939342</v>
      </c>
      <c r="AQ350" s="84">
        <f ca="1">VLOOKUP(eurostat_totals[[#This Row],[energy carrier EUCalc]],$AE$11:$BI$24,COLUMN()-COLUMN($AD$29),FALSE)*eurostat_totals[[#This Row],[2020 1]]</f>
        <v>42681.191673939342</v>
      </c>
      <c r="AR350" s="81">
        <f ca="1">VLOOKUP(eurostat_totals[[#This Row],[energy carrier EUCalc]],$AE$11:$BI$24,COLUMN()-COLUMN($AD$29),FALSE)*eurostat_totals[[#This Row],[2020 1]]</f>
        <v>42681.191673939342</v>
      </c>
      <c r="AS350" s="81">
        <f ca="1">VLOOKUP(eurostat_totals[[#This Row],[energy carrier EUCalc]],$AE$11:$BI$24,COLUMN()-COLUMN($AD$29),FALSE)*eurostat_totals[[#This Row],[2020 1]]</f>
        <v>42681.191673939342</v>
      </c>
      <c r="AT350" s="81">
        <f ca="1">VLOOKUP(eurostat_totals[[#This Row],[energy carrier EUCalc]],$AE$11:$BI$24,COLUMN()-COLUMN($AD$29),FALSE)*eurostat_totals[[#This Row],[2020 1]]</f>
        <v>42681.191673939342</v>
      </c>
      <c r="AU350" s="81">
        <f ca="1">VLOOKUP(eurostat_totals[[#This Row],[energy carrier EUCalc]],$AE$11:$BI$24,COLUMN()-COLUMN($AD$29),FALSE)*eurostat_totals[[#This Row],[2020 1]]</f>
        <v>42681.191673939342</v>
      </c>
      <c r="AV350" s="81">
        <f ca="1">VLOOKUP(eurostat_totals[[#This Row],[energy carrier EUCalc]],$AE$11:$BI$24,COLUMN()-COLUMN($AD$29),FALSE)*eurostat_totals[[#This Row],[2020 1]]</f>
        <v>37756.438788484804</v>
      </c>
      <c r="AW350" s="81">
        <f ca="1">VLOOKUP(eurostat_totals[[#This Row],[energy carrier EUCalc]],$AE$11:$BI$24,COLUMN()-COLUMN($AD$29),FALSE)*eurostat_totals[[#This Row],[2020 1]]</f>
        <v>37756.438788484804</v>
      </c>
      <c r="AX350" s="81">
        <f ca="1">VLOOKUP(eurostat_totals[[#This Row],[energy carrier EUCalc]],$AE$11:$BI$24,COLUMN()-COLUMN($AD$29),FALSE)*eurostat_totals[[#This Row],[2020 1]]</f>
        <v>37756.438788484804</v>
      </c>
      <c r="AY350" s="81">
        <f ca="1">VLOOKUP(eurostat_totals[[#This Row],[energy carrier EUCalc]],$AE$11:$BI$24,COLUMN()-COLUMN($AD$29),FALSE)*eurostat_totals[[#This Row],[2020 1]]</f>
        <v>37756.438788484804</v>
      </c>
      <c r="AZ350" s="81">
        <f ca="1">VLOOKUP(eurostat_totals[[#This Row],[energy carrier EUCalc]],$AE$11:$BI$24,COLUMN()-COLUMN($AD$29),FALSE)*eurostat_totals[[#This Row],[2020 1]]</f>
        <v>37756.438788484804</v>
      </c>
      <c r="BA350" s="81">
        <f ca="1">VLOOKUP(eurostat_totals[[#This Row],[energy carrier EUCalc]],$AE$11:$BI$24,COLUMN()-COLUMN($AD$29),FALSE)*eurostat_totals[[#This Row],[2020 1]]</f>
        <v>37756.438788484804</v>
      </c>
      <c r="BB350" s="81">
        <f ca="1">VLOOKUP(eurostat_totals[[#This Row],[energy carrier EUCalc]],$AE$11:$BI$24,COLUMN()-COLUMN($AD$29),FALSE)*eurostat_totals[[#This Row],[2020 1]]</f>
        <v>37756.438788484804</v>
      </c>
      <c r="BC350" s="81">
        <f ca="1">VLOOKUP(eurostat_totals[[#This Row],[energy carrier EUCalc]],$AE$11:$BI$24,COLUMN()-COLUMN($AD$29),FALSE)*eurostat_totals[[#This Row],[2020 1]]</f>
        <v>28071.091447090883</v>
      </c>
      <c r="BD350" s="81">
        <f ca="1">VLOOKUP(eurostat_totals[[#This Row],[energy carrier EUCalc]],$AE$11:$BI$24,COLUMN()-COLUMN($AD$29),FALSE)*eurostat_totals[[#This Row],[2020 1]]</f>
        <v>28071.091447090883</v>
      </c>
      <c r="BE350" s="81">
        <f ca="1">VLOOKUP(eurostat_totals[[#This Row],[energy carrier EUCalc]],$AE$11:$BI$24,COLUMN()-COLUMN($AD$29),FALSE)*eurostat_totals[[#This Row],[2020 1]]</f>
        <v>28071.091447090883</v>
      </c>
      <c r="BF350" s="81">
        <f ca="1">VLOOKUP(eurostat_totals[[#This Row],[energy carrier EUCalc]],$AE$11:$BI$24,COLUMN()-COLUMN($AD$29),FALSE)*eurostat_totals[[#This Row],[2020 1]]</f>
        <v>28071.091447090883</v>
      </c>
      <c r="BG350" s="81">
        <f ca="1">VLOOKUP(eurostat_totals[[#This Row],[energy carrier EUCalc]],$AE$11:$BI$24,COLUMN()-COLUMN($AD$29),FALSE)*eurostat_totals[[#This Row],[2020 1]]</f>
        <v>28071.091447090883</v>
      </c>
      <c r="BH350" s="81">
        <f ca="1">VLOOKUP(eurostat_totals[[#This Row],[energy carrier EUCalc]],$AE$11:$BI$24,COLUMN()-COLUMN($AD$29),FALSE)*eurostat_totals[[#This Row],[2020 1]]</f>
        <v>28071.091447090883</v>
      </c>
      <c r="BI350" s="81">
        <f ca="1">VLOOKUP(eurostat_totals[[#This Row],[energy carrier EUCalc]],$AE$11:$BI$24,COLUMN()-COLUMN($AD$29),FALSE)*eurostat_totals[[#This Row],[2020 1]]</f>
        <v>28071.091447090883</v>
      </c>
    </row>
    <row r="351" spans="1:61" x14ac:dyDescent="0.25">
      <c r="A351" s="81" t="str">
        <f t="shared" ref="A351:A414" si="137">B351&amp;C351</f>
        <v>solid-bioGreece</v>
      </c>
      <c r="B351" s="6" t="s">
        <v>75</v>
      </c>
      <c r="C351" t="s">
        <v>16</v>
      </c>
      <c r="D351" s="84">
        <v>8012.7035050960212</v>
      </c>
      <c r="E351" s="84">
        <v>8012.7035050960212</v>
      </c>
      <c r="F351" s="84">
        <v>8012.7035050960212</v>
      </c>
      <c r="G351" s="84">
        <v>8012.7035050960212</v>
      </c>
      <c r="H351" s="84">
        <v>8012.7035050960212</v>
      </c>
      <c r="I351" s="84">
        <v>8012.7035050960212</v>
      </c>
      <c r="J351" s="84">
        <v>8012.7035050960212</v>
      </c>
      <c r="K351" s="84">
        <v>8012.7035050960212</v>
      </c>
      <c r="L351" s="84">
        <v>8021.6973093835495</v>
      </c>
      <c r="M351" s="84">
        <v>8012.7035050960212</v>
      </c>
      <c r="N351" s="84">
        <v>8012.7035050960212</v>
      </c>
      <c r="O351" s="84">
        <v>8013.9973936518882</v>
      </c>
      <c r="P351" s="84">
        <v>8006.9363812218326</v>
      </c>
      <c r="Q351" s="84">
        <v>8025.8298197960039</v>
      </c>
      <c r="R351" s="84">
        <v>8014.9522029830941</v>
      </c>
      <c r="S351" s="84">
        <v>8010.1559218747825</v>
      </c>
      <c r="T351" s="84">
        <v>8003.3680137230795</v>
      </c>
      <c r="U351" s="84">
        <v>9167.1402838236409</v>
      </c>
      <c r="V351" s="84">
        <v>7545.5400048712636</v>
      </c>
      <c r="W351" s="84">
        <v>6688.7799219319113</v>
      </c>
      <c r="X351" s="84">
        <v>6835.1873695135964</v>
      </c>
      <c r="Y351" s="84">
        <v>8951.2902009126792</v>
      </c>
      <c r="Z351" s="84">
        <v>10758.707334546003</v>
      </c>
      <c r="AA351" s="84">
        <v>9022.8460765637392</v>
      </c>
      <c r="AB351" s="84">
        <v>8681.5596081643416</v>
      </c>
      <c r="AC351" s="84">
        <v>9235.5561523697925</v>
      </c>
      <c r="AD351" s="84">
        <v>8096.2949401099704</v>
      </c>
      <c r="AE351" s="84">
        <v>8254.4227452200521</v>
      </c>
      <c r="AF351" s="84">
        <f t="shared" si="134"/>
        <v>7753.5658273548615</v>
      </c>
      <c r="AG351" s="84">
        <f t="shared" si="135"/>
        <v>7499.709777513086</v>
      </c>
      <c r="AH351" s="84">
        <f t="shared" si="136"/>
        <v>7263.3398113828353</v>
      </c>
      <c r="AI351" s="84">
        <f ca="1">VLOOKUP(eurostat_totals[[#This Row],[energy carrier EUCalc]],$AE$11:$BI$24,COLUMN()-COLUMN($AD$29),FALSE)*eurostat_totals[[#This Row],[2020 1]]</f>
        <v>5084.3378679679854</v>
      </c>
      <c r="AJ351" s="84">
        <f ca="1">VLOOKUP(eurostat_totals[[#This Row],[energy carrier EUCalc]],$AE$11:$BI$24,COLUMN()-COLUMN($AD$29),FALSE)*eurostat_totals[[#This Row],[2020 1]]</f>
        <v>5084.3378679679854</v>
      </c>
      <c r="AK351" s="84">
        <f ca="1">VLOOKUP(eurostat_totals[[#This Row],[energy carrier EUCalc]],$AE$11:$BI$24,COLUMN()-COLUMN($AD$29),FALSE)*eurostat_totals[[#This Row],[2020 1]]</f>
        <v>5084.3378679679854</v>
      </c>
      <c r="AL351" s="84">
        <f ca="1">VLOOKUP(eurostat_totals[[#This Row],[energy carrier EUCalc]],$AE$11:$BI$24,COLUMN()-COLUMN($AD$29),FALSE)*eurostat_totals[[#This Row],[2020 1]]</f>
        <v>5084.3378679679854</v>
      </c>
      <c r="AM351" s="84">
        <f ca="1">VLOOKUP(eurostat_totals[[#This Row],[energy carrier EUCalc]],$AE$11:$BI$24,COLUMN()-COLUMN($AD$29),FALSE)*eurostat_totals[[#This Row],[2020 1]]</f>
        <v>5084.3378679679854</v>
      </c>
      <c r="AN351" s="84">
        <f ca="1">VLOOKUP(eurostat_totals[[#This Row],[energy carrier EUCalc]],$AE$11:$BI$24,COLUMN()-COLUMN($AD$29),FALSE)*eurostat_totals[[#This Row],[2020 1]]</f>
        <v>5084.3378679679854</v>
      </c>
      <c r="AO351" s="84">
        <f ca="1">VLOOKUP(eurostat_totals[[#This Row],[energy carrier EUCalc]],$AE$11:$BI$24,COLUMN()-COLUMN($AD$29),FALSE)*eurostat_totals[[#This Row],[2020 1]]</f>
        <v>5245.7454193320473</v>
      </c>
      <c r="AP351" s="84">
        <f ca="1">VLOOKUP(eurostat_totals[[#This Row],[energy carrier EUCalc]],$AE$11:$BI$24,COLUMN()-COLUMN($AD$29),FALSE)*eurostat_totals[[#This Row],[2020 1]]</f>
        <v>5245.7454193320473</v>
      </c>
      <c r="AQ351" s="84">
        <f ca="1">VLOOKUP(eurostat_totals[[#This Row],[energy carrier EUCalc]],$AE$11:$BI$24,COLUMN()-COLUMN($AD$29),FALSE)*eurostat_totals[[#This Row],[2020 1]]</f>
        <v>5245.7454193320473</v>
      </c>
      <c r="AR351" s="81">
        <f ca="1">VLOOKUP(eurostat_totals[[#This Row],[energy carrier EUCalc]],$AE$11:$BI$24,COLUMN()-COLUMN($AD$29),FALSE)*eurostat_totals[[#This Row],[2020 1]]</f>
        <v>5245.7454193320473</v>
      </c>
      <c r="AS351" s="81">
        <f ca="1">VLOOKUP(eurostat_totals[[#This Row],[energy carrier EUCalc]],$AE$11:$BI$24,COLUMN()-COLUMN($AD$29),FALSE)*eurostat_totals[[#This Row],[2020 1]]</f>
        <v>5245.7454193320473</v>
      </c>
      <c r="AT351" s="81">
        <f ca="1">VLOOKUP(eurostat_totals[[#This Row],[energy carrier EUCalc]],$AE$11:$BI$24,COLUMN()-COLUMN($AD$29),FALSE)*eurostat_totals[[#This Row],[2020 1]]</f>
        <v>5245.7454193320473</v>
      </c>
      <c r="AU351" s="81">
        <f ca="1">VLOOKUP(eurostat_totals[[#This Row],[energy carrier EUCalc]],$AE$11:$BI$24,COLUMN()-COLUMN($AD$29),FALSE)*eurostat_totals[[#This Row],[2020 1]]</f>
        <v>5245.7454193320473</v>
      </c>
      <c r="AV351" s="81">
        <f ca="1">VLOOKUP(eurostat_totals[[#This Row],[energy carrier EUCalc]],$AE$11:$BI$24,COLUMN()-COLUMN($AD$29),FALSE)*eurostat_totals[[#This Row],[2020 1]]</f>
        <v>4640.4671017168112</v>
      </c>
      <c r="AW351" s="81">
        <f ca="1">VLOOKUP(eurostat_totals[[#This Row],[energy carrier EUCalc]],$AE$11:$BI$24,COLUMN()-COLUMN($AD$29),FALSE)*eurostat_totals[[#This Row],[2020 1]]</f>
        <v>4640.4671017168112</v>
      </c>
      <c r="AX351" s="81">
        <f ca="1">VLOOKUP(eurostat_totals[[#This Row],[energy carrier EUCalc]],$AE$11:$BI$24,COLUMN()-COLUMN($AD$29),FALSE)*eurostat_totals[[#This Row],[2020 1]]</f>
        <v>4640.4671017168112</v>
      </c>
      <c r="AY351" s="81">
        <f ca="1">VLOOKUP(eurostat_totals[[#This Row],[energy carrier EUCalc]],$AE$11:$BI$24,COLUMN()-COLUMN($AD$29),FALSE)*eurostat_totals[[#This Row],[2020 1]]</f>
        <v>4640.4671017168112</v>
      </c>
      <c r="AZ351" s="81">
        <f ca="1">VLOOKUP(eurostat_totals[[#This Row],[energy carrier EUCalc]],$AE$11:$BI$24,COLUMN()-COLUMN($AD$29),FALSE)*eurostat_totals[[#This Row],[2020 1]]</f>
        <v>4640.4671017168112</v>
      </c>
      <c r="BA351" s="81">
        <f ca="1">VLOOKUP(eurostat_totals[[#This Row],[energy carrier EUCalc]],$AE$11:$BI$24,COLUMN()-COLUMN($AD$29),FALSE)*eurostat_totals[[#This Row],[2020 1]]</f>
        <v>4640.4671017168112</v>
      </c>
      <c r="BB351" s="81">
        <f ca="1">VLOOKUP(eurostat_totals[[#This Row],[energy carrier EUCalc]],$AE$11:$BI$24,COLUMN()-COLUMN($AD$29),FALSE)*eurostat_totals[[#This Row],[2020 1]]</f>
        <v>4640.4671017168112</v>
      </c>
      <c r="BC351" s="81">
        <f ca="1">VLOOKUP(eurostat_totals[[#This Row],[energy carrier EUCalc]],$AE$11:$BI$24,COLUMN()-COLUMN($AD$29),FALSE)*eurostat_totals[[#This Row],[2020 1]]</f>
        <v>3450.0864104068473</v>
      </c>
      <c r="BD351" s="81">
        <f ca="1">VLOOKUP(eurostat_totals[[#This Row],[energy carrier EUCalc]],$AE$11:$BI$24,COLUMN()-COLUMN($AD$29),FALSE)*eurostat_totals[[#This Row],[2020 1]]</f>
        <v>3450.0864104068473</v>
      </c>
      <c r="BE351" s="81">
        <f ca="1">VLOOKUP(eurostat_totals[[#This Row],[energy carrier EUCalc]],$AE$11:$BI$24,COLUMN()-COLUMN($AD$29),FALSE)*eurostat_totals[[#This Row],[2020 1]]</f>
        <v>3450.0864104068473</v>
      </c>
      <c r="BF351" s="81">
        <f ca="1">VLOOKUP(eurostat_totals[[#This Row],[energy carrier EUCalc]],$AE$11:$BI$24,COLUMN()-COLUMN($AD$29),FALSE)*eurostat_totals[[#This Row],[2020 1]]</f>
        <v>3450.0864104068473</v>
      </c>
      <c r="BG351" s="81">
        <f ca="1">VLOOKUP(eurostat_totals[[#This Row],[energy carrier EUCalc]],$AE$11:$BI$24,COLUMN()-COLUMN($AD$29),FALSE)*eurostat_totals[[#This Row],[2020 1]]</f>
        <v>3450.0864104068473</v>
      </c>
      <c r="BH351" s="81">
        <f ca="1">VLOOKUP(eurostat_totals[[#This Row],[energy carrier EUCalc]],$AE$11:$BI$24,COLUMN()-COLUMN($AD$29),FALSE)*eurostat_totals[[#This Row],[2020 1]]</f>
        <v>3450.0864104068473</v>
      </c>
      <c r="BI351" s="81">
        <f ca="1">VLOOKUP(eurostat_totals[[#This Row],[energy carrier EUCalc]],$AE$11:$BI$24,COLUMN()-COLUMN($AD$29),FALSE)*eurostat_totals[[#This Row],[2020 1]]</f>
        <v>3450.0864104068473</v>
      </c>
    </row>
    <row r="352" spans="1:61" x14ac:dyDescent="0.25">
      <c r="A352" s="81" t="str">
        <f t="shared" si="137"/>
        <v>solid-bioHungary</v>
      </c>
      <c r="B352" s="6" t="s">
        <v>75</v>
      </c>
      <c r="C352" t="s">
        <v>15</v>
      </c>
      <c r="D352" s="84">
        <v>6596.6082732402765</v>
      </c>
      <c r="E352" s="84">
        <v>6070.2509875408268</v>
      </c>
      <c r="F352" s="84">
        <v>6098.9120824845359</v>
      </c>
      <c r="G352" s="84">
        <v>6475.8293745011415</v>
      </c>
      <c r="H352" s="84">
        <v>6548.0322181805814</v>
      </c>
      <c r="I352" s="84">
        <v>6643.0616958322507</v>
      </c>
      <c r="J352" s="84">
        <v>6419.8296624339273</v>
      </c>
      <c r="K352" s="84">
        <v>6144.8320686448324</v>
      </c>
      <c r="L352" s="84">
        <v>6308.0747299973473</v>
      </c>
      <c r="M352" s="84">
        <v>6474.5068966809395</v>
      </c>
      <c r="N352" s="84">
        <v>6148.0215739759087</v>
      </c>
      <c r="O352" s="84">
        <v>6702.6723909013826</v>
      </c>
      <c r="P352" s="84">
        <v>6479.2301808369384</v>
      </c>
      <c r="Q352" s="84">
        <v>6510.9638609910935</v>
      </c>
      <c r="R352" s="84">
        <v>5405.8740216878696</v>
      </c>
      <c r="S352" s="84">
        <v>10566.615518590044</v>
      </c>
      <c r="T352" s="84">
        <v>11357.28987380529</v>
      </c>
      <c r="U352" s="84">
        <v>12110.464471600137</v>
      </c>
      <c r="V352" s="84">
        <v>10011.9625691292</v>
      </c>
      <c r="W352" s="84">
        <v>15038.19353054167</v>
      </c>
      <c r="X352" s="84">
        <v>17151.293595960276</v>
      </c>
      <c r="Y352" s="84">
        <v>19792.105927560355</v>
      </c>
      <c r="Z352" s="84">
        <v>21500.345209768537</v>
      </c>
      <c r="AA352" s="84">
        <v>21983.169806126312</v>
      </c>
      <c r="AB352" s="84">
        <v>17494.667481649591</v>
      </c>
      <c r="AC352" s="84">
        <v>18803.758889169378</v>
      </c>
      <c r="AD352" s="84">
        <v>18317.665221657498</v>
      </c>
      <c r="AE352" s="84">
        <v>17299.681512609939</v>
      </c>
      <c r="AF352" s="84">
        <f t="shared" si="134"/>
        <v>16459.54877317822</v>
      </c>
      <c r="AG352" s="84">
        <f t="shared" si="135"/>
        <v>15354.824566588601</v>
      </c>
      <c r="AH352" s="84">
        <f t="shared" si="136"/>
        <v>14926.855983576403</v>
      </c>
      <c r="AI352" s="84">
        <f ca="1">VLOOKUP(eurostat_totals[[#This Row],[energy carrier EUCalc]],$AE$11:$BI$24,COLUMN()-COLUMN($AD$29),FALSE)*eurostat_totals[[#This Row],[2020 1]]</f>
        <v>10448.799188503483</v>
      </c>
      <c r="AJ352" s="84">
        <f ca="1">VLOOKUP(eurostat_totals[[#This Row],[energy carrier EUCalc]],$AE$11:$BI$24,COLUMN()-COLUMN($AD$29),FALSE)*eurostat_totals[[#This Row],[2020 1]]</f>
        <v>10448.799188503483</v>
      </c>
      <c r="AK352" s="84">
        <f ca="1">VLOOKUP(eurostat_totals[[#This Row],[energy carrier EUCalc]],$AE$11:$BI$24,COLUMN()-COLUMN($AD$29),FALSE)*eurostat_totals[[#This Row],[2020 1]]</f>
        <v>10448.799188503483</v>
      </c>
      <c r="AL352" s="84">
        <f ca="1">VLOOKUP(eurostat_totals[[#This Row],[energy carrier EUCalc]],$AE$11:$BI$24,COLUMN()-COLUMN($AD$29),FALSE)*eurostat_totals[[#This Row],[2020 1]]</f>
        <v>10448.799188503483</v>
      </c>
      <c r="AM352" s="84">
        <f ca="1">VLOOKUP(eurostat_totals[[#This Row],[energy carrier EUCalc]],$AE$11:$BI$24,COLUMN()-COLUMN($AD$29),FALSE)*eurostat_totals[[#This Row],[2020 1]]</f>
        <v>10448.799188503483</v>
      </c>
      <c r="AN352" s="84">
        <f ca="1">VLOOKUP(eurostat_totals[[#This Row],[energy carrier EUCalc]],$AE$11:$BI$24,COLUMN()-COLUMN($AD$29),FALSE)*eurostat_totals[[#This Row],[2020 1]]</f>
        <v>10448.799188503483</v>
      </c>
      <c r="AO352" s="84">
        <f ca="1">VLOOKUP(eurostat_totals[[#This Row],[energy carrier EUCalc]],$AE$11:$BI$24,COLUMN()-COLUMN($AD$29),FALSE)*eurostat_totals[[#This Row],[2020 1]]</f>
        <v>10780.507099249624</v>
      </c>
      <c r="AP352" s="84">
        <f ca="1">VLOOKUP(eurostat_totals[[#This Row],[energy carrier EUCalc]],$AE$11:$BI$24,COLUMN()-COLUMN($AD$29),FALSE)*eurostat_totals[[#This Row],[2020 1]]</f>
        <v>10780.507099249624</v>
      </c>
      <c r="AQ352" s="84">
        <f ca="1">VLOOKUP(eurostat_totals[[#This Row],[energy carrier EUCalc]],$AE$11:$BI$24,COLUMN()-COLUMN($AD$29),FALSE)*eurostat_totals[[#This Row],[2020 1]]</f>
        <v>10780.507099249624</v>
      </c>
      <c r="AR352" s="81">
        <f ca="1">VLOOKUP(eurostat_totals[[#This Row],[energy carrier EUCalc]],$AE$11:$BI$24,COLUMN()-COLUMN($AD$29),FALSE)*eurostat_totals[[#This Row],[2020 1]]</f>
        <v>10780.507099249624</v>
      </c>
      <c r="AS352" s="81">
        <f ca="1">VLOOKUP(eurostat_totals[[#This Row],[energy carrier EUCalc]],$AE$11:$BI$24,COLUMN()-COLUMN($AD$29),FALSE)*eurostat_totals[[#This Row],[2020 1]]</f>
        <v>10780.507099249624</v>
      </c>
      <c r="AT352" s="81">
        <f ca="1">VLOOKUP(eurostat_totals[[#This Row],[energy carrier EUCalc]],$AE$11:$BI$24,COLUMN()-COLUMN($AD$29),FALSE)*eurostat_totals[[#This Row],[2020 1]]</f>
        <v>10780.507099249624</v>
      </c>
      <c r="AU352" s="81">
        <f ca="1">VLOOKUP(eurostat_totals[[#This Row],[energy carrier EUCalc]],$AE$11:$BI$24,COLUMN()-COLUMN($AD$29),FALSE)*eurostat_totals[[#This Row],[2020 1]]</f>
        <v>10780.507099249624</v>
      </c>
      <c r="AV352" s="81">
        <f ca="1">VLOOKUP(eurostat_totals[[#This Row],[energy carrier EUCalc]],$AE$11:$BI$24,COLUMN()-COLUMN($AD$29),FALSE)*eurostat_totals[[#This Row],[2020 1]]</f>
        <v>9536.6024339515898</v>
      </c>
      <c r="AW352" s="81">
        <f ca="1">VLOOKUP(eurostat_totals[[#This Row],[energy carrier EUCalc]],$AE$11:$BI$24,COLUMN()-COLUMN($AD$29),FALSE)*eurostat_totals[[#This Row],[2020 1]]</f>
        <v>9536.6024339515898</v>
      </c>
      <c r="AX352" s="81">
        <f ca="1">VLOOKUP(eurostat_totals[[#This Row],[energy carrier EUCalc]],$AE$11:$BI$24,COLUMN()-COLUMN($AD$29),FALSE)*eurostat_totals[[#This Row],[2020 1]]</f>
        <v>9536.6024339515898</v>
      </c>
      <c r="AY352" s="81">
        <f ca="1">VLOOKUP(eurostat_totals[[#This Row],[energy carrier EUCalc]],$AE$11:$BI$24,COLUMN()-COLUMN($AD$29),FALSE)*eurostat_totals[[#This Row],[2020 1]]</f>
        <v>9536.6024339515898</v>
      </c>
      <c r="AZ352" s="81">
        <f ca="1">VLOOKUP(eurostat_totals[[#This Row],[energy carrier EUCalc]],$AE$11:$BI$24,COLUMN()-COLUMN($AD$29),FALSE)*eurostat_totals[[#This Row],[2020 1]]</f>
        <v>9536.6024339515898</v>
      </c>
      <c r="BA352" s="81">
        <f ca="1">VLOOKUP(eurostat_totals[[#This Row],[energy carrier EUCalc]],$AE$11:$BI$24,COLUMN()-COLUMN($AD$29),FALSE)*eurostat_totals[[#This Row],[2020 1]]</f>
        <v>9536.6024339515898</v>
      </c>
      <c r="BB352" s="81">
        <f ca="1">VLOOKUP(eurostat_totals[[#This Row],[energy carrier EUCalc]],$AE$11:$BI$24,COLUMN()-COLUMN($AD$29),FALSE)*eurostat_totals[[#This Row],[2020 1]]</f>
        <v>9536.6024339515898</v>
      </c>
      <c r="BC352" s="81">
        <f ca="1">VLOOKUP(eurostat_totals[[#This Row],[energy carrier EUCalc]],$AE$11:$BI$24,COLUMN()-COLUMN($AD$29),FALSE)*eurostat_totals[[#This Row],[2020 1]]</f>
        <v>7090.2565921987925</v>
      </c>
      <c r="BD352" s="81">
        <f ca="1">VLOOKUP(eurostat_totals[[#This Row],[energy carrier EUCalc]],$AE$11:$BI$24,COLUMN()-COLUMN($AD$29),FALSE)*eurostat_totals[[#This Row],[2020 1]]</f>
        <v>7090.2565921987925</v>
      </c>
      <c r="BE352" s="81">
        <f ca="1">VLOOKUP(eurostat_totals[[#This Row],[energy carrier EUCalc]],$AE$11:$BI$24,COLUMN()-COLUMN($AD$29),FALSE)*eurostat_totals[[#This Row],[2020 1]]</f>
        <v>7090.2565921987925</v>
      </c>
      <c r="BF352" s="81">
        <f ca="1">VLOOKUP(eurostat_totals[[#This Row],[energy carrier EUCalc]],$AE$11:$BI$24,COLUMN()-COLUMN($AD$29),FALSE)*eurostat_totals[[#This Row],[2020 1]]</f>
        <v>7090.2565921987925</v>
      </c>
      <c r="BG352" s="81">
        <f ca="1">VLOOKUP(eurostat_totals[[#This Row],[energy carrier EUCalc]],$AE$11:$BI$24,COLUMN()-COLUMN($AD$29),FALSE)*eurostat_totals[[#This Row],[2020 1]]</f>
        <v>7090.2565921987925</v>
      </c>
      <c r="BH352" s="81">
        <f ca="1">VLOOKUP(eurostat_totals[[#This Row],[energy carrier EUCalc]],$AE$11:$BI$24,COLUMN()-COLUMN($AD$29),FALSE)*eurostat_totals[[#This Row],[2020 1]]</f>
        <v>7090.2565921987925</v>
      </c>
      <c r="BI352" s="81">
        <f ca="1">VLOOKUP(eurostat_totals[[#This Row],[energy carrier EUCalc]],$AE$11:$BI$24,COLUMN()-COLUMN($AD$29),FALSE)*eurostat_totals[[#This Row],[2020 1]]</f>
        <v>7090.2565921987925</v>
      </c>
    </row>
    <row r="353" spans="1:61" x14ac:dyDescent="0.25">
      <c r="A353" s="81" t="str">
        <f t="shared" si="137"/>
        <v>solid-bioIceland</v>
      </c>
      <c r="B353" s="6" t="s">
        <v>75</v>
      </c>
      <c r="C353" t="s">
        <v>70</v>
      </c>
      <c r="D353" s="84">
        <v>0</v>
      </c>
      <c r="E353" s="84">
        <v>0</v>
      </c>
      <c r="F353" s="84">
        <v>0</v>
      </c>
      <c r="G353" s="84">
        <v>0</v>
      </c>
      <c r="H353" s="84">
        <v>0</v>
      </c>
      <c r="I353" s="84">
        <v>0</v>
      </c>
      <c r="J353" s="84">
        <v>0</v>
      </c>
      <c r="K353" s="84">
        <v>0</v>
      </c>
      <c r="L353" s="84">
        <v>0</v>
      </c>
      <c r="M353" s="84">
        <v>0</v>
      </c>
      <c r="N353" s="84">
        <v>0</v>
      </c>
      <c r="O353" s="84">
        <v>0</v>
      </c>
      <c r="P353" s="84">
        <v>0</v>
      </c>
      <c r="Q353" s="84">
        <v>0</v>
      </c>
      <c r="R353" s="84">
        <v>0</v>
      </c>
      <c r="S353" s="84">
        <v>0</v>
      </c>
      <c r="T353" s="84">
        <v>0</v>
      </c>
      <c r="U353" s="84">
        <v>0</v>
      </c>
      <c r="V353" s="84">
        <v>0</v>
      </c>
      <c r="W353" s="84">
        <v>0</v>
      </c>
      <c r="X353" s="84">
        <v>0</v>
      </c>
      <c r="Y353" s="84">
        <v>0</v>
      </c>
      <c r="Z353" s="84">
        <v>0</v>
      </c>
      <c r="AA353" s="84">
        <v>0</v>
      </c>
      <c r="AB353" s="84">
        <v>0</v>
      </c>
      <c r="AC353" s="84">
        <v>0</v>
      </c>
      <c r="AD353" s="84">
        <v>0</v>
      </c>
      <c r="AE353" s="84">
        <v>0</v>
      </c>
      <c r="AF353" s="84">
        <f t="shared" si="134"/>
        <v>0</v>
      </c>
      <c r="AG353" s="84">
        <f t="shared" si="135"/>
        <v>0</v>
      </c>
      <c r="AH353" s="84">
        <f t="shared" si="136"/>
        <v>0</v>
      </c>
      <c r="AI353" s="84">
        <f ca="1">VLOOKUP(eurostat_totals[[#This Row],[energy carrier EUCalc]],$AE$11:$BI$24,COLUMN()-COLUMN($AD$29),FALSE)*eurostat_totals[[#This Row],[2020 1]]</f>
        <v>0</v>
      </c>
      <c r="AJ353" s="84">
        <f ca="1">VLOOKUP(eurostat_totals[[#This Row],[energy carrier EUCalc]],$AE$11:$BI$24,COLUMN()-COLUMN($AD$29),FALSE)*eurostat_totals[[#This Row],[2020 1]]</f>
        <v>0</v>
      </c>
      <c r="AK353" s="84">
        <f ca="1">VLOOKUP(eurostat_totals[[#This Row],[energy carrier EUCalc]],$AE$11:$BI$24,COLUMN()-COLUMN($AD$29),FALSE)*eurostat_totals[[#This Row],[2020 1]]</f>
        <v>0</v>
      </c>
      <c r="AL353" s="84">
        <f ca="1">VLOOKUP(eurostat_totals[[#This Row],[energy carrier EUCalc]],$AE$11:$BI$24,COLUMN()-COLUMN($AD$29),FALSE)*eurostat_totals[[#This Row],[2020 1]]</f>
        <v>0</v>
      </c>
      <c r="AM353" s="84">
        <f ca="1">VLOOKUP(eurostat_totals[[#This Row],[energy carrier EUCalc]],$AE$11:$BI$24,COLUMN()-COLUMN($AD$29),FALSE)*eurostat_totals[[#This Row],[2020 1]]</f>
        <v>0</v>
      </c>
      <c r="AN353" s="84">
        <f ca="1">VLOOKUP(eurostat_totals[[#This Row],[energy carrier EUCalc]],$AE$11:$BI$24,COLUMN()-COLUMN($AD$29),FALSE)*eurostat_totals[[#This Row],[2020 1]]</f>
        <v>0</v>
      </c>
      <c r="AO353" s="84">
        <f ca="1">VLOOKUP(eurostat_totals[[#This Row],[energy carrier EUCalc]],$AE$11:$BI$24,COLUMN()-COLUMN($AD$29),FALSE)*eurostat_totals[[#This Row],[2020 1]]</f>
        <v>0</v>
      </c>
      <c r="AP353" s="84">
        <f ca="1">VLOOKUP(eurostat_totals[[#This Row],[energy carrier EUCalc]],$AE$11:$BI$24,COLUMN()-COLUMN($AD$29),FALSE)*eurostat_totals[[#This Row],[2020 1]]</f>
        <v>0</v>
      </c>
      <c r="AQ353" s="84">
        <f ca="1">VLOOKUP(eurostat_totals[[#This Row],[energy carrier EUCalc]],$AE$11:$BI$24,COLUMN()-COLUMN($AD$29),FALSE)*eurostat_totals[[#This Row],[2020 1]]</f>
        <v>0</v>
      </c>
      <c r="AR353" s="81">
        <f ca="1">VLOOKUP(eurostat_totals[[#This Row],[energy carrier EUCalc]],$AE$11:$BI$24,COLUMN()-COLUMN($AD$29),FALSE)*eurostat_totals[[#This Row],[2020 1]]</f>
        <v>0</v>
      </c>
      <c r="AS353" s="81">
        <f ca="1">VLOOKUP(eurostat_totals[[#This Row],[energy carrier EUCalc]],$AE$11:$BI$24,COLUMN()-COLUMN($AD$29),FALSE)*eurostat_totals[[#This Row],[2020 1]]</f>
        <v>0</v>
      </c>
      <c r="AT353" s="81">
        <f ca="1">VLOOKUP(eurostat_totals[[#This Row],[energy carrier EUCalc]],$AE$11:$BI$24,COLUMN()-COLUMN($AD$29),FALSE)*eurostat_totals[[#This Row],[2020 1]]</f>
        <v>0</v>
      </c>
      <c r="AU353" s="81">
        <f ca="1">VLOOKUP(eurostat_totals[[#This Row],[energy carrier EUCalc]],$AE$11:$BI$24,COLUMN()-COLUMN($AD$29),FALSE)*eurostat_totals[[#This Row],[2020 1]]</f>
        <v>0</v>
      </c>
      <c r="AV353" s="81">
        <f ca="1">VLOOKUP(eurostat_totals[[#This Row],[energy carrier EUCalc]],$AE$11:$BI$24,COLUMN()-COLUMN($AD$29),FALSE)*eurostat_totals[[#This Row],[2020 1]]</f>
        <v>0</v>
      </c>
      <c r="AW353" s="81">
        <f ca="1">VLOOKUP(eurostat_totals[[#This Row],[energy carrier EUCalc]],$AE$11:$BI$24,COLUMN()-COLUMN($AD$29),FALSE)*eurostat_totals[[#This Row],[2020 1]]</f>
        <v>0</v>
      </c>
      <c r="AX353" s="81">
        <f ca="1">VLOOKUP(eurostat_totals[[#This Row],[energy carrier EUCalc]],$AE$11:$BI$24,COLUMN()-COLUMN($AD$29),FALSE)*eurostat_totals[[#This Row],[2020 1]]</f>
        <v>0</v>
      </c>
      <c r="AY353" s="81">
        <f ca="1">VLOOKUP(eurostat_totals[[#This Row],[energy carrier EUCalc]],$AE$11:$BI$24,COLUMN()-COLUMN($AD$29),FALSE)*eurostat_totals[[#This Row],[2020 1]]</f>
        <v>0</v>
      </c>
      <c r="AZ353" s="81">
        <f ca="1">VLOOKUP(eurostat_totals[[#This Row],[energy carrier EUCalc]],$AE$11:$BI$24,COLUMN()-COLUMN($AD$29),FALSE)*eurostat_totals[[#This Row],[2020 1]]</f>
        <v>0</v>
      </c>
      <c r="BA353" s="81">
        <f ca="1">VLOOKUP(eurostat_totals[[#This Row],[energy carrier EUCalc]],$AE$11:$BI$24,COLUMN()-COLUMN($AD$29),FALSE)*eurostat_totals[[#This Row],[2020 1]]</f>
        <v>0</v>
      </c>
      <c r="BB353" s="81">
        <f ca="1">VLOOKUP(eurostat_totals[[#This Row],[energy carrier EUCalc]],$AE$11:$BI$24,COLUMN()-COLUMN($AD$29),FALSE)*eurostat_totals[[#This Row],[2020 1]]</f>
        <v>0</v>
      </c>
      <c r="BC353" s="81">
        <f ca="1">VLOOKUP(eurostat_totals[[#This Row],[energy carrier EUCalc]],$AE$11:$BI$24,COLUMN()-COLUMN($AD$29),FALSE)*eurostat_totals[[#This Row],[2020 1]]</f>
        <v>0</v>
      </c>
      <c r="BD353" s="81">
        <f ca="1">VLOOKUP(eurostat_totals[[#This Row],[energy carrier EUCalc]],$AE$11:$BI$24,COLUMN()-COLUMN($AD$29),FALSE)*eurostat_totals[[#This Row],[2020 1]]</f>
        <v>0</v>
      </c>
      <c r="BE353" s="81">
        <f ca="1">VLOOKUP(eurostat_totals[[#This Row],[energy carrier EUCalc]],$AE$11:$BI$24,COLUMN()-COLUMN($AD$29),FALSE)*eurostat_totals[[#This Row],[2020 1]]</f>
        <v>0</v>
      </c>
      <c r="BF353" s="81">
        <f ca="1">VLOOKUP(eurostat_totals[[#This Row],[energy carrier EUCalc]],$AE$11:$BI$24,COLUMN()-COLUMN($AD$29),FALSE)*eurostat_totals[[#This Row],[2020 1]]</f>
        <v>0</v>
      </c>
      <c r="BG353" s="81">
        <f ca="1">VLOOKUP(eurostat_totals[[#This Row],[energy carrier EUCalc]],$AE$11:$BI$24,COLUMN()-COLUMN($AD$29),FALSE)*eurostat_totals[[#This Row],[2020 1]]</f>
        <v>0</v>
      </c>
      <c r="BH353" s="81">
        <f ca="1">VLOOKUP(eurostat_totals[[#This Row],[energy carrier EUCalc]],$AE$11:$BI$24,COLUMN()-COLUMN($AD$29),FALSE)*eurostat_totals[[#This Row],[2020 1]]</f>
        <v>0</v>
      </c>
      <c r="BI353" s="81">
        <f ca="1">VLOOKUP(eurostat_totals[[#This Row],[energy carrier EUCalc]],$AE$11:$BI$24,COLUMN()-COLUMN($AD$29),FALSE)*eurostat_totals[[#This Row],[2020 1]]</f>
        <v>0</v>
      </c>
    </row>
    <row r="354" spans="1:61" x14ac:dyDescent="0.25">
      <c r="A354" s="81" t="str">
        <f t="shared" si="137"/>
        <v>solid-bioIreland</v>
      </c>
      <c r="B354" s="6" t="s">
        <v>75</v>
      </c>
      <c r="C354" t="s">
        <v>18</v>
      </c>
      <c r="D354" s="84">
        <v>491.49009808261013</v>
      </c>
      <c r="E354" s="84">
        <v>438.51149527058158</v>
      </c>
      <c r="F354" s="84">
        <v>355.41966545017971</v>
      </c>
      <c r="G354" s="84">
        <v>365.14212442585608</v>
      </c>
      <c r="H354" s="84">
        <v>346.65405481260717</v>
      </c>
      <c r="I354" s="84">
        <v>326.6482257665038</v>
      </c>
      <c r="J354" s="84">
        <v>295.34718702807044</v>
      </c>
      <c r="K354" s="84">
        <v>266.63073862819368</v>
      </c>
      <c r="L354" s="84">
        <v>275.62731265772226</v>
      </c>
      <c r="M354" s="84">
        <v>196.46186050057432</v>
      </c>
      <c r="N354" s="84">
        <v>189.06003370121888</v>
      </c>
      <c r="O354" s="84">
        <v>179.19254225264973</v>
      </c>
      <c r="P354" s="84">
        <v>176.74227375873835</v>
      </c>
      <c r="Q354" s="84">
        <v>165.59392494493292</v>
      </c>
      <c r="R354" s="84">
        <v>160.66242136130785</v>
      </c>
      <c r="S354" s="84">
        <v>170.215817766822</v>
      </c>
      <c r="T354" s="84">
        <v>178.73298488717481</v>
      </c>
      <c r="U354" s="84">
        <v>243.95395856626754</v>
      </c>
      <c r="V354" s="84">
        <v>211.92857598867363</v>
      </c>
      <c r="W354" s="84">
        <v>272.39172605065033</v>
      </c>
      <c r="X354" s="84">
        <v>272.92669595228591</v>
      </c>
      <c r="Y354" s="84">
        <v>218.22720678746455</v>
      </c>
      <c r="Z354" s="84">
        <v>266.18689663607091</v>
      </c>
      <c r="AA354" s="84">
        <v>269.2490377318108</v>
      </c>
      <c r="AB354" s="84">
        <v>235.26885141640011</v>
      </c>
      <c r="AC354" s="84">
        <v>298.93871372178103</v>
      </c>
      <c r="AD354" s="84">
        <v>294.50725656963596</v>
      </c>
      <c r="AE354" s="84">
        <v>247.94925986491268</v>
      </c>
      <c r="AF354" s="84">
        <f t="shared" si="134"/>
        <v>244.30173251068103</v>
      </c>
      <c r="AG354" s="84">
        <f t="shared" si="135"/>
        <v>239.31227146645509</v>
      </c>
      <c r="AH354" s="84">
        <f t="shared" si="136"/>
        <v>240.12095547646609</v>
      </c>
      <c r="AI354" s="84">
        <f ca="1">VLOOKUP(eurostat_totals[[#This Row],[energy carrier EUCalc]],$AE$11:$BI$24,COLUMN()-COLUMN($AD$29),FALSE)*eurostat_totals[[#This Row],[2020 1]]</f>
        <v>168.08466883352628</v>
      </c>
      <c r="AJ354" s="84">
        <f ca="1">VLOOKUP(eurostat_totals[[#This Row],[energy carrier EUCalc]],$AE$11:$BI$24,COLUMN()-COLUMN($AD$29),FALSE)*eurostat_totals[[#This Row],[2020 1]]</f>
        <v>168.08466883352628</v>
      </c>
      <c r="AK354" s="84">
        <f ca="1">VLOOKUP(eurostat_totals[[#This Row],[energy carrier EUCalc]],$AE$11:$BI$24,COLUMN()-COLUMN($AD$29),FALSE)*eurostat_totals[[#This Row],[2020 1]]</f>
        <v>168.08466883352628</v>
      </c>
      <c r="AL354" s="84">
        <f ca="1">VLOOKUP(eurostat_totals[[#This Row],[energy carrier EUCalc]],$AE$11:$BI$24,COLUMN()-COLUMN($AD$29),FALSE)*eurostat_totals[[#This Row],[2020 1]]</f>
        <v>168.08466883352628</v>
      </c>
      <c r="AM354" s="84">
        <f ca="1">VLOOKUP(eurostat_totals[[#This Row],[energy carrier EUCalc]],$AE$11:$BI$24,COLUMN()-COLUMN($AD$29),FALSE)*eurostat_totals[[#This Row],[2020 1]]</f>
        <v>168.08466883352628</v>
      </c>
      <c r="AN354" s="84">
        <f ca="1">VLOOKUP(eurostat_totals[[#This Row],[energy carrier EUCalc]],$AE$11:$BI$24,COLUMN()-COLUMN($AD$29),FALSE)*eurostat_totals[[#This Row],[2020 1]]</f>
        <v>168.08466883352628</v>
      </c>
      <c r="AO354" s="84">
        <f ca="1">VLOOKUP(eurostat_totals[[#This Row],[energy carrier EUCalc]],$AE$11:$BI$24,COLUMN()-COLUMN($AD$29),FALSE)*eurostat_totals[[#This Row],[2020 1]]</f>
        <v>173.42069006633662</v>
      </c>
      <c r="AP354" s="84">
        <f ca="1">VLOOKUP(eurostat_totals[[#This Row],[energy carrier EUCalc]],$AE$11:$BI$24,COLUMN()-COLUMN($AD$29),FALSE)*eurostat_totals[[#This Row],[2020 1]]</f>
        <v>173.42069006633662</v>
      </c>
      <c r="AQ354" s="84">
        <f ca="1">VLOOKUP(eurostat_totals[[#This Row],[energy carrier EUCalc]],$AE$11:$BI$24,COLUMN()-COLUMN($AD$29),FALSE)*eurostat_totals[[#This Row],[2020 1]]</f>
        <v>173.42069006633662</v>
      </c>
      <c r="AR354" s="81">
        <f ca="1">VLOOKUP(eurostat_totals[[#This Row],[energy carrier EUCalc]],$AE$11:$BI$24,COLUMN()-COLUMN($AD$29),FALSE)*eurostat_totals[[#This Row],[2020 1]]</f>
        <v>173.42069006633662</v>
      </c>
      <c r="AS354" s="81">
        <f ca="1">VLOOKUP(eurostat_totals[[#This Row],[energy carrier EUCalc]],$AE$11:$BI$24,COLUMN()-COLUMN($AD$29),FALSE)*eurostat_totals[[#This Row],[2020 1]]</f>
        <v>173.42069006633662</v>
      </c>
      <c r="AT354" s="81">
        <f ca="1">VLOOKUP(eurostat_totals[[#This Row],[energy carrier EUCalc]],$AE$11:$BI$24,COLUMN()-COLUMN($AD$29),FALSE)*eurostat_totals[[#This Row],[2020 1]]</f>
        <v>173.42069006633662</v>
      </c>
      <c r="AU354" s="81">
        <f ca="1">VLOOKUP(eurostat_totals[[#This Row],[energy carrier EUCalc]],$AE$11:$BI$24,COLUMN()-COLUMN($AD$29),FALSE)*eurostat_totals[[#This Row],[2020 1]]</f>
        <v>173.42069006633662</v>
      </c>
      <c r="AV354" s="81">
        <f ca="1">VLOOKUP(eurostat_totals[[#This Row],[energy carrier EUCalc]],$AE$11:$BI$24,COLUMN()-COLUMN($AD$29),FALSE)*eurostat_totals[[#This Row],[2020 1]]</f>
        <v>153.41061044329777</v>
      </c>
      <c r="AW354" s="81">
        <f ca="1">VLOOKUP(eurostat_totals[[#This Row],[energy carrier EUCalc]],$AE$11:$BI$24,COLUMN()-COLUMN($AD$29),FALSE)*eurostat_totals[[#This Row],[2020 1]]</f>
        <v>153.41061044329777</v>
      </c>
      <c r="AX354" s="81">
        <f ca="1">VLOOKUP(eurostat_totals[[#This Row],[energy carrier EUCalc]],$AE$11:$BI$24,COLUMN()-COLUMN($AD$29),FALSE)*eurostat_totals[[#This Row],[2020 1]]</f>
        <v>153.41061044329777</v>
      </c>
      <c r="AY354" s="81">
        <f ca="1">VLOOKUP(eurostat_totals[[#This Row],[energy carrier EUCalc]],$AE$11:$BI$24,COLUMN()-COLUMN($AD$29),FALSE)*eurostat_totals[[#This Row],[2020 1]]</f>
        <v>153.41061044329777</v>
      </c>
      <c r="AZ354" s="81">
        <f ca="1">VLOOKUP(eurostat_totals[[#This Row],[energy carrier EUCalc]],$AE$11:$BI$24,COLUMN()-COLUMN($AD$29),FALSE)*eurostat_totals[[#This Row],[2020 1]]</f>
        <v>153.41061044329777</v>
      </c>
      <c r="BA354" s="81">
        <f ca="1">VLOOKUP(eurostat_totals[[#This Row],[energy carrier EUCalc]],$AE$11:$BI$24,COLUMN()-COLUMN($AD$29),FALSE)*eurostat_totals[[#This Row],[2020 1]]</f>
        <v>153.41061044329777</v>
      </c>
      <c r="BB354" s="81">
        <f ca="1">VLOOKUP(eurostat_totals[[#This Row],[energy carrier EUCalc]],$AE$11:$BI$24,COLUMN()-COLUMN($AD$29),FALSE)*eurostat_totals[[#This Row],[2020 1]]</f>
        <v>153.41061044329777</v>
      </c>
      <c r="BC354" s="81">
        <f ca="1">VLOOKUP(eurostat_totals[[#This Row],[energy carrier EUCalc]],$AE$11:$BI$24,COLUMN()-COLUMN($AD$29),FALSE)*eurostat_totals[[#This Row],[2020 1]]</f>
        <v>114.05745385132141</v>
      </c>
      <c r="BD354" s="81">
        <f ca="1">VLOOKUP(eurostat_totals[[#This Row],[energy carrier EUCalc]],$AE$11:$BI$24,COLUMN()-COLUMN($AD$29),FALSE)*eurostat_totals[[#This Row],[2020 1]]</f>
        <v>114.05745385132141</v>
      </c>
      <c r="BE354" s="81">
        <f ca="1">VLOOKUP(eurostat_totals[[#This Row],[energy carrier EUCalc]],$AE$11:$BI$24,COLUMN()-COLUMN($AD$29),FALSE)*eurostat_totals[[#This Row],[2020 1]]</f>
        <v>114.05745385132141</v>
      </c>
      <c r="BF354" s="81">
        <f ca="1">VLOOKUP(eurostat_totals[[#This Row],[energy carrier EUCalc]],$AE$11:$BI$24,COLUMN()-COLUMN($AD$29),FALSE)*eurostat_totals[[#This Row],[2020 1]]</f>
        <v>114.05745385132141</v>
      </c>
      <c r="BG354" s="81">
        <f ca="1">VLOOKUP(eurostat_totals[[#This Row],[energy carrier EUCalc]],$AE$11:$BI$24,COLUMN()-COLUMN($AD$29),FALSE)*eurostat_totals[[#This Row],[2020 1]]</f>
        <v>114.05745385132141</v>
      </c>
      <c r="BH354" s="81">
        <f ca="1">VLOOKUP(eurostat_totals[[#This Row],[energy carrier EUCalc]],$AE$11:$BI$24,COLUMN()-COLUMN($AD$29),FALSE)*eurostat_totals[[#This Row],[2020 1]]</f>
        <v>114.05745385132141</v>
      </c>
      <c r="BI354" s="81">
        <f ca="1">VLOOKUP(eurostat_totals[[#This Row],[energy carrier EUCalc]],$AE$11:$BI$24,COLUMN()-COLUMN($AD$29),FALSE)*eurostat_totals[[#This Row],[2020 1]]</f>
        <v>114.05745385132141</v>
      </c>
    </row>
    <row r="355" spans="1:61" x14ac:dyDescent="0.25">
      <c r="A355" s="81" t="str">
        <f t="shared" si="137"/>
        <v>solid-bioItaly</v>
      </c>
      <c r="B355" s="6" t="s">
        <v>75</v>
      </c>
      <c r="C355" t="s">
        <v>5</v>
      </c>
      <c r="D355" s="84">
        <v>6928.7249131120379</v>
      </c>
      <c r="E355" s="84">
        <v>7947.5324146585981</v>
      </c>
      <c r="F355" s="84">
        <v>9425.4157244305443</v>
      </c>
      <c r="G355" s="84">
        <v>8789.2994573276537</v>
      </c>
      <c r="H355" s="84">
        <v>10581.060088180742</v>
      </c>
      <c r="I355" s="84">
        <v>10527.082409341208</v>
      </c>
      <c r="J355" s="84">
        <v>10296.606647295988</v>
      </c>
      <c r="K355" s="84">
        <v>11436.318725686389</v>
      </c>
      <c r="L355" s="84">
        <v>11772.331753873805</v>
      </c>
      <c r="M355" s="84">
        <v>12550.403553583163</v>
      </c>
      <c r="N355" s="84">
        <v>14465.814538118701</v>
      </c>
      <c r="O355" s="84">
        <v>14965.546542581376</v>
      </c>
      <c r="P355" s="84">
        <v>23973.044824596243</v>
      </c>
      <c r="Q355" s="84">
        <v>38412.245079804947</v>
      </c>
      <c r="R355" s="84">
        <v>24426.754387142013</v>
      </c>
      <c r="S355" s="84">
        <v>41995.950775556688</v>
      </c>
      <c r="T355" s="84">
        <v>48916.645279187156</v>
      </c>
      <c r="U355" s="84">
        <v>66543.270032453613</v>
      </c>
      <c r="V355" s="84">
        <v>79082.425134187666</v>
      </c>
      <c r="W355" s="84">
        <v>75692.465029899322</v>
      </c>
      <c r="X355" s="84">
        <v>74001.208299779028</v>
      </c>
      <c r="Y355" s="84">
        <v>46551.128139606233</v>
      </c>
      <c r="Z355" s="84">
        <v>67634.089256585867</v>
      </c>
      <c r="AA355" s="84">
        <v>65200.440894058454</v>
      </c>
      <c r="AB355" s="84">
        <v>52663.277351060409</v>
      </c>
      <c r="AC355" s="84">
        <v>61163.129305854171</v>
      </c>
      <c r="AD355" s="84">
        <v>59057.215797824487</v>
      </c>
      <c r="AE355" s="84">
        <v>64644.151699704285</v>
      </c>
      <c r="AF355" s="84">
        <f t="shared" si="134"/>
        <v>64046.164188327966</v>
      </c>
      <c r="AG355" s="84">
        <f t="shared" si="135"/>
        <v>63815.30884718187</v>
      </c>
      <c r="AH355" s="84">
        <f t="shared" si="136"/>
        <v>66045.715146406161</v>
      </c>
      <c r="AI355" s="84">
        <f ca="1">VLOOKUP(eurostat_totals[[#This Row],[energy carrier EUCalc]],$AE$11:$BI$24,COLUMN()-COLUMN($AD$29),FALSE)*eurostat_totals[[#This Row],[2020 1]]</f>
        <v>46232.000602484317</v>
      </c>
      <c r="AJ355" s="84">
        <f ca="1">VLOOKUP(eurostat_totals[[#This Row],[energy carrier EUCalc]],$AE$11:$BI$24,COLUMN()-COLUMN($AD$29),FALSE)*eurostat_totals[[#This Row],[2020 1]]</f>
        <v>46232.000602484317</v>
      </c>
      <c r="AK355" s="84">
        <f ca="1">VLOOKUP(eurostat_totals[[#This Row],[energy carrier EUCalc]],$AE$11:$BI$24,COLUMN()-COLUMN($AD$29),FALSE)*eurostat_totals[[#This Row],[2020 1]]</f>
        <v>46232.000602484317</v>
      </c>
      <c r="AL355" s="84">
        <f ca="1">VLOOKUP(eurostat_totals[[#This Row],[energy carrier EUCalc]],$AE$11:$BI$24,COLUMN()-COLUMN($AD$29),FALSE)*eurostat_totals[[#This Row],[2020 1]]</f>
        <v>46232.000602484317</v>
      </c>
      <c r="AM355" s="84">
        <f ca="1">VLOOKUP(eurostat_totals[[#This Row],[energy carrier EUCalc]],$AE$11:$BI$24,COLUMN()-COLUMN($AD$29),FALSE)*eurostat_totals[[#This Row],[2020 1]]</f>
        <v>46232.000602484317</v>
      </c>
      <c r="AN355" s="84">
        <f ca="1">VLOOKUP(eurostat_totals[[#This Row],[energy carrier EUCalc]],$AE$11:$BI$24,COLUMN()-COLUMN($AD$29),FALSE)*eurostat_totals[[#This Row],[2020 1]]</f>
        <v>46232.000602484317</v>
      </c>
      <c r="AO355" s="84">
        <f ca="1">VLOOKUP(eurostat_totals[[#This Row],[energy carrier EUCalc]],$AE$11:$BI$24,COLUMN()-COLUMN($AD$29),FALSE)*eurostat_totals[[#This Row],[2020 1]]</f>
        <v>47699.683161293338</v>
      </c>
      <c r="AP355" s="84">
        <f ca="1">VLOOKUP(eurostat_totals[[#This Row],[energy carrier EUCalc]],$AE$11:$BI$24,COLUMN()-COLUMN($AD$29),FALSE)*eurostat_totals[[#This Row],[2020 1]]</f>
        <v>47699.683161293338</v>
      </c>
      <c r="AQ355" s="84">
        <f ca="1">VLOOKUP(eurostat_totals[[#This Row],[energy carrier EUCalc]],$AE$11:$BI$24,COLUMN()-COLUMN($AD$29),FALSE)*eurostat_totals[[#This Row],[2020 1]]</f>
        <v>47699.683161293338</v>
      </c>
      <c r="AR355" s="81">
        <f ca="1">VLOOKUP(eurostat_totals[[#This Row],[energy carrier EUCalc]],$AE$11:$BI$24,COLUMN()-COLUMN($AD$29),FALSE)*eurostat_totals[[#This Row],[2020 1]]</f>
        <v>47699.683161293338</v>
      </c>
      <c r="AS355" s="81">
        <f ca="1">VLOOKUP(eurostat_totals[[#This Row],[energy carrier EUCalc]],$AE$11:$BI$24,COLUMN()-COLUMN($AD$29),FALSE)*eurostat_totals[[#This Row],[2020 1]]</f>
        <v>47699.683161293338</v>
      </c>
      <c r="AT355" s="81">
        <f ca="1">VLOOKUP(eurostat_totals[[#This Row],[energy carrier EUCalc]],$AE$11:$BI$24,COLUMN()-COLUMN($AD$29),FALSE)*eurostat_totals[[#This Row],[2020 1]]</f>
        <v>47699.683161293338</v>
      </c>
      <c r="AU355" s="81">
        <f ca="1">VLOOKUP(eurostat_totals[[#This Row],[energy carrier EUCalc]],$AE$11:$BI$24,COLUMN()-COLUMN($AD$29),FALSE)*eurostat_totals[[#This Row],[2020 1]]</f>
        <v>47699.683161293338</v>
      </c>
      <c r="AV355" s="81">
        <f ca="1">VLOOKUP(eurostat_totals[[#This Row],[energy carrier EUCalc]],$AE$11:$BI$24,COLUMN()-COLUMN($AD$29),FALSE)*eurostat_totals[[#This Row],[2020 1]]</f>
        <v>42195.873565759488</v>
      </c>
      <c r="AW355" s="81">
        <f ca="1">VLOOKUP(eurostat_totals[[#This Row],[energy carrier EUCalc]],$AE$11:$BI$24,COLUMN()-COLUMN($AD$29),FALSE)*eurostat_totals[[#This Row],[2020 1]]</f>
        <v>42195.873565759488</v>
      </c>
      <c r="AX355" s="81">
        <f ca="1">VLOOKUP(eurostat_totals[[#This Row],[energy carrier EUCalc]],$AE$11:$BI$24,COLUMN()-COLUMN($AD$29),FALSE)*eurostat_totals[[#This Row],[2020 1]]</f>
        <v>42195.873565759488</v>
      </c>
      <c r="AY355" s="81">
        <f ca="1">VLOOKUP(eurostat_totals[[#This Row],[energy carrier EUCalc]],$AE$11:$BI$24,COLUMN()-COLUMN($AD$29),FALSE)*eurostat_totals[[#This Row],[2020 1]]</f>
        <v>42195.873565759488</v>
      </c>
      <c r="AZ355" s="81">
        <f ca="1">VLOOKUP(eurostat_totals[[#This Row],[energy carrier EUCalc]],$AE$11:$BI$24,COLUMN()-COLUMN($AD$29),FALSE)*eurostat_totals[[#This Row],[2020 1]]</f>
        <v>42195.873565759488</v>
      </c>
      <c r="BA355" s="81">
        <f ca="1">VLOOKUP(eurostat_totals[[#This Row],[energy carrier EUCalc]],$AE$11:$BI$24,COLUMN()-COLUMN($AD$29),FALSE)*eurostat_totals[[#This Row],[2020 1]]</f>
        <v>42195.873565759488</v>
      </c>
      <c r="BB355" s="81">
        <f ca="1">VLOOKUP(eurostat_totals[[#This Row],[energy carrier EUCalc]],$AE$11:$BI$24,COLUMN()-COLUMN($AD$29),FALSE)*eurostat_totals[[#This Row],[2020 1]]</f>
        <v>42195.873565759488</v>
      </c>
      <c r="BC355" s="81">
        <f ca="1">VLOOKUP(eurostat_totals[[#This Row],[energy carrier EUCalc]],$AE$11:$BI$24,COLUMN()-COLUMN($AD$29),FALSE)*eurostat_totals[[#This Row],[2020 1]]</f>
        <v>31371.714694542934</v>
      </c>
      <c r="BD355" s="81">
        <f ca="1">VLOOKUP(eurostat_totals[[#This Row],[energy carrier EUCalc]],$AE$11:$BI$24,COLUMN()-COLUMN($AD$29),FALSE)*eurostat_totals[[#This Row],[2020 1]]</f>
        <v>31371.714694542934</v>
      </c>
      <c r="BE355" s="81">
        <f ca="1">VLOOKUP(eurostat_totals[[#This Row],[energy carrier EUCalc]],$AE$11:$BI$24,COLUMN()-COLUMN($AD$29),FALSE)*eurostat_totals[[#This Row],[2020 1]]</f>
        <v>31371.714694542934</v>
      </c>
      <c r="BF355" s="81">
        <f ca="1">VLOOKUP(eurostat_totals[[#This Row],[energy carrier EUCalc]],$AE$11:$BI$24,COLUMN()-COLUMN($AD$29),FALSE)*eurostat_totals[[#This Row],[2020 1]]</f>
        <v>31371.714694542934</v>
      </c>
      <c r="BG355" s="81">
        <f ca="1">VLOOKUP(eurostat_totals[[#This Row],[energy carrier EUCalc]],$AE$11:$BI$24,COLUMN()-COLUMN($AD$29),FALSE)*eurostat_totals[[#This Row],[2020 1]]</f>
        <v>31371.714694542934</v>
      </c>
      <c r="BH355" s="81">
        <f ca="1">VLOOKUP(eurostat_totals[[#This Row],[energy carrier EUCalc]],$AE$11:$BI$24,COLUMN()-COLUMN($AD$29),FALSE)*eurostat_totals[[#This Row],[2020 1]]</f>
        <v>31371.714694542934</v>
      </c>
      <c r="BI355" s="81">
        <f ca="1">VLOOKUP(eurostat_totals[[#This Row],[energy carrier EUCalc]],$AE$11:$BI$24,COLUMN()-COLUMN($AD$29),FALSE)*eurostat_totals[[#This Row],[2020 1]]</f>
        <v>31371.714694542934</v>
      </c>
    </row>
    <row r="356" spans="1:61" x14ac:dyDescent="0.25">
      <c r="A356" s="81" t="str">
        <f t="shared" si="137"/>
        <v>solid-bioLatvia</v>
      </c>
      <c r="B356" s="6" t="s">
        <v>75</v>
      </c>
      <c r="C356" t="s">
        <v>23</v>
      </c>
      <c r="D356" s="84">
        <v>4758.9531235828681</v>
      </c>
      <c r="E356" s="84">
        <v>5866.9933755984403</v>
      </c>
      <c r="F356" s="84">
        <v>5783.988437148776</v>
      </c>
      <c r="G356" s="84">
        <v>6277.726425755618</v>
      </c>
      <c r="H356" s="84">
        <v>6373.8054386036038</v>
      </c>
      <c r="I356" s="84">
        <v>7135.5669310791645</v>
      </c>
      <c r="J356" s="84">
        <v>7455.6875844162896</v>
      </c>
      <c r="K356" s="84">
        <v>7070.6446423685338</v>
      </c>
      <c r="L356" s="84">
        <v>7133.4260887367118</v>
      </c>
      <c r="M356" s="84">
        <v>6910.8183147467043</v>
      </c>
      <c r="N356" s="84">
        <v>6713.4226933664077</v>
      </c>
      <c r="O356" s="84">
        <v>7358.4333158830068</v>
      </c>
      <c r="P356" s="84">
        <v>7180.9689395647274</v>
      </c>
      <c r="Q356" s="84">
        <v>7589.8936807145437</v>
      </c>
      <c r="R356" s="84">
        <v>7564.0175355618185</v>
      </c>
      <c r="S356" s="84">
        <v>7583.6955126983512</v>
      </c>
      <c r="T356" s="84">
        <v>7273.0039366377887</v>
      </c>
      <c r="U356" s="84">
        <v>7050.1956361813018</v>
      </c>
      <c r="V356" s="84">
        <v>6949.4806214350901</v>
      </c>
      <c r="W356" s="84">
        <v>7786.4987802389333</v>
      </c>
      <c r="X356" s="84">
        <v>5739.2940345414081</v>
      </c>
      <c r="Y356" s="84">
        <v>5955.6055791894778</v>
      </c>
      <c r="Z356" s="84">
        <v>6399.3423294714348</v>
      </c>
      <c r="AA356" s="84">
        <v>5436.5104151567148</v>
      </c>
      <c r="AB356" s="84">
        <v>5326.2606762266005</v>
      </c>
      <c r="AC356" s="84">
        <v>4238.0655729506861</v>
      </c>
      <c r="AD356" s="84">
        <v>4164.963114279275</v>
      </c>
      <c r="AE356" s="84">
        <v>4672.8060611057281</v>
      </c>
      <c r="AF356" s="84">
        <f t="shared" si="134"/>
        <v>4327.4988074325865</v>
      </c>
      <c r="AG356" s="84">
        <f t="shared" si="135"/>
        <v>4105.6964858877609</v>
      </c>
      <c r="AH356" s="84">
        <f t="shared" si="136"/>
        <v>3861.5836478199931</v>
      </c>
      <c r="AI356" s="84">
        <f ca="1">VLOOKUP(eurostat_totals[[#This Row],[energy carrier EUCalc]],$AE$11:$BI$24,COLUMN()-COLUMN($AD$29),FALSE)*eurostat_totals[[#This Row],[2020 1]]</f>
        <v>2703.1085534739955</v>
      </c>
      <c r="AJ356" s="84">
        <f ca="1">VLOOKUP(eurostat_totals[[#This Row],[energy carrier EUCalc]],$AE$11:$BI$24,COLUMN()-COLUMN($AD$29),FALSE)*eurostat_totals[[#This Row],[2020 1]]</f>
        <v>2703.1085534739955</v>
      </c>
      <c r="AK356" s="84">
        <f ca="1">VLOOKUP(eurostat_totals[[#This Row],[energy carrier EUCalc]],$AE$11:$BI$24,COLUMN()-COLUMN($AD$29),FALSE)*eurostat_totals[[#This Row],[2020 1]]</f>
        <v>2703.1085534739955</v>
      </c>
      <c r="AL356" s="84">
        <f ca="1">VLOOKUP(eurostat_totals[[#This Row],[energy carrier EUCalc]],$AE$11:$BI$24,COLUMN()-COLUMN($AD$29),FALSE)*eurostat_totals[[#This Row],[2020 1]]</f>
        <v>2703.1085534739955</v>
      </c>
      <c r="AM356" s="84">
        <f ca="1">VLOOKUP(eurostat_totals[[#This Row],[energy carrier EUCalc]],$AE$11:$BI$24,COLUMN()-COLUMN($AD$29),FALSE)*eurostat_totals[[#This Row],[2020 1]]</f>
        <v>2703.1085534739955</v>
      </c>
      <c r="AN356" s="84">
        <f ca="1">VLOOKUP(eurostat_totals[[#This Row],[energy carrier EUCalc]],$AE$11:$BI$24,COLUMN()-COLUMN($AD$29),FALSE)*eurostat_totals[[#This Row],[2020 1]]</f>
        <v>2703.1085534739955</v>
      </c>
      <c r="AO356" s="84">
        <f ca="1">VLOOKUP(eurostat_totals[[#This Row],[energy carrier EUCalc]],$AE$11:$BI$24,COLUMN()-COLUMN($AD$29),FALSE)*eurostat_totals[[#This Row],[2020 1]]</f>
        <v>2788.9215234255507</v>
      </c>
      <c r="AP356" s="84">
        <f ca="1">VLOOKUP(eurostat_totals[[#This Row],[energy carrier EUCalc]],$AE$11:$BI$24,COLUMN()-COLUMN($AD$29),FALSE)*eurostat_totals[[#This Row],[2020 1]]</f>
        <v>2788.9215234255507</v>
      </c>
      <c r="AQ356" s="84">
        <f ca="1">VLOOKUP(eurostat_totals[[#This Row],[energy carrier EUCalc]],$AE$11:$BI$24,COLUMN()-COLUMN($AD$29),FALSE)*eurostat_totals[[#This Row],[2020 1]]</f>
        <v>2788.9215234255507</v>
      </c>
      <c r="AR356" s="81">
        <f ca="1">VLOOKUP(eurostat_totals[[#This Row],[energy carrier EUCalc]],$AE$11:$BI$24,COLUMN()-COLUMN($AD$29),FALSE)*eurostat_totals[[#This Row],[2020 1]]</f>
        <v>2788.9215234255507</v>
      </c>
      <c r="AS356" s="81">
        <f ca="1">VLOOKUP(eurostat_totals[[#This Row],[energy carrier EUCalc]],$AE$11:$BI$24,COLUMN()-COLUMN($AD$29),FALSE)*eurostat_totals[[#This Row],[2020 1]]</f>
        <v>2788.9215234255507</v>
      </c>
      <c r="AT356" s="81">
        <f ca="1">VLOOKUP(eurostat_totals[[#This Row],[energy carrier EUCalc]],$AE$11:$BI$24,COLUMN()-COLUMN($AD$29),FALSE)*eurostat_totals[[#This Row],[2020 1]]</f>
        <v>2788.9215234255507</v>
      </c>
      <c r="AU356" s="81">
        <f ca="1">VLOOKUP(eurostat_totals[[#This Row],[energy carrier EUCalc]],$AE$11:$BI$24,COLUMN()-COLUMN($AD$29),FALSE)*eurostat_totals[[#This Row],[2020 1]]</f>
        <v>2788.9215234255507</v>
      </c>
      <c r="AV356" s="81">
        <f ca="1">VLOOKUP(eurostat_totals[[#This Row],[energy carrier EUCalc]],$AE$11:$BI$24,COLUMN()-COLUMN($AD$29),FALSE)*eurostat_totals[[#This Row],[2020 1]]</f>
        <v>2467.1228861072177</v>
      </c>
      <c r="AW356" s="81">
        <f ca="1">VLOOKUP(eurostat_totals[[#This Row],[energy carrier EUCalc]],$AE$11:$BI$24,COLUMN()-COLUMN($AD$29),FALSE)*eurostat_totals[[#This Row],[2020 1]]</f>
        <v>2467.1228861072177</v>
      </c>
      <c r="AX356" s="81">
        <f ca="1">VLOOKUP(eurostat_totals[[#This Row],[energy carrier EUCalc]],$AE$11:$BI$24,COLUMN()-COLUMN($AD$29),FALSE)*eurostat_totals[[#This Row],[2020 1]]</f>
        <v>2467.1228861072177</v>
      </c>
      <c r="AY356" s="81">
        <f ca="1">VLOOKUP(eurostat_totals[[#This Row],[energy carrier EUCalc]],$AE$11:$BI$24,COLUMN()-COLUMN($AD$29),FALSE)*eurostat_totals[[#This Row],[2020 1]]</f>
        <v>2467.1228861072177</v>
      </c>
      <c r="AZ356" s="81">
        <f ca="1">VLOOKUP(eurostat_totals[[#This Row],[energy carrier EUCalc]],$AE$11:$BI$24,COLUMN()-COLUMN($AD$29),FALSE)*eurostat_totals[[#This Row],[2020 1]]</f>
        <v>2467.1228861072177</v>
      </c>
      <c r="BA356" s="81">
        <f ca="1">VLOOKUP(eurostat_totals[[#This Row],[energy carrier EUCalc]],$AE$11:$BI$24,COLUMN()-COLUMN($AD$29),FALSE)*eurostat_totals[[#This Row],[2020 1]]</f>
        <v>2467.1228861072177</v>
      </c>
      <c r="BB356" s="81">
        <f ca="1">VLOOKUP(eurostat_totals[[#This Row],[energy carrier EUCalc]],$AE$11:$BI$24,COLUMN()-COLUMN($AD$29),FALSE)*eurostat_totals[[#This Row],[2020 1]]</f>
        <v>2467.1228861072177</v>
      </c>
      <c r="BC356" s="81">
        <f ca="1">VLOOKUP(eurostat_totals[[#This Row],[energy carrier EUCalc]],$AE$11:$BI$24,COLUMN()-COLUMN($AD$29),FALSE)*eurostat_totals[[#This Row],[2020 1]]</f>
        <v>1834.252232714497</v>
      </c>
      <c r="BD356" s="81">
        <f ca="1">VLOOKUP(eurostat_totals[[#This Row],[energy carrier EUCalc]],$AE$11:$BI$24,COLUMN()-COLUMN($AD$29),FALSE)*eurostat_totals[[#This Row],[2020 1]]</f>
        <v>1834.252232714497</v>
      </c>
      <c r="BE356" s="81">
        <f ca="1">VLOOKUP(eurostat_totals[[#This Row],[energy carrier EUCalc]],$AE$11:$BI$24,COLUMN()-COLUMN($AD$29),FALSE)*eurostat_totals[[#This Row],[2020 1]]</f>
        <v>1834.252232714497</v>
      </c>
      <c r="BF356" s="81">
        <f ca="1">VLOOKUP(eurostat_totals[[#This Row],[energy carrier EUCalc]],$AE$11:$BI$24,COLUMN()-COLUMN($AD$29),FALSE)*eurostat_totals[[#This Row],[2020 1]]</f>
        <v>1834.252232714497</v>
      </c>
      <c r="BG356" s="81">
        <f ca="1">VLOOKUP(eurostat_totals[[#This Row],[energy carrier EUCalc]],$AE$11:$BI$24,COLUMN()-COLUMN($AD$29),FALSE)*eurostat_totals[[#This Row],[2020 1]]</f>
        <v>1834.252232714497</v>
      </c>
      <c r="BH356" s="81">
        <f ca="1">VLOOKUP(eurostat_totals[[#This Row],[energy carrier EUCalc]],$AE$11:$BI$24,COLUMN()-COLUMN($AD$29),FALSE)*eurostat_totals[[#This Row],[2020 1]]</f>
        <v>1834.252232714497</v>
      </c>
      <c r="BI356" s="81">
        <f ca="1">VLOOKUP(eurostat_totals[[#This Row],[energy carrier EUCalc]],$AE$11:$BI$24,COLUMN()-COLUMN($AD$29),FALSE)*eurostat_totals[[#This Row],[2020 1]]</f>
        <v>1834.252232714497</v>
      </c>
    </row>
    <row r="357" spans="1:61" x14ac:dyDescent="0.25">
      <c r="A357" s="81" t="str">
        <f t="shared" si="137"/>
        <v>solid-bioLithuania</v>
      </c>
      <c r="B357" s="6" t="s">
        <v>75</v>
      </c>
      <c r="C357" t="s">
        <v>24</v>
      </c>
      <c r="D357" s="84">
        <v>2128.5151834697044</v>
      </c>
      <c r="E357" s="84">
        <v>2128.5151834697044</v>
      </c>
      <c r="F357" s="84">
        <v>2188.1211744777866</v>
      </c>
      <c r="G357" s="84">
        <v>3574.1808065520859</v>
      </c>
      <c r="H357" s="84">
        <v>3594.0461692306394</v>
      </c>
      <c r="I357" s="84">
        <v>3920.9333859087897</v>
      </c>
      <c r="J357" s="84">
        <v>4227.7076655978353</v>
      </c>
      <c r="K357" s="84">
        <v>4316.6462609199125</v>
      </c>
      <c r="L357" s="84">
        <v>4663.3988402766163</v>
      </c>
      <c r="M357" s="84">
        <v>4891.1672059828616</v>
      </c>
      <c r="N357" s="84">
        <v>5215.2122695758935</v>
      </c>
      <c r="O357" s="84">
        <v>5350.8889960609667</v>
      </c>
      <c r="P357" s="84">
        <v>5260.0451065453872</v>
      </c>
      <c r="Q357" s="84">
        <v>5282.8487916333415</v>
      </c>
      <c r="R357" s="84">
        <v>5361.9021136763204</v>
      </c>
      <c r="S357" s="84">
        <v>5512.660343352376</v>
      </c>
      <c r="T357" s="84">
        <v>5728.3484578511889</v>
      </c>
      <c r="U357" s="84">
        <v>5470.8590226919259</v>
      </c>
      <c r="V357" s="84">
        <v>5663.7648754926067</v>
      </c>
      <c r="W357" s="84">
        <v>5750.5534140769259</v>
      </c>
      <c r="X357" s="84">
        <v>5640.8941196048609</v>
      </c>
      <c r="Y357" s="84">
        <v>5404.2088435961459</v>
      </c>
      <c r="Z357" s="84">
        <v>5411.8458081643284</v>
      </c>
      <c r="AA357" s="84">
        <v>5174.8090900587977</v>
      </c>
      <c r="AB357" s="84">
        <v>4810.7261722438579</v>
      </c>
      <c r="AC357" s="84">
        <v>4606.7344325806052</v>
      </c>
      <c r="AD357" s="84">
        <v>4543.2753069728788</v>
      </c>
      <c r="AE357" s="84">
        <v>4414.554399725961</v>
      </c>
      <c r="AF357" s="84">
        <f t="shared" si="134"/>
        <v>4215.0961180382874</v>
      </c>
      <c r="AG357" s="84">
        <f t="shared" si="135"/>
        <v>4023.1535236341851</v>
      </c>
      <c r="AH357" s="84">
        <f t="shared" si="136"/>
        <v>3865.6389939122505</v>
      </c>
      <c r="AI357" s="84">
        <f ca="1">VLOOKUP(eurostat_totals[[#This Row],[energy carrier EUCalc]],$AE$11:$BI$24,COLUMN()-COLUMN($AD$29),FALSE)*eurostat_totals[[#This Row],[2020 1]]</f>
        <v>2705.9472957385756</v>
      </c>
      <c r="AJ357" s="84">
        <f ca="1">VLOOKUP(eurostat_totals[[#This Row],[energy carrier EUCalc]],$AE$11:$BI$24,COLUMN()-COLUMN($AD$29),FALSE)*eurostat_totals[[#This Row],[2020 1]]</f>
        <v>2705.9472957385756</v>
      </c>
      <c r="AK357" s="84">
        <f ca="1">VLOOKUP(eurostat_totals[[#This Row],[energy carrier EUCalc]],$AE$11:$BI$24,COLUMN()-COLUMN($AD$29),FALSE)*eurostat_totals[[#This Row],[2020 1]]</f>
        <v>2705.9472957385756</v>
      </c>
      <c r="AL357" s="84">
        <f ca="1">VLOOKUP(eurostat_totals[[#This Row],[energy carrier EUCalc]],$AE$11:$BI$24,COLUMN()-COLUMN($AD$29),FALSE)*eurostat_totals[[#This Row],[2020 1]]</f>
        <v>2705.9472957385756</v>
      </c>
      <c r="AM357" s="84">
        <f ca="1">VLOOKUP(eurostat_totals[[#This Row],[energy carrier EUCalc]],$AE$11:$BI$24,COLUMN()-COLUMN($AD$29),FALSE)*eurostat_totals[[#This Row],[2020 1]]</f>
        <v>2705.9472957385756</v>
      </c>
      <c r="AN357" s="84">
        <f ca="1">VLOOKUP(eurostat_totals[[#This Row],[energy carrier EUCalc]],$AE$11:$BI$24,COLUMN()-COLUMN($AD$29),FALSE)*eurostat_totals[[#This Row],[2020 1]]</f>
        <v>2705.9472957385756</v>
      </c>
      <c r="AO357" s="84">
        <f ca="1">VLOOKUP(eurostat_totals[[#This Row],[energy carrier EUCalc]],$AE$11:$BI$24,COLUMN()-COLUMN($AD$29),FALSE)*eurostat_totals[[#This Row],[2020 1]]</f>
        <v>2791.8503844921811</v>
      </c>
      <c r="AP357" s="84">
        <f ca="1">VLOOKUP(eurostat_totals[[#This Row],[energy carrier EUCalc]],$AE$11:$BI$24,COLUMN()-COLUMN($AD$29),FALSE)*eurostat_totals[[#This Row],[2020 1]]</f>
        <v>2791.8503844921811</v>
      </c>
      <c r="AQ357" s="84">
        <f ca="1">VLOOKUP(eurostat_totals[[#This Row],[energy carrier EUCalc]],$AE$11:$BI$24,COLUMN()-COLUMN($AD$29),FALSE)*eurostat_totals[[#This Row],[2020 1]]</f>
        <v>2791.8503844921811</v>
      </c>
      <c r="AR357" s="81">
        <f ca="1">VLOOKUP(eurostat_totals[[#This Row],[energy carrier EUCalc]],$AE$11:$BI$24,COLUMN()-COLUMN($AD$29),FALSE)*eurostat_totals[[#This Row],[2020 1]]</f>
        <v>2791.8503844921811</v>
      </c>
      <c r="AS357" s="81">
        <f ca="1">VLOOKUP(eurostat_totals[[#This Row],[energy carrier EUCalc]],$AE$11:$BI$24,COLUMN()-COLUMN($AD$29),FALSE)*eurostat_totals[[#This Row],[2020 1]]</f>
        <v>2791.8503844921811</v>
      </c>
      <c r="AT357" s="81">
        <f ca="1">VLOOKUP(eurostat_totals[[#This Row],[energy carrier EUCalc]],$AE$11:$BI$24,COLUMN()-COLUMN($AD$29),FALSE)*eurostat_totals[[#This Row],[2020 1]]</f>
        <v>2791.8503844921811</v>
      </c>
      <c r="AU357" s="81">
        <f ca="1">VLOOKUP(eurostat_totals[[#This Row],[energy carrier EUCalc]],$AE$11:$BI$24,COLUMN()-COLUMN($AD$29),FALSE)*eurostat_totals[[#This Row],[2020 1]]</f>
        <v>2791.8503844921811</v>
      </c>
      <c r="AV357" s="81">
        <f ca="1">VLOOKUP(eurostat_totals[[#This Row],[energy carrier EUCalc]],$AE$11:$BI$24,COLUMN()-COLUMN($AD$29),FALSE)*eurostat_totals[[#This Row],[2020 1]]</f>
        <v>2469.7138016661597</v>
      </c>
      <c r="AW357" s="81">
        <f ca="1">VLOOKUP(eurostat_totals[[#This Row],[energy carrier EUCalc]],$AE$11:$BI$24,COLUMN()-COLUMN($AD$29),FALSE)*eurostat_totals[[#This Row],[2020 1]]</f>
        <v>2469.7138016661597</v>
      </c>
      <c r="AX357" s="81">
        <f ca="1">VLOOKUP(eurostat_totals[[#This Row],[energy carrier EUCalc]],$AE$11:$BI$24,COLUMN()-COLUMN($AD$29),FALSE)*eurostat_totals[[#This Row],[2020 1]]</f>
        <v>2469.7138016661597</v>
      </c>
      <c r="AY357" s="81">
        <f ca="1">VLOOKUP(eurostat_totals[[#This Row],[energy carrier EUCalc]],$AE$11:$BI$24,COLUMN()-COLUMN($AD$29),FALSE)*eurostat_totals[[#This Row],[2020 1]]</f>
        <v>2469.7138016661597</v>
      </c>
      <c r="AZ357" s="81">
        <f ca="1">VLOOKUP(eurostat_totals[[#This Row],[energy carrier EUCalc]],$AE$11:$BI$24,COLUMN()-COLUMN($AD$29),FALSE)*eurostat_totals[[#This Row],[2020 1]]</f>
        <v>2469.7138016661597</v>
      </c>
      <c r="BA357" s="81">
        <f ca="1">VLOOKUP(eurostat_totals[[#This Row],[energy carrier EUCalc]],$AE$11:$BI$24,COLUMN()-COLUMN($AD$29),FALSE)*eurostat_totals[[#This Row],[2020 1]]</f>
        <v>2469.7138016661597</v>
      </c>
      <c r="BB357" s="81">
        <f ca="1">VLOOKUP(eurostat_totals[[#This Row],[energy carrier EUCalc]],$AE$11:$BI$24,COLUMN()-COLUMN($AD$29),FALSE)*eurostat_totals[[#This Row],[2020 1]]</f>
        <v>2469.7138016661597</v>
      </c>
      <c r="BC357" s="81">
        <f ca="1">VLOOKUP(eurostat_totals[[#This Row],[energy carrier EUCalc]],$AE$11:$BI$24,COLUMN()-COLUMN($AD$29),FALSE)*eurostat_totals[[#This Row],[2020 1]]</f>
        <v>1836.1785221083194</v>
      </c>
      <c r="BD357" s="81">
        <f ca="1">VLOOKUP(eurostat_totals[[#This Row],[energy carrier EUCalc]],$AE$11:$BI$24,COLUMN()-COLUMN($AD$29),FALSE)*eurostat_totals[[#This Row],[2020 1]]</f>
        <v>1836.1785221083194</v>
      </c>
      <c r="BE357" s="81">
        <f ca="1">VLOOKUP(eurostat_totals[[#This Row],[energy carrier EUCalc]],$AE$11:$BI$24,COLUMN()-COLUMN($AD$29),FALSE)*eurostat_totals[[#This Row],[2020 1]]</f>
        <v>1836.1785221083194</v>
      </c>
      <c r="BF357" s="81">
        <f ca="1">VLOOKUP(eurostat_totals[[#This Row],[energy carrier EUCalc]],$AE$11:$BI$24,COLUMN()-COLUMN($AD$29),FALSE)*eurostat_totals[[#This Row],[2020 1]]</f>
        <v>1836.1785221083194</v>
      </c>
      <c r="BG357" s="81">
        <f ca="1">VLOOKUP(eurostat_totals[[#This Row],[energy carrier EUCalc]],$AE$11:$BI$24,COLUMN()-COLUMN($AD$29),FALSE)*eurostat_totals[[#This Row],[2020 1]]</f>
        <v>1836.1785221083194</v>
      </c>
      <c r="BH357" s="81">
        <f ca="1">VLOOKUP(eurostat_totals[[#This Row],[energy carrier EUCalc]],$AE$11:$BI$24,COLUMN()-COLUMN($AD$29),FALSE)*eurostat_totals[[#This Row],[2020 1]]</f>
        <v>1836.1785221083194</v>
      </c>
      <c r="BI357" s="81">
        <f ca="1">VLOOKUP(eurostat_totals[[#This Row],[energy carrier EUCalc]],$AE$11:$BI$24,COLUMN()-COLUMN($AD$29),FALSE)*eurostat_totals[[#This Row],[2020 1]]</f>
        <v>1836.1785221083194</v>
      </c>
    </row>
    <row r="358" spans="1:61" x14ac:dyDescent="0.25">
      <c r="A358" s="81" t="str">
        <f t="shared" si="137"/>
        <v>solid-bioLuxembourg</v>
      </c>
      <c r="B358" s="6" t="s">
        <v>75</v>
      </c>
      <c r="C358" t="s">
        <v>27</v>
      </c>
      <c r="D358" s="84">
        <v>0</v>
      </c>
      <c r="E358" s="84">
        <v>0</v>
      </c>
      <c r="F358" s="84">
        <v>167.13379443501438</v>
      </c>
      <c r="G358" s="84">
        <v>167.13379443501438</v>
      </c>
      <c r="H358" s="84">
        <v>167.13379443501438</v>
      </c>
      <c r="I358" s="84">
        <v>167.13379443501438</v>
      </c>
      <c r="J358" s="84">
        <v>167.13379443501438</v>
      </c>
      <c r="K358" s="84">
        <v>167.13379443501438</v>
      </c>
      <c r="L358" s="84">
        <v>167.13379443501438</v>
      </c>
      <c r="M358" s="84">
        <v>167.13379443501438</v>
      </c>
      <c r="N358" s="84">
        <v>163.82496623154307</v>
      </c>
      <c r="O358" s="84">
        <v>177.63299991764728</v>
      </c>
      <c r="P358" s="84">
        <v>163.04910101771418</v>
      </c>
      <c r="Q358" s="84">
        <v>166.55829378596454</v>
      </c>
      <c r="R358" s="84">
        <v>178.04815671035581</v>
      </c>
      <c r="S358" s="84">
        <v>170.01696255699508</v>
      </c>
      <c r="T358" s="84">
        <v>169.76390448756126</v>
      </c>
      <c r="U358" s="84">
        <v>150.79768809565422</v>
      </c>
      <c r="V358" s="84">
        <v>165.4659888957481</v>
      </c>
      <c r="W358" s="84">
        <v>183.04915262892618</v>
      </c>
      <c r="X358" s="84">
        <v>187.99273662332189</v>
      </c>
      <c r="Y358" s="84">
        <v>142.9611791092085</v>
      </c>
      <c r="Z358" s="84">
        <v>181.08021240458589</v>
      </c>
      <c r="AA358" s="84">
        <v>199.0173270732044</v>
      </c>
      <c r="AB358" s="84">
        <v>219.07542856020004</v>
      </c>
      <c r="AC358" s="84">
        <v>235.23966770978129</v>
      </c>
      <c r="AD358" s="84">
        <v>264.93306432501186</v>
      </c>
      <c r="AE358" s="84">
        <v>274.43579033468995</v>
      </c>
      <c r="AF358" s="84">
        <f t="shared" si="134"/>
        <v>293.10690592071074</v>
      </c>
      <c r="AG358" s="84">
        <f t="shared" si="135"/>
        <v>311.92482169021201</v>
      </c>
      <c r="AH358" s="84">
        <f t="shared" si="136"/>
        <v>330.49470031621439</v>
      </c>
      <c r="AI358" s="84">
        <f ca="1">VLOOKUP(eurostat_totals[[#This Row],[energy carrier EUCalc]],$AE$11:$BI$24,COLUMN()-COLUMN($AD$29),FALSE)*eurostat_totals[[#This Row],[2020 1]]</f>
        <v>231.3462902213501</v>
      </c>
      <c r="AJ358" s="84">
        <f ca="1">VLOOKUP(eurostat_totals[[#This Row],[energy carrier EUCalc]],$AE$11:$BI$24,COLUMN()-COLUMN($AD$29),FALSE)*eurostat_totals[[#This Row],[2020 1]]</f>
        <v>231.3462902213501</v>
      </c>
      <c r="AK358" s="84">
        <f ca="1">VLOOKUP(eurostat_totals[[#This Row],[energy carrier EUCalc]],$AE$11:$BI$24,COLUMN()-COLUMN($AD$29),FALSE)*eurostat_totals[[#This Row],[2020 1]]</f>
        <v>231.3462902213501</v>
      </c>
      <c r="AL358" s="84">
        <f ca="1">VLOOKUP(eurostat_totals[[#This Row],[energy carrier EUCalc]],$AE$11:$BI$24,COLUMN()-COLUMN($AD$29),FALSE)*eurostat_totals[[#This Row],[2020 1]]</f>
        <v>231.3462902213501</v>
      </c>
      <c r="AM358" s="84">
        <f ca="1">VLOOKUP(eurostat_totals[[#This Row],[energy carrier EUCalc]],$AE$11:$BI$24,COLUMN()-COLUMN($AD$29),FALSE)*eurostat_totals[[#This Row],[2020 1]]</f>
        <v>231.3462902213501</v>
      </c>
      <c r="AN358" s="84">
        <f ca="1">VLOOKUP(eurostat_totals[[#This Row],[energy carrier EUCalc]],$AE$11:$BI$24,COLUMN()-COLUMN($AD$29),FALSE)*eurostat_totals[[#This Row],[2020 1]]</f>
        <v>231.3462902213501</v>
      </c>
      <c r="AO358" s="84">
        <f ca="1">VLOOKUP(eurostat_totals[[#This Row],[energy carrier EUCalc]],$AE$11:$BI$24,COLUMN()-COLUMN($AD$29),FALSE)*eurostat_totals[[#This Row],[2020 1]]</f>
        <v>238.69061689504372</v>
      </c>
      <c r="AP358" s="84">
        <f ca="1">VLOOKUP(eurostat_totals[[#This Row],[energy carrier EUCalc]],$AE$11:$BI$24,COLUMN()-COLUMN($AD$29),FALSE)*eurostat_totals[[#This Row],[2020 1]]</f>
        <v>238.69061689504372</v>
      </c>
      <c r="AQ358" s="84">
        <f ca="1">VLOOKUP(eurostat_totals[[#This Row],[energy carrier EUCalc]],$AE$11:$BI$24,COLUMN()-COLUMN($AD$29),FALSE)*eurostat_totals[[#This Row],[2020 1]]</f>
        <v>238.69061689504372</v>
      </c>
      <c r="AR358" s="81">
        <f ca="1">VLOOKUP(eurostat_totals[[#This Row],[energy carrier EUCalc]],$AE$11:$BI$24,COLUMN()-COLUMN($AD$29),FALSE)*eurostat_totals[[#This Row],[2020 1]]</f>
        <v>238.69061689504372</v>
      </c>
      <c r="AS358" s="81">
        <f ca="1">VLOOKUP(eurostat_totals[[#This Row],[energy carrier EUCalc]],$AE$11:$BI$24,COLUMN()-COLUMN($AD$29),FALSE)*eurostat_totals[[#This Row],[2020 1]]</f>
        <v>238.69061689504372</v>
      </c>
      <c r="AT358" s="81">
        <f ca="1">VLOOKUP(eurostat_totals[[#This Row],[energy carrier EUCalc]],$AE$11:$BI$24,COLUMN()-COLUMN($AD$29),FALSE)*eurostat_totals[[#This Row],[2020 1]]</f>
        <v>238.69061689504372</v>
      </c>
      <c r="AU358" s="81">
        <f ca="1">VLOOKUP(eurostat_totals[[#This Row],[energy carrier EUCalc]],$AE$11:$BI$24,COLUMN()-COLUMN($AD$29),FALSE)*eurostat_totals[[#This Row],[2020 1]]</f>
        <v>238.69061689504372</v>
      </c>
      <c r="AV358" s="81">
        <f ca="1">VLOOKUP(eurostat_totals[[#This Row],[energy carrier EUCalc]],$AE$11:$BI$24,COLUMN()-COLUMN($AD$29),FALSE)*eurostat_totals[[#This Row],[2020 1]]</f>
        <v>211.1493918686925</v>
      </c>
      <c r="AW358" s="81">
        <f ca="1">VLOOKUP(eurostat_totals[[#This Row],[energy carrier EUCalc]],$AE$11:$BI$24,COLUMN()-COLUMN($AD$29),FALSE)*eurostat_totals[[#This Row],[2020 1]]</f>
        <v>211.1493918686925</v>
      </c>
      <c r="AX358" s="81">
        <f ca="1">VLOOKUP(eurostat_totals[[#This Row],[energy carrier EUCalc]],$AE$11:$BI$24,COLUMN()-COLUMN($AD$29),FALSE)*eurostat_totals[[#This Row],[2020 1]]</f>
        <v>211.1493918686925</v>
      </c>
      <c r="AY358" s="81">
        <f ca="1">VLOOKUP(eurostat_totals[[#This Row],[energy carrier EUCalc]],$AE$11:$BI$24,COLUMN()-COLUMN($AD$29),FALSE)*eurostat_totals[[#This Row],[2020 1]]</f>
        <v>211.1493918686925</v>
      </c>
      <c r="AZ358" s="81">
        <f ca="1">VLOOKUP(eurostat_totals[[#This Row],[energy carrier EUCalc]],$AE$11:$BI$24,COLUMN()-COLUMN($AD$29),FALSE)*eurostat_totals[[#This Row],[2020 1]]</f>
        <v>211.1493918686925</v>
      </c>
      <c r="BA358" s="81">
        <f ca="1">VLOOKUP(eurostat_totals[[#This Row],[energy carrier EUCalc]],$AE$11:$BI$24,COLUMN()-COLUMN($AD$29),FALSE)*eurostat_totals[[#This Row],[2020 1]]</f>
        <v>211.1493918686925</v>
      </c>
      <c r="BB358" s="81">
        <f ca="1">VLOOKUP(eurostat_totals[[#This Row],[energy carrier EUCalc]],$AE$11:$BI$24,COLUMN()-COLUMN($AD$29),FALSE)*eurostat_totals[[#This Row],[2020 1]]</f>
        <v>211.1493918686925</v>
      </c>
      <c r="BC358" s="81">
        <f ca="1">VLOOKUP(eurostat_totals[[#This Row],[energy carrier EUCalc]],$AE$11:$BI$24,COLUMN()-COLUMN($AD$29),FALSE)*eurostat_totals[[#This Row],[2020 1]]</f>
        <v>156.98498265020186</v>
      </c>
      <c r="BD358" s="81">
        <f ca="1">VLOOKUP(eurostat_totals[[#This Row],[energy carrier EUCalc]],$AE$11:$BI$24,COLUMN()-COLUMN($AD$29),FALSE)*eurostat_totals[[#This Row],[2020 1]]</f>
        <v>156.98498265020186</v>
      </c>
      <c r="BE358" s="81">
        <f ca="1">VLOOKUP(eurostat_totals[[#This Row],[energy carrier EUCalc]],$AE$11:$BI$24,COLUMN()-COLUMN($AD$29),FALSE)*eurostat_totals[[#This Row],[2020 1]]</f>
        <v>156.98498265020186</v>
      </c>
      <c r="BF358" s="81">
        <f ca="1">VLOOKUP(eurostat_totals[[#This Row],[energy carrier EUCalc]],$AE$11:$BI$24,COLUMN()-COLUMN($AD$29),FALSE)*eurostat_totals[[#This Row],[2020 1]]</f>
        <v>156.98498265020186</v>
      </c>
      <c r="BG358" s="81">
        <f ca="1">VLOOKUP(eurostat_totals[[#This Row],[energy carrier EUCalc]],$AE$11:$BI$24,COLUMN()-COLUMN($AD$29),FALSE)*eurostat_totals[[#This Row],[2020 1]]</f>
        <v>156.98498265020186</v>
      </c>
      <c r="BH358" s="81">
        <f ca="1">VLOOKUP(eurostat_totals[[#This Row],[energy carrier EUCalc]],$AE$11:$BI$24,COLUMN()-COLUMN($AD$29),FALSE)*eurostat_totals[[#This Row],[2020 1]]</f>
        <v>156.98498265020186</v>
      </c>
      <c r="BI358" s="81">
        <f ca="1">VLOOKUP(eurostat_totals[[#This Row],[energy carrier EUCalc]],$AE$11:$BI$24,COLUMN()-COLUMN($AD$29),FALSE)*eurostat_totals[[#This Row],[2020 1]]</f>
        <v>156.98498265020186</v>
      </c>
    </row>
    <row r="359" spans="1:61" x14ac:dyDescent="0.25">
      <c r="A359" s="81" t="str">
        <f t="shared" si="137"/>
        <v>solid-bioMalta</v>
      </c>
      <c r="B359" s="6" t="s">
        <v>75</v>
      </c>
      <c r="C359" t="s">
        <v>29</v>
      </c>
      <c r="D359" s="84">
        <v>0</v>
      </c>
      <c r="E359" s="84">
        <v>0</v>
      </c>
      <c r="F359" s="84">
        <v>0</v>
      </c>
      <c r="G359" s="84">
        <v>0</v>
      </c>
      <c r="H359" s="84">
        <v>0</v>
      </c>
      <c r="I359" s="84">
        <v>0</v>
      </c>
      <c r="J359" s="84">
        <v>0</v>
      </c>
      <c r="K359" s="84">
        <v>0</v>
      </c>
      <c r="L359" s="84">
        <v>0</v>
      </c>
      <c r="M359" s="84">
        <v>0</v>
      </c>
      <c r="N359" s="84">
        <v>0</v>
      </c>
      <c r="O359" s="84">
        <v>0</v>
      </c>
      <c r="P359" s="84">
        <v>0</v>
      </c>
      <c r="Q359" s="84">
        <v>0</v>
      </c>
      <c r="R359" s="84">
        <v>0</v>
      </c>
      <c r="S359" s="84">
        <v>0</v>
      </c>
      <c r="T359" s="84">
        <v>0</v>
      </c>
      <c r="U359" s="84">
        <v>0</v>
      </c>
      <c r="V359" s="84">
        <v>0</v>
      </c>
      <c r="W359" s="84">
        <v>0</v>
      </c>
      <c r="X359" s="84">
        <v>8.6062000000000012</v>
      </c>
      <c r="Y359" s="84">
        <v>8.3387100000000007</v>
      </c>
      <c r="Z359" s="84">
        <v>11.10665</v>
      </c>
      <c r="AA359" s="84">
        <v>10.001800000000001</v>
      </c>
      <c r="AB359" s="84">
        <v>12.50225</v>
      </c>
      <c r="AC359" s="84">
        <v>13.32798</v>
      </c>
      <c r="AD359" s="84">
        <v>12.781370000000001</v>
      </c>
      <c r="AE359" s="84">
        <v>15.747020000000003</v>
      </c>
      <c r="AF359" s="84">
        <f t="shared" si="134"/>
        <v>16.675094000000001</v>
      </c>
      <c r="AG359" s="84">
        <f t="shared" si="135"/>
        <v>18.009752800000001</v>
      </c>
      <c r="AH359" s="84">
        <f t="shared" si="136"/>
        <v>19.111253360000003</v>
      </c>
      <c r="AI359" s="84">
        <f ca="1">VLOOKUP(eurostat_totals[[#This Row],[energy carrier EUCalc]],$AE$11:$BI$24,COLUMN()-COLUMN($AD$29),FALSE)*eurostat_totals[[#This Row],[2020 1]]</f>
        <v>13.377877352000004</v>
      </c>
      <c r="AJ359" s="84">
        <f ca="1">VLOOKUP(eurostat_totals[[#This Row],[energy carrier EUCalc]],$AE$11:$BI$24,COLUMN()-COLUMN($AD$29),FALSE)*eurostat_totals[[#This Row],[2020 1]]</f>
        <v>13.377877352000004</v>
      </c>
      <c r="AK359" s="84">
        <f ca="1">VLOOKUP(eurostat_totals[[#This Row],[energy carrier EUCalc]],$AE$11:$BI$24,COLUMN()-COLUMN($AD$29),FALSE)*eurostat_totals[[#This Row],[2020 1]]</f>
        <v>13.377877352000004</v>
      </c>
      <c r="AL359" s="84">
        <f ca="1">VLOOKUP(eurostat_totals[[#This Row],[energy carrier EUCalc]],$AE$11:$BI$24,COLUMN()-COLUMN($AD$29),FALSE)*eurostat_totals[[#This Row],[2020 1]]</f>
        <v>13.377877352000004</v>
      </c>
      <c r="AM359" s="84">
        <f ca="1">VLOOKUP(eurostat_totals[[#This Row],[energy carrier EUCalc]],$AE$11:$BI$24,COLUMN()-COLUMN($AD$29),FALSE)*eurostat_totals[[#This Row],[2020 1]]</f>
        <v>13.377877352000004</v>
      </c>
      <c r="AN359" s="84">
        <f ca="1">VLOOKUP(eurostat_totals[[#This Row],[energy carrier EUCalc]],$AE$11:$BI$24,COLUMN()-COLUMN($AD$29),FALSE)*eurostat_totals[[#This Row],[2020 1]]</f>
        <v>13.377877352000004</v>
      </c>
      <c r="AO359" s="84">
        <f ca="1">VLOOKUP(eurostat_totals[[#This Row],[energy carrier EUCalc]],$AE$11:$BI$24,COLUMN()-COLUMN($AD$29),FALSE)*eurostat_totals[[#This Row],[2020 1]]</f>
        <v>13.802571871111113</v>
      </c>
      <c r="AP359" s="84">
        <f ca="1">VLOOKUP(eurostat_totals[[#This Row],[energy carrier EUCalc]],$AE$11:$BI$24,COLUMN()-COLUMN($AD$29),FALSE)*eurostat_totals[[#This Row],[2020 1]]</f>
        <v>13.802571871111113</v>
      </c>
      <c r="AQ359" s="84">
        <f ca="1">VLOOKUP(eurostat_totals[[#This Row],[energy carrier EUCalc]],$AE$11:$BI$24,COLUMN()-COLUMN($AD$29),FALSE)*eurostat_totals[[#This Row],[2020 1]]</f>
        <v>13.802571871111113</v>
      </c>
      <c r="AR359" s="81">
        <f ca="1">VLOOKUP(eurostat_totals[[#This Row],[energy carrier EUCalc]],$AE$11:$BI$24,COLUMN()-COLUMN($AD$29),FALSE)*eurostat_totals[[#This Row],[2020 1]]</f>
        <v>13.802571871111113</v>
      </c>
      <c r="AS359" s="81">
        <f ca="1">VLOOKUP(eurostat_totals[[#This Row],[energy carrier EUCalc]],$AE$11:$BI$24,COLUMN()-COLUMN($AD$29),FALSE)*eurostat_totals[[#This Row],[2020 1]]</f>
        <v>13.802571871111113</v>
      </c>
      <c r="AT359" s="81">
        <f ca="1">VLOOKUP(eurostat_totals[[#This Row],[energy carrier EUCalc]],$AE$11:$BI$24,COLUMN()-COLUMN($AD$29),FALSE)*eurostat_totals[[#This Row],[2020 1]]</f>
        <v>13.802571871111113</v>
      </c>
      <c r="AU359" s="81">
        <f ca="1">VLOOKUP(eurostat_totals[[#This Row],[energy carrier EUCalc]],$AE$11:$BI$24,COLUMN()-COLUMN($AD$29),FALSE)*eurostat_totals[[#This Row],[2020 1]]</f>
        <v>13.802571871111113</v>
      </c>
      <c r="AV359" s="81">
        <f ca="1">VLOOKUP(eurostat_totals[[#This Row],[energy carrier EUCalc]],$AE$11:$BI$24,COLUMN()-COLUMN($AD$29),FALSE)*eurostat_totals[[#This Row],[2020 1]]</f>
        <v>12.209967424444445</v>
      </c>
      <c r="AW359" s="81">
        <f ca="1">VLOOKUP(eurostat_totals[[#This Row],[energy carrier EUCalc]],$AE$11:$BI$24,COLUMN()-COLUMN($AD$29),FALSE)*eurostat_totals[[#This Row],[2020 1]]</f>
        <v>12.209967424444445</v>
      </c>
      <c r="AX359" s="81">
        <f ca="1">VLOOKUP(eurostat_totals[[#This Row],[energy carrier EUCalc]],$AE$11:$BI$24,COLUMN()-COLUMN($AD$29),FALSE)*eurostat_totals[[#This Row],[2020 1]]</f>
        <v>12.209967424444445</v>
      </c>
      <c r="AY359" s="81">
        <f ca="1">VLOOKUP(eurostat_totals[[#This Row],[energy carrier EUCalc]],$AE$11:$BI$24,COLUMN()-COLUMN($AD$29),FALSE)*eurostat_totals[[#This Row],[2020 1]]</f>
        <v>12.209967424444445</v>
      </c>
      <c r="AZ359" s="81">
        <f ca="1">VLOOKUP(eurostat_totals[[#This Row],[energy carrier EUCalc]],$AE$11:$BI$24,COLUMN()-COLUMN($AD$29),FALSE)*eurostat_totals[[#This Row],[2020 1]]</f>
        <v>12.209967424444445</v>
      </c>
      <c r="BA359" s="81">
        <f ca="1">VLOOKUP(eurostat_totals[[#This Row],[energy carrier EUCalc]],$AE$11:$BI$24,COLUMN()-COLUMN($AD$29),FALSE)*eurostat_totals[[#This Row],[2020 1]]</f>
        <v>12.209967424444445</v>
      </c>
      <c r="BB359" s="81">
        <f ca="1">VLOOKUP(eurostat_totals[[#This Row],[energy carrier EUCalc]],$AE$11:$BI$24,COLUMN()-COLUMN($AD$29),FALSE)*eurostat_totals[[#This Row],[2020 1]]</f>
        <v>12.209967424444445</v>
      </c>
      <c r="BC359" s="81">
        <f ca="1">VLOOKUP(eurostat_totals[[#This Row],[energy carrier EUCalc]],$AE$11:$BI$24,COLUMN()-COLUMN($AD$29),FALSE)*eurostat_totals[[#This Row],[2020 1]]</f>
        <v>9.0778453460000037</v>
      </c>
      <c r="BD359" s="81">
        <f ca="1">VLOOKUP(eurostat_totals[[#This Row],[energy carrier EUCalc]],$AE$11:$BI$24,COLUMN()-COLUMN($AD$29),FALSE)*eurostat_totals[[#This Row],[2020 1]]</f>
        <v>9.0778453460000037</v>
      </c>
      <c r="BE359" s="81">
        <f ca="1">VLOOKUP(eurostat_totals[[#This Row],[energy carrier EUCalc]],$AE$11:$BI$24,COLUMN()-COLUMN($AD$29),FALSE)*eurostat_totals[[#This Row],[2020 1]]</f>
        <v>9.0778453460000037</v>
      </c>
      <c r="BF359" s="81">
        <f ca="1">VLOOKUP(eurostat_totals[[#This Row],[energy carrier EUCalc]],$AE$11:$BI$24,COLUMN()-COLUMN($AD$29),FALSE)*eurostat_totals[[#This Row],[2020 1]]</f>
        <v>9.0778453460000037</v>
      </c>
      <c r="BG359" s="81">
        <f ca="1">VLOOKUP(eurostat_totals[[#This Row],[energy carrier EUCalc]],$AE$11:$BI$24,COLUMN()-COLUMN($AD$29),FALSE)*eurostat_totals[[#This Row],[2020 1]]</f>
        <v>9.0778453460000037</v>
      </c>
      <c r="BH359" s="81">
        <f ca="1">VLOOKUP(eurostat_totals[[#This Row],[energy carrier EUCalc]],$AE$11:$BI$24,COLUMN()-COLUMN($AD$29),FALSE)*eurostat_totals[[#This Row],[2020 1]]</f>
        <v>9.0778453460000037</v>
      </c>
      <c r="BI359" s="81">
        <f ca="1">VLOOKUP(eurostat_totals[[#This Row],[energy carrier EUCalc]],$AE$11:$BI$24,COLUMN()-COLUMN($AD$29),FALSE)*eurostat_totals[[#This Row],[2020 1]]</f>
        <v>9.0778453460000037</v>
      </c>
    </row>
    <row r="360" spans="1:61" x14ac:dyDescent="0.25">
      <c r="A360" s="81" t="str">
        <f t="shared" si="137"/>
        <v>solid-bioNetherlands</v>
      </c>
      <c r="B360" s="6" t="s">
        <v>75</v>
      </c>
      <c r="C360" t="s">
        <v>8</v>
      </c>
      <c r="D360" s="84">
        <v>3193.2611010936357</v>
      </c>
      <c r="E360" s="84">
        <v>3181.1750309395902</v>
      </c>
      <c r="F360" s="84">
        <v>3196.6391324170254</v>
      </c>
      <c r="G360" s="84">
        <v>3232.1489167775726</v>
      </c>
      <c r="H360" s="84">
        <v>3280.2201230053361</v>
      </c>
      <c r="I360" s="84">
        <v>3336.0183230386988</v>
      </c>
      <c r="J360" s="84">
        <v>3434.8206823147398</v>
      </c>
      <c r="K360" s="84">
        <v>3460.6717244182873</v>
      </c>
      <c r="L360" s="84">
        <v>3479.756590008818</v>
      </c>
      <c r="M360" s="84">
        <v>3490.3862634246352</v>
      </c>
      <c r="N360" s="84">
        <v>3492.3180118760351</v>
      </c>
      <c r="O360" s="84">
        <v>3458.9665005324591</v>
      </c>
      <c r="P360" s="84">
        <v>3382.021167576891</v>
      </c>
      <c r="Q360" s="84">
        <v>3476.8844556352083</v>
      </c>
      <c r="R360" s="84">
        <v>3627.4173068866739</v>
      </c>
      <c r="S360" s="84">
        <v>3785.2285242358093</v>
      </c>
      <c r="T360" s="84">
        <v>3952.7810580350178</v>
      </c>
      <c r="U360" s="84">
        <v>3842.322109798366</v>
      </c>
      <c r="V360" s="84">
        <v>3940.3845741115915</v>
      </c>
      <c r="W360" s="84">
        <v>3955.5240556274794</v>
      </c>
      <c r="X360" s="84">
        <v>4090.684553894388</v>
      </c>
      <c r="Y360" s="84">
        <v>3908.654301492732</v>
      </c>
      <c r="Z360" s="84">
        <v>4006.9594154970832</v>
      </c>
      <c r="AA360" s="84">
        <v>4155.9922734924839</v>
      </c>
      <c r="AB360" s="84">
        <v>3944.6942840811134</v>
      </c>
      <c r="AC360" s="84">
        <v>4067.8022486960972</v>
      </c>
      <c r="AD360" s="84">
        <v>4154.5730629531308</v>
      </c>
      <c r="AE360" s="84">
        <v>4248.1605397455214</v>
      </c>
      <c r="AF360" s="84">
        <f t="shared" si="134"/>
        <v>4296.4007645952088</v>
      </c>
      <c r="AG360" s="84">
        <f t="shared" si="135"/>
        <v>4324.4824628157539</v>
      </c>
      <c r="AH360" s="84">
        <f t="shared" si="136"/>
        <v>4400.4400985626817</v>
      </c>
      <c r="AI360" s="84">
        <f ca="1">VLOOKUP(eurostat_totals[[#This Row],[energy carrier EUCalc]],$AE$11:$BI$24,COLUMN()-COLUMN($AD$29),FALSE)*eurostat_totals[[#This Row],[2020 1]]</f>
        <v>3080.3080689938774</v>
      </c>
      <c r="AJ360" s="84">
        <f ca="1">VLOOKUP(eurostat_totals[[#This Row],[energy carrier EUCalc]],$AE$11:$BI$24,COLUMN()-COLUMN($AD$29),FALSE)*eurostat_totals[[#This Row],[2020 1]]</f>
        <v>3080.3080689938774</v>
      </c>
      <c r="AK360" s="84">
        <f ca="1">VLOOKUP(eurostat_totals[[#This Row],[energy carrier EUCalc]],$AE$11:$BI$24,COLUMN()-COLUMN($AD$29),FALSE)*eurostat_totals[[#This Row],[2020 1]]</f>
        <v>3080.3080689938774</v>
      </c>
      <c r="AL360" s="84">
        <f ca="1">VLOOKUP(eurostat_totals[[#This Row],[energy carrier EUCalc]],$AE$11:$BI$24,COLUMN()-COLUMN($AD$29),FALSE)*eurostat_totals[[#This Row],[2020 1]]</f>
        <v>3080.3080689938774</v>
      </c>
      <c r="AM360" s="84">
        <f ca="1">VLOOKUP(eurostat_totals[[#This Row],[energy carrier EUCalc]],$AE$11:$BI$24,COLUMN()-COLUMN($AD$29),FALSE)*eurostat_totals[[#This Row],[2020 1]]</f>
        <v>3080.3080689938774</v>
      </c>
      <c r="AN360" s="84">
        <f ca="1">VLOOKUP(eurostat_totals[[#This Row],[energy carrier EUCalc]],$AE$11:$BI$24,COLUMN()-COLUMN($AD$29),FALSE)*eurostat_totals[[#This Row],[2020 1]]</f>
        <v>3080.3080689938774</v>
      </c>
      <c r="AO360" s="84">
        <f ca="1">VLOOKUP(eurostat_totals[[#This Row],[energy carrier EUCalc]],$AE$11:$BI$24,COLUMN()-COLUMN($AD$29),FALSE)*eurostat_totals[[#This Row],[2020 1]]</f>
        <v>3178.0956267397146</v>
      </c>
      <c r="AP360" s="84">
        <f ca="1">VLOOKUP(eurostat_totals[[#This Row],[energy carrier EUCalc]],$AE$11:$BI$24,COLUMN()-COLUMN($AD$29),FALSE)*eurostat_totals[[#This Row],[2020 1]]</f>
        <v>3178.0956267397146</v>
      </c>
      <c r="AQ360" s="84">
        <f ca="1">VLOOKUP(eurostat_totals[[#This Row],[energy carrier EUCalc]],$AE$11:$BI$24,COLUMN()-COLUMN($AD$29),FALSE)*eurostat_totals[[#This Row],[2020 1]]</f>
        <v>3178.0956267397146</v>
      </c>
      <c r="AR360" s="81">
        <f ca="1">VLOOKUP(eurostat_totals[[#This Row],[energy carrier EUCalc]],$AE$11:$BI$24,COLUMN()-COLUMN($AD$29),FALSE)*eurostat_totals[[#This Row],[2020 1]]</f>
        <v>3178.0956267397146</v>
      </c>
      <c r="AS360" s="81">
        <f ca="1">VLOOKUP(eurostat_totals[[#This Row],[energy carrier EUCalc]],$AE$11:$BI$24,COLUMN()-COLUMN($AD$29),FALSE)*eurostat_totals[[#This Row],[2020 1]]</f>
        <v>3178.0956267397146</v>
      </c>
      <c r="AT360" s="81">
        <f ca="1">VLOOKUP(eurostat_totals[[#This Row],[energy carrier EUCalc]],$AE$11:$BI$24,COLUMN()-COLUMN($AD$29),FALSE)*eurostat_totals[[#This Row],[2020 1]]</f>
        <v>3178.0956267397146</v>
      </c>
      <c r="AU360" s="81">
        <f ca="1">VLOOKUP(eurostat_totals[[#This Row],[energy carrier EUCalc]],$AE$11:$BI$24,COLUMN()-COLUMN($AD$29),FALSE)*eurostat_totals[[#This Row],[2020 1]]</f>
        <v>3178.0956267397146</v>
      </c>
      <c r="AV360" s="81">
        <f ca="1">VLOOKUP(eurostat_totals[[#This Row],[energy carrier EUCalc]],$AE$11:$BI$24,COLUMN()-COLUMN($AD$29),FALSE)*eurostat_totals[[#This Row],[2020 1]]</f>
        <v>2811.3922851928241</v>
      </c>
      <c r="AW360" s="81">
        <f ca="1">VLOOKUP(eurostat_totals[[#This Row],[energy carrier EUCalc]],$AE$11:$BI$24,COLUMN()-COLUMN($AD$29),FALSE)*eurostat_totals[[#This Row],[2020 1]]</f>
        <v>2811.3922851928241</v>
      </c>
      <c r="AX360" s="81">
        <f ca="1">VLOOKUP(eurostat_totals[[#This Row],[energy carrier EUCalc]],$AE$11:$BI$24,COLUMN()-COLUMN($AD$29),FALSE)*eurostat_totals[[#This Row],[2020 1]]</f>
        <v>2811.3922851928241</v>
      </c>
      <c r="AY360" s="81">
        <f ca="1">VLOOKUP(eurostat_totals[[#This Row],[energy carrier EUCalc]],$AE$11:$BI$24,COLUMN()-COLUMN($AD$29),FALSE)*eurostat_totals[[#This Row],[2020 1]]</f>
        <v>2811.3922851928241</v>
      </c>
      <c r="AZ360" s="81">
        <f ca="1">VLOOKUP(eurostat_totals[[#This Row],[energy carrier EUCalc]],$AE$11:$BI$24,COLUMN()-COLUMN($AD$29),FALSE)*eurostat_totals[[#This Row],[2020 1]]</f>
        <v>2811.3922851928241</v>
      </c>
      <c r="BA360" s="81">
        <f ca="1">VLOOKUP(eurostat_totals[[#This Row],[energy carrier EUCalc]],$AE$11:$BI$24,COLUMN()-COLUMN($AD$29),FALSE)*eurostat_totals[[#This Row],[2020 1]]</f>
        <v>2811.3922851928241</v>
      </c>
      <c r="BB360" s="81">
        <f ca="1">VLOOKUP(eurostat_totals[[#This Row],[energy carrier EUCalc]],$AE$11:$BI$24,COLUMN()-COLUMN($AD$29),FALSE)*eurostat_totals[[#This Row],[2020 1]]</f>
        <v>2811.3922851928241</v>
      </c>
      <c r="BC360" s="81">
        <f ca="1">VLOOKUP(eurostat_totals[[#This Row],[energy carrier EUCalc]],$AE$11:$BI$24,COLUMN()-COLUMN($AD$29),FALSE)*eurostat_totals[[#This Row],[2020 1]]</f>
        <v>2090.2090468172742</v>
      </c>
      <c r="BD360" s="81">
        <f ca="1">VLOOKUP(eurostat_totals[[#This Row],[energy carrier EUCalc]],$AE$11:$BI$24,COLUMN()-COLUMN($AD$29),FALSE)*eurostat_totals[[#This Row],[2020 1]]</f>
        <v>2090.2090468172742</v>
      </c>
      <c r="BE360" s="81">
        <f ca="1">VLOOKUP(eurostat_totals[[#This Row],[energy carrier EUCalc]],$AE$11:$BI$24,COLUMN()-COLUMN($AD$29),FALSE)*eurostat_totals[[#This Row],[2020 1]]</f>
        <v>2090.2090468172742</v>
      </c>
      <c r="BF360" s="81">
        <f ca="1">VLOOKUP(eurostat_totals[[#This Row],[energy carrier EUCalc]],$AE$11:$BI$24,COLUMN()-COLUMN($AD$29),FALSE)*eurostat_totals[[#This Row],[2020 1]]</f>
        <v>2090.2090468172742</v>
      </c>
      <c r="BG360" s="81">
        <f ca="1">VLOOKUP(eurostat_totals[[#This Row],[energy carrier EUCalc]],$AE$11:$BI$24,COLUMN()-COLUMN($AD$29),FALSE)*eurostat_totals[[#This Row],[2020 1]]</f>
        <v>2090.2090468172742</v>
      </c>
      <c r="BH360" s="81">
        <f ca="1">VLOOKUP(eurostat_totals[[#This Row],[energy carrier EUCalc]],$AE$11:$BI$24,COLUMN()-COLUMN($AD$29),FALSE)*eurostat_totals[[#This Row],[2020 1]]</f>
        <v>2090.2090468172742</v>
      </c>
      <c r="BI360" s="81">
        <f ca="1">VLOOKUP(eurostat_totals[[#This Row],[energy carrier EUCalc]],$AE$11:$BI$24,COLUMN()-COLUMN($AD$29),FALSE)*eurostat_totals[[#This Row],[2020 1]]</f>
        <v>2090.2090468172742</v>
      </c>
    </row>
    <row r="361" spans="1:61" x14ac:dyDescent="0.25">
      <c r="A361" s="81" t="str">
        <f t="shared" si="137"/>
        <v>solid-bioNorway</v>
      </c>
      <c r="B361" s="6" t="s">
        <v>75</v>
      </c>
      <c r="C361" t="s">
        <v>71</v>
      </c>
      <c r="D361" s="84">
        <v>6005.5575500000004</v>
      </c>
      <c r="E361" s="84">
        <v>5356.9408199999998</v>
      </c>
      <c r="F361" s="84">
        <v>5393.3310900000006</v>
      </c>
      <c r="G361" s="84">
        <v>6070.2785000000013</v>
      </c>
      <c r="H361" s="84">
        <v>6701.1129600000004</v>
      </c>
      <c r="I361" s="84">
        <v>6444.7179800000004</v>
      </c>
      <c r="J361" s="84">
        <v>6344.7232400000003</v>
      </c>
      <c r="K361" s="84">
        <v>6606.9448500000008</v>
      </c>
      <c r="L361" s="84">
        <v>7019.7168099999999</v>
      </c>
      <c r="M361" s="84">
        <v>6600.0017400000006</v>
      </c>
      <c r="N361" s="84">
        <v>6689.7271899999996</v>
      </c>
      <c r="O361" s="84">
        <v>6905.5567300000002</v>
      </c>
      <c r="P361" s="84">
        <v>7878.0573300000005</v>
      </c>
      <c r="Q361" s="84">
        <v>7826.9434799999999</v>
      </c>
      <c r="R361" s="84">
        <v>7358.6150100000004</v>
      </c>
      <c r="S361" s="84">
        <v>7874.1612800000012</v>
      </c>
      <c r="T361" s="84">
        <v>7375.8390399999998</v>
      </c>
      <c r="U361" s="84">
        <v>6763.3334600000007</v>
      </c>
      <c r="V361" s="84">
        <v>7039.999530000001</v>
      </c>
      <c r="W361" s="84">
        <v>7413.8924000000006</v>
      </c>
      <c r="X361" s="84">
        <v>8360.5511400000014</v>
      </c>
      <c r="Y361" s="84">
        <v>7368.3376900000003</v>
      </c>
      <c r="Z361" s="84">
        <v>7656.3895300000004</v>
      </c>
      <c r="AA361" s="84">
        <v>6144.1638900000007</v>
      </c>
      <c r="AB361" s="84">
        <v>5301.9425500000007</v>
      </c>
      <c r="AC361" s="84">
        <v>5652.5056400000003</v>
      </c>
      <c r="AD361" s="84">
        <v>5692.7803300000005</v>
      </c>
      <c r="AE361" s="84">
        <v>5830.5609400000003</v>
      </c>
      <c r="AF361" s="84">
        <f t="shared" si="134"/>
        <v>5465.3952220000001</v>
      </c>
      <c r="AG361" s="84">
        <f t="shared" si="135"/>
        <v>5329.6414883999996</v>
      </c>
      <c r="AH361" s="84">
        <f t="shared" si="136"/>
        <v>5335.1812760799994</v>
      </c>
      <c r="AI361" s="84">
        <f ca="1">VLOOKUP(eurostat_totals[[#This Row],[energy carrier EUCalc]],$AE$11:$BI$24,COLUMN()-COLUMN($AD$29),FALSE)*eurostat_totals[[#This Row],[2020 1]]</f>
        <v>3734.6268932560001</v>
      </c>
      <c r="AJ361" s="84">
        <f ca="1">VLOOKUP(eurostat_totals[[#This Row],[energy carrier EUCalc]],$AE$11:$BI$24,COLUMN()-COLUMN($AD$29),FALSE)*eurostat_totals[[#This Row],[2020 1]]</f>
        <v>3734.6268932560001</v>
      </c>
      <c r="AK361" s="84">
        <f ca="1">VLOOKUP(eurostat_totals[[#This Row],[energy carrier EUCalc]],$AE$11:$BI$24,COLUMN()-COLUMN($AD$29),FALSE)*eurostat_totals[[#This Row],[2020 1]]</f>
        <v>3734.6268932560001</v>
      </c>
      <c r="AL361" s="84">
        <f ca="1">VLOOKUP(eurostat_totals[[#This Row],[energy carrier EUCalc]],$AE$11:$BI$24,COLUMN()-COLUMN($AD$29),FALSE)*eurostat_totals[[#This Row],[2020 1]]</f>
        <v>3734.6268932560001</v>
      </c>
      <c r="AM361" s="84">
        <f ca="1">VLOOKUP(eurostat_totals[[#This Row],[energy carrier EUCalc]],$AE$11:$BI$24,COLUMN()-COLUMN($AD$29),FALSE)*eurostat_totals[[#This Row],[2020 1]]</f>
        <v>3734.6268932560001</v>
      </c>
      <c r="AN361" s="84">
        <f ca="1">VLOOKUP(eurostat_totals[[#This Row],[energy carrier EUCalc]],$AE$11:$BI$24,COLUMN()-COLUMN($AD$29),FALSE)*eurostat_totals[[#This Row],[2020 1]]</f>
        <v>3734.6268932560001</v>
      </c>
      <c r="AO361" s="84">
        <f ca="1">VLOOKUP(eurostat_totals[[#This Row],[energy carrier EUCalc]],$AE$11:$BI$24,COLUMN()-COLUMN($AD$29),FALSE)*eurostat_totals[[#This Row],[2020 1]]</f>
        <v>3853.1864771688884</v>
      </c>
      <c r="AP361" s="84">
        <f ca="1">VLOOKUP(eurostat_totals[[#This Row],[energy carrier EUCalc]],$AE$11:$BI$24,COLUMN()-COLUMN($AD$29),FALSE)*eurostat_totals[[#This Row],[2020 1]]</f>
        <v>3853.1864771688884</v>
      </c>
      <c r="AQ361" s="84">
        <f ca="1">VLOOKUP(eurostat_totals[[#This Row],[energy carrier EUCalc]],$AE$11:$BI$24,COLUMN()-COLUMN($AD$29),FALSE)*eurostat_totals[[#This Row],[2020 1]]</f>
        <v>3853.1864771688884</v>
      </c>
      <c r="AR361" s="81">
        <f ca="1">VLOOKUP(eurostat_totals[[#This Row],[energy carrier EUCalc]],$AE$11:$BI$24,COLUMN()-COLUMN($AD$29),FALSE)*eurostat_totals[[#This Row],[2020 1]]</f>
        <v>3853.1864771688884</v>
      </c>
      <c r="AS361" s="81">
        <f ca="1">VLOOKUP(eurostat_totals[[#This Row],[energy carrier EUCalc]],$AE$11:$BI$24,COLUMN()-COLUMN($AD$29),FALSE)*eurostat_totals[[#This Row],[2020 1]]</f>
        <v>3853.1864771688884</v>
      </c>
      <c r="AT361" s="81">
        <f ca="1">VLOOKUP(eurostat_totals[[#This Row],[energy carrier EUCalc]],$AE$11:$BI$24,COLUMN()-COLUMN($AD$29),FALSE)*eurostat_totals[[#This Row],[2020 1]]</f>
        <v>3853.1864771688884</v>
      </c>
      <c r="AU361" s="81">
        <f ca="1">VLOOKUP(eurostat_totals[[#This Row],[energy carrier EUCalc]],$AE$11:$BI$24,COLUMN()-COLUMN($AD$29),FALSE)*eurostat_totals[[#This Row],[2020 1]]</f>
        <v>3853.1864771688884</v>
      </c>
      <c r="AV361" s="81">
        <f ca="1">VLOOKUP(eurostat_totals[[#This Row],[energy carrier EUCalc]],$AE$11:$BI$24,COLUMN()-COLUMN($AD$29),FALSE)*eurostat_totals[[#This Row],[2020 1]]</f>
        <v>3408.588037495555</v>
      </c>
      <c r="AW361" s="81">
        <f ca="1">VLOOKUP(eurostat_totals[[#This Row],[energy carrier EUCalc]],$AE$11:$BI$24,COLUMN()-COLUMN($AD$29),FALSE)*eurostat_totals[[#This Row],[2020 1]]</f>
        <v>3408.588037495555</v>
      </c>
      <c r="AX361" s="81">
        <f ca="1">VLOOKUP(eurostat_totals[[#This Row],[energy carrier EUCalc]],$AE$11:$BI$24,COLUMN()-COLUMN($AD$29),FALSE)*eurostat_totals[[#This Row],[2020 1]]</f>
        <v>3408.588037495555</v>
      </c>
      <c r="AY361" s="81">
        <f ca="1">VLOOKUP(eurostat_totals[[#This Row],[energy carrier EUCalc]],$AE$11:$BI$24,COLUMN()-COLUMN($AD$29),FALSE)*eurostat_totals[[#This Row],[2020 1]]</f>
        <v>3408.588037495555</v>
      </c>
      <c r="AZ361" s="81">
        <f ca="1">VLOOKUP(eurostat_totals[[#This Row],[energy carrier EUCalc]],$AE$11:$BI$24,COLUMN()-COLUMN($AD$29),FALSE)*eurostat_totals[[#This Row],[2020 1]]</f>
        <v>3408.588037495555</v>
      </c>
      <c r="BA361" s="81">
        <f ca="1">VLOOKUP(eurostat_totals[[#This Row],[energy carrier EUCalc]],$AE$11:$BI$24,COLUMN()-COLUMN($AD$29),FALSE)*eurostat_totals[[#This Row],[2020 1]]</f>
        <v>3408.588037495555</v>
      </c>
      <c r="BB361" s="81">
        <f ca="1">VLOOKUP(eurostat_totals[[#This Row],[energy carrier EUCalc]],$AE$11:$BI$24,COLUMN()-COLUMN($AD$29),FALSE)*eurostat_totals[[#This Row],[2020 1]]</f>
        <v>3408.588037495555</v>
      </c>
      <c r="BC361" s="81">
        <f ca="1">VLOOKUP(eurostat_totals[[#This Row],[energy carrier EUCalc]],$AE$11:$BI$24,COLUMN()-COLUMN($AD$29),FALSE)*eurostat_totals[[#This Row],[2020 1]]</f>
        <v>2534.2111061380001</v>
      </c>
      <c r="BD361" s="81">
        <f ca="1">VLOOKUP(eurostat_totals[[#This Row],[energy carrier EUCalc]],$AE$11:$BI$24,COLUMN()-COLUMN($AD$29),FALSE)*eurostat_totals[[#This Row],[2020 1]]</f>
        <v>2534.2111061380001</v>
      </c>
      <c r="BE361" s="81">
        <f ca="1">VLOOKUP(eurostat_totals[[#This Row],[energy carrier EUCalc]],$AE$11:$BI$24,COLUMN()-COLUMN($AD$29),FALSE)*eurostat_totals[[#This Row],[2020 1]]</f>
        <v>2534.2111061380001</v>
      </c>
      <c r="BF361" s="81">
        <f ca="1">VLOOKUP(eurostat_totals[[#This Row],[energy carrier EUCalc]],$AE$11:$BI$24,COLUMN()-COLUMN($AD$29),FALSE)*eurostat_totals[[#This Row],[2020 1]]</f>
        <v>2534.2111061380001</v>
      </c>
      <c r="BG361" s="81">
        <f ca="1">VLOOKUP(eurostat_totals[[#This Row],[energy carrier EUCalc]],$AE$11:$BI$24,COLUMN()-COLUMN($AD$29),FALSE)*eurostat_totals[[#This Row],[2020 1]]</f>
        <v>2534.2111061380001</v>
      </c>
      <c r="BH361" s="81">
        <f ca="1">VLOOKUP(eurostat_totals[[#This Row],[energy carrier EUCalc]],$AE$11:$BI$24,COLUMN()-COLUMN($AD$29),FALSE)*eurostat_totals[[#This Row],[2020 1]]</f>
        <v>2534.2111061380001</v>
      </c>
      <c r="BI361" s="81">
        <f ca="1">VLOOKUP(eurostat_totals[[#This Row],[energy carrier EUCalc]],$AE$11:$BI$24,COLUMN()-COLUMN($AD$29),FALSE)*eurostat_totals[[#This Row],[2020 1]]</f>
        <v>2534.2111061380001</v>
      </c>
    </row>
    <row r="362" spans="1:61" x14ac:dyDescent="0.25">
      <c r="A362" s="81" t="str">
        <f t="shared" si="137"/>
        <v>solid-bioPoland</v>
      </c>
      <c r="B362" s="6" t="s">
        <v>75</v>
      </c>
      <c r="C362" t="s">
        <v>6</v>
      </c>
      <c r="D362" s="84">
        <v>0</v>
      </c>
      <c r="E362" s="84">
        <v>0</v>
      </c>
      <c r="F362" s="84">
        <v>0</v>
      </c>
      <c r="G362" s="84">
        <v>24792.046562298547</v>
      </c>
      <c r="H362" s="84">
        <v>24491.498568312505</v>
      </c>
      <c r="I362" s="84">
        <v>24558.155358194657</v>
      </c>
      <c r="J362" s="84">
        <v>23622.610126556487</v>
      </c>
      <c r="K362" s="84">
        <v>23388.718922452594</v>
      </c>
      <c r="L362" s="84">
        <v>23552.437869130968</v>
      </c>
      <c r="M362" s="84">
        <v>22219.28248671053</v>
      </c>
      <c r="N362" s="84">
        <v>22219.28248671053</v>
      </c>
      <c r="O362" s="84">
        <v>24791.758671843712</v>
      </c>
      <c r="P362" s="84">
        <v>24397.66923398857</v>
      </c>
      <c r="Q362" s="84">
        <v>23806.226682616139</v>
      </c>
      <c r="R362" s="84">
        <v>23688.266017056769</v>
      </c>
      <c r="S362" s="84">
        <v>23167.530554528712</v>
      </c>
      <c r="T362" s="84">
        <v>24216.940623169721</v>
      </c>
      <c r="U362" s="84">
        <v>23354.970027331743</v>
      </c>
      <c r="V362" s="84">
        <v>23443.787884833302</v>
      </c>
      <c r="W362" s="84">
        <v>23442.273212913267</v>
      </c>
      <c r="X362" s="84">
        <v>26361.661461752559</v>
      </c>
      <c r="Y362" s="84">
        <v>26262.527531382082</v>
      </c>
      <c r="Z362" s="84">
        <v>26789.198457098933</v>
      </c>
      <c r="AA362" s="84">
        <v>26673.972295368636</v>
      </c>
      <c r="AB362" s="84">
        <v>23605.070964127492</v>
      </c>
      <c r="AC362" s="84">
        <v>24262.970576674175</v>
      </c>
      <c r="AD362" s="84">
        <v>24943.438110327228</v>
      </c>
      <c r="AE362" s="84">
        <v>24560.680394211351</v>
      </c>
      <c r="AF362" s="84">
        <f t="shared" si="134"/>
        <v>24114.976781633835</v>
      </c>
      <c r="AG362" s="84">
        <f t="shared" si="135"/>
        <v>23603.177678886874</v>
      </c>
      <c r="AH362" s="84">
        <f t="shared" si="136"/>
        <v>23602.799021838749</v>
      </c>
      <c r="AI362" s="84">
        <f ca="1">VLOOKUP(eurostat_totals[[#This Row],[energy carrier EUCalc]],$AE$11:$BI$24,COLUMN()-COLUMN($AD$29),FALSE)*eurostat_totals[[#This Row],[2020 1]]</f>
        <v>16521.959315287128</v>
      </c>
      <c r="AJ362" s="84">
        <f ca="1">VLOOKUP(eurostat_totals[[#This Row],[energy carrier EUCalc]],$AE$11:$BI$24,COLUMN()-COLUMN($AD$29),FALSE)*eurostat_totals[[#This Row],[2020 1]]</f>
        <v>16521.959315287128</v>
      </c>
      <c r="AK362" s="84">
        <f ca="1">VLOOKUP(eurostat_totals[[#This Row],[energy carrier EUCalc]],$AE$11:$BI$24,COLUMN()-COLUMN($AD$29),FALSE)*eurostat_totals[[#This Row],[2020 1]]</f>
        <v>16521.959315287128</v>
      </c>
      <c r="AL362" s="84">
        <f ca="1">VLOOKUP(eurostat_totals[[#This Row],[energy carrier EUCalc]],$AE$11:$BI$24,COLUMN()-COLUMN($AD$29),FALSE)*eurostat_totals[[#This Row],[2020 1]]</f>
        <v>16521.959315287128</v>
      </c>
      <c r="AM362" s="84">
        <f ca="1">VLOOKUP(eurostat_totals[[#This Row],[energy carrier EUCalc]],$AE$11:$BI$24,COLUMN()-COLUMN($AD$29),FALSE)*eurostat_totals[[#This Row],[2020 1]]</f>
        <v>16521.959315287128</v>
      </c>
      <c r="AN362" s="84">
        <f ca="1">VLOOKUP(eurostat_totals[[#This Row],[energy carrier EUCalc]],$AE$11:$BI$24,COLUMN()-COLUMN($AD$29),FALSE)*eurostat_totals[[#This Row],[2020 1]]</f>
        <v>16521.959315287128</v>
      </c>
      <c r="AO362" s="84">
        <f ca="1">VLOOKUP(eurostat_totals[[#This Row],[energy carrier EUCalc]],$AE$11:$BI$24,COLUMN()-COLUMN($AD$29),FALSE)*eurostat_totals[[#This Row],[2020 1]]</f>
        <v>17046.465960216876</v>
      </c>
      <c r="AP362" s="84">
        <f ca="1">VLOOKUP(eurostat_totals[[#This Row],[energy carrier EUCalc]],$AE$11:$BI$24,COLUMN()-COLUMN($AD$29),FALSE)*eurostat_totals[[#This Row],[2020 1]]</f>
        <v>17046.465960216876</v>
      </c>
      <c r="AQ362" s="84">
        <f ca="1">VLOOKUP(eurostat_totals[[#This Row],[energy carrier EUCalc]],$AE$11:$BI$24,COLUMN()-COLUMN($AD$29),FALSE)*eurostat_totals[[#This Row],[2020 1]]</f>
        <v>17046.465960216876</v>
      </c>
      <c r="AR362" s="81">
        <f ca="1">VLOOKUP(eurostat_totals[[#This Row],[energy carrier EUCalc]],$AE$11:$BI$24,COLUMN()-COLUMN($AD$29),FALSE)*eurostat_totals[[#This Row],[2020 1]]</f>
        <v>17046.465960216876</v>
      </c>
      <c r="AS362" s="81">
        <f ca="1">VLOOKUP(eurostat_totals[[#This Row],[energy carrier EUCalc]],$AE$11:$BI$24,COLUMN()-COLUMN($AD$29),FALSE)*eurostat_totals[[#This Row],[2020 1]]</f>
        <v>17046.465960216876</v>
      </c>
      <c r="AT362" s="81">
        <f ca="1">VLOOKUP(eurostat_totals[[#This Row],[energy carrier EUCalc]],$AE$11:$BI$24,COLUMN()-COLUMN($AD$29),FALSE)*eurostat_totals[[#This Row],[2020 1]]</f>
        <v>17046.465960216876</v>
      </c>
      <c r="AU362" s="81">
        <f ca="1">VLOOKUP(eurostat_totals[[#This Row],[energy carrier EUCalc]],$AE$11:$BI$24,COLUMN()-COLUMN($AD$29),FALSE)*eurostat_totals[[#This Row],[2020 1]]</f>
        <v>17046.465960216876</v>
      </c>
      <c r="AV362" s="81">
        <f ca="1">VLOOKUP(eurostat_totals[[#This Row],[energy carrier EUCalc]],$AE$11:$BI$24,COLUMN()-COLUMN($AD$29),FALSE)*eurostat_totals[[#This Row],[2020 1]]</f>
        <v>15079.566041730312</v>
      </c>
      <c r="AW362" s="81">
        <f ca="1">VLOOKUP(eurostat_totals[[#This Row],[energy carrier EUCalc]],$AE$11:$BI$24,COLUMN()-COLUMN($AD$29),FALSE)*eurostat_totals[[#This Row],[2020 1]]</f>
        <v>15079.566041730312</v>
      </c>
      <c r="AX362" s="81">
        <f ca="1">VLOOKUP(eurostat_totals[[#This Row],[energy carrier EUCalc]],$AE$11:$BI$24,COLUMN()-COLUMN($AD$29),FALSE)*eurostat_totals[[#This Row],[2020 1]]</f>
        <v>15079.566041730312</v>
      </c>
      <c r="AY362" s="81">
        <f ca="1">VLOOKUP(eurostat_totals[[#This Row],[energy carrier EUCalc]],$AE$11:$BI$24,COLUMN()-COLUMN($AD$29),FALSE)*eurostat_totals[[#This Row],[2020 1]]</f>
        <v>15079.566041730312</v>
      </c>
      <c r="AZ362" s="81">
        <f ca="1">VLOOKUP(eurostat_totals[[#This Row],[energy carrier EUCalc]],$AE$11:$BI$24,COLUMN()-COLUMN($AD$29),FALSE)*eurostat_totals[[#This Row],[2020 1]]</f>
        <v>15079.566041730312</v>
      </c>
      <c r="BA362" s="81">
        <f ca="1">VLOOKUP(eurostat_totals[[#This Row],[energy carrier EUCalc]],$AE$11:$BI$24,COLUMN()-COLUMN($AD$29),FALSE)*eurostat_totals[[#This Row],[2020 1]]</f>
        <v>15079.566041730312</v>
      </c>
      <c r="BB362" s="81">
        <f ca="1">VLOOKUP(eurostat_totals[[#This Row],[energy carrier EUCalc]],$AE$11:$BI$24,COLUMN()-COLUMN($AD$29),FALSE)*eurostat_totals[[#This Row],[2020 1]]</f>
        <v>15079.566041730312</v>
      </c>
      <c r="BC362" s="81">
        <f ca="1">VLOOKUP(eurostat_totals[[#This Row],[energy carrier EUCalc]],$AE$11:$BI$24,COLUMN()-COLUMN($AD$29),FALSE)*eurostat_totals[[#This Row],[2020 1]]</f>
        <v>11211.329535373408</v>
      </c>
      <c r="BD362" s="81">
        <f ca="1">VLOOKUP(eurostat_totals[[#This Row],[energy carrier EUCalc]],$AE$11:$BI$24,COLUMN()-COLUMN($AD$29),FALSE)*eurostat_totals[[#This Row],[2020 1]]</f>
        <v>11211.329535373408</v>
      </c>
      <c r="BE362" s="81">
        <f ca="1">VLOOKUP(eurostat_totals[[#This Row],[energy carrier EUCalc]],$AE$11:$BI$24,COLUMN()-COLUMN($AD$29),FALSE)*eurostat_totals[[#This Row],[2020 1]]</f>
        <v>11211.329535373408</v>
      </c>
      <c r="BF362" s="81">
        <f ca="1">VLOOKUP(eurostat_totals[[#This Row],[energy carrier EUCalc]],$AE$11:$BI$24,COLUMN()-COLUMN($AD$29),FALSE)*eurostat_totals[[#This Row],[2020 1]]</f>
        <v>11211.329535373408</v>
      </c>
      <c r="BG362" s="81">
        <f ca="1">VLOOKUP(eurostat_totals[[#This Row],[energy carrier EUCalc]],$AE$11:$BI$24,COLUMN()-COLUMN($AD$29),FALSE)*eurostat_totals[[#This Row],[2020 1]]</f>
        <v>11211.329535373408</v>
      </c>
      <c r="BH362" s="81">
        <f ca="1">VLOOKUP(eurostat_totals[[#This Row],[energy carrier EUCalc]],$AE$11:$BI$24,COLUMN()-COLUMN($AD$29),FALSE)*eurostat_totals[[#This Row],[2020 1]]</f>
        <v>11211.329535373408</v>
      </c>
      <c r="BI362" s="81">
        <f ca="1">VLOOKUP(eurostat_totals[[#This Row],[energy carrier EUCalc]],$AE$11:$BI$24,COLUMN()-COLUMN($AD$29),FALSE)*eurostat_totals[[#This Row],[2020 1]]</f>
        <v>11211.329535373408</v>
      </c>
    </row>
    <row r="363" spans="1:61" x14ac:dyDescent="0.25">
      <c r="A363" s="81" t="str">
        <f t="shared" si="137"/>
        <v>solid-bioPortugal</v>
      </c>
      <c r="B363" s="6" t="s">
        <v>75</v>
      </c>
      <c r="C363" t="s">
        <v>21</v>
      </c>
      <c r="D363" s="84">
        <v>9885.6987439619115</v>
      </c>
      <c r="E363" s="84">
        <v>9885.6987439619115</v>
      </c>
      <c r="F363" s="84">
        <v>9885.6987439619115</v>
      </c>
      <c r="G363" s="84">
        <v>9885.6987439619115</v>
      </c>
      <c r="H363" s="84">
        <v>9885.6987439619115</v>
      </c>
      <c r="I363" s="84">
        <v>9885.6987439619115</v>
      </c>
      <c r="J363" s="84">
        <v>9885.6987439619115</v>
      </c>
      <c r="K363" s="84">
        <v>9885.6987439619115</v>
      </c>
      <c r="L363" s="84">
        <v>9885.6987439619115</v>
      </c>
      <c r="M363" s="84">
        <v>9885.6987439619115</v>
      </c>
      <c r="N363" s="84">
        <v>9885.6987439619115</v>
      </c>
      <c r="O363" s="84">
        <v>9821.7293513433742</v>
      </c>
      <c r="P363" s="84">
        <v>9798.1848837651414</v>
      </c>
      <c r="Q363" s="84">
        <v>9679.746619723941</v>
      </c>
      <c r="R363" s="84">
        <v>9747.8440288349266</v>
      </c>
      <c r="S363" s="84">
        <v>9699.5178179947652</v>
      </c>
      <c r="T363" s="84">
        <v>9566.562686393916</v>
      </c>
      <c r="U363" s="84">
        <v>9377.542779199297</v>
      </c>
      <c r="V363" s="84">
        <v>9132.746104444097</v>
      </c>
      <c r="W363" s="84">
        <v>9174.427650410722</v>
      </c>
      <c r="X363" s="84">
        <v>4611.0516365973272</v>
      </c>
      <c r="Y363" s="84">
        <v>4028.4634952830247</v>
      </c>
      <c r="Z363" s="84">
        <v>4370.1166963631977</v>
      </c>
      <c r="AA363" s="84">
        <v>4597.168565366961</v>
      </c>
      <c r="AB363" s="84">
        <v>4557.1372017556259</v>
      </c>
      <c r="AC363" s="84">
        <v>4644.6974645012606</v>
      </c>
      <c r="AD363" s="84">
        <v>4649.564468455108</v>
      </c>
      <c r="AE363" s="84">
        <v>4651.6268613805514</v>
      </c>
      <c r="AF363" s="84">
        <f t="shared" si="134"/>
        <v>4707.928894384022</v>
      </c>
      <c r="AG363" s="84">
        <f t="shared" si="135"/>
        <v>4730.0809601874344</v>
      </c>
      <c r="AH363" s="84">
        <f t="shared" si="136"/>
        <v>4764.6697118737957</v>
      </c>
      <c r="AI363" s="84">
        <f ca="1">VLOOKUP(eurostat_totals[[#This Row],[energy carrier EUCalc]],$AE$11:$BI$24,COLUMN()-COLUMN($AD$29),FALSE)*eurostat_totals[[#This Row],[2020 1]]</f>
        <v>3335.2687983116571</v>
      </c>
      <c r="AJ363" s="84">
        <f ca="1">VLOOKUP(eurostat_totals[[#This Row],[energy carrier EUCalc]],$AE$11:$BI$24,COLUMN()-COLUMN($AD$29),FALSE)*eurostat_totals[[#This Row],[2020 1]]</f>
        <v>3335.2687983116571</v>
      </c>
      <c r="AK363" s="84">
        <f ca="1">VLOOKUP(eurostat_totals[[#This Row],[energy carrier EUCalc]],$AE$11:$BI$24,COLUMN()-COLUMN($AD$29),FALSE)*eurostat_totals[[#This Row],[2020 1]]</f>
        <v>3335.2687983116571</v>
      </c>
      <c r="AL363" s="84">
        <f ca="1">VLOOKUP(eurostat_totals[[#This Row],[energy carrier EUCalc]],$AE$11:$BI$24,COLUMN()-COLUMN($AD$29),FALSE)*eurostat_totals[[#This Row],[2020 1]]</f>
        <v>3335.2687983116571</v>
      </c>
      <c r="AM363" s="84">
        <f ca="1">VLOOKUP(eurostat_totals[[#This Row],[energy carrier EUCalc]],$AE$11:$BI$24,COLUMN()-COLUMN($AD$29),FALSE)*eurostat_totals[[#This Row],[2020 1]]</f>
        <v>3335.2687983116571</v>
      </c>
      <c r="AN363" s="84">
        <f ca="1">VLOOKUP(eurostat_totals[[#This Row],[energy carrier EUCalc]],$AE$11:$BI$24,COLUMN()-COLUMN($AD$29),FALSE)*eurostat_totals[[#This Row],[2020 1]]</f>
        <v>3335.2687983116571</v>
      </c>
      <c r="AO363" s="84">
        <f ca="1">VLOOKUP(eurostat_totals[[#This Row],[energy carrier EUCalc]],$AE$11:$BI$24,COLUMN()-COLUMN($AD$29),FALSE)*eurostat_totals[[#This Row],[2020 1]]</f>
        <v>3441.1503474644078</v>
      </c>
      <c r="AP363" s="84">
        <f ca="1">VLOOKUP(eurostat_totals[[#This Row],[energy carrier EUCalc]],$AE$11:$BI$24,COLUMN()-COLUMN($AD$29),FALSE)*eurostat_totals[[#This Row],[2020 1]]</f>
        <v>3441.1503474644078</v>
      </c>
      <c r="AQ363" s="84">
        <f ca="1">VLOOKUP(eurostat_totals[[#This Row],[energy carrier EUCalc]],$AE$11:$BI$24,COLUMN()-COLUMN($AD$29),FALSE)*eurostat_totals[[#This Row],[2020 1]]</f>
        <v>3441.1503474644078</v>
      </c>
      <c r="AR363" s="81">
        <f ca="1">VLOOKUP(eurostat_totals[[#This Row],[energy carrier EUCalc]],$AE$11:$BI$24,COLUMN()-COLUMN($AD$29),FALSE)*eurostat_totals[[#This Row],[2020 1]]</f>
        <v>3441.1503474644078</v>
      </c>
      <c r="AS363" s="81">
        <f ca="1">VLOOKUP(eurostat_totals[[#This Row],[energy carrier EUCalc]],$AE$11:$BI$24,COLUMN()-COLUMN($AD$29),FALSE)*eurostat_totals[[#This Row],[2020 1]]</f>
        <v>3441.1503474644078</v>
      </c>
      <c r="AT363" s="81">
        <f ca="1">VLOOKUP(eurostat_totals[[#This Row],[energy carrier EUCalc]],$AE$11:$BI$24,COLUMN()-COLUMN($AD$29),FALSE)*eurostat_totals[[#This Row],[2020 1]]</f>
        <v>3441.1503474644078</v>
      </c>
      <c r="AU363" s="81">
        <f ca="1">VLOOKUP(eurostat_totals[[#This Row],[energy carrier EUCalc]],$AE$11:$BI$24,COLUMN()-COLUMN($AD$29),FALSE)*eurostat_totals[[#This Row],[2020 1]]</f>
        <v>3441.1503474644078</v>
      </c>
      <c r="AV363" s="81">
        <f ca="1">VLOOKUP(eurostat_totals[[#This Row],[energy carrier EUCalc]],$AE$11:$BI$24,COLUMN()-COLUMN($AD$29),FALSE)*eurostat_totals[[#This Row],[2020 1]]</f>
        <v>3044.0945381415913</v>
      </c>
      <c r="AW363" s="81">
        <f ca="1">VLOOKUP(eurostat_totals[[#This Row],[energy carrier EUCalc]],$AE$11:$BI$24,COLUMN()-COLUMN($AD$29),FALSE)*eurostat_totals[[#This Row],[2020 1]]</f>
        <v>3044.0945381415913</v>
      </c>
      <c r="AX363" s="81">
        <f ca="1">VLOOKUP(eurostat_totals[[#This Row],[energy carrier EUCalc]],$AE$11:$BI$24,COLUMN()-COLUMN($AD$29),FALSE)*eurostat_totals[[#This Row],[2020 1]]</f>
        <v>3044.0945381415913</v>
      </c>
      <c r="AY363" s="81">
        <f ca="1">VLOOKUP(eurostat_totals[[#This Row],[energy carrier EUCalc]],$AE$11:$BI$24,COLUMN()-COLUMN($AD$29),FALSE)*eurostat_totals[[#This Row],[2020 1]]</f>
        <v>3044.0945381415913</v>
      </c>
      <c r="AZ363" s="81">
        <f ca="1">VLOOKUP(eurostat_totals[[#This Row],[energy carrier EUCalc]],$AE$11:$BI$24,COLUMN()-COLUMN($AD$29),FALSE)*eurostat_totals[[#This Row],[2020 1]]</f>
        <v>3044.0945381415913</v>
      </c>
      <c r="BA363" s="81">
        <f ca="1">VLOOKUP(eurostat_totals[[#This Row],[energy carrier EUCalc]],$AE$11:$BI$24,COLUMN()-COLUMN($AD$29),FALSE)*eurostat_totals[[#This Row],[2020 1]]</f>
        <v>3044.0945381415913</v>
      </c>
      <c r="BB363" s="81">
        <f ca="1">VLOOKUP(eurostat_totals[[#This Row],[energy carrier EUCalc]],$AE$11:$BI$24,COLUMN()-COLUMN($AD$29),FALSE)*eurostat_totals[[#This Row],[2020 1]]</f>
        <v>3044.0945381415913</v>
      </c>
      <c r="BC363" s="81">
        <f ca="1">VLOOKUP(eurostat_totals[[#This Row],[energy carrier EUCalc]],$AE$11:$BI$24,COLUMN()-COLUMN($AD$29),FALSE)*eurostat_totals[[#This Row],[2020 1]]</f>
        <v>2263.2181131400534</v>
      </c>
      <c r="BD363" s="81">
        <f ca="1">VLOOKUP(eurostat_totals[[#This Row],[energy carrier EUCalc]],$AE$11:$BI$24,COLUMN()-COLUMN($AD$29),FALSE)*eurostat_totals[[#This Row],[2020 1]]</f>
        <v>2263.2181131400534</v>
      </c>
      <c r="BE363" s="81">
        <f ca="1">VLOOKUP(eurostat_totals[[#This Row],[energy carrier EUCalc]],$AE$11:$BI$24,COLUMN()-COLUMN($AD$29),FALSE)*eurostat_totals[[#This Row],[2020 1]]</f>
        <v>2263.2181131400534</v>
      </c>
      <c r="BF363" s="81">
        <f ca="1">VLOOKUP(eurostat_totals[[#This Row],[energy carrier EUCalc]],$AE$11:$BI$24,COLUMN()-COLUMN($AD$29),FALSE)*eurostat_totals[[#This Row],[2020 1]]</f>
        <v>2263.2181131400534</v>
      </c>
      <c r="BG363" s="81">
        <f ca="1">VLOOKUP(eurostat_totals[[#This Row],[energy carrier EUCalc]],$AE$11:$BI$24,COLUMN()-COLUMN($AD$29),FALSE)*eurostat_totals[[#This Row],[2020 1]]</f>
        <v>2263.2181131400534</v>
      </c>
      <c r="BH363" s="81">
        <f ca="1">VLOOKUP(eurostat_totals[[#This Row],[energy carrier EUCalc]],$AE$11:$BI$24,COLUMN()-COLUMN($AD$29),FALSE)*eurostat_totals[[#This Row],[2020 1]]</f>
        <v>2263.2181131400534</v>
      </c>
      <c r="BI363" s="81">
        <f ca="1">VLOOKUP(eurostat_totals[[#This Row],[energy carrier EUCalc]],$AE$11:$BI$24,COLUMN()-COLUMN($AD$29),FALSE)*eurostat_totals[[#This Row],[2020 1]]</f>
        <v>2263.2181131400534</v>
      </c>
    </row>
    <row r="364" spans="1:61" x14ac:dyDescent="0.25">
      <c r="A364" s="81" t="str">
        <f t="shared" si="137"/>
        <v>solid-bioRomania</v>
      </c>
      <c r="B364" s="6" t="s">
        <v>75</v>
      </c>
      <c r="C364" t="s">
        <v>10</v>
      </c>
      <c r="D364" s="84">
        <v>5770.124849157547</v>
      </c>
      <c r="E364" s="84">
        <v>4663.6506700790869</v>
      </c>
      <c r="F364" s="84">
        <v>5131.5295187963293</v>
      </c>
      <c r="G364" s="84">
        <v>7498.9136864385619</v>
      </c>
      <c r="H364" s="84">
        <v>8829.9789359421757</v>
      </c>
      <c r="I364" s="84">
        <v>10064.553132781319</v>
      </c>
      <c r="J364" s="84">
        <v>21685.735014801372</v>
      </c>
      <c r="K364" s="84">
        <v>29173.631177408428</v>
      </c>
      <c r="L364" s="84">
        <v>26861.79578096763</v>
      </c>
      <c r="M364" s="84">
        <v>25162.460524229809</v>
      </c>
      <c r="N364" s="84">
        <v>24596.887617516175</v>
      </c>
      <c r="O364" s="84">
        <v>16991.8922748396</v>
      </c>
      <c r="P364" s="84">
        <v>16959.920439154699</v>
      </c>
      <c r="Q364" s="84">
        <v>20954.088233116701</v>
      </c>
      <c r="R364" s="84">
        <v>26110.754611660286</v>
      </c>
      <c r="S364" s="84">
        <v>24585.150258221125</v>
      </c>
      <c r="T364" s="84">
        <v>23041.462754944157</v>
      </c>
      <c r="U364" s="84">
        <v>23122.693277843973</v>
      </c>
      <c r="V364" s="84">
        <v>31381.199264147705</v>
      </c>
      <c r="W364" s="84">
        <v>31083.761298980389</v>
      </c>
      <c r="X364" s="84">
        <v>32331.896529706009</v>
      </c>
      <c r="Y364" s="84">
        <v>28616.920779905307</v>
      </c>
      <c r="Z364" s="84">
        <v>29983.916928845076</v>
      </c>
      <c r="AA364" s="84">
        <v>27988.26871881025</v>
      </c>
      <c r="AB364" s="84">
        <v>27571.202868977634</v>
      </c>
      <c r="AC364" s="84">
        <v>26097.348198110212</v>
      </c>
      <c r="AD364" s="84">
        <v>26307.944124169597</v>
      </c>
      <c r="AE364" s="84">
        <v>26977.989911675959</v>
      </c>
      <c r="AF364" s="84">
        <f t="shared" si="134"/>
        <v>26376.804508242134</v>
      </c>
      <c r="AG364" s="84">
        <f t="shared" si="135"/>
        <v>26054.51166612851</v>
      </c>
      <c r="AH364" s="84">
        <f t="shared" si="136"/>
        <v>25751.173425558685</v>
      </c>
      <c r="AI364" s="84">
        <f ca="1">VLOOKUP(eurostat_totals[[#This Row],[energy carrier EUCalc]],$AE$11:$BI$24,COLUMN()-COLUMN($AD$29),FALSE)*eurostat_totals[[#This Row],[2020 1]]</f>
        <v>18025.821397891083</v>
      </c>
      <c r="AJ364" s="84">
        <f ca="1">VLOOKUP(eurostat_totals[[#This Row],[energy carrier EUCalc]],$AE$11:$BI$24,COLUMN()-COLUMN($AD$29),FALSE)*eurostat_totals[[#This Row],[2020 1]]</f>
        <v>18025.821397891083</v>
      </c>
      <c r="AK364" s="84">
        <f ca="1">VLOOKUP(eurostat_totals[[#This Row],[energy carrier EUCalc]],$AE$11:$BI$24,COLUMN()-COLUMN($AD$29),FALSE)*eurostat_totals[[#This Row],[2020 1]]</f>
        <v>18025.821397891083</v>
      </c>
      <c r="AL364" s="84">
        <f ca="1">VLOOKUP(eurostat_totals[[#This Row],[energy carrier EUCalc]],$AE$11:$BI$24,COLUMN()-COLUMN($AD$29),FALSE)*eurostat_totals[[#This Row],[2020 1]]</f>
        <v>18025.821397891083</v>
      </c>
      <c r="AM364" s="84">
        <f ca="1">VLOOKUP(eurostat_totals[[#This Row],[energy carrier EUCalc]],$AE$11:$BI$24,COLUMN()-COLUMN($AD$29),FALSE)*eurostat_totals[[#This Row],[2020 1]]</f>
        <v>18025.821397891083</v>
      </c>
      <c r="AN364" s="84">
        <f ca="1">VLOOKUP(eurostat_totals[[#This Row],[energy carrier EUCalc]],$AE$11:$BI$24,COLUMN()-COLUMN($AD$29),FALSE)*eurostat_totals[[#This Row],[2020 1]]</f>
        <v>18025.821397891083</v>
      </c>
      <c r="AO364" s="84">
        <f ca="1">VLOOKUP(eurostat_totals[[#This Row],[energy carrier EUCalc]],$AE$11:$BI$24,COLUMN()-COLUMN($AD$29),FALSE)*eurostat_totals[[#This Row],[2020 1]]</f>
        <v>18598.069696236827</v>
      </c>
      <c r="AP364" s="84">
        <f ca="1">VLOOKUP(eurostat_totals[[#This Row],[energy carrier EUCalc]],$AE$11:$BI$24,COLUMN()-COLUMN($AD$29),FALSE)*eurostat_totals[[#This Row],[2020 1]]</f>
        <v>18598.069696236827</v>
      </c>
      <c r="AQ364" s="84">
        <f ca="1">VLOOKUP(eurostat_totals[[#This Row],[energy carrier EUCalc]],$AE$11:$BI$24,COLUMN()-COLUMN($AD$29),FALSE)*eurostat_totals[[#This Row],[2020 1]]</f>
        <v>18598.069696236827</v>
      </c>
      <c r="AR364" s="81">
        <f ca="1">VLOOKUP(eurostat_totals[[#This Row],[energy carrier EUCalc]],$AE$11:$BI$24,COLUMN()-COLUMN($AD$29),FALSE)*eurostat_totals[[#This Row],[2020 1]]</f>
        <v>18598.069696236827</v>
      </c>
      <c r="AS364" s="81">
        <f ca="1">VLOOKUP(eurostat_totals[[#This Row],[energy carrier EUCalc]],$AE$11:$BI$24,COLUMN()-COLUMN($AD$29),FALSE)*eurostat_totals[[#This Row],[2020 1]]</f>
        <v>18598.069696236827</v>
      </c>
      <c r="AT364" s="81">
        <f ca="1">VLOOKUP(eurostat_totals[[#This Row],[energy carrier EUCalc]],$AE$11:$BI$24,COLUMN()-COLUMN($AD$29),FALSE)*eurostat_totals[[#This Row],[2020 1]]</f>
        <v>18598.069696236827</v>
      </c>
      <c r="AU364" s="81">
        <f ca="1">VLOOKUP(eurostat_totals[[#This Row],[energy carrier EUCalc]],$AE$11:$BI$24,COLUMN()-COLUMN($AD$29),FALSE)*eurostat_totals[[#This Row],[2020 1]]</f>
        <v>18598.069696236827</v>
      </c>
      <c r="AV364" s="81">
        <f ca="1">VLOOKUP(eurostat_totals[[#This Row],[energy carrier EUCalc]],$AE$11:$BI$24,COLUMN()-COLUMN($AD$29),FALSE)*eurostat_totals[[#This Row],[2020 1]]</f>
        <v>16452.13857744027</v>
      </c>
      <c r="AW364" s="81">
        <f ca="1">VLOOKUP(eurostat_totals[[#This Row],[energy carrier EUCalc]],$AE$11:$BI$24,COLUMN()-COLUMN($AD$29),FALSE)*eurostat_totals[[#This Row],[2020 1]]</f>
        <v>16452.13857744027</v>
      </c>
      <c r="AX364" s="81">
        <f ca="1">VLOOKUP(eurostat_totals[[#This Row],[energy carrier EUCalc]],$AE$11:$BI$24,COLUMN()-COLUMN($AD$29),FALSE)*eurostat_totals[[#This Row],[2020 1]]</f>
        <v>16452.13857744027</v>
      </c>
      <c r="AY364" s="81">
        <f ca="1">VLOOKUP(eurostat_totals[[#This Row],[energy carrier EUCalc]],$AE$11:$BI$24,COLUMN()-COLUMN($AD$29),FALSE)*eurostat_totals[[#This Row],[2020 1]]</f>
        <v>16452.13857744027</v>
      </c>
      <c r="AZ364" s="81">
        <f ca="1">VLOOKUP(eurostat_totals[[#This Row],[energy carrier EUCalc]],$AE$11:$BI$24,COLUMN()-COLUMN($AD$29),FALSE)*eurostat_totals[[#This Row],[2020 1]]</f>
        <v>16452.13857744027</v>
      </c>
      <c r="BA364" s="81">
        <f ca="1">VLOOKUP(eurostat_totals[[#This Row],[energy carrier EUCalc]],$AE$11:$BI$24,COLUMN()-COLUMN($AD$29),FALSE)*eurostat_totals[[#This Row],[2020 1]]</f>
        <v>16452.13857744027</v>
      </c>
      <c r="BB364" s="81">
        <f ca="1">VLOOKUP(eurostat_totals[[#This Row],[energy carrier EUCalc]],$AE$11:$BI$24,COLUMN()-COLUMN($AD$29),FALSE)*eurostat_totals[[#This Row],[2020 1]]</f>
        <v>16452.13857744027</v>
      </c>
      <c r="BC364" s="81">
        <f ca="1">VLOOKUP(eurostat_totals[[#This Row],[energy carrier EUCalc]],$AE$11:$BI$24,COLUMN()-COLUMN($AD$29),FALSE)*eurostat_totals[[#This Row],[2020 1]]</f>
        <v>12231.807377140378</v>
      </c>
      <c r="BD364" s="81">
        <f ca="1">VLOOKUP(eurostat_totals[[#This Row],[energy carrier EUCalc]],$AE$11:$BI$24,COLUMN()-COLUMN($AD$29),FALSE)*eurostat_totals[[#This Row],[2020 1]]</f>
        <v>12231.807377140378</v>
      </c>
      <c r="BE364" s="81">
        <f ca="1">VLOOKUP(eurostat_totals[[#This Row],[energy carrier EUCalc]],$AE$11:$BI$24,COLUMN()-COLUMN($AD$29),FALSE)*eurostat_totals[[#This Row],[2020 1]]</f>
        <v>12231.807377140378</v>
      </c>
      <c r="BF364" s="81">
        <f ca="1">VLOOKUP(eurostat_totals[[#This Row],[energy carrier EUCalc]],$AE$11:$BI$24,COLUMN()-COLUMN($AD$29),FALSE)*eurostat_totals[[#This Row],[2020 1]]</f>
        <v>12231.807377140378</v>
      </c>
      <c r="BG364" s="81">
        <f ca="1">VLOOKUP(eurostat_totals[[#This Row],[energy carrier EUCalc]],$AE$11:$BI$24,COLUMN()-COLUMN($AD$29),FALSE)*eurostat_totals[[#This Row],[2020 1]]</f>
        <v>12231.807377140378</v>
      </c>
      <c r="BH364" s="81">
        <f ca="1">VLOOKUP(eurostat_totals[[#This Row],[energy carrier EUCalc]],$AE$11:$BI$24,COLUMN()-COLUMN($AD$29),FALSE)*eurostat_totals[[#This Row],[2020 1]]</f>
        <v>12231.807377140378</v>
      </c>
      <c r="BI364" s="81">
        <f ca="1">VLOOKUP(eurostat_totals[[#This Row],[energy carrier EUCalc]],$AE$11:$BI$24,COLUMN()-COLUMN($AD$29),FALSE)*eurostat_totals[[#This Row],[2020 1]]</f>
        <v>12231.807377140378</v>
      </c>
    </row>
    <row r="365" spans="1:61" x14ac:dyDescent="0.25">
      <c r="A365" s="81" t="str">
        <f t="shared" si="137"/>
        <v>solid-bioSerbia</v>
      </c>
      <c r="B365" s="6" t="s">
        <v>75</v>
      </c>
      <c r="C365" t="s">
        <v>72</v>
      </c>
      <c r="D365" s="84">
        <v>13595.551410000002</v>
      </c>
      <c r="E365" s="84">
        <v>11782.783310000001</v>
      </c>
      <c r="F365" s="84">
        <v>8754.9942200000005</v>
      </c>
      <c r="G365" s="84">
        <v>8754.9942200000005</v>
      </c>
      <c r="H365" s="84">
        <v>8555.5513499999997</v>
      </c>
      <c r="I365" s="84">
        <v>8555.5513499999997</v>
      </c>
      <c r="J365" s="84">
        <v>8555.5513499999997</v>
      </c>
      <c r="K365" s="84">
        <v>8555.5513499999997</v>
      </c>
      <c r="L365" s="84">
        <v>8555.5513499999997</v>
      </c>
      <c r="M365" s="84">
        <v>8555.5513499999997</v>
      </c>
      <c r="N365" s="84">
        <v>9333.3308600000018</v>
      </c>
      <c r="O365" s="84">
        <v>9333.3308600000018</v>
      </c>
      <c r="P365" s="84">
        <v>9333.3308600000018</v>
      </c>
      <c r="Q365" s="84">
        <v>9333.3308600000018</v>
      </c>
      <c r="R365" s="84">
        <v>9333.3308600000018</v>
      </c>
      <c r="S365" s="84">
        <v>9333.3308600000018</v>
      </c>
      <c r="T365" s="84">
        <v>9318.0606700000008</v>
      </c>
      <c r="U365" s="84">
        <v>9302.7788500000006</v>
      </c>
      <c r="V365" s="84">
        <v>7766.6651900000006</v>
      </c>
      <c r="W365" s="84">
        <v>11564.99993</v>
      </c>
      <c r="X365" s="84">
        <v>11165.276830000001</v>
      </c>
      <c r="Y365" s="84">
        <v>10160.00289</v>
      </c>
      <c r="Z365" s="84">
        <v>10975.83576</v>
      </c>
      <c r="AA365" s="84">
        <v>9315.5602200000012</v>
      </c>
      <c r="AB365" s="84">
        <v>9910.8417700000009</v>
      </c>
      <c r="AC365" s="84">
        <v>9852.773180000002</v>
      </c>
      <c r="AD365" s="84">
        <v>10154.44375</v>
      </c>
      <c r="AE365" s="84">
        <v>9344.8329300000023</v>
      </c>
      <c r="AF365" s="84">
        <f t="shared" si="134"/>
        <v>9018.6323640000028</v>
      </c>
      <c r="AG365" s="84">
        <f t="shared" si="135"/>
        <v>8959.2467928000024</v>
      </c>
      <c r="AH365" s="84">
        <f t="shared" si="136"/>
        <v>8768.9277973600019</v>
      </c>
      <c r="AI365" s="84">
        <f ca="1">VLOOKUP(eurostat_totals[[#This Row],[energy carrier EUCalc]],$AE$11:$BI$24,COLUMN()-COLUMN($AD$29),FALSE)*eurostat_totals[[#This Row],[2020 1]]</f>
        <v>6138.2494581520023</v>
      </c>
      <c r="AJ365" s="84">
        <f ca="1">VLOOKUP(eurostat_totals[[#This Row],[energy carrier EUCalc]],$AE$11:$BI$24,COLUMN()-COLUMN($AD$29),FALSE)*eurostat_totals[[#This Row],[2020 1]]</f>
        <v>6138.2494581520023</v>
      </c>
      <c r="AK365" s="84">
        <f ca="1">VLOOKUP(eurostat_totals[[#This Row],[energy carrier EUCalc]],$AE$11:$BI$24,COLUMN()-COLUMN($AD$29),FALSE)*eurostat_totals[[#This Row],[2020 1]]</f>
        <v>6138.2494581520023</v>
      </c>
      <c r="AL365" s="84">
        <f ca="1">VLOOKUP(eurostat_totals[[#This Row],[energy carrier EUCalc]],$AE$11:$BI$24,COLUMN()-COLUMN($AD$29),FALSE)*eurostat_totals[[#This Row],[2020 1]]</f>
        <v>6138.2494581520023</v>
      </c>
      <c r="AM365" s="84">
        <f ca="1">VLOOKUP(eurostat_totals[[#This Row],[energy carrier EUCalc]],$AE$11:$BI$24,COLUMN()-COLUMN($AD$29),FALSE)*eurostat_totals[[#This Row],[2020 1]]</f>
        <v>6138.2494581520023</v>
      </c>
      <c r="AN365" s="84">
        <f ca="1">VLOOKUP(eurostat_totals[[#This Row],[energy carrier EUCalc]],$AE$11:$BI$24,COLUMN()-COLUMN($AD$29),FALSE)*eurostat_totals[[#This Row],[2020 1]]</f>
        <v>6138.2494581520023</v>
      </c>
      <c r="AO365" s="84">
        <f ca="1">VLOOKUP(eurostat_totals[[#This Row],[energy carrier EUCalc]],$AE$11:$BI$24,COLUMN()-COLUMN($AD$29),FALSE)*eurostat_totals[[#This Row],[2020 1]]</f>
        <v>6333.1145203155565</v>
      </c>
      <c r="AP365" s="84">
        <f ca="1">VLOOKUP(eurostat_totals[[#This Row],[energy carrier EUCalc]],$AE$11:$BI$24,COLUMN()-COLUMN($AD$29),FALSE)*eurostat_totals[[#This Row],[2020 1]]</f>
        <v>6333.1145203155565</v>
      </c>
      <c r="AQ365" s="84">
        <f ca="1">VLOOKUP(eurostat_totals[[#This Row],[energy carrier EUCalc]],$AE$11:$BI$24,COLUMN()-COLUMN($AD$29),FALSE)*eurostat_totals[[#This Row],[2020 1]]</f>
        <v>6333.1145203155565</v>
      </c>
      <c r="AR365" s="81">
        <f ca="1">VLOOKUP(eurostat_totals[[#This Row],[energy carrier EUCalc]],$AE$11:$BI$24,COLUMN()-COLUMN($AD$29),FALSE)*eurostat_totals[[#This Row],[2020 1]]</f>
        <v>6333.1145203155565</v>
      </c>
      <c r="AS365" s="81">
        <f ca="1">VLOOKUP(eurostat_totals[[#This Row],[energy carrier EUCalc]],$AE$11:$BI$24,COLUMN()-COLUMN($AD$29),FALSE)*eurostat_totals[[#This Row],[2020 1]]</f>
        <v>6333.1145203155565</v>
      </c>
      <c r="AT365" s="81">
        <f ca="1">VLOOKUP(eurostat_totals[[#This Row],[energy carrier EUCalc]],$AE$11:$BI$24,COLUMN()-COLUMN($AD$29),FALSE)*eurostat_totals[[#This Row],[2020 1]]</f>
        <v>6333.1145203155565</v>
      </c>
      <c r="AU365" s="81">
        <f ca="1">VLOOKUP(eurostat_totals[[#This Row],[energy carrier EUCalc]],$AE$11:$BI$24,COLUMN()-COLUMN($AD$29),FALSE)*eurostat_totals[[#This Row],[2020 1]]</f>
        <v>6333.1145203155565</v>
      </c>
      <c r="AV365" s="81">
        <f ca="1">VLOOKUP(eurostat_totals[[#This Row],[energy carrier EUCalc]],$AE$11:$BI$24,COLUMN()-COLUMN($AD$29),FALSE)*eurostat_totals[[#This Row],[2020 1]]</f>
        <v>5602.3705372022232</v>
      </c>
      <c r="AW365" s="81">
        <f ca="1">VLOOKUP(eurostat_totals[[#This Row],[energy carrier EUCalc]],$AE$11:$BI$24,COLUMN()-COLUMN($AD$29),FALSE)*eurostat_totals[[#This Row],[2020 1]]</f>
        <v>5602.3705372022232</v>
      </c>
      <c r="AX365" s="81">
        <f ca="1">VLOOKUP(eurostat_totals[[#This Row],[energy carrier EUCalc]],$AE$11:$BI$24,COLUMN()-COLUMN($AD$29),FALSE)*eurostat_totals[[#This Row],[2020 1]]</f>
        <v>5602.3705372022232</v>
      </c>
      <c r="AY365" s="81">
        <f ca="1">VLOOKUP(eurostat_totals[[#This Row],[energy carrier EUCalc]],$AE$11:$BI$24,COLUMN()-COLUMN($AD$29),FALSE)*eurostat_totals[[#This Row],[2020 1]]</f>
        <v>5602.3705372022232</v>
      </c>
      <c r="AZ365" s="81">
        <f ca="1">VLOOKUP(eurostat_totals[[#This Row],[energy carrier EUCalc]],$AE$11:$BI$24,COLUMN()-COLUMN($AD$29),FALSE)*eurostat_totals[[#This Row],[2020 1]]</f>
        <v>5602.3705372022232</v>
      </c>
      <c r="BA365" s="81">
        <f ca="1">VLOOKUP(eurostat_totals[[#This Row],[energy carrier EUCalc]],$AE$11:$BI$24,COLUMN()-COLUMN($AD$29),FALSE)*eurostat_totals[[#This Row],[2020 1]]</f>
        <v>5602.3705372022232</v>
      </c>
      <c r="BB365" s="81">
        <f ca="1">VLOOKUP(eurostat_totals[[#This Row],[energy carrier EUCalc]],$AE$11:$BI$24,COLUMN()-COLUMN($AD$29),FALSE)*eurostat_totals[[#This Row],[2020 1]]</f>
        <v>5602.3705372022232</v>
      </c>
      <c r="BC365" s="81">
        <f ca="1">VLOOKUP(eurostat_totals[[#This Row],[energy carrier EUCalc]],$AE$11:$BI$24,COLUMN()-COLUMN($AD$29),FALSE)*eurostat_totals[[#This Row],[2020 1]]</f>
        <v>4165.2407037460016</v>
      </c>
      <c r="BD365" s="81">
        <f ca="1">VLOOKUP(eurostat_totals[[#This Row],[energy carrier EUCalc]],$AE$11:$BI$24,COLUMN()-COLUMN($AD$29),FALSE)*eurostat_totals[[#This Row],[2020 1]]</f>
        <v>4165.2407037460016</v>
      </c>
      <c r="BE365" s="81">
        <f ca="1">VLOOKUP(eurostat_totals[[#This Row],[energy carrier EUCalc]],$AE$11:$BI$24,COLUMN()-COLUMN($AD$29),FALSE)*eurostat_totals[[#This Row],[2020 1]]</f>
        <v>4165.2407037460016</v>
      </c>
      <c r="BF365" s="81">
        <f ca="1">VLOOKUP(eurostat_totals[[#This Row],[energy carrier EUCalc]],$AE$11:$BI$24,COLUMN()-COLUMN($AD$29),FALSE)*eurostat_totals[[#This Row],[2020 1]]</f>
        <v>4165.2407037460016</v>
      </c>
      <c r="BG365" s="81">
        <f ca="1">VLOOKUP(eurostat_totals[[#This Row],[energy carrier EUCalc]],$AE$11:$BI$24,COLUMN()-COLUMN($AD$29),FALSE)*eurostat_totals[[#This Row],[2020 1]]</f>
        <v>4165.2407037460016</v>
      </c>
      <c r="BH365" s="81">
        <f ca="1">VLOOKUP(eurostat_totals[[#This Row],[energy carrier EUCalc]],$AE$11:$BI$24,COLUMN()-COLUMN($AD$29),FALSE)*eurostat_totals[[#This Row],[2020 1]]</f>
        <v>4165.2407037460016</v>
      </c>
      <c r="BI365" s="81">
        <f ca="1">VLOOKUP(eurostat_totals[[#This Row],[energy carrier EUCalc]],$AE$11:$BI$24,COLUMN()-COLUMN($AD$29),FALSE)*eurostat_totals[[#This Row],[2020 1]]</f>
        <v>4165.2407037460016</v>
      </c>
    </row>
    <row r="366" spans="1:61" x14ac:dyDescent="0.25">
      <c r="A366" s="81" t="str">
        <f t="shared" si="137"/>
        <v>solid-bioSlovakia</v>
      </c>
      <c r="B366" s="6" t="s">
        <v>75</v>
      </c>
      <c r="C366" t="s">
        <v>20</v>
      </c>
      <c r="D366" s="84">
        <v>0</v>
      </c>
      <c r="E366" s="84">
        <v>0</v>
      </c>
      <c r="F366" s="84">
        <v>0</v>
      </c>
      <c r="G366" s="84">
        <v>6.1828744112777878</v>
      </c>
      <c r="H366" s="84">
        <v>5.1129781106013032</v>
      </c>
      <c r="I366" s="84">
        <v>4.5723989271016068</v>
      </c>
      <c r="J366" s="84">
        <v>8.8745082624533627</v>
      </c>
      <c r="K366" s="84">
        <v>3.7615301518520603</v>
      </c>
      <c r="L366" s="84">
        <v>2.9619234429254249</v>
      </c>
      <c r="M366" s="84">
        <v>2.4213442594257275</v>
      </c>
      <c r="N366" s="84">
        <v>2.6916338511755757</v>
      </c>
      <c r="O366" s="84">
        <v>224.71558806296528</v>
      </c>
      <c r="P366" s="84">
        <v>219.01118858504375</v>
      </c>
      <c r="Q366" s="84">
        <v>246.22500210760091</v>
      </c>
      <c r="R366" s="84">
        <v>343.80585780117741</v>
      </c>
      <c r="S366" s="84">
        <v>388.70524677789547</v>
      </c>
      <c r="T366" s="84">
        <v>278.48212351870814</v>
      </c>
      <c r="U366" s="84">
        <v>418.29020109918531</v>
      </c>
      <c r="V366" s="84">
        <v>377.24620425561591</v>
      </c>
      <c r="W366" s="84">
        <v>406.14229580314827</v>
      </c>
      <c r="X366" s="84">
        <v>451.80257513231686</v>
      </c>
      <c r="Y366" s="84">
        <v>460.72478078266971</v>
      </c>
      <c r="Z366" s="84">
        <v>377.59479277987867</v>
      </c>
      <c r="AA366" s="84">
        <v>397.21091182842258</v>
      </c>
      <c r="AB366" s="84">
        <v>353.84364322439382</v>
      </c>
      <c r="AC366" s="84">
        <v>217.97557094727634</v>
      </c>
      <c r="AD366" s="84">
        <v>290.56556568453669</v>
      </c>
      <c r="AE366" s="84">
        <v>310.94546815971876</v>
      </c>
      <c r="AF366" s="84">
        <f t="shared" si="134"/>
        <v>297.61560323568676</v>
      </c>
      <c r="AG366" s="84">
        <f t="shared" si="135"/>
        <v>277.69654151713962</v>
      </c>
      <c r="AH366" s="84">
        <f t="shared" si="136"/>
        <v>262.46712117568876</v>
      </c>
      <c r="AI366" s="84">
        <f ca="1">VLOOKUP(eurostat_totals[[#This Row],[energy carrier EUCalc]],$AE$11:$BI$24,COLUMN()-COLUMN($AD$29),FALSE)*eurostat_totals[[#This Row],[2020 1]]</f>
        <v>183.72698482298216</v>
      </c>
      <c r="AJ366" s="84">
        <f ca="1">VLOOKUP(eurostat_totals[[#This Row],[energy carrier EUCalc]],$AE$11:$BI$24,COLUMN()-COLUMN($AD$29),FALSE)*eurostat_totals[[#This Row],[2020 1]]</f>
        <v>183.72698482298216</v>
      </c>
      <c r="AK366" s="84">
        <f ca="1">VLOOKUP(eurostat_totals[[#This Row],[energy carrier EUCalc]],$AE$11:$BI$24,COLUMN()-COLUMN($AD$29),FALSE)*eurostat_totals[[#This Row],[2020 1]]</f>
        <v>183.72698482298216</v>
      </c>
      <c r="AL366" s="84">
        <f ca="1">VLOOKUP(eurostat_totals[[#This Row],[energy carrier EUCalc]],$AE$11:$BI$24,COLUMN()-COLUMN($AD$29),FALSE)*eurostat_totals[[#This Row],[2020 1]]</f>
        <v>183.72698482298216</v>
      </c>
      <c r="AM366" s="84">
        <f ca="1">VLOOKUP(eurostat_totals[[#This Row],[energy carrier EUCalc]],$AE$11:$BI$24,COLUMN()-COLUMN($AD$29),FALSE)*eurostat_totals[[#This Row],[2020 1]]</f>
        <v>183.72698482298216</v>
      </c>
      <c r="AN366" s="84">
        <f ca="1">VLOOKUP(eurostat_totals[[#This Row],[energy carrier EUCalc]],$AE$11:$BI$24,COLUMN()-COLUMN($AD$29),FALSE)*eurostat_totals[[#This Row],[2020 1]]</f>
        <v>183.72698482298216</v>
      </c>
      <c r="AO366" s="84">
        <f ca="1">VLOOKUP(eurostat_totals[[#This Row],[energy carrier EUCalc]],$AE$11:$BI$24,COLUMN()-COLUMN($AD$29),FALSE)*eurostat_totals[[#This Row],[2020 1]]</f>
        <v>189.55958751577521</v>
      </c>
      <c r="AP366" s="84">
        <f ca="1">VLOOKUP(eurostat_totals[[#This Row],[energy carrier EUCalc]],$AE$11:$BI$24,COLUMN()-COLUMN($AD$29),FALSE)*eurostat_totals[[#This Row],[2020 1]]</f>
        <v>189.55958751577521</v>
      </c>
      <c r="AQ366" s="84">
        <f ca="1">VLOOKUP(eurostat_totals[[#This Row],[energy carrier EUCalc]],$AE$11:$BI$24,COLUMN()-COLUMN($AD$29),FALSE)*eurostat_totals[[#This Row],[2020 1]]</f>
        <v>189.55958751577521</v>
      </c>
      <c r="AR366" s="81">
        <f ca="1">VLOOKUP(eurostat_totals[[#This Row],[energy carrier EUCalc]],$AE$11:$BI$24,COLUMN()-COLUMN($AD$29),FALSE)*eurostat_totals[[#This Row],[2020 1]]</f>
        <v>189.55958751577521</v>
      </c>
      <c r="AS366" s="81">
        <f ca="1">VLOOKUP(eurostat_totals[[#This Row],[energy carrier EUCalc]],$AE$11:$BI$24,COLUMN()-COLUMN($AD$29),FALSE)*eurostat_totals[[#This Row],[2020 1]]</f>
        <v>189.55958751577521</v>
      </c>
      <c r="AT366" s="81">
        <f ca="1">VLOOKUP(eurostat_totals[[#This Row],[energy carrier EUCalc]],$AE$11:$BI$24,COLUMN()-COLUMN($AD$29),FALSE)*eurostat_totals[[#This Row],[2020 1]]</f>
        <v>189.55958751577521</v>
      </c>
      <c r="AU366" s="81">
        <f ca="1">VLOOKUP(eurostat_totals[[#This Row],[energy carrier EUCalc]],$AE$11:$BI$24,COLUMN()-COLUMN($AD$29),FALSE)*eurostat_totals[[#This Row],[2020 1]]</f>
        <v>189.55958751577521</v>
      </c>
      <c r="AV366" s="81">
        <f ca="1">VLOOKUP(eurostat_totals[[#This Row],[energy carrier EUCalc]],$AE$11:$BI$24,COLUMN()-COLUMN($AD$29),FALSE)*eurostat_totals[[#This Row],[2020 1]]</f>
        <v>167.68732741780113</v>
      </c>
      <c r="AW366" s="81">
        <f ca="1">VLOOKUP(eurostat_totals[[#This Row],[energy carrier EUCalc]],$AE$11:$BI$24,COLUMN()-COLUMN($AD$29),FALSE)*eurostat_totals[[#This Row],[2020 1]]</f>
        <v>167.68732741780113</v>
      </c>
      <c r="AX366" s="81">
        <f ca="1">VLOOKUP(eurostat_totals[[#This Row],[energy carrier EUCalc]],$AE$11:$BI$24,COLUMN()-COLUMN($AD$29),FALSE)*eurostat_totals[[#This Row],[2020 1]]</f>
        <v>167.68732741780113</v>
      </c>
      <c r="AY366" s="81">
        <f ca="1">VLOOKUP(eurostat_totals[[#This Row],[energy carrier EUCalc]],$AE$11:$BI$24,COLUMN()-COLUMN($AD$29),FALSE)*eurostat_totals[[#This Row],[2020 1]]</f>
        <v>167.68732741780113</v>
      </c>
      <c r="AZ366" s="81">
        <f ca="1">VLOOKUP(eurostat_totals[[#This Row],[energy carrier EUCalc]],$AE$11:$BI$24,COLUMN()-COLUMN($AD$29),FALSE)*eurostat_totals[[#This Row],[2020 1]]</f>
        <v>167.68732741780113</v>
      </c>
      <c r="BA366" s="81">
        <f ca="1">VLOOKUP(eurostat_totals[[#This Row],[energy carrier EUCalc]],$AE$11:$BI$24,COLUMN()-COLUMN($AD$29),FALSE)*eurostat_totals[[#This Row],[2020 1]]</f>
        <v>167.68732741780113</v>
      </c>
      <c r="BB366" s="81">
        <f ca="1">VLOOKUP(eurostat_totals[[#This Row],[energy carrier EUCalc]],$AE$11:$BI$24,COLUMN()-COLUMN($AD$29),FALSE)*eurostat_totals[[#This Row],[2020 1]]</f>
        <v>167.68732741780113</v>
      </c>
      <c r="BC366" s="81">
        <f ca="1">VLOOKUP(eurostat_totals[[#This Row],[energy carrier EUCalc]],$AE$11:$BI$24,COLUMN()-COLUMN($AD$29),FALSE)*eurostat_totals[[#This Row],[2020 1]]</f>
        <v>124.67188255845218</v>
      </c>
      <c r="BD366" s="81">
        <f ca="1">VLOOKUP(eurostat_totals[[#This Row],[energy carrier EUCalc]],$AE$11:$BI$24,COLUMN()-COLUMN($AD$29),FALSE)*eurostat_totals[[#This Row],[2020 1]]</f>
        <v>124.67188255845218</v>
      </c>
      <c r="BE366" s="81">
        <f ca="1">VLOOKUP(eurostat_totals[[#This Row],[energy carrier EUCalc]],$AE$11:$BI$24,COLUMN()-COLUMN($AD$29),FALSE)*eurostat_totals[[#This Row],[2020 1]]</f>
        <v>124.67188255845218</v>
      </c>
      <c r="BF366" s="81">
        <f ca="1">VLOOKUP(eurostat_totals[[#This Row],[energy carrier EUCalc]],$AE$11:$BI$24,COLUMN()-COLUMN($AD$29),FALSE)*eurostat_totals[[#This Row],[2020 1]]</f>
        <v>124.67188255845218</v>
      </c>
      <c r="BG366" s="81">
        <f ca="1">VLOOKUP(eurostat_totals[[#This Row],[energy carrier EUCalc]],$AE$11:$BI$24,COLUMN()-COLUMN($AD$29),FALSE)*eurostat_totals[[#This Row],[2020 1]]</f>
        <v>124.67188255845218</v>
      </c>
      <c r="BH366" s="81">
        <f ca="1">VLOOKUP(eurostat_totals[[#This Row],[energy carrier EUCalc]],$AE$11:$BI$24,COLUMN()-COLUMN($AD$29),FALSE)*eurostat_totals[[#This Row],[2020 1]]</f>
        <v>124.67188255845218</v>
      </c>
      <c r="BI366" s="81">
        <f ca="1">VLOOKUP(eurostat_totals[[#This Row],[energy carrier EUCalc]],$AE$11:$BI$24,COLUMN()-COLUMN($AD$29),FALSE)*eurostat_totals[[#This Row],[2020 1]]</f>
        <v>124.67188255845218</v>
      </c>
    </row>
    <row r="367" spans="1:61" x14ac:dyDescent="0.25">
      <c r="A367" s="81" t="str">
        <f t="shared" si="137"/>
        <v>solid-bioSlovenia</v>
      </c>
      <c r="B367" s="6" t="s">
        <v>75</v>
      </c>
      <c r="C367" t="s">
        <v>26</v>
      </c>
      <c r="D367" s="84">
        <v>1450.1313430048897</v>
      </c>
      <c r="E367" s="84">
        <v>1452.8910718087345</v>
      </c>
      <c r="F367" s="84">
        <v>1446.4452716654887</v>
      </c>
      <c r="G367" s="84">
        <v>1429.8483012367719</v>
      </c>
      <c r="H367" s="84">
        <v>1429.8483012367719</v>
      </c>
      <c r="I367" s="84">
        <v>1429.8483012367719</v>
      </c>
      <c r="J367" s="84">
        <v>1429.8483012367719</v>
      </c>
      <c r="K367" s="84">
        <v>1429.8483012367719</v>
      </c>
      <c r="L367" s="84">
        <v>1429.8483012367719</v>
      </c>
      <c r="M367" s="84">
        <v>1487.9280483358684</v>
      </c>
      <c r="N367" s="84">
        <v>3457.0813944918141</v>
      </c>
      <c r="O367" s="84">
        <v>3441.8389388292976</v>
      </c>
      <c r="P367" s="84">
        <v>3139.0951279121273</v>
      </c>
      <c r="Q367" s="84">
        <v>3179.0917335779295</v>
      </c>
      <c r="R367" s="84">
        <v>3170.6087860094553</v>
      </c>
      <c r="S367" s="84">
        <v>3124.979161518992</v>
      </c>
      <c r="T367" s="84">
        <v>3097.327342507489</v>
      </c>
      <c r="U367" s="84">
        <v>2983.8881280314872</v>
      </c>
      <c r="V367" s="84">
        <v>3021.9233812163866</v>
      </c>
      <c r="W367" s="84">
        <v>4789.0745530927934</v>
      </c>
      <c r="X367" s="84">
        <v>4829.780348602596</v>
      </c>
      <c r="Y367" s="84">
        <v>4801.5846363664677</v>
      </c>
      <c r="Z367" s="84">
        <v>4585.1253178938541</v>
      </c>
      <c r="AA367" s="84">
        <v>4718.3143444036059</v>
      </c>
      <c r="AB367" s="84">
        <v>3489.9928720834923</v>
      </c>
      <c r="AC367" s="84">
        <v>4065.3504655876468</v>
      </c>
      <c r="AD367" s="84">
        <v>4243.0876799094667</v>
      </c>
      <c r="AE367" s="84">
        <v>4012.1100350904376</v>
      </c>
      <c r="AF367" s="84">
        <f t="shared" si="134"/>
        <v>3897.5069785297542</v>
      </c>
      <c r="AG367" s="84">
        <f t="shared" si="135"/>
        <v>3733.3455053549837</v>
      </c>
      <c r="AH367" s="84">
        <f t="shared" si="136"/>
        <v>3782.0160320092818</v>
      </c>
      <c r="AI367" s="84">
        <f ca="1">VLOOKUP(eurostat_totals[[#This Row],[energy carrier EUCalc]],$AE$11:$BI$24,COLUMN()-COLUMN($AD$29),FALSE)*eurostat_totals[[#This Row],[2020 1]]</f>
        <v>2647.4112224064975</v>
      </c>
      <c r="AJ367" s="84">
        <f ca="1">VLOOKUP(eurostat_totals[[#This Row],[energy carrier EUCalc]],$AE$11:$BI$24,COLUMN()-COLUMN($AD$29),FALSE)*eurostat_totals[[#This Row],[2020 1]]</f>
        <v>2647.4112224064975</v>
      </c>
      <c r="AK367" s="84">
        <f ca="1">VLOOKUP(eurostat_totals[[#This Row],[energy carrier EUCalc]],$AE$11:$BI$24,COLUMN()-COLUMN($AD$29),FALSE)*eurostat_totals[[#This Row],[2020 1]]</f>
        <v>2647.4112224064975</v>
      </c>
      <c r="AL367" s="84">
        <f ca="1">VLOOKUP(eurostat_totals[[#This Row],[energy carrier EUCalc]],$AE$11:$BI$24,COLUMN()-COLUMN($AD$29),FALSE)*eurostat_totals[[#This Row],[2020 1]]</f>
        <v>2647.4112224064975</v>
      </c>
      <c r="AM367" s="84">
        <f ca="1">VLOOKUP(eurostat_totals[[#This Row],[energy carrier EUCalc]],$AE$11:$BI$24,COLUMN()-COLUMN($AD$29),FALSE)*eurostat_totals[[#This Row],[2020 1]]</f>
        <v>2647.4112224064975</v>
      </c>
      <c r="AN367" s="84">
        <f ca="1">VLOOKUP(eurostat_totals[[#This Row],[energy carrier EUCalc]],$AE$11:$BI$24,COLUMN()-COLUMN($AD$29),FALSE)*eurostat_totals[[#This Row],[2020 1]]</f>
        <v>2647.4112224064975</v>
      </c>
      <c r="AO367" s="84">
        <f ca="1">VLOOKUP(eurostat_totals[[#This Row],[energy carrier EUCalc]],$AE$11:$BI$24,COLUMN()-COLUMN($AD$29),FALSE)*eurostat_totals[[#This Row],[2020 1]]</f>
        <v>2731.4560231178148</v>
      </c>
      <c r="AP367" s="84">
        <f ca="1">VLOOKUP(eurostat_totals[[#This Row],[energy carrier EUCalc]],$AE$11:$BI$24,COLUMN()-COLUMN($AD$29),FALSE)*eurostat_totals[[#This Row],[2020 1]]</f>
        <v>2731.4560231178148</v>
      </c>
      <c r="AQ367" s="84">
        <f ca="1">VLOOKUP(eurostat_totals[[#This Row],[energy carrier EUCalc]],$AE$11:$BI$24,COLUMN()-COLUMN($AD$29),FALSE)*eurostat_totals[[#This Row],[2020 1]]</f>
        <v>2731.4560231178148</v>
      </c>
      <c r="AR367" s="81">
        <f ca="1">VLOOKUP(eurostat_totals[[#This Row],[energy carrier EUCalc]],$AE$11:$BI$24,COLUMN()-COLUMN($AD$29),FALSE)*eurostat_totals[[#This Row],[2020 1]]</f>
        <v>2731.4560231178148</v>
      </c>
      <c r="AS367" s="81">
        <f ca="1">VLOOKUP(eurostat_totals[[#This Row],[energy carrier EUCalc]],$AE$11:$BI$24,COLUMN()-COLUMN($AD$29),FALSE)*eurostat_totals[[#This Row],[2020 1]]</f>
        <v>2731.4560231178148</v>
      </c>
      <c r="AT367" s="81">
        <f ca="1">VLOOKUP(eurostat_totals[[#This Row],[energy carrier EUCalc]],$AE$11:$BI$24,COLUMN()-COLUMN($AD$29),FALSE)*eurostat_totals[[#This Row],[2020 1]]</f>
        <v>2731.4560231178148</v>
      </c>
      <c r="AU367" s="81">
        <f ca="1">VLOOKUP(eurostat_totals[[#This Row],[energy carrier EUCalc]],$AE$11:$BI$24,COLUMN()-COLUMN($AD$29),FALSE)*eurostat_totals[[#This Row],[2020 1]]</f>
        <v>2731.4560231178148</v>
      </c>
      <c r="AV367" s="81">
        <f ca="1">VLOOKUP(eurostat_totals[[#This Row],[energy carrier EUCalc]],$AE$11:$BI$24,COLUMN()-COLUMN($AD$29),FALSE)*eurostat_totals[[#This Row],[2020 1]]</f>
        <v>2416.2880204503745</v>
      </c>
      <c r="AW367" s="81">
        <f ca="1">VLOOKUP(eurostat_totals[[#This Row],[energy carrier EUCalc]],$AE$11:$BI$24,COLUMN()-COLUMN($AD$29),FALSE)*eurostat_totals[[#This Row],[2020 1]]</f>
        <v>2416.2880204503745</v>
      </c>
      <c r="AX367" s="81">
        <f ca="1">VLOOKUP(eurostat_totals[[#This Row],[energy carrier EUCalc]],$AE$11:$BI$24,COLUMN()-COLUMN($AD$29),FALSE)*eurostat_totals[[#This Row],[2020 1]]</f>
        <v>2416.2880204503745</v>
      </c>
      <c r="AY367" s="81">
        <f ca="1">VLOOKUP(eurostat_totals[[#This Row],[energy carrier EUCalc]],$AE$11:$BI$24,COLUMN()-COLUMN($AD$29),FALSE)*eurostat_totals[[#This Row],[2020 1]]</f>
        <v>2416.2880204503745</v>
      </c>
      <c r="AZ367" s="81">
        <f ca="1">VLOOKUP(eurostat_totals[[#This Row],[energy carrier EUCalc]],$AE$11:$BI$24,COLUMN()-COLUMN($AD$29),FALSE)*eurostat_totals[[#This Row],[2020 1]]</f>
        <v>2416.2880204503745</v>
      </c>
      <c r="BA367" s="81">
        <f ca="1">VLOOKUP(eurostat_totals[[#This Row],[energy carrier EUCalc]],$AE$11:$BI$24,COLUMN()-COLUMN($AD$29),FALSE)*eurostat_totals[[#This Row],[2020 1]]</f>
        <v>2416.2880204503745</v>
      </c>
      <c r="BB367" s="81">
        <f ca="1">VLOOKUP(eurostat_totals[[#This Row],[energy carrier EUCalc]],$AE$11:$BI$24,COLUMN()-COLUMN($AD$29),FALSE)*eurostat_totals[[#This Row],[2020 1]]</f>
        <v>2416.2880204503745</v>
      </c>
      <c r="BC367" s="81">
        <f ca="1">VLOOKUP(eurostat_totals[[#This Row],[energy carrier EUCalc]],$AE$11:$BI$24,COLUMN()-COLUMN($AD$29),FALSE)*eurostat_totals[[#This Row],[2020 1]]</f>
        <v>1796.4576152044092</v>
      </c>
      <c r="BD367" s="81">
        <f ca="1">VLOOKUP(eurostat_totals[[#This Row],[energy carrier EUCalc]],$AE$11:$BI$24,COLUMN()-COLUMN($AD$29),FALSE)*eurostat_totals[[#This Row],[2020 1]]</f>
        <v>1796.4576152044092</v>
      </c>
      <c r="BE367" s="81">
        <f ca="1">VLOOKUP(eurostat_totals[[#This Row],[energy carrier EUCalc]],$AE$11:$BI$24,COLUMN()-COLUMN($AD$29),FALSE)*eurostat_totals[[#This Row],[2020 1]]</f>
        <v>1796.4576152044092</v>
      </c>
      <c r="BF367" s="81">
        <f ca="1">VLOOKUP(eurostat_totals[[#This Row],[energy carrier EUCalc]],$AE$11:$BI$24,COLUMN()-COLUMN($AD$29),FALSE)*eurostat_totals[[#This Row],[2020 1]]</f>
        <v>1796.4576152044092</v>
      </c>
      <c r="BG367" s="81">
        <f ca="1">VLOOKUP(eurostat_totals[[#This Row],[energy carrier EUCalc]],$AE$11:$BI$24,COLUMN()-COLUMN($AD$29),FALSE)*eurostat_totals[[#This Row],[2020 1]]</f>
        <v>1796.4576152044092</v>
      </c>
      <c r="BH367" s="81">
        <f ca="1">VLOOKUP(eurostat_totals[[#This Row],[energy carrier EUCalc]],$AE$11:$BI$24,COLUMN()-COLUMN($AD$29),FALSE)*eurostat_totals[[#This Row],[2020 1]]</f>
        <v>1796.4576152044092</v>
      </c>
      <c r="BI367" s="81">
        <f ca="1">VLOOKUP(eurostat_totals[[#This Row],[energy carrier EUCalc]],$AE$11:$BI$24,COLUMN()-COLUMN($AD$29),FALSE)*eurostat_totals[[#This Row],[2020 1]]</f>
        <v>1796.4576152044092</v>
      </c>
    </row>
    <row r="368" spans="1:61" x14ac:dyDescent="0.25">
      <c r="A368" s="81" t="str">
        <f t="shared" si="137"/>
        <v>solid-bioSpain</v>
      </c>
      <c r="B368" s="6" t="s">
        <v>75</v>
      </c>
      <c r="C368" t="s">
        <v>7</v>
      </c>
      <c r="D368" s="84">
        <v>20964.348288087356</v>
      </c>
      <c r="E368" s="84">
        <v>21066.723467944583</v>
      </c>
      <c r="F368" s="84">
        <v>21200.730121858622</v>
      </c>
      <c r="G368" s="84">
        <v>21218.845686419118</v>
      </c>
      <c r="H368" s="84">
        <v>21253.610991398775</v>
      </c>
      <c r="I368" s="84">
        <v>20134.23691315141</v>
      </c>
      <c r="J368" s="84">
        <v>20134.23691315141</v>
      </c>
      <c r="K368" s="84">
        <v>20130.617843892112</v>
      </c>
      <c r="L368" s="84">
        <v>20130.617843892112</v>
      </c>
      <c r="M368" s="84">
        <v>20137.855982410707</v>
      </c>
      <c r="N368" s="84">
        <v>20168.041850590194</v>
      </c>
      <c r="O368" s="84">
        <v>20196.926358794321</v>
      </c>
      <c r="P368" s="84">
        <v>20017.501707447114</v>
      </c>
      <c r="Q368" s="84">
        <v>20038.78983900934</v>
      </c>
      <c r="R368" s="84">
        <v>20213.374632003299</v>
      </c>
      <c r="S368" s="84">
        <v>20263.916663442906</v>
      </c>
      <c r="T368" s="84">
        <v>20257.016510738496</v>
      </c>
      <c r="U368" s="84">
        <v>19977.708220508775</v>
      </c>
      <c r="V368" s="84">
        <v>19789.870515142946</v>
      </c>
      <c r="W368" s="84">
        <v>23464.225730596496</v>
      </c>
      <c r="X368" s="84">
        <v>23954.165247522</v>
      </c>
      <c r="Y368" s="84">
        <v>23173.917342990339</v>
      </c>
      <c r="Z368" s="84">
        <v>23173.215903543172</v>
      </c>
      <c r="AA368" s="84">
        <v>22546.455137861856</v>
      </c>
      <c r="AB368" s="84">
        <v>22425.555057345486</v>
      </c>
      <c r="AC368" s="84">
        <v>22282.564789810574</v>
      </c>
      <c r="AD368" s="84">
        <v>22398.47351567111</v>
      </c>
      <c r="AE368" s="84">
        <v>22436.755540416703</v>
      </c>
      <c r="AF368" s="84">
        <f t="shared" si="134"/>
        <v>22289.463467791411</v>
      </c>
      <c r="AG368" s="84">
        <f t="shared" si="135"/>
        <v>22238.065133777323</v>
      </c>
      <c r="AH368" s="84">
        <f t="shared" si="136"/>
        <v>22200.567149063692</v>
      </c>
      <c r="AI368" s="84">
        <f ca="1">VLOOKUP(eurostat_totals[[#This Row],[energy carrier EUCalc]],$AE$11:$BI$24,COLUMN()-COLUMN($AD$29),FALSE)*eurostat_totals[[#This Row],[2020 1]]</f>
        <v>15540.397004344586</v>
      </c>
      <c r="AJ368" s="84">
        <f ca="1">VLOOKUP(eurostat_totals[[#This Row],[energy carrier EUCalc]],$AE$11:$BI$24,COLUMN()-COLUMN($AD$29),FALSE)*eurostat_totals[[#This Row],[2020 1]]</f>
        <v>15540.397004344586</v>
      </c>
      <c r="AK368" s="84">
        <f ca="1">VLOOKUP(eurostat_totals[[#This Row],[energy carrier EUCalc]],$AE$11:$BI$24,COLUMN()-COLUMN($AD$29),FALSE)*eurostat_totals[[#This Row],[2020 1]]</f>
        <v>15540.397004344586</v>
      </c>
      <c r="AL368" s="84">
        <f ca="1">VLOOKUP(eurostat_totals[[#This Row],[energy carrier EUCalc]],$AE$11:$BI$24,COLUMN()-COLUMN($AD$29),FALSE)*eurostat_totals[[#This Row],[2020 1]]</f>
        <v>15540.397004344586</v>
      </c>
      <c r="AM368" s="84">
        <f ca="1">VLOOKUP(eurostat_totals[[#This Row],[energy carrier EUCalc]],$AE$11:$BI$24,COLUMN()-COLUMN($AD$29),FALSE)*eurostat_totals[[#This Row],[2020 1]]</f>
        <v>15540.397004344586</v>
      </c>
      <c r="AN368" s="84">
        <f ca="1">VLOOKUP(eurostat_totals[[#This Row],[energy carrier EUCalc]],$AE$11:$BI$24,COLUMN()-COLUMN($AD$29),FALSE)*eurostat_totals[[#This Row],[2020 1]]</f>
        <v>15540.397004344586</v>
      </c>
      <c r="AO368" s="84">
        <f ca="1">VLOOKUP(eurostat_totals[[#This Row],[energy carrier EUCalc]],$AE$11:$BI$24,COLUMN()-COLUMN($AD$29),FALSE)*eurostat_totals[[#This Row],[2020 1]]</f>
        <v>16033.742940990443</v>
      </c>
      <c r="AP368" s="84">
        <f ca="1">VLOOKUP(eurostat_totals[[#This Row],[energy carrier EUCalc]],$AE$11:$BI$24,COLUMN()-COLUMN($AD$29),FALSE)*eurostat_totals[[#This Row],[2020 1]]</f>
        <v>16033.742940990443</v>
      </c>
      <c r="AQ368" s="84">
        <f ca="1">VLOOKUP(eurostat_totals[[#This Row],[energy carrier EUCalc]],$AE$11:$BI$24,COLUMN()-COLUMN($AD$29),FALSE)*eurostat_totals[[#This Row],[2020 1]]</f>
        <v>16033.742940990443</v>
      </c>
      <c r="AR368" s="81">
        <f ca="1">VLOOKUP(eurostat_totals[[#This Row],[energy carrier EUCalc]],$AE$11:$BI$24,COLUMN()-COLUMN($AD$29),FALSE)*eurostat_totals[[#This Row],[2020 1]]</f>
        <v>16033.742940990443</v>
      </c>
      <c r="AS368" s="81">
        <f ca="1">VLOOKUP(eurostat_totals[[#This Row],[energy carrier EUCalc]],$AE$11:$BI$24,COLUMN()-COLUMN($AD$29),FALSE)*eurostat_totals[[#This Row],[2020 1]]</f>
        <v>16033.742940990443</v>
      </c>
      <c r="AT368" s="81">
        <f ca="1">VLOOKUP(eurostat_totals[[#This Row],[energy carrier EUCalc]],$AE$11:$BI$24,COLUMN()-COLUMN($AD$29),FALSE)*eurostat_totals[[#This Row],[2020 1]]</f>
        <v>16033.742940990443</v>
      </c>
      <c r="AU368" s="81">
        <f ca="1">VLOOKUP(eurostat_totals[[#This Row],[energy carrier EUCalc]],$AE$11:$BI$24,COLUMN()-COLUMN($AD$29),FALSE)*eurostat_totals[[#This Row],[2020 1]]</f>
        <v>16033.742940990443</v>
      </c>
      <c r="AV368" s="81">
        <f ca="1">VLOOKUP(eurostat_totals[[#This Row],[energy carrier EUCalc]],$AE$11:$BI$24,COLUMN()-COLUMN($AD$29),FALSE)*eurostat_totals[[#This Row],[2020 1]]</f>
        <v>14183.695678568469</v>
      </c>
      <c r="AW368" s="81">
        <f ca="1">VLOOKUP(eurostat_totals[[#This Row],[energy carrier EUCalc]],$AE$11:$BI$24,COLUMN()-COLUMN($AD$29),FALSE)*eurostat_totals[[#This Row],[2020 1]]</f>
        <v>14183.695678568469</v>
      </c>
      <c r="AX368" s="81">
        <f ca="1">VLOOKUP(eurostat_totals[[#This Row],[energy carrier EUCalc]],$AE$11:$BI$24,COLUMN()-COLUMN($AD$29),FALSE)*eurostat_totals[[#This Row],[2020 1]]</f>
        <v>14183.695678568469</v>
      </c>
      <c r="AY368" s="81">
        <f ca="1">VLOOKUP(eurostat_totals[[#This Row],[energy carrier EUCalc]],$AE$11:$BI$24,COLUMN()-COLUMN($AD$29),FALSE)*eurostat_totals[[#This Row],[2020 1]]</f>
        <v>14183.695678568469</v>
      </c>
      <c r="AZ368" s="81">
        <f ca="1">VLOOKUP(eurostat_totals[[#This Row],[energy carrier EUCalc]],$AE$11:$BI$24,COLUMN()-COLUMN($AD$29),FALSE)*eurostat_totals[[#This Row],[2020 1]]</f>
        <v>14183.695678568469</v>
      </c>
      <c r="BA368" s="81">
        <f ca="1">VLOOKUP(eurostat_totals[[#This Row],[energy carrier EUCalc]],$AE$11:$BI$24,COLUMN()-COLUMN($AD$29),FALSE)*eurostat_totals[[#This Row],[2020 1]]</f>
        <v>14183.695678568469</v>
      </c>
      <c r="BB368" s="81">
        <f ca="1">VLOOKUP(eurostat_totals[[#This Row],[energy carrier EUCalc]],$AE$11:$BI$24,COLUMN()-COLUMN($AD$29),FALSE)*eurostat_totals[[#This Row],[2020 1]]</f>
        <v>14183.695678568469</v>
      </c>
      <c r="BC368" s="81">
        <f ca="1">VLOOKUP(eurostat_totals[[#This Row],[energy carrier EUCalc]],$AE$11:$BI$24,COLUMN()-COLUMN($AD$29),FALSE)*eurostat_totals[[#This Row],[2020 1]]</f>
        <v>10545.269395805255</v>
      </c>
      <c r="BD368" s="81">
        <f ca="1">VLOOKUP(eurostat_totals[[#This Row],[energy carrier EUCalc]],$AE$11:$BI$24,COLUMN()-COLUMN($AD$29),FALSE)*eurostat_totals[[#This Row],[2020 1]]</f>
        <v>10545.269395805255</v>
      </c>
      <c r="BE368" s="81">
        <f ca="1">VLOOKUP(eurostat_totals[[#This Row],[energy carrier EUCalc]],$AE$11:$BI$24,COLUMN()-COLUMN($AD$29),FALSE)*eurostat_totals[[#This Row],[2020 1]]</f>
        <v>10545.269395805255</v>
      </c>
      <c r="BF368" s="81">
        <f ca="1">VLOOKUP(eurostat_totals[[#This Row],[energy carrier EUCalc]],$AE$11:$BI$24,COLUMN()-COLUMN($AD$29),FALSE)*eurostat_totals[[#This Row],[2020 1]]</f>
        <v>10545.269395805255</v>
      </c>
      <c r="BG368" s="81">
        <f ca="1">VLOOKUP(eurostat_totals[[#This Row],[energy carrier EUCalc]],$AE$11:$BI$24,COLUMN()-COLUMN($AD$29),FALSE)*eurostat_totals[[#This Row],[2020 1]]</f>
        <v>10545.269395805255</v>
      </c>
      <c r="BH368" s="81">
        <f ca="1">VLOOKUP(eurostat_totals[[#This Row],[energy carrier EUCalc]],$AE$11:$BI$24,COLUMN()-COLUMN($AD$29),FALSE)*eurostat_totals[[#This Row],[2020 1]]</f>
        <v>10545.269395805255</v>
      </c>
      <c r="BI368" s="81">
        <f ca="1">VLOOKUP(eurostat_totals[[#This Row],[energy carrier EUCalc]],$AE$11:$BI$24,COLUMN()-COLUMN($AD$29),FALSE)*eurostat_totals[[#This Row],[2020 1]]</f>
        <v>10545.269395805255</v>
      </c>
    </row>
    <row r="369" spans="1:61" x14ac:dyDescent="0.25">
      <c r="A369" s="81" t="str">
        <f t="shared" si="137"/>
        <v>solid-bioSweden</v>
      </c>
      <c r="B369" s="6" t="s">
        <v>75</v>
      </c>
      <c r="C369" t="s">
        <v>9</v>
      </c>
      <c r="D369" s="84">
        <v>6335.1180845833542</v>
      </c>
      <c r="E369" s="84">
        <v>6338.4679187329339</v>
      </c>
      <c r="F369" s="84">
        <v>6308.5300297015037</v>
      </c>
      <c r="G369" s="84">
        <v>6435.4927557480296</v>
      </c>
      <c r="H369" s="84">
        <v>6131.2596147498998</v>
      </c>
      <c r="I369" s="84">
        <v>6258.7037540873835</v>
      </c>
      <c r="J369" s="84">
        <v>6599.343775214189</v>
      </c>
      <c r="K369" s="84">
        <v>6472.1403425221833</v>
      </c>
      <c r="L369" s="84">
        <v>6445.5522876403338</v>
      </c>
      <c r="M369" s="84">
        <v>5799.0042084406068</v>
      </c>
      <c r="N369" s="84">
        <v>6178.4481467073128</v>
      </c>
      <c r="O369" s="84">
        <v>5631.5394856264056</v>
      </c>
      <c r="P369" s="84">
        <v>5686.1144393526265</v>
      </c>
      <c r="Q369" s="84">
        <v>5777.518719361512</v>
      </c>
      <c r="R369" s="84">
        <v>5655.548450266604</v>
      </c>
      <c r="S369" s="84">
        <v>6255.8500457380296</v>
      </c>
      <c r="T369" s="84">
        <v>5870.5490549620517</v>
      </c>
      <c r="U369" s="84">
        <v>5880.5113890102239</v>
      </c>
      <c r="V369" s="84">
        <v>6022.3861691395887</v>
      </c>
      <c r="W369" s="84">
        <v>5985.0437525689431</v>
      </c>
      <c r="X369" s="84">
        <v>6210.1911848256268</v>
      </c>
      <c r="Y369" s="84">
        <v>11476.331223225878</v>
      </c>
      <c r="Z369" s="84">
        <v>11809.523940679299</v>
      </c>
      <c r="AA369" s="84">
        <v>9447.1044035876857</v>
      </c>
      <c r="AB369" s="84">
        <v>8697.3457321715687</v>
      </c>
      <c r="AC369" s="84">
        <v>8858.5023900868509</v>
      </c>
      <c r="AD369" s="84">
        <v>8849.4698339293482</v>
      </c>
      <c r="AE369" s="84">
        <v>8835.3340290727592</v>
      </c>
      <c r="AF369" s="84">
        <f t="shared" si="134"/>
        <v>8240.496046751452</v>
      </c>
      <c r="AG369" s="84">
        <f t="shared" si="135"/>
        <v>7999.1743753842056</v>
      </c>
      <c r="AH369" s="84">
        <f t="shared" si="136"/>
        <v>7859.5401040267334</v>
      </c>
      <c r="AI369" s="84">
        <f ca="1">VLOOKUP(eurostat_totals[[#This Row],[energy carrier EUCalc]],$AE$11:$BI$24,COLUMN()-COLUMN($AD$29),FALSE)*eurostat_totals[[#This Row],[2020 1]]</f>
        <v>5501.6780728187141</v>
      </c>
      <c r="AJ369" s="84">
        <f ca="1">VLOOKUP(eurostat_totals[[#This Row],[energy carrier EUCalc]],$AE$11:$BI$24,COLUMN()-COLUMN($AD$29),FALSE)*eurostat_totals[[#This Row],[2020 1]]</f>
        <v>5501.6780728187141</v>
      </c>
      <c r="AK369" s="84">
        <f ca="1">VLOOKUP(eurostat_totals[[#This Row],[energy carrier EUCalc]],$AE$11:$BI$24,COLUMN()-COLUMN($AD$29),FALSE)*eurostat_totals[[#This Row],[2020 1]]</f>
        <v>5501.6780728187141</v>
      </c>
      <c r="AL369" s="84">
        <f ca="1">VLOOKUP(eurostat_totals[[#This Row],[energy carrier EUCalc]],$AE$11:$BI$24,COLUMN()-COLUMN($AD$29),FALSE)*eurostat_totals[[#This Row],[2020 1]]</f>
        <v>5501.6780728187141</v>
      </c>
      <c r="AM369" s="84">
        <f ca="1">VLOOKUP(eurostat_totals[[#This Row],[energy carrier EUCalc]],$AE$11:$BI$24,COLUMN()-COLUMN($AD$29),FALSE)*eurostat_totals[[#This Row],[2020 1]]</f>
        <v>5501.6780728187141</v>
      </c>
      <c r="AN369" s="84">
        <f ca="1">VLOOKUP(eurostat_totals[[#This Row],[energy carrier EUCalc]],$AE$11:$BI$24,COLUMN()-COLUMN($AD$29),FALSE)*eurostat_totals[[#This Row],[2020 1]]</f>
        <v>5501.6780728187141</v>
      </c>
      <c r="AO369" s="84">
        <f ca="1">VLOOKUP(eurostat_totals[[#This Row],[energy carrier EUCalc]],$AE$11:$BI$24,COLUMN()-COLUMN($AD$29),FALSE)*eurostat_totals[[#This Row],[2020 1]]</f>
        <v>5676.3345195748625</v>
      </c>
      <c r="AP369" s="84">
        <f ca="1">VLOOKUP(eurostat_totals[[#This Row],[energy carrier EUCalc]],$AE$11:$BI$24,COLUMN()-COLUMN($AD$29),FALSE)*eurostat_totals[[#This Row],[2020 1]]</f>
        <v>5676.3345195748625</v>
      </c>
      <c r="AQ369" s="84">
        <f ca="1">VLOOKUP(eurostat_totals[[#This Row],[energy carrier EUCalc]],$AE$11:$BI$24,COLUMN()-COLUMN($AD$29),FALSE)*eurostat_totals[[#This Row],[2020 1]]</f>
        <v>5676.3345195748625</v>
      </c>
      <c r="AR369" s="81">
        <f ca="1">VLOOKUP(eurostat_totals[[#This Row],[energy carrier EUCalc]],$AE$11:$BI$24,COLUMN()-COLUMN($AD$29),FALSE)*eurostat_totals[[#This Row],[2020 1]]</f>
        <v>5676.3345195748625</v>
      </c>
      <c r="AS369" s="81">
        <f ca="1">VLOOKUP(eurostat_totals[[#This Row],[energy carrier EUCalc]],$AE$11:$BI$24,COLUMN()-COLUMN($AD$29),FALSE)*eurostat_totals[[#This Row],[2020 1]]</f>
        <v>5676.3345195748625</v>
      </c>
      <c r="AT369" s="81">
        <f ca="1">VLOOKUP(eurostat_totals[[#This Row],[energy carrier EUCalc]],$AE$11:$BI$24,COLUMN()-COLUMN($AD$29),FALSE)*eurostat_totals[[#This Row],[2020 1]]</f>
        <v>5676.3345195748625</v>
      </c>
      <c r="AU369" s="81">
        <f ca="1">VLOOKUP(eurostat_totals[[#This Row],[energy carrier EUCalc]],$AE$11:$BI$24,COLUMN()-COLUMN($AD$29),FALSE)*eurostat_totals[[#This Row],[2020 1]]</f>
        <v>5676.3345195748625</v>
      </c>
      <c r="AV369" s="81">
        <f ca="1">VLOOKUP(eurostat_totals[[#This Row],[energy carrier EUCalc]],$AE$11:$BI$24,COLUMN()-COLUMN($AD$29),FALSE)*eurostat_totals[[#This Row],[2020 1]]</f>
        <v>5021.3728442393012</v>
      </c>
      <c r="AW369" s="81">
        <f ca="1">VLOOKUP(eurostat_totals[[#This Row],[energy carrier EUCalc]],$AE$11:$BI$24,COLUMN()-COLUMN($AD$29),FALSE)*eurostat_totals[[#This Row],[2020 1]]</f>
        <v>5021.3728442393012</v>
      </c>
      <c r="AX369" s="81">
        <f ca="1">VLOOKUP(eurostat_totals[[#This Row],[energy carrier EUCalc]],$AE$11:$BI$24,COLUMN()-COLUMN($AD$29),FALSE)*eurostat_totals[[#This Row],[2020 1]]</f>
        <v>5021.3728442393012</v>
      </c>
      <c r="AY369" s="81">
        <f ca="1">VLOOKUP(eurostat_totals[[#This Row],[energy carrier EUCalc]],$AE$11:$BI$24,COLUMN()-COLUMN($AD$29),FALSE)*eurostat_totals[[#This Row],[2020 1]]</f>
        <v>5021.3728442393012</v>
      </c>
      <c r="AZ369" s="81">
        <f ca="1">VLOOKUP(eurostat_totals[[#This Row],[energy carrier EUCalc]],$AE$11:$BI$24,COLUMN()-COLUMN($AD$29),FALSE)*eurostat_totals[[#This Row],[2020 1]]</f>
        <v>5021.3728442393012</v>
      </c>
      <c r="BA369" s="81">
        <f ca="1">VLOOKUP(eurostat_totals[[#This Row],[energy carrier EUCalc]],$AE$11:$BI$24,COLUMN()-COLUMN($AD$29),FALSE)*eurostat_totals[[#This Row],[2020 1]]</f>
        <v>5021.3728442393012</v>
      </c>
      <c r="BB369" s="81">
        <f ca="1">VLOOKUP(eurostat_totals[[#This Row],[energy carrier EUCalc]],$AE$11:$BI$24,COLUMN()-COLUMN($AD$29),FALSE)*eurostat_totals[[#This Row],[2020 1]]</f>
        <v>5021.3728442393012</v>
      </c>
      <c r="BC369" s="81">
        <f ca="1">VLOOKUP(eurostat_totals[[#This Row],[energy carrier EUCalc]],$AE$11:$BI$24,COLUMN()-COLUMN($AD$29),FALSE)*eurostat_totals[[#This Row],[2020 1]]</f>
        <v>3733.281549412699</v>
      </c>
      <c r="BD369" s="81">
        <f ca="1">VLOOKUP(eurostat_totals[[#This Row],[energy carrier EUCalc]],$AE$11:$BI$24,COLUMN()-COLUMN($AD$29),FALSE)*eurostat_totals[[#This Row],[2020 1]]</f>
        <v>3733.281549412699</v>
      </c>
      <c r="BE369" s="81">
        <f ca="1">VLOOKUP(eurostat_totals[[#This Row],[energy carrier EUCalc]],$AE$11:$BI$24,COLUMN()-COLUMN($AD$29),FALSE)*eurostat_totals[[#This Row],[2020 1]]</f>
        <v>3733.281549412699</v>
      </c>
      <c r="BF369" s="81">
        <f ca="1">VLOOKUP(eurostat_totals[[#This Row],[energy carrier EUCalc]],$AE$11:$BI$24,COLUMN()-COLUMN($AD$29),FALSE)*eurostat_totals[[#This Row],[2020 1]]</f>
        <v>3733.281549412699</v>
      </c>
      <c r="BG369" s="81">
        <f ca="1">VLOOKUP(eurostat_totals[[#This Row],[energy carrier EUCalc]],$AE$11:$BI$24,COLUMN()-COLUMN($AD$29),FALSE)*eurostat_totals[[#This Row],[2020 1]]</f>
        <v>3733.281549412699</v>
      </c>
      <c r="BH369" s="81">
        <f ca="1">VLOOKUP(eurostat_totals[[#This Row],[energy carrier EUCalc]],$AE$11:$BI$24,COLUMN()-COLUMN($AD$29),FALSE)*eurostat_totals[[#This Row],[2020 1]]</f>
        <v>3733.281549412699</v>
      </c>
      <c r="BI369" s="81">
        <f ca="1">VLOOKUP(eurostat_totals[[#This Row],[energy carrier EUCalc]],$AE$11:$BI$24,COLUMN()-COLUMN($AD$29),FALSE)*eurostat_totals[[#This Row],[2020 1]]</f>
        <v>3733.281549412699</v>
      </c>
    </row>
    <row r="370" spans="1:61" x14ac:dyDescent="0.25">
      <c r="A370" s="81" t="str">
        <f t="shared" si="137"/>
        <v>solid-bioUnited Kingdom</v>
      </c>
      <c r="B370" s="78" t="s">
        <v>75</v>
      </c>
      <c r="C370" t="s">
        <v>4</v>
      </c>
      <c r="D370" s="84">
        <v>1899.7422357739711</v>
      </c>
      <c r="E370" s="84">
        <v>1899.7422357739711</v>
      </c>
      <c r="F370" s="84">
        <v>2227.2749648757667</v>
      </c>
      <c r="G370" s="84">
        <v>2227.2749648757667</v>
      </c>
      <c r="H370" s="84">
        <v>2227.2749648757667</v>
      </c>
      <c r="I370" s="84">
        <v>2227.2749648757667</v>
      </c>
      <c r="J370" s="84">
        <v>2227.2749648757667</v>
      </c>
      <c r="K370" s="84">
        <v>2227.2749648757667</v>
      </c>
      <c r="L370" s="84">
        <v>1872.8836567016544</v>
      </c>
      <c r="M370" s="84">
        <v>1872.8836567016544</v>
      </c>
      <c r="N370" s="84">
        <v>1872.8836567016544</v>
      </c>
      <c r="O370" s="84">
        <v>1982.6944048605424</v>
      </c>
      <c r="P370" s="84">
        <v>1971.4361876435448</v>
      </c>
      <c r="Q370" s="84">
        <v>1971.4293338292136</v>
      </c>
      <c r="R370" s="84">
        <v>1971.4529177563709</v>
      </c>
      <c r="S370" s="84">
        <v>2502.230432183087</v>
      </c>
      <c r="T370" s="84">
        <v>2791.7463360626721</v>
      </c>
      <c r="U370" s="84">
        <v>3064.3700158165047</v>
      </c>
      <c r="V370" s="84">
        <v>7964.7359443136147</v>
      </c>
      <c r="W370" s="84">
        <v>8608.9596160050569</v>
      </c>
      <c r="X370" s="84">
        <v>11230.589577385985</v>
      </c>
      <c r="Y370" s="84">
        <v>9405.7012891447885</v>
      </c>
      <c r="Z370" s="84">
        <v>12167.660290798553</v>
      </c>
      <c r="AA370" s="84">
        <v>15613.310580387371</v>
      </c>
      <c r="AB370" s="84">
        <v>14293.123948458768</v>
      </c>
      <c r="AC370" s="84">
        <v>16293.156558300683</v>
      </c>
      <c r="AD370" s="84">
        <v>17424.985484658708</v>
      </c>
      <c r="AE370" s="84">
        <v>17324.649791739736</v>
      </c>
      <c r="AF370" s="84">
        <f t="shared" si="134"/>
        <v>18356.047691927972</v>
      </c>
      <c r="AG370" s="84">
        <f t="shared" si="135"/>
        <v>18904.595114236094</v>
      </c>
      <c r="AH370" s="84">
        <f t="shared" si="136"/>
        <v>19826.88934739156</v>
      </c>
      <c r="AI370" s="84">
        <f ca="1">VLOOKUP(eurostat_totals[[#This Row],[energy carrier EUCalc]],$AE$11:$BI$24,COLUMN()-COLUMN($AD$29),FALSE)*eurostat_totals[[#This Row],[2020 1]]</f>
        <v>13878.822543174094</v>
      </c>
      <c r="AJ370" s="84">
        <f ca="1">VLOOKUP(eurostat_totals[[#This Row],[energy carrier EUCalc]],$AE$11:$BI$24,COLUMN()-COLUMN($AD$29),FALSE)*eurostat_totals[[#This Row],[2020 1]]</f>
        <v>13878.822543174094</v>
      </c>
      <c r="AK370" s="84">
        <f ca="1">VLOOKUP(eurostat_totals[[#This Row],[energy carrier EUCalc]],$AE$11:$BI$24,COLUMN()-COLUMN($AD$29),FALSE)*eurostat_totals[[#This Row],[2020 1]]</f>
        <v>13878.822543174094</v>
      </c>
      <c r="AL370" s="84">
        <f ca="1">VLOOKUP(eurostat_totals[[#This Row],[energy carrier EUCalc]],$AE$11:$BI$24,COLUMN()-COLUMN($AD$29),FALSE)*eurostat_totals[[#This Row],[2020 1]]</f>
        <v>13878.822543174094</v>
      </c>
      <c r="AM370" s="84">
        <f ca="1">VLOOKUP(eurostat_totals[[#This Row],[energy carrier EUCalc]],$AE$11:$BI$24,COLUMN()-COLUMN($AD$29),FALSE)*eurostat_totals[[#This Row],[2020 1]]</f>
        <v>13878.822543174094</v>
      </c>
      <c r="AN370" s="84">
        <f ca="1">VLOOKUP(eurostat_totals[[#This Row],[energy carrier EUCalc]],$AE$11:$BI$24,COLUMN()-COLUMN($AD$29),FALSE)*eurostat_totals[[#This Row],[2020 1]]</f>
        <v>13878.822543174094</v>
      </c>
      <c r="AO370" s="84">
        <f ca="1">VLOOKUP(eurostat_totals[[#This Row],[energy carrier EUCalc]],$AE$11:$BI$24,COLUMN()-COLUMN($AD$29),FALSE)*eurostat_totals[[#This Row],[2020 1]]</f>
        <v>14319.420084227237</v>
      </c>
      <c r="AP370" s="84">
        <f ca="1">VLOOKUP(eurostat_totals[[#This Row],[energy carrier EUCalc]],$AE$11:$BI$24,COLUMN()-COLUMN($AD$29),FALSE)*eurostat_totals[[#This Row],[2020 1]]</f>
        <v>14319.420084227237</v>
      </c>
      <c r="AQ370" s="84">
        <f ca="1">VLOOKUP(eurostat_totals[[#This Row],[energy carrier EUCalc]],$AE$11:$BI$24,COLUMN()-COLUMN($AD$29),FALSE)*eurostat_totals[[#This Row],[2020 1]]</f>
        <v>14319.420084227237</v>
      </c>
      <c r="AR370" s="81">
        <f ca="1">VLOOKUP(eurostat_totals[[#This Row],[energy carrier EUCalc]],$AE$11:$BI$24,COLUMN()-COLUMN($AD$29),FALSE)*eurostat_totals[[#This Row],[2020 1]]</f>
        <v>14319.420084227237</v>
      </c>
      <c r="AS370" s="81">
        <f ca="1">VLOOKUP(eurostat_totals[[#This Row],[energy carrier EUCalc]],$AE$11:$BI$24,COLUMN()-COLUMN($AD$29),FALSE)*eurostat_totals[[#This Row],[2020 1]]</f>
        <v>14319.420084227237</v>
      </c>
      <c r="AT370" s="81">
        <f ca="1">VLOOKUP(eurostat_totals[[#This Row],[energy carrier EUCalc]],$AE$11:$BI$24,COLUMN()-COLUMN($AD$29),FALSE)*eurostat_totals[[#This Row],[2020 1]]</f>
        <v>14319.420084227237</v>
      </c>
      <c r="AU370" s="81">
        <f ca="1">VLOOKUP(eurostat_totals[[#This Row],[energy carrier EUCalc]],$AE$11:$BI$24,COLUMN()-COLUMN($AD$29),FALSE)*eurostat_totals[[#This Row],[2020 1]]</f>
        <v>14319.420084227237</v>
      </c>
      <c r="AV370" s="81">
        <f ca="1">VLOOKUP(eurostat_totals[[#This Row],[energy carrier EUCalc]],$AE$11:$BI$24,COLUMN()-COLUMN($AD$29),FALSE)*eurostat_totals[[#This Row],[2020 1]]</f>
        <v>12667.179305277939</v>
      </c>
      <c r="AW370" s="81">
        <f ca="1">VLOOKUP(eurostat_totals[[#This Row],[energy carrier EUCalc]],$AE$11:$BI$24,COLUMN()-COLUMN($AD$29),FALSE)*eurostat_totals[[#This Row],[2020 1]]</f>
        <v>12667.179305277939</v>
      </c>
      <c r="AX370" s="81">
        <f ca="1">VLOOKUP(eurostat_totals[[#This Row],[energy carrier EUCalc]],$AE$11:$BI$24,COLUMN()-COLUMN($AD$29),FALSE)*eurostat_totals[[#This Row],[2020 1]]</f>
        <v>12667.179305277939</v>
      </c>
      <c r="AY370" s="81">
        <f ca="1">VLOOKUP(eurostat_totals[[#This Row],[energy carrier EUCalc]],$AE$11:$BI$24,COLUMN()-COLUMN($AD$29),FALSE)*eurostat_totals[[#This Row],[2020 1]]</f>
        <v>12667.179305277939</v>
      </c>
      <c r="AZ370" s="81">
        <f ca="1">VLOOKUP(eurostat_totals[[#This Row],[energy carrier EUCalc]],$AE$11:$BI$24,COLUMN()-COLUMN($AD$29),FALSE)*eurostat_totals[[#This Row],[2020 1]]</f>
        <v>12667.179305277939</v>
      </c>
      <c r="BA370" s="81">
        <f ca="1">VLOOKUP(eurostat_totals[[#This Row],[energy carrier EUCalc]],$AE$11:$BI$24,COLUMN()-COLUMN($AD$29),FALSE)*eurostat_totals[[#This Row],[2020 1]]</f>
        <v>12667.179305277939</v>
      </c>
      <c r="BB370" s="81">
        <f ca="1">VLOOKUP(eurostat_totals[[#This Row],[energy carrier EUCalc]],$AE$11:$BI$24,COLUMN()-COLUMN($AD$29),FALSE)*eurostat_totals[[#This Row],[2020 1]]</f>
        <v>12667.179305277939</v>
      </c>
      <c r="BC370" s="81">
        <f ca="1">VLOOKUP(eurostat_totals[[#This Row],[energy carrier EUCalc]],$AE$11:$BI$24,COLUMN()-COLUMN($AD$29),FALSE)*eurostat_totals[[#This Row],[2020 1]]</f>
        <v>9417.7724400109928</v>
      </c>
      <c r="BD370" s="81">
        <f ca="1">VLOOKUP(eurostat_totals[[#This Row],[energy carrier EUCalc]],$AE$11:$BI$24,COLUMN()-COLUMN($AD$29),FALSE)*eurostat_totals[[#This Row],[2020 1]]</f>
        <v>9417.7724400109928</v>
      </c>
      <c r="BE370" s="81">
        <f ca="1">VLOOKUP(eurostat_totals[[#This Row],[energy carrier EUCalc]],$AE$11:$BI$24,COLUMN()-COLUMN($AD$29),FALSE)*eurostat_totals[[#This Row],[2020 1]]</f>
        <v>9417.7724400109928</v>
      </c>
      <c r="BF370" s="81">
        <f ca="1">VLOOKUP(eurostat_totals[[#This Row],[energy carrier EUCalc]],$AE$11:$BI$24,COLUMN()-COLUMN($AD$29),FALSE)*eurostat_totals[[#This Row],[2020 1]]</f>
        <v>9417.7724400109928</v>
      </c>
      <c r="BG370" s="81">
        <f ca="1">VLOOKUP(eurostat_totals[[#This Row],[energy carrier EUCalc]],$AE$11:$BI$24,COLUMN()-COLUMN($AD$29),FALSE)*eurostat_totals[[#This Row],[2020 1]]</f>
        <v>9417.7724400109928</v>
      </c>
      <c r="BH370" s="81">
        <f ca="1">VLOOKUP(eurostat_totals[[#This Row],[energy carrier EUCalc]],$AE$11:$BI$24,COLUMN()-COLUMN($AD$29),FALSE)*eurostat_totals[[#This Row],[2020 1]]</f>
        <v>9417.7724400109928</v>
      </c>
      <c r="BI370" s="81">
        <f ca="1">VLOOKUP(eurostat_totals[[#This Row],[energy carrier EUCalc]],$AE$11:$BI$24,COLUMN()-COLUMN($AD$29),FALSE)*eurostat_totals[[#This Row],[2020 1]]</f>
        <v>9417.7724400109928</v>
      </c>
    </row>
    <row r="371" spans="1:61" x14ac:dyDescent="0.25">
      <c r="A371" s="81" t="str">
        <f t="shared" si="137"/>
        <v>solid-ff-coalAustria</v>
      </c>
      <c r="B371" s="6" t="s">
        <v>39</v>
      </c>
      <c r="C371" t="s">
        <v>12</v>
      </c>
      <c r="D371" s="84">
        <v>14179.113725700025</v>
      </c>
      <c r="E371" s="84">
        <v>15450.13893990438</v>
      </c>
      <c r="F371" s="84">
        <v>13227.363344040832</v>
      </c>
      <c r="G371" s="84">
        <v>10934.198173145005</v>
      </c>
      <c r="H371" s="84">
        <v>9704.6063240570002</v>
      </c>
      <c r="I371" s="84">
        <v>9189.5015538714106</v>
      </c>
      <c r="J371" s="84">
        <v>8730.1054177573133</v>
      </c>
      <c r="K371" s="84">
        <v>6584.6487133466662</v>
      </c>
      <c r="L371" s="84">
        <v>5796.351257634703</v>
      </c>
      <c r="M371" s="84">
        <v>5335.0144743585033</v>
      </c>
      <c r="N371" s="84">
        <v>4680.786134455685</v>
      </c>
      <c r="O371" s="84">
        <v>4428.3358622101159</v>
      </c>
      <c r="P371" s="84">
        <v>3521.2097193127424</v>
      </c>
      <c r="Q371" s="84">
        <v>2936.5165727468125</v>
      </c>
      <c r="R371" s="84">
        <v>2819.3287291490806</v>
      </c>
      <c r="S371" s="84">
        <v>1506.5946027572343</v>
      </c>
      <c r="T371" s="84">
        <v>1418.1187006799325</v>
      </c>
      <c r="U371" s="84">
        <v>1289.1206886918289</v>
      </c>
      <c r="V371" s="84">
        <v>1305.2515424191454</v>
      </c>
      <c r="W371" s="84">
        <v>985.97173671261044</v>
      </c>
      <c r="X371" s="84">
        <v>1085.0950640889046</v>
      </c>
      <c r="Y371" s="84">
        <v>660.87479549516297</v>
      </c>
      <c r="Z371" s="84">
        <v>683.61482490875403</v>
      </c>
      <c r="AA371" s="84">
        <v>577.85723701974268</v>
      </c>
      <c r="AB371" s="84">
        <v>469.45470599032291</v>
      </c>
      <c r="AC371" s="84">
        <v>390.34974351078995</v>
      </c>
      <c r="AD371" s="84">
        <v>388.43788743263224</v>
      </c>
      <c r="AE371" s="84">
        <v>392.29364186958725</v>
      </c>
      <c r="AF371" s="84">
        <f t="shared" si="134"/>
        <v>334.02940526175388</v>
      </c>
      <c r="AG371" s="84">
        <f t="shared" si="135"/>
        <v>285.2638389101561</v>
      </c>
      <c r="AH371" s="84">
        <f t="shared" si="136"/>
        <v>248.42566549412274</v>
      </c>
      <c r="AI371" s="84">
        <f ca="1">VLOOKUP(eurostat_totals[[#This Row],[energy carrier EUCalc]],$AE$11:$BI$24,COLUMN()-COLUMN($AD$29),FALSE)*eurostat_totals[[#This Row],[2020 1]]</f>
        <v>244.28523773588736</v>
      </c>
      <c r="AJ371" s="84">
        <f ca="1">VLOOKUP(eurostat_totals[[#This Row],[energy carrier EUCalc]],$AE$11:$BI$24,COLUMN()-COLUMN($AD$29),FALSE)*eurostat_totals[[#This Row],[2020 1]]</f>
        <v>240.14480997765199</v>
      </c>
      <c r="AK371" s="84">
        <f ca="1">VLOOKUP(eurostat_totals[[#This Row],[energy carrier EUCalc]],$AE$11:$BI$24,COLUMN()-COLUMN($AD$29),FALSE)*eurostat_totals[[#This Row],[2020 1]]</f>
        <v>236.00438221941658</v>
      </c>
      <c r="AL371" s="84">
        <f ca="1">VLOOKUP(eurostat_totals[[#This Row],[energy carrier EUCalc]],$AE$11:$BI$24,COLUMN()-COLUMN($AD$29),FALSE)*eurostat_totals[[#This Row],[2020 1]]</f>
        <v>231.86395446118124</v>
      </c>
      <c r="AM371" s="84">
        <f ca="1">VLOOKUP(eurostat_totals[[#This Row],[energy carrier EUCalc]],$AE$11:$BI$24,COLUMN()-COLUMN($AD$29),FALSE)*eurostat_totals[[#This Row],[2020 1]]</f>
        <v>227.72352670294586</v>
      </c>
      <c r="AN371" s="84">
        <f ca="1">VLOOKUP(eurostat_totals[[#This Row],[energy carrier EUCalc]],$AE$11:$BI$24,COLUMN()-COLUMN($AD$29),FALSE)*eurostat_totals[[#This Row],[2020 1]]</f>
        <v>223.58309894471046</v>
      </c>
      <c r="AO371" s="84">
        <f>VLOOKUP(eurostat_totals[[#This Row],[energy carrier EUCalc]],$AE$11:$BI$24,COLUMN()-COLUMN($AD$29),FALSE)*eurostat_totals[[#This Row],[2020 1]]</f>
        <v>248.42566549412274</v>
      </c>
      <c r="AP371" s="84">
        <f ca="1">VLOOKUP(eurostat_totals[[#This Row],[energy carrier EUCalc]],$AE$11:$BI$24,COLUMN()-COLUMN($AD$29),FALSE)*eurostat_totals[[#This Row],[2020 1]]</f>
        <v>244.28523773588736</v>
      </c>
      <c r="AQ371" s="84">
        <f ca="1">VLOOKUP(eurostat_totals[[#This Row],[energy carrier EUCalc]],$AE$11:$BI$24,COLUMN()-COLUMN($AD$29),FALSE)*eurostat_totals[[#This Row],[2020 1]]</f>
        <v>240.14480997765199</v>
      </c>
      <c r="AR371" s="81">
        <f ca="1">VLOOKUP(eurostat_totals[[#This Row],[energy carrier EUCalc]],$AE$11:$BI$24,COLUMN()-COLUMN($AD$29),FALSE)*eurostat_totals[[#This Row],[2020 1]]</f>
        <v>236.00438221941658</v>
      </c>
      <c r="AS371" s="81">
        <f ca="1">VLOOKUP(eurostat_totals[[#This Row],[energy carrier EUCalc]],$AE$11:$BI$24,COLUMN()-COLUMN($AD$29),FALSE)*eurostat_totals[[#This Row],[2020 1]]</f>
        <v>231.86395446118124</v>
      </c>
      <c r="AT371" s="81">
        <f ca="1">VLOOKUP(eurostat_totals[[#This Row],[energy carrier EUCalc]],$AE$11:$BI$24,COLUMN()-COLUMN($AD$29),FALSE)*eurostat_totals[[#This Row],[2020 1]]</f>
        <v>227.72352670294586</v>
      </c>
      <c r="AU371" s="81">
        <f ca="1">VLOOKUP(eurostat_totals[[#This Row],[energy carrier EUCalc]],$AE$11:$BI$24,COLUMN()-COLUMN($AD$29),FALSE)*eurostat_totals[[#This Row],[2020 1]]</f>
        <v>124.21283274706137</v>
      </c>
      <c r="AV371" s="81">
        <f>VLOOKUP(eurostat_totals[[#This Row],[energy carrier EUCalc]],$AE$11:$BI$24,COLUMN()-COLUMN($AD$29),FALSE)*eurostat_totals[[#This Row],[2020 1]]</f>
        <v>248.42566549412274</v>
      </c>
      <c r="AW371" s="81">
        <f ca="1">VLOOKUP(eurostat_totals[[#This Row],[energy carrier EUCalc]],$AE$11:$BI$24,COLUMN()-COLUMN($AD$29),FALSE)*eurostat_totals[[#This Row],[2020 1]]</f>
        <v>244.28523773588736</v>
      </c>
      <c r="AX371" s="81">
        <f ca="1">VLOOKUP(eurostat_totals[[#This Row],[energy carrier EUCalc]],$AE$11:$BI$24,COLUMN()-COLUMN($AD$29),FALSE)*eurostat_totals[[#This Row],[2020 1]]</f>
        <v>240.14480997765199</v>
      </c>
      <c r="AY371" s="81">
        <f ca="1">VLOOKUP(eurostat_totals[[#This Row],[energy carrier EUCalc]],$AE$11:$BI$24,COLUMN()-COLUMN($AD$29),FALSE)*eurostat_totals[[#This Row],[2020 1]]</f>
        <v>236.00438221941658</v>
      </c>
      <c r="AZ371" s="81">
        <f ca="1">VLOOKUP(eurostat_totals[[#This Row],[energy carrier EUCalc]],$AE$11:$BI$24,COLUMN()-COLUMN($AD$29),FALSE)*eurostat_totals[[#This Row],[2020 1]]</f>
        <v>231.86395446118124</v>
      </c>
      <c r="BA371" s="81">
        <f ca="1">VLOOKUP(eurostat_totals[[#This Row],[energy carrier EUCalc]],$AE$11:$BI$24,COLUMN()-COLUMN($AD$29),FALSE)*eurostat_totals[[#This Row],[2020 1]]</f>
        <v>227.72352670294586</v>
      </c>
      <c r="BB371" s="81">
        <f ca="1">VLOOKUP(eurostat_totals[[#This Row],[energy carrier EUCalc]],$AE$11:$BI$24,COLUMN()-COLUMN($AD$29),FALSE)*eurostat_totals[[#This Row],[2020 1]]</f>
        <v>86.94898292294296</v>
      </c>
      <c r="BC371" s="81">
        <f>VLOOKUP(eurostat_totals[[#This Row],[energy carrier EUCalc]],$AE$11:$BI$24,COLUMN()-COLUMN($AD$29),FALSE)*eurostat_totals[[#This Row],[2020 1]]</f>
        <v>248.42566549412274</v>
      </c>
      <c r="BD371" s="81">
        <f ca="1">VLOOKUP(eurostat_totals[[#This Row],[energy carrier EUCalc]],$AE$11:$BI$24,COLUMN()-COLUMN($AD$29),FALSE)*eurostat_totals[[#This Row],[2020 1]]</f>
        <v>244.28523773588736</v>
      </c>
      <c r="BE371" s="81">
        <f ca="1">VLOOKUP(eurostat_totals[[#This Row],[energy carrier EUCalc]],$AE$11:$BI$24,COLUMN()-COLUMN($AD$29),FALSE)*eurostat_totals[[#This Row],[2020 1]]</f>
        <v>240.14480997765199</v>
      </c>
      <c r="BF371" s="81">
        <f ca="1">VLOOKUP(eurostat_totals[[#This Row],[energy carrier EUCalc]],$AE$11:$BI$24,COLUMN()-COLUMN($AD$29),FALSE)*eurostat_totals[[#This Row],[2020 1]]</f>
        <v>236.00438221941658</v>
      </c>
      <c r="BG371" s="81">
        <f ca="1">VLOOKUP(eurostat_totals[[#This Row],[energy carrier EUCalc]],$AE$11:$BI$24,COLUMN()-COLUMN($AD$29),FALSE)*eurostat_totals[[#This Row],[2020 1]]</f>
        <v>231.86395446118124</v>
      </c>
      <c r="BH371" s="81">
        <f ca="1">VLOOKUP(eurostat_totals[[#This Row],[energy carrier EUCalc]],$AE$11:$BI$24,COLUMN()-COLUMN($AD$29),FALSE)*eurostat_totals[[#This Row],[2020 1]]</f>
        <v>227.72352670294586</v>
      </c>
      <c r="BI371" s="81">
        <f ca="1">VLOOKUP(eurostat_totals[[#This Row],[energy carrier EUCalc]],$AE$11:$BI$24,COLUMN()-COLUMN($AD$29),FALSE)*eurostat_totals[[#This Row],[2020 1]]</f>
        <v>12.421283274706148</v>
      </c>
    </row>
    <row r="372" spans="1:61" x14ac:dyDescent="0.25">
      <c r="A372" s="81" t="str">
        <f t="shared" si="137"/>
        <v>solid-ff-coalBelgium</v>
      </c>
      <c r="B372" s="6" t="s">
        <v>39</v>
      </c>
      <c r="C372" t="s">
        <v>1</v>
      </c>
      <c r="D372" s="84">
        <v>12161.29329</v>
      </c>
      <c r="E372" s="84">
        <v>13685.288490000001</v>
      </c>
      <c r="F372" s="84">
        <v>11371.66281</v>
      </c>
      <c r="G372" s="84">
        <v>10520.742230000003</v>
      </c>
      <c r="H372" s="84">
        <v>8040.0167100000008</v>
      </c>
      <c r="I372" s="84">
        <v>7479.2530000000006</v>
      </c>
      <c r="J372" s="84">
        <v>8180.7862300000006</v>
      </c>
      <c r="K372" s="84">
        <v>7059.3983700000008</v>
      </c>
      <c r="L372" s="84">
        <v>4860.4561199999998</v>
      </c>
      <c r="M372" s="84">
        <v>4252.89329</v>
      </c>
      <c r="N372" s="84">
        <v>4643.4054299999998</v>
      </c>
      <c r="O372" s="84">
        <v>5047.7456400000001</v>
      </c>
      <c r="P372" s="84">
        <v>4198.9649800000007</v>
      </c>
      <c r="Q372" s="84">
        <v>3087.9045599999999</v>
      </c>
      <c r="R372" s="84">
        <v>2699.5788600000005</v>
      </c>
      <c r="S372" s="84">
        <v>2671.9576100000004</v>
      </c>
      <c r="T372" s="84">
        <v>2612.5864600000004</v>
      </c>
      <c r="U372" s="84">
        <v>2170.7860200000005</v>
      </c>
      <c r="V372" s="84">
        <v>3054.0612600000009</v>
      </c>
      <c r="W372" s="84">
        <v>4946.5646400000014</v>
      </c>
      <c r="X372" s="84">
        <v>2523.2913199999998</v>
      </c>
      <c r="Y372" s="84">
        <v>2331.9196700000002</v>
      </c>
      <c r="Z372" s="84">
        <v>2280.3987700000002</v>
      </c>
      <c r="AA372" s="84">
        <v>2965.2545800000003</v>
      </c>
      <c r="AB372" s="84">
        <v>1956.3637100000003</v>
      </c>
      <c r="AC372" s="84">
        <v>2232.3901300000002</v>
      </c>
      <c r="AD372" s="84">
        <v>2002.0812399999998</v>
      </c>
      <c r="AE372" s="84">
        <v>1884.0018499999999</v>
      </c>
      <c r="AF372" s="84">
        <f t="shared" si="134"/>
        <v>1804.7224659999997</v>
      </c>
      <c r="AG372" s="84">
        <f t="shared" si="135"/>
        <v>1572.6160431999997</v>
      </c>
      <c r="AH372" s="84">
        <f t="shared" si="136"/>
        <v>1495.8665098399995</v>
      </c>
      <c r="AI372" s="84">
        <f ca="1">VLOOKUP(eurostat_totals[[#This Row],[energy carrier EUCalc]],$AE$11:$BI$24,COLUMN()-COLUMN($AD$29),FALSE)*eurostat_totals[[#This Row],[2020 1]]</f>
        <v>1470.9354013426662</v>
      </c>
      <c r="AJ372" s="84">
        <f ca="1">VLOOKUP(eurostat_totals[[#This Row],[energy carrier EUCalc]],$AE$11:$BI$24,COLUMN()-COLUMN($AD$29),FALSE)*eurostat_totals[[#This Row],[2020 1]]</f>
        <v>1446.0042928453329</v>
      </c>
      <c r="AK372" s="84">
        <f ca="1">VLOOKUP(eurostat_totals[[#This Row],[energy carrier EUCalc]],$AE$11:$BI$24,COLUMN()-COLUMN($AD$29),FALSE)*eurostat_totals[[#This Row],[2020 1]]</f>
        <v>1421.0731843479994</v>
      </c>
      <c r="AL372" s="84">
        <f ca="1">VLOOKUP(eurostat_totals[[#This Row],[energy carrier EUCalc]],$AE$11:$BI$24,COLUMN()-COLUMN($AD$29),FALSE)*eurostat_totals[[#This Row],[2020 1]]</f>
        <v>1396.1420758506663</v>
      </c>
      <c r="AM372" s="84">
        <f ca="1">VLOOKUP(eurostat_totals[[#This Row],[energy carrier EUCalc]],$AE$11:$BI$24,COLUMN()-COLUMN($AD$29),FALSE)*eurostat_totals[[#This Row],[2020 1]]</f>
        <v>1371.210967353333</v>
      </c>
      <c r="AN372" s="84">
        <f ca="1">VLOOKUP(eurostat_totals[[#This Row],[energy carrier EUCalc]],$AE$11:$BI$24,COLUMN()-COLUMN($AD$29),FALSE)*eurostat_totals[[#This Row],[2020 1]]</f>
        <v>1346.2798588559995</v>
      </c>
      <c r="AO372" s="84">
        <f>VLOOKUP(eurostat_totals[[#This Row],[energy carrier EUCalc]],$AE$11:$BI$24,COLUMN()-COLUMN($AD$29),FALSE)*eurostat_totals[[#This Row],[2020 1]]</f>
        <v>1495.8665098399995</v>
      </c>
      <c r="AP372" s="84">
        <f ca="1">VLOOKUP(eurostat_totals[[#This Row],[energy carrier EUCalc]],$AE$11:$BI$24,COLUMN()-COLUMN($AD$29),FALSE)*eurostat_totals[[#This Row],[2020 1]]</f>
        <v>1470.9354013426662</v>
      </c>
      <c r="AQ372" s="84">
        <f ca="1">VLOOKUP(eurostat_totals[[#This Row],[energy carrier EUCalc]],$AE$11:$BI$24,COLUMN()-COLUMN($AD$29),FALSE)*eurostat_totals[[#This Row],[2020 1]]</f>
        <v>1446.0042928453329</v>
      </c>
      <c r="AR372" s="81">
        <f ca="1">VLOOKUP(eurostat_totals[[#This Row],[energy carrier EUCalc]],$AE$11:$BI$24,COLUMN()-COLUMN($AD$29),FALSE)*eurostat_totals[[#This Row],[2020 1]]</f>
        <v>1421.0731843479994</v>
      </c>
      <c r="AS372" s="81">
        <f ca="1">VLOOKUP(eurostat_totals[[#This Row],[energy carrier EUCalc]],$AE$11:$BI$24,COLUMN()-COLUMN($AD$29),FALSE)*eurostat_totals[[#This Row],[2020 1]]</f>
        <v>1396.1420758506663</v>
      </c>
      <c r="AT372" s="81">
        <f ca="1">VLOOKUP(eurostat_totals[[#This Row],[energy carrier EUCalc]],$AE$11:$BI$24,COLUMN()-COLUMN($AD$29),FALSE)*eurostat_totals[[#This Row],[2020 1]]</f>
        <v>1371.210967353333</v>
      </c>
      <c r="AU372" s="81">
        <f ca="1">VLOOKUP(eurostat_totals[[#This Row],[energy carrier EUCalc]],$AE$11:$BI$24,COLUMN()-COLUMN($AD$29),FALSE)*eurostat_totals[[#This Row],[2020 1]]</f>
        <v>747.93325491999974</v>
      </c>
      <c r="AV372" s="81">
        <f>VLOOKUP(eurostat_totals[[#This Row],[energy carrier EUCalc]],$AE$11:$BI$24,COLUMN()-COLUMN($AD$29),FALSE)*eurostat_totals[[#This Row],[2020 1]]</f>
        <v>1495.8665098399995</v>
      </c>
      <c r="AW372" s="81">
        <f ca="1">VLOOKUP(eurostat_totals[[#This Row],[energy carrier EUCalc]],$AE$11:$BI$24,COLUMN()-COLUMN($AD$29),FALSE)*eurostat_totals[[#This Row],[2020 1]]</f>
        <v>1470.9354013426662</v>
      </c>
      <c r="AX372" s="81">
        <f ca="1">VLOOKUP(eurostat_totals[[#This Row],[energy carrier EUCalc]],$AE$11:$BI$24,COLUMN()-COLUMN($AD$29),FALSE)*eurostat_totals[[#This Row],[2020 1]]</f>
        <v>1446.0042928453329</v>
      </c>
      <c r="AY372" s="81">
        <f ca="1">VLOOKUP(eurostat_totals[[#This Row],[energy carrier EUCalc]],$AE$11:$BI$24,COLUMN()-COLUMN($AD$29),FALSE)*eurostat_totals[[#This Row],[2020 1]]</f>
        <v>1421.0731843479994</v>
      </c>
      <c r="AZ372" s="81">
        <f ca="1">VLOOKUP(eurostat_totals[[#This Row],[energy carrier EUCalc]],$AE$11:$BI$24,COLUMN()-COLUMN($AD$29),FALSE)*eurostat_totals[[#This Row],[2020 1]]</f>
        <v>1396.1420758506663</v>
      </c>
      <c r="BA372" s="81">
        <f ca="1">VLOOKUP(eurostat_totals[[#This Row],[energy carrier EUCalc]],$AE$11:$BI$24,COLUMN()-COLUMN($AD$29),FALSE)*eurostat_totals[[#This Row],[2020 1]]</f>
        <v>1371.210967353333</v>
      </c>
      <c r="BB372" s="81">
        <f ca="1">VLOOKUP(eurostat_totals[[#This Row],[energy carrier EUCalc]],$AE$11:$BI$24,COLUMN()-COLUMN($AD$29),FALSE)*eurostat_totals[[#This Row],[2020 1]]</f>
        <v>523.55327844399983</v>
      </c>
      <c r="BC372" s="81">
        <f>VLOOKUP(eurostat_totals[[#This Row],[energy carrier EUCalc]],$AE$11:$BI$24,COLUMN()-COLUMN($AD$29),FALSE)*eurostat_totals[[#This Row],[2020 1]]</f>
        <v>1495.8665098399995</v>
      </c>
      <c r="BD372" s="81">
        <f ca="1">VLOOKUP(eurostat_totals[[#This Row],[energy carrier EUCalc]],$AE$11:$BI$24,COLUMN()-COLUMN($AD$29),FALSE)*eurostat_totals[[#This Row],[2020 1]]</f>
        <v>1470.9354013426662</v>
      </c>
      <c r="BE372" s="81">
        <f ca="1">VLOOKUP(eurostat_totals[[#This Row],[energy carrier EUCalc]],$AE$11:$BI$24,COLUMN()-COLUMN($AD$29),FALSE)*eurostat_totals[[#This Row],[2020 1]]</f>
        <v>1446.0042928453329</v>
      </c>
      <c r="BF372" s="81">
        <f ca="1">VLOOKUP(eurostat_totals[[#This Row],[energy carrier EUCalc]],$AE$11:$BI$24,COLUMN()-COLUMN($AD$29),FALSE)*eurostat_totals[[#This Row],[2020 1]]</f>
        <v>1421.0731843479994</v>
      </c>
      <c r="BG372" s="81">
        <f ca="1">VLOOKUP(eurostat_totals[[#This Row],[energy carrier EUCalc]],$AE$11:$BI$24,COLUMN()-COLUMN($AD$29),FALSE)*eurostat_totals[[#This Row],[2020 1]]</f>
        <v>1396.1420758506663</v>
      </c>
      <c r="BH372" s="81">
        <f ca="1">VLOOKUP(eurostat_totals[[#This Row],[energy carrier EUCalc]],$AE$11:$BI$24,COLUMN()-COLUMN($AD$29),FALSE)*eurostat_totals[[#This Row],[2020 1]]</f>
        <v>1371.210967353333</v>
      </c>
      <c r="BI372" s="81">
        <f ca="1">VLOOKUP(eurostat_totals[[#This Row],[energy carrier EUCalc]],$AE$11:$BI$24,COLUMN()-COLUMN($AD$29),FALSE)*eurostat_totals[[#This Row],[2020 1]]</f>
        <v>74.793325492000037</v>
      </c>
    </row>
    <row r="373" spans="1:61" x14ac:dyDescent="0.25">
      <c r="A373" s="81" t="str">
        <f t="shared" si="137"/>
        <v>solid-ff-coalBulgaria</v>
      </c>
      <c r="B373" s="6" t="s">
        <v>39</v>
      </c>
      <c r="C373" t="s">
        <v>19</v>
      </c>
      <c r="D373" s="84">
        <v>0</v>
      </c>
      <c r="E373" s="84">
        <v>0</v>
      </c>
      <c r="F373" s="84">
        <v>0</v>
      </c>
      <c r="G373" s="84">
        <v>0</v>
      </c>
      <c r="H373" s="84">
        <v>0</v>
      </c>
      <c r="I373" s="84">
        <v>0</v>
      </c>
      <c r="J373" s="84">
        <v>0</v>
      </c>
      <c r="K373" s="84">
        <v>0</v>
      </c>
      <c r="L373" s="84">
        <v>0</v>
      </c>
      <c r="M373" s="84">
        <v>0</v>
      </c>
      <c r="N373" s="84">
        <v>0</v>
      </c>
      <c r="O373" s="84">
        <v>0</v>
      </c>
      <c r="P373" s="84">
        <v>5953.7353676349967</v>
      </c>
      <c r="Q373" s="84">
        <v>7081.8250537976492</v>
      </c>
      <c r="R373" s="84">
        <v>5308.7672740356875</v>
      </c>
      <c r="S373" s="84">
        <v>4787.1256829681179</v>
      </c>
      <c r="T373" s="84">
        <v>5134.6120549419038</v>
      </c>
      <c r="U373" s="84">
        <v>4276.4696948737546</v>
      </c>
      <c r="V373" s="84">
        <v>3998.2019809507592</v>
      </c>
      <c r="W373" s="84">
        <v>2754.6661228289513</v>
      </c>
      <c r="X373" s="84">
        <v>3891.3934435638221</v>
      </c>
      <c r="Y373" s="84">
        <v>4935.4270634477061</v>
      </c>
      <c r="Z373" s="84">
        <v>4761.3240590236128</v>
      </c>
      <c r="AA373" s="84">
        <v>3837.8869838760538</v>
      </c>
      <c r="AB373" s="84">
        <v>2643.6296292408947</v>
      </c>
      <c r="AC373" s="84">
        <v>2669.4767627364395</v>
      </c>
      <c r="AD373" s="84">
        <v>3012.2444004178419</v>
      </c>
      <c r="AE373" s="84">
        <v>3174.0663324297298</v>
      </c>
      <c r="AF373" s="84">
        <f t="shared" si="134"/>
        <v>2856.6147871109533</v>
      </c>
      <c r="AG373" s="84">
        <f t="shared" si="135"/>
        <v>2660.3603477579331</v>
      </c>
      <c r="AH373" s="84">
        <f t="shared" si="136"/>
        <v>2663.7064914613406</v>
      </c>
      <c r="AI373" s="84">
        <f ca="1">VLOOKUP(eurostat_totals[[#This Row],[energy carrier EUCalc]],$AE$11:$BI$24,COLUMN()-COLUMN($AD$29),FALSE)*eurostat_totals[[#This Row],[2020 1]]</f>
        <v>2619.3113832703184</v>
      </c>
      <c r="AJ373" s="84">
        <f ca="1">VLOOKUP(eurostat_totals[[#This Row],[energy carrier EUCalc]],$AE$11:$BI$24,COLUMN()-COLUMN($AD$29),FALSE)*eurostat_totals[[#This Row],[2020 1]]</f>
        <v>2574.9162750792962</v>
      </c>
      <c r="AK373" s="84">
        <f ca="1">VLOOKUP(eurostat_totals[[#This Row],[energy carrier EUCalc]],$AE$11:$BI$24,COLUMN()-COLUMN($AD$29),FALSE)*eurostat_totals[[#This Row],[2020 1]]</f>
        <v>2530.5211668882735</v>
      </c>
      <c r="AL373" s="84">
        <f ca="1">VLOOKUP(eurostat_totals[[#This Row],[energy carrier EUCalc]],$AE$11:$BI$24,COLUMN()-COLUMN($AD$29),FALSE)*eurostat_totals[[#This Row],[2020 1]]</f>
        <v>2486.1260586972512</v>
      </c>
      <c r="AM373" s="84">
        <f ca="1">VLOOKUP(eurostat_totals[[#This Row],[energy carrier EUCalc]],$AE$11:$BI$24,COLUMN()-COLUMN($AD$29),FALSE)*eurostat_totals[[#This Row],[2020 1]]</f>
        <v>2441.730950506229</v>
      </c>
      <c r="AN373" s="84">
        <f ca="1">VLOOKUP(eurostat_totals[[#This Row],[energy carrier EUCalc]],$AE$11:$BI$24,COLUMN()-COLUMN($AD$29),FALSE)*eurostat_totals[[#This Row],[2020 1]]</f>
        <v>2397.3358423152067</v>
      </c>
      <c r="AO373" s="84">
        <f>VLOOKUP(eurostat_totals[[#This Row],[energy carrier EUCalc]],$AE$11:$BI$24,COLUMN()-COLUMN($AD$29),FALSE)*eurostat_totals[[#This Row],[2020 1]]</f>
        <v>2663.7064914613406</v>
      </c>
      <c r="AP373" s="84">
        <f ca="1">VLOOKUP(eurostat_totals[[#This Row],[energy carrier EUCalc]],$AE$11:$BI$24,COLUMN()-COLUMN($AD$29),FALSE)*eurostat_totals[[#This Row],[2020 1]]</f>
        <v>2619.3113832703184</v>
      </c>
      <c r="AQ373" s="84">
        <f ca="1">VLOOKUP(eurostat_totals[[#This Row],[energy carrier EUCalc]],$AE$11:$BI$24,COLUMN()-COLUMN($AD$29),FALSE)*eurostat_totals[[#This Row],[2020 1]]</f>
        <v>2574.9162750792962</v>
      </c>
      <c r="AR373" s="81">
        <f ca="1">VLOOKUP(eurostat_totals[[#This Row],[energy carrier EUCalc]],$AE$11:$BI$24,COLUMN()-COLUMN($AD$29),FALSE)*eurostat_totals[[#This Row],[2020 1]]</f>
        <v>2530.5211668882735</v>
      </c>
      <c r="AS373" s="81">
        <f ca="1">VLOOKUP(eurostat_totals[[#This Row],[energy carrier EUCalc]],$AE$11:$BI$24,COLUMN()-COLUMN($AD$29),FALSE)*eurostat_totals[[#This Row],[2020 1]]</f>
        <v>2486.1260586972512</v>
      </c>
      <c r="AT373" s="81">
        <f ca="1">VLOOKUP(eurostat_totals[[#This Row],[energy carrier EUCalc]],$AE$11:$BI$24,COLUMN()-COLUMN($AD$29),FALSE)*eurostat_totals[[#This Row],[2020 1]]</f>
        <v>2441.730950506229</v>
      </c>
      <c r="AU373" s="81">
        <f ca="1">VLOOKUP(eurostat_totals[[#This Row],[energy carrier EUCalc]],$AE$11:$BI$24,COLUMN()-COLUMN($AD$29),FALSE)*eurostat_totals[[#This Row],[2020 1]]</f>
        <v>1331.8532457306703</v>
      </c>
      <c r="AV373" s="81">
        <f>VLOOKUP(eurostat_totals[[#This Row],[energy carrier EUCalc]],$AE$11:$BI$24,COLUMN()-COLUMN($AD$29),FALSE)*eurostat_totals[[#This Row],[2020 1]]</f>
        <v>2663.7064914613406</v>
      </c>
      <c r="AW373" s="81">
        <f ca="1">VLOOKUP(eurostat_totals[[#This Row],[energy carrier EUCalc]],$AE$11:$BI$24,COLUMN()-COLUMN($AD$29),FALSE)*eurostat_totals[[#This Row],[2020 1]]</f>
        <v>2619.3113832703184</v>
      </c>
      <c r="AX373" s="81">
        <f ca="1">VLOOKUP(eurostat_totals[[#This Row],[energy carrier EUCalc]],$AE$11:$BI$24,COLUMN()-COLUMN($AD$29),FALSE)*eurostat_totals[[#This Row],[2020 1]]</f>
        <v>2574.9162750792962</v>
      </c>
      <c r="AY373" s="81">
        <f ca="1">VLOOKUP(eurostat_totals[[#This Row],[energy carrier EUCalc]],$AE$11:$BI$24,COLUMN()-COLUMN($AD$29),FALSE)*eurostat_totals[[#This Row],[2020 1]]</f>
        <v>2530.5211668882735</v>
      </c>
      <c r="AZ373" s="81">
        <f ca="1">VLOOKUP(eurostat_totals[[#This Row],[energy carrier EUCalc]],$AE$11:$BI$24,COLUMN()-COLUMN($AD$29),FALSE)*eurostat_totals[[#This Row],[2020 1]]</f>
        <v>2486.1260586972512</v>
      </c>
      <c r="BA373" s="81">
        <f ca="1">VLOOKUP(eurostat_totals[[#This Row],[energy carrier EUCalc]],$AE$11:$BI$24,COLUMN()-COLUMN($AD$29),FALSE)*eurostat_totals[[#This Row],[2020 1]]</f>
        <v>2441.730950506229</v>
      </c>
      <c r="BB373" s="81">
        <f ca="1">VLOOKUP(eurostat_totals[[#This Row],[energy carrier EUCalc]],$AE$11:$BI$24,COLUMN()-COLUMN($AD$29),FALSE)*eurostat_totals[[#This Row],[2020 1]]</f>
        <v>932.2972720114692</v>
      </c>
      <c r="BC373" s="81">
        <f>VLOOKUP(eurostat_totals[[#This Row],[energy carrier EUCalc]],$AE$11:$BI$24,COLUMN()-COLUMN($AD$29),FALSE)*eurostat_totals[[#This Row],[2020 1]]</f>
        <v>2663.7064914613406</v>
      </c>
      <c r="BD373" s="81">
        <f ca="1">VLOOKUP(eurostat_totals[[#This Row],[energy carrier EUCalc]],$AE$11:$BI$24,COLUMN()-COLUMN($AD$29),FALSE)*eurostat_totals[[#This Row],[2020 1]]</f>
        <v>2619.3113832703184</v>
      </c>
      <c r="BE373" s="81">
        <f ca="1">VLOOKUP(eurostat_totals[[#This Row],[energy carrier EUCalc]],$AE$11:$BI$24,COLUMN()-COLUMN($AD$29),FALSE)*eurostat_totals[[#This Row],[2020 1]]</f>
        <v>2574.9162750792962</v>
      </c>
      <c r="BF373" s="81">
        <f ca="1">VLOOKUP(eurostat_totals[[#This Row],[energy carrier EUCalc]],$AE$11:$BI$24,COLUMN()-COLUMN($AD$29),FALSE)*eurostat_totals[[#This Row],[2020 1]]</f>
        <v>2530.5211668882735</v>
      </c>
      <c r="BG373" s="81">
        <f ca="1">VLOOKUP(eurostat_totals[[#This Row],[energy carrier EUCalc]],$AE$11:$BI$24,COLUMN()-COLUMN($AD$29),FALSE)*eurostat_totals[[#This Row],[2020 1]]</f>
        <v>2486.1260586972512</v>
      </c>
      <c r="BH373" s="81">
        <f ca="1">VLOOKUP(eurostat_totals[[#This Row],[energy carrier EUCalc]],$AE$11:$BI$24,COLUMN()-COLUMN($AD$29),FALSE)*eurostat_totals[[#This Row],[2020 1]]</f>
        <v>2441.730950506229</v>
      </c>
      <c r="BI373" s="81">
        <f ca="1">VLOOKUP(eurostat_totals[[#This Row],[energy carrier EUCalc]],$AE$11:$BI$24,COLUMN()-COLUMN($AD$29),FALSE)*eurostat_totals[[#This Row],[2020 1]]</f>
        <v>133.18532457306716</v>
      </c>
    </row>
    <row r="374" spans="1:61" x14ac:dyDescent="0.25">
      <c r="A374" s="81" t="str">
        <f t="shared" si="137"/>
        <v>solid-ff-coalCroatia</v>
      </c>
      <c r="B374" s="6" t="s">
        <v>39</v>
      </c>
      <c r="C374" t="s">
        <v>22</v>
      </c>
      <c r="D374" s="84">
        <v>0</v>
      </c>
      <c r="E374" s="84">
        <v>0</v>
      </c>
      <c r="F374" s="84">
        <v>0</v>
      </c>
      <c r="G374" s="84">
        <v>0</v>
      </c>
      <c r="H374" s="84">
        <v>0</v>
      </c>
      <c r="I374" s="84">
        <v>0</v>
      </c>
      <c r="J374" s="84">
        <v>0</v>
      </c>
      <c r="K374" s="84">
        <v>0</v>
      </c>
      <c r="L374" s="84">
        <v>0</v>
      </c>
      <c r="M374" s="84">
        <v>0</v>
      </c>
      <c r="N374" s="84">
        <v>0</v>
      </c>
      <c r="O374" s="84">
        <v>0</v>
      </c>
      <c r="P374" s="84">
        <v>0</v>
      </c>
      <c r="Q374" s="84">
        <v>0</v>
      </c>
      <c r="R374" s="84">
        <v>0</v>
      </c>
      <c r="S374" s="84">
        <v>0</v>
      </c>
      <c r="T374" s="84">
        <v>0</v>
      </c>
      <c r="U374" s="84">
        <v>0</v>
      </c>
      <c r="V374" s="84">
        <v>0</v>
      </c>
      <c r="W374" s="84">
        <v>0</v>
      </c>
      <c r="X374" s="84">
        <v>0</v>
      </c>
      <c r="Y374" s="84">
        <v>0</v>
      </c>
      <c r="Z374" s="84">
        <v>0</v>
      </c>
      <c r="AA374" s="84">
        <v>0</v>
      </c>
      <c r="AB374" s="84">
        <v>0</v>
      </c>
      <c r="AC374" s="84">
        <v>0</v>
      </c>
      <c r="AD374" s="84">
        <v>0</v>
      </c>
      <c r="AE374" s="84">
        <v>0</v>
      </c>
      <c r="AF374" s="84">
        <f t="shared" si="134"/>
        <v>0</v>
      </c>
      <c r="AG374" s="84">
        <f t="shared" si="135"/>
        <v>0</v>
      </c>
      <c r="AH374" s="84">
        <f t="shared" si="136"/>
        <v>0</v>
      </c>
      <c r="AI374" s="84">
        <f ca="1">VLOOKUP(eurostat_totals[[#This Row],[energy carrier EUCalc]],$AE$11:$BI$24,COLUMN()-COLUMN($AD$29),FALSE)*eurostat_totals[[#This Row],[2020 1]]</f>
        <v>0</v>
      </c>
      <c r="AJ374" s="84">
        <f ca="1">VLOOKUP(eurostat_totals[[#This Row],[energy carrier EUCalc]],$AE$11:$BI$24,COLUMN()-COLUMN($AD$29),FALSE)*eurostat_totals[[#This Row],[2020 1]]</f>
        <v>0</v>
      </c>
      <c r="AK374" s="84">
        <f ca="1">VLOOKUP(eurostat_totals[[#This Row],[energy carrier EUCalc]],$AE$11:$BI$24,COLUMN()-COLUMN($AD$29),FALSE)*eurostat_totals[[#This Row],[2020 1]]</f>
        <v>0</v>
      </c>
      <c r="AL374" s="84">
        <f ca="1">VLOOKUP(eurostat_totals[[#This Row],[energy carrier EUCalc]],$AE$11:$BI$24,COLUMN()-COLUMN($AD$29),FALSE)*eurostat_totals[[#This Row],[2020 1]]</f>
        <v>0</v>
      </c>
      <c r="AM374" s="84">
        <f ca="1">VLOOKUP(eurostat_totals[[#This Row],[energy carrier EUCalc]],$AE$11:$BI$24,COLUMN()-COLUMN($AD$29),FALSE)*eurostat_totals[[#This Row],[2020 1]]</f>
        <v>0</v>
      </c>
      <c r="AN374" s="84">
        <f ca="1">VLOOKUP(eurostat_totals[[#This Row],[energy carrier EUCalc]],$AE$11:$BI$24,COLUMN()-COLUMN($AD$29),FALSE)*eurostat_totals[[#This Row],[2020 1]]</f>
        <v>0</v>
      </c>
      <c r="AO374" s="84">
        <f>VLOOKUP(eurostat_totals[[#This Row],[energy carrier EUCalc]],$AE$11:$BI$24,COLUMN()-COLUMN($AD$29),FALSE)*eurostat_totals[[#This Row],[2020 1]]</f>
        <v>0</v>
      </c>
      <c r="AP374" s="84">
        <f ca="1">VLOOKUP(eurostat_totals[[#This Row],[energy carrier EUCalc]],$AE$11:$BI$24,COLUMN()-COLUMN($AD$29),FALSE)*eurostat_totals[[#This Row],[2020 1]]</f>
        <v>0</v>
      </c>
      <c r="AQ374" s="84">
        <f ca="1">VLOOKUP(eurostat_totals[[#This Row],[energy carrier EUCalc]],$AE$11:$BI$24,COLUMN()-COLUMN($AD$29),FALSE)*eurostat_totals[[#This Row],[2020 1]]</f>
        <v>0</v>
      </c>
      <c r="AR374" s="81">
        <f ca="1">VLOOKUP(eurostat_totals[[#This Row],[energy carrier EUCalc]],$AE$11:$BI$24,COLUMN()-COLUMN($AD$29),FALSE)*eurostat_totals[[#This Row],[2020 1]]</f>
        <v>0</v>
      </c>
      <c r="AS374" s="81">
        <f ca="1">VLOOKUP(eurostat_totals[[#This Row],[energy carrier EUCalc]],$AE$11:$BI$24,COLUMN()-COLUMN($AD$29),FALSE)*eurostat_totals[[#This Row],[2020 1]]</f>
        <v>0</v>
      </c>
      <c r="AT374" s="81">
        <f ca="1">VLOOKUP(eurostat_totals[[#This Row],[energy carrier EUCalc]],$AE$11:$BI$24,COLUMN()-COLUMN($AD$29),FALSE)*eurostat_totals[[#This Row],[2020 1]]</f>
        <v>0</v>
      </c>
      <c r="AU374" s="81">
        <f ca="1">VLOOKUP(eurostat_totals[[#This Row],[energy carrier EUCalc]],$AE$11:$BI$24,COLUMN()-COLUMN($AD$29),FALSE)*eurostat_totals[[#This Row],[2020 1]]</f>
        <v>0</v>
      </c>
      <c r="AV374" s="81">
        <f>VLOOKUP(eurostat_totals[[#This Row],[energy carrier EUCalc]],$AE$11:$BI$24,COLUMN()-COLUMN($AD$29),FALSE)*eurostat_totals[[#This Row],[2020 1]]</f>
        <v>0</v>
      </c>
      <c r="AW374" s="81">
        <f ca="1">VLOOKUP(eurostat_totals[[#This Row],[energy carrier EUCalc]],$AE$11:$BI$24,COLUMN()-COLUMN($AD$29),FALSE)*eurostat_totals[[#This Row],[2020 1]]</f>
        <v>0</v>
      </c>
      <c r="AX374" s="81">
        <f ca="1">VLOOKUP(eurostat_totals[[#This Row],[energy carrier EUCalc]],$AE$11:$BI$24,COLUMN()-COLUMN($AD$29),FALSE)*eurostat_totals[[#This Row],[2020 1]]</f>
        <v>0</v>
      </c>
      <c r="AY374" s="81">
        <f ca="1">VLOOKUP(eurostat_totals[[#This Row],[energy carrier EUCalc]],$AE$11:$BI$24,COLUMN()-COLUMN($AD$29),FALSE)*eurostat_totals[[#This Row],[2020 1]]</f>
        <v>0</v>
      </c>
      <c r="AZ374" s="81">
        <f ca="1">VLOOKUP(eurostat_totals[[#This Row],[energy carrier EUCalc]],$AE$11:$BI$24,COLUMN()-COLUMN($AD$29),FALSE)*eurostat_totals[[#This Row],[2020 1]]</f>
        <v>0</v>
      </c>
      <c r="BA374" s="81">
        <f ca="1">VLOOKUP(eurostat_totals[[#This Row],[energy carrier EUCalc]],$AE$11:$BI$24,COLUMN()-COLUMN($AD$29),FALSE)*eurostat_totals[[#This Row],[2020 1]]</f>
        <v>0</v>
      </c>
      <c r="BB374" s="81">
        <f ca="1">VLOOKUP(eurostat_totals[[#This Row],[energy carrier EUCalc]],$AE$11:$BI$24,COLUMN()-COLUMN($AD$29),FALSE)*eurostat_totals[[#This Row],[2020 1]]</f>
        <v>0</v>
      </c>
      <c r="BC374" s="81">
        <f>VLOOKUP(eurostat_totals[[#This Row],[energy carrier EUCalc]],$AE$11:$BI$24,COLUMN()-COLUMN($AD$29),FALSE)*eurostat_totals[[#This Row],[2020 1]]</f>
        <v>0</v>
      </c>
      <c r="BD374" s="81">
        <f ca="1">VLOOKUP(eurostat_totals[[#This Row],[energy carrier EUCalc]],$AE$11:$BI$24,COLUMN()-COLUMN($AD$29),FALSE)*eurostat_totals[[#This Row],[2020 1]]</f>
        <v>0</v>
      </c>
      <c r="BE374" s="81">
        <f ca="1">VLOOKUP(eurostat_totals[[#This Row],[energy carrier EUCalc]],$AE$11:$BI$24,COLUMN()-COLUMN($AD$29),FALSE)*eurostat_totals[[#This Row],[2020 1]]</f>
        <v>0</v>
      </c>
      <c r="BF374" s="81">
        <f ca="1">VLOOKUP(eurostat_totals[[#This Row],[energy carrier EUCalc]],$AE$11:$BI$24,COLUMN()-COLUMN($AD$29),FALSE)*eurostat_totals[[#This Row],[2020 1]]</f>
        <v>0</v>
      </c>
      <c r="BG374" s="81">
        <f ca="1">VLOOKUP(eurostat_totals[[#This Row],[energy carrier EUCalc]],$AE$11:$BI$24,COLUMN()-COLUMN($AD$29),FALSE)*eurostat_totals[[#This Row],[2020 1]]</f>
        <v>0</v>
      </c>
      <c r="BH374" s="81">
        <f ca="1">VLOOKUP(eurostat_totals[[#This Row],[energy carrier EUCalc]],$AE$11:$BI$24,COLUMN()-COLUMN($AD$29),FALSE)*eurostat_totals[[#This Row],[2020 1]]</f>
        <v>0</v>
      </c>
      <c r="BI374" s="81">
        <f ca="1">VLOOKUP(eurostat_totals[[#This Row],[energy carrier EUCalc]],$AE$11:$BI$24,COLUMN()-COLUMN($AD$29),FALSE)*eurostat_totals[[#This Row],[2020 1]]</f>
        <v>0</v>
      </c>
    </row>
    <row r="375" spans="1:61" x14ac:dyDescent="0.25">
      <c r="A375" s="81" t="str">
        <f t="shared" si="137"/>
        <v>solid-ff-coalCyprus</v>
      </c>
      <c r="B375" s="6" t="s">
        <v>39</v>
      </c>
      <c r="C375" t="s">
        <v>28</v>
      </c>
      <c r="D375" s="84">
        <v>0</v>
      </c>
      <c r="E375" s="84">
        <v>0</v>
      </c>
      <c r="F375" s="84">
        <v>0</v>
      </c>
      <c r="G375" s="84">
        <v>0</v>
      </c>
      <c r="H375" s="84">
        <v>0</v>
      </c>
      <c r="I375" s="84">
        <v>0</v>
      </c>
      <c r="J375" s="84">
        <v>0</v>
      </c>
      <c r="K375" s="84">
        <v>0</v>
      </c>
      <c r="L375" s="84">
        <v>0</v>
      </c>
      <c r="M375" s="84">
        <v>0</v>
      </c>
      <c r="N375" s="84">
        <v>0</v>
      </c>
      <c r="O375" s="84">
        <v>0</v>
      </c>
      <c r="P375" s="84">
        <v>0</v>
      </c>
      <c r="Q375" s="84">
        <v>0</v>
      </c>
      <c r="R375" s="84">
        <v>0</v>
      </c>
      <c r="S375" s="84">
        <v>0</v>
      </c>
      <c r="T375" s="84">
        <v>0</v>
      </c>
      <c r="U375" s="84">
        <v>0</v>
      </c>
      <c r="V375" s="84">
        <v>0</v>
      </c>
      <c r="W375" s="84">
        <v>0</v>
      </c>
      <c r="X375" s="84">
        <v>0</v>
      </c>
      <c r="Y375" s="84">
        <v>0</v>
      </c>
      <c r="Z375" s="84">
        <v>0</v>
      </c>
      <c r="AA375" s="84">
        <v>0</v>
      </c>
      <c r="AB375" s="84">
        <v>0</v>
      </c>
      <c r="AC375" s="84">
        <v>0</v>
      </c>
      <c r="AD375" s="84">
        <v>0</v>
      </c>
      <c r="AE375" s="84">
        <v>0</v>
      </c>
      <c r="AF375" s="84">
        <f t="shared" si="134"/>
        <v>0</v>
      </c>
      <c r="AG375" s="84">
        <f t="shared" si="135"/>
        <v>0</v>
      </c>
      <c r="AH375" s="84">
        <f t="shared" si="136"/>
        <v>0</v>
      </c>
      <c r="AI375" s="84">
        <f ca="1">VLOOKUP(eurostat_totals[[#This Row],[energy carrier EUCalc]],$AE$11:$BI$24,COLUMN()-COLUMN($AD$29),FALSE)*eurostat_totals[[#This Row],[2020 1]]</f>
        <v>0</v>
      </c>
      <c r="AJ375" s="84">
        <f ca="1">VLOOKUP(eurostat_totals[[#This Row],[energy carrier EUCalc]],$AE$11:$BI$24,COLUMN()-COLUMN($AD$29),FALSE)*eurostat_totals[[#This Row],[2020 1]]</f>
        <v>0</v>
      </c>
      <c r="AK375" s="84">
        <f ca="1">VLOOKUP(eurostat_totals[[#This Row],[energy carrier EUCalc]],$AE$11:$BI$24,COLUMN()-COLUMN($AD$29),FALSE)*eurostat_totals[[#This Row],[2020 1]]</f>
        <v>0</v>
      </c>
      <c r="AL375" s="84">
        <f ca="1">VLOOKUP(eurostat_totals[[#This Row],[energy carrier EUCalc]],$AE$11:$BI$24,COLUMN()-COLUMN($AD$29),FALSE)*eurostat_totals[[#This Row],[2020 1]]</f>
        <v>0</v>
      </c>
      <c r="AM375" s="84">
        <f ca="1">VLOOKUP(eurostat_totals[[#This Row],[energy carrier EUCalc]],$AE$11:$BI$24,COLUMN()-COLUMN($AD$29),FALSE)*eurostat_totals[[#This Row],[2020 1]]</f>
        <v>0</v>
      </c>
      <c r="AN375" s="84">
        <f ca="1">VLOOKUP(eurostat_totals[[#This Row],[energy carrier EUCalc]],$AE$11:$BI$24,COLUMN()-COLUMN($AD$29),FALSE)*eurostat_totals[[#This Row],[2020 1]]</f>
        <v>0</v>
      </c>
      <c r="AO375" s="84">
        <f>VLOOKUP(eurostat_totals[[#This Row],[energy carrier EUCalc]],$AE$11:$BI$24,COLUMN()-COLUMN($AD$29),FALSE)*eurostat_totals[[#This Row],[2020 1]]</f>
        <v>0</v>
      </c>
      <c r="AP375" s="84">
        <f ca="1">VLOOKUP(eurostat_totals[[#This Row],[energy carrier EUCalc]],$AE$11:$BI$24,COLUMN()-COLUMN($AD$29),FALSE)*eurostat_totals[[#This Row],[2020 1]]</f>
        <v>0</v>
      </c>
      <c r="AQ375" s="84">
        <f ca="1">VLOOKUP(eurostat_totals[[#This Row],[energy carrier EUCalc]],$AE$11:$BI$24,COLUMN()-COLUMN($AD$29),FALSE)*eurostat_totals[[#This Row],[2020 1]]</f>
        <v>0</v>
      </c>
      <c r="AR375" s="81">
        <f ca="1">VLOOKUP(eurostat_totals[[#This Row],[energy carrier EUCalc]],$AE$11:$BI$24,COLUMN()-COLUMN($AD$29),FALSE)*eurostat_totals[[#This Row],[2020 1]]</f>
        <v>0</v>
      </c>
      <c r="AS375" s="81">
        <f ca="1">VLOOKUP(eurostat_totals[[#This Row],[energy carrier EUCalc]],$AE$11:$BI$24,COLUMN()-COLUMN($AD$29),FALSE)*eurostat_totals[[#This Row],[2020 1]]</f>
        <v>0</v>
      </c>
      <c r="AT375" s="81">
        <f ca="1">VLOOKUP(eurostat_totals[[#This Row],[energy carrier EUCalc]],$AE$11:$BI$24,COLUMN()-COLUMN($AD$29),FALSE)*eurostat_totals[[#This Row],[2020 1]]</f>
        <v>0</v>
      </c>
      <c r="AU375" s="81">
        <f ca="1">VLOOKUP(eurostat_totals[[#This Row],[energy carrier EUCalc]],$AE$11:$BI$24,COLUMN()-COLUMN($AD$29),FALSE)*eurostat_totals[[#This Row],[2020 1]]</f>
        <v>0</v>
      </c>
      <c r="AV375" s="81">
        <f>VLOOKUP(eurostat_totals[[#This Row],[energy carrier EUCalc]],$AE$11:$BI$24,COLUMN()-COLUMN($AD$29),FALSE)*eurostat_totals[[#This Row],[2020 1]]</f>
        <v>0</v>
      </c>
      <c r="AW375" s="81">
        <f ca="1">VLOOKUP(eurostat_totals[[#This Row],[energy carrier EUCalc]],$AE$11:$BI$24,COLUMN()-COLUMN($AD$29),FALSE)*eurostat_totals[[#This Row],[2020 1]]</f>
        <v>0</v>
      </c>
      <c r="AX375" s="81">
        <f ca="1">VLOOKUP(eurostat_totals[[#This Row],[energy carrier EUCalc]],$AE$11:$BI$24,COLUMN()-COLUMN($AD$29),FALSE)*eurostat_totals[[#This Row],[2020 1]]</f>
        <v>0</v>
      </c>
      <c r="AY375" s="81">
        <f ca="1">VLOOKUP(eurostat_totals[[#This Row],[energy carrier EUCalc]],$AE$11:$BI$24,COLUMN()-COLUMN($AD$29),FALSE)*eurostat_totals[[#This Row],[2020 1]]</f>
        <v>0</v>
      </c>
      <c r="AZ375" s="81">
        <f ca="1">VLOOKUP(eurostat_totals[[#This Row],[energy carrier EUCalc]],$AE$11:$BI$24,COLUMN()-COLUMN($AD$29),FALSE)*eurostat_totals[[#This Row],[2020 1]]</f>
        <v>0</v>
      </c>
      <c r="BA375" s="81">
        <f ca="1">VLOOKUP(eurostat_totals[[#This Row],[energy carrier EUCalc]],$AE$11:$BI$24,COLUMN()-COLUMN($AD$29),FALSE)*eurostat_totals[[#This Row],[2020 1]]</f>
        <v>0</v>
      </c>
      <c r="BB375" s="81">
        <f ca="1">VLOOKUP(eurostat_totals[[#This Row],[energy carrier EUCalc]],$AE$11:$BI$24,COLUMN()-COLUMN($AD$29),FALSE)*eurostat_totals[[#This Row],[2020 1]]</f>
        <v>0</v>
      </c>
      <c r="BC375" s="81">
        <f>VLOOKUP(eurostat_totals[[#This Row],[energy carrier EUCalc]],$AE$11:$BI$24,COLUMN()-COLUMN($AD$29),FALSE)*eurostat_totals[[#This Row],[2020 1]]</f>
        <v>0</v>
      </c>
      <c r="BD375" s="81">
        <f ca="1">VLOOKUP(eurostat_totals[[#This Row],[energy carrier EUCalc]],$AE$11:$BI$24,COLUMN()-COLUMN($AD$29),FALSE)*eurostat_totals[[#This Row],[2020 1]]</f>
        <v>0</v>
      </c>
      <c r="BE375" s="81">
        <f ca="1">VLOOKUP(eurostat_totals[[#This Row],[energy carrier EUCalc]],$AE$11:$BI$24,COLUMN()-COLUMN($AD$29),FALSE)*eurostat_totals[[#This Row],[2020 1]]</f>
        <v>0</v>
      </c>
      <c r="BF375" s="81">
        <f ca="1">VLOOKUP(eurostat_totals[[#This Row],[energy carrier EUCalc]],$AE$11:$BI$24,COLUMN()-COLUMN($AD$29),FALSE)*eurostat_totals[[#This Row],[2020 1]]</f>
        <v>0</v>
      </c>
      <c r="BG375" s="81">
        <f ca="1">VLOOKUP(eurostat_totals[[#This Row],[energy carrier EUCalc]],$AE$11:$BI$24,COLUMN()-COLUMN($AD$29),FALSE)*eurostat_totals[[#This Row],[2020 1]]</f>
        <v>0</v>
      </c>
      <c r="BH375" s="81">
        <f ca="1">VLOOKUP(eurostat_totals[[#This Row],[energy carrier EUCalc]],$AE$11:$BI$24,COLUMN()-COLUMN($AD$29),FALSE)*eurostat_totals[[#This Row],[2020 1]]</f>
        <v>0</v>
      </c>
      <c r="BI375" s="81">
        <f ca="1">VLOOKUP(eurostat_totals[[#This Row],[energy carrier EUCalc]],$AE$11:$BI$24,COLUMN()-COLUMN($AD$29),FALSE)*eurostat_totals[[#This Row],[2020 1]]</f>
        <v>0</v>
      </c>
    </row>
    <row r="376" spans="1:61" x14ac:dyDescent="0.25">
      <c r="A376" s="81" t="str">
        <f t="shared" si="137"/>
        <v>solid-ff-coalCzech Republic</v>
      </c>
      <c r="B376" s="6" t="s">
        <v>39</v>
      </c>
      <c r="C376" t="s">
        <v>13</v>
      </c>
      <c r="D376" s="84">
        <v>68563.569587042541</v>
      </c>
      <c r="E376" s="84">
        <v>61357.168146595126</v>
      </c>
      <c r="F376" s="84">
        <v>51970.43091803469</v>
      </c>
      <c r="G376" s="84">
        <v>47549.073386633929</v>
      </c>
      <c r="H376" s="84">
        <v>44225.436051756762</v>
      </c>
      <c r="I376" s="84">
        <v>39509.711507442953</v>
      </c>
      <c r="J376" s="84">
        <v>42454.540956804485</v>
      </c>
      <c r="K376" s="84">
        <v>37275.21094045521</v>
      </c>
      <c r="L376" s="84">
        <v>26499.897905081198</v>
      </c>
      <c r="M376" s="84">
        <v>20362.512338127472</v>
      </c>
      <c r="N376" s="84">
        <v>20258.418758145581</v>
      </c>
      <c r="O376" s="84">
        <v>20526.025664791501</v>
      </c>
      <c r="P376" s="84">
        <v>18500.909968395179</v>
      </c>
      <c r="Q376" s="84">
        <v>18503.189643608886</v>
      </c>
      <c r="R376" s="84">
        <v>18088.752355377066</v>
      </c>
      <c r="S376" s="84">
        <v>15120.085071585834</v>
      </c>
      <c r="T376" s="84">
        <v>17600.359898475737</v>
      </c>
      <c r="U376" s="84">
        <v>14055.000424245007</v>
      </c>
      <c r="V376" s="84">
        <v>14071.131307737651</v>
      </c>
      <c r="W376" s="84">
        <v>15746.836262612842</v>
      </c>
      <c r="X376" s="84">
        <v>20832.636290288316</v>
      </c>
      <c r="Y376" s="84">
        <v>19330.050055233685</v>
      </c>
      <c r="Z376" s="84">
        <v>20359.444390098968</v>
      </c>
      <c r="AA376" s="84">
        <v>21164.178895035671</v>
      </c>
      <c r="AB376" s="84">
        <v>17772.431389769892</v>
      </c>
      <c r="AC376" s="84">
        <v>17799.951703480194</v>
      </c>
      <c r="AD376" s="84">
        <v>17574.89766360155</v>
      </c>
      <c r="AE376" s="84">
        <v>17952.884716341876</v>
      </c>
      <c r="AF376" s="84">
        <f t="shared" si="134"/>
        <v>17471.572781590457</v>
      </c>
      <c r="AG376" s="84">
        <f t="shared" si="135"/>
        <v>16733.051558901414</v>
      </c>
      <c r="AH376" s="84">
        <f t="shared" si="136"/>
        <v>16525.175592727719</v>
      </c>
      <c r="AI376" s="84">
        <f ca="1">VLOOKUP(eurostat_totals[[#This Row],[energy carrier EUCalc]],$AE$11:$BI$24,COLUMN()-COLUMN($AD$29),FALSE)*eurostat_totals[[#This Row],[2020 1]]</f>
        <v>16249.755999515592</v>
      </c>
      <c r="AJ376" s="84">
        <f ca="1">VLOOKUP(eurostat_totals[[#This Row],[energy carrier EUCalc]],$AE$11:$BI$24,COLUMN()-COLUMN($AD$29),FALSE)*eurostat_totals[[#This Row],[2020 1]]</f>
        <v>15974.336406303462</v>
      </c>
      <c r="AK376" s="84">
        <f ca="1">VLOOKUP(eurostat_totals[[#This Row],[energy carrier EUCalc]],$AE$11:$BI$24,COLUMN()-COLUMN($AD$29),FALSE)*eurostat_totals[[#This Row],[2020 1]]</f>
        <v>15698.916813091333</v>
      </c>
      <c r="AL376" s="84">
        <f ca="1">VLOOKUP(eurostat_totals[[#This Row],[energy carrier EUCalc]],$AE$11:$BI$24,COLUMN()-COLUMN($AD$29),FALSE)*eurostat_totals[[#This Row],[2020 1]]</f>
        <v>15423.497219879204</v>
      </c>
      <c r="AM376" s="84">
        <f ca="1">VLOOKUP(eurostat_totals[[#This Row],[energy carrier EUCalc]],$AE$11:$BI$24,COLUMN()-COLUMN($AD$29),FALSE)*eurostat_totals[[#This Row],[2020 1]]</f>
        <v>15148.077626667076</v>
      </c>
      <c r="AN376" s="84">
        <f ca="1">VLOOKUP(eurostat_totals[[#This Row],[energy carrier EUCalc]],$AE$11:$BI$24,COLUMN()-COLUMN($AD$29),FALSE)*eurostat_totals[[#This Row],[2020 1]]</f>
        <v>14872.658033454947</v>
      </c>
      <c r="AO376" s="84">
        <f>VLOOKUP(eurostat_totals[[#This Row],[energy carrier EUCalc]],$AE$11:$BI$24,COLUMN()-COLUMN($AD$29),FALSE)*eurostat_totals[[#This Row],[2020 1]]</f>
        <v>16525.175592727719</v>
      </c>
      <c r="AP376" s="84">
        <f ca="1">VLOOKUP(eurostat_totals[[#This Row],[energy carrier EUCalc]],$AE$11:$BI$24,COLUMN()-COLUMN($AD$29),FALSE)*eurostat_totals[[#This Row],[2020 1]]</f>
        <v>16249.755999515592</v>
      </c>
      <c r="AQ376" s="84">
        <f ca="1">VLOOKUP(eurostat_totals[[#This Row],[energy carrier EUCalc]],$AE$11:$BI$24,COLUMN()-COLUMN($AD$29),FALSE)*eurostat_totals[[#This Row],[2020 1]]</f>
        <v>15974.336406303462</v>
      </c>
      <c r="AR376" s="81">
        <f ca="1">VLOOKUP(eurostat_totals[[#This Row],[energy carrier EUCalc]],$AE$11:$BI$24,COLUMN()-COLUMN($AD$29),FALSE)*eurostat_totals[[#This Row],[2020 1]]</f>
        <v>15698.916813091333</v>
      </c>
      <c r="AS376" s="81">
        <f ca="1">VLOOKUP(eurostat_totals[[#This Row],[energy carrier EUCalc]],$AE$11:$BI$24,COLUMN()-COLUMN($AD$29),FALSE)*eurostat_totals[[#This Row],[2020 1]]</f>
        <v>15423.497219879204</v>
      </c>
      <c r="AT376" s="81">
        <f ca="1">VLOOKUP(eurostat_totals[[#This Row],[energy carrier EUCalc]],$AE$11:$BI$24,COLUMN()-COLUMN($AD$29),FALSE)*eurostat_totals[[#This Row],[2020 1]]</f>
        <v>15148.077626667076</v>
      </c>
      <c r="AU376" s="81">
        <f ca="1">VLOOKUP(eurostat_totals[[#This Row],[energy carrier EUCalc]],$AE$11:$BI$24,COLUMN()-COLUMN($AD$29),FALSE)*eurostat_totals[[#This Row],[2020 1]]</f>
        <v>8262.5877963638595</v>
      </c>
      <c r="AV376" s="81">
        <f>VLOOKUP(eurostat_totals[[#This Row],[energy carrier EUCalc]],$AE$11:$BI$24,COLUMN()-COLUMN($AD$29),FALSE)*eurostat_totals[[#This Row],[2020 1]]</f>
        <v>16525.175592727719</v>
      </c>
      <c r="AW376" s="81">
        <f ca="1">VLOOKUP(eurostat_totals[[#This Row],[energy carrier EUCalc]],$AE$11:$BI$24,COLUMN()-COLUMN($AD$29),FALSE)*eurostat_totals[[#This Row],[2020 1]]</f>
        <v>16249.755999515592</v>
      </c>
      <c r="AX376" s="81">
        <f ca="1">VLOOKUP(eurostat_totals[[#This Row],[energy carrier EUCalc]],$AE$11:$BI$24,COLUMN()-COLUMN($AD$29),FALSE)*eurostat_totals[[#This Row],[2020 1]]</f>
        <v>15974.336406303462</v>
      </c>
      <c r="AY376" s="81">
        <f ca="1">VLOOKUP(eurostat_totals[[#This Row],[energy carrier EUCalc]],$AE$11:$BI$24,COLUMN()-COLUMN($AD$29),FALSE)*eurostat_totals[[#This Row],[2020 1]]</f>
        <v>15698.916813091333</v>
      </c>
      <c r="AZ376" s="81">
        <f ca="1">VLOOKUP(eurostat_totals[[#This Row],[energy carrier EUCalc]],$AE$11:$BI$24,COLUMN()-COLUMN($AD$29),FALSE)*eurostat_totals[[#This Row],[2020 1]]</f>
        <v>15423.497219879204</v>
      </c>
      <c r="BA376" s="81">
        <f ca="1">VLOOKUP(eurostat_totals[[#This Row],[energy carrier EUCalc]],$AE$11:$BI$24,COLUMN()-COLUMN($AD$29),FALSE)*eurostat_totals[[#This Row],[2020 1]]</f>
        <v>15148.077626667076</v>
      </c>
      <c r="BB376" s="81">
        <f ca="1">VLOOKUP(eurostat_totals[[#This Row],[energy carrier EUCalc]],$AE$11:$BI$24,COLUMN()-COLUMN($AD$29),FALSE)*eurostat_totals[[#This Row],[2020 1]]</f>
        <v>5783.8114574547017</v>
      </c>
      <c r="BC376" s="81">
        <f>VLOOKUP(eurostat_totals[[#This Row],[energy carrier EUCalc]],$AE$11:$BI$24,COLUMN()-COLUMN($AD$29),FALSE)*eurostat_totals[[#This Row],[2020 1]]</f>
        <v>16525.175592727719</v>
      </c>
      <c r="BD376" s="81">
        <f ca="1">VLOOKUP(eurostat_totals[[#This Row],[energy carrier EUCalc]],$AE$11:$BI$24,COLUMN()-COLUMN($AD$29),FALSE)*eurostat_totals[[#This Row],[2020 1]]</f>
        <v>16249.755999515592</v>
      </c>
      <c r="BE376" s="81">
        <f ca="1">VLOOKUP(eurostat_totals[[#This Row],[energy carrier EUCalc]],$AE$11:$BI$24,COLUMN()-COLUMN($AD$29),FALSE)*eurostat_totals[[#This Row],[2020 1]]</f>
        <v>15974.336406303462</v>
      </c>
      <c r="BF376" s="81">
        <f ca="1">VLOOKUP(eurostat_totals[[#This Row],[energy carrier EUCalc]],$AE$11:$BI$24,COLUMN()-COLUMN($AD$29),FALSE)*eurostat_totals[[#This Row],[2020 1]]</f>
        <v>15698.916813091333</v>
      </c>
      <c r="BG376" s="81">
        <f ca="1">VLOOKUP(eurostat_totals[[#This Row],[energy carrier EUCalc]],$AE$11:$BI$24,COLUMN()-COLUMN($AD$29),FALSE)*eurostat_totals[[#This Row],[2020 1]]</f>
        <v>15423.497219879204</v>
      </c>
      <c r="BH376" s="81">
        <f ca="1">VLOOKUP(eurostat_totals[[#This Row],[energy carrier EUCalc]],$AE$11:$BI$24,COLUMN()-COLUMN($AD$29),FALSE)*eurostat_totals[[#This Row],[2020 1]]</f>
        <v>15148.077626667076</v>
      </c>
      <c r="BI376" s="81">
        <f ca="1">VLOOKUP(eurostat_totals[[#This Row],[energy carrier EUCalc]],$AE$11:$BI$24,COLUMN()-COLUMN($AD$29),FALSE)*eurostat_totals[[#This Row],[2020 1]]</f>
        <v>826.25877963638663</v>
      </c>
    </row>
    <row r="377" spans="1:61" x14ac:dyDescent="0.25">
      <c r="A377" s="81" t="str">
        <f t="shared" si="137"/>
        <v>solid-ff-coalDenmark</v>
      </c>
      <c r="B377" s="6" t="s">
        <v>39</v>
      </c>
      <c r="C377" t="s">
        <v>17</v>
      </c>
      <c r="D377" s="84">
        <v>0</v>
      </c>
      <c r="E377" s="84">
        <v>0</v>
      </c>
      <c r="F377" s="84">
        <v>0</v>
      </c>
      <c r="G377" s="84">
        <v>0</v>
      </c>
      <c r="H377" s="84">
        <v>0</v>
      </c>
      <c r="I377" s="84">
        <v>0</v>
      </c>
      <c r="J377" s="84">
        <v>0</v>
      </c>
      <c r="K377" s="84">
        <v>0</v>
      </c>
      <c r="L377" s="84">
        <v>0</v>
      </c>
      <c r="M377" s="84">
        <v>0</v>
      </c>
      <c r="N377" s="84">
        <v>0</v>
      </c>
      <c r="O377" s="84">
        <v>0</v>
      </c>
      <c r="P377" s="84">
        <v>0</v>
      </c>
      <c r="Q377" s="84">
        <v>0</v>
      </c>
      <c r="R377" s="84">
        <v>0</v>
      </c>
      <c r="S377" s="84">
        <v>0</v>
      </c>
      <c r="T377" s="84">
        <v>0</v>
      </c>
      <c r="U377" s="84">
        <v>0</v>
      </c>
      <c r="V377" s="84">
        <v>0</v>
      </c>
      <c r="W377" s="84">
        <v>0</v>
      </c>
      <c r="X377" s="84">
        <v>0</v>
      </c>
      <c r="Y377" s="84">
        <v>0</v>
      </c>
      <c r="Z377" s="84">
        <v>0</v>
      </c>
      <c r="AA377" s="84">
        <v>0</v>
      </c>
      <c r="AB377" s="84">
        <v>0</v>
      </c>
      <c r="AC377" s="84">
        <v>0</v>
      </c>
      <c r="AD377" s="84">
        <v>0</v>
      </c>
      <c r="AE377" s="84">
        <v>0</v>
      </c>
      <c r="AF377" s="84">
        <f t="shared" si="134"/>
        <v>0</v>
      </c>
      <c r="AG377" s="84">
        <f t="shared" si="135"/>
        <v>0</v>
      </c>
      <c r="AH377" s="84">
        <f t="shared" si="136"/>
        <v>0</v>
      </c>
      <c r="AI377" s="84">
        <f ca="1">VLOOKUP(eurostat_totals[[#This Row],[energy carrier EUCalc]],$AE$11:$BI$24,COLUMN()-COLUMN($AD$29),FALSE)*eurostat_totals[[#This Row],[2020 1]]</f>
        <v>0</v>
      </c>
      <c r="AJ377" s="84">
        <f ca="1">VLOOKUP(eurostat_totals[[#This Row],[energy carrier EUCalc]],$AE$11:$BI$24,COLUMN()-COLUMN($AD$29),FALSE)*eurostat_totals[[#This Row],[2020 1]]</f>
        <v>0</v>
      </c>
      <c r="AK377" s="84">
        <f ca="1">VLOOKUP(eurostat_totals[[#This Row],[energy carrier EUCalc]],$AE$11:$BI$24,COLUMN()-COLUMN($AD$29),FALSE)*eurostat_totals[[#This Row],[2020 1]]</f>
        <v>0</v>
      </c>
      <c r="AL377" s="84">
        <f ca="1">VLOOKUP(eurostat_totals[[#This Row],[energy carrier EUCalc]],$AE$11:$BI$24,COLUMN()-COLUMN($AD$29),FALSE)*eurostat_totals[[#This Row],[2020 1]]</f>
        <v>0</v>
      </c>
      <c r="AM377" s="84">
        <f ca="1">VLOOKUP(eurostat_totals[[#This Row],[energy carrier EUCalc]],$AE$11:$BI$24,COLUMN()-COLUMN($AD$29),FALSE)*eurostat_totals[[#This Row],[2020 1]]</f>
        <v>0</v>
      </c>
      <c r="AN377" s="84">
        <f ca="1">VLOOKUP(eurostat_totals[[#This Row],[energy carrier EUCalc]],$AE$11:$BI$24,COLUMN()-COLUMN($AD$29),FALSE)*eurostat_totals[[#This Row],[2020 1]]</f>
        <v>0</v>
      </c>
      <c r="AO377" s="84">
        <f>VLOOKUP(eurostat_totals[[#This Row],[energy carrier EUCalc]],$AE$11:$BI$24,COLUMN()-COLUMN($AD$29),FALSE)*eurostat_totals[[#This Row],[2020 1]]</f>
        <v>0</v>
      </c>
      <c r="AP377" s="84">
        <f ca="1">VLOOKUP(eurostat_totals[[#This Row],[energy carrier EUCalc]],$AE$11:$BI$24,COLUMN()-COLUMN($AD$29),FALSE)*eurostat_totals[[#This Row],[2020 1]]</f>
        <v>0</v>
      </c>
      <c r="AQ377" s="84">
        <f ca="1">VLOOKUP(eurostat_totals[[#This Row],[energy carrier EUCalc]],$AE$11:$BI$24,COLUMN()-COLUMN($AD$29),FALSE)*eurostat_totals[[#This Row],[2020 1]]</f>
        <v>0</v>
      </c>
      <c r="AR377" s="81">
        <f ca="1">VLOOKUP(eurostat_totals[[#This Row],[energy carrier EUCalc]],$AE$11:$BI$24,COLUMN()-COLUMN($AD$29),FALSE)*eurostat_totals[[#This Row],[2020 1]]</f>
        <v>0</v>
      </c>
      <c r="AS377" s="81">
        <f ca="1">VLOOKUP(eurostat_totals[[#This Row],[energy carrier EUCalc]],$AE$11:$BI$24,COLUMN()-COLUMN($AD$29),FALSE)*eurostat_totals[[#This Row],[2020 1]]</f>
        <v>0</v>
      </c>
      <c r="AT377" s="81">
        <f ca="1">VLOOKUP(eurostat_totals[[#This Row],[energy carrier EUCalc]],$AE$11:$BI$24,COLUMN()-COLUMN($AD$29),FALSE)*eurostat_totals[[#This Row],[2020 1]]</f>
        <v>0</v>
      </c>
      <c r="AU377" s="81">
        <f ca="1">VLOOKUP(eurostat_totals[[#This Row],[energy carrier EUCalc]],$AE$11:$BI$24,COLUMN()-COLUMN($AD$29),FALSE)*eurostat_totals[[#This Row],[2020 1]]</f>
        <v>0</v>
      </c>
      <c r="AV377" s="81">
        <f>VLOOKUP(eurostat_totals[[#This Row],[energy carrier EUCalc]],$AE$11:$BI$24,COLUMN()-COLUMN($AD$29),FALSE)*eurostat_totals[[#This Row],[2020 1]]</f>
        <v>0</v>
      </c>
      <c r="AW377" s="81">
        <f ca="1">VLOOKUP(eurostat_totals[[#This Row],[energy carrier EUCalc]],$AE$11:$BI$24,COLUMN()-COLUMN($AD$29),FALSE)*eurostat_totals[[#This Row],[2020 1]]</f>
        <v>0</v>
      </c>
      <c r="AX377" s="81">
        <f ca="1">VLOOKUP(eurostat_totals[[#This Row],[energy carrier EUCalc]],$AE$11:$BI$24,COLUMN()-COLUMN($AD$29),FALSE)*eurostat_totals[[#This Row],[2020 1]]</f>
        <v>0</v>
      </c>
      <c r="AY377" s="81">
        <f ca="1">VLOOKUP(eurostat_totals[[#This Row],[energy carrier EUCalc]],$AE$11:$BI$24,COLUMN()-COLUMN($AD$29),FALSE)*eurostat_totals[[#This Row],[2020 1]]</f>
        <v>0</v>
      </c>
      <c r="AZ377" s="81">
        <f ca="1">VLOOKUP(eurostat_totals[[#This Row],[energy carrier EUCalc]],$AE$11:$BI$24,COLUMN()-COLUMN($AD$29),FALSE)*eurostat_totals[[#This Row],[2020 1]]</f>
        <v>0</v>
      </c>
      <c r="BA377" s="81">
        <f ca="1">VLOOKUP(eurostat_totals[[#This Row],[energy carrier EUCalc]],$AE$11:$BI$24,COLUMN()-COLUMN($AD$29),FALSE)*eurostat_totals[[#This Row],[2020 1]]</f>
        <v>0</v>
      </c>
      <c r="BB377" s="81">
        <f ca="1">VLOOKUP(eurostat_totals[[#This Row],[energy carrier EUCalc]],$AE$11:$BI$24,COLUMN()-COLUMN($AD$29),FALSE)*eurostat_totals[[#This Row],[2020 1]]</f>
        <v>0</v>
      </c>
      <c r="BC377" s="81">
        <f>VLOOKUP(eurostat_totals[[#This Row],[energy carrier EUCalc]],$AE$11:$BI$24,COLUMN()-COLUMN($AD$29),FALSE)*eurostat_totals[[#This Row],[2020 1]]</f>
        <v>0</v>
      </c>
      <c r="BD377" s="81">
        <f ca="1">VLOOKUP(eurostat_totals[[#This Row],[energy carrier EUCalc]],$AE$11:$BI$24,COLUMN()-COLUMN($AD$29),FALSE)*eurostat_totals[[#This Row],[2020 1]]</f>
        <v>0</v>
      </c>
      <c r="BE377" s="81">
        <f ca="1">VLOOKUP(eurostat_totals[[#This Row],[energy carrier EUCalc]],$AE$11:$BI$24,COLUMN()-COLUMN($AD$29),FALSE)*eurostat_totals[[#This Row],[2020 1]]</f>
        <v>0</v>
      </c>
      <c r="BF377" s="81">
        <f ca="1">VLOOKUP(eurostat_totals[[#This Row],[energy carrier EUCalc]],$AE$11:$BI$24,COLUMN()-COLUMN($AD$29),FALSE)*eurostat_totals[[#This Row],[2020 1]]</f>
        <v>0</v>
      </c>
      <c r="BG377" s="81">
        <f ca="1">VLOOKUP(eurostat_totals[[#This Row],[energy carrier EUCalc]],$AE$11:$BI$24,COLUMN()-COLUMN($AD$29),FALSE)*eurostat_totals[[#This Row],[2020 1]]</f>
        <v>0</v>
      </c>
      <c r="BH377" s="81">
        <f ca="1">VLOOKUP(eurostat_totals[[#This Row],[energy carrier EUCalc]],$AE$11:$BI$24,COLUMN()-COLUMN($AD$29),FALSE)*eurostat_totals[[#This Row],[2020 1]]</f>
        <v>0</v>
      </c>
      <c r="BI377" s="81">
        <f ca="1">VLOOKUP(eurostat_totals[[#This Row],[energy carrier EUCalc]],$AE$11:$BI$24,COLUMN()-COLUMN($AD$29),FALSE)*eurostat_totals[[#This Row],[2020 1]]</f>
        <v>0</v>
      </c>
    </row>
    <row r="378" spans="1:61" x14ac:dyDescent="0.25">
      <c r="A378" s="81" t="str">
        <f t="shared" si="137"/>
        <v>solid-ff-coalEstonia</v>
      </c>
      <c r="B378" s="6" t="s">
        <v>39</v>
      </c>
      <c r="C378" t="s">
        <v>25</v>
      </c>
      <c r="D378" s="84">
        <v>1632.6274932048118</v>
      </c>
      <c r="E378" s="84">
        <v>1534.1747892397723</v>
      </c>
      <c r="F378" s="84">
        <v>1200.0989600308849</v>
      </c>
      <c r="G378" s="84">
        <v>983.96886906533052</v>
      </c>
      <c r="H378" s="84">
        <v>738.79243957716449</v>
      </c>
      <c r="I378" s="84">
        <v>702.17859600708721</v>
      </c>
      <c r="J378" s="84">
        <v>1525.5660813701736</v>
      </c>
      <c r="K378" s="84">
        <v>1084.4181062769351</v>
      </c>
      <c r="L378" s="84">
        <v>680.53875178625003</v>
      </c>
      <c r="M378" s="84">
        <v>780.04339262313556</v>
      </c>
      <c r="N378" s="84">
        <v>639.16972419343927</v>
      </c>
      <c r="O378" s="84">
        <v>479.78588252298306</v>
      </c>
      <c r="P378" s="84">
        <v>558.53627873969162</v>
      </c>
      <c r="Q378" s="84">
        <v>382.95781251313389</v>
      </c>
      <c r="R378" s="84">
        <v>543.09005360195545</v>
      </c>
      <c r="S378" s="84">
        <v>486.56289677838089</v>
      </c>
      <c r="T378" s="84">
        <v>379.17575666317754</v>
      </c>
      <c r="U378" s="84">
        <v>222.17151177880723</v>
      </c>
      <c r="V378" s="84">
        <v>238.92514504137151</v>
      </c>
      <c r="W378" s="84">
        <v>148.93429660098866</v>
      </c>
      <c r="X378" s="84">
        <v>178.51840005462194</v>
      </c>
      <c r="Y378" s="84">
        <v>216.87310690511143</v>
      </c>
      <c r="Z378" s="84">
        <v>198.08520503441261</v>
      </c>
      <c r="AA378" s="84">
        <v>194.28046831864873</v>
      </c>
      <c r="AB378" s="84">
        <v>159.15297984886081</v>
      </c>
      <c r="AC378" s="84">
        <v>98.786379905322605</v>
      </c>
      <c r="AD378" s="84">
        <v>37.417625884294544</v>
      </c>
      <c r="AE378" s="84">
        <v>40.437968950533218</v>
      </c>
      <c r="AF378" s="84">
        <f t="shared" si="134"/>
        <v>8.9085217337573397</v>
      </c>
      <c r="AG378" s="84">
        <f t="shared" si="135"/>
        <v>-28.165867583220937</v>
      </c>
      <c r="AH378" s="84">
        <f t="shared" si="136"/>
        <v>-65.629637069637283</v>
      </c>
      <c r="AI378" s="84">
        <f ca="1">VLOOKUP(eurostat_totals[[#This Row],[energy carrier EUCalc]],$AE$11:$BI$24,COLUMN()-COLUMN($AD$29),FALSE)*eurostat_totals[[#This Row],[2020 1]]</f>
        <v>-64.535809785143329</v>
      </c>
      <c r="AJ378" s="84">
        <f ca="1">VLOOKUP(eurostat_totals[[#This Row],[energy carrier EUCalc]],$AE$11:$BI$24,COLUMN()-COLUMN($AD$29),FALSE)*eurostat_totals[[#This Row],[2020 1]]</f>
        <v>-63.441982500649374</v>
      </c>
      <c r="AK378" s="84">
        <f ca="1">VLOOKUP(eurostat_totals[[#This Row],[energy carrier EUCalc]],$AE$11:$BI$24,COLUMN()-COLUMN($AD$29),FALSE)*eurostat_totals[[#This Row],[2020 1]]</f>
        <v>-62.348155216155419</v>
      </c>
      <c r="AL378" s="84">
        <f ca="1">VLOOKUP(eurostat_totals[[#This Row],[energy carrier EUCalc]],$AE$11:$BI$24,COLUMN()-COLUMN($AD$29),FALSE)*eurostat_totals[[#This Row],[2020 1]]</f>
        <v>-61.254327931661464</v>
      </c>
      <c r="AM378" s="84">
        <f ca="1">VLOOKUP(eurostat_totals[[#This Row],[energy carrier EUCalc]],$AE$11:$BI$24,COLUMN()-COLUMN($AD$29),FALSE)*eurostat_totals[[#This Row],[2020 1]]</f>
        <v>-60.160500647167517</v>
      </c>
      <c r="AN378" s="84">
        <f ca="1">VLOOKUP(eurostat_totals[[#This Row],[energy carrier EUCalc]],$AE$11:$BI$24,COLUMN()-COLUMN($AD$29),FALSE)*eurostat_totals[[#This Row],[2020 1]]</f>
        <v>-59.066673362673555</v>
      </c>
      <c r="AO378" s="84">
        <f>VLOOKUP(eurostat_totals[[#This Row],[energy carrier EUCalc]],$AE$11:$BI$24,COLUMN()-COLUMN($AD$29),FALSE)*eurostat_totals[[#This Row],[2020 1]]</f>
        <v>-65.629637069637283</v>
      </c>
      <c r="AP378" s="84">
        <f ca="1">VLOOKUP(eurostat_totals[[#This Row],[energy carrier EUCalc]],$AE$11:$BI$24,COLUMN()-COLUMN($AD$29),FALSE)*eurostat_totals[[#This Row],[2020 1]]</f>
        <v>-64.535809785143329</v>
      </c>
      <c r="AQ378" s="84">
        <f ca="1">VLOOKUP(eurostat_totals[[#This Row],[energy carrier EUCalc]],$AE$11:$BI$24,COLUMN()-COLUMN($AD$29),FALSE)*eurostat_totals[[#This Row],[2020 1]]</f>
        <v>-63.441982500649374</v>
      </c>
      <c r="AR378" s="81">
        <f ca="1">VLOOKUP(eurostat_totals[[#This Row],[energy carrier EUCalc]],$AE$11:$BI$24,COLUMN()-COLUMN($AD$29),FALSE)*eurostat_totals[[#This Row],[2020 1]]</f>
        <v>-62.348155216155419</v>
      </c>
      <c r="AS378" s="81">
        <f ca="1">VLOOKUP(eurostat_totals[[#This Row],[energy carrier EUCalc]],$AE$11:$BI$24,COLUMN()-COLUMN($AD$29),FALSE)*eurostat_totals[[#This Row],[2020 1]]</f>
        <v>-61.254327931661464</v>
      </c>
      <c r="AT378" s="81">
        <f ca="1">VLOOKUP(eurostat_totals[[#This Row],[energy carrier EUCalc]],$AE$11:$BI$24,COLUMN()-COLUMN($AD$29),FALSE)*eurostat_totals[[#This Row],[2020 1]]</f>
        <v>-60.160500647167517</v>
      </c>
      <c r="AU378" s="81">
        <f ca="1">VLOOKUP(eurostat_totals[[#This Row],[energy carrier EUCalc]],$AE$11:$BI$24,COLUMN()-COLUMN($AD$29),FALSE)*eurostat_totals[[#This Row],[2020 1]]</f>
        <v>-32.814818534818642</v>
      </c>
      <c r="AV378" s="81">
        <f>VLOOKUP(eurostat_totals[[#This Row],[energy carrier EUCalc]],$AE$11:$BI$24,COLUMN()-COLUMN($AD$29),FALSE)*eurostat_totals[[#This Row],[2020 1]]</f>
        <v>-65.629637069637283</v>
      </c>
      <c r="AW378" s="81">
        <f ca="1">VLOOKUP(eurostat_totals[[#This Row],[energy carrier EUCalc]],$AE$11:$BI$24,COLUMN()-COLUMN($AD$29),FALSE)*eurostat_totals[[#This Row],[2020 1]]</f>
        <v>-64.535809785143329</v>
      </c>
      <c r="AX378" s="81">
        <f ca="1">VLOOKUP(eurostat_totals[[#This Row],[energy carrier EUCalc]],$AE$11:$BI$24,COLUMN()-COLUMN($AD$29),FALSE)*eurostat_totals[[#This Row],[2020 1]]</f>
        <v>-63.441982500649374</v>
      </c>
      <c r="AY378" s="81">
        <f ca="1">VLOOKUP(eurostat_totals[[#This Row],[energy carrier EUCalc]],$AE$11:$BI$24,COLUMN()-COLUMN($AD$29),FALSE)*eurostat_totals[[#This Row],[2020 1]]</f>
        <v>-62.348155216155419</v>
      </c>
      <c r="AZ378" s="81">
        <f ca="1">VLOOKUP(eurostat_totals[[#This Row],[energy carrier EUCalc]],$AE$11:$BI$24,COLUMN()-COLUMN($AD$29),FALSE)*eurostat_totals[[#This Row],[2020 1]]</f>
        <v>-61.254327931661464</v>
      </c>
      <c r="BA378" s="81">
        <f ca="1">VLOOKUP(eurostat_totals[[#This Row],[energy carrier EUCalc]],$AE$11:$BI$24,COLUMN()-COLUMN($AD$29),FALSE)*eurostat_totals[[#This Row],[2020 1]]</f>
        <v>-60.160500647167517</v>
      </c>
      <c r="BB378" s="81">
        <f ca="1">VLOOKUP(eurostat_totals[[#This Row],[energy carrier EUCalc]],$AE$11:$BI$24,COLUMN()-COLUMN($AD$29),FALSE)*eurostat_totals[[#This Row],[2020 1]]</f>
        <v>-22.970372974373049</v>
      </c>
      <c r="BC378" s="81">
        <f>VLOOKUP(eurostat_totals[[#This Row],[energy carrier EUCalc]],$AE$11:$BI$24,COLUMN()-COLUMN($AD$29),FALSE)*eurostat_totals[[#This Row],[2020 1]]</f>
        <v>-65.629637069637283</v>
      </c>
      <c r="BD378" s="81">
        <f ca="1">VLOOKUP(eurostat_totals[[#This Row],[energy carrier EUCalc]],$AE$11:$BI$24,COLUMN()-COLUMN($AD$29),FALSE)*eurostat_totals[[#This Row],[2020 1]]</f>
        <v>-64.535809785143329</v>
      </c>
      <c r="BE378" s="81">
        <f ca="1">VLOOKUP(eurostat_totals[[#This Row],[energy carrier EUCalc]],$AE$11:$BI$24,COLUMN()-COLUMN($AD$29),FALSE)*eurostat_totals[[#This Row],[2020 1]]</f>
        <v>-63.441982500649374</v>
      </c>
      <c r="BF378" s="81">
        <f ca="1">VLOOKUP(eurostat_totals[[#This Row],[energy carrier EUCalc]],$AE$11:$BI$24,COLUMN()-COLUMN($AD$29),FALSE)*eurostat_totals[[#This Row],[2020 1]]</f>
        <v>-62.348155216155419</v>
      </c>
      <c r="BG378" s="81">
        <f ca="1">VLOOKUP(eurostat_totals[[#This Row],[energy carrier EUCalc]],$AE$11:$BI$24,COLUMN()-COLUMN($AD$29),FALSE)*eurostat_totals[[#This Row],[2020 1]]</f>
        <v>-61.254327931661464</v>
      </c>
      <c r="BH378" s="81">
        <f ca="1">VLOOKUP(eurostat_totals[[#This Row],[energy carrier EUCalc]],$AE$11:$BI$24,COLUMN()-COLUMN($AD$29),FALSE)*eurostat_totals[[#This Row],[2020 1]]</f>
        <v>-60.160500647167517</v>
      </c>
      <c r="BI378" s="81">
        <f ca="1">VLOOKUP(eurostat_totals[[#This Row],[energy carrier EUCalc]],$AE$11:$BI$24,COLUMN()-COLUMN($AD$29),FALSE)*eurostat_totals[[#This Row],[2020 1]]</f>
        <v>-3.2814818534818673</v>
      </c>
    </row>
    <row r="379" spans="1:61" x14ac:dyDescent="0.25">
      <c r="A379" s="81" t="str">
        <f t="shared" si="137"/>
        <v>solid-ff-coalFinland</v>
      </c>
      <c r="B379" s="6" t="s">
        <v>39</v>
      </c>
      <c r="C379" t="s">
        <v>11</v>
      </c>
      <c r="D379" s="84">
        <v>538.21314000000007</v>
      </c>
      <c r="E379" s="84">
        <v>620.66984000000002</v>
      </c>
      <c r="F379" s="84">
        <v>570.40498000000002</v>
      </c>
      <c r="G379" s="84">
        <v>205.57187999999999</v>
      </c>
      <c r="H379" s="84">
        <v>425.51844</v>
      </c>
      <c r="I379" s="84">
        <v>250.06826000000004</v>
      </c>
      <c r="J379" s="84">
        <v>276.51488000000001</v>
      </c>
      <c r="K379" s="84">
        <v>294.16922000000005</v>
      </c>
      <c r="L379" s="84">
        <v>313.33546000000001</v>
      </c>
      <c r="M379" s="84">
        <v>305.9853</v>
      </c>
      <c r="N379" s="84">
        <v>263.25668000000002</v>
      </c>
      <c r="O379" s="84">
        <v>292.16886</v>
      </c>
      <c r="P379" s="84">
        <v>282.09728000000007</v>
      </c>
      <c r="Q379" s="84">
        <v>277.21267999999998</v>
      </c>
      <c r="R379" s="84">
        <v>276.37532000000004</v>
      </c>
      <c r="S379" s="84">
        <v>275.49144000000001</v>
      </c>
      <c r="T379" s="84">
        <v>279.05021999999997</v>
      </c>
      <c r="U379" s="84">
        <v>261.95412000000005</v>
      </c>
      <c r="V379" s="84">
        <v>170.56558000000001</v>
      </c>
      <c r="W379" s="84">
        <v>167.86742000000001</v>
      </c>
      <c r="X379" s="84">
        <v>187.98732000000001</v>
      </c>
      <c r="Y379" s="84">
        <v>130.72120000000001</v>
      </c>
      <c r="Z379" s="84">
        <v>130.9538</v>
      </c>
      <c r="AA379" s="84">
        <v>110.20588000000001</v>
      </c>
      <c r="AB379" s="84">
        <v>102.53008</v>
      </c>
      <c r="AC379" s="84">
        <v>83.759260000000012</v>
      </c>
      <c r="AD379" s="84">
        <v>88.434520000000006</v>
      </c>
      <c r="AE379" s="84">
        <v>82.666039999999995</v>
      </c>
      <c r="AF379" s="84">
        <f t="shared" si="134"/>
        <v>73.008488</v>
      </c>
      <c r="AG379" s="84">
        <f t="shared" si="135"/>
        <v>65.569009600000001</v>
      </c>
      <c r="AH379" s="84">
        <f t="shared" si="136"/>
        <v>58.176795519999999</v>
      </c>
      <c r="AI379" s="84">
        <f ca="1">VLOOKUP(eurostat_totals[[#This Row],[energy carrier EUCalc]],$AE$11:$BI$24,COLUMN()-COLUMN($AD$29),FALSE)*eurostat_totals[[#This Row],[2020 1]]</f>
        <v>57.207182261333337</v>
      </c>
      <c r="AJ379" s="84">
        <f ca="1">VLOOKUP(eurostat_totals[[#This Row],[energy carrier EUCalc]],$AE$11:$BI$24,COLUMN()-COLUMN($AD$29),FALSE)*eurostat_totals[[#This Row],[2020 1]]</f>
        <v>56.237569002666667</v>
      </c>
      <c r="AK379" s="84">
        <f ca="1">VLOOKUP(eurostat_totals[[#This Row],[energy carrier EUCalc]],$AE$11:$BI$24,COLUMN()-COLUMN($AD$29),FALSE)*eurostat_totals[[#This Row],[2020 1]]</f>
        <v>55.267955743999998</v>
      </c>
      <c r="AL379" s="84">
        <f ca="1">VLOOKUP(eurostat_totals[[#This Row],[energy carrier EUCalc]],$AE$11:$BI$24,COLUMN()-COLUMN($AD$29),FALSE)*eurostat_totals[[#This Row],[2020 1]]</f>
        <v>54.298342485333336</v>
      </c>
      <c r="AM379" s="84">
        <f ca="1">VLOOKUP(eurostat_totals[[#This Row],[energy carrier EUCalc]],$AE$11:$BI$24,COLUMN()-COLUMN($AD$29),FALSE)*eurostat_totals[[#This Row],[2020 1]]</f>
        <v>53.328729226666667</v>
      </c>
      <c r="AN379" s="84">
        <f ca="1">VLOOKUP(eurostat_totals[[#This Row],[energy carrier EUCalc]],$AE$11:$BI$24,COLUMN()-COLUMN($AD$29),FALSE)*eurostat_totals[[#This Row],[2020 1]]</f>
        <v>52.359115967999998</v>
      </c>
      <c r="AO379" s="84">
        <f>VLOOKUP(eurostat_totals[[#This Row],[energy carrier EUCalc]],$AE$11:$BI$24,COLUMN()-COLUMN($AD$29),FALSE)*eurostat_totals[[#This Row],[2020 1]]</f>
        <v>58.176795519999999</v>
      </c>
      <c r="AP379" s="84">
        <f ca="1">VLOOKUP(eurostat_totals[[#This Row],[energy carrier EUCalc]],$AE$11:$BI$24,COLUMN()-COLUMN($AD$29),FALSE)*eurostat_totals[[#This Row],[2020 1]]</f>
        <v>57.207182261333337</v>
      </c>
      <c r="AQ379" s="84">
        <f ca="1">VLOOKUP(eurostat_totals[[#This Row],[energy carrier EUCalc]],$AE$11:$BI$24,COLUMN()-COLUMN($AD$29),FALSE)*eurostat_totals[[#This Row],[2020 1]]</f>
        <v>56.237569002666667</v>
      </c>
      <c r="AR379" s="81">
        <f ca="1">VLOOKUP(eurostat_totals[[#This Row],[energy carrier EUCalc]],$AE$11:$BI$24,COLUMN()-COLUMN($AD$29),FALSE)*eurostat_totals[[#This Row],[2020 1]]</f>
        <v>55.267955743999998</v>
      </c>
      <c r="AS379" s="81">
        <f ca="1">VLOOKUP(eurostat_totals[[#This Row],[energy carrier EUCalc]],$AE$11:$BI$24,COLUMN()-COLUMN($AD$29),FALSE)*eurostat_totals[[#This Row],[2020 1]]</f>
        <v>54.298342485333336</v>
      </c>
      <c r="AT379" s="81">
        <f ca="1">VLOOKUP(eurostat_totals[[#This Row],[energy carrier EUCalc]],$AE$11:$BI$24,COLUMN()-COLUMN($AD$29),FALSE)*eurostat_totals[[#This Row],[2020 1]]</f>
        <v>53.328729226666667</v>
      </c>
      <c r="AU379" s="81">
        <f ca="1">VLOOKUP(eurostat_totals[[#This Row],[energy carrier EUCalc]],$AE$11:$BI$24,COLUMN()-COLUMN($AD$29),FALSE)*eurostat_totals[[#This Row],[2020 1]]</f>
        <v>29.088397759999999</v>
      </c>
      <c r="AV379" s="81">
        <f>VLOOKUP(eurostat_totals[[#This Row],[energy carrier EUCalc]],$AE$11:$BI$24,COLUMN()-COLUMN($AD$29),FALSE)*eurostat_totals[[#This Row],[2020 1]]</f>
        <v>58.176795519999999</v>
      </c>
      <c r="AW379" s="81">
        <f ca="1">VLOOKUP(eurostat_totals[[#This Row],[energy carrier EUCalc]],$AE$11:$BI$24,COLUMN()-COLUMN($AD$29),FALSE)*eurostat_totals[[#This Row],[2020 1]]</f>
        <v>57.207182261333337</v>
      </c>
      <c r="AX379" s="81">
        <f ca="1">VLOOKUP(eurostat_totals[[#This Row],[energy carrier EUCalc]],$AE$11:$BI$24,COLUMN()-COLUMN($AD$29),FALSE)*eurostat_totals[[#This Row],[2020 1]]</f>
        <v>56.237569002666667</v>
      </c>
      <c r="AY379" s="81">
        <f ca="1">VLOOKUP(eurostat_totals[[#This Row],[energy carrier EUCalc]],$AE$11:$BI$24,COLUMN()-COLUMN($AD$29),FALSE)*eurostat_totals[[#This Row],[2020 1]]</f>
        <v>55.267955743999998</v>
      </c>
      <c r="AZ379" s="81">
        <f ca="1">VLOOKUP(eurostat_totals[[#This Row],[energy carrier EUCalc]],$AE$11:$BI$24,COLUMN()-COLUMN($AD$29),FALSE)*eurostat_totals[[#This Row],[2020 1]]</f>
        <v>54.298342485333336</v>
      </c>
      <c r="BA379" s="81">
        <f ca="1">VLOOKUP(eurostat_totals[[#This Row],[energy carrier EUCalc]],$AE$11:$BI$24,COLUMN()-COLUMN($AD$29),FALSE)*eurostat_totals[[#This Row],[2020 1]]</f>
        <v>53.328729226666667</v>
      </c>
      <c r="BB379" s="81">
        <f ca="1">VLOOKUP(eurostat_totals[[#This Row],[energy carrier EUCalc]],$AE$11:$BI$24,COLUMN()-COLUMN($AD$29),FALSE)*eurostat_totals[[#This Row],[2020 1]]</f>
        <v>20.361878431999997</v>
      </c>
      <c r="BC379" s="81">
        <f>VLOOKUP(eurostat_totals[[#This Row],[energy carrier EUCalc]],$AE$11:$BI$24,COLUMN()-COLUMN($AD$29),FALSE)*eurostat_totals[[#This Row],[2020 1]]</f>
        <v>58.176795519999999</v>
      </c>
      <c r="BD379" s="81">
        <f ca="1">VLOOKUP(eurostat_totals[[#This Row],[energy carrier EUCalc]],$AE$11:$BI$24,COLUMN()-COLUMN($AD$29),FALSE)*eurostat_totals[[#This Row],[2020 1]]</f>
        <v>57.207182261333337</v>
      </c>
      <c r="BE379" s="81">
        <f ca="1">VLOOKUP(eurostat_totals[[#This Row],[energy carrier EUCalc]],$AE$11:$BI$24,COLUMN()-COLUMN($AD$29),FALSE)*eurostat_totals[[#This Row],[2020 1]]</f>
        <v>56.237569002666667</v>
      </c>
      <c r="BF379" s="81">
        <f ca="1">VLOOKUP(eurostat_totals[[#This Row],[energy carrier EUCalc]],$AE$11:$BI$24,COLUMN()-COLUMN($AD$29),FALSE)*eurostat_totals[[#This Row],[2020 1]]</f>
        <v>55.267955743999998</v>
      </c>
      <c r="BG379" s="81">
        <f ca="1">VLOOKUP(eurostat_totals[[#This Row],[energy carrier EUCalc]],$AE$11:$BI$24,COLUMN()-COLUMN($AD$29),FALSE)*eurostat_totals[[#This Row],[2020 1]]</f>
        <v>54.298342485333336</v>
      </c>
      <c r="BH379" s="81">
        <f ca="1">VLOOKUP(eurostat_totals[[#This Row],[energy carrier EUCalc]],$AE$11:$BI$24,COLUMN()-COLUMN($AD$29),FALSE)*eurostat_totals[[#This Row],[2020 1]]</f>
        <v>53.328729226666667</v>
      </c>
      <c r="BI379" s="81">
        <f ca="1">VLOOKUP(eurostat_totals[[#This Row],[energy carrier EUCalc]],$AE$11:$BI$24,COLUMN()-COLUMN($AD$29),FALSE)*eurostat_totals[[#This Row],[2020 1]]</f>
        <v>2.9088397760000024</v>
      </c>
    </row>
    <row r="380" spans="1:61" x14ac:dyDescent="0.25">
      <c r="A380" s="81" t="str">
        <f t="shared" si="137"/>
        <v>solid-ff-coalFrance</v>
      </c>
      <c r="B380" s="6" t="s">
        <v>39</v>
      </c>
      <c r="C380" t="s">
        <v>3</v>
      </c>
      <c r="D380" s="84">
        <v>22215.487261063241</v>
      </c>
      <c r="E380" s="84">
        <v>23713.097000963084</v>
      </c>
      <c r="F380" s="84">
        <v>19027.297164910527</v>
      </c>
      <c r="G380" s="84">
        <v>17435.731863016434</v>
      </c>
      <c r="H380" s="84">
        <v>13871.189906100199</v>
      </c>
      <c r="I380" s="84">
        <v>12788.255709662662</v>
      </c>
      <c r="J380" s="84">
        <v>13750.325507209525</v>
      </c>
      <c r="K380" s="84">
        <v>12075.712413051377</v>
      </c>
      <c r="L380" s="84">
        <v>10679.48408251378</v>
      </c>
      <c r="M380" s="84">
        <v>10149.274073097153</v>
      </c>
      <c r="N380" s="84">
        <v>8453.6905662655445</v>
      </c>
      <c r="O380" s="84">
        <v>8226.2974794070942</v>
      </c>
      <c r="P380" s="84">
        <v>5624.8374471470524</v>
      </c>
      <c r="Q380" s="84">
        <v>5511.2592611843102</v>
      </c>
      <c r="R380" s="84">
        <v>5318.0288268353506</v>
      </c>
      <c r="S380" s="84">
        <v>4746.8116074178652</v>
      </c>
      <c r="T380" s="84">
        <v>4570.2370455109294</v>
      </c>
      <c r="U380" s="84">
        <v>4393.9190059534958</v>
      </c>
      <c r="V380" s="84">
        <v>4877.0129119045359</v>
      </c>
      <c r="W380" s="84">
        <v>4165.936048058561</v>
      </c>
      <c r="X380" s="84">
        <v>4667.5509910476812</v>
      </c>
      <c r="Y380" s="84">
        <v>826.68583035396068</v>
      </c>
      <c r="Z380" s="84">
        <v>908.80321384960394</v>
      </c>
      <c r="AA380" s="84">
        <v>957.08459424148759</v>
      </c>
      <c r="AB380" s="84">
        <v>678.28588241200748</v>
      </c>
      <c r="AC380" s="84">
        <v>707.79551711164504</v>
      </c>
      <c r="AD380" s="84">
        <v>735.07679810880029</v>
      </c>
      <c r="AE380" s="84">
        <v>684.71734360049948</v>
      </c>
      <c r="AF380" s="84">
        <f t="shared" si="134"/>
        <v>639.90016955067858</v>
      </c>
      <c r="AG380" s="84">
        <f t="shared" si="135"/>
        <v>576.46328461251676</v>
      </c>
      <c r="AH380" s="84">
        <f t="shared" si="136"/>
        <v>556.09876505261866</v>
      </c>
      <c r="AI380" s="84">
        <f ca="1">VLOOKUP(eurostat_totals[[#This Row],[energy carrier EUCalc]],$AE$11:$BI$24,COLUMN()-COLUMN($AD$29),FALSE)*eurostat_totals[[#This Row],[2020 1]]</f>
        <v>546.83045230174173</v>
      </c>
      <c r="AJ380" s="84">
        <f ca="1">VLOOKUP(eurostat_totals[[#This Row],[energy carrier EUCalc]],$AE$11:$BI$24,COLUMN()-COLUMN($AD$29),FALSE)*eurostat_totals[[#This Row],[2020 1]]</f>
        <v>537.56213955086469</v>
      </c>
      <c r="AK380" s="84">
        <f ca="1">VLOOKUP(eurostat_totals[[#This Row],[energy carrier EUCalc]],$AE$11:$BI$24,COLUMN()-COLUMN($AD$29),FALSE)*eurostat_totals[[#This Row],[2020 1]]</f>
        <v>528.29382679998776</v>
      </c>
      <c r="AL380" s="84">
        <f ca="1">VLOOKUP(eurostat_totals[[#This Row],[energy carrier EUCalc]],$AE$11:$BI$24,COLUMN()-COLUMN($AD$29),FALSE)*eurostat_totals[[#This Row],[2020 1]]</f>
        <v>519.02551404911071</v>
      </c>
      <c r="AM380" s="84">
        <f ca="1">VLOOKUP(eurostat_totals[[#This Row],[energy carrier EUCalc]],$AE$11:$BI$24,COLUMN()-COLUMN($AD$29),FALSE)*eurostat_totals[[#This Row],[2020 1]]</f>
        <v>509.75720129823384</v>
      </c>
      <c r="AN380" s="84">
        <f ca="1">VLOOKUP(eurostat_totals[[#This Row],[energy carrier EUCalc]],$AE$11:$BI$24,COLUMN()-COLUMN($AD$29),FALSE)*eurostat_totals[[#This Row],[2020 1]]</f>
        <v>500.48888854735679</v>
      </c>
      <c r="AO380" s="84">
        <f>VLOOKUP(eurostat_totals[[#This Row],[energy carrier EUCalc]],$AE$11:$BI$24,COLUMN()-COLUMN($AD$29),FALSE)*eurostat_totals[[#This Row],[2020 1]]</f>
        <v>556.09876505261866</v>
      </c>
      <c r="AP380" s="84">
        <f ca="1">VLOOKUP(eurostat_totals[[#This Row],[energy carrier EUCalc]],$AE$11:$BI$24,COLUMN()-COLUMN($AD$29),FALSE)*eurostat_totals[[#This Row],[2020 1]]</f>
        <v>546.83045230174173</v>
      </c>
      <c r="AQ380" s="84">
        <f ca="1">VLOOKUP(eurostat_totals[[#This Row],[energy carrier EUCalc]],$AE$11:$BI$24,COLUMN()-COLUMN($AD$29),FALSE)*eurostat_totals[[#This Row],[2020 1]]</f>
        <v>537.56213955086469</v>
      </c>
      <c r="AR380" s="81">
        <f ca="1">VLOOKUP(eurostat_totals[[#This Row],[energy carrier EUCalc]],$AE$11:$BI$24,COLUMN()-COLUMN($AD$29),FALSE)*eurostat_totals[[#This Row],[2020 1]]</f>
        <v>528.29382679998776</v>
      </c>
      <c r="AS380" s="81">
        <f ca="1">VLOOKUP(eurostat_totals[[#This Row],[energy carrier EUCalc]],$AE$11:$BI$24,COLUMN()-COLUMN($AD$29),FALSE)*eurostat_totals[[#This Row],[2020 1]]</f>
        <v>519.02551404911071</v>
      </c>
      <c r="AT380" s="81">
        <f ca="1">VLOOKUP(eurostat_totals[[#This Row],[energy carrier EUCalc]],$AE$11:$BI$24,COLUMN()-COLUMN($AD$29),FALSE)*eurostat_totals[[#This Row],[2020 1]]</f>
        <v>509.75720129823384</v>
      </c>
      <c r="AU380" s="81">
        <f ca="1">VLOOKUP(eurostat_totals[[#This Row],[energy carrier EUCalc]],$AE$11:$BI$24,COLUMN()-COLUMN($AD$29),FALSE)*eurostat_totals[[#This Row],[2020 1]]</f>
        <v>278.04938252630933</v>
      </c>
      <c r="AV380" s="81">
        <f>VLOOKUP(eurostat_totals[[#This Row],[energy carrier EUCalc]],$AE$11:$BI$24,COLUMN()-COLUMN($AD$29),FALSE)*eurostat_totals[[#This Row],[2020 1]]</f>
        <v>556.09876505261866</v>
      </c>
      <c r="AW380" s="81">
        <f ca="1">VLOOKUP(eurostat_totals[[#This Row],[energy carrier EUCalc]],$AE$11:$BI$24,COLUMN()-COLUMN($AD$29),FALSE)*eurostat_totals[[#This Row],[2020 1]]</f>
        <v>546.83045230174173</v>
      </c>
      <c r="AX380" s="81">
        <f ca="1">VLOOKUP(eurostat_totals[[#This Row],[energy carrier EUCalc]],$AE$11:$BI$24,COLUMN()-COLUMN($AD$29),FALSE)*eurostat_totals[[#This Row],[2020 1]]</f>
        <v>537.56213955086469</v>
      </c>
      <c r="AY380" s="81">
        <f ca="1">VLOOKUP(eurostat_totals[[#This Row],[energy carrier EUCalc]],$AE$11:$BI$24,COLUMN()-COLUMN($AD$29),FALSE)*eurostat_totals[[#This Row],[2020 1]]</f>
        <v>528.29382679998776</v>
      </c>
      <c r="AZ380" s="81">
        <f ca="1">VLOOKUP(eurostat_totals[[#This Row],[energy carrier EUCalc]],$AE$11:$BI$24,COLUMN()-COLUMN($AD$29),FALSE)*eurostat_totals[[#This Row],[2020 1]]</f>
        <v>519.02551404911071</v>
      </c>
      <c r="BA380" s="81">
        <f ca="1">VLOOKUP(eurostat_totals[[#This Row],[energy carrier EUCalc]],$AE$11:$BI$24,COLUMN()-COLUMN($AD$29),FALSE)*eurostat_totals[[#This Row],[2020 1]]</f>
        <v>509.75720129823384</v>
      </c>
      <c r="BB380" s="81">
        <f ca="1">VLOOKUP(eurostat_totals[[#This Row],[energy carrier EUCalc]],$AE$11:$BI$24,COLUMN()-COLUMN($AD$29),FALSE)*eurostat_totals[[#This Row],[2020 1]]</f>
        <v>194.63456776841653</v>
      </c>
      <c r="BC380" s="81">
        <f>VLOOKUP(eurostat_totals[[#This Row],[energy carrier EUCalc]],$AE$11:$BI$24,COLUMN()-COLUMN($AD$29),FALSE)*eurostat_totals[[#This Row],[2020 1]]</f>
        <v>556.09876505261866</v>
      </c>
      <c r="BD380" s="81">
        <f ca="1">VLOOKUP(eurostat_totals[[#This Row],[energy carrier EUCalc]],$AE$11:$BI$24,COLUMN()-COLUMN($AD$29),FALSE)*eurostat_totals[[#This Row],[2020 1]]</f>
        <v>546.83045230174173</v>
      </c>
      <c r="BE380" s="81">
        <f ca="1">VLOOKUP(eurostat_totals[[#This Row],[energy carrier EUCalc]],$AE$11:$BI$24,COLUMN()-COLUMN($AD$29),FALSE)*eurostat_totals[[#This Row],[2020 1]]</f>
        <v>537.56213955086469</v>
      </c>
      <c r="BF380" s="81">
        <f ca="1">VLOOKUP(eurostat_totals[[#This Row],[energy carrier EUCalc]],$AE$11:$BI$24,COLUMN()-COLUMN($AD$29),FALSE)*eurostat_totals[[#This Row],[2020 1]]</f>
        <v>528.29382679998776</v>
      </c>
      <c r="BG380" s="81">
        <f ca="1">VLOOKUP(eurostat_totals[[#This Row],[energy carrier EUCalc]],$AE$11:$BI$24,COLUMN()-COLUMN($AD$29),FALSE)*eurostat_totals[[#This Row],[2020 1]]</f>
        <v>519.02551404911071</v>
      </c>
      <c r="BH380" s="81">
        <f ca="1">VLOOKUP(eurostat_totals[[#This Row],[energy carrier EUCalc]],$AE$11:$BI$24,COLUMN()-COLUMN($AD$29),FALSE)*eurostat_totals[[#This Row],[2020 1]]</f>
        <v>509.75720129823384</v>
      </c>
      <c r="BI380" s="81">
        <f ca="1">VLOOKUP(eurostat_totals[[#This Row],[energy carrier EUCalc]],$AE$11:$BI$24,COLUMN()-COLUMN($AD$29),FALSE)*eurostat_totals[[#This Row],[2020 1]]</f>
        <v>27.804938252630958</v>
      </c>
    </row>
    <row r="381" spans="1:61" x14ac:dyDescent="0.25">
      <c r="A381" s="81" t="str">
        <f t="shared" si="137"/>
        <v>solid-ff-coalGermany</v>
      </c>
      <c r="B381" s="6" t="s">
        <v>39</v>
      </c>
      <c r="C381" t="s">
        <v>2</v>
      </c>
      <c r="D381" s="84">
        <v>202389.18636350826</v>
      </c>
      <c r="E381" s="84">
        <v>133676.83849278063</v>
      </c>
      <c r="F381" s="84">
        <v>80126.949485197212</v>
      </c>
      <c r="G381" s="84">
        <v>78078.628339362142</v>
      </c>
      <c r="H381" s="84">
        <v>68759.519146821709</v>
      </c>
      <c r="I381" s="84">
        <v>50243.747353588646</v>
      </c>
      <c r="J381" s="84">
        <v>52173.544131197916</v>
      </c>
      <c r="K381" s="84">
        <v>38855.586755962911</v>
      </c>
      <c r="L381" s="84">
        <v>25752.839176052108</v>
      </c>
      <c r="M381" s="84">
        <v>21562.973473333921</v>
      </c>
      <c r="N381" s="84">
        <v>19210.612011583245</v>
      </c>
      <c r="O381" s="84">
        <v>18797.421510944343</v>
      </c>
      <c r="P381" s="84">
        <v>15313.168522162379</v>
      </c>
      <c r="Q381" s="84">
        <v>15465.480742923934</v>
      </c>
      <c r="R381" s="84">
        <v>12450.836013301261</v>
      </c>
      <c r="S381" s="84">
        <v>12498.101703081318</v>
      </c>
      <c r="T381" s="84">
        <v>14073.133559282183</v>
      </c>
      <c r="U381" s="84">
        <v>14476.181912958655</v>
      </c>
      <c r="V381" s="84">
        <v>13349.891046384997</v>
      </c>
      <c r="W381" s="84">
        <v>12906.335375340455</v>
      </c>
      <c r="X381" s="84">
        <v>20223.991382496068</v>
      </c>
      <c r="Y381" s="84">
        <v>17190.830193067653</v>
      </c>
      <c r="Z381" s="84">
        <v>14721.956688234019</v>
      </c>
      <c r="AA381" s="84">
        <v>13845.944292247939</v>
      </c>
      <c r="AB381" s="84">
        <v>11114.417328363168</v>
      </c>
      <c r="AC381" s="84">
        <v>11759.112712477103</v>
      </c>
      <c r="AD381" s="84">
        <v>10169.702752232881</v>
      </c>
      <c r="AE381" s="84">
        <v>9793.82421253951</v>
      </c>
      <c r="AF381" s="84">
        <f t="shared" si="134"/>
        <v>8808.1977174006079</v>
      </c>
      <c r="AG381" s="84">
        <f t="shared" si="135"/>
        <v>7800.6484024311412</v>
      </c>
      <c r="AH381" s="84">
        <f t="shared" si="136"/>
        <v>7137.8946172447359</v>
      </c>
      <c r="AI381" s="84">
        <f ca="1">VLOOKUP(eurostat_totals[[#This Row],[energy carrier EUCalc]],$AE$11:$BI$24,COLUMN()-COLUMN($AD$29),FALSE)*eurostat_totals[[#This Row],[2020 1]]</f>
        <v>7018.929706957324</v>
      </c>
      <c r="AJ381" s="84">
        <f ca="1">VLOOKUP(eurostat_totals[[#This Row],[energy carrier EUCalc]],$AE$11:$BI$24,COLUMN()-COLUMN($AD$29),FALSE)*eurostat_totals[[#This Row],[2020 1]]</f>
        <v>6899.9647966699113</v>
      </c>
      <c r="AK381" s="84">
        <f ca="1">VLOOKUP(eurostat_totals[[#This Row],[energy carrier EUCalc]],$AE$11:$BI$24,COLUMN()-COLUMN($AD$29),FALSE)*eurostat_totals[[#This Row],[2020 1]]</f>
        <v>6780.9998863824985</v>
      </c>
      <c r="AL381" s="84">
        <f ca="1">VLOOKUP(eurostat_totals[[#This Row],[energy carrier EUCalc]],$AE$11:$BI$24,COLUMN()-COLUMN($AD$29),FALSE)*eurostat_totals[[#This Row],[2020 1]]</f>
        <v>6662.0349760950867</v>
      </c>
      <c r="AM381" s="84">
        <f ca="1">VLOOKUP(eurostat_totals[[#This Row],[energy carrier EUCalc]],$AE$11:$BI$24,COLUMN()-COLUMN($AD$29),FALSE)*eurostat_totals[[#This Row],[2020 1]]</f>
        <v>6543.0700658076748</v>
      </c>
      <c r="AN381" s="84">
        <f ca="1">VLOOKUP(eurostat_totals[[#This Row],[energy carrier EUCalc]],$AE$11:$BI$24,COLUMN()-COLUMN($AD$29),FALSE)*eurostat_totals[[#This Row],[2020 1]]</f>
        <v>6424.1051555202621</v>
      </c>
      <c r="AO381" s="84">
        <f>VLOOKUP(eurostat_totals[[#This Row],[energy carrier EUCalc]],$AE$11:$BI$24,COLUMN()-COLUMN($AD$29),FALSE)*eurostat_totals[[#This Row],[2020 1]]</f>
        <v>7137.8946172447359</v>
      </c>
      <c r="AP381" s="84">
        <f ca="1">VLOOKUP(eurostat_totals[[#This Row],[energy carrier EUCalc]],$AE$11:$BI$24,COLUMN()-COLUMN($AD$29),FALSE)*eurostat_totals[[#This Row],[2020 1]]</f>
        <v>7018.929706957324</v>
      </c>
      <c r="AQ381" s="84">
        <f ca="1">VLOOKUP(eurostat_totals[[#This Row],[energy carrier EUCalc]],$AE$11:$BI$24,COLUMN()-COLUMN($AD$29),FALSE)*eurostat_totals[[#This Row],[2020 1]]</f>
        <v>6899.9647966699113</v>
      </c>
      <c r="AR381" s="81">
        <f ca="1">VLOOKUP(eurostat_totals[[#This Row],[energy carrier EUCalc]],$AE$11:$BI$24,COLUMN()-COLUMN($AD$29),FALSE)*eurostat_totals[[#This Row],[2020 1]]</f>
        <v>6780.9998863824985</v>
      </c>
      <c r="AS381" s="81">
        <f ca="1">VLOOKUP(eurostat_totals[[#This Row],[energy carrier EUCalc]],$AE$11:$BI$24,COLUMN()-COLUMN($AD$29),FALSE)*eurostat_totals[[#This Row],[2020 1]]</f>
        <v>6662.0349760950867</v>
      </c>
      <c r="AT381" s="81">
        <f ca="1">VLOOKUP(eurostat_totals[[#This Row],[energy carrier EUCalc]],$AE$11:$BI$24,COLUMN()-COLUMN($AD$29),FALSE)*eurostat_totals[[#This Row],[2020 1]]</f>
        <v>6543.0700658076748</v>
      </c>
      <c r="AU381" s="81">
        <f ca="1">VLOOKUP(eurostat_totals[[#This Row],[energy carrier EUCalc]],$AE$11:$BI$24,COLUMN()-COLUMN($AD$29),FALSE)*eurostat_totals[[#This Row],[2020 1]]</f>
        <v>3568.9473086223679</v>
      </c>
      <c r="AV381" s="81">
        <f>VLOOKUP(eurostat_totals[[#This Row],[energy carrier EUCalc]],$AE$11:$BI$24,COLUMN()-COLUMN($AD$29),FALSE)*eurostat_totals[[#This Row],[2020 1]]</f>
        <v>7137.8946172447359</v>
      </c>
      <c r="AW381" s="81">
        <f ca="1">VLOOKUP(eurostat_totals[[#This Row],[energy carrier EUCalc]],$AE$11:$BI$24,COLUMN()-COLUMN($AD$29),FALSE)*eurostat_totals[[#This Row],[2020 1]]</f>
        <v>7018.929706957324</v>
      </c>
      <c r="AX381" s="81">
        <f ca="1">VLOOKUP(eurostat_totals[[#This Row],[energy carrier EUCalc]],$AE$11:$BI$24,COLUMN()-COLUMN($AD$29),FALSE)*eurostat_totals[[#This Row],[2020 1]]</f>
        <v>6899.9647966699113</v>
      </c>
      <c r="AY381" s="81">
        <f ca="1">VLOOKUP(eurostat_totals[[#This Row],[energy carrier EUCalc]],$AE$11:$BI$24,COLUMN()-COLUMN($AD$29),FALSE)*eurostat_totals[[#This Row],[2020 1]]</f>
        <v>6780.9998863824985</v>
      </c>
      <c r="AZ381" s="81">
        <f ca="1">VLOOKUP(eurostat_totals[[#This Row],[energy carrier EUCalc]],$AE$11:$BI$24,COLUMN()-COLUMN($AD$29),FALSE)*eurostat_totals[[#This Row],[2020 1]]</f>
        <v>6662.0349760950867</v>
      </c>
      <c r="BA381" s="81">
        <f ca="1">VLOOKUP(eurostat_totals[[#This Row],[energy carrier EUCalc]],$AE$11:$BI$24,COLUMN()-COLUMN($AD$29),FALSE)*eurostat_totals[[#This Row],[2020 1]]</f>
        <v>6543.0700658076748</v>
      </c>
      <c r="BB381" s="81">
        <f ca="1">VLOOKUP(eurostat_totals[[#This Row],[energy carrier EUCalc]],$AE$11:$BI$24,COLUMN()-COLUMN($AD$29),FALSE)*eurostat_totals[[#This Row],[2020 1]]</f>
        <v>2498.2631160356573</v>
      </c>
      <c r="BC381" s="81">
        <f>VLOOKUP(eurostat_totals[[#This Row],[energy carrier EUCalc]],$AE$11:$BI$24,COLUMN()-COLUMN($AD$29),FALSE)*eurostat_totals[[#This Row],[2020 1]]</f>
        <v>7137.8946172447359</v>
      </c>
      <c r="BD381" s="81">
        <f ca="1">VLOOKUP(eurostat_totals[[#This Row],[energy carrier EUCalc]],$AE$11:$BI$24,COLUMN()-COLUMN($AD$29),FALSE)*eurostat_totals[[#This Row],[2020 1]]</f>
        <v>7018.929706957324</v>
      </c>
      <c r="BE381" s="81">
        <f ca="1">VLOOKUP(eurostat_totals[[#This Row],[energy carrier EUCalc]],$AE$11:$BI$24,COLUMN()-COLUMN($AD$29),FALSE)*eurostat_totals[[#This Row],[2020 1]]</f>
        <v>6899.9647966699113</v>
      </c>
      <c r="BF381" s="81">
        <f ca="1">VLOOKUP(eurostat_totals[[#This Row],[energy carrier EUCalc]],$AE$11:$BI$24,COLUMN()-COLUMN($AD$29),FALSE)*eurostat_totals[[#This Row],[2020 1]]</f>
        <v>6780.9998863824985</v>
      </c>
      <c r="BG381" s="81">
        <f ca="1">VLOOKUP(eurostat_totals[[#This Row],[energy carrier EUCalc]],$AE$11:$BI$24,COLUMN()-COLUMN($AD$29),FALSE)*eurostat_totals[[#This Row],[2020 1]]</f>
        <v>6662.0349760950867</v>
      </c>
      <c r="BH381" s="81">
        <f ca="1">VLOOKUP(eurostat_totals[[#This Row],[energy carrier EUCalc]],$AE$11:$BI$24,COLUMN()-COLUMN($AD$29),FALSE)*eurostat_totals[[#This Row],[2020 1]]</f>
        <v>6543.0700658076748</v>
      </c>
      <c r="BI381" s="81">
        <f ca="1">VLOOKUP(eurostat_totals[[#This Row],[energy carrier EUCalc]],$AE$11:$BI$24,COLUMN()-COLUMN($AD$29),FALSE)*eurostat_totals[[#This Row],[2020 1]]</f>
        <v>356.89473086223711</v>
      </c>
    </row>
    <row r="382" spans="1:61" x14ac:dyDescent="0.25">
      <c r="A382" s="81" t="str">
        <f t="shared" si="137"/>
        <v>solid-ff-coalGreece</v>
      </c>
      <c r="B382" s="6" t="s">
        <v>39</v>
      </c>
      <c r="C382" t="s">
        <v>16</v>
      </c>
      <c r="D382" s="84">
        <v>0</v>
      </c>
      <c r="E382" s="84">
        <v>0</v>
      </c>
      <c r="F382" s="84">
        <v>0</v>
      </c>
      <c r="G382" s="84">
        <v>0</v>
      </c>
      <c r="H382" s="84">
        <v>0</v>
      </c>
      <c r="I382" s="84">
        <v>0</v>
      </c>
      <c r="J382" s="84">
        <v>0</v>
      </c>
      <c r="K382" s="84">
        <v>0</v>
      </c>
      <c r="L382" s="84">
        <v>0</v>
      </c>
      <c r="M382" s="84">
        <v>0</v>
      </c>
      <c r="N382" s="84">
        <v>0</v>
      </c>
      <c r="O382" s="84">
        <v>0</v>
      </c>
      <c r="P382" s="84">
        <v>140.57181</v>
      </c>
      <c r="Q382" s="84">
        <v>130.20948000000001</v>
      </c>
      <c r="R382" s="84">
        <v>121.92892000000001</v>
      </c>
      <c r="S382" s="84">
        <v>109.74068</v>
      </c>
      <c r="T382" s="84">
        <v>31.680120000000006</v>
      </c>
      <c r="U382" s="84">
        <v>40.379359999999998</v>
      </c>
      <c r="V382" s="84">
        <v>134.95452</v>
      </c>
      <c r="W382" s="84">
        <v>84.364020000000011</v>
      </c>
      <c r="X382" s="84">
        <v>0</v>
      </c>
      <c r="Y382" s="84">
        <v>0</v>
      </c>
      <c r="Z382" s="84">
        <v>0</v>
      </c>
      <c r="AA382" s="84">
        <v>0</v>
      </c>
      <c r="AB382" s="84">
        <v>0</v>
      </c>
      <c r="AC382" s="84">
        <v>0</v>
      </c>
      <c r="AD382" s="84">
        <v>0</v>
      </c>
      <c r="AE382" s="84">
        <v>0</v>
      </c>
      <c r="AF382" s="84">
        <f t="shared" si="134"/>
        <v>0</v>
      </c>
      <c r="AG382" s="84">
        <f t="shared" si="135"/>
        <v>0</v>
      </c>
      <c r="AH382" s="84">
        <f t="shared" si="136"/>
        <v>0</v>
      </c>
      <c r="AI382" s="84">
        <f ca="1">VLOOKUP(eurostat_totals[[#This Row],[energy carrier EUCalc]],$AE$11:$BI$24,COLUMN()-COLUMN($AD$29),FALSE)*eurostat_totals[[#This Row],[2020 1]]</f>
        <v>0</v>
      </c>
      <c r="AJ382" s="84">
        <f ca="1">VLOOKUP(eurostat_totals[[#This Row],[energy carrier EUCalc]],$AE$11:$BI$24,COLUMN()-COLUMN($AD$29),FALSE)*eurostat_totals[[#This Row],[2020 1]]</f>
        <v>0</v>
      </c>
      <c r="AK382" s="84">
        <f ca="1">VLOOKUP(eurostat_totals[[#This Row],[energy carrier EUCalc]],$AE$11:$BI$24,COLUMN()-COLUMN($AD$29),FALSE)*eurostat_totals[[#This Row],[2020 1]]</f>
        <v>0</v>
      </c>
      <c r="AL382" s="84">
        <f ca="1">VLOOKUP(eurostat_totals[[#This Row],[energy carrier EUCalc]],$AE$11:$BI$24,COLUMN()-COLUMN($AD$29),FALSE)*eurostat_totals[[#This Row],[2020 1]]</f>
        <v>0</v>
      </c>
      <c r="AM382" s="84">
        <f ca="1">VLOOKUP(eurostat_totals[[#This Row],[energy carrier EUCalc]],$AE$11:$BI$24,COLUMN()-COLUMN($AD$29),FALSE)*eurostat_totals[[#This Row],[2020 1]]</f>
        <v>0</v>
      </c>
      <c r="AN382" s="84">
        <f ca="1">VLOOKUP(eurostat_totals[[#This Row],[energy carrier EUCalc]],$AE$11:$BI$24,COLUMN()-COLUMN($AD$29),FALSE)*eurostat_totals[[#This Row],[2020 1]]</f>
        <v>0</v>
      </c>
      <c r="AO382" s="84">
        <f>VLOOKUP(eurostat_totals[[#This Row],[energy carrier EUCalc]],$AE$11:$BI$24,COLUMN()-COLUMN($AD$29),FALSE)*eurostat_totals[[#This Row],[2020 1]]</f>
        <v>0</v>
      </c>
      <c r="AP382" s="84">
        <f ca="1">VLOOKUP(eurostat_totals[[#This Row],[energy carrier EUCalc]],$AE$11:$BI$24,COLUMN()-COLUMN($AD$29),FALSE)*eurostat_totals[[#This Row],[2020 1]]</f>
        <v>0</v>
      </c>
      <c r="AQ382" s="84">
        <f ca="1">VLOOKUP(eurostat_totals[[#This Row],[energy carrier EUCalc]],$AE$11:$BI$24,COLUMN()-COLUMN($AD$29),FALSE)*eurostat_totals[[#This Row],[2020 1]]</f>
        <v>0</v>
      </c>
      <c r="AR382" s="81">
        <f ca="1">VLOOKUP(eurostat_totals[[#This Row],[energy carrier EUCalc]],$AE$11:$BI$24,COLUMN()-COLUMN($AD$29),FALSE)*eurostat_totals[[#This Row],[2020 1]]</f>
        <v>0</v>
      </c>
      <c r="AS382" s="81">
        <f ca="1">VLOOKUP(eurostat_totals[[#This Row],[energy carrier EUCalc]],$AE$11:$BI$24,COLUMN()-COLUMN($AD$29),FALSE)*eurostat_totals[[#This Row],[2020 1]]</f>
        <v>0</v>
      </c>
      <c r="AT382" s="81">
        <f ca="1">VLOOKUP(eurostat_totals[[#This Row],[energy carrier EUCalc]],$AE$11:$BI$24,COLUMN()-COLUMN($AD$29),FALSE)*eurostat_totals[[#This Row],[2020 1]]</f>
        <v>0</v>
      </c>
      <c r="AU382" s="81">
        <f ca="1">VLOOKUP(eurostat_totals[[#This Row],[energy carrier EUCalc]],$AE$11:$BI$24,COLUMN()-COLUMN($AD$29),FALSE)*eurostat_totals[[#This Row],[2020 1]]</f>
        <v>0</v>
      </c>
      <c r="AV382" s="81">
        <f>VLOOKUP(eurostat_totals[[#This Row],[energy carrier EUCalc]],$AE$11:$BI$24,COLUMN()-COLUMN($AD$29),FALSE)*eurostat_totals[[#This Row],[2020 1]]</f>
        <v>0</v>
      </c>
      <c r="AW382" s="81">
        <f ca="1">VLOOKUP(eurostat_totals[[#This Row],[energy carrier EUCalc]],$AE$11:$BI$24,COLUMN()-COLUMN($AD$29),FALSE)*eurostat_totals[[#This Row],[2020 1]]</f>
        <v>0</v>
      </c>
      <c r="AX382" s="81">
        <f ca="1">VLOOKUP(eurostat_totals[[#This Row],[energy carrier EUCalc]],$AE$11:$BI$24,COLUMN()-COLUMN($AD$29),FALSE)*eurostat_totals[[#This Row],[2020 1]]</f>
        <v>0</v>
      </c>
      <c r="AY382" s="81">
        <f ca="1">VLOOKUP(eurostat_totals[[#This Row],[energy carrier EUCalc]],$AE$11:$BI$24,COLUMN()-COLUMN($AD$29),FALSE)*eurostat_totals[[#This Row],[2020 1]]</f>
        <v>0</v>
      </c>
      <c r="AZ382" s="81">
        <f ca="1">VLOOKUP(eurostat_totals[[#This Row],[energy carrier EUCalc]],$AE$11:$BI$24,COLUMN()-COLUMN($AD$29),FALSE)*eurostat_totals[[#This Row],[2020 1]]</f>
        <v>0</v>
      </c>
      <c r="BA382" s="81">
        <f ca="1">VLOOKUP(eurostat_totals[[#This Row],[energy carrier EUCalc]],$AE$11:$BI$24,COLUMN()-COLUMN($AD$29),FALSE)*eurostat_totals[[#This Row],[2020 1]]</f>
        <v>0</v>
      </c>
      <c r="BB382" s="81">
        <f ca="1">VLOOKUP(eurostat_totals[[#This Row],[energy carrier EUCalc]],$AE$11:$BI$24,COLUMN()-COLUMN($AD$29),FALSE)*eurostat_totals[[#This Row],[2020 1]]</f>
        <v>0</v>
      </c>
      <c r="BC382" s="81">
        <f>VLOOKUP(eurostat_totals[[#This Row],[energy carrier EUCalc]],$AE$11:$BI$24,COLUMN()-COLUMN($AD$29),FALSE)*eurostat_totals[[#This Row],[2020 1]]</f>
        <v>0</v>
      </c>
      <c r="BD382" s="81">
        <f ca="1">VLOOKUP(eurostat_totals[[#This Row],[energy carrier EUCalc]],$AE$11:$BI$24,COLUMN()-COLUMN($AD$29),FALSE)*eurostat_totals[[#This Row],[2020 1]]</f>
        <v>0</v>
      </c>
      <c r="BE382" s="81">
        <f ca="1">VLOOKUP(eurostat_totals[[#This Row],[energy carrier EUCalc]],$AE$11:$BI$24,COLUMN()-COLUMN($AD$29),FALSE)*eurostat_totals[[#This Row],[2020 1]]</f>
        <v>0</v>
      </c>
      <c r="BF382" s="81">
        <f ca="1">VLOOKUP(eurostat_totals[[#This Row],[energy carrier EUCalc]],$AE$11:$BI$24,COLUMN()-COLUMN($AD$29),FALSE)*eurostat_totals[[#This Row],[2020 1]]</f>
        <v>0</v>
      </c>
      <c r="BG382" s="81">
        <f ca="1">VLOOKUP(eurostat_totals[[#This Row],[energy carrier EUCalc]],$AE$11:$BI$24,COLUMN()-COLUMN($AD$29),FALSE)*eurostat_totals[[#This Row],[2020 1]]</f>
        <v>0</v>
      </c>
      <c r="BH382" s="81">
        <f ca="1">VLOOKUP(eurostat_totals[[#This Row],[energy carrier EUCalc]],$AE$11:$BI$24,COLUMN()-COLUMN($AD$29),FALSE)*eurostat_totals[[#This Row],[2020 1]]</f>
        <v>0</v>
      </c>
      <c r="BI382" s="81">
        <f ca="1">VLOOKUP(eurostat_totals[[#This Row],[energy carrier EUCalc]],$AE$11:$BI$24,COLUMN()-COLUMN($AD$29),FALSE)*eurostat_totals[[#This Row],[2020 1]]</f>
        <v>0</v>
      </c>
    </row>
    <row r="383" spans="1:61" x14ac:dyDescent="0.25">
      <c r="A383" s="81" t="str">
        <f t="shared" si="137"/>
        <v>solid-ff-coalHungary</v>
      </c>
      <c r="B383" s="6" t="s">
        <v>39</v>
      </c>
      <c r="C383" t="s">
        <v>15</v>
      </c>
      <c r="D383" s="84">
        <v>38476.406519142809</v>
      </c>
      <c r="E383" s="84">
        <v>36964.044581366128</v>
      </c>
      <c r="F383" s="84">
        <v>17565.200148708682</v>
      </c>
      <c r="G383" s="84">
        <v>17361.523028257314</v>
      </c>
      <c r="H383" s="84">
        <v>14203.169355291473</v>
      </c>
      <c r="I383" s="84">
        <v>12069.631745754936</v>
      </c>
      <c r="J383" s="84">
        <v>10443.699381424578</v>
      </c>
      <c r="K383" s="84">
        <v>8000.7316482691085</v>
      </c>
      <c r="L383" s="84">
        <v>5008.710278464383</v>
      </c>
      <c r="M383" s="84">
        <v>4481.2175998639168</v>
      </c>
      <c r="N383" s="84">
        <v>4503.6153202399628</v>
      </c>
      <c r="O383" s="84">
        <v>4450.9965602429656</v>
      </c>
      <c r="P383" s="84">
        <v>5298.1309266303879</v>
      </c>
      <c r="Q383" s="84">
        <v>5637.3872653665194</v>
      </c>
      <c r="R383" s="84">
        <v>5327.077311348221</v>
      </c>
      <c r="S383" s="84">
        <v>5495.0334388190731</v>
      </c>
      <c r="T383" s="84">
        <v>5245.5445783649247</v>
      </c>
      <c r="U383" s="84">
        <v>3007.9025216056643</v>
      </c>
      <c r="V383" s="84">
        <v>3615.8525315482289</v>
      </c>
      <c r="W383" s="84">
        <v>3130.1550808506695</v>
      </c>
      <c r="X383" s="84">
        <v>3273.8178283063621</v>
      </c>
      <c r="Y383" s="84">
        <v>3748.2392470807822</v>
      </c>
      <c r="Z383" s="84">
        <v>3278.573673709308</v>
      </c>
      <c r="AA383" s="84">
        <v>2834.9937991971265</v>
      </c>
      <c r="AB383" s="84">
        <v>2112.1126502298625</v>
      </c>
      <c r="AC383" s="84">
        <v>1932.0538824131943</v>
      </c>
      <c r="AD383" s="84">
        <v>2460.2558825446099</v>
      </c>
      <c r="AE383" s="84">
        <v>2890.5557791880701</v>
      </c>
      <c r="AF383" s="84">
        <f t="shared" si="134"/>
        <v>2812.9522002838225</v>
      </c>
      <c r="AG383" s="84">
        <f t="shared" si="135"/>
        <v>2808.5438805011618</v>
      </c>
      <c r="AH383" s="84">
        <f t="shared" si="136"/>
        <v>2947.8301265554214</v>
      </c>
      <c r="AI383" s="84">
        <f ca="1">VLOOKUP(eurostat_totals[[#This Row],[energy carrier EUCalc]],$AE$11:$BI$24,COLUMN()-COLUMN($AD$29),FALSE)*eurostat_totals[[#This Row],[2020 1]]</f>
        <v>2898.6996244461648</v>
      </c>
      <c r="AJ383" s="84">
        <f ca="1">VLOOKUP(eurostat_totals[[#This Row],[energy carrier EUCalc]],$AE$11:$BI$24,COLUMN()-COLUMN($AD$29),FALSE)*eurostat_totals[[#This Row],[2020 1]]</f>
        <v>2849.5691223369072</v>
      </c>
      <c r="AK383" s="84">
        <f ca="1">VLOOKUP(eurostat_totals[[#This Row],[energy carrier EUCalc]],$AE$11:$BI$24,COLUMN()-COLUMN($AD$29),FALSE)*eurostat_totals[[#This Row],[2020 1]]</f>
        <v>2800.4386202276501</v>
      </c>
      <c r="AL383" s="84">
        <f ca="1">VLOOKUP(eurostat_totals[[#This Row],[energy carrier EUCalc]],$AE$11:$BI$24,COLUMN()-COLUMN($AD$29),FALSE)*eurostat_totals[[#This Row],[2020 1]]</f>
        <v>2751.3081181183934</v>
      </c>
      <c r="AM383" s="84">
        <f ca="1">VLOOKUP(eurostat_totals[[#This Row],[energy carrier EUCalc]],$AE$11:$BI$24,COLUMN()-COLUMN($AD$29),FALSE)*eurostat_totals[[#This Row],[2020 1]]</f>
        <v>2702.1776160091367</v>
      </c>
      <c r="AN383" s="84">
        <f ca="1">VLOOKUP(eurostat_totals[[#This Row],[energy carrier EUCalc]],$AE$11:$BI$24,COLUMN()-COLUMN($AD$29),FALSE)*eurostat_totals[[#This Row],[2020 1]]</f>
        <v>2653.0471138998792</v>
      </c>
      <c r="AO383" s="84">
        <f>VLOOKUP(eurostat_totals[[#This Row],[energy carrier EUCalc]],$AE$11:$BI$24,COLUMN()-COLUMN($AD$29),FALSE)*eurostat_totals[[#This Row],[2020 1]]</f>
        <v>2947.8301265554214</v>
      </c>
      <c r="AP383" s="84">
        <f ca="1">VLOOKUP(eurostat_totals[[#This Row],[energy carrier EUCalc]],$AE$11:$BI$24,COLUMN()-COLUMN($AD$29),FALSE)*eurostat_totals[[#This Row],[2020 1]]</f>
        <v>2898.6996244461648</v>
      </c>
      <c r="AQ383" s="84">
        <f ca="1">VLOOKUP(eurostat_totals[[#This Row],[energy carrier EUCalc]],$AE$11:$BI$24,COLUMN()-COLUMN($AD$29),FALSE)*eurostat_totals[[#This Row],[2020 1]]</f>
        <v>2849.5691223369072</v>
      </c>
      <c r="AR383" s="81">
        <f ca="1">VLOOKUP(eurostat_totals[[#This Row],[energy carrier EUCalc]],$AE$11:$BI$24,COLUMN()-COLUMN($AD$29),FALSE)*eurostat_totals[[#This Row],[2020 1]]</f>
        <v>2800.4386202276501</v>
      </c>
      <c r="AS383" s="81">
        <f ca="1">VLOOKUP(eurostat_totals[[#This Row],[energy carrier EUCalc]],$AE$11:$BI$24,COLUMN()-COLUMN($AD$29),FALSE)*eurostat_totals[[#This Row],[2020 1]]</f>
        <v>2751.3081181183934</v>
      </c>
      <c r="AT383" s="81">
        <f ca="1">VLOOKUP(eurostat_totals[[#This Row],[energy carrier EUCalc]],$AE$11:$BI$24,COLUMN()-COLUMN($AD$29),FALSE)*eurostat_totals[[#This Row],[2020 1]]</f>
        <v>2702.1776160091367</v>
      </c>
      <c r="AU383" s="81">
        <f ca="1">VLOOKUP(eurostat_totals[[#This Row],[energy carrier EUCalc]],$AE$11:$BI$24,COLUMN()-COLUMN($AD$29),FALSE)*eurostat_totals[[#This Row],[2020 1]]</f>
        <v>1473.9150632777107</v>
      </c>
      <c r="AV383" s="81">
        <f>VLOOKUP(eurostat_totals[[#This Row],[energy carrier EUCalc]],$AE$11:$BI$24,COLUMN()-COLUMN($AD$29),FALSE)*eurostat_totals[[#This Row],[2020 1]]</f>
        <v>2947.8301265554214</v>
      </c>
      <c r="AW383" s="81">
        <f ca="1">VLOOKUP(eurostat_totals[[#This Row],[energy carrier EUCalc]],$AE$11:$BI$24,COLUMN()-COLUMN($AD$29),FALSE)*eurostat_totals[[#This Row],[2020 1]]</f>
        <v>2898.6996244461648</v>
      </c>
      <c r="AX383" s="81">
        <f ca="1">VLOOKUP(eurostat_totals[[#This Row],[energy carrier EUCalc]],$AE$11:$BI$24,COLUMN()-COLUMN($AD$29),FALSE)*eurostat_totals[[#This Row],[2020 1]]</f>
        <v>2849.5691223369072</v>
      </c>
      <c r="AY383" s="81">
        <f ca="1">VLOOKUP(eurostat_totals[[#This Row],[energy carrier EUCalc]],$AE$11:$BI$24,COLUMN()-COLUMN($AD$29),FALSE)*eurostat_totals[[#This Row],[2020 1]]</f>
        <v>2800.4386202276501</v>
      </c>
      <c r="AZ383" s="81">
        <f ca="1">VLOOKUP(eurostat_totals[[#This Row],[energy carrier EUCalc]],$AE$11:$BI$24,COLUMN()-COLUMN($AD$29),FALSE)*eurostat_totals[[#This Row],[2020 1]]</f>
        <v>2751.3081181183934</v>
      </c>
      <c r="BA383" s="81">
        <f ca="1">VLOOKUP(eurostat_totals[[#This Row],[energy carrier EUCalc]],$AE$11:$BI$24,COLUMN()-COLUMN($AD$29),FALSE)*eurostat_totals[[#This Row],[2020 1]]</f>
        <v>2702.1776160091367</v>
      </c>
      <c r="BB383" s="81">
        <f ca="1">VLOOKUP(eurostat_totals[[#This Row],[energy carrier EUCalc]],$AE$11:$BI$24,COLUMN()-COLUMN($AD$29),FALSE)*eurostat_totals[[#This Row],[2020 1]]</f>
        <v>1031.7405442943975</v>
      </c>
      <c r="BC383" s="81">
        <f>VLOOKUP(eurostat_totals[[#This Row],[energy carrier EUCalc]],$AE$11:$BI$24,COLUMN()-COLUMN($AD$29),FALSE)*eurostat_totals[[#This Row],[2020 1]]</f>
        <v>2947.8301265554214</v>
      </c>
      <c r="BD383" s="81">
        <f ca="1">VLOOKUP(eurostat_totals[[#This Row],[energy carrier EUCalc]],$AE$11:$BI$24,COLUMN()-COLUMN($AD$29),FALSE)*eurostat_totals[[#This Row],[2020 1]]</f>
        <v>2898.6996244461648</v>
      </c>
      <c r="BE383" s="81">
        <f ca="1">VLOOKUP(eurostat_totals[[#This Row],[energy carrier EUCalc]],$AE$11:$BI$24,COLUMN()-COLUMN($AD$29),FALSE)*eurostat_totals[[#This Row],[2020 1]]</f>
        <v>2849.5691223369072</v>
      </c>
      <c r="BF383" s="81">
        <f ca="1">VLOOKUP(eurostat_totals[[#This Row],[energy carrier EUCalc]],$AE$11:$BI$24,COLUMN()-COLUMN($AD$29),FALSE)*eurostat_totals[[#This Row],[2020 1]]</f>
        <v>2800.4386202276501</v>
      </c>
      <c r="BG383" s="81">
        <f ca="1">VLOOKUP(eurostat_totals[[#This Row],[energy carrier EUCalc]],$AE$11:$BI$24,COLUMN()-COLUMN($AD$29),FALSE)*eurostat_totals[[#This Row],[2020 1]]</f>
        <v>2751.3081181183934</v>
      </c>
      <c r="BH383" s="81">
        <f ca="1">VLOOKUP(eurostat_totals[[#This Row],[energy carrier EUCalc]],$AE$11:$BI$24,COLUMN()-COLUMN($AD$29),FALSE)*eurostat_totals[[#This Row],[2020 1]]</f>
        <v>2702.1776160091367</v>
      </c>
      <c r="BI383" s="81">
        <f ca="1">VLOOKUP(eurostat_totals[[#This Row],[energy carrier EUCalc]],$AE$11:$BI$24,COLUMN()-COLUMN($AD$29),FALSE)*eurostat_totals[[#This Row],[2020 1]]</f>
        <v>147.3915063277712</v>
      </c>
    </row>
    <row r="384" spans="1:61" x14ac:dyDescent="0.25">
      <c r="A384" s="81" t="str">
        <f t="shared" si="137"/>
        <v>solid-ff-coalIceland</v>
      </c>
      <c r="B384" s="6" t="s">
        <v>39</v>
      </c>
      <c r="C384" t="s">
        <v>70</v>
      </c>
      <c r="D384" s="84">
        <v>0</v>
      </c>
      <c r="E384" s="84">
        <v>0</v>
      </c>
      <c r="F384" s="84">
        <v>0</v>
      </c>
      <c r="G384" s="84">
        <v>0</v>
      </c>
      <c r="H384" s="84">
        <v>0</v>
      </c>
      <c r="I384" s="84">
        <v>0</v>
      </c>
      <c r="J384" s="84">
        <v>0</v>
      </c>
      <c r="K384" s="84">
        <v>0</v>
      </c>
      <c r="L384" s="84">
        <v>0</v>
      </c>
      <c r="M384" s="84">
        <v>0</v>
      </c>
      <c r="N384" s="84">
        <v>0</v>
      </c>
      <c r="O384" s="84">
        <v>0</v>
      </c>
      <c r="P384" s="84">
        <v>0</v>
      </c>
      <c r="Q384" s="84">
        <v>0</v>
      </c>
      <c r="R384" s="84">
        <v>0</v>
      </c>
      <c r="S384" s="84">
        <v>0</v>
      </c>
      <c r="T384" s="84">
        <v>0</v>
      </c>
      <c r="U384" s="84">
        <v>0</v>
      </c>
      <c r="V384" s="84">
        <v>0</v>
      </c>
      <c r="W384" s="84">
        <v>0</v>
      </c>
      <c r="X384" s="84">
        <v>0</v>
      </c>
      <c r="Y384" s="84">
        <v>0</v>
      </c>
      <c r="Z384" s="84">
        <v>0</v>
      </c>
      <c r="AA384" s="84">
        <v>0</v>
      </c>
      <c r="AB384" s="84">
        <v>0</v>
      </c>
      <c r="AC384" s="84">
        <v>0</v>
      </c>
      <c r="AD384" s="84">
        <v>0</v>
      </c>
      <c r="AE384" s="84">
        <v>0</v>
      </c>
      <c r="AF384" s="84">
        <f t="shared" si="134"/>
        <v>0</v>
      </c>
      <c r="AG384" s="84">
        <f t="shared" si="135"/>
        <v>0</v>
      </c>
      <c r="AH384" s="84">
        <f t="shared" si="136"/>
        <v>0</v>
      </c>
      <c r="AI384" s="84">
        <f ca="1">VLOOKUP(eurostat_totals[[#This Row],[energy carrier EUCalc]],$AE$11:$BI$24,COLUMN()-COLUMN($AD$29),FALSE)*eurostat_totals[[#This Row],[2020 1]]</f>
        <v>0</v>
      </c>
      <c r="AJ384" s="84">
        <f ca="1">VLOOKUP(eurostat_totals[[#This Row],[energy carrier EUCalc]],$AE$11:$BI$24,COLUMN()-COLUMN($AD$29),FALSE)*eurostat_totals[[#This Row],[2020 1]]</f>
        <v>0</v>
      </c>
      <c r="AK384" s="84">
        <f ca="1">VLOOKUP(eurostat_totals[[#This Row],[energy carrier EUCalc]],$AE$11:$BI$24,COLUMN()-COLUMN($AD$29),FALSE)*eurostat_totals[[#This Row],[2020 1]]</f>
        <v>0</v>
      </c>
      <c r="AL384" s="84">
        <f ca="1">VLOOKUP(eurostat_totals[[#This Row],[energy carrier EUCalc]],$AE$11:$BI$24,COLUMN()-COLUMN($AD$29),FALSE)*eurostat_totals[[#This Row],[2020 1]]</f>
        <v>0</v>
      </c>
      <c r="AM384" s="84">
        <f ca="1">VLOOKUP(eurostat_totals[[#This Row],[energy carrier EUCalc]],$AE$11:$BI$24,COLUMN()-COLUMN($AD$29),FALSE)*eurostat_totals[[#This Row],[2020 1]]</f>
        <v>0</v>
      </c>
      <c r="AN384" s="84">
        <f ca="1">VLOOKUP(eurostat_totals[[#This Row],[energy carrier EUCalc]],$AE$11:$BI$24,COLUMN()-COLUMN($AD$29),FALSE)*eurostat_totals[[#This Row],[2020 1]]</f>
        <v>0</v>
      </c>
      <c r="AO384" s="84">
        <f>VLOOKUP(eurostat_totals[[#This Row],[energy carrier EUCalc]],$AE$11:$BI$24,COLUMN()-COLUMN($AD$29),FALSE)*eurostat_totals[[#This Row],[2020 1]]</f>
        <v>0</v>
      </c>
      <c r="AP384" s="84">
        <f ca="1">VLOOKUP(eurostat_totals[[#This Row],[energy carrier EUCalc]],$AE$11:$BI$24,COLUMN()-COLUMN($AD$29),FALSE)*eurostat_totals[[#This Row],[2020 1]]</f>
        <v>0</v>
      </c>
      <c r="AQ384" s="84">
        <f ca="1">VLOOKUP(eurostat_totals[[#This Row],[energy carrier EUCalc]],$AE$11:$BI$24,COLUMN()-COLUMN($AD$29),FALSE)*eurostat_totals[[#This Row],[2020 1]]</f>
        <v>0</v>
      </c>
      <c r="AR384" s="81">
        <f ca="1">VLOOKUP(eurostat_totals[[#This Row],[energy carrier EUCalc]],$AE$11:$BI$24,COLUMN()-COLUMN($AD$29),FALSE)*eurostat_totals[[#This Row],[2020 1]]</f>
        <v>0</v>
      </c>
      <c r="AS384" s="81">
        <f ca="1">VLOOKUP(eurostat_totals[[#This Row],[energy carrier EUCalc]],$AE$11:$BI$24,COLUMN()-COLUMN($AD$29),FALSE)*eurostat_totals[[#This Row],[2020 1]]</f>
        <v>0</v>
      </c>
      <c r="AT384" s="81">
        <f ca="1">VLOOKUP(eurostat_totals[[#This Row],[energy carrier EUCalc]],$AE$11:$BI$24,COLUMN()-COLUMN($AD$29),FALSE)*eurostat_totals[[#This Row],[2020 1]]</f>
        <v>0</v>
      </c>
      <c r="AU384" s="81">
        <f ca="1">VLOOKUP(eurostat_totals[[#This Row],[energy carrier EUCalc]],$AE$11:$BI$24,COLUMN()-COLUMN($AD$29),FALSE)*eurostat_totals[[#This Row],[2020 1]]</f>
        <v>0</v>
      </c>
      <c r="AV384" s="81">
        <f>VLOOKUP(eurostat_totals[[#This Row],[energy carrier EUCalc]],$AE$11:$BI$24,COLUMN()-COLUMN($AD$29),FALSE)*eurostat_totals[[#This Row],[2020 1]]</f>
        <v>0</v>
      </c>
      <c r="AW384" s="81">
        <f ca="1">VLOOKUP(eurostat_totals[[#This Row],[energy carrier EUCalc]],$AE$11:$BI$24,COLUMN()-COLUMN($AD$29),FALSE)*eurostat_totals[[#This Row],[2020 1]]</f>
        <v>0</v>
      </c>
      <c r="AX384" s="81">
        <f ca="1">VLOOKUP(eurostat_totals[[#This Row],[energy carrier EUCalc]],$AE$11:$BI$24,COLUMN()-COLUMN($AD$29),FALSE)*eurostat_totals[[#This Row],[2020 1]]</f>
        <v>0</v>
      </c>
      <c r="AY384" s="81">
        <f ca="1">VLOOKUP(eurostat_totals[[#This Row],[energy carrier EUCalc]],$AE$11:$BI$24,COLUMN()-COLUMN($AD$29),FALSE)*eurostat_totals[[#This Row],[2020 1]]</f>
        <v>0</v>
      </c>
      <c r="AZ384" s="81">
        <f ca="1">VLOOKUP(eurostat_totals[[#This Row],[energy carrier EUCalc]],$AE$11:$BI$24,COLUMN()-COLUMN($AD$29),FALSE)*eurostat_totals[[#This Row],[2020 1]]</f>
        <v>0</v>
      </c>
      <c r="BA384" s="81">
        <f ca="1">VLOOKUP(eurostat_totals[[#This Row],[energy carrier EUCalc]],$AE$11:$BI$24,COLUMN()-COLUMN($AD$29),FALSE)*eurostat_totals[[#This Row],[2020 1]]</f>
        <v>0</v>
      </c>
      <c r="BB384" s="81">
        <f ca="1">VLOOKUP(eurostat_totals[[#This Row],[energy carrier EUCalc]],$AE$11:$BI$24,COLUMN()-COLUMN($AD$29),FALSE)*eurostat_totals[[#This Row],[2020 1]]</f>
        <v>0</v>
      </c>
      <c r="BC384" s="81">
        <f>VLOOKUP(eurostat_totals[[#This Row],[energy carrier EUCalc]],$AE$11:$BI$24,COLUMN()-COLUMN($AD$29),FALSE)*eurostat_totals[[#This Row],[2020 1]]</f>
        <v>0</v>
      </c>
      <c r="BD384" s="81">
        <f ca="1">VLOOKUP(eurostat_totals[[#This Row],[energy carrier EUCalc]],$AE$11:$BI$24,COLUMN()-COLUMN($AD$29),FALSE)*eurostat_totals[[#This Row],[2020 1]]</f>
        <v>0</v>
      </c>
      <c r="BE384" s="81">
        <f ca="1">VLOOKUP(eurostat_totals[[#This Row],[energy carrier EUCalc]],$AE$11:$BI$24,COLUMN()-COLUMN($AD$29),FALSE)*eurostat_totals[[#This Row],[2020 1]]</f>
        <v>0</v>
      </c>
      <c r="BF384" s="81">
        <f ca="1">VLOOKUP(eurostat_totals[[#This Row],[energy carrier EUCalc]],$AE$11:$BI$24,COLUMN()-COLUMN($AD$29),FALSE)*eurostat_totals[[#This Row],[2020 1]]</f>
        <v>0</v>
      </c>
      <c r="BG384" s="81">
        <f ca="1">VLOOKUP(eurostat_totals[[#This Row],[energy carrier EUCalc]],$AE$11:$BI$24,COLUMN()-COLUMN($AD$29),FALSE)*eurostat_totals[[#This Row],[2020 1]]</f>
        <v>0</v>
      </c>
      <c r="BH384" s="81">
        <f ca="1">VLOOKUP(eurostat_totals[[#This Row],[energy carrier EUCalc]],$AE$11:$BI$24,COLUMN()-COLUMN($AD$29),FALSE)*eurostat_totals[[#This Row],[2020 1]]</f>
        <v>0</v>
      </c>
      <c r="BI384" s="81">
        <f ca="1">VLOOKUP(eurostat_totals[[#This Row],[energy carrier EUCalc]],$AE$11:$BI$24,COLUMN()-COLUMN($AD$29),FALSE)*eurostat_totals[[#This Row],[2020 1]]</f>
        <v>0</v>
      </c>
    </row>
    <row r="385" spans="1:61" x14ac:dyDescent="0.25">
      <c r="A385" s="81" t="str">
        <f t="shared" si="137"/>
        <v>solid-ff-coalIreland</v>
      </c>
      <c r="B385" s="6" t="s">
        <v>39</v>
      </c>
      <c r="C385" t="s">
        <v>18</v>
      </c>
      <c r="D385" s="84">
        <v>30635.309998240675</v>
      </c>
      <c r="E385" s="84">
        <v>28186.945428739262</v>
      </c>
      <c r="F385" s="84">
        <v>23969.052491481354</v>
      </c>
      <c r="G385" s="84">
        <v>23197.594848436987</v>
      </c>
      <c r="H385" s="84">
        <v>20337.043523807166</v>
      </c>
      <c r="I385" s="84">
        <v>18479.482104124378</v>
      </c>
      <c r="J385" s="84">
        <v>18095.327206863905</v>
      </c>
      <c r="K385" s="84">
        <v>16003.299090214243</v>
      </c>
      <c r="L385" s="84">
        <v>16842.07800896807</v>
      </c>
      <c r="M385" s="84">
        <v>12696.329491597893</v>
      </c>
      <c r="N385" s="84">
        <v>12444.597645780506</v>
      </c>
      <c r="O385" s="84">
        <v>12017.078178095091</v>
      </c>
      <c r="P385" s="84">
        <v>11504.497913882946</v>
      </c>
      <c r="Q385" s="84">
        <v>10976.348178208638</v>
      </c>
      <c r="R385" s="84">
        <v>10544.561219499941</v>
      </c>
      <c r="S385" s="84">
        <v>11143.157992129387</v>
      </c>
      <c r="T385" s="84">
        <v>10552.897431824631</v>
      </c>
      <c r="U385" s="84">
        <v>10013.793900551142</v>
      </c>
      <c r="V385" s="84">
        <v>10545.049470504104</v>
      </c>
      <c r="W385" s="84">
        <v>10795.680956436128</v>
      </c>
      <c r="X385" s="84">
        <v>10040.134723034174</v>
      </c>
      <c r="Y385" s="84">
        <v>8927.910535626972</v>
      </c>
      <c r="Z385" s="84">
        <v>8444.4306332617853</v>
      </c>
      <c r="AA385" s="84">
        <v>9037.7734844828174</v>
      </c>
      <c r="AB385" s="84">
        <v>7423.0459790800005</v>
      </c>
      <c r="AC385" s="84">
        <v>7274.5663955976461</v>
      </c>
      <c r="AD385" s="84">
        <v>6655.3712054281941</v>
      </c>
      <c r="AE385" s="84">
        <v>5916.18769806194</v>
      </c>
      <c r="AF385" s="84">
        <f t="shared" si="134"/>
        <v>5410.5391110219707</v>
      </c>
      <c r="AG385" s="84">
        <f t="shared" si="135"/>
        <v>4685.0922363298014</v>
      </c>
      <c r="AH385" s="84">
        <f t="shared" si="136"/>
        <v>4137.5014877797612</v>
      </c>
      <c r="AI385" s="84">
        <f ca="1">VLOOKUP(eurostat_totals[[#This Row],[energy carrier EUCalc]],$AE$11:$BI$24,COLUMN()-COLUMN($AD$29),FALSE)*eurostat_totals[[#This Row],[2020 1]]</f>
        <v>4068.5431296500988</v>
      </c>
      <c r="AJ385" s="84">
        <f ca="1">VLOOKUP(eurostat_totals[[#This Row],[energy carrier EUCalc]],$AE$11:$BI$24,COLUMN()-COLUMN($AD$29),FALSE)*eurostat_totals[[#This Row],[2020 1]]</f>
        <v>3999.5847715204359</v>
      </c>
      <c r="AK385" s="84">
        <f ca="1">VLOOKUP(eurostat_totals[[#This Row],[energy carrier EUCalc]],$AE$11:$BI$24,COLUMN()-COLUMN($AD$29),FALSE)*eurostat_totals[[#This Row],[2020 1]]</f>
        <v>3930.626413390773</v>
      </c>
      <c r="AL385" s="84">
        <f ca="1">VLOOKUP(eurostat_totals[[#This Row],[energy carrier EUCalc]],$AE$11:$BI$24,COLUMN()-COLUMN($AD$29),FALSE)*eurostat_totals[[#This Row],[2020 1]]</f>
        <v>3861.6680552611106</v>
      </c>
      <c r="AM385" s="84">
        <f ca="1">VLOOKUP(eurostat_totals[[#This Row],[energy carrier EUCalc]],$AE$11:$BI$24,COLUMN()-COLUMN($AD$29),FALSE)*eurostat_totals[[#This Row],[2020 1]]</f>
        <v>3792.7096971314481</v>
      </c>
      <c r="AN385" s="84">
        <f ca="1">VLOOKUP(eurostat_totals[[#This Row],[energy carrier EUCalc]],$AE$11:$BI$24,COLUMN()-COLUMN($AD$29),FALSE)*eurostat_totals[[#This Row],[2020 1]]</f>
        <v>3723.7513390017853</v>
      </c>
      <c r="AO385" s="84">
        <f>VLOOKUP(eurostat_totals[[#This Row],[energy carrier EUCalc]],$AE$11:$BI$24,COLUMN()-COLUMN($AD$29),FALSE)*eurostat_totals[[#This Row],[2020 1]]</f>
        <v>4137.5014877797612</v>
      </c>
      <c r="AP385" s="84">
        <f ca="1">VLOOKUP(eurostat_totals[[#This Row],[energy carrier EUCalc]],$AE$11:$BI$24,COLUMN()-COLUMN($AD$29),FALSE)*eurostat_totals[[#This Row],[2020 1]]</f>
        <v>4068.5431296500988</v>
      </c>
      <c r="AQ385" s="84">
        <f ca="1">VLOOKUP(eurostat_totals[[#This Row],[energy carrier EUCalc]],$AE$11:$BI$24,COLUMN()-COLUMN($AD$29),FALSE)*eurostat_totals[[#This Row],[2020 1]]</f>
        <v>3999.5847715204359</v>
      </c>
      <c r="AR385" s="81">
        <f ca="1">VLOOKUP(eurostat_totals[[#This Row],[energy carrier EUCalc]],$AE$11:$BI$24,COLUMN()-COLUMN($AD$29),FALSE)*eurostat_totals[[#This Row],[2020 1]]</f>
        <v>3930.626413390773</v>
      </c>
      <c r="AS385" s="81">
        <f ca="1">VLOOKUP(eurostat_totals[[#This Row],[energy carrier EUCalc]],$AE$11:$BI$24,COLUMN()-COLUMN($AD$29),FALSE)*eurostat_totals[[#This Row],[2020 1]]</f>
        <v>3861.6680552611106</v>
      </c>
      <c r="AT385" s="81">
        <f ca="1">VLOOKUP(eurostat_totals[[#This Row],[energy carrier EUCalc]],$AE$11:$BI$24,COLUMN()-COLUMN($AD$29),FALSE)*eurostat_totals[[#This Row],[2020 1]]</f>
        <v>3792.7096971314481</v>
      </c>
      <c r="AU385" s="81">
        <f ca="1">VLOOKUP(eurostat_totals[[#This Row],[energy carrier EUCalc]],$AE$11:$BI$24,COLUMN()-COLUMN($AD$29),FALSE)*eurostat_totals[[#This Row],[2020 1]]</f>
        <v>2068.7507438898806</v>
      </c>
      <c r="AV385" s="81">
        <f>VLOOKUP(eurostat_totals[[#This Row],[energy carrier EUCalc]],$AE$11:$BI$24,COLUMN()-COLUMN($AD$29),FALSE)*eurostat_totals[[#This Row],[2020 1]]</f>
        <v>4137.5014877797612</v>
      </c>
      <c r="AW385" s="81">
        <f ca="1">VLOOKUP(eurostat_totals[[#This Row],[energy carrier EUCalc]],$AE$11:$BI$24,COLUMN()-COLUMN($AD$29),FALSE)*eurostat_totals[[#This Row],[2020 1]]</f>
        <v>4068.5431296500988</v>
      </c>
      <c r="AX385" s="81">
        <f ca="1">VLOOKUP(eurostat_totals[[#This Row],[energy carrier EUCalc]],$AE$11:$BI$24,COLUMN()-COLUMN($AD$29),FALSE)*eurostat_totals[[#This Row],[2020 1]]</f>
        <v>3999.5847715204359</v>
      </c>
      <c r="AY385" s="81">
        <f ca="1">VLOOKUP(eurostat_totals[[#This Row],[energy carrier EUCalc]],$AE$11:$BI$24,COLUMN()-COLUMN($AD$29),FALSE)*eurostat_totals[[#This Row],[2020 1]]</f>
        <v>3930.626413390773</v>
      </c>
      <c r="AZ385" s="81">
        <f ca="1">VLOOKUP(eurostat_totals[[#This Row],[energy carrier EUCalc]],$AE$11:$BI$24,COLUMN()-COLUMN($AD$29),FALSE)*eurostat_totals[[#This Row],[2020 1]]</f>
        <v>3861.6680552611106</v>
      </c>
      <c r="BA385" s="81">
        <f ca="1">VLOOKUP(eurostat_totals[[#This Row],[energy carrier EUCalc]],$AE$11:$BI$24,COLUMN()-COLUMN($AD$29),FALSE)*eurostat_totals[[#This Row],[2020 1]]</f>
        <v>3792.7096971314481</v>
      </c>
      <c r="BB385" s="81">
        <f ca="1">VLOOKUP(eurostat_totals[[#This Row],[energy carrier EUCalc]],$AE$11:$BI$24,COLUMN()-COLUMN($AD$29),FALSE)*eurostat_totals[[#This Row],[2020 1]]</f>
        <v>1448.1255207229162</v>
      </c>
      <c r="BC385" s="81">
        <f>VLOOKUP(eurostat_totals[[#This Row],[energy carrier EUCalc]],$AE$11:$BI$24,COLUMN()-COLUMN($AD$29),FALSE)*eurostat_totals[[#This Row],[2020 1]]</f>
        <v>4137.5014877797612</v>
      </c>
      <c r="BD385" s="81">
        <f ca="1">VLOOKUP(eurostat_totals[[#This Row],[energy carrier EUCalc]],$AE$11:$BI$24,COLUMN()-COLUMN($AD$29),FALSE)*eurostat_totals[[#This Row],[2020 1]]</f>
        <v>4068.5431296500988</v>
      </c>
      <c r="BE385" s="81">
        <f ca="1">VLOOKUP(eurostat_totals[[#This Row],[energy carrier EUCalc]],$AE$11:$BI$24,COLUMN()-COLUMN($AD$29),FALSE)*eurostat_totals[[#This Row],[2020 1]]</f>
        <v>3999.5847715204359</v>
      </c>
      <c r="BF385" s="81">
        <f ca="1">VLOOKUP(eurostat_totals[[#This Row],[energy carrier EUCalc]],$AE$11:$BI$24,COLUMN()-COLUMN($AD$29),FALSE)*eurostat_totals[[#This Row],[2020 1]]</f>
        <v>3930.626413390773</v>
      </c>
      <c r="BG385" s="81">
        <f ca="1">VLOOKUP(eurostat_totals[[#This Row],[energy carrier EUCalc]],$AE$11:$BI$24,COLUMN()-COLUMN($AD$29),FALSE)*eurostat_totals[[#This Row],[2020 1]]</f>
        <v>3861.6680552611106</v>
      </c>
      <c r="BH385" s="81">
        <f ca="1">VLOOKUP(eurostat_totals[[#This Row],[energy carrier EUCalc]],$AE$11:$BI$24,COLUMN()-COLUMN($AD$29),FALSE)*eurostat_totals[[#This Row],[2020 1]]</f>
        <v>3792.7096971314481</v>
      </c>
      <c r="BI385" s="81">
        <f ca="1">VLOOKUP(eurostat_totals[[#This Row],[energy carrier EUCalc]],$AE$11:$BI$24,COLUMN()-COLUMN($AD$29),FALSE)*eurostat_totals[[#This Row],[2020 1]]</f>
        <v>206.87507438898825</v>
      </c>
    </row>
    <row r="386" spans="1:61" x14ac:dyDescent="0.25">
      <c r="A386" s="81" t="str">
        <f t="shared" si="137"/>
        <v>solid-ff-coalItaly</v>
      </c>
      <c r="B386" s="6" t="s">
        <v>39</v>
      </c>
      <c r="C386" t="s">
        <v>5</v>
      </c>
      <c r="D386" s="84">
        <v>2241.2405600000002</v>
      </c>
      <c r="E386" s="84">
        <v>2482.3072000000002</v>
      </c>
      <c r="F386" s="84">
        <v>2719.60572</v>
      </c>
      <c r="G386" s="84">
        <v>2650.8259000000003</v>
      </c>
      <c r="H386" s="84">
        <v>2553.6688800000002</v>
      </c>
      <c r="I386" s="84">
        <v>2703.5330600000002</v>
      </c>
      <c r="J386" s="84">
        <v>2586.3724400000001</v>
      </c>
      <c r="K386" s="84">
        <v>2889.7061000000003</v>
      </c>
      <c r="L386" s="84">
        <v>1607.5683800000002</v>
      </c>
      <c r="M386" s="84">
        <v>1558.7223800000002</v>
      </c>
      <c r="N386" s="84">
        <v>1509.8763800000002</v>
      </c>
      <c r="O386" s="84">
        <v>1737.82438</v>
      </c>
      <c r="P386" s="84">
        <v>385.32515999999998</v>
      </c>
      <c r="Q386" s="84">
        <v>385.32515999999998</v>
      </c>
      <c r="R386" s="84">
        <v>177.24120000000002</v>
      </c>
      <c r="S386" s="84">
        <v>162.47110000000001</v>
      </c>
      <c r="T386" s="84">
        <v>162.47110000000001</v>
      </c>
      <c r="U386" s="84">
        <v>127.88348000000002</v>
      </c>
      <c r="V386" s="84">
        <v>99.25042000000002</v>
      </c>
      <c r="W386" s="84">
        <v>85.247900000000001</v>
      </c>
      <c r="X386" s="84">
        <v>84.340760000000003</v>
      </c>
      <c r="Y386" s="84">
        <v>84.201200000000014</v>
      </c>
      <c r="Z386" s="84">
        <v>56.289200000000001</v>
      </c>
      <c r="AA386" s="84">
        <v>0</v>
      </c>
      <c r="AB386" s="84">
        <v>0</v>
      </c>
      <c r="AC386" s="84">
        <v>0</v>
      </c>
      <c r="AD386" s="84">
        <v>0</v>
      </c>
      <c r="AE386" s="84">
        <v>0</v>
      </c>
      <c r="AF386" s="84">
        <f t="shared" si="134"/>
        <v>-11.25784</v>
      </c>
      <c r="AG386" s="84">
        <f t="shared" si="135"/>
        <v>-13.509408000000001</v>
      </c>
      <c r="AH386" s="84">
        <f t="shared" si="136"/>
        <v>-16.211289600000001</v>
      </c>
      <c r="AI386" s="84">
        <f ca="1">VLOOKUP(eurostat_totals[[#This Row],[energy carrier EUCalc]],$AE$11:$BI$24,COLUMN()-COLUMN($AD$29),FALSE)*eurostat_totals[[#This Row],[2020 1]]</f>
        <v>-15.941101440000002</v>
      </c>
      <c r="AJ386" s="84">
        <f ca="1">VLOOKUP(eurostat_totals[[#This Row],[energy carrier EUCalc]],$AE$11:$BI$24,COLUMN()-COLUMN($AD$29),FALSE)*eurostat_totals[[#This Row],[2020 1]]</f>
        <v>-15.670913280000001</v>
      </c>
      <c r="AK386" s="84">
        <f ca="1">VLOOKUP(eurostat_totals[[#This Row],[energy carrier EUCalc]],$AE$11:$BI$24,COLUMN()-COLUMN($AD$29),FALSE)*eurostat_totals[[#This Row],[2020 1]]</f>
        <v>-15.400725120000001</v>
      </c>
      <c r="AL386" s="84">
        <f ca="1">VLOOKUP(eurostat_totals[[#This Row],[energy carrier EUCalc]],$AE$11:$BI$24,COLUMN()-COLUMN($AD$29),FALSE)*eurostat_totals[[#This Row],[2020 1]]</f>
        <v>-15.130536960000001</v>
      </c>
      <c r="AM386" s="84">
        <f ca="1">VLOOKUP(eurostat_totals[[#This Row],[energy carrier EUCalc]],$AE$11:$BI$24,COLUMN()-COLUMN($AD$29),FALSE)*eurostat_totals[[#This Row],[2020 1]]</f>
        <v>-14.860348800000002</v>
      </c>
      <c r="AN386" s="84">
        <f ca="1">VLOOKUP(eurostat_totals[[#This Row],[energy carrier EUCalc]],$AE$11:$BI$24,COLUMN()-COLUMN($AD$29),FALSE)*eurostat_totals[[#This Row],[2020 1]]</f>
        <v>-14.590160640000001</v>
      </c>
      <c r="AO386" s="84">
        <f>VLOOKUP(eurostat_totals[[#This Row],[energy carrier EUCalc]],$AE$11:$BI$24,COLUMN()-COLUMN($AD$29),FALSE)*eurostat_totals[[#This Row],[2020 1]]</f>
        <v>-16.211289600000001</v>
      </c>
      <c r="AP386" s="84">
        <f ca="1">VLOOKUP(eurostat_totals[[#This Row],[energy carrier EUCalc]],$AE$11:$BI$24,COLUMN()-COLUMN($AD$29),FALSE)*eurostat_totals[[#This Row],[2020 1]]</f>
        <v>-15.941101440000002</v>
      </c>
      <c r="AQ386" s="84">
        <f ca="1">VLOOKUP(eurostat_totals[[#This Row],[energy carrier EUCalc]],$AE$11:$BI$24,COLUMN()-COLUMN($AD$29),FALSE)*eurostat_totals[[#This Row],[2020 1]]</f>
        <v>-15.670913280000001</v>
      </c>
      <c r="AR386" s="81">
        <f ca="1">VLOOKUP(eurostat_totals[[#This Row],[energy carrier EUCalc]],$AE$11:$BI$24,COLUMN()-COLUMN($AD$29),FALSE)*eurostat_totals[[#This Row],[2020 1]]</f>
        <v>-15.400725120000001</v>
      </c>
      <c r="AS386" s="81">
        <f ca="1">VLOOKUP(eurostat_totals[[#This Row],[energy carrier EUCalc]],$AE$11:$BI$24,COLUMN()-COLUMN($AD$29),FALSE)*eurostat_totals[[#This Row],[2020 1]]</f>
        <v>-15.130536960000001</v>
      </c>
      <c r="AT386" s="81">
        <f ca="1">VLOOKUP(eurostat_totals[[#This Row],[energy carrier EUCalc]],$AE$11:$BI$24,COLUMN()-COLUMN($AD$29),FALSE)*eurostat_totals[[#This Row],[2020 1]]</f>
        <v>-14.860348800000002</v>
      </c>
      <c r="AU386" s="81">
        <f ca="1">VLOOKUP(eurostat_totals[[#This Row],[energy carrier EUCalc]],$AE$11:$BI$24,COLUMN()-COLUMN($AD$29),FALSE)*eurostat_totals[[#This Row],[2020 1]]</f>
        <v>-8.1056448000000003</v>
      </c>
      <c r="AV386" s="81">
        <f>VLOOKUP(eurostat_totals[[#This Row],[energy carrier EUCalc]],$AE$11:$BI$24,COLUMN()-COLUMN($AD$29),FALSE)*eurostat_totals[[#This Row],[2020 1]]</f>
        <v>-16.211289600000001</v>
      </c>
      <c r="AW386" s="81">
        <f ca="1">VLOOKUP(eurostat_totals[[#This Row],[energy carrier EUCalc]],$AE$11:$BI$24,COLUMN()-COLUMN($AD$29),FALSE)*eurostat_totals[[#This Row],[2020 1]]</f>
        <v>-15.941101440000002</v>
      </c>
      <c r="AX386" s="81">
        <f ca="1">VLOOKUP(eurostat_totals[[#This Row],[energy carrier EUCalc]],$AE$11:$BI$24,COLUMN()-COLUMN($AD$29),FALSE)*eurostat_totals[[#This Row],[2020 1]]</f>
        <v>-15.670913280000001</v>
      </c>
      <c r="AY386" s="81">
        <f ca="1">VLOOKUP(eurostat_totals[[#This Row],[energy carrier EUCalc]],$AE$11:$BI$24,COLUMN()-COLUMN($AD$29),FALSE)*eurostat_totals[[#This Row],[2020 1]]</f>
        <v>-15.400725120000001</v>
      </c>
      <c r="AZ386" s="81">
        <f ca="1">VLOOKUP(eurostat_totals[[#This Row],[energy carrier EUCalc]],$AE$11:$BI$24,COLUMN()-COLUMN($AD$29),FALSE)*eurostat_totals[[#This Row],[2020 1]]</f>
        <v>-15.130536960000001</v>
      </c>
      <c r="BA386" s="81">
        <f ca="1">VLOOKUP(eurostat_totals[[#This Row],[energy carrier EUCalc]],$AE$11:$BI$24,COLUMN()-COLUMN($AD$29),FALSE)*eurostat_totals[[#This Row],[2020 1]]</f>
        <v>-14.860348800000002</v>
      </c>
      <c r="BB386" s="81">
        <f ca="1">VLOOKUP(eurostat_totals[[#This Row],[energy carrier EUCalc]],$AE$11:$BI$24,COLUMN()-COLUMN($AD$29),FALSE)*eurostat_totals[[#This Row],[2020 1]]</f>
        <v>-5.6739513600000002</v>
      </c>
      <c r="BC386" s="81">
        <f>VLOOKUP(eurostat_totals[[#This Row],[energy carrier EUCalc]],$AE$11:$BI$24,COLUMN()-COLUMN($AD$29),FALSE)*eurostat_totals[[#This Row],[2020 1]]</f>
        <v>-16.211289600000001</v>
      </c>
      <c r="BD386" s="81">
        <f ca="1">VLOOKUP(eurostat_totals[[#This Row],[energy carrier EUCalc]],$AE$11:$BI$24,COLUMN()-COLUMN($AD$29),FALSE)*eurostat_totals[[#This Row],[2020 1]]</f>
        <v>-15.941101440000002</v>
      </c>
      <c r="BE386" s="81">
        <f ca="1">VLOOKUP(eurostat_totals[[#This Row],[energy carrier EUCalc]],$AE$11:$BI$24,COLUMN()-COLUMN($AD$29),FALSE)*eurostat_totals[[#This Row],[2020 1]]</f>
        <v>-15.670913280000001</v>
      </c>
      <c r="BF386" s="81">
        <f ca="1">VLOOKUP(eurostat_totals[[#This Row],[energy carrier EUCalc]],$AE$11:$BI$24,COLUMN()-COLUMN($AD$29),FALSE)*eurostat_totals[[#This Row],[2020 1]]</f>
        <v>-15.400725120000001</v>
      </c>
      <c r="BG386" s="81">
        <f ca="1">VLOOKUP(eurostat_totals[[#This Row],[energy carrier EUCalc]],$AE$11:$BI$24,COLUMN()-COLUMN($AD$29),FALSE)*eurostat_totals[[#This Row],[2020 1]]</f>
        <v>-15.130536960000001</v>
      </c>
      <c r="BH386" s="81">
        <f ca="1">VLOOKUP(eurostat_totals[[#This Row],[energy carrier EUCalc]],$AE$11:$BI$24,COLUMN()-COLUMN($AD$29),FALSE)*eurostat_totals[[#This Row],[2020 1]]</f>
        <v>-14.860348800000002</v>
      </c>
      <c r="BI386" s="81">
        <f ca="1">VLOOKUP(eurostat_totals[[#This Row],[energy carrier EUCalc]],$AE$11:$BI$24,COLUMN()-COLUMN($AD$29),FALSE)*eurostat_totals[[#This Row],[2020 1]]</f>
        <v>-0.8105644800000007</v>
      </c>
    </row>
    <row r="387" spans="1:61" x14ac:dyDescent="0.25">
      <c r="A387" s="81" t="str">
        <f t="shared" si="137"/>
        <v>solid-ff-coalLatvia</v>
      </c>
      <c r="B387" s="6" t="s">
        <v>39</v>
      </c>
      <c r="C387" t="s">
        <v>23</v>
      </c>
      <c r="D387" s="84">
        <v>3489.3898966561965</v>
      </c>
      <c r="E387" s="84">
        <v>4023.629514145719</v>
      </c>
      <c r="F387" s="84">
        <v>2462.1705924886523</v>
      </c>
      <c r="G387" s="84">
        <v>2705.9539897568034</v>
      </c>
      <c r="H387" s="84">
        <v>2327.8003589073087</v>
      </c>
      <c r="I387" s="84">
        <v>1059.7715389249704</v>
      </c>
      <c r="J387" s="84">
        <v>1126.9299121773927</v>
      </c>
      <c r="K387" s="84">
        <v>964.37198928095938</v>
      </c>
      <c r="L387" s="84">
        <v>506.90772139841988</v>
      </c>
      <c r="M387" s="84">
        <v>375.13695973493827</v>
      </c>
      <c r="N387" s="84">
        <v>266.9219065617138</v>
      </c>
      <c r="O387" s="84">
        <v>685.05634356235646</v>
      </c>
      <c r="P387" s="84">
        <v>432.67590383082199</v>
      </c>
      <c r="Q387" s="84">
        <v>394.27057052442296</v>
      </c>
      <c r="R387" s="84">
        <v>392.25222315284549</v>
      </c>
      <c r="S387" s="84">
        <v>469.75450866569525</v>
      </c>
      <c r="T387" s="84">
        <v>393.9499726431838</v>
      </c>
      <c r="U387" s="84">
        <v>389.88301032147518</v>
      </c>
      <c r="V387" s="84">
        <v>385.06989918381908</v>
      </c>
      <c r="W387" s="84">
        <v>386.39390130605608</v>
      </c>
      <c r="X387" s="84">
        <v>500.84101915798044</v>
      </c>
      <c r="Y387" s="84">
        <v>449.33505760301711</v>
      </c>
      <c r="Z387" s="84">
        <v>267.07987726635935</v>
      </c>
      <c r="AA387" s="84">
        <v>239.5043016182041</v>
      </c>
      <c r="AB387" s="84">
        <v>238.88079277184337</v>
      </c>
      <c r="AC387" s="84">
        <v>221.52152348825351</v>
      </c>
      <c r="AD387" s="84">
        <v>219.74831692985504</v>
      </c>
      <c r="AE387" s="84">
        <v>180.83012715333956</v>
      </c>
      <c r="AF387" s="84">
        <f t="shared" si="134"/>
        <v>163.58017713073559</v>
      </c>
      <c r="AG387" s="84">
        <f t="shared" si="135"/>
        <v>148.39535223324188</v>
      </c>
      <c r="AH387" s="84">
        <f t="shared" si="136"/>
        <v>130.29826412552157</v>
      </c>
      <c r="AI387" s="84">
        <f ca="1">VLOOKUP(eurostat_totals[[#This Row],[energy carrier EUCalc]],$AE$11:$BI$24,COLUMN()-COLUMN($AD$29),FALSE)*eurostat_totals[[#This Row],[2020 1]]</f>
        <v>128.12662639009622</v>
      </c>
      <c r="AJ387" s="84">
        <f ca="1">VLOOKUP(eurostat_totals[[#This Row],[energy carrier EUCalc]],$AE$11:$BI$24,COLUMN()-COLUMN($AD$29),FALSE)*eurostat_totals[[#This Row],[2020 1]]</f>
        <v>125.95498865467086</v>
      </c>
      <c r="AK387" s="84">
        <f ca="1">VLOOKUP(eurostat_totals[[#This Row],[energy carrier EUCalc]],$AE$11:$BI$24,COLUMN()-COLUMN($AD$29),FALSE)*eurostat_totals[[#This Row],[2020 1]]</f>
        <v>123.78335091924548</v>
      </c>
      <c r="AL387" s="84">
        <f ca="1">VLOOKUP(eurostat_totals[[#This Row],[energy carrier EUCalc]],$AE$11:$BI$24,COLUMN()-COLUMN($AD$29),FALSE)*eurostat_totals[[#This Row],[2020 1]]</f>
        <v>121.61171318382013</v>
      </c>
      <c r="AM387" s="84">
        <f ca="1">VLOOKUP(eurostat_totals[[#This Row],[energy carrier EUCalc]],$AE$11:$BI$24,COLUMN()-COLUMN($AD$29),FALSE)*eurostat_totals[[#This Row],[2020 1]]</f>
        <v>119.44007544839478</v>
      </c>
      <c r="AN387" s="84">
        <f ca="1">VLOOKUP(eurostat_totals[[#This Row],[energy carrier EUCalc]],$AE$11:$BI$24,COLUMN()-COLUMN($AD$29),FALSE)*eurostat_totals[[#This Row],[2020 1]]</f>
        <v>117.26843771296942</v>
      </c>
      <c r="AO387" s="84">
        <f>VLOOKUP(eurostat_totals[[#This Row],[energy carrier EUCalc]],$AE$11:$BI$24,COLUMN()-COLUMN($AD$29),FALSE)*eurostat_totals[[#This Row],[2020 1]]</f>
        <v>130.29826412552157</v>
      </c>
      <c r="AP387" s="84">
        <f ca="1">VLOOKUP(eurostat_totals[[#This Row],[energy carrier EUCalc]],$AE$11:$BI$24,COLUMN()-COLUMN($AD$29),FALSE)*eurostat_totals[[#This Row],[2020 1]]</f>
        <v>128.12662639009622</v>
      </c>
      <c r="AQ387" s="84">
        <f ca="1">VLOOKUP(eurostat_totals[[#This Row],[energy carrier EUCalc]],$AE$11:$BI$24,COLUMN()-COLUMN($AD$29),FALSE)*eurostat_totals[[#This Row],[2020 1]]</f>
        <v>125.95498865467086</v>
      </c>
      <c r="AR387" s="81">
        <f ca="1">VLOOKUP(eurostat_totals[[#This Row],[energy carrier EUCalc]],$AE$11:$BI$24,COLUMN()-COLUMN($AD$29),FALSE)*eurostat_totals[[#This Row],[2020 1]]</f>
        <v>123.78335091924548</v>
      </c>
      <c r="AS387" s="81">
        <f ca="1">VLOOKUP(eurostat_totals[[#This Row],[energy carrier EUCalc]],$AE$11:$BI$24,COLUMN()-COLUMN($AD$29),FALSE)*eurostat_totals[[#This Row],[2020 1]]</f>
        <v>121.61171318382013</v>
      </c>
      <c r="AT387" s="81">
        <f ca="1">VLOOKUP(eurostat_totals[[#This Row],[energy carrier EUCalc]],$AE$11:$BI$24,COLUMN()-COLUMN($AD$29),FALSE)*eurostat_totals[[#This Row],[2020 1]]</f>
        <v>119.44007544839478</v>
      </c>
      <c r="AU387" s="81">
        <f ca="1">VLOOKUP(eurostat_totals[[#This Row],[energy carrier EUCalc]],$AE$11:$BI$24,COLUMN()-COLUMN($AD$29),FALSE)*eurostat_totals[[#This Row],[2020 1]]</f>
        <v>65.149132062760785</v>
      </c>
      <c r="AV387" s="81">
        <f>VLOOKUP(eurostat_totals[[#This Row],[energy carrier EUCalc]],$AE$11:$BI$24,COLUMN()-COLUMN($AD$29),FALSE)*eurostat_totals[[#This Row],[2020 1]]</f>
        <v>130.29826412552157</v>
      </c>
      <c r="AW387" s="81">
        <f ca="1">VLOOKUP(eurostat_totals[[#This Row],[energy carrier EUCalc]],$AE$11:$BI$24,COLUMN()-COLUMN($AD$29),FALSE)*eurostat_totals[[#This Row],[2020 1]]</f>
        <v>128.12662639009622</v>
      </c>
      <c r="AX387" s="81">
        <f ca="1">VLOOKUP(eurostat_totals[[#This Row],[energy carrier EUCalc]],$AE$11:$BI$24,COLUMN()-COLUMN($AD$29),FALSE)*eurostat_totals[[#This Row],[2020 1]]</f>
        <v>125.95498865467086</v>
      </c>
      <c r="AY387" s="81">
        <f ca="1">VLOOKUP(eurostat_totals[[#This Row],[energy carrier EUCalc]],$AE$11:$BI$24,COLUMN()-COLUMN($AD$29),FALSE)*eurostat_totals[[#This Row],[2020 1]]</f>
        <v>123.78335091924548</v>
      </c>
      <c r="AZ387" s="81">
        <f ca="1">VLOOKUP(eurostat_totals[[#This Row],[energy carrier EUCalc]],$AE$11:$BI$24,COLUMN()-COLUMN($AD$29),FALSE)*eurostat_totals[[#This Row],[2020 1]]</f>
        <v>121.61171318382013</v>
      </c>
      <c r="BA387" s="81">
        <f ca="1">VLOOKUP(eurostat_totals[[#This Row],[energy carrier EUCalc]],$AE$11:$BI$24,COLUMN()-COLUMN($AD$29),FALSE)*eurostat_totals[[#This Row],[2020 1]]</f>
        <v>119.44007544839478</v>
      </c>
      <c r="BB387" s="81">
        <f ca="1">VLOOKUP(eurostat_totals[[#This Row],[energy carrier EUCalc]],$AE$11:$BI$24,COLUMN()-COLUMN($AD$29),FALSE)*eurostat_totals[[#This Row],[2020 1]]</f>
        <v>45.604392443932547</v>
      </c>
      <c r="BC387" s="81">
        <f>VLOOKUP(eurostat_totals[[#This Row],[energy carrier EUCalc]],$AE$11:$BI$24,COLUMN()-COLUMN($AD$29),FALSE)*eurostat_totals[[#This Row],[2020 1]]</f>
        <v>130.29826412552157</v>
      </c>
      <c r="BD387" s="81">
        <f ca="1">VLOOKUP(eurostat_totals[[#This Row],[energy carrier EUCalc]],$AE$11:$BI$24,COLUMN()-COLUMN($AD$29),FALSE)*eurostat_totals[[#This Row],[2020 1]]</f>
        <v>128.12662639009622</v>
      </c>
      <c r="BE387" s="81">
        <f ca="1">VLOOKUP(eurostat_totals[[#This Row],[energy carrier EUCalc]],$AE$11:$BI$24,COLUMN()-COLUMN($AD$29),FALSE)*eurostat_totals[[#This Row],[2020 1]]</f>
        <v>125.95498865467086</v>
      </c>
      <c r="BF387" s="81">
        <f ca="1">VLOOKUP(eurostat_totals[[#This Row],[energy carrier EUCalc]],$AE$11:$BI$24,COLUMN()-COLUMN($AD$29),FALSE)*eurostat_totals[[#This Row],[2020 1]]</f>
        <v>123.78335091924548</v>
      </c>
      <c r="BG387" s="81">
        <f ca="1">VLOOKUP(eurostat_totals[[#This Row],[energy carrier EUCalc]],$AE$11:$BI$24,COLUMN()-COLUMN($AD$29),FALSE)*eurostat_totals[[#This Row],[2020 1]]</f>
        <v>121.61171318382013</v>
      </c>
      <c r="BH387" s="81">
        <f ca="1">VLOOKUP(eurostat_totals[[#This Row],[energy carrier EUCalc]],$AE$11:$BI$24,COLUMN()-COLUMN($AD$29),FALSE)*eurostat_totals[[#This Row],[2020 1]]</f>
        <v>119.44007544839478</v>
      </c>
      <c r="BI387" s="81">
        <f ca="1">VLOOKUP(eurostat_totals[[#This Row],[energy carrier EUCalc]],$AE$11:$BI$24,COLUMN()-COLUMN($AD$29),FALSE)*eurostat_totals[[#This Row],[2020 1]]</f>
        <v>6.5149132062760842</v>
      </c>
    </row>
    <row r="388" spans="1:61" x14ac:dyDescent="0.25">
      <c r="A388" s="81" t="str">
        <f t="shared" si="137"/>
        <v>solid-ff-coalLithuania</v>
      </c>
      <c r="B388" s="6" t="s">
        <v>39</v>
      </c>
      <c r="C388" t="s">
        <v>24</v>
      </c>
      <c r="D388" s="84">
        <v>8005.1281802251306</v>
      </c>
      <c r="E388" s="84">
        <v>8438.3321584707337</v>
      </c>
      <c r="F388" s="84">
        <v>2385.4661488948518</v>
      </c>
      <c r="G388" s="84">
        <v>2008.1192290563708</v>
      </c>
      <c r="H388" s="84">
        <v>1408.9631207606224</v>
      </c>
      <c r="I388" s="84">
        <v>896.07586530438914</v>
      </c>
      <c r="J388" s="84">
        <v>1276.398327619708</v>
      </c>
      <c r="K388" s="84">
        <v>1357.7444079791599</v>
      </c>
      <c r="L388" s="84">
        <v>790.31283344382132</v>
      </c>
      <c r="M388" s="84">
        <v>803.3964687463905</v>
      </c>
      <c r="N388" s="84">
        <v>480.96581079662036</v>
      </c>
      <c r="O388" s="84">
        <v>475.18543189157083</v>
      </c>
      <c r="P388" s="84">
        <v>616.1344198713598</v>
      </c>
      <c r="Q388" s="84">
        <v>718.20967472194036</v>
      </c>
      <c r="R388" s="84">
        <v>662.07006807849143</v>
      </c>
      <c r="S388" s="84">
        <v>759.66058857706912</v>
      </c>
      <c r="T388" s="84">
        <v>977.70638859581368</v>
      </c>
      <c r="U388" s="84">
        <v>1029.2911334004937</v>
      </c>
      <c r="V388" s="84">
        <v>1059.1957951093568</v>
      </c>
      <c r="W388" s="84">
        <v>975.17193499613859</v>
      </c>
      <c r="X388" s="84">
        <v>1282.7154909078774</v>
      </c>
      <c r="Y388" s="84">
        <v>1308.6325199491716</v>
      </c>
      <c r="Z388" s="84">
        <v>1291.1363287345791</v>
      </c>
      <c r="AA388" s="84">
        <v>1329.079244280224</v>
      </c>
      <c r="AB388" s="84">
        <v>1109.5404853761343</v>
      </c>
      <c r="AC388" s="84">
        <v>889.20156543325186</v>
      </c>
      <c r="AD388" s="84">
        <v>970.49238996940915</v>
      </c>
      <c r="AE388" s="84">
        <v>1098.3691469273001</v>
      </c>
      <c r="AF388" s="84">
        <f t="shared" si="134"/>
        <v>1059.8157105658443</v>
      </c>
      <c r="AG388" s="84">
        <f t="shared" si="135"/>
        <v>1005.9630038229683</v>
      </c>
      <c r="AH388" s="84">
        <f t="shared" si="136"/>
        <v>985.24750751233512</v>
      </c>
      <c r="AI388" s="84">
        <f ca="1">VLOOKUP(eurostat_totals[[#This Row],[energy carrier EUCalc]],$AE$11:$BI$24,COLUMN()-COLUMN($AD$29),FALSE)*eurostat_totals[[#This Row],[2020 1]]</f>
        <v>968.82671572046297</v>
      </c>
      <c r="AJ388" s="84">
        <f ca="1">VLOOKUP(eurostat_totals[[#This Row],[energy carrier EUCalc]],$AE$11:$BI$24,COLUMN()-COLUMN($AD$29),FALSE)*eurostat_totals[[#This Row],[2020 1]]</f>
        <v>952.4059239285906</v>
      </c>
      <c r="AK388" s="84">
        <f ca="1">VLOOKUP(eurostat_totals[[#This Row],[energy carrier EUCalc]],$AE$11:$BI$24,COLUMN()-COLUMN($AD$29),FALSE)*eurostat_totals[[#This Row],[2020 1]]</f>
        <v>935.98513213671833</v>
      </c>
      <c r="AL388" s="84">
        <f ca="1">VLOOKUP(eurostat_totals[[#This Row],[energy carrier EUCalc]],$AE$11:$BI$24,COLUMN()-COLUMN($AD$29),FALSE)*eurostat_totals[[#This Row],[2020 1]]</f>
        <v>919.56434034484607</v>
      </c>
      <c r="AM388" s="84">
        <f ca="1">VLOOKUP(eurostat_totals[[#This Row],[energy carrier EUCalc]],$AE$11:$BI$24,COLUMN()-COLUMN($AD$29),FALSE)*eurostat_totals[[#This Row],[2020 1]]</f>
        <v>903.14354855297393</v>
      </c>
      <c r="AN388" s="84">
        <f ca="1">VLOOKUP(eurostat_totals[[#This Row],[energy carrier EUCalc]],$AE$11:$BI$24,COLUMN()-COLUMN($AD$29),FALSE)*eurostat_totals[[#This Row],[2020 1]]</f>
        <v>886.72275676110166</v>
      </c>
      <c r="AO388" s="84">
        <f>VLOOKUP(eurostat_totals[[#This Row],[energy carrier EUCalc]],$AE$11:$BI$24,COLUMN()-COLUMN($AD$29),FALSE)*eurostat_totals[[#This Row],[2020 1]]</f>
        <v>985.24750751233512</v>
      </c>
      <c r="AP388" s="84">
        <f ca="1">VLOOKUP(eurostat_totals[[#This Row],[energy carrier EUCalc]],$AE$11:$BI$24,COLUMN()-COLUMN($AD$29),FALSE)*eurostat_totals[[#This Row],[2020 1]]</f>
        <v>968.82671572046297</v>
      </c>
      <c r="AQ388" s="84">
        <f ca="1">VLOOKUP(eurostat_totals[[#This Row],[energy carrier EUCalc]],$AE$11:$BI$24,COLUMN()-COLUMN($AD$29),FALSE)*eurostat_totals[[#This Row],[2020 1]]</f>
        <v>952.4059239285906</v>
      </c>
      <c r="AR388" s="81">
        <f ca="1">VLOOKUP(eurostat_totals[[#This Row],[energy carrier EUCalc]],$AE$11:$BI$24,COLUMN()-COLUMN($AD$29),FALSE)*eurostat_totals[[#This Row],[2020 1]]</f>
        <v>935.98513213671833</v>
      </c>
      <c r="AS388" s="81">
        <f ca="1">VLOOKUP(eurostat_totals[[#This Row],[energy carrier EUCalc]],$AE$11:$BI$24,COLUMN()-COLUMN($AD$29),FALSE)*eurostat_totals[[#This Row],[2020 1]]</f>
        <v>919.56434034484607</v>
      </c>
      <c r="AT388" s="81">
        <f ca="1">VLOOKUP(eurostat_totals[[#This Row],[energy carrier EUCalc]],$AE$11:$BI$24,COLUMN()-COLUMN($AD$29),FALSE)*eurostat_totals[[#This Row],[2020 1]]</f>
        <v>903.14354855297393</v>
      </c>
      <c r="AU388" s="81">
        <f ca="1">VLOOKUP(eurostat_totals[[#This Row],[energy carrier EUCalc]],$AE$11:$BI$24,COLUMN()-COLUMN($AD$29),FALSE)*eurostat_totals[[#This Row],[2020 1]]</f>
        <v>492.62375375616756</v>
      </c>
      <c r="AV388" s="81">
        <f>VLOOKUP(eurostat_totals[[#This Row],[energy carrier EUCalc]],$AE$11:$BI$24,COLUMN()-COLUMN($AD$29),FALSE)*eurostat_totals[[#This Row],[2020 1]]</f>
        <v>985.24750751233512</v>
      </c>
      <c r="AW388" s="81">
        <f ca="1">VLOOKUP(eurostat_totals[[#This Row],[energy carrier EUCalc]],$AE$11:$BI$24,COLUMN()-COLUMN($AD$29),FALSE)*eurostat_totals[[#This Row],[2020 1]]</f>
        <v>968.82671572046297</v>
      </c>
      <c r="AX388" s="81">
        <f ca="1">VLOOKUP(eurostat_totals[[#This Row],[energy carrier EUCalc]],$AE$11:$BI$24,COLUMN()-COLUMN($AD$29),FALSE)*eurostat_totals[[#This Row],[2020 1]]</f>
        <v>952.4059239285906</v>
      </c>
      <c r="AY388" s="81">
        <f ca="1">VLOOKUP(eurostat_totals[[#This Row],[energy carrier EUCalc]],$AE$11:$BI$24,COLUMN()-COLUMN($AD$29),FALSE)*eurostat_totals[[#This Row],[2020 1]]</f>
        <v>935.98513213671833</v>
      </c>
      <c r="AZ388" s="81">
        <f ca="1">VLOOKUP(eurostat_totals[[#This Row],[energy carrier EUCalc]],$AE$11:$BI$24,COLUMN()-COLUMN($AD$29),FALSE)*eurostat_totals[[#This Row],[2020 1]]</f>
        <v>919.56434034484607</v>
      </c>
      <c r="BA388" s="81">
        <f ca="1">VLOOKUP(eurostat_totals[[#This Row],[energy carrier EUCalc]],$AE$11:$BI$24,COLUMN()-COLUMN($AD$29),FALSE)*eurostat_totals[[#This Row],[2020 1]]</f>
        <v>903.14354855297393</v>
      </c>
      <c r="BB388" s="81">
        <f ca="1">VLOOKUP(eurostat_totals[[#This Row],[energy carrier EUCalc]],$AE$11:$BI$24,COLUMN()-COLUMN($AD$29),FALSE)*eurostat_totals[[#This Row],[2020 1]]</f>
        <v>344.83662762931726</v>
      </c>
      <c r="BC388" s="81">
        <f>VLOOKUP(eurostat_totals[[#This Row],[energy carrier EUCalc]],$AE$11:$BI$24,COLUMN()-COLUMN($AD$29),FALSE)*eurostat_totals[[#This Row],[2020 1]]</f>
        <v>985.24750751233512</v>
      </c>
      <c r="BD388" s="81">
        <f ca="1">VLOOKUP(eurostat_totals[[#This Row],[energy carrier EUCalc]],$AE$11:$BI$24,COLUMN()-COLUMN($AD$29),FALSE)*eurostat_totals[[#This Row],[2020 1]]</f>
        <v>968.82671572046297</v>
      </c>
      <c r="BE388" s="81">
        <f ca="1">VLOOKUP(eurostat_totals[[#This Row],[energy carrier EUCalc]],$AE$11:$BI$24,COLUMN()-COLUMN($AD$29),FALSE)*eurostat_totals[[#This Row],[2020 1]]</f>
        <v>952.4059239285906</v>
      </c>
      <c r="BF388" s="81">
        <f ca="1">VLOOKUP(eurostat_totals[[#This Row],[energy carrier EUCalc]],$AE$11:$BI$24,COLUMN()-COLUMN($AD$29),FALSE)*eurostat_totals[[#This Row],[2020 1]]</f>
        <v>935.98513213671833</v>
      </c>
      <c r="BG388" s="81">
        <f ca="1">VLOOKUP(eurostat_totals[[#This Row],[energy carrier EUCalc]],$AE$11:$BI$24,COLUMN()-COLUMN($AD$29),FALSE)*eurostat_totals[[#This Row],[2020 1]]</f>
        <v>919.56434034484607</v>
      </c>
      <c r="BH388" s="81">
        <f ca="1">VLOOKUP(eurostat_totals[[#This Row],[energy carrier EUCalc]],$AE$11:$BI$24,COLUMN()-COLUMN($AD$29),FALSE)*eurostat_totals[[#This Row],[2020 1]]</f>
        <v>903.14354855297393</v>
      </c>
      <c r="BI388" s="81">
        <f ca="1">VLOOKUP(eurostat_totals[[#This Row],[energy carrier EUCalc]],$AE$11:$BI$24,COLUMN()-COLUMN($AD$29),FALSE)*eurostat_totals[[#This Row],[2020 1]]</f>
        <v>49.262375375616799</v>
      </c>
    </row>
    <row r="389" spans="1:61" x14ac:dyDescent="0.25">
      <c r="A389" s="81" t="str">
        <f t="shared" si="137"/>
        <v>solid-ff-coalLuxembourg</v>
      </c>
      <c r="B389" s="6" t="s">
        <v>39</v>
      </c>
      <c r="C389" t="s">
        <v>27</v>
      </c>
      <c r="D389" s="84">
        <v>0</v>
      </c>
      <c r="E389" s="84">
        <v>0</v>
      </c>
      <c r="F389" s="84">
        <v>0</v>
      </c>
      <c r="G389" s="84">
        <v>0</v>
      </c>
      <c r="H389" s="84">
        <v>0</v>
      </c>
      <c r="I389" s="84">
        <v>0</v>
      </c>
      <c r="J389" s="84">
        <v>0</v>
      </c>
      <c r="K389" s="84">
        <v>0</v>
      </c>
      <c r="L389" s="84">
        <v>0</v>
      </c>
      <c r="M389" s="84">
        <v>0</v>
      </c>
      <c r="N389" s="84">
        <v>0</v>
      </c>
      <c r="O389" s="84">
        <v>0</v>
      </c>
      <c r="P389" s="84">
        <v>0</v>
      </c>
      <c r="Q389" s="84">
        <v>0</v>
      </c>
      <c r="R389" s="84">
        <v>0</v>
      </c>
      <c r="S389" s="84">
        <v>0</v>
      </c>
      <c r="T389" s="84">
        <v>0</v>
      </c>
      <c r="U389" s="84">
        <v>0</v>
      </c>
      <c r="V389" s="84">
        <v>0</v>
      </c>
      <c r="W389" s="84">
        <v>0</v>
      </c>
      <c r="X389" s="84">
        <v>0</v>
      </c>
      <c r="Y389" s="84">
        <v>0</v>
      </c>
      <c r="Z389" s="84">
        <v>0</v>
      </c>
      <c r="AA389" s="84">
        <v>0</v>
      </c>
      <c r="AB389" s="84">
        <v>0</v>
      </c>
      <c r="AC389" s="84">
        <v>14.32816</v>
      </c>
      <c r="AD389" s="84">
        <v>13.65362</v>
      </c>
      <c r="AE389" s="84">
        <v>8.8504300000000011</v>
      </c>
      <c r="AF389" s="84">
        <f t="shared" si="134"/>
        <v>10.620516000000002</v>
      </c>
      <c r="AG389" s="84">
        <f t="shared" si="135"/>
        <v>12.744619200000002</v>
      </c>
      <c r="AH389" s="84">
        <f t="shared" si="136"/>
        <v>15.293543040000003</v>
      </c>
      <c r="AI389" s="84">
        <f ca="1">VLOOKUP(eurostat_totals[[#This Row],[energy carrier EUCalc]],$AE$11:$BI$24,COLUMN()-COLUMN($AD$29),FALSE)*eurostat_totals[[#This Row],[2020 1]]</f>
        <v>15.038650656000003</v>
      </c>
      <c r="AJ389" s="84">
        <f ca="1">VLOOKUP(eurostat_totals[[#This Row],[energy carrier EUCalc]],$AE$11:$BI$24,COLUMN()-COLUMN($AD$29),FALSE)*eurostat_totals[[#This Row],[2020 1]]</f>
        <v>14.783758272000004</v>
      </c>
      <c r="AK389" s="84">
        <f ca="1">VLOOKUP(eurostat_totals[[#This Row],[energy carrier EUCalc]],$AE$11:$BI$24,COLUMN()-COLUMN($AD$29),FALSE)*eurostat_totals[[#This Row],[2020 1]]</f>
        <v>14.528865888000002</v>
      </c>
      <c r="AL389" s="84">
        <f ca="1">VLOOKUP(eurostat_totals[[#This Row],[energy carrier EUCalc]],$AE$11:$BI$24,COLUMN()-COLUMN($AD$29),FALSE)*eurostat_totals[[#This Row],[2020 1]]</f>
        <v>14.273973504000002</v>
      </c>
      <c r="AM389" s="84">
        <f ca="1">VLOOKUP(eurostat_totals[[#This Row],[energy carrier EUCalc]],$AE$11:$BI$24,COLUMN()-COLUMN($AD$29),FALSE)*eurostat_totals[[#This Row],[2020 1]]</f>
        <v>14.019081120000005</v>
      </c>
      <c r="AN389" s="84">
        <f ca="1">VLOOKUP(eurostat_totals[[#This Row],[energy carrier EUCalc]],$AE$11:$BI$24,COLUMN()-COLUMN($AD$29),FALSE)*eurostat_totals[[#This Row],[2020 1]]</f>
        <v>13.764188736000003</v>
      </c>
      <c r="AO389" s="84">
        <f>VLOOKUP(eurostat_totals[[#This Row],[energy carrier EUCalc]],$AE$11:$BI$24,COLUMN()-COLUMN($AD$29),FALSE)*eurostat_totals[[#This Row],[2020 1]]</f>
        <v>15.293543040000003</v>
      </c>
      <c r="AP389" s="84">
        <f ca="1">VLOOKUP(eurostat_totals[[#This Row],[energy carrier EUCalc]],$AE$11:$BI$24,COLUMN()-COLUMN($AD$29),FALSE)*eurostat_totals[[#This Row],[2020 1]]</f>
        <v>15.038650656000003</v>
      </c>
      <c r="AQ389" s="84">
        <f ca="1">VLOOKUP(eurostat_totals[[#This Row],[energy carrier EUCalc]],$AE$11:$BI$24,COLUMN()-COLUMN($AD$29),FALSE)*eurostat_totals[[#This Row],[2020 1]]</f>
        <v>14.783758272000004</v>
      </c>
      <c r="AR389" s="81">
        <f ca="1">VLOOKUP(eurostat_totals[[#This Row],[energy carrier EUCalc]],$AE$11:$BI$24,COLUMN()-COLUMN($AD$29),FALSE)*eurostat_totals[[#This Row],[2020 1]]</f>
        <v>14.528865888000002</v>
      </c>
      <c r="AS389" s="81">
        <f ca="1">VLOOKUP(eurostat_totals[[#This Row],[energy carrier EUCalc]],$AE$11:$BI$24,COLUMN()-COLUMN($AD$29),FALSE)*eurostat_totals[[#This Row],[2020 1]]</f>
        <v>14.273973504000002</v>
      </c>
      <c r="AT389" s="81">
        <f ca="1">VLOOKUP(eurostat_totals[[#This Row],[energy carrier EUCalc]],$AE$11:$BI$24,COLUMN()-COLUMN($AD$29),FALSE)*eurostat_totals[[#This Row],[2020 1]]</f>
        <v>14.019081120000005</v>
      </c>
      <c r="AU389" s="81">
        <f ca="1">VLOOKUP(eurostat_totals[[#This Row],[energy carrier EUCalc]],$AE$11:$BI$24,COLUMN()-COLUMN($AD$29),FALSE)*eurostat_totals[[#This Row],[2020 1]]</f>
        <v>7.6467715200000015</v>
      </c>
      <c r="AV389" s="81">
        <f>VLOOKUP(eurostat_totals[[#This Row],[energy carrier EUCalc]],$AE$11:$BI$24,COLUMN()-COLUMN($AD$29),FALSE)*eurostat_totals[[#This Row],[2020 1]]</f>
        <v>15.293543040000003</v>
      </c>
      <c r="AW389" s="81">
        <f ca="1">VLOOKUP(eurostat_totals[[#This Row],[energy carrier EUCalc]],$AE$11:$BI$24,COLUMN()-COLUMN($AD$29),FALSE)*eurostat_totals[[#This Row],[2020 1]]</f>
        <v>15.038650656000003</v>
      </c>
      <c r="AX389" s="81">
        <f ca="1">VLOOKUP(eurostat_totals[[#This Row],[energy carrier EUCalc]],$AE$11:$BI$24,COLUMN()-COLUMN($AD$29),FALSE)*eurostat_totals[[#This Row],[2020 1]]</f>
        <v>14.783758272000004</v>
      </c>
      <c r="AY389" s="81">
        <f ca="1">VLOOKUP(eurostat_totals[[#This Row],[energy carrier EUCalc]],$AE$11:$BI$24,COLUMN()-COLUMN($AD$29),FALSE)*eurostat_totals[[#This Row],[2020 1]]</f>
        <v>14.528865888000002</v>
      </c>
      <c r="AZ389" s="81">
        <f ca="1">VLOOKUP(eurostat_totals[[#This Row],[energy carrier EUCalc]],$AE$11:$BI$24,COLUMN()-COLUMN($AD$29),FALSE)*eurostat_totals[[#This Row],[2020 1]]</f>
        <v>14.273973504000002</v>
      </c>
      <c r="BA389" s="81">
        <f ca="1">VLOOKUP(eurostat_totals[[#This Row],[energy carrier EUCalc]],$AE$11:$BI$24,COLUMN()-COLUMN($AD$29),FALSE)*eurostat_totals[[#This Row],[2020 1]]</f>
        <v>14.019081120000005</v>
      </c>
      <c r="BB389" s="81">
        <f ca="1">VLOOKUP(eurostat_totals[[#This Row],[energy carrier EUCalc]],$AE$11:$BI$24,COLUMN()-COLUMN($AD$29),FALSE)*eurostat_totals[[#This Row],[2020 1]]</f>
        <v>5.3527400640000007</v>
      </c>
      <c r="BC389" s="81">
        <f>VLOOKUP(eurostat_totals[[#This Row],[energy carrier EUCalc]],$AE$11:$BI$24,COLUMN()-COLUMN($AD$29),FALSE)*eurostat_totals[[#This Row],[2020 1]]</f>
        <v>15.293543040000003</v>
      </c>
      <c r="BD389" s="81">
        <f ca="1">VLOOKUP(eurostat_totals[[#This Row],[energy carrier EUCalc]],$AE$11:$BI$24,COLUMN()-COLUMN($AD$29),FALSE)*eurostat_totals[[#This Row],[2020 1]]</f>
        <v>15.038650656000003</v>
      </c>
      <c r="BE389" s="81">
        <f ca="1">VLOOKUP(eurostat_totals[[#This Row],[energy carrier EUCalc]],$AE$11:$BI$24,COLUMN()-COLUMN($AD$29),FALSE)*eurostat_totals[[#This Row],[2020 1]]</f>
        <v>14.783758272000004</v>
      </c>
      <c r="BF389" s="81">
        <f ca="1">VLOOKUP(eurostat_totals[[#This Row],[energy carrier EUCalc]],$AE$11:$BI$24,COLUMN()-COLUMN($AD$29),FALSE)*eurostat_totals[[#This Row],[2020 1]]</f>
        <v>14.528865888000002</v>
      </c>
      <c r="BG389" s="81">
        <f ca="1">VLOOKUP(eurostat_totals[[#This Row],[energy carrier EUCalc]],$AE$11:$BI$24,COLUMN()-COLUMN($AD$29),FALSE)*eurostat_totals[[#This Row],[2020 1]]</f>
        <v>14.273973504000002</v>
      </c>
      <c r="BH389" s="81">
        <f ca="1">VLOOKUP(eurostat_totals[[#This Row],[energy carrier EUCalc]],$AE$11:$BI$24,COLUMN()-COLUMN($AD$29),FALSE)*eurostat_totals[[#This Row],[2020 1]]</f>
        <v>14.019081120000005</v>
      </c>
      <c r="BI389" s="81">
        <f ca="1">VLOOKUP(eurostat_totals[[#This Row],[energy carrier EUCalc]],$AE$11:$BI$24,COLUMN()-COLUMN($AD$29),FALSE)*eurostat_totals[[#This Row],[2020 1]]</f>
        <v>0.76467715200000086</v>
      </c>
    </row>
    <row r="390" spans="1:61" x14ac:dyDescent="0.25">
      <c r="A390" s="81" t="str">
        <f t="shared" si="137"/>
        <v>solid-ff-coalMalta</v>
      </c>
      <c r="B390" s="6" t="s">
        <v>39</v>
      </c>
      <c r="C390" t="s">
        <v>29</v>
      </c>
      <c r="D390" s="84">
        <v>0</v>
      </c>
      <c r="E390" s="84">
        <v>0</v>
      </c>
      <c r="F390" s="84">
        <v>0</v>
      </c>
      <c r="G390" s="84">
        <v>0</v>
      </c>
      <c r="H390" s="84">
        <v>0</v>
      </c>
      <c r="I390" s="84">
        <v>0</v>
      </c>
      <c r="J390" s="84">
        <v>0</v>
      </c>
      <c r="K390" s="84">
        <v>0</v>
      </c>
      <c r="L390" s="84">
        <v>0</v>
      </c>
      <c r="M390" s="84">
        <v>0</v>
      </c>
      <c r="N390" s="84">
        <v>0</v>
      </c>
      <c r="O390" s="84">
        <v>0</v>
      </c>
      <c r="P390" s="84">
        <v>0</v>
      </c>
      <c r="Q390" s="84">
        <v>0</v>
      </c>
      <c r="R390" s="84">
        <v>0</v>
      </c>
      <c r="S390" s="84">
        <v>0</v>
      </c>
      <c r="T390" s="84">
        <v>0</v>
      </c>
      <c r="U390" s="84">
        <v>0</v>
      </c>
      <c r="V390" s="84">
        <v>0</v>
      </c>
      <c r="W390" s="84">
        <v>0</v>
      </c>
      <c r="X390" s="84">
        <v>0</v>
      </c>
      <c r="Y390" s="84">
        <v>0</v>
      </c>
      <c r="Z390" s="84">
        <v>0</v>
      </c>
      <c r="AA390" s="84">
        <v>0</v>
      </c>
      <c r="AB390" s="84">
        <v>0</v>
      </c>
      <c r="AC390" s="84">
        <v>0</v>
      </c>
      <c r="AD390" s="84">
        <v>0</v>
      </c>
      <c r="AE390" s="84">
        <v>0</v>
      </c>
      <c r="AF390" s="84">
        <f t="shared" si="134"/>
        <v>0</v>
      </c>
      <c r="AG390" s="84">
        <f t="shared" si="135"/>
        <v>0</v>
      </c>
      <c r="AH390" s="84">
        <f t="shared" si="136"/>
        <v>0</v>
      </c>
      <c r="AI390" s="84">
        <f ca="1">VLOOKUP(eurostat_totals[[#This Row],[energy carrier EUCalc]],$AE$11:$BI$24,COLUMN()-COLUMN($AD$29),FALSE)*eurostat_totals[[#This Row],[2020 1]]</f>
        <v>0</v>
      </c>
      <c r="AJ390" s="84">
        <f ca="1">VLOOKUP(eurostat_totals[[#This Row],[energy carrier EUCalc]],$AE$11:$BI$24,COLUMN()-COLUMN($AD$29),FALSE)*eurostat_totals[[#This Row],[2020 1]]</f>
        <v>0</v>
      </c>
      <c r="AK390" s="84">
        <f ca="1">VLOOKUP(eurostat_totals[[#This Row],[energy carrier EUCalc]],$AE$11:$BI$24,COLUMN()-COLUMN($AD$29),FALSE)*eurostat_totals[[#This Row],[2020 1]]</f>
        <v>0</v>
      </c>
      <c r="AL390" s="84">
        <f ca="1">VLOOKUP(eurostat_totals[[#This Row],[energy carrier EUCalc]],$AE$11:$BI$24,COLUMN()-COLUMN($AD$29),FALSE)*eurostat_totals[[#This Row],[2020 1]]</f>
        <v>0</v>
      </c>
      <c r="AM390" s="84">
        <f ca="1">VLOOKUP(eurostat_totals[[#This Row],[energy carrier EUCalc]],$AE$11:$BI$24,COLUMN()-COLUMN($AD$29),FALSE)*eurostat_totals[[#This Row],[2020 1]]</f>
        <v>0</v>
      </c>
      <c r="AN390" s="84">
        <f ca="1">VLOOKUP(eurostat_totals[[#This Row],[energy carrier EUCalc]],$AE$11:$BI$24,COLUMN()-COLUMN($AD$29),FALSE)*eurostat_totals[[#This Row],[2020 1]]</f>
        <v>0</v>
      </c>
      <c r="AO390" s="84">
        <f>VLOOKUP(eurostat_totals[[#This Row],[energy carrier EUCalc]],$AE$11:$BI$24,COLUMN()-COLUMN($AD$29),FALSE)*eurostat_totals[[#This Row],[2020 1]]</f>
        <v>0</v>
      </c>
      <c r="AP390" s="84">
        <f ca="1">VLOOKUP(eurostat_totals[[#This Row],[energy carrier EUCalc]],$AE$11:$BI$24,COLUMN()-COLUMN($AD$29),FALSE)*eurostat_totals[[#This Row],[2020 1]]</f>
        <v>0</v>
      </c>
      <c r="AQ390" s="84">
        <f ca="1">VLOOKUP(eurostat_totals[[#This Row],[energy carrier EUCalc]],$AE$11:$BI$24,COLUMN()-COLUMN($AD$29),FALSE)*eurostat_totals[[#This Row],[2020 1]]</f>
        <v>0</v>
      </c>
      <c r="AR390" s="81">
        <f ca="1">VLOOKUP(eurostat_totals[[#This Row],[energy carrier EUCalc]],$AE$11:$BI$24,COLUMN()-COLUMN($AD$29),FALSE)*eurostat_totals[[#This Row],[2020 1]]</f>
        <v>0</v>
      </c>
      <c r="AS390" s="81">
        <f ca="1">VLOOKUP(eurostat_totals[[#This Row],[energy carrier EUCalc]],$AE$11:$BI$24,COLUMN()-COLUMN($AD$29),FALSE)*eurostat_totals[[#This Row],[2020 1]]</f>
        <v>0</v>
      </c>
      <c r="AT390" s="81">
        <f ca="1">VLOOKUP(eurostat_totals[[#This Row],[energy carrier EUCalc]],$AE$11:$BI$24,COLUMN()-COLUMN($AD$29),FALSE)*eurostat_totals[[#This Row],[2020 1]]</f>
        <v>0</v>
      </c>
      <c r="AU390" s="81">
        <f ca="1">VLOOKUP(eurostat_totals[[#This Row],[energy carrier EUCalc]],$AE$11:$BI$24,COLUMN()-COLUMN($AD$29),FALSE)*eurostat_totals[[#This Row],[2020 1]]</f>
        <v>0</v>
      </c>
      <c r="AV390" s="81">
        <f>VLOOKUP(eurostat_totals[[#This Row],[energy carrier EUCalc]],$AE$11:$BI$24,COLUMN()-COLUMN($AD$29),FALSE)*eurostat_totals[[#This Row],[2020 1]]</f>
        <v>0</v>
      </c>
      <c r="AW390" s="81">
        <f ca="1">VLOOKUP(eurostat_totals[[#This Row],[energy carrier EUCalc]],$AE$11:$BI$24,COLUMN()-COLUMN($AD$29),FALSE)*eurostat_totals[[#This Row],[2020 1]]</f>
        <v>0</v>
      </c>
      <c r="AX390" s="81">
        <f ca="1">VLOOKUP(eurostat_totals[[#This Row],[energy carrier EUCalc]],$AE$11:$BI$24,COLUMN()-COLUMN($AD$29),FALSE)*eurostat_totals[[#This Row],[2020 1]]</f>
        <v>0</v>
      </c>
      <c r="AY390" s="81">
        <f ca="1">VLOOKUP(eurostat_totals[[#This Row],[energy carrier EUCalc]],$AE$11:$BI$24,COLUMN()-COLUMN($AD$29),FALSE)*eurostat_totals[[#This Row],[2020 1]]</f>
        <v>0</v>
      </c>
      <c r="AZ390" s="81">
        <f ca="1">VLOOKUP(eurostat_totals[[#This Row],[energy carrier EUCalc]],$AE$11:$BI$24,COLUMN()-COLUMN($AD$29),FALSE)*eurostat_totals[[#This Row],[2020 1]]</f>
        <v>0</v>
      </c>
      <c r="BA390" s="81">
        <f ca="1">VLOOKUP(eurostat_totals[[#This Row],[energy carrier EUCalc]],$AE$11:$BI$24,COLUMN()-COLUMN($AD$29),FALSE)*eurostat_totals[[#This Row],[2020 1]]</f>
        <v>0</v>
      </c>
      <c r="BB390" s="81">
        <f ca="1">VLOOKUP(eurostat_totals[[#This Row],[energy carrier EUCalc]],$AE$11:$BI$24,COLUMN()-COLUMN($AD$29),FALSE)*eurostat_totals[[#This Row],[2020 1]]</f>
        <v>0</v>
      </c>
      <c r="BC390" s="81">
        <f>VLOOKUP(eurostat_totals[[#This Row],[energy carrier EUCalc]],$AE$11:$BI$24,COLUMN()-COLUMN($AD$29),FALSE)*eurostat_totals[[#This Row],[2020 1]]</f>
        <v>0</v>
      </c>
      <c r="BD390" s="81">
        <f ca="1">VLOOKUP(eurostat_totals[[#This Row],[energy carrier EUCalc]],$AE$11:$BI$24,COLUMN()-COLUMN($AD$29),FALSE)*eurostat_totals[[#This Row],[2020 1]]</f>
        <v>0</v>
      </c>
      <c r="BE390" s="81">
        <f ca="1">VLOOKUP(eurostat_totals[[#This Row],[energy carrier EUCalc]],$AE$11:$BI$24,COLUMN()-COLUMN($AD$29),FALSE)*eurostat_totals[[#This Row],[2020 1]]</f>
        <v>0</v>
      </c>
      <c r="BF390" s="81">
        <f ca="1">VLOOKUP(eurostat_totals[[#This Row],[energy carrier EUCalc]],$AE$11:$BI$24,COLUMN()-COLUMN($AD$29),FALSE)*eurostat_totals[[#This Row],[2020 1]]</f>
        <v>0</v>
      </c>
      <c r="BG390" s="81">
        <f ca="1">VLOOKUP(eurostat_totals[[#This Row],[energy carrier EUCalc]],$AE$11:$BI$24,COLUMN()-COLUMN($AD$29),FALSE)*eurostat_totals[[#This Row],[2020 1]]</f>
        <v>0</v>
      </c>
      <c r="BH390" s="81">
        <f ca="1">VLOOKUP(eurostat_totals[[#This Row],[energy carrier EUCalc]],$AE$11:$BI$24,COLUMN()-COLUMN($AD$29),FALSE)*eurostat_totals[[#This Row],[2020 1]]</f>
        <v>0</v>
      </c>
      <c r="BI390" s="81">
        <f ca="1">VLOOKUP(eurostat_totals[[#This Row],[energy carrier EUCalc]],$AE$11:$BI$24,COLUMN()-COLUMN($AD$29),FALSE)*eurostat_totals[[#This Row],[2020 1]]</f>
        <v>0</v>
      </c>
    </row>
    <row r="391" spans="1:61" x14ac:dyDescent="0.25">
      <c r="A391" s="81" t="str">
        <f t="shared" si="137"/>
        <v>solid-ff-coalNetherlands</v>
      </c>
      <c r="B391" s="6" t="s">
        <v>39</v>
      </c>
      <c r="C391" t="s">
        <v>8</v>
      </c>
      <c r="D391" s="84">
        <v>0</v>
      </c>
      <c r="E391" s="84">
        <v>0</v>
      </c>
      <c r="F391" s="84">
        <v>0</v>
      </c>
      <c r="G391" s="84">
        <v>0</v>
      </c>
      <c r="H391" s="84">
        <v>0</v>
      </c>
      <c r="I391" s="84">
        <v>0</v>
      </c>
      <c r="J391" s="84">
        <v>0</v>
      </c>
      <c r="K391" s="84">
        <v>0</v>
      </c>
      <c r="L391" s="84">
        <v>0</v>
      </c>
      <c r="M391" s="84">
        <v>0</v>
      </c>
      <c r="N391" s="84">
        <v>0</v>
      </c>
      <c r="O391" s="84">
        <v>0</v>
      </c>
      <c r="P391" s="84">
        <v>0</v>
      </c>
      <c r="Q391" s="84">
        <v>43.670650000000002</v>
      </c>
      <c r="R391" s="84">
        <v>0</v>
      </c>
      <c r="S391" s="84">
        <v>0</v>
      </c>
      <c r="T391" s="84">
        <v>0</v>
      </c>
      <c r="U391" s="84">
        <v>0</v>
      </c>
      <c r="V391" s="84">
        <v>147.28232000000003</v>
      </c>
      <c r="W391" s="84">
        <v>0</v>
      </c>
      <c r="X391" s="84">
        <v>0</v>
      </c>
      <c r="Y391" s="84">
        <v>0</v>
      </c>
      <c r="Z391" s="84">
        <v>0</v>
      </c>
      <c r="AA391" s="84">
        <v>0</v>
      </c>
      <c r="AB391" s="84">
        <v>0</v>
      </c>
      <c r="AC391" s="84">
        <v>0</v>
      </c>
      <c r="AD391" s="84">
        <v>0</v>
      </c>
      <c r="AE391" s="84">
        <v>0</v>
      </c>
      <c r="AF391" s="84">
        <f t="shared" si="134"/>
        <v>0</v>
      </c>
      <c r="AG391" s="84">
        <f t="shared" si="135"/>
        <v>0</v>
      </c>
      <c r="AH391" s="84">
        <f t="shared" si="136"/>
        <v>0</v>
      </c>
      <c r="AI391" s="84">
        <f ca="1">VLOOKUP(eurostat_totals[[#This Row],[energy carrier EUCalc]],$AE$11:$BI$24,COLUMN()-COLUMN($AD$29),FALSE)*eurostat_totals[[#This Row],[2020 1]]</f>
        <v>0</v>
      </c>
      <c r="AJ391" s="84">
        <f ca="1">VLOOKUP(eurostat_totals[[#This Row],[energy carrier EUCalc]],$AE$11:$BI$24,COLUMN()-COLUMN($AD$29),FALSE)*eurostat_totals[[#This Row],[2020 1]]</f>
        <v>0</v>
      </c>
      <c r="AK391" s="84">
        <f ca="1">VLOOKUP(eurostat_totals[[#This Row],[energy carrier EUCalc]],$AE$11:$BI$24,COLUMN()-COLUMN($AD$29),FALSE)*eurostat_totals[[#This Row],[2020 1]]</f>
        <v>0</v>
      </c>
      <c r="AL391" s="84">
        <f ca="1">VLOOKUP(eurostat_totals[[#This Row],[energy carrier EUCalc]],$AE$11:$BI$24,COLUMN()-COLUMN($AD$29),FALSE)*eurostat_totals[[#This Row],[2020 1]]</f>
        <v>0</v>
      </c>
      <c r="AM391" s="84">
        <f ca="1">VLOOKUP(eurostat_totals[[#This Row],[energy carrier EUCalc]],$AE$11:$BI$24,COLUMN()-COLUMN($AD$29),FALSE)*eurostat_totals[[#This Row],[2020 1]]</f>
        <v>0</v>
      </c>
      <c r="AN391" s="84">
        <f ca="1">VLOOKUP(eurostat_totals[[#This Row],[energy carrier EUCalc]],$AE$11:$BI$24,COLUMN()-COLUMN($AD$29),FALSE)*eurostat_totals[[#This Row],[2020 1]]</f>
        <v>0</v>
      </c>
      <c r="AO391" s="84">
        <f>VLOOKUP(eurostat_totals[[#This Row],[energy carrier EUCalc]],$AE$11:$BI$24,COLUMN()-COLUMN($AD$29),FALSE)*eurostat_totals[[#This Row],[2020 1]]</f>
        <v>0</v>
      </c>
      <c r="AP391" s="84">
        <f ca="1">VLOOKUP(eurostat_totals[[#This Row],[energy carrier EUCalc]],$AE$11:$BI$24,COLUMN()-COLUMN($AD$29),FALSE)*eurostat_totals[[#This Row],[2020 1]]</f>
        <v>0</v>
      </c>
      <c r="AQ391" s="84">
        <f ca="1">VLOOKUP(eurostat_totals[[#This Row],[energy carrier EUCalc]],$AE$11:$BI$24,COLUMN()-COLUMN($AD$29),FALSE)*eurostat_totals[[#This Row],[2020 1]]</f>
        <v>0</v>
      </c>
      <c r="AR391" s="81">
        <f ca="1">VLOOKUP(eurostat_totals[[#This Row],[energy carrier EUCalc]],$AE$11:$BI$24,COLUMN()-COLUMN($AD$29),FALSE)*eurostat_totals[[#This Row],[2020 1]]</f>
        <v>0</v>
      </c>
      <c r="AS391" s="81">
        <f ca="1">VLOOKUP(eurostat_totals[[#This Row],[energy carrier EUCalc]],$AE$11:$BI$24,COLUMN()-COLUMN($AD$29),FALSE)*eurostat_totals[[#This Row],[2020 1]]</f>
        <v>0</v>
      </c>
      <c r="AT391" s="81">
        <f ca="1">VLOOKUP(eurostat_totals[[#This Row],[energy carrier EUCalc]],$AE$11:$BI$24,COLUMN()-COLUMN($AD$29),FALSE)*eurostat_totals[[#This Row],[2020 1]]</f>
        <v>0</v>
      </c>
      <c r="AU391" s="81">
        <f ca="1">VLOOKUP(eurostat_totals[[#This Row],[energy carrier EUCalc]],$AE$11:$BI$24,COLUMN()-COLUMN($AD$29),FALSE)*eurostat_totals[[#This Row],[2020 1]]</f>
        <v>0</v>
      </c>
      <c r="AV391" s="81">
        <f>VLOOKUP(eurostat_totals[[#This Row],[energy carrier EUCalc]],$AE$11:$BI$24,COLUMN()-COLUMN($AD$29),FALSE)*eurostat_totals[[#This Row],[2020 1]]</f>
        <v>0</v>
      </c>
      <c r="AW391" s="81">
        <f ca="1">VLOOKUP(eurostat_totals[[#This Row],[energy carrier EUCalc]],$AE$11:$BI$24,COLUMN()-COLUMN($AD$29),FALSE)*eurostat_totals[[#This Row],[2020 1]]</f>
        <v>0</v>
      </c>
      <c r="AX391" s="81">
        <f ca="1">VLOOKUP(eurostat_totals[[#This Row],[energy carrier EUCalc]],$AE$11:$BI$24,COLUMN()-COLUMN($AD$29),FALSE)*eurostat_totals[[#This Row],[2020 1]]</f>
        <v>0</v>
      </c>
      <c r="AY391" s="81">
        <f ca="1">VLOOKUP(eurostat_totals[[#This Row],[energy carrier EUCalc]],$AE$11:$BI$24,COLUMN()-COLUMN($AD$29),FALSE)*eurostat_totals[[#This Row],[2020 1]]</f>
        <v>0</v>
      </c>
      <c r="AZ391" s="81">
        <f ca="1">VLOOKUP(eurostat_totals[[#This Row],[energy carrier EUCalc]],$AE$11:$BI$24,COLUMN()-COLUMN($AD$29),FALSE)*eurostat_totals[[#This Row],[2020 1]]</f>
        <v>0</v>
      </c>
      <c r="BA391" s="81">
        <f ca="1">VLOOKUP(eurostat_totals[[#This Row],[energy carrier EUCalc]],$AE$11:$BI$24,COLUMN()-COLUMN($AD$29),FALSE)*eurostat_totals[[#This Row],[2020 1]]</f>
        <v>0</v>
      </c>
      <c r="BB391" s="81">
        <f ca="1">VLOOKUP(eurostat_totals[[#This Row],[energy carrier EUCalc]],$AE$11:$BI$24,COLUMN()-COLUMN($AD$29),FALSE)*eurostat_totals[[#This Row],[2020 1]]</f>
        <v>0</v>
      </c>
      <c r="BC391" s="81">
        <f>VLOOKUP(eurostat_totals[[#This Row],[energy carrier EUCalc]],$AE$11:$BI$24,COLUMN()-COLUMN($AD$29),FALSE)*eurostat_totals[[#This Row],[2020 1]]</f>
        <v>0</v>
      </c>
      <c r="BD391" s="81">
        <f ca="1">VLOOKUP(eurostat_totals[[#This Row],[energy carrier EUCalc]],$AE$11:$BI$24,COLUMN()-COLUMN($AD$29),FALSE)*eurostat_totals[[#This Row],[2020 1]]</f>
        <v>0</v>
      </c>
      <c r="BE391" s="81">
        <f ca="1">VLOOKUP(eurostat_totals[[#This Row],[energy carrier EUCalc]],$AE$11:$BI$24,COLUMN()-COLUMN($AD$29),FALSE)*eurostat_totals[[#This Row],[2020 1]]</f>
        <v>0</v>
      </c>
      <c r="BF391" s="81">
        <f ca="1">VLOOKUP(eurostat_totals[[#This Row],[energy carrier EUCalc]],$AE$11:$BI$24,COLUMN()-COLUMN($AD$29),FALSE)*eurostat_totals[[#This Row],[2020 1]]</f>
        <v>0</v>
      </c>
      <c r="BG391" s="81">
        <f ca="1">VLOOKUP(eurostat_totals[[#This Row],[energy carrier EUCalc]],$AE$11:$BI$24,COLUMN()-COLUMN($AD$29),FALSE)*eurostat_totals[[#This Row],[2020 1]]</f>
        <v>0</v>
      </c>
      <c r="BH391" s="81">
        <f ca="1">VLOOKUP(eurostat_totals[[#This Row],[energy carrier EUCalc]],$AE$11:$BI$24,COLUMN()-COLUMN($AD$29),FALSE)*eurostat_totals[[#This Row],[2020 1]]</f>
        <v>0</v>
      </c>
      <c r="BI391" s="81">
        <f ca="1">VLOOKUP(eurostat_totals[[#This Row],[energy carrier EUCalc]],$AE$11:$BI$24,COLUMN()-COLUMN($AD$29),FALSE)*eurostat_totals[[#This Row],[2020 1]]</f>
        <v>0</v>
      </c>
    </row>
    <row r="392" spans="1:61" x14ac:dyDescent="0.25">
      <c r="A392" s="81" t="str">
        <f t="shared" si="137"/>
        <v>solid-ff-coalNorway</v>
      </c>
      <c r="B392" s="6" t="s">
        <v>39</v>
      </c>
      <c r="C392" t="s">
        <v>71</v>
      </c>
      <c r="D392" s="84">
        <v>140.94397000000001</v>
      </c>
      <c r="E392" s="84">
        <v>125.11554000000001</v>
      </c>
      <c r="F392" s="84">
        <v>109.71742</v>
      </c>
      <c r="G392" s="84">
        <v>94.109960000000001</v>
      </c>
      <c r="H392" s="84">
        <v>94.109960000000001</v>
      </c>
      <c r="I392" s="84">
        <v>94.109960000000001</v>
      </c>
      <c r="J392" s="84">
        <v>78.490870000000001</v>
      </c>
      <c r="K392" s="84">
        <v>62.662440000000011</v>
      </c>
      <c r="L392" s="84">
        <v>78.281530000000004</v>
      </c>
      <c r="M392" s="84">
        <v>62.662440000000011</v>
      </c>
      <c r="N392" s="84">
        <v>62.662440000000011</v>
      </c>
      <c r="O392" s="84">
        <v>31.447520000000004</v>
      </c>
      <c r="P392" s="84">
        <v>78.711840000000009</v>
      </c>
      <c r="Q392" s="84">
        <v>47.275950000000002</v>
      </c>
      <c r="R392" s="84">
        <v>47.054980000000008</v>
      </c>
      <c r="S392" s="84">
        <v>15.840060000000003</v>
      </c>
      <c r="T392" s="84">
        <v>31.447520000000004</v>
      </c>
      <c r="U392" s="84">
        <v>0</v>
      </c>
      <c r="V392" s="84">
        <v>0</v>
      </c>
      <c r="W392" s="84">
        <v>0</v>
      </c>
      <c r="X392" s="84">
        <v>0</v>
      </c>
      <c r="Y392" s="84">
        <v>0</v>
      </c>
      <c r="Z392" s="84">
        <v>0</v>
      </c>
      <c r="AA392" s="84">
        <v>0</v>
      </c>
      <c r="AB392" s="84">
        <v>0</v>
      </c>
      <c r="AC392" s="84">
        <v>0</v>
      </c>
      <c r="AD392" s="84">
        <v>0</v>
      </c>
      <c r="AE392" s="84">
        <v>0</v>
      </c>
      <c r="AF392" s="84">
        <f t="shared" si="134"/>
        <v>0</v>
      </c>
      <c r="AG392" s="84">
        <f t="shared" si="135"/>
        <v>0</v>
      </c>
      <c r="AH392" s="84">
        <f t="shared" si="136"/>
        <v>0</v>
      </c>
      <c r="AI392" s="84">
        <f ca="1">VLOOKUP(eurostat_totals[[#This Row],[energy carrier EUCalc]],$AE$11:$BI$24,COLUMN()-COLUMN($AD$29),FALSE)*eurostat_totals[[#This Row],[2020 1]]</f>
        <v>0</v>
      </c>
      <c r="AJ392" s="84">
        <f ca="1">VLOOKUP(eurostat_totals[[#This Row],[energy carrier EUCalc]],$AE$11:$BI$24,COLUMN()-COLUMN($AD$29),FALSE)*eurostat_totals[[#This Row],[2020 1]]</f>
        <v>0</v>
      </c>
      <c r="AK392" s="84">
        <f ca="1">VLOOKUP(eurostat_totals[[#This Row],[energy carrier EUCalc]],$AE$11:$BI$24,COLUMN()-COLUMN($AD$29),FALSE)*eurostat_totals[[#This Row],[2020 1]]</f>
        <v>0</v>
      </c>
      <c r="AL392" s="84">
        <f ca="1">VLOOKUP(eurostat_totals[[#This Row],[energy carrier EUCalc]],$AE$11:$BI$24,COLUMN()-COLUMN($AD$29),FALSE)*eurostat_totals[[#This Row],[2020 1]]</f>
        <v>0</v>
      </c>
      <c r="AM392" s="84">
        <f ca="1">VLOOKUP(eurostat_totals[[#This Row],[energy carrier EUCalc]],$AE$11:$BI$24,COLUMN()-COLUMN($AD$29),FALSE)*eurostat_totals[[#This Row],[2020 1]]</f>
        <v>0</v>
      </c>
      <c r="AN392" s="84">
        <f ca="1">VLOOKUP(eurostat_totals[[#This Row],[energy carrier EUCalc]],$AE$11:$BI$24,COLUMN()-COLUMN($AD$29),FALSE)*eurostat_totals[[#This Row],[2020 1]]</f>
        <v>0</v>
      </c>
      <c r="AO392" s="84">
        <f>VLOOKUP(eurostat_totals[[#This Row],[energy carrier EUCalc]],$AE$11:$BI$24,COLUMN()-COLUMN($AD$29),FALSE)*eurostat_totals[[#This Row],[2020 1]]</f>
        <v>0</v>
      </c>
      <c r="AP392" s="84">
        <f ca="1">VLOOKUP(eurostat_totals[[#This Row],[energy carrier EUCalc]],$AE$11:$BI$24,COLUMN()-COLUMN($AD$29),FALSE)*eurostat_totals[[#This Row],[2020 1]]</f>
        <v>0</v>
      </c>
      <c r="AQ392" s="84">
        <f ca="1">VLOOKUP(eurostat_totals[[#This Row],[energy carrier EUCalc]],$AE$11:$BI$24,COLUMN()-COLUMN($AD$29),FALSE)*eurostat_totals[[#This Row],[2020 1]]</f>
        <v>0</v>
      </c>
      <c r="AR392" s="81">
        <f ca="1">VLOOKUP(eurostat_totals[[#This Row],[energy carrier EUCalc]],$AE$11:$BI$24,COLUMN()-COLUMN($AD$29),FALSE)*eurostat_totals[[#This Row],[2020 1]]</f>
        <v>0</v>
      </c>
      <c r="AS392" s="81">
        <f ca="1">VLOOKUP(eurostat_totals[[#This Row],[energy carrier EUCalc]],$AE$11:$BI$24,COLUMN()-COLUMN($AD$29),FALSE)*eurostat_totals[[#This Row],[2020 1]]</f>
        <v>0</v>
      </c>
      <c r="AT392" s="81">
        <f ca="1">VLOOKUP(eurostat_totals[[#This Row],[energy carrier EUCalc]],$AE$11:$BI$24,COLUMN()-COLUMN($AD$29),FALSE)*eurostat_totals[[#This Row],[2020 1]]</f>
        <v>0</v>
      </c>
      <c r="AU392" s="81">
        <f ca="1">VLOOKUP(eurostat_totals[[#This Row],[energy carrier EUCalc]],$AE$11:$BI$24,COLUMN()-COLUMN($AD$29),FALSE)*eurostat_totals[[#This Row],[2020 1]]</f>
        <v>0</v>
      </c>
      <c r="AV392" s="81">
        <f>VLOOKUP(eurostat_totals[[#This Row],[energy carrier EUCalc]],$AE$11:$BI$24,COLUMN()-COLUMN($AD$29),FALSE)*eurostat_totals[[#This Row],[2020 1]]</f>
        <v>0</v>
      </c>
      <c r="AW392" s="81">
        <f ca="1">VLOOKUP(eurostat_totals[[#This Row],[energy carrier EUCalc]],$AE$11:$BI$24,COLUMN()-COLUMN($AD$29),FALSE)*eurostat_totals[[#This Row],[2020 1]]</f>
        <v>0</v>
      </c>
      <c r="AX392" s="81">
        <f ca="1">VLOOKUP(eurostat_totals[[#This Row],[energy carrier EUCalc]],$AE$11:$BI$24,COLUMN()-COLUMN($AD$29),FALSE)*eurostat_totals[[#This Row],[2020 1]]</f>
        <v>0</v>
      </c>
      <c r="AY392" s="81">
        <f ca="1">VLOOKUP(eurostat_totals[[#This Row],[energy carrier EUCalc]],$AE$11:$BI$24,COLUMN()-COLUMN($AD$29),FALSE)*eurostat_totals[[#This Row],[2020 1]]</f>
        <v>0</v>
      </c>
      <c r="AZ392" s="81">
        <f ca="1">VLOOKUP(eurostat_totals[[#This Row],[energy carrier EUCalc]],$AE$11:$BI$24,COLUMN()-COLUMN($AD$29),FALSE)*eurostat_totals[[#This Row],[2020 1]]</f>
        <v>0</v>
      </c>
      <c r="BA392" s="81">
        <f ca="1">VLOOKUP(eurostat_totals[[#This Row],[energy carrier EUCalc]],$AE$11:$BI$24,COLUMN()-COLUMN($AD$29),FALSE)*eurostat_totals[[#This Row],[2020 1]]</f>
        <v>0</v>
      </c>
      <c r="BB392" s="81">
        <f ca="1">VLOOKUP(eurostat_totals[[#This Row],[energy carrier EUCalc]],$AE$11:$BI$24,COLUMN()-COLUMN($AD$29),FALSE)*eurostat_totals[[#This Row],[2020 1]]</f>
        <v>0</v>
      </c>
      <c r="BC392" s="81">
        <f>VLOOKUP(eurostat_totals[[#This Row],[energy carrier EUCalc]],$AE$11:$BI$24,COLUMN()-COLUMN($AD$29),FALSE)*eurostat_totals[[#This Row],[2020 1]]</f>
        <v>0</v>
      </c>
      <c r="BD392" s="81">
        <f ca="1">VLOOKUP(eurostat_totals[[#This Row],[energy carrier EUCalc]],$AE$11:$BI$24,COLUMN()-COLUMN($AD$29),FALSE)*eurostat_totals[[#This Row],[2020 1]]</f>
        <v>0</v>
      </c>
      <c r="BE392" s="81">
        <f ca="1">VLOOKUP(eurostat_totals[[#This Row],[energy carrier EUCalc]],$AE$11:$BI$24,COLUMN()-COLUMN($AD$29),FALSE)*eurostat_totals[[#This Row],[2020 1]]</f>
        <v>0</v>
      </c>
      <c r="BF392" s="81">
        <f ca="1">VLOOKUP(eurostat_totals[[#This Row],[energy carrier EUCalc]],$AE$11:$BI$24,COLUMN()-COLUMN($AD$29),FALSE)*eurostat_totals[[#This Row],[2020 1]]</f>
        <v>0</v>
      </c>
      <c r="BG392" s="81">
        <f ca="1">VLOOKUP(eurostat_totals[[#This Row],[energy carrier EUCalc]],$AE$11:$BI$24,COLUMN()-COLUMN($AD$29),FALSE)*eurostat_totals[[#This Row],[2020 1]]</f>
        <v>0</v>
      </c>
      <c r="BH392" s="81">
        <f ca="1">VLOOKUP(eurostat_totals[[#This Row],[energy carrier EUCalc]],$AE$11:$BI$24,COLUMN()-COLUMN($AD$29),FALSE)*eurostat_totals[[#This Row],[2020 1]]</f>
        <v>0</v>
      </c>
      <c r="BI392" s="81">
        <f ca="1">VLOOKUP(eurostat_totals[[#This Row],[energy carrier EUCalc]],$AE$11:$BI$24,COLUMN()-COLUMN($AD$29),FALSE)*eurostat_totals[[#This Row],[2020 1]]</f>
        <v>0</v>
      </c>
    </row>
    <row r="393" spans="1:61" x14ac:dyDescent="0.25">
      <c r="A393" s="81" t="str">
        <f t="shared" si="137"/>
        <v>solid-ff-coalPoland</v>
      </c>
      <c r="B393" s="6" t="s">
        <v>39</v>
      </c>
      <c r="C393" t="s">
        <v>6</v>
      </c>
      <c r="D393" s="84">
        <v>129926.82391629455</v>
      </c>
      <c r="E393" s="84">
        <v>166721.19825984014</v>
      </c>
      <c r="F393" s="84">
        <v>170071.99828777945</v>
      </c>
      <c r="G393" s="84">
        <v>182487.44664948268</v>
      </c>
      <c r="H393" s="84">
        <v>153722.00733882815</v>
      </c>
      <c r="I393" s="84">
        <v>151533.4648841992</v>
      </c>
      <c r="J393" s="84">
        <v>160857.5501692112</v>
      </c>
      <c r="K393" s="84">
        <v>138154.41508986146</v>
      </c>
      <c r="L393" s="84">
        <v>105300.22531489552</v>
      </c>
      <c r="M393" s="84">
        <v>109399.65692583473</v>
      </c>
      <c r="N393" s="84">
        <v>80472.672336685617</v>
      </c>
      <c r="O393" s="84">
        <v>90592.023773311099</v>
      </c>
      <c r="P393" s="84">
        <v>99177.874370400154</v>
      </c>
      <c r="Q393" s="84">
        <v>96320.537162345863</v>
      </c>
      <c r="R393" s="84">
        <v>100324.59801751588</v>
      </c>
      <c r="S393" s="84">
        <v>112322.01674566552</v>
      </c>
      <c r="T393" s="84">
        <v>128757.0355391734</v>
      </c>
      <c r="U393" s="84">
        <v>113655.94241479966</v>
      </c>
      <c r="V393" s="84">
        <v>121624.44525534398</v>
      </c>
      <c r="W393" s="84">
        <v>125096.92657130177</v>
      </c>
      <c r="X393" s="84">
        <v>147854.70656835052</v>
      </c>
      <c r="Y393" s="84">
        <v>123499.76909841958</v>
      </c>
      <c r="Z393" s="84">
        <v>131459.69495020315</v>
      </c>
      <c r="AA393" s="84">
        <v>126006.18592161944</v>
      </c>
      <c r="AB393" s="84">
        <v>112672.69452721838</v>
      </c>
      <c r="AC393" s="84">
        <v>110465.8697326293</v>
      </c>
      <c r="AD393" s="84">
        <v>117125.5465707636</v>
      </c>
      <c r="AE393" s="84">
        <v>116562.06274647544</v>
      </c>
      <c r="AF393" s="84">
        <f t="shared" si="134"/>
        <v>113582.5363057299</v>
      </c>
      <c r="AG393" s="84">
        <f t="shared" si="135"/>
        <v>111097.80638255199</v>
      </c>
      <c r="AH393" s="84">
        <f t="shared" si="136"/>
        <v>110782.82875361871</v>
      </c>
      <c r="AI393" s="84">
        <f ca="1">VLOOKUP(eurostat_totals[[#This Row],[energy carrier EUCalc]],$AE$11:$BI$24,COLUMN()-COLUMN($AD$29),FALSE)*eurostat_totals[[#This Row],[2020 1]]</f>
        <v>108936.44827439175</v>
      </c>
      <c r="AJ393" s="84">
        <f ca="1">VLOOKUP(eurostat_totals[[#This Row],[energy carrier EUCalc]],$AE$11:$BI$24,COLUMN()-COLUMN($AD$29),FALSE)*eurostat_totals[[#This Row],[2020 1]]</f>
        <v>107090.06779516475</v>
      </c>
      <c r="AK393" s="84">
        <f ca="1">VLOOKUP(eurostat_totals[[#This Row],[energy carrier EUCalc]],$AE$11:$BI$24,COLUMN()-COLUMN($AD$29),FALSE)*eurostat_totals[[#This Row],[2020 1]]</f>
        <v>105243.68731593777</v>
      </c>
      <c r="AL393" s="84">
        <f ca="1">VLOOKUP(eurostat_totals[[#This Row],[energy carrier EUCalc]],$AE$11:$BI$24,COLUMN()-COLUMN($AD$29),FALSE)*eurostat_totals[[#This Row],[2020 1]]</f>
        <v>103397.30683671081</v>
      </c>
      <c r="AM393" s="84">
        <f ca="1">VLOOKUP(eurostat_totals[[#This Row],[energy carrier EUCalc]],$AE$11:$BI$24,COLUMN()-COLUMN($AD$29),FALSE)*eurostat_totals[[#This Row],[2020 1]]</f>
        <v>101550.92635748383</v>
      </c>
      <c r="AN393" s="84">
        <f ca="1">VLOOKUP(eurostat_totals[[#This Row],[energy carrier EUCalc]],$AE$11:$BI$24,COLUMN()-COLUMN($AD$29),FALSE)*eurostat_totals[[#This Row],[2020 1]]</f>
        <v>99704.545878256846</v>
      </c>
      <c r="AO393" s="84">
        <f>VLOOKUP(eurostat_totals[[#This Row],[energy carrier EUCalc]],$AE$11:$BI$24,COLUMN()-COLUMN($AD$29),FALSE)*eurostat_totals[[#This Row],[2020 1]]</f>
        <v>110782.82875361871</v>
      </c>
      <c r="AP393" s="84">
        <f ca="1">VLOOKUP(eurostat_totals[[#This Row],[energy carrier EUCalc]],$AE$11:$BI$24,COLUMN()-COLUMN($AD$29),FALSE)*eurostat_totals[[#This Row],[2020 1]]</f>
        <v>108936.44827439175</v>
      </c>
      <c r="AQ393" s="84">
        <f ca="1">VLOOKUP(eurostat_totals[[#This Row],[energy carrier EUCalc]],$AE$11:$BI$24,COLUMN()-COLUMN($AD$29),FALSE)*eurostat_totals[[#This Row],[2020 1]]</f>
        <v>107090.06779516475</v>
      </c>
      <c r="AR393" s="81">
        <f ca="1">VLOOKUP(eurostat_totals[[#This Row],[energy carrier EUCalc]],$AE$11:$BI$24,COLUMN()-COLUMN($AD$29),FALSE)*eurostat_totals[[#This Row],[2020 1]]</f>
        <v>105243.68731593777</v>
      </c>
      <c r="AS393" s="81">
        <f ca="1">VLOOKUP(eurostat_totals[[#This Row],[energy carrier EUCalc]],$AE$11:$BI$24,COLUMN()-COLUMN($AD$29),FALSE)*eurostat_totals[[#This Row],[2020 1]]</f>
        <v>103397.30683671081</v>
      </c>
      <c r="AT393" s="81">
        <f ca="1">VLOOKUP(eurostat_totals[[#This Row],[energy carrier EUCalc]],$AE$11:$BI$24,COLUMN()-COLUMN($AD$29),FALSE)*eurostat_totals[[#This Row],[2020 1]]</f>
        <v>101550.92635748383</v>
      </c>
      <c r="AU393" s="81">
        <f ca="1">VLOOKUP(eurostat_totals[[#This Row],[energy carrier EUCalc]],$AE$11:$BI$24,COLUMN()-COLUMN($AD$29),FALSE)*eurostat_totals[[#This Row],[2020 1]]</f>
        <v>55391.414376809356</v>
      </c>
      <c r="AV393" s="81">
        <f>VLOOKUP(eurostat_totals[[#This Row],[energy carrier EUCalc]],$AE$11:$BI$24,COLUMN()-COLUMN($AD$29),FALSE)*eurostat_totals[[#This Row],[2020 1]]</f>
        <v>110782.82875361871</v>
      </c>
      <c r="AW393" s="81">
        <f ca="1">VLOOKUP(eurostat_totals[[#This Row],[energy carrier EUCalc]],$AE$11:$BI$24,COLUMN()-COLUMN($AD$29),FALSE)*eurostat_totals[[#This Row],[2020 1]]</f>
        <v>108936.44827439175</v>
      </c>
      <c r="AX393" s="81">
        <f ca="1">VLOOKUP(eurostat_totals[[#This Row],[energy carrier EUCalc]],$AE$11:$BI$24,COLUMN()-COLUMN($AD$29),FALSE)*eurostat_totals[[#This Row],[2020 1]]</f>
        <v>107090.06779516475</v>
      </c>
      <c r="AY393" s="81">
        <f ca="1">VLOOKUP(eurostat_totals[[#This Row],[energy carrier EUCalc]],$AE$11:$BI$24,COLUMN()-COLUMN($AD$29),FALSE)*eurostat_totals[[#This Row],[2020 1]]</f>
        <v>105243.68731593777</v>
      </c>
      <c r="AZ393" s="81">
        <f ca="1">VLOOKUP(eurostat_totals[[#This Row],[energy carrier EUCalc]],$AE$11:$BI$24,COLUMN()-COLUMN($AD$29),FALSE)*eurostat_totals[[#This Row],[2020 1]]</f>
        <v>103397.30683671081</v>
      </c>
      <c r="BA393" s="81">
        <f ca="1">VLOOKUP(eurostat_totals[[#This Row],[energy carrier EUCalc]],$AE$11:$BI$24,COLUMN()-COLUMN($AD$29),FALSE)*eurostat_totals[[#This Row],[2020 1]]</f>
        <v>101550.92635748383</v>
      </c>
      <c r="BB393" s="81">
        <f ca="1">VLOOKUP(eurostat_totals[[#This Row],[energy carrier EUCalc]],$AE$11:$BI$24,COLUMN()-COLUMN($AD$29),FALSE)*eurostat_totals[[#This Row],[2020 1]]</f>
        <v>38773.990063766549</v>
      </c>
      <c r="BC393" s="81">
        <f>VLOOKUP(eurostat_totals[[#This Row],[energy carrier EUCalc]],$AE$11:$BI$24,COLUMN()-COLUMN($AD$29),FALSE)*eurostat_totals[[#This Row],[2020 1]]</f>
        <v>110782.82875361871</v>
      </c>
      <c r="BD393" s="81">
        <f ca="1">VLOOKUP(eurostat_totals[[#This Row],[energy carrier EUCalc]],$AE$11:$BI$24,COLUMN()-COLUMN($AD$29),FALSE)*eurostat_totals[[#This Row],[2020 1]]</f>
        <v>108936.44827439175</v>
      </c>
      <c r="BE393" s="81">
        <f ca="1">VLOOKUP(eurostat_totals[[#This Row],[energy carrier EUCalc]],$AE$11:$BI$24,COLUMN()-COLUMN($AD$29),FALSE)*eurostat_totals[[#This Row],[2020 1]]</f>
        <v>107090.06779516475</v>
      </c>
      <c r="BF393" s="81">
        <f ca="1">VLOOKUP(eurostat_totals[[#This Row],[energy carrier EUCalc]],$AE$11:$BI$24,COLUMN()-COLUMN($AD$29),FALSE)*eurostat_totals[[#This Row],[2020 1]]</f>
        <v>105243.68731593777</v>
      </c>
      <c r="BG393" s="81">
        <f ca="1">VLOOKUP(eurostat_totals[[#This Row],[energy carrier EUCalc]],$AE$11:$BI$24,COLUMN()-COLUMN($AD$29),FALSE)*eurostat_totals[[#This Row],[2020 1]]</f>
        <v>103397.30683671081</v>
      </c>
      <c r="BH393" s="81">
        <f ca="1">VLOOKUP(eurostat_totals[[#This Row],[energy carrier EUCalc]],$AE$11:$BI$24,COLUMN()-COLUMN($AD$29),FALSE)*eurostat_totals[[#This Row],[2020 1]]</f>
        <v>101550.92635748383</v>
      </c>
      <c r="BI393" s="81">
        <f ca="1">VLOOKUP(eurostat_totals[[#This Row],[energy carrier EUCalc]],$AE$11:$BI$24,COLUMN()-COLUMN($AD$29),FALSE)*eurostat_totals[[#This Row],[2020 1]]</f>
        <v>5539.1414376809407</v>
      </c>
    </row>
    <row r="394" spans="1:61" x14ac:dyDescent="0.25">
      <c r="A394" s="81" t="str">
        <f t="shared" si="137"/>
        <v>solid-ff-coalPortugal</v>
      </c>
      <c r="B394" s="6" t="s">
        <v>39</v>
      </c>
      <c r="C394" t="s">
        <v>21</v>
      </c>
      <c r="D394" s="84">
        <v>0</v>
      </c>
      <c r="E394" s="84">
        <v>0</v>
      </c>
      <c r="F394" s="84">
        <v>0</v>
      </c>
      <c r="G394" s="84">
        <v>0</v>
      </c>
      <c r="H394" s="84">
        <v>0</v>
      </c>
      <c r="I394" s="84">
        <v>0</v>
      </c>
      <c r="J394" s="84">
        <v>0</v>
      </c>
      <c r="K394" s="84">
        <v>0</v>
      </c>
      <c r="L394" s="84">
        <v>0</v>
      </c>
      <c r="M394" s="84">
        <v>0</v>
      </c>
      <c r="N394" s="84">
        <v>0</v>
      </c>
      <c r="O394" s="84">
        <v>0</v>
      </c>
      <c r="P394" s="84">
        <v>0</v>
      </c>
      <c r="Q394" s="84">
        <v>0</v>
      </c>
      <c r="R394" s="84">
        <v>0</v>
      </c>
      <c r="S394" s="84">
        <v>0</v>
      </c>
      <c r="T394" s="84">
        <v>0</v>
      </c>
      <c r="U394" s="84">
        <v>0</v>
      </c>
      <c r="V394" s="84">
        <v>0</v>
      </c>
      <c r="W394" s="84">
        <v>0</v>
      </c>
      <c r="X394" s="84">
        <v>0</v>
      </c>
      <c r="Y394" s="84">
        <v>0</v>
      </c>
      <c r="Z394" s="84">
        <v>0</v>
      </c>
      <c r="AA394" s="84">
        <v>0</v>
      </c>
      <c r="AB394" s="84">
        <v>0</v>
      </c>
      <c r="AC394" s="84">
        <v>0</v>
      </c>
      <c r="AD394" s="84">
        <v>0</v>
      </c>
      <c r="AE394" s="84">
        <v>0</v>
      </c>
      <c r="AF394" s="84">
        <f t="shared" si="134"/>
        <v>0</v>
      </c>
      <c r="AG394" s="84">
        <f t="shared" si="135"/>
        <v>0</v>
      </c>
      <c r="AH394" s="84">
        <f t="shared" si="136"/>
        <v>0</v>
      </c>
      <c r="AI394" s="84">
        <f ca="1">VLOOKUP(eurostat_totals[[#This Row],[energy carrier EUCalc]],$AE$11:$BI$24,COLUMN()-COLUMN($AD$29),FALSE)*eurostat_totals[[#This Row],[2020 1]]</f>
        <v>0</v>
      </c>
      <c r="AJ394" s="84">
        <f ca="1">VLOOKUP(eurostat_totals[[#This Row],[energy carrier EUCalc]],$AE$11:$BI$24,COLUMN()-COLUMN($AD$29),FALSE)*eurostat_totals[[#This Row],[2020 1]]</f>
        <v>0</v>
      </c>
      <c r="AK394" s="84">
        <f ca="1">VLOOKUP(eurostat_totals[[#This Row],[energy carrier EUCalc]],$AE$11:$BI$24,COLUMN()-COLUMN($AD$29),FALSE)*eurostat_totals[[#This Row],[2020 1]]</f>
        <v>0</v>
      </c>
      <c r="AL394" s="84">
        <f ca="1">VLOOKUP(eurostat_totals[[#This Row],[energy carrier EUCalc]],$AE$11:$BI$24,COLUMN()-COLUMN($AD$29),FALSE)*eurostat_totals[[#This Row],[2020 1]]</f>
        <v>0</v>
      </c>
      <c r="AM394" s="84">
        <f ca="1">VLOOKUP(eurostat_totals[[#This Row],[energy carrier EUCalc]],$AE$11:$BI$24,COLUMN()-COLUMN($AD$29),FALSE)*eurostat_totals[[#This Row],[2020 1]]</f>
        <v>0</v>
      </c>
      <c r="AN394" s="84">
        <f ca="1">VLOOKUP(eurostat_totals[[#This Row],[energy carrier EUCalc]],$AE$11:$BI$24,COLUMN()-COLUMN($AD$29),FALSE)*eurostat_totals[[#This Row],[2020 1]]</f>
        <v>0</v>
      </c>
      <c r="AO394" s="84">
        <f>VLOOKUP(eurostat_totals[[#This Row],[energy carrier EUCalc]],$AE$11:$BI$24,COLUMN()-COLUMN($AD$29),FALSE)*eurostat_totals[[#This Row],[2020 1]]</f>
        <v>0</v>
      </c>
      <c r="AP394" s="84">
        <f ca="1">VLOOKUP(eurostat_totals[[#This Row],[energy carrier EUCalc]],$AE$11:$BI$24,COLUMN()-COLUMN($AD$29),FALSE)*eurostat_totals[[#This Row],[2020 1]]</f>
        <v>0</v>
      </c>
      <c r="AQ394" s="84">
        <f ca="1">VLOOKUP(eurostat_totals[[#This Row],[energy carrier EUCalc]],$AE$11:$BI$24,COLUMN()-COLUMN($AD$29),FALSE)*eurostat_totals[[#This Row],[2020 1]]</f>
        <v>0</v>
      </c>
      <c r="AR394" s="81">
        <f ca="1">VLOOKUP(eurostat_totals[[#This Row],[energy carrier EUCalc]],$AE$11:$BI$24,COLUMN()-COLUMN($AD$29),FALSE)*eurostat_totals[[#This Row],[2020 1]]</f>
        <v>0</v>
      </c>
      <c r="AS394" s="81">
        <f ca="1">VLOOKUP(eurostat_totals[[#This Row],[energy carrier EUCalc]],$AE$11:$BI$24,COLUMN()-COLUMN($AD$29),FALSE)*eurostat_totals[[#This Row],[2020 1]]</f>
        <v>0</v>
      </c>
      <c r="AT394" s="81">
        <f ca="1">VLOOKUP(eurostat_totals[[#This Row],[energy carrier EUCalc]],$AE$11:$BI$24,COLUMN()-COLUMN($AD$29),FALSE)*eurostat_totals[[#This Row],[2020 1]]</f>
        <v>0</v>
      </c>
      <c r="AU394" s="81">
        <f ca="1">VLOOKUP(eurostat_totals[[#This Row],[energy carrier EUCalc]],$AE$11:$BI$24,COLUMN()-COLUMN($AD$29),FALSE)*eurostat_totals[[#This Row],[2020 1]]</f>
        <v>0</v>
      </c>
      <c r="AV394" s="81">
        <f>VLOOKUP(eurostat_totals[[#This Row],[energy carrier EUCalc]],$AE$11:$BI$24,COLUMN()-COLUMN($AD$29),FALSE)*eurostat_totals[[#This Row],[2020 1]]</f>
        <v>0</v>
      </c>
      <c r="AW394" s="81">
        <f ca="1">VLOOKUP(eurostat_totals[[#This Row],[energy carrier EUCalc]],$AE$11:$BI$24,COLUMN()-COLUMN($AD$29),FALSE)*eurostat_totals[[#This Row],[2020 1]]</f>
        <v>0</v>
      </c>
      <c r="AX394" s="81">
        <f ca="1">VLOOKUP(eurostat_totals[[#This Row],[energy carrier EUCalc]],$AE$11:$BI$24,COLUMN()-COLUMN($AD$29),FALSE)*eurostat_totals[[#This Row],[2020 1]]</f>
        <v>0</v>
      </c>
      <c r="AY394" s="81">
        <f ca="1">VLOOKUP(eurostat_totals[[#This Row],[energy carrier EUCalc]],$AE$11:$BI$24,COLUMN()-COLUMN($AD$29),FALSE)*eurostat_totals[[#This Row],[2020 1]]</f>
        <v>0</v>
      </c>
      <c r="AZ394" s="81">
        <f ca="1">VLOOKUP(eurostat_totals[[#This Row],[energy carrier EUCalc]],$AE$11:$BI$24,COLUMN()-COLUMN($AD$29),FALSE)*eurostat_totals[[#This Row],[2020 1]]</f>
        <v>0</v>
      </c>
      <c r="BA394" s="81">
        <f ca="1">VLOOKUP(eurostat_totals[[#This Row],[energy carrier EUCalc]],$AE$11:$BI$24,COLUMN()-COLUMN($AD$29),FALSE)*eurostat_totals[[#This Row],[2020 1]]</f>
        <v>0</v>
      </c>
      <c r="BB394" s="81">
        <f ca="1">VLOOKUP(eurostat_totals[[#This Row],[energy carrier EUCalc]],$AE$11:$BI$24,COLUMN()-COLUMN($AD$29),FALSE)*eurostat_totals[[#This Row],[2020 1]]</f>
        <v>0</v>
      </c>
      <c r="BC394" s="81">
        <f>VLOOKUP(eurostat_totals[[#This Row],[energy carrier EUCalc]],$AE$11:$BI$24,COLUMN()-COLUMN($AD$29),FALSE)*eurostat_totals[[#This Row],[2020 1]]</f>
        <v>0</v>
      </c>
      <c r="BD394" s="81">
        <f ca="1">VLOOKUP(eurostat_totals[[#This Row],[energy carrier EUCalc]],$AE$11:$BI$24,COLUMN()-COLUMN($AD$29),FALSE)*eurostat_totals[[#This Row],[2020 1]]</f>
        <v>0</v>
      </c>
      <c r="BE394" s="81">
        <f ca="1">VLOOKUP(eurostat_totals[[#This Row],[energy carrier EUCalc]],$AE$11:$BI$24,COLUMN()-COLUMN($AD$29),FALSE)*eurostat_totals[[#This Row],[2020 1]]</f>
        <v>0</v>
      </c>
      <c r="BF394" s="81">
        <f ca="1">VLOOKUP(eurostat_totals[[#This Row],[energy carrier EUCalc]],$AE$11:$BI$24,COLUMN()-COLUMN($AD$29),FALSE)*eurostat_totals[[#This Row],[2020 1]]</f>
        <v>0</v>
      </c>
      <c r="BG394" s="81">
        <f ca="1">VLOOKUP(eurostat_totals[[#This Row],[energy carrier EUCalc]],$AE$11:$BI$24,COLUMN()-COLUMN($AD$29),FALSE)*eurostat_totals[[#This Row],[2020 1]]</f>
        <v>0</v>
      </c>
      <c r="BH394" s="81">
        <f ca="1">VLOOKUP(eurostat_totals[[#This Row],[energy carrier EUCalc]],$AE$11:$BI$24,COLUMN()-COLUMN($AD$29),FALSE)*eurostat_totals[[#This Row],[2020 1]]</f>
        <v>0</v>
      </c>
      <c r="BI394" s="81">
        <f ca="1">VLOOKUP(eurostat_totals[[#This Row],[energy carrier EUCalc]],$AE$11:$BI$24,COLUMN()-COLUMN($AD$29),FALSE)*eurostat_totals[[#This Row],[2020 1]]</f>
        <v>0</v>
      </c>
    </row>
    <row r="395" spans="1:61" x14ac:dyDescent="0.25">
      <c r="A395" s="81" t="str">
        <f t="shared" si="137"/>
        <v>solid-ff-coalRomania</v>
      </c>
      <c r="B395" s="6" t="s">
        <v>39</v>
      </c>
      <c r="C395" t="s">
        <v>10</v>
      </c>
      <c r="D395" s="84">
        <v>15944.939339999999</v>
      </c>
      <c r="E395" s="84">
        <v>9732.4957200000008</v>
      </c>
      <c r="F395" s="84">
        <v>7844.1791400000002</v>
      </c>
      <c r="G395" s="84">
        <v>5353.6844199999996</v>
      </c>
      <c r="H395" s="84">
        <v>1552.11654</v>
      </c>
      <c r="I395" s="84">
        <v>1370.1303</v>
      </c>
      <c r="J395" s="84">
        <v>3234.8612400000006</v>
      </c>
      <c r="K395" s="84">
        <v>2743.5402600000002</v>
      </c>
      <c r="L395" s="84">
        <v>392.02403999999996</v>
      </c>
      <c r="M395" s="84">
        <v>1087.4515200000001</v>
      </c>
      <c r="N395" s="84">
        <v>980.71138000000008</v>
      </c>
      <c r="O395" s="84">
        <v>164.86687999999998</v>
      </c>
      <c r="P395" s="84">
        <v>0</v>
      </c>
      <c r="Q395" s="84">
        <v>0</v>
      </c>
      <c r="R395" s="84">
        <v>0</v>
      </c>
      <c r="S395" s="84">
        <v>0</v>
      </c>
      <c r="T395" s="84">
        <v>0</v>
      </c>
      <c r="U395" s="84">
        <v>247.90508</v>
      </c>
      <c r="V395" s="84">
        <v>0</v>
      </c>
      <c r="W395" s="84">
        <v>0</v>
      </c>
      <c r="X395" s="84">
        <v>232.08828</v>
      </c>
      <c r="Y395" s="84">
        <v>450.03448000000003</v>
      </c>
      <c r="Z395" s="84">
        <v>0</v>
      </c>
      <c r="AA395" s="84">
        <v>0</v>
      </c>
      <c r="AB395" s="84">
        <v>0</v>
      </c>
      <c r="AC395" s="84">
        <v>0</v>
      </c>
      <c r="AD395" s="84">
        <v>0</v>
      </c>
      <c r="AE395" s="84">
        <v>0</v>
      </c>
      <c r="AF395" s="84">
        <f t="shared" si="134"/>
        <v>0</v>
      </c>
      <c r="AG395" s="84">
        <f t="shared" si="135"/>
        <v>0</v>
      </c>
      <c r="AH395" s="84">
        <f t="shared" si="136"/>
        <v>0</v>
      </c>
      <c r="AI395" s="84">
        <f ca="1">VLOOKUP(eurostat_totals[[#This Row],[energy carrier EUCalc]],$AE$11:$BI$24,COLUMN()-COLUMN($AD$29),FALSE)*eurostat_totals[[#This Row],[2020 1]]</f>
        <v>0</v>
      </c>
      <c r="AJ395" s="84">
        <f ca="1">VLOOKUP(eurostat_totals[[#This Row],[energy carrier EUCalc]],$AE$11:$BI$24,COLUMN()-COLUMN($AD$29),FALSE)*eurostat_totals[[#This Row],[2020 1]]</f>
        <v>0</v>
      </c>
      <c r="AK395" s="84">
        <f ca="1">VLOOKUP(eurostat_totals[[#This Row],[energy carrier EUCalc]],$AE$11:$BI$24,COLUMN()-COLUMN($AD$29),FALSE)*eurostat_totals[[#This Row],[2020 1]]</f>
        <v>0</v>
      </c>
      <c r="AL395" s="84">
        <f ca="1">VLOOKUP(eurostat_totals[[#This Row],[energy carrier EUCalc]],$AE$11:$BI$24,COLUMN()-COLUMN($AD$29),FALSE)*eurostat_totals[[#This Row],[2020 1]]</f>
        <v>0</v>
      </c>
      <c r="AM395" s="84">
        <f ca="1">VLOOKUP(eurostat_totals[[#This Row],[energy carrier EUCalc]],$AE$11:$BI$24,COLUMN()-COLUMN($AD$29),FALSE)*eurostat_totals[[#This Row],[2020 1]]</f>
        <v>0</v>
      </c>
      <c r="AN395" s="84">
        <f ca="1">VLOOKUP(eurostat_totals[[#This Row],[energy carrier EUCalc]],$AE$11:$BI$24,COLUMN()-COLUMN($AD$29),FALSE)*eurostat_totals[[#This Row],[2020 1]]</f>
        <v>0</v>
      </c>
      <c r="AO395" s="84">
        <f>VLOOKUP(eurostat_totals[[#This Row],[energy carrier EUCalc]],$AE$11:$BI$24,COLUMN()-COLUMN($AD$29),FALSE)*eurostat_totals[[#This Row],[2020 1]]</f>
        <v>0</v>
      </c>
      <c r="AP395" s="84">
        <f ca="1">VLOOKUP(eurostat_totals[[#This Row],[energy carrier EUCalc]],$AE$11:$BI$24,COLUMN()-COLUMN($AD$29),FALSE)*eurostat_totals[[#This Row],[2020 1]]</f>
        <v>0</v>
      </c>
      <c r="AQ395" s="84">
        <f ca="1">VLOOKUP(eurostat_totals[[#This Row],[energy carrier EUCalc]],$AE$11:$BI$24,COLUMN()-COLUMN($AD$29),FALSE)*eurostat_totals[[#This Row],[2020 1]]</f>
        <v>0</v>
      </c>
      <c r="AR395" s="81">
        <f ca="1">VLOOKUP(eurostat_totals[[#This Row],[energy carrier EUCalc]],$AE$11:$BI$24,COLUMN()-COLUMN($AD$29),FALSE)*eurostat_totals[[#This Row],[2020 1]]</f>
        <v>0</v>
      </c>
      <c r="AS395" s="81">
        <f ca="1">VLOOKUP(eurostat_totals[[#This Row],[energy carrier EUCalc]],$AE$11:$BI$24,COLUMN()-COLUMN($AD$29),FALSE)*eurostat_totals[[#This Row],[2020 1]]</f>
        <v>0</v>
      </c>
      <c r="AT395" s="81">
        <f ca="1">VLOOKUP(eurostat_totals[[#This Row],[energy carrier EUCalc]],$AE$11:$BI$24,COLUMN()-COLUMN($AD$29),FALSE)*eurostat_totals[[#This Row],[2020 1]]</f>
        <v>0</v>
      </c>
      <c r="AU395" s="81">
        <f ca="1">VLOOKUP(eurostat_totals[[#This Row],[energy carrier EUCalc]],$AE$11:$BI$24,COLUMN()-COLUMN($AD$29),FALSE)*eurostat_totals[[#This Row],[2020 1]]</f>
        <v>0</v>
      </c>
      <c r="AV395" s="81">
        <f>VLOOKUP(eurostat_totals[[#This Row],[energy carrier EUCalc]],$AE$11:$BI$24,COLUMN()-COLUMN($AD$29),FALSE)*eurostat_totals[[#This Row],[2020 1]]</f>
        <v>0</v>
      </c>
      <c r="AW395" s="81">
        <f ca="1">VLOOKUP(eurostat_totals[[#This Row],[energy carrier EUCalc]],$AE$11:$BI$24,COLUMN()-COLUMN($AD$29),FALSE)*eurostat_totals[[#This Row],[2020 1]]</f>
        <v>0</v>
      </c>
      <c r="AX395" s="81">
        <f ca="1">VLOOKUP(eurostat_totals[[#This Row],[energy carrier EUCalc]],$AE$11:$BI$24,COLUMN()-COLUMN($AD$29),FALSE)*eurostat_totals[[#This Row],[2020 1]]</f>
        <v>0</v>
      </c>
      <c r="AY395" s="81">
        <f ca="1">VLOOKUP(eurostat_totals[[#This Row],[energy carrier EUCalc]],$AE$11:$BI$24,COLUMN()-COLUMN($AD$29),FALSE)*eurostat_totals[[#This Row],[2020 1]]</f>
        <v>0</v>
      </c>
      <c r="AZ395" s="81">
        <f ca="1">VLOOKUP(eurostat_totals[[#This Row],[energy carrier EUCalc]],$AE$11:$BI$24,COLUMN()-COLUMN($AD$29),FALSE)*eurostat_totals[[#This Row],[2020 1]]</f>
        <v>0</v>
      </c>
      <c r="BA395" s="81">
        <f ca="1">VLOOKUP(eurostat_totals[[#This Row],[energy carrier EUCalc]],$AE$11:$BI$24,COLUMN()-COLUMN($AD$29),FALSE)*eurostat_totals[[#This Row],[2020 1]]</f>
        <v>0</v>
      </c>
      <c r="BB395" s="81">
        <f ca="1">VLOOKUP(eurostat_totals[[#This Row],[energy carrier EUCalc]],$AE$11:$BI$24,COLUMN()-COLUMN($AD$29),FALSE)*eurostat_totals[[#This Row],[2020 1]]</f>
        <v>0</v>
      </c>
      <c r="BC395" s="81">
        <f>VLOOKUP(eurostat_totals[[#This Row],[energy carrier EUCalc]],$AE$11:$BI$24,COLUMN()-COLUMN($AD$29),FALSE)*eurostat_totals[[#This Row],[2020 1]]</f>
        <v>0</v>
      </c>
      <c r="BD395" s="81">
        <f ca="1">VLOOKUP(eurostat_totals[[#This Row],[energy carrier EUCalc]],$AE$11:$BI$24,COLUMN()-COLUMN($AD$29),FALSE)*eurostat_totals[[#This Row],[2020 1]]</f>
        <v>0</v>
      </c>
      <c r="BE395" s="81">
        <f ca="1">VLOOKUP(eurostat_totals[[#This Row],[energy carrier EUCalc]],$AE$11:$BI$24,COLUMN()-COLUMN($AD$29),FALSE)*eurostat_totals[[#This Row],[2020 1]]</f>
        <v>0</v>
      </c>
      <c r="BF395" s="81">
        <f ca="1">VLOOKUP(eurostat_totals[[#This Row],[energy carrier EUCalc]],$AE$11:$BI$24,COLUMN()-COLUMN($AD$29),FALSE)*eurostat_totals[[#This Row],[2020 1]]</f>
        <v>0</v>
      </c>
      <c r="BG395" s="81">
        <f ca="1">VLOOKUP(eurostat_totals[[#This Row],[energy carrier EUCalc]],$AE$11:$BI$24,COLUMN()-COLUMN($AD$29),FALSE)*eurostat_totals[[#This Row],[2020 1]]</f>
        <v>0</v>
      </c>
      <c r="BH395" s="81">
        <f ca="1">VLOOKUP(eurostat_totals[[#This Row],[energy carrier EUCalc]],$AE$11:$BI$24,COLUMN()-COLUMN($AD$29),FALSE)*eurostat_totals[[#This Row],[2020 1]]</f>
        <v>0</v>
      </c>
      <c r="BI395" s="81">
        <f ca="1">VLOOKUP(eurostat_totals[[#This Row],[energy carrier EUCalc]],$AE$11:$BI$24,COLUMN()-COLUMN($AD$29),FALSE)*eurostat_totals[[#This Row],[2020 1]]</f>
        <v>0</v>
      </c>
    </row>
    <row r="396" spans="1:61" x14ac:dyDescent="0.25">
      <c r="A396" s="81" t="str">
        <f t="shared" si="137"/>
        <v>solid-ff-coalSerbia</v>
      </c>
      <c r="B396" s="6" t="s">
        <v>39</v>
      </c>
      <c r="C396" t="s">
        <v>72</v>
      </c>
      <c r="D396" s="84">
        <v>10836.3688</v>
      </c>
      <c r="E396" s="84">
        <v>6896.2411000000011</v>
      </c>
      <c r="F396" s="84">
        <v>12221.187790000002</v>
      </c>
      <c r="G396" s="84">
        <v>12204.021910000001</v>
      </c>
      <c r="H396" s="84">
        <v>10689.505160000001</v>
      </c>
      <c r="I396" s="84">
        <v>5867.2535900000003</v>
      </c>
      <c r="J396" s="84">
        <v>8477.8862100000006</v>
      </c>
      <c r="K396" s="84">
        <v>8568.6583600000013</v>
      </c>
      <c r="L396" s="84">
        <v>11196.642940000002</v>
      </c>
      <c r="M396" s="84">
        <v>10397.720090000001</v>
      </c>
      <c r="N396" s="84">
        <v>10026.944060000002</v>
      </c>
      <c r="O396" s="84">
        <v>9500.3841800000009</v>
      </c>
      <c r="P396" s="84">
        <v>10701.01886</v>
      </c>
      <c r="Q396" s="84">
        <v>11423.427940000001</v>
      </c>
      <c r="R396" s="84">
        <v>11690.638820000002</v>
      </c>
      <c r="S396" s="84">
        <v>10465.371800000003</v>
      </c>
      <c r="T396" s="84">
        <v>4591.9310500000001</v>
      </c>
      <c r="U396" s="84">
        <v>11856.924560000001</v>
      </c>
      <c r="V396" s="84">
        <v>10177.947980000001</v>
      </c>
      <c r="W396" s="84">
        <v>5468.6353400000007</v>
      </c>
      <c r="X396" s="84">
        <v>5388.1208500000002</v>
      </c>
      <c r="Y396" s="84">
        <v>6722.2097800000001</v>
      </c>
      <c r="Z396" s="84">
        <v>5573.0494800000006</v>
      </c>
      <c r="AA396" s="84">
        <v>4760.5776800000003</v>
      </c>
      <c r="AB396" s="84">
        <v>3944.3493900000003</v>
      </c>
      <c r="AC396" s="84">
        <v>3631.3279400000001</v>
      </c>
      <c r="AD396" s="84">
        <v>5015.8561800000007</v>
      </c>
      <c r="AE396" s="84">
        <v>5316.2707100000007</v>
      </c>
      <c r="AF396" s="84">
        <f t="shared" si="134"/>
        <v>5264.9149560000005</v>
      </c>
      <c r="AG396" s="84">
        <f t="shared" si="135"/>
        <v>5365.7824112000008</v>
      </c>
      <c r="AH396" s="84">
        <f t="shared" si="136"/>
        <v>5650.0690154400008</v>
      </c>
      <c r="AI396" s="84">
        <f ca="1">VLOOKUP(eurostat_totals[[#This Row],[energy carrier EUCalc]],$AE$11:$BI$24,COLUMN()-COLUMN($AD$29),FALSE)*eurostat_totals[[#This Row],[2020 1]]</f>
        <v>5555.9011985160014</v>
      </c>
      <c r="AJ396" s="84">
        <f ca="1">VLOOKUP(eurostat_totals[[#This Row],[energy carrier EUCalc]],$AE$11:$BI$24,COLUMN()-COLUMN($AD$29),FALSE)*eurostat_totals[[#This Row],[2020 1]]</f>
        <v>5461.733381592001</v>
      </c>
      <c r="AK396" s="84">
        <f ca="1">VLOOKUP(eurostat_totals[[#This Row],[energy carrier EUCalc]],$AE$11:$BI$24,COLUMN()-COLUMN($AD$29),FALSE)*eurostat_totals[[#This Row],[2020 1]]</f>
        <v>5367.5655646680007</v>
      </c>
      <c r="AL396" s="84">
        <f ca="1">VLOOKUP(eurostat_totals[[#This Row],[energy carrier EUCalc]],$AE$11:$BI$24,COLUMN()-COLUMN($AD$29),FALSE)*eurostat_totals[[#This Row],[2020 1]]</f>
        <v>5273.3977477440012</v>
      </c>
      <c r="AM396" s="84">
        <f ca="1">VLOOKUP(eurostat_totals[[#This Row],[energy carrier EUCalc]],$AE$11:$BI$24,COLUMN()-COLUMN($AD$29),FALSE)*eurostat_totals[[#This Row],[2020 1]]</f>
        <v>5179.2299308200008</v>
      </c>
      <c r="AN396" s="84">
        <f ca="1">VLOOKUP(eurostat_totals[[#This Row],[energy carrier EUCalc]],$AE$11:$BI$24,COLUMN()-COLUMN($AD$29),FALSE)*eurostat_totals[[#This Row],[2020 1]]</f>
        <v>5085.0621138960005</v>
      </c>
      <c r="AO396" s="84">
        <f>VLOOKUP(eurostat_totals[[#This Row],[energy carrier EUCalc]],$AE$11:$BI$24,COLUMN()-COLUMN($AD$29),FALSE)*eurostat_totals[[#This Row],[2020 1]]</f>
        <v>5650.0690154400008</v>
      </c>
      <c r="AP396" s="84">
        <f ca="1">VLOOKUP(eurostat_totals[[#This Row],[energy carrier EUCalc]],$AE$11:$BI$24,COLUMN()-COLUMN($AD$29),FALSE)*eurostat_totals[[#This Row],[2020 1]]</f>
        <v>5555.9011985160014</v>
      </c>
      <c r="AQ396" s="84">
        <f ca="1">VLOOKUP(eurostat_totals[[#This Row],[energy carrier EUCalc]],$AE$11:$BI$24,COLUMN()-COLUMN($AD$29),FALSE)*eurostat_totals[[#This Row],[2020 1]]</f>
        <v>5461.733381592001</v>
      </c>
      <c r="AR396" s="81">
        <f ca="1">VLOOKUP(eurostat_totals[[#This Row],[energy carrier EUCalc]],$AE$11:$BI$24,COLUMN()-COLUMN($AD$29),FALSE)*eurostat_totals[[#This Row],[2020 1]]</f>
        <v>5367.5655646680007</v>
      </c>
      <c r="AS396" s="81">
        <f ca="1">VLOOKUP(eurostat_totals[[#This Row],[energy carrier EUCalc]],$AE$11:$BI$24,COLUMN()-COLUMN($AD$29),FALSE)*eurostat_totals[[#This Row],[2020 1]]</f>
        <v>5273.3977477440012</v>
      </c>
      <c r="AT396" s="81">
        <f ca="1">VLOOKUP(eurostat_totals[[#This Row],[energy carrier EUCalc]],$AE$11:$BI$24,COLUMN()-COLUMN($AD$29),FALSE)*eurostat_totals[[#This Row],[2020 1]]</f>
        <v>5179.2299308200008</v>
      </c>
      <c r="AU396" s="81">
        <f ca="1">VLOOKUP(eurostat_totals[[#This Row],[energy carrier EUCalc]],$AE$11:$BI$24,COLUMN()-COLUMN($AD$29),FALSE)*eurostat_totals[[#This Row],[2020 1]]</f>
        <v>2825.0345077200004</v>
      </c>
      <c r="AV396" s="81">
        <f>VLOOKUP(eurostat_totals[[#This Row],[energy carrier EUCalc]],$AE$11:$BI$24,COLUMN()-COLUMN($AD$29),FALSE)*eurostat_totals[[#This Row],[2020 1]]</f>
        <v>5650.0690154400008</v>
      </c>
      <c r="AW396" s="81">
        <f ca="1">VLOOKUP(eurostat_totals[[#This Row],[energy carrier EUCalc]],$AE$11:$BI$24,COLUMN()-COLUMN($AD$29),FALSE)*eurostat_totals[[#This Row],[2020 1]]</f>
        <v>5555.9011985160014</v>
      </c>
      <c r="AX396" s="81">
        <f ca="1">VLOOKUP(eurostat_totals[[#This Row],[energy carrier EUCalc]],$AE$11:$BI$24,COLUMN()-COLUMN($AD$29),FALSE)*eurostat_totals[[#This Row],[2020 1]]</f>
        <v>5461.733381592001</v>
      </c>
      <c r="AY396" s="81">
        <f ca="1">VLOOKUP(eurostat_totals[[#This Row],[energy carrier EUCalc]],$AE$11:$BI$24,COLUMN()-COLUMN($AD$29),FALSE)*eurostat_totals[[#This Row],[2020 1]]</f>
        <v>5367.5655646680007</v>
      </c>
      <c r="AZ396" s="81">
        <f ca="1">VLOOKUP(eurostat_totals[[#This Row],[energy carrier EUCalc]],$AE$11:$BI$24,COLUMN()-COLUMN($AD$29),FALSE)*eurostat_totals[[#This Row],[2020 1]]</f>
        <v>5273.3977477440012</v>
      </c>
      <c r="BA396" s="81">
        <f ca="1">VLOOKUP(eurostat_totals[[#This Row],[energy carrier EUCalc]],$AE$11:$BI$24,COLUMN()-COLUMN($AD$29),FALSE)*eurostat_totals[[#This Row],[2020 1]]</f>
        <v>5179.2299308200008</v>
      </c>
      <c r="BB396" s="81">
        <f ca="1">VLOOKUP(eurostat_totals[[#This Row],[energy carrier EUCalc]],$AE$11:$BI$24,COLUMN()-COLUMN($AD$29),FALSE)*eurostat_totals[[#This Row],[2020 1]]</f>
        <v>1977.5241554040001</v>
      </c>
      <c r="BC396" s="81">
        <f>VLOOKUP(eurostat_totals[[#This Row],[energy carrier EUCalc]],$AE$11:$BI$24,COLUMN()-COLUMN($AD$29),FALSE)*eurostat_totals[[#This Row],[2020 1]]</f>
        <v>5650.0690154400008</v>
      </c>
      <c r="BD396" s="81">
        <f ca="1">VLOOKUP(eurostat_totals[[#This Row],[energy carrier EUCalc]],$AE$11:$BI$24,COLUMN()-COLUMN($AD$29),FALSE)*eurostat_totals[[#This Row],[2020 1]]</f>
        <v>5555.9011985160014</v>
      </c>
      <c r="BE396" s="81">
        <f ca="1">VLOOKUP(eurostat_totals[[#This Row],[energy carrier EUCalc]],$AE$11:$BI$24,COLUMN()-COLUMN($AD$29),FALSE)*eurostat_totals[[#This Row],[2020 1]]</f>
        <v>5461.733381592001</v>
      </c>
      <c r="BF396" s="81">
        <f ca="1">VLOOKUP(eurostat_totals[[#This Row],[energy carrier EUCalc]],$AE$11:$BI$24,COLUMN()-COLUMN($AD$29),FALSE)*eurostat_totals[[#This Row],[2020 1]]</f>
        <v>5367.5655646680007</v>
      </c>
      <c r="BG396" s="81">
        <f ca="1">VLOOKUP(eurostat_totals[[#This Row],[energy carrier EUCalc]],$AE$11:$BI$24,COLUMN()-COLUMN($AD$29),FALSE)*eurostat_totals[[#This Row],[2020 1]]</f>
        <v>5273.3977477440012</v>
      </c>
      <c r="BH396" s="81">
        <f ca="1">VLOOKUP(eurostat_totals[[#This Row],[energy carrier EUCalc]],$AE$11:$BI$24,COLUMN()-COLUMN($AD$29),FALSE)*eurostat_totals[[#This Row],[2020 1]]</f>
        <v>5179.2299308200008</v>
      </c>
      <c r="BI396" s="81">
        <f ca="1">VLOOKUP(eurostat_totals[[#This Row],[energy carrier EUCalc]],$AE$11:$BI$24,COLUMN()-COLUMN($AD$29),FALSE)*eurostat_totals[[#This Row],[2020 1]]</f>
        <v>282.50345077200029</v>
      </c>
    </row>
    <row r="397" spans="1:61" x14ac:dyDescent="0.25">
      <c r="A397" s="81" t="str">
        <f t="shared" si="137"/>
        <v>solid-ff-coalSlovakia</v>
      </c>
      <c r="B397" s="6" t="s">
        <v>39</v>
      </c>
      <c r="C397" t="s">
        <v>20</v>
      </c>
      <c r="D397" s="84">
        <v>10147.709980000001</v>
      </c>
      <c r="E397" s="84">
        <v>6939.1558000000005</v>
      </c>
      <c r="F397" s="84">
        <v>5480.23045</v>
      </c>
      <c r="G397" s="84">
        <v>3750.9773800000003</v>
      </c>
      <c r="H397" s="84">
        <v>2806.1561800000004</v>
      </c>
      <c r="I397" s="84">
        <v>2580.6272199999999</v>
      </c>
      <c r="J397" s="84">
        <v>2742.8308299999999</v>
      </c>
      <c r="K397" s="84">
        <v>2474.53836</v>
      </c>
      <c r="L397" s="84">
        <v>1998.91788</v>
      </c>
      <c r="M397" s="84">
        <v>1850.85635</v>
      </c>
      <c r="N397" s="84">
        <v>1361.0007500000002</v>
      </c>
      <c r="O397" s="84">
        <v>1772.4468900000002</v>
      </c>
      <c r="P397" s="84">
        <v>2989.3286799999996</v>
      </c>
      <c r="Q397" s="84">
        <v>1912.0185200000003</v>
      </c>
      <c r="R397" s="84">
        <v>2425.35509</v>
      </c>
      <c r="S397" s="84">
        <v>1169.5360600000004</v>
      </c>
      <c r="T397" s="84">
        <v>1103.1985400000001</v>
      </c>
      <c r="U397" s="84">
        <v>974.18695000000014</v>
      </c>
      <c r="V397" s="84">
        <v>1462.0073</v>
      </c>
      <c r="W397" s="84">
        <v>1075.12372</v>
      </c>
      <c r="X397" s="84">
        <v>1224.7669299999998</v>
      </c>
      <c r="Y397" s="84">
        <v>1111.64192</v>
      </c>
      <c r="Z397" s="84">
        <v>1037.14014</v>
      </c>
      <c r="AA397" s="84">
        <v>615.68056999999999</v>
      </c>
      <c r="AB397" s="84">
        <v>456.02393000000006</v>
      </c>
      <c r="AC397" s="84">
        <v>415.83065000000005</v>
      </c>
      <c r="AD397" s="84">
        <v>688.36806999999999</v>
      </c>
      <c r="AE397" s="84">
        <v>804.67970000000003</v>
      </c>
      <c r="AF397" s="84">
        <f t="shared" si="134"/>
        <v>758.18761200000006</v>
      </c>
      <c r="AG397" s="84">
        <f t="shared" si="135"/>
        <v>786.68902040000012</v>
      </c>
      <c r="AH397" s="84">
        <f t="shared" si="136"/>
        <v>852.82203848000017</v>
      </c>
      <c r="AI397" s="84">
        <f ca="1">VLOOKUP(eurostat_totals[[#This Row],[energy carrier EUCalc]],$AE$11:$BI$24,COLUMN()-COLUMN($AD$29),FALSE)*eurostat_totals[[#This Row],[2020 1]]</f>
        <v>838.6083378386669</v>
      </c>
      <c r="AJ397" s="84">
        <f ca="1">VLOOKUP(eurostat_totals[[#This Row],[energy carrier EUCalc]],$AE$11:$BI$24,COLUMN()-COLUMN($AD$29),FALSE)*eurostat_totals[[#This Row],[2020 1]]</f>
        <v>824.39463719733351</v>
      </c>
      <c r="AK397" s="84">
        <f ca="1">VLOOKUP(eurostat_totals[[#This Row],[energy carrier EUCalc]],$AE$11:$BI$24,COLUMN()-COLUMN($AD$29),FALSE)*eurostat_totals[[#This Row],[2020 1]]</f>
        <v>810.18093655600012</v>
      </c>
      <c r="AL397" s="84">
        <f ca="1">VLOOKUP(eurostat_totals[[#This Row],[energy carrier EUCalc]],$AE$11:$BI$24,COLUMN()-COLUMN($AD$29),FALSE)*eurostat_totals[[#This Row],[2020 1]]</f>
        <v>795.96723591466684</v>
      </c>
      <c r="AM397" s="84">
        <f ca="1">VLOOKUP(eurostat_totals[[#This Row],[energy carrier EUCalc]],$AE$11:$BI$24,COLUMN()-COLUMN($AD$29),FALSE)*eurostat_totals[[#This Row],[2020 1]]</f>
        <v>781.75353527333357</v>
      </c>
      <c r="AN397" s="84">
        <f ca="1">VLOOKUP(eurostat_totals[[#This Row],[energy carrier EUCalc]],$AE$11:$BI$24,COLUMN()-COLUMN($AD$29),FALSE)*eurostat_totals[[#This Row],[2020 1]]</f>
        <v>767.53983463200018</v>
      </c>
      <c r="AO397" s="84">
        <f>VLOOKUP(eurostat_totals[[#This Row],[energy carrier EUCalc]],$AE$11:$BI$24,COLUMN()-COLUMN($AD$29),FALSE)*eurostat_totals[[#This Row],[2020 1]]</f>
        <v>852.82203848000017</v>
      </c>
      <c r="AP397" s="84">
        <f ca="1">VLOOKUP(eurostat_totals[[#This Row],[energy carrier EUCalc]],$AE$11:$BI$24,COLUMN()-COLUMN($AD$29),FALSE)*eurostat_totals[[#This Row],[2020 1]]</f>
        <v>838.6083378386669</v>
      </c>
      <c r="AQ397" s="84">
        <f ca="1">VLOOKUP(eurostat_totals[[#This Row],[energy carrier EUCalc]],$AE$11:$BI$24,COLUMN()-COLUMN($AD$29),FALSE)*eurostat_totals[[#This Row],[2020 1]]</f>
        <v>824.39463719733351</v>
      </c>
      <c r="AR397" s="81">
        <f ca="1">VLOOKUP(eurostat_totals[[#This Row],[energy carrier EUCalc]],$AE$11:$BI$24,COLUMN()-COLUMN($AD$29),FALSE)*eurostat_totals[[#This Row],[2020 1]]</f>
        <v>810.18093655600012</v>
      </c>
      <c r="AS397" s="81">
        <f ca="1">VLOOKUP(eurostat_totals[[#This Row],[energy carrier EUCalc]],$AE$11:$BI$24,COLUMN()-COLUMN($AD$29),FALSE)*eurostat_totals[[#This Row],[2020 1]]</f>
        <v>795.96723591466684</v>
      </c>
      <c r="AT397" s="81">
        <f ca="1">VLOOKUP(eurostat_totals[[#This Row],[energy carrier EUCalc]],$AE$11:$BI$24,COLUMN()-COLUMN($AD$29),FALSE)*eurostat_totals[[#This Row],[2020 1]]</f>
        <v>781.75353527333357</v>
      </c>
      <c r="AU397" s="81">
        <f ca="1">VLOOKUP(eurostat_totals[[#This Row],[energy carrier EUCalc]],$AE$11:$BI$24,COLUMN()-COLUMN($AD$29),FALSE)*eurostat_totals[[#This Row],[2020 1]]</f>
        <v>426.41101924000009</v>
      </c>
      <c r="AV397" s="81">
        <f>VLOOKUP(eurostat_totals[[#This Row],[energy carrier EUCalc]],$AE$11:$BI$24,COLUMN()-COLUMN($AD$29),FALSE)*eurostat_totals[[#This Row],[2020 1]]</f>
        <v>852.82203848000017</v>
      </c>
      <c r="AW397" s="81">
        <f ca="1">VLOOKUP(eurostat_totals[[#This Row],[energy carrier EUCalc]],$AE$11:$BI$24,COLUMN()-COLUMN($AD$29),FALSE)*eurostat_totals[[#This Row],[2020 1]]</f>
        <v>838.6083378386669</v>
      </c>
      <c r="AX397" s="81">
        <f ca="1">VLOOKUP(eurostat_totals[[#This Row],[energy carrier EUCalc]],$AE$11:$BI$24,COLUMN()-COLUMN($AD$29),FALSE)*eurostat_totals[[#This Row],[2020 1]]</f>
        <v>824.39463719733351</v>
      </c>
      <c r="AY397" s="81">
        <f ca="1">VLOOKUP(eurostat_totals[[#This Row],[energy carrier EUCalc]],$AE$11:$BI$24,COLUMN()-COLUMN($AD$29),FALSE)*eurostat_totals[[#This Row],[2020 1]]</f>
        <v>810.18093655600012</v>
      </c>
      <c r="AZ397" s="81">
        <f ca="1">VLOOKUP(eurostat_totals[[#This Row],[energy carrier EUCalc]],$AE$11:$BI$24,COLUMN()-COLUMN($AD$29),FALSE)*eurostat_totals[[#This Row],[2020 1]]</f>
        <v>795.96723591466684</v>
      </c>
      <c r="BA397" s="81">
        <f ca="1">VLOOKUP(eurostat_totals[[#This Row],[energy carrier EUCalc]],$AE$11:$BI$24,COLUMN()-COLUMN($AD$29),FALSE)*eurostat_totals[[#This Row],[2020 1]]</f>
        <v>781.75353527333357</v>
      </c>
      <c r="BB397" s="81">
        <f ca="1">VLOOKUP(eurostat_totals[[#This Row],[energy carrier EUCalc]],$AE$11:$BI$24,COLUMN()-COLUMN($AD$29),FALSE)*eurostat_totals[[#This Row],[2020 1]]</f>
        <v>298.48771346800004</v>
      </c>
      <c r="BC397" s="81">
        <f>VLOOKUP(eurostat_totals[[#This Row],[energy carrier EUCalc]],$AE$11:$BI$24,COLUMN()-COLUMN($AD$29),FALSE)*eurostat_totals[[#This Row],[2020 1]]</f>
        <v>852.82203848000017</v>
      </c>
      <c r="BD397" s="81">
        <f ca="1">VLOOKUP(eurostat_totals[[#This Row],[energy carrier EUCalc]],$AE$11:$BI$24,COLUMN()-COLUMN($AD$29),FALSE)*eurostat_totals[[#This Row],[2020 1]]</f>
        <v>838.6083378386669</v>
      </c>
      <c r="BE397" s="81">
        <f ca="1">VLOOKUP(eurostat_totals[[#This Row],[energy carrier EUCalc]],$AE$11:$BI$24,COLUMN()-COLUMN($AD$29),FALSE)*eurostat_totals[[#This Row],[2020 1]]</f>
        <v>824.39463719733351</v>
      </c>
      <c r="BF397" s="81">
        <f ca="1">VLOOKUP(eurostat_totals[[#This Row],[energy carrier EUCalc]],$AE$11:$BI$24,COLUMN()-COLUMN($AD$29),FALSE)*eurostat_totals[[#This Row],[2020 1]]</f>
        <v>810.18093655600012</v>
      </c>
      <c r="BG397" s="81">
        <f ca="1">VLOOKUP(eurostat_totals[[#This Row],[energy carrier EUCalc]],$AE$11:$BI$24,COLUMN()-COLUMN($AD$29),FALSE)*eurostat_totals[[#This Row],[2020 1]]</f>
        <v>795.96723591466684</v>
      </c>
      <c r="BH397" s="81">
        <f ca="1">VLOOKUP(eurostat_totals[[#This Row],[energy carrier EUCalc]],$AE$11:$BI$24,COLUMN()-COLUMN($AD$29),FALSE)*eurostat_totals[[#This Row],[2020 1]]</f>
        <v>781.75353527333357</v>
      </c>
      <c r="BI397" s="81">
        <f ca="1">VLOOKUP(eurostat_totals[[#This Row],[energy carrier EUCalc]],$AE$11:$BI$24,COLUMN()-COLUMN($AD$29),FALSE)*eurostat_totals[[#This Row],[2020 1]]</f>
        <v>42.641101924000047</v>
      </c>
    </row>
    <row r="398" spans="1:61" x14ac:dyDescent="0.25">
      <c r="A398" s="81" t="str">
        <f t="shared" si="137"/>
        <v>solid-ff-coalSlovenia</v>
      </c>
      <c r="B398" s="6" t="s">
        <v>39</v>
      </c>
      <c r="C398" t="s">
        <v>26</v>
      </c>
      <c r="D398" s="84">
        <v>0</v>
      </c>
      <c r="E398" s="84">
        <v>0</v>
      </c>
      <c r="F398" s="84">
        <v>0</v>
      </c>
      <c r="G398" s="84">
        <v>0</v>
      </c>
      <c r="H398" s="84">
        <v>0</v>
      </c>
      <c r="I398" s="84">
        <v>0</v>
      </c>
      <c r="J398" s="84">
        <v>0</v>
      </c>
      <c r="K398" s="84">
        <v>0</v>
      </c>
      <c r="L398" s="84">
        <v>0</v>
      </c>
      <c r="M398" s="84">
        <v>0</v>
      </c>
      <c r="N398" s="84">
        <v>0</v>
      </c>
      <c r="O398" s="84">
        <v>0</v>
      </c>
      <c r="P398" s="84">
        <v>0</v>
      </c>
      <c r="Q398" s="84">
        <v>0</v>
      </c>
      <c r="R398" s="84">
        <v>0</v>
      </c>
      <c r="S398" s="84">
        <v>0</v>
      </c>
      <c r="T398" s="84">
        <v>0</v>
      </c>
      <c r="U398" s="84">
        <v>0</v>
      </c>
      <c r="V398" s="84">
        <v>0</v>
      </c>
      <c r="W398" s="84">
        <v>0</v>
      </c>
      <c r="X398" s="84">
        <v>0</v>
      </c>
      <c r="Y398" s="84">
        <v>0</v>
      </c>
      <c r="Z398" s="84">
        <v>0</v>
      </c>
      <c r="AA398" s="84">
        <v>0</v>
      </c>
      <c r="AB398" s="84">
        <v>0</v>
      </c>
      <c r="AC398" s="84">
        <v>0</v>
      </c>
      <c r="AD398" s="84">
        <v>0</v>
      </c>
      <c r="AE398" s="84">
        <v>0</v>
      </c>
      <c r="AF398" s="84">
        <f t="shared" si="134"/>
        <v>0</v>
      </c>
      <c r="AG398" s="84">
        <f t="shared" si="135"/>
        <v>0</v>
      </c>
      <c r="AH398" s="84">
        <f t="shared" si="136"/>
        <v>0</v>
      </c>
      <c r="AI398" s="84">
        <f ca="1">VLOOKUP(eurostat_totals[[#This Row],[energy carrier EUCalc]],$AE$11:$BI$24,COLUMN()-COLUMN($AD$29),FALSE)*eurostat_totals[[#This Row],[2020 1]]</f>
        <v>0</v>
      </c>
      <c r="AJ398" s="84">
        <f ca="1">VLOOKUP(eurostat_totals[[#This Row],[energy carrier EUCalc]],$AE$11:$BI$24,COLUMN()-COLUMN($AD$29),FALSE)*eurostat_totals[[#This Row],[2020 1]]</f>
        <v>0</v>
      </c>
      <c r="AK398" s="84">
        <f ca="1">VLOOKUP(eurostat_totals[[#This Row],[energy carrier EUCalc]],$AE$11:$BI$24,COLUMN()-COLUMN($AD$29),FALSE)*eurostat_totals[[#This Row],[2020 1]]</f>
        <v>0</v>
      </c>
      <c r="AL398" s="84">
        <f ca="1">VLOOKUP(eurostat_totals[[#This Row],[energy carrier EUCalc]],$AE$11:$BI$24,COLUMN()-COLUMN($AD$29),FALSE)*eurostat_totals[[#This Row],[2020 1]]</f>
        <v>0</v>
      </c>
      <c r="AM398" s="84">
        <f ca="1">VLOOKUP(eurostat_totals[[#This Row],[energy carrier EUCalc]],$AE$11:$BI$24,COLUMN()-COLUMN($AD$29),FALSE)*eurostat_totals[[#This Row],[2020 1]]</f>
        <v>0</v>
      </c>
      <c r="AN398" s="84">
        <f ca="1">VLOOKUP(eurostat_totals[[#This Row],[energy carrier EUCalc]],$AE$11:$BI$24,COLUMN()-COLUMN($AD$29),FALSE)*eurostat_totals[[#This Row],[2020 1]]</f>
        <v>0</v>
      </c>
      <c r="AO398" s="84">
        <f>VLOOKUP(eurostat_totals[[#This Row],[energy carrier EUCalc]],$AE$11:$BI$24,COLUMN()-COLUMN($AD$29),FALSE)*eurostat_totals[[#This Row],[2020 1]]</f>
        <v>0</v>
      </c>
      <c r="AP398" s="84">
        <f ca="1">VLOOKUP(eurostat_totals[[#This Row],[energy carrier EUCalc]],$AE$11:$BI$24,COLUMN()-COLUMN($AD$29),FALSE)*eurostat_totals[[#This Row],[2020 1]]</f>
        <v>0</v>
      </c>
      <c r="AQ398" s="84">
        <f ca="1">VLOOKUP(eurostat_totals[[#This Row],[energy carrier EUCalc]],$AE$11:$BI$24,COLUMN()-COLUMN($AD$29),FALSE)*eurostat_totals[[#This Row],[2020 1]]</f>
        <v>0</v>
      </c>
      <c r="AR398" s="81">
        <f ca="1">VLOOKUP(eurostat_totals[[#This Row],[energy carrier EUCalc]],$AE$11:$BI$24,COLUMN()-COLUMN($AD$29),FALSE)*eurostat_totals[[#This Row],[2020 1]]</f>
        <v>0</v>
      </c>
      <c r="AS398" s="81">
        <f ca="1">VLOOKUP(eurostat_totals[[#This Row],[energy carrier EUCalc]],$AE$11:$BI$24,COLUMN()-COLUMN($AD$29),FALSE)*eurostat_totals[[#This Row],[2020 1]]</f>
        <v>0</v>
      </c>
      <c r="AT398" s="81">
        <f ca="1">VLOOKUP(eurostat_totals[[#This Row],[energy carrier EUCalc]],$AE$11:$BI$24,COLUMN()-COLUMN($AD$29),FALSE)*eurostat_totals[[#This Row],[2020 1]]</f>
        <v>0</v>
      </c>
      <c r="AU398" s="81">
        <f ca="1">VLOOKUP(eurostat_totals[[#This Row],[energy carrier EUCalc]],$AE$11:$BI$24,COLUMN()-COLUMN($AD$29),FALSE)*eurostat_totals[[#This Row],[2020 1]]</f>
        <v>0</v>
      </c>
      <c r="AV398" s="81">
        <f>VLOOKUP(eurostat_totals[[#This Row],[energy carrier EUCalc]],$AE$11:$BI$24,COLUMN()-COLUMN($AD$29),FALSE)*eurostat_totals[[#This Row],[2020 1]]</f>
        <v>0</v>
      </c>
      <c r="AW398" s="81">
        <f ca="1">VLOOKUP(eurostat_totals[[#This Row],[energy carrier EUCalc]],$AE$11:$BI$24,COLUMN()-COLUMN($AD$29),FALSE)*eurostat_totals[[#This Row],[2020 1]]</f>
        <v>0</v>
      </c>
      <c r="AX398" s="81">
        <f ca="1">VLOOKUP(eurostat_totals[[#This Row],[energy carrier EUCalc]],$AE$11:$BI$24,COLUMN()-COLUMN($AD$29),FALSE)*eurostat_totals[[#This Row],[2020 1]]</f>
        <v>0</v>
      </c>
      <c r="AY398" s="81">
        <f ca="1">VLOOKUP(eurostat_totals[[#This Row],[energy carrier EUCalc]],$AE$11:$BI$24,COLUMN()-COLUMN($AD$29),FALSE)*eurostat_totals[[#This Row],[2020 1]]</f>
        <v>0</v>
      </c>
      <c r="AZ398" s="81">
        <f ca="1">VLOOKUP(eurostat_totals[[#This Row],[energy carrier EUCalc]],$AE$11:$BI$24,COLUMN()-COLUMN($AD$29),FALSE)*eurostat_totals[[#This Row],[2020 1]]</f>
        <v>0</v>
      </c>
      <c r="BA398" s="81">
        <f ca="1">VLOOKUP(eurostat_totals[[#This Row],[energy carrier EUCalc]],$AE$11:$BI$24,COLUMN()-COLUMN($AD$29),FALSE)*eurostat_totals[[#This Row],[2020 1]]</f>
        <v>0</v>
      </c>
      <c r="BB398" s="81">
        <f ca="1">VLOOKUP(eurostat_totals[[#This Row],[energy carrier EUCalc]],$AE$11:$BI$24,COLUMN()-COLUMN($AD$29),FALSE)*eurostat_totals[[#This Row],[2020 1]]</f>
        <v>0</v>
      </c>
      <c r="BC398" s="81">
        <f>VLOOKUP(eurostat_totals[[#This Row],[energy carrier EUCalc]],$AE$11:$BI$24,COLUMN()-COLUMN($AD$29),FALSE)*eurostat_totals[[#This Row],[2020 1]]</f>
        <v>0</v>
      </c>
      <c r="BD398" s="81">
        <f ca="1">VLOOKUP(eurostat_totals[[#This Row],[energy carrier EUCalc]],$AE$11:$BI$24,COLUMN()-COLUMN($AD$29),FALSE)*eurostat_totals[[#This Row],[2020 1]]</f>
        <v>0</v>
      </c>
      <c r="BE398" s="81">
        <f ca="1">VLOOKUP(eurostat_totals[[#This Row],[energy carrier EUCalc]],$AE$11:$BI$24,COLUMN()-COLUMN($AD$29),FALSE)*eurostat_totals[[#This Row],[2020 1]]</f>
        <v>0</v>
      </c>
      <c r="BF398" s="81">
        <f ca="1">VLOOKUP(eurostat_totals[[#This Row],[energy carrier EUCalc]],$AE$11:$BI$24,COLUMN()-COLUMN($AD$29),FALSE)*eurostat_totals[[#This Row],[2020 1]]</f>
        <v>0</v>
      </c>
      <c r="BG398" s="81">
        <f ca="1">VLOOKUP(eurostat_totals[[#This Row],[energy carrier EUCalc]],$AE$11:$BI$24,COLUMN()-COLUMN($AD$29),FALSE)*eurostat_totals[[#This Row],[2020 1]]</f>
        <v>0</v>
      </c>
      <c r="BH398" s="81">
        <f ca="1">VLOOKUP(eurostat_totals[[#This Row],[energy carrier EUCalc]],$AE$11:$BI$24,COLUMN()-COLUMN($AD$29),FALSE)*eurostat_totals[[#This Row],[2020 1]]</f>
        <v>0</v>
      </c>
      <c r="BI398" s="81">
        <f ca="1">VLOOKUP(eurostat_totals[[#This Row],[energy carrier EUCalc]],$AE$11:$BI$24,COLUMN()-COLUMN($AD$29),FALSE)*eurostat_totals[[#This Row],[2020 1]]</f>
        <v>0</v>
      </c>
    </row>
    <row r="399" spans="1:61" x14ac:dyDescent="0.25">
      <c r="A399" s="81" t="str">
        <f t="shared" si="137"/>
        <v>solid-ff-coalSpain</v>
      </c>
      <c r="B399" s="6" t="s">
        <v>39</v>
      </c>
      <c r="C399" t="s">
        <v>7</v>
      </c>
      <c r="D399" s="84">
        <v>5504.2948461651195</v>
      </c>
      <c r="E399" s="84">
        <v>6923.2660360699874</v>
      </c>
      <c r="F399" s="84">
        <v>8307.7306188324328</v>
      </c>
      <c r="G399" s="84">
        <v>6366.5224937813737</v>
      </c>
      <c r="H399" s="84">
        <v>5932.0250973371349</v>
      </c>
      <c r="I399" s="84">
        <v>4269.5047380012847</v>
      </c>
      <c r="J399" s="84">
        <v>4185.3140614033018</v>
      </c>
      <c r="K399" s="84">
        <v>4312.4702767339886</v>
      </c>
      <c r="L399" s="84">
        <v>3783.0967257403649</v>
      </c>
      <c r="M399" s="84">
        <v>2890.5919367768297</v>
      </c>
      <c r="N399" s="84">
        <v>2907.6848123351219</v>
      </c>
      <c r="O399" s="84">
        <v>3471.8740678321046</v>
      </c>
      <c r="P399" s="84">
        <v>3516.6904467316599</v>
      </c>
      <c r="Q399" s="84">
        <v>3162.7705699832172</v>
      </c>
      <c r="R399" s="84">
        <v>3822.49060940039</v>
      </c>
      <c r="S399" s="84">
        <v>3972.1630880671219</v>
      </c>
      <c r="T399" s="84">
        <v>3724.8047985014573</v>
      </c>
      <c r="U399" s="84">
        <v>3376.4180942999619</v>
      </c>
      <c r="V399" s="84">
        <v>3403.5842938876517</v>
      </c>
      <c r="W399" s="84">
        <v>3366.1788956307287</v>
      </c>
      <c r="X399" s="84">
        <v>3076.1790822757252</v>
      </c>
      <c r="Y399" s="84">
        <v>2055.2901383717012</v>
      </c>
      <c r="Z399" s="84">
        <v>1810.5867999593331</v>
      </c>
      <c r="AA399" s="84">
        <v>1513.5391457189673</v>
      </c>
      <c r="AB399" s="84">
        <v>1440.8749303592515</v>
      </c>
      <c r="AC399" s="84">
        <v>1389.3988441584761</v>
      </c>
      <c r="AD399" s="84">
        <v>1240.0103943615568</v>
      </c>
      <c r="AE399" s="84">
        <v>1244.072505489893</v>
      </c>
      <c r="AF399" s="84">
        <f t="shared" si="134"/>
        <v>1130.769646596005</v>
      </c>
      <c r="AG399" s="84">
        <f t="shared" si="135"/>
        <v>1054.2157467714126</v>
      </c>
      <c r="AH399" s="84">
        <f t="shared" si="136"/>
        <v>976.88391005384483</v>
      </c>
      <c r="AI399" s="84">
        <f ca="1">VLOOKUP(eurostat_totals[[#This Row],[energy carrier EUCalc]],$AE$11:$BI$24,COLUMN()-COLUMN($AD$29),FALSE)*eurostat_totals[[#This Row],[2020 1]]</f>
        <v>960.60251155294748</v>
      </c>
      <c r="AJ399" s="84">
        <f ca="1">VLOOKUP(eurostat_totals[[#This Row],[energy carrier EUCalc]],$AE$11:$BI$24,COLUMN()-COLUMN($AD$29),FALSE)*eurostat_totals[[#This Row],[2020 1]]</f>
        <v>944.32111305205001</v>
      </c>
      <c r="AK399" s="84">
        <f ca="1">VLOOKUP(eurostat_totals[[#This Row],[energy carrier EUCalc]],$AE$11:$BI$24,COLUMN()-COLUMN($AD$29),FALSE)*eurostat_totals[[#This Row],[2020 1]]</f>
        <v>928.03971455115254</v>
      </c>
      <c r="AL399" s="84">
        <f ca="1">VLOOKUP(eurostat_totals[[#This Row],[energy carrier EUCalc]],$AE$11:$BI$24,COLUMN()-COLUMN($AD$29),FALSE)*eurostat_totals[[#This Row],[2020 1]]</f>
        <v>911.75831605025519</v>
      </c>
      <c r="AM399" s="84">
        <f ca="1">VLOOKUP(eurostat_totals[[#This Row],[energy carrier EUCalc]],$AE$11:$BI$24,COLUMN()-COLUMN($AD$29),FALSE)*eurostat_totals[[#This Row],[2020 1]]</f>
        <v>895.47691754935784</v>
      </c>
      <c r="AN399" s="84">
        <f ca="1">VLOOKUP(eurostat_totals[[#This Row],[energy carrier EUCalc]],$AE$11:$BI$24,COLUMN()-COLUMN($AD$29),FALSE)*eurostat_totals[[#This Row],[2020 1]]</f>
        <v>879.19551904846037</v>
      </c>
      <c r="AO399" s="84">
        <f>VLOOKUP(eurostat_totals[[#This Row],[energy carrier EUCalc]],$AE$11:$BI$24,COLUMN()-COLUMN($AD$29),FALSE)*eurostat_totals[[#This Row],[2020 1]]</f>
        <v>976.88391005384483</v>
      </c>
      <c r="AP399" s="84">
        <f ca="1">VLOOKUP(eurostat_totals[[#This Row],[energy carrier EUCalc]],$AE$11:$BI$24,COLUMN()-COLUMN($AD$29),FALSE)*eurostat_totals[[#This Row],[2020 1]]</f>
        <v>960.60251155294748</v>
      </c>
      <c r="AQ399" s="84">
        <f ca="1">VLOOKUP(eurostat_totals[[#This Row],[energy carrier EUCalc]],$AE$11:$BI$24,COLUMN()-COLUMN($AD$29),FALSE)*eurostat_totals[[#This Row],[2020 1]]</f>
        <v>944.32111305205001</v>
      </c>
      <c r="AR399" s="81">
        <f ca="1">VLOOKUP(eurostat_totals[[#This Row],[energy carrier EUCalc]],$AE$11:$BI$24,COLUMN()-COLUMN($AD$29),FALSE)*eurostat_totals[[#This Row],[2020 1]]</f>
        <v>928.03971455115254</v>
      </c>
      <c r="AS399" s="81">
        <f ca="1">VLOOKUP(eurostat_totals[[#This Row],[energy carrier EUCalc]],$AE$11:$BI$24,COLUMN()-COLUMN($AD$29),FALSE)*eurostat_totals[[#This Row],[2020 1]]</f>
        <v>911.75831605025519</v>
      </c>
      <c r="AT399" s="81">
        <f ca="1">VLOOKUP(eurostat_totals[[#This Row],[energy carrier EUCalc]],$AE$11:$BI$24,COLUMN()-COLUMN($AD$29),FALSE)*eurostat_totals[[#This Row],[2020 1]]</f>
        <v>895.47691754935784</v>
      </c>
      <c r="AU399" s="81">
        <f ca="1">VLOOKUP(eurostat_totals[[#This Row],[energy carrier EUCalc]],$AE$11:$BI$24,COLUMN()-COLUMN($AD$29),FALSE)*eurostat_totals[[#This Row],[2020 1]]</f>
        <v>488.44195502692241</v>
      </c>
      <c r="AV399" s="81">
        <f>VLOOKUP(eurostat_totals[[#This Row],[energy carrier EUCalc]],$AE$11:$BI$24,COLUMN()-COLUMN($AD$29),FALSE)*eurostat_totals[[#This Row],[2020 1]]</f>
        <v>976.88391005384483</v>
      </c>
      <c r="AW399" s="81">
        <f ca="1">VLOOKUP(eurostat_totals[[#This Row],[energy carrier EUCalc]],$AE$11:$BI$24,COLUMN()-COLUMN($AD$29),FALSE)*eurostat_totals[[#This Row],[2020 1]]</f>
        <v>960.60251155294748</v>
      </c>
      <c r="AX399" s="81">
        <f ca="1">VLOOKUP(eurostat_totals[[#This Row],[energy carrier EUCalc]],$AE$11:$BI$24,COLUMN()-COLUMN($AD$29),FALSE)*eurostat_totals[[#This Row],[2020 1]]</f>
        <v>944.32111305205001</v>
      </c>
      <c r="AY399" s="81">
        <f ca="1">VLOOKUP(eurostat_totals[[#This Row],[energy carrier EUCalc]],$AE$11:$BI$24,COLUMN()-COLUMN($AD$29),FALSE)*eurostat_totals[[#This Row],[2020 1]]</f>
        <v>928.03971455115254</v>
      </c>
      <c r="AZ399" s="81">
        <f ca="1">VLOOKUP(eurostat_totals[[#This Row],[energy carrier EUCalc]],$AE$11:$BI$24,COLUMN()-COLUMN($AD$29),FALSE)*eurostat_totals[[#This Row],[2020 1]]</f>
        <v>911.75831605025519</v>
      </c>
      <c r="BA399" s="81">
        <f ca="1">VLOOKUP(eurostat_totals[[#This Row],[energy carrier EUCalc]],$AE$11:$BI$24,COLUMN()-COLUMN($AD$29),FALSE)*eurostat_totals[[#This Row],[2020 1]]</f>
        <v>895.47691754935784</v>
      </c>
      <c r="BB399" s="81">
        <f ca="1">VLOOKUP(eurostat_totals[[#This Row],[energy carrier EUCalc]],$AE$11:$BI$24,COLUMN()-COLUMN($AD$29),FALSE)*eurostat_totals[[#This Row],[2020 1]]</f>
        <v>341.90936851884567</v>
      </c>
      <c r="BC399" s="81">
        <f>VLOOKUP(eurostat_totals[[#This Row],[energy carrier EUCalc]],$AE$11:$BI$24,COLUMN()-COLUMN($AD$29),FALSE)*eurostat_totals[[#This Row],[2020 1]]</f>
        <v>976.88391005384483</v>
      </c>
      <c r="BD399" s="81">
        <f ca="1">VLOOKUP(eurostat_totals[[#This Row],[energy carrier EUCalc]],$AE$11:$BI$24,COLUMN()-COLUMN($AD$29),FALSE)*eurostat_totals[[#This Row],[2020 1]]</f>
        <v>960.60251155294748</v>
      </c>
      <c r="BE399" s="81">
        <f ca="1">VLOOKUP(eurostat_totals[[#This Row],[energy carrier EUCalc]],$AE$11:$BI$24,COLUMN()-COLUMN($AD$29),FALSE)*eurostat_totals[[#This Row],[2020 1]]</f>
        <v>944.32111305205001</v>
      </c>
      <c r="BF399" s="81">
        <f ca="1">VLOOKUP(eurostat_totals[[#This Row],[energy carrier EUCalc]],$AE$11:$BI$24,COLUMN()-COLUMN($AD$29),FALSE)*eurostat_totals[[#This Row],[2020 1]]</f>
        <v>928.03971455115254</v>
      </c>
      <c r="BG399" s="81">
        <f ca="1">VLOOKUP(eurostat_totals[[#This Row],[energy carrier EUCalc]],$AE$11:$BI$24,COLUMN()-COLUMN($AD$29),FALSE)*eurostat_totals[[#This Row],[2020 1]]</f>
        <v>911.75831605025519</v>
      </c>
      <c r="BH399" s="81">
        <f ca="1">VLOOKUP(eurostat_totals[[#This Row],[energy carrier EUCalc]],$AE$11:$BI$24,COLUMN()-COLUMN($AD$29),FALSE)*eurostat_totals[[#This Row],[2020 1]]</f>
        <v>895.47691754935784</v>
      </c>
      <c r="BI399" s="81">
        <f ca="1">VLOOKUP(eurostat_totals[[#This Row],[energy carrier EUCalc]],$AE$11:$BI$24,COLUMN()-COLUMN($AD$29),FALSE)*eurostat_totals[[#This Row],[2020 1]]</f>
        <v>48.844195502692287</v>
      </c>
    </row>
    <row r="400" spans="1:61" x14ac:dyDescent="0.25">
      <c r="A400" s="81" t="str">
        <f t="shared" si="137"/>
        <v>solid-ff-coalSweden</v>
      </c>
      <c r="B400" s="6" t="s">
        <v>39</v>
      </c>
      <c r="C400" t="s">
        <v>9</v>
      </c>
      <c r="D400" s="84">
        <v>0</v>
      </c>
      <c r="E400" s="84">
        <v>0</v>
      </c>
      <c r="F400" s="84">
        <v>0</v>
      </c>
      <c r="G400" s="84">
        <v>0</v>
      </c>
      <c r="H400" s="84">
        <v>0</v>
      </c>
      <c r="I400" s="84">
        <v>0</v>
      </c>
      <c r="J400" s="84">
        <v>0</v>
      </c>
      <c r="K400" s="84">
        <v>0</v>
      </c>
      <c r="L400" s="84">
        <v>0</v>
      </c>
      <c r="M400" s="84">
        <v>0</v>
      </c>
      <c r="N400" s="84">
        <v>0</v>
      </c>
      <c r="O400" s="84">
        <v>0</v>
      </c>
      <c r="P400" s="84">
        <v>0</v>
      </c>
      <c r="Q400" s="84">
        <v>0</v>
      </c>
      <c r="R400" s="84">
        <v>0</v>
      </c>
      <c r="S400" s="84">
        <v>0</v>
      </c>
      <c r="T400" s="84">
        <v>0</v>
      </c>
      <c r="U400" s="84">
        <v>0</v>
      </c>
      <c r="V400" s="84">
        <v>0</v>
      </c>
      <c r="W400" s="84">
        <v>0</v>
      </c>
      <c r="X400" s="84">
        <v>0</v>
      </c>
      <c r="Y400" s="84">
        <v>0</v>
      </c>
      <c r="Z400" s="84">
        <v>0</v>
      </c>
      <c r="AA400" s="84">
        <v>0</v>
      </c>
      <c r="AB400" s="84">
        <v>0</v>
      </c>
      <c r="AC400" s="84">
        <v>0</v>
      </c>
      <c r="AD400" s="84">
        <v>0</v>
      </c>
      <c r="AE400" s="84">
        <v>0</v>
      </c>
      <c r="AF400" s="84">
        <f t="shared" si="134"/>
        <v>0</v>
      </c>
      <c r="AG400" s="84">
        <f t="shared" si="135"/>
        <v>0</v>
      </c>
      <c r="AH400" s="84">
        <f t="shared" si="136"/>
        <v>0</v>
      </c>
      <c r="AI400" s="84">
        <f ca="1">VLOOKUP(eurostat_totals[[#This Row],[energy carrier EUCalc]],$AE$11:$BI$24,COLUMN()-COLUMN($AD$29),FALSE)*eurostat_totals[[#This Row],[2020 1]]</f>
        <v>0</v>
      </c>
      <c r="AJ400" s="84">
        <f ca="1">VLOOKUP(eurostat_totals[[#This Row],[energy carrier EUCalc]],$AE$11:$BI$24,COLUMN()-COLUMN($AD$29),FALSE)*eurostat_totals[[#This Row],[2020 1]]</f>
        <v>0</v>
      </c>
      <c r="AK400" s="84">
        <f ca="1">VLOOKUP(eurostat_totals[[#This Row],[energy carrier EUCalc]],$AE$11:$BI$24,COLUMN()-COLUMN($AD$29),FALSE)*eurostat_totals[[#This Row],[2020 1]]</f>
        <v>0</v>
      </c>
      <c r="AL400" s="84">
        <f ca="1">VLOOKUP(eurostat_totals[[#This Row],[energy carrier EUCalc]],$AE$11:$BI$24,COLUMN()-COLUMN($AD$29),FALSE)*eurostat_totals[[#This Row],[2020 1]]</f>
        <v>0</v>
      </c>
      <c r="AM400" s="84">
        <f ca="1">VLOOKUP(eurostat_totals[[#This Row],[energy carrier EUCalc]],$AE$11:$BI$24,COLUMN()-COLUMN($AD$29),FALSE)*eurostat_totals[[#This Row],[2020 1]]</f>
        <v>0</v>
      </c>
      <c r="AN400" s="84">
        <f ca="1">VLOOKUP(eurostat_totals[[#This Row],[energy carrier EUCalc]],$AE$11:$BI$24,COLUMN()-COLUMN($AD$29),FALSE)*eurostat_totals[[#This Row],[2020 1]]</f>
        <v>0</v>
      </c>
      <c r="AO400" s="84">
        <f>VLOOKUP(eurostat_totals[[#This Row],[energy carrier EUCalc]],$AE$11:$BI$24,COLUMN()-COLUMN($AD$29),FALSE)*eurostat_totals[[#This Row],[2020 1]]</f>
        <v>0</v>
      </c>
      <c r="AP400" s="84">
        <f ca="1">VLOOKUP(eurostat_totals[[#This Row],[energy carrier EUCalc]],$AE$11:$BI$24,COLUMN()-COLUMN($AD$29),FALSE)*eurostat_totals[[#This Row],[2020 1]]</f>
        <v>0</v>
      </c>
      <c r="AQ400" s="84">
        <f ca="1">VLOOKUP(eurostat_totals[[#This Row],[energy carrier EUCalc]],$AE$11:$BI$24,COLUMN()-COLUMN($AD$29),FALSE)*eurostat_totals[[#This Row],[2020 1]]</f>
        <v>0</v>
      </c>
      <c r="AR400" s="81">
        <f ca="1">VLOOKUP(eurostat_totals[[#This Row],[energy carrier EUCalc]],$AE$11:$BI$24,COLUMN()-COLUMN($AD$29),FALSE)*eurostat_totals[[#This Row],[2020 1]]</f>
        <v>0</v>
      </c>
      <c r="AS400" s="81">
        <f ca="1">VLOOKUP(eurostat_totals[[#This Row],[energy carrier EUCalc]],$AE$11:$BI$24,COLUMN()-COLUMN($AD$29),FALSE)*eurostat_totals[[#This Row],[2020 1]]</f>
        <v>0</v>
      </c>
      <c r="AT400" s="81">
        <f ca="1">VLOOKUP(eurostat_totals[[#This Row],[energy carrier EUCalc]],$AE$11:$BI$24,COLUMN()-COLUMN($AD$29),FALSE)*eurostat_totals[[#This Row],[2020 1]]</f>
        <v>0</v>
      </c>
      <c r="AU400" s="81">
        <f ca="1">VLOOKUP(eurostat_totals[[#This Row],[energy carrier EUCalc]],$AE$11:$BI$24,COLUMN()-COLUMN($AD$29),FALSE)*eurostat_totals[[#This Row],[2020 1]]</f>
        <v>0</v>
      </c>
      <c r="AV400" s="81">
        <f>VLOOKUP(eurostat_totals[[#This Row],[energy carrier EUCalc]],$AE$11:$BI$24,COLUMN()-COLUMN($AD$29),FALSE)*eurostat_totals[[#This Row],[2020 1]]</f>
        <v>0</v>
      </c>
      <c r="AW400" s="81">
        <f ca="1">VLOOKUP(eurostat_totals[[#This Row],[energy carrier EUCalc]],$AE$11:$BI$24,COLUMN()-COLUMN($AD$29),FALSE)*eurostat_totals[[#This Row],[2020 1]]</f>
        <v>0</v>
      </c>
      <c r="AX400" s="81">
        <f ca="1">VLOOKUP(eurostat_totals[[#This Row],[energy carrier EUCalc]],$AE$11:$BI$24,COLUMN()-COLUMN($AD$29),FALSE)*eurostat_totals[[#This Row],[2020 1]]</f>
        <v>0</v>
      </c>
      <c r="AY400" s="81">
        <f ca="1">VLOOKUP(eurostat_totals[[#This Row],[energy carrier EUCalc]],$AE$11:$BI$24,COLUMN()-COLUMN($AD$29),FALSE)*eurostat_totals[[#This Row],[2020 1]]</f>
        <v>0</v>
      </c>
      <c r="AZ400" s="81">
        <f ca="1">VLOOKUP(eurostat_totals[[#This Row],[energy carrier EUCalc]],$AE$11:$BI$24,COLUMN()-COLUMN($AD$29),FALSE)*eurostat_totals[[#This Row],[2020 1]]</f>
        <v>0</v>
      </c>
      <c r="BA400" s="81">
        <f ca="1">VLOOKUP(eurostat_totals[[#This Row],[energy carrier EUCalc]],$AE$11:$BI$24,COLUMN()-COLUMN($AD$29),FALSE)*eurostat_totals[[#This Row],[2020 1]]</f>
        <v>0</v>
      </c>
      <c r="BB400" s="81">
        <f ca="1">VLOOKUP(eurostat_totals[[#This Row],[energy carrier EUCalc]],$AE$11:$BI$24,COLUMN()-COLUMN($AD$29),FALSE)*eurostat_totals[[#This Row],[2020 1]]</f>
        <v>0</v>
      </c>
      <c r="BC400" s="81">
        <f>VLOOKUP(eurostat_totals[[#This Row],[energy carrier EUCalc]],$AE$11:$BI$24,COLUMN()-COLUMN($AD$29),FALSE)*eurostat_totals[[#This Row],[2020 1]]</f>
        <v>0</v>
      </c>
      <c r="BD400" s="81">
        <f ca="1">VLOOKUP(eurostat_totals[[#This Row],[energy carrier EUCalc]],$AE$11:$BI$24,COLUMN()-COLUMN($AD$29),FALSE)*eurostat_totals[[#This Row],[2020 1]]</f>
        <v>0</v>
      </c>
      <c r="BE400" s="81">
        <f ca="1">VLOOKUP(eurostat_totals[[#This Row],[energy carrier EUCalc]],$AE$11:$BI$24,COLUMN()-COLUMN($AD$29),FALSE)*eurostat_totals[[#This Row],[2020 1]]</f>
        <v>0</v>
      </c>
      <c r="BF400" s="81">
        <f ca="1">VLOOKUP(eurostat_totals[[#This Row],[energy carrier EUCalc]],$AE$11:$BI$24,COLUMN()-COLUMN($AD$29),FALSE)*eurostat_totals[[#This Row],[2020 1]]</f>
        <v>0</v>
      </c>
      <c r="BG400" s="81">
        <f ca="1">VLOOKUP(eurostat_totals[[#This Row],[energy carrier EUCalc]],$AE$11:$BI$24,COLUMN()-COLUMN($AD$29),FALSE)*eurostat_totals[[#This Row],[2020 1]]</f>
        <v>0</v>
      </c>
      <c r="BH400" s="81">
        <f ca="1">VLOOKUP(eurostat_totals[[#This Row],[energy carrier EUCalc]],$AE$11:$BI$24,COLUMN()-COLUMN($AD$29),FALSE)*eurostat_totals[[#This Row],[2020 1]]</f>
        <v>0</v>
      </c>
      <c r="BI400" s="81">
        <f ca="1">VLOOKUP(eurostat_totals[[#This Row],[energy carrier EUCalc]],$AE$11:$BI$24,COLUMN()-COLUMN($AD$29),FALSE)*eurostat_totals[[#This Row],[2020 1]]</f>
        <v>0</v>
      </c>
    </row>
    <row r="401" spans="1:61" x14ac:dyDescent="0.25">
      <c r="A401" s="81" t="str">
        <f t="shared" si="137"/>
        <v>solid-ff-coalUnited Kingdom</v>
      </c>
      <c r="B401" s="78" t="s">
        <v>39</v>
      </c>
      <c r="C401" t="s">
        <v>4</v>
      </c>
      <c r="D401" s="84">
        <v>75978.30887565884</v>
      </c>
      <c r="E401" s="84">
        <v>80764.004367708359</v>
      </c>
      <c r="F401" s="84">
        <v>69498.235977888151</v>
      </c>
      <c r="G401" s="84">
        <v>79241.818543941074</v>
      </c>
      <c r="H401" s="84">
        <v>65953.856344550484</v>
      </c>
      <c r="I401" s="84">
        <v>49605.174296406607</v>
      </c>
      <c r="J401" s="84">
        <v>49347.35136101042</v>
      </c>
      <c r="K401" s="84">
        <v>43479.352494161642</v>
      </c>
      <c r="L401" s="84">
        <v>40729.641874475288</v>
      </c>
      <c r="M401" s="84">
        <v>42476.407834101818</v>
      </c>
      <c r="N401" s="84">
        <v>34026.96679834574</v>
      </c>
      <c r="O401" s="84">
        <v>32130.75061126838</v>
      </c>
      <c r="P401" s="84">
        <v>31019.747952955026</v>
      </c>
      <c r="Q401" s="84">
        <v>25205.427389997618</v>
      </c>
      <c r="R401" s="84">
        <v>20593.766149655836</v>
      </c>
      <c r="S401" s="84">
        <v>14171.909678427834</v>
      </c>
      <c r="T401" s="84">
        <v>13014.552270931004</v>
      </c>
      <c r="U401" s="84">
        <v>13739.314092101977</v>
      </c>
      <c r="V401" s="84">
        <v>15146.436057308374</v>
      </c>
      <c r="W401" s="84">
        <v>14259.64612136164</v>
      </c>
      <c r="X401" s="84">
        <v>15510.096080121781</v>
      </c>
      <c r="Y401" s="84">
        <v>14279.871524569409</v>
      </c>
      <c r="Z401" s="84">
        <v>13802.982471170331</v>
      </c>
      <c r="AA401" s="84">
        <v>14079.460543825706</v>
      </c>
      <c r="AB401" s="84">
        <v>11550.53086523083</v>
      </c>
      <c r="AC401" s="84">
        <v>11311.125782380301</v>
      </c>
      <c r="AD401" s="84">
        <v>11075.944990575879</v>
      </c>
      <c r="AE401" s="84">
        <v>10916.400334957993</v>
      </c>
      <c r="AF401" s="84">
        <f t="shared" si="134"/>
        <v>10339.083907715525</v>
      </c>
      <c r="AG401" s="84">
        <f t="shared" si="135"/>
        <v>9591.0085804934897</v>
      </c>
      <c r="AH401" s="84">
        <f t="shared" si="136"/>
        <v>9199.1041235460216</v>
      </c>
      <c r="AI401" s="84">
        <f ca="1">VLOOKUP(eurostat_totals[[#This Row],[energy carrier EUCalc]],$AE$11:$BI$24,COLUMN()-COLUMN($AD$29),FALSE)*eurostat_totals[[#This Row],[2020 1]]</f>
        <v>9045.7857214869218</v>
      </c>
      <c r="AJ401" s="84">
        <f ca="1">VLOOKUP(eurostat_totals[[#This Row],[energy carrier EUCalc]],$AE$11:$BI$24,COLUMN()-COLUMN($AD$29),FALSE)*eurostat_totals[[#This Row],[2020 1]]</f>
        <v>8892.4673194278203</v>
      </c>
      <c r="AK401" s="84">
        <f ca="1">VLOOKUP(eurostat_totals[[#This Row],[energy carrier EUCalc]],$AE$11:$BI$24,COLUMN()-COLUMN($AD$29),FALSE)*eurostat_totals[[#This Row],[2020 1]]</f>
        <v>8739.1489173687205</v>
      </c>
      <c r="AL401" s="84">
        <f ca="1">VLOOKUP(eurostat_totals[[#This Row],[energy carrier EUCalc]],$AE$11:$BI$24,COLUMN()-COLUMN($AD$29),FALSE)*eurostat_totals[[#This Row],[2020 1]]</f>
        <v>8585.8305153096208</v>
      </c>
      <c r="AM401" s="84">
        <f ca="1">VLOOKUP(eurostat_totals[[#This Row],[energy carrier EUCalc]],$AE$11:$BI$24,COLUMN()-COLUMN($AD$29),FALSE)*eurostat_totals[[#This Row],[2020 1]]</f>
        <v>8432.512113250521</v>
      </c>
      <c r="AN401" s="84">
        <f ca="1">VLOOKUP(eurostat_totals[[#This Row],[energy carrier EUCalc]],$AE$11:$BI$24,COLUMN()-COLUMN($AD$29),FALSE)*eurostat_totals[[#This Row],[2020 1]]</f>
        <v>8279.1937111914194</v>
      </c>
      <c r="AO401" s="84">
        <f>VLOOKUP(eurostat_totals[[#This Row],[energy carrier EUCalc]],$AE$11:$BI$24,COLUMN()-COLUMN($AD$29),FALSE)*eurostat_totals[[#This Row],[2020 1]]</f>
        <v>9199.1041235460216</v>
      </c>
      <c r="AP401" s="84">
        <f ca="1">VLOOKUP(eurostat_totals[[#This Row],[energy carrier EUCalc]],$AE$11:$BI$24,COLUMN()-COLUMN($AD$29),FALSE)*eurostat_totals[[#This Row],[2020 1]]</f>
        <v>9045.7857214869218</v>
      </c>
      <c r="AQ401" s="84">
        <f ca="1">VLOOKUP(eurostat_totals[[#This Row],[energy carrier EUCalc]],$AE$11:$BI$24,COLUMN()-COLUMN($AD$29),FALSE)*eurostat_totals[[#This Row],[2020 1]]</f>
        <v>8892.4673194278203</v>
      </c>
      <c r="AR401" s="81">
        <f ca="1">VLOOKUP(eurostat_totals[[#This Row],[energy carrier EUCalc]],$AE$11:$BI$24,COLUMN()-COLUMN($AD$29),FALSE)*eurostat_totals[[#This Row],[2020 1]]</f>
        <v>8739.1489173687205</v>
      </c>
      <c r="AS401" s="81">
        <f ca="1">VLOOKUP(eurostat_totals[[#This Row],[energy carrier EUCalc]],$AE$11:$BI$24,COLUMN()-COLUMN($AD$29),FALSE)*eurostat_totals[[#This Row],[2020 1]]</f>
        <v>8585.8305153096208</v>
      </c>
      <c r="AT401" s="81">
        <f ca="1">VLOOKUP(eurostat_totals[[#This Row],[energy carrier EUCalc]],$AE$11:$BI$24,COLUMN()-COLUMN($AD$29),FALSE)*eurostat_totals[[#This Row],[2020 1]]</f>
        <v>8432.512113250521</v>
      </c>
      <c r="AU401" s="81">
        <f ca="1">VLOOKUP(eurostat_totals[[#This Row],[energy carrier EUCalc]],$AE$11:$BI$24,COLUMN()-COLUMN($AD$29),FALSE)*eurostat_totals[[#This Row],[2020 1]]</f>
        <v>4599.5520617730108</v>
      </c>
      <c r="AV401" s="81">
        <f>VLOOKUP(eurostat_totals[[#This Row],[energy carrier EUCalc]],$AE$11:$BI$24,COLUMN()-COLUMN($AD$29),FALSE)*eurostat_totals[[#This Row],[2020 1]]</f>
        <v>9199.1041235460216</v>
      </c>
      <c r="AW401" s="81">
        <f ca="1">VLOOKUP(eurostat_totals[[#This Row],[energy carrier EUCalc]],$AE$11:$BI$24,COLUMN()-COLUMN($AD$29),FALSE)*eurostat_totals[[#This Row],[2020 1]]</f>
        <v>9045.7857214869218</v>
      </c>
      <c r="AX401" s="81">
        <f ca="1">VLOOKUP(eurostat_totals[[#This Row],[energy carrier EUCalc]],$AE$11:$BI$24,COLUMN()-COLUMN($AD$29),FALSE)*eurostat_totals[[#This Row],[2020 1]]</f>
        <v>8892.4673194278203</v>
      </c>
      <c r="AY401" s="81">
        <f ca="1">VLOOKUP(eurostat_totals[[#This Row],[energy carrier EUCalc]],$AE$11:$BI$24,COLUMN()-COLUMN($AD$29),FALSE)*eurostat_totals[[#This Row],[2020 1]]</f>
        <v>8739.1489173687205</v>
      </c>
      <c r="AZ401" s="81">
        <f ca="1">VLOOKUP(eurostat_totals[[#This Row],[energy carrier EUCalc]],$AE$11:$BI$24,COLUMN()-COLUMN($AD$29),FALSE)*eurostat_totals[[#This Row],[2020 1]]</f>
        <v>8585.8305153096208</v>
      </c>
      <c r="BA401" s="81">
        <f ca="1">VLOOKUP(eurostat_totals[[#This Row],[energy carrier EUCalc]],$AE$11:$BI$24,COLUMN()-COLUMN($AD$29),FALSE)*eurostat_totals[[#This Row],[2020 1]]</f>
        <v>8432.512113250521</v>
      </c>
      <c r="BB401" s="81">
        <f ca="1">VLOOKUP(eurostat_totals[[#This Row],[energy carrier EUCalc]],$AE$11:$BI$24,COLUMN()-COLUMN($AD$29),FALSE)*eurostat_totals[[#This Row],[2020 1]]</f>
        <v>3219.6864432411076</v>
      </c>
      <c r="BC401" s="81">
        <f>VLOOKUP(eurostat_totals[[#This Row],[energy carrier EUCalc]],$AE$11:$BI$24,COLUMN()-COLUMN($AD$29),FALSE)*eurostat_totals[[#This Row],[2020 1]]</f>
        <v>9199.1041235460216</v>
      </c>
      <c r="BD401" s="81">
        <f ca="1">VLOOKUP(eurostat_totals[[#This Row],[energy carrier EUCalc]],$AE$11:$BI$24,COLUMN()-COLUMN($AD$29),FALSE)*eurostat_totals[[#This Row],[2020 1]]</f>
        <v>9045.7857214869218</v>
      </c>
      <c r="BE401" s="81">
        <f ca="1">VLOOKUP(eurostat_totals[[#This Row],[energy carrier EUCalc]],$AE$11:$BI$24,COLUMN()-COLUMN($AD$29),FALSE)*eurostat_totals[[#This Row],[2020 1]]</f>
        <v>8892.4673194278203</v>
      </c>
      <c r="BF401" s="81">
        <f ca="1">VLOOKUP(eurostat_totals[[#This Row],[energy carrier EUCalc]],$AE$11:$BI$24,COLUMN()-COLUMN($AD$29),FALSE)*eurostat_totals[[#This Row],[2020 1]]</f>
        <v>8739.1489173687205</v>
      </c>
      <c r="BG401" s="81">
        <f ca="1">VLOOKUP(eurostat_totals[[#This Row],[energy carrier EUCalc]],$AE$11:$BI$24,COLUMN()-COLUMN($AD$29),FALSE)*eurostat_totals[[#This Row],[2020 1]]</f>
        <v>8585.8305153096208</v>
      </c>
      <c r="BH401" s="81">
        <f ca="1">VLOOKUP(eurostat_totals[[#This Row],[energy carrier EUCalc]],$AE$11:$BI$24,COLUMN()-COLUMN($AD$29),FALSE)*eurostat_totals[[#This Row],[2020 1]]</f>
        <v>8432.512113250521</v>
      </c>
      <c r="BI401" s="81">
        <f ca="1">VLOOKUP(eurostat_totals[[#This Row],[energy carrier EUCalc]],$AE$11:$BI$24,COLUMN()-COLUMN($AD$29),FALSE)*eurostat_totals[[#This Row],[2020 1]]</f>
        <v>459.95520617730148</v>
      </c>
    </row>
    <row r="402" spans="1:61" x14ac:dyDescent="0.25">
      <c r="A402" s="81" t="str">
        <f t="shared" si="137"/>
        <v>solid-wasteAustria</v>
      </c>
      <c r="B402" s="6" t="s">
        <v>76</v>
      </c>
      <c r="C402" t="s">
        <v>12</v>
      </c>
      <c r="D402" s="84">
        <v>0</v>
      </c>
      <c r="E402" s="84">
        <v>0</v>
      </c>
      <c r="F402" s="84">
        <v>0</v>
      </c>
      <c r="G402" s="84">
        <v>0</v>
      </c>
      <c r="H402" s="84">
        <v>0</v>
      </c>
      <c r="I402" s="84">
        <v>0</v>
      </c>
      <c r="J402" s="84">
        <v>0</v>
      </c>
      <c r="K402" s="84">
        <v>0</v>
      </c>
      <c r="L402" s="84">
        <v>0</v>
      </c>
      <c r="M402" s="84">
        <v>0</v>
      </c>
      <c r="N402" s="84">
        <v>0</v>
      </c>
      <c r="O402" s="84">
        <v>0</v>
      </c>
      <c r="P402" s="84">
        <v>0</v>
      </c>
      <c r="Q402" s="84">
        <v>0</v>
      </c>
      <c r="R402" s="84">
        <v>0</v>
      </c>
      <c r="S402" s="84">
        <v>0</v>
      </c>
      <c r="T402" s="84">
        <v>0</v>
      </c>
      <c r="U402" s="84">
        <v>0</v>
      </c>
      <c r="V402" s="84">
        <v>0</v>
      </c>
      <c r="W402" s="84">
        <v>0</v>
      </c>
      <c r="X402" s="84">
        <v>0</v>
      </c>
      <c r="Y402" s="84">
        <v>0</v>
      </c>
      <c r="Z402" s="84">
        <v>0</v>
      </c>
      <c r="AA402" s="84">
        <v>0</v>
      </c>
      <c r="AB402" s="84">
        <v>0</v>
      </c>
      <c r="AC402" s="84">
        <v>0</v>
      </c>
      <c r="AD402" s="84">
        <v>0</v>
      </c>
      <c r="AE402" s="84">
        <v>0</v>
      </c>
      <c r="AF402" s="84">
        <f t="shared" si="134"/>
        <v>0</v>
      </c>
      <c r="AG402" s="84">
        <f t="shared" si="135"/>
        <v>0</v>
      </c>
      <c r="AH402" s="84">
        <f t="shared" si="136"/>
        <v>0</v>
      </c>
      <c r="AI402" s="84">
        <f ca="1">VLOOKUP(eurostat_totals[[#This Row],[energy carrier EUCalc]],$AE$11:$BI$24,COLUMN()-COLUMN($AD$29),FALSE)*eurostat_totals[[#This Row],[2020 1]]</f>
        <v>0</v>
      </c>
      <c r="AJ402" s="84">
        <f ca="1">VLOOKUP(eurostat_totals[[#This Row],[energy carrier EUCalc]],$AE$11:$BI$24,COLUMN()-COLUMN($AD$29),FALSE)*eurostat_totals[[#This Row],[2020 1]]</f>
        <v>0</v>
      </c>
      <c r="AK402" s="84">
        <f ca="1">VLOOKUP(eurostat_totals[[#This Row],[energy carrier EUCalc]],$AE$11:$BI$24,COLUMN()-COLUMN($AD$29),FALSE)*eurostat_totals[[#This Row],[2020 1]]</f>
        <v>0</v>
      </c>
      <c r="AL402" s="84">
        <f ca="1">VLOOKUP(eurostat_totals[[#This Row],[energy carrier EUCalc]],$AE$11:$BI$24,COLUMN()-COLUMN($AD$29),FALSE)*eurostat_totals[[#This Row],[2020 1]]</f>
        <v>0</v>
      </c>
      <c r="AM402" s="84">
        <f ca="1">VLOOKUP(eurostat_totals[[#This Row],[energy carrier EUCalc]],$AE$11:$BI$24,COLUMN()-COLUMN($AD$29),FALSE)*eurostat_totals[[#This Row],[2020 1]]</f>
        <v>0</v>
      </c>
      <c r="AN402" s="84">
        <f ca="1">VLOOKUP(eurostat_totals[[#This Row],[energy carrier EUCalc]],$AE$11:$BI$24,COLUMN()-COLUMN($AD$29),FALSE)*eurostat_totals[[#This Row],[2020 1]]</f>
        <v>0</v>
      </c>
      <c r="AO402" s="84">
        <f>VLOOKUP(eurostat_totals[[#This Row],[energy carrier EUCalc]],$AE$11:$BI$24,COLUMN()-COLUMN($AD$29),FALSE)*eurostat_totals[[#This Row],[2020 1]]</f>
        <v>0</v>
      </c>
      <c r="AP402" s="84">
        <f ca="1">VLOOKUP(eurostat_totals[[#This Row],[energy carrier EUCalc]],$AE$11:$BI$24,COLUMN()-COLUMN($AD$29),FALSE)*eurostat_totals[[#This Row],[2020 1]]</f>
        <v>0</v>
      </c>
      <c r="AQ402" s="84">
        <f ca="1">VLOOKUP(eurostat_totals[[#This Row],[energy carrier EUCalc]],$AE$11:$BI$24,COLUMN()-COLUMN($AD$29),FALSE)*eurostat_totals[[#This Row],[2020 1]]</f>
        <v>0</v>
      </c>
      <c r="AR402" s="81">
        <f ca="1">VLOOKUP(eurostat_totals[[#This Row],[energy carrier EUCalc]],$AE$11:$BI$24,COLUMN()-COLUMN($AD$29),FALSE)*eurostat_totals[[#This Row],[2020 1]]</f>
        <v>0</v>
      </c>
      <c r="AS402" s="81">
        <f ca="1">VLOOKUP(eurostat_totals[[#This Row],[energy carrier EUCalc]],$AE$11:$BI$24,COLUMN()-COLUMN($AD$29),FALSE)*eurostat_totals[[#This Row],[2020 1]]</f>
        <v>0</v>
      </c>
      <c r="AT402" s="81">
        <f ca="1">VLOOKUP(eurostat_totals[[#This Row],[energy carrier EUCalc]],$AE$11:$BI$24,COLUMN()-COLUMN($AD$29),FALSE)*eurostat_totals[[#This Row],[2020 1]]</f>
        <v>0</v>
      </c>
      <c r="AU402" s="81">
        <f ca="1">VLOOKUP(eurostat_totals[[#This Row],[energy carrier EUCalc]],$AE$11:$BI$24,COLUMN()-COLUMN($AD$29),FALSE)*eurostat_totals[[#This Row],[2020 1]]</f>
        <v>0</v>
      </c>
      <c r="AV402" s="81">
        <f>VLOOKUP(eurostat_totals[[#This Row],[energy carrier EUCalc]],$AE$11:$BI$24,COLUMN()-COLUMN($AD$29),FALSE)*eurostat_totals[[#This Row],[2020 1]]</f>
        <v>0</v>
      </c>
      <c r="AW402" s="81">
        <f ca="1">VLOOKUP(eurostat_totals[[#This Row],[energy carrier EUCalc]],$AE$11:$BI$24,COLUMN()-COLUMN($AD$29),FALSE)*eurostat_totals[[#This Row],[2020 1]]</f>
        <v>0</v>
      </c>
      <c r="AX402" s="81">
        <f ca="1">VLOOKUP(eurostat_totals[[#This Row],[energy carrier EUCalc]],$AE$11:$BI$24,COLUMN()-COLUMN($AD$29),FALSE)*eurostat_totals[[#This Row],[2020 1]]</f>
        <v>0</v>
      </c>
      <c r="AY402" s="81">
        <f ca="1">VLOOKUP(eurostat_totals[[#This Row],[energy carrier EUCalc]],$AE$11:$BI$24,COLUMN()-COLUMN($AD$29),FALSE)*eurostat_totals[[#This Row],[2020 1]]</f>
        <v>0</v>
      </c>
      <c r="AZ402" s="81">
        <f ca="1">VLOOKUP(eurostat_totals[[#This Row],[energy carrier EUCalc]],$AE$11:$BI$24,COLUMN()-COLUMN($AD$29),FALSE)*eurostat_totals[[#This Row],[2020 1]]</f>
        <v>0</v>
      </c>
      <c r="BA402" s="81">
        <f ca="1">VLOOKUP(eurostat_totals[[#This Row],[energy carrier EUCalc]],$AE$11:$BI$24,COLUMN()-COLUMN($AD$29),FALSE)*eurostat_totals[[#This Row],[2020 1]]</f>
        <v>0</v>
      </c>
      <c r="BB402" s="81">
        <f ca="1">VLOOKUP(eurostat_totals[[#This Row],[energy carrier EUCalc]],$AE$11:$BI$24,COLUMN()-COLUMN($AD$29),FALSE)*eurostat_totals[[#This Row],[2020 1]]</f>
        <v>0</v>
      </c>
      <c r="BC402" s="81">
        <f>VLOOKUP(eurostat_totals[[#This Row],[energy carrier EUCalc]],$AE$11:$BI$24,COLUMN()-COLUMN($AD$29),FALSE)*eurostat_totals[[#This Row],[2020 1]]</f>
        <v>0</v>
      </c>
      <c r="BD402" s="81">
        <f ca="1">VLOOKUP(eurostat_totals[[#This Row],[energy carrier EUCalc]],$AE$11:$BI$24,COLUMN()-COLUMN($AD$29),FALSE)*eurostat_totals[[#This Row],[2020 1]]</f>
        <v>0</v>
      </c>
      <c r="BE402" s="81">
        <f ca="1">VLOOKUP(eurostat_totals[[#This Row],[energy carrier EUCalc]],$AE$11:$BI$24,COLUMN()-COLUMN($AD$29),FALSE)*eurostat_totals[[#This Row],[2020 1]]</f>
        <v>0</v>
      </c>
      <c r="BF402" s="81">
        <f ca="1">VLOOKUP(eurostat_totals[[#This Row],[energy carrier EUCalc]],$AE$11:$BI$24,COLUMN()-COLUMN($AD$29),FALSE)*eurostat_totals[[#This Row],[2020 1]]</f>
        <v>0</v>
      </c>
      <c r="BG402" s="81">
        <f ca="1">VLOOKUP(eurostat_totals[[#This Row],[energy carrier EUCalc]],$AE$11:$BI$24,COLUMN()-COLUMN($AD$29),FALSE)*eurostat_totals[[#This Row],[2020 1]]</f>
        <v>0</v>
      </c>
      <c r="BH402" s="81">
        <f ca="1">VLOOKUP(eurostat_totals[[#This Row],[energy carrier EUCalc]],$AE$11:$BI$24,COLUMN()-COLUMN($AD$29),FALSE)*eurostat_totals[[#This Row],[2020 1]]</f>
        <v>0</v>
      </c>
      <c r="BI402" s="81">
        <f ca="1">VLOOKUP(eurostat_totals[[#This Row],[energy carrier EUCalc]],$AE$11:$BI$24,COLUMN()-COLUMN($AD$29),FALSE)*eurostat_totals[[#This Row],[2020 1]]</f>
        <v>0</v>
      </c>
    </row>
    <row r="403" spans="1:61" x14ac:dyDescent="0.25">
      <c r="A403" s="81" t="str">
        <f t="shared" si="137"/>
        <v>solid-wasteBelgium</v>
      </c>
      <c r="B403" s="6" t="s">
        <v>76</v>
      </c>
      <c r="C403" t="s">
        <v>1</v>
      </c>
      <c r="D403" s="84">
        <v>0</v>
      </c>
      <c r="E403" s="84">
        <v>0</v>
      </c>
      <c r="F403" s="84">
        <v>0</v>
      </c>
      <c r="G403" s="84">
        <v>0</v>
      </c>
      <c r="H403" s="84">
        <v>0</v>
      </c>
      <c r="I403" s="84">
        <v>0</v>
      </c>
      <c r="J403" s="84">
        <v>0</v>
      </c>
      <c r="K403" s="84">
        <v>0</v>
      </c>
      <c r="L403" s="84">
        <v>0</v>
      </c>
      <c r="M403" s="84">
        <v>0</v>
      </c>
      <c r="N403" s="84">
        <v>0</v>
      </c>
      <c r="O403" s="84">
        <v>0</v>
      </c>
      <c r="P403" s="84">
        <v>0</v>
      </c>
      <c r="Q403" s="84">
        <v>0</v>
      </c>
      <c r="R403" s="84">
        <v>0</v>
      </c>
      <c r="S403" s="84">
        <v>0</v>
      </c>
      <c r="T403" s="84">
        <v>0</v>
      </c>
      <c r="U403" s="84">
        <v>0</v>
      </c>
      <c r="V403" s="84">
        <v>0</v>
      </c>
      <c r="W403" s="84">
        <v>0</v>
      </c>
      <c r="X403" s="84">
        <v>0</v>
      </c>
      <c r="Y403" s="84">
        <v>0</v>
      </c>
      <c r="Z403" s="84">
        <v>0</v>
      </c>
      <c r="AA403" s="84">
        <v>0</v>
      </c>
      <c r="AB403" s="84">
        <v>0</v>
      </c>
      <c r="AC403" s="84">
        <v>0</v>
      </c>
      <c r="AD403" s="84">
        <v>0</v>
      </c>
      <c r="AE403" s="84">
        <v>0.16282000000000002</v>
      </c>
      <c r="AF403" s="84">
        <f t="shared" si="134"/>
        <v>0.19538400000000003</v>
      </c>
      <c r="AG403" s="84">
        <f t="shared" si="135"/>
        <v>0.23446080000000002</v>
      </c>
      <c r="AH403" s="84">
        <f t="shared" si="136"/>
        <v>0.28135296000000004</v>
      </c>
      <c r="AI403" s="84">
        <f ca="1">VLOOKUP(eurostat_totals[[#This Row],[energy carrier EUCalc]],$AE$11:$BI$24,COLUMN()-COLUMN($AD$29),FALSE)*eurostat_totals[[#This Row],[2020 1]]</f>
        <v>0.23446080000000005</v>
      </c>
      <c r="AJ403" s="84">
        <f ca="1">VLOOKUP(eurostat_totals[[#This Row],[energy carrier EUCalc]],$AE$11:$BI$24,COLUMN()-COLUMN($AD$29),FALSE)*eurostat_totals[[#This Row],[2020 1]]</f>
        <v>0.18756864000000004</v>
      </c>
      <c r="AK403" s="84">
        <f ca="1">VLOOKUP(eurostat_totals[[#This Row],[energy carrier EUCalc]],$AE$11:$BI$24,COLUMN()-COLUMN($AD$29),FALSE)*eurostat_totals[[#This Row],[2020 1]]</f>
        <v>0.14067648000000002</v>
      </c>
      <c r="AL403" s="84">
        <f ca="1">VLOOKUP(eurostat_totals[[#This Row],[energy carrier EUCalc]],$AE$11:$BI$24,COLUMN()-COLUMN($AD$29),FALSE)*eurostat_totals[[#This Row],[2020 1]]</f>
        <v>9.3784320000000018E-2</v>
      </c>
      <c r="AM403" s="84">
        <f ca="1">VLOOKUP(eurostat_totals[[#This Row],[energy carrier EUCalc]],$AE$11:$BI$24,COLUMN()-COLUMN($AD$29),FALSE)*eurostat_totals[[#This Row],[2020 1]]</f>
        <v>4.6892160000000009E-2</v>
      </c>
      <c r="AN403" s="84">
        <f ca="1">VLOOKUP(eurostat_totals[[#This Row],[energy carrier EUCalc]],$AE$11:$BI$24,COLUMN()-COLUMN($AD$29),FALSE)*eurostat_totals[[#This Row],[2020 1]]</f>
        <v>0</v>
      </c>
      <c r="AO403" s="84">
        <f>VLOOKUP(eurostat_totals[[#This Row],[energy carrier EUCalc]],$AE$11:$BI$24,COLUMN()-COLUMN($AD$29),FALSE)*eurostat_totals[[#This Row],[2020 1]]</f>
        <v>0.28135296000000004</v>
      </c>
      <c r="AP403" s="84">
        <f ca="1">VLOOKUP(eurostat_totals[[#This Row],[energy carrier EUCalc]],$AE$11:$BI$24,COLUMN()-COLUMN($AD$29),FALSE)*eurostat_totals[[#This Row],[2020 1]]</f>
        <v>0.23446080000000005</v>
      </c>
      <c r="AQ403" s="84">
        <f ca="1">VLOOKUP(eurostat_totals[[#This Row],[energy carrier EUCalc]],$AE$11:$BI$24,COLUMN()-COLUMN($AD$29),FALSE)*eurostat_totals[[#This Row],[2020 1]]</f>
        <v>0.18756864000000004</v>
      </c>
      <c r="AR403" s="81">
        <f ca="1">VLOOKUP(eurostat_totals[[#This Row],[energy carrier EUCalc]],$AE$11:$BI$24,COLUMN()-COLUMN($AD$29),FALSE)*eurostat_totals[[#This Row],[2020 1]]</f>
        <v>0.14067648000000002</v>
      </c>
      <c r="AS403" s="81">
        <f ca="1">VLOOKUP(eurostat_totals[[#This Row],[energy carrier EUCalc]],$AE$11:$BI$24,COLUMN()-COLUMN($AD$29),FALSE)*eurostat_totals[[#This Row],[2020 1]]</f>
        <v>9.3784320000000018E-2</v>
      </c>
      <c r="AT403" s="81">
        <f ca="1">VLOOKUP(eurostat_totals[[#This Row],[energy carrier EUCalc]],$AE$11:$BI$24,COLUMN()-COLUMN($AD$29),FALSE)*eurostat_totals[[#This Row],[2020 1]]</f>
        <v>4.6892160000000009E-2</v>
      </c>
      <c r="AU403" s="81">
        <f ca="1">VLOOKUP(eurostat_totals[[#This Row],[energy carrier EUCalc]],$AE$11:$BI$24,COLUMN()-COLUMN($AD$29),FALSE)*eurostat_totals[[#This Row],[2020 1]]</f>
        <v>0.28135296000000004</v>
      </c>
      <c r="AV403" s="81">
        <f>VLOOKUP(eurostat_totals[[#This Row],[energy carrier EUCalc]],$AE$11:$BI$24,COLUMN()-COLUMN($AD$29),FALSE)*eurostat_totals[[#This Row],[2020 1]]</f>
        <v>0.28135296000000004</v>
      </c>
      <c r="AW403" s="81">
        <f ca="1">VLOOKUP(eurostat_totals[[#This Row],[energy carrier EUCalc]],$AE$11:$BI$24,COLUMN()-COLUMN($AD$29),FALSE)*eurostat_totals[[#This Row],[2020 1]]</f>
        <v>0.23446080000000005</v>
      </c>
      <c r="AX403" s="81">
        <f ca="1">VLOOKUP(eurostat_totals[[#This Row],[energy carrier EUCalc]],$AE$11:$BI$24,COLUMN()-COLUMN($AD$29),FALSE)*eurostat_totals[[#This Row],[2020 1]]</f>
        <v>0.18756864000000004</v>
      </c>
      <c r="AY403" s="81">
        <f ca="1">VLOOKUP(eurostat_totals[[#This Row],[energy carrier EUCalc]],$AE$11:$BI$24,COLUMN()-COLUMN($AD$29),FALSE)*eurostat_totals[[#This Row],[2020 1]]</f>
        <v>0.14067648000000002</v>
      </c>
      <c r="AZ403" s="81">
        <f ca="1">VLOOKUP(eurostat_totals[[#This Row],[energy carrier EUCalc]],$AE$11:$BI$24,COLUMN()-COLUMN($AD$29),FALSE)*eurostat_totals[[#This Row],[2020 1]]</f>
        <v>9.3784320000000018E-2</v>
      </c>
      <c r="BA403" s="81">
        <f ca="1">VLOOKUP(eurostat_totals[[#This Row],[energy carrier EUCalc]],$AE$11:$BI$24,COLUMN()-COLUMN($AD$29),FALSE)*eurostat_totals[[#This Row],[2020 1]]</f>
        <v>4.6892160000000009E-2</v>
      </c>
      <c r="BB403" s="81">
        <f ca="1">VLOOKUP(eurostat_totals[[#This Row],[energy carrier EUCalc]],$AE$11:$BI$24,COLUMN()-COLUMN($AD$29),FALSE)*eurostat_totals[[#This Row],[2020 1]]</f>
        <v>0.28135296000000004</v>
      </c>
      <c r="BC403" s="81">
        <f>VLOOKUP(eurostat_totals[[#This Row],[energy carrier EUCalc]],$AE$11:$BI$24,COLUMN()-COLUMN($AD$29),FALSE)*eurostat_totals[[#This Row],[2020 1]]</f>
        <v>0.28135296000000004</v>
      </c>
      <c r="BD403" s="81">
        <f ca="1">VLOOKUP(eurostat_totals[[#This Row],[energy carrier EUCalc]],$AE$11:$BI$24,COLUMN()-COLUMN($AD$29),FALSE)*eurostat_totals[[#This Row],[2020 1]]</f>
        <v>0.23446080000000005</v>
      </c>
      <c r="BE403" s="81">
        <f ca="1">VLOOKUP(eurostat_totals[[#This Row],[energy carrier EUCalc]],$AE$11:$BI$24,COLUMN()-COLUMN($AD$29),FALSE)*eurostat_totals[[#This Row],[2020 1]]</f>
        <v>0.18756864000000004</v>
      </c>
      <c r="BF403" s="81">
        <f ca="1">VLOOKUP(eurostat_totals[[#This Row],[energy carrier EUCalc]],$AE$11:$BI$24,COLUMN()-COLUMN($AD$29),FALSE)*eurostat_totals[[#This Row],[2020 1]]</f>
        <v>0.14067648000000002</v>
      </c>
      <c r="BG403" s="81">
        <f ca="1">VLOOKUP(eurostat_totals[[#This Row],[energy carrier EUCalc]],$AE$11:$BI$24,COLUMN()-COLUMN($AD$29),FALSE)*eurostat_totals[[#This Row],[2020 1]]</f>
        <v>9.3784320000000018E-2</v>
      </c>
      <c r="BH403" s="81">
        <f ca="1">VLOOKUP(eurostat_totals[[#This Row],[energy carrier EUCalc]],$AE$11:$BI$24,COLUMN()-COLUMN($AD$29),FALSE)*eurostat_totals[[#This Row],[2020 1]]</f>
        <v>4.6892160000000009E-2</v>
      </c>
      <c r="BI403" s="81">
        <f ca="1">VLOOKUP(eurostat_totals[[#This Row],[energy carrier EUCalc]],$AE$11:$BI$24,COLUMN()-COLUMN($AD$29),FALSE)*eurostat_totals[[#This Row],[2020 1]]</f>
        <v>0.28135296000000004</v>
      </c>
    </row>
    <row r="404" spans="1:61" x14ac:dyDescent="0.25">
      <c r="A404" s="81" t="str">
        <f t="shared" si="137"/>
        <v>solid-wasteBulgaria</v>
      </c>
      <c r="B404" s="6" t="s">
        <v>76</v>
      </c>
      <c r="C404" t="s">
        <v>19</v>
      </c>
      <c r="D404" s="84">
        <v>0</v>
      </c>
      <c r="E404" s="84">
        <v>0</v>
      </c>
      <c r="F404" s="84">
        <v>0</v>
      </c>
      <c r="G404" s="84">
        <v>0</v>
      </c>
      <c r="H404" s="84">
        <v>0</v>
      </c>
      <c r="I404" s="84">
        <v>0</v>
      </c>
      <c r="J404" s="84">
        <v>0</v>
      </c>
      <c r="K404" s="84">
        <v>0</v>
      </c>
      <c r="L404" s="84">
        <v>0</v>
      </c>
      <c r="M404" s="84">
        <v>0</v>
      </c>
      <c r="N404" s="84">
        <v>0</v>
      </c>
      <c r="O404" s="84">
        <v>0</v>
      </c>
      <c r="P404" s="84">
        <v>0</v>
      </c>
      <c r="Q404" s="84">
        <v>0</v>
      </c>
      <c r="R404" s="84">
        <v>0</v>
      </c>
      <c r="S404" s="84">
        <v>0</v>
      </c>
      <c r="T404" s="84">
        <v>0</v>
      </c>
      <c r="U404" s="84">
        <v>0</v>
      </c>
      <c r="V404" s="84">
        <v>0</v>
      </c>
      <c r="W404" s="84">
        <v>0</v>
      </c>
      <c r="X404" s="84">
        <v>0</v>
      </c>
      <c r="Y404" s="84">
        <v>0</v>
      </c>
      <c r="Z404" s="84">
        <v>0</v>
      </c>
      <c r="AA404" s="84">
        <v>0</v>
      </c>
      <c r="AB404" s="84">
        <v>0</v>
      </c>
      <c r="AC404" s="84">
        <v>0</v>
      </c>
      <c r="AD404" s="84">
        <v>0</v>
      </c>
      <c r="AE404" s="84">
        <v>0</v>
      </c>
      <c r="AF404" s="84">
        <f t="shared" si="134"/>
        <v>0</v>
      </c>
      <c r="AG404" s="84">
        <f t="shared" si="135"/>
        <v>0</v>
      </c>
      <c r="AH404" s="84">
        <f t="shared" si="136"/>
        <v>0</v>
      </c>
      <c r="AI404" s="84">
        <f ca="1">VLOOKUP(eurostat_totals[[#This Row],[energy carrier EUCalc]],$AE$11:$BI$24,COLUMN()-COLUMN($AD$29),FALSE)*eurostat_totals[[#This Row],[2020 1]]</f>
        <v>0</v>
      </c>
      <c r="AJ404" s="84">
        <f ca="1">VLOOKUP(eurostat_totals[[#This Row],[energy carrier EUCalc]],$AE$11:$BI$24,COLUMN()-COLUMN($AD$29),FALSE)*eurostat_totals[[#This Row],[2020 1]]</f>
        <v>0</v>
      </c>
      <c r="AK404" s="84">
        <f ca="1">VLOOKUP(eurostat_totals[[#This Row],[energy carrier EUCalc]],$AE$11:$BI$24,COLUMN()-COLUMN($AD$29),FALSE)*eurostat_totals[[#This Row],[2020 1]]</f>
        <v>0</v>
      </c>
      <c r="AL404" s="84">
        <f ca="1">VLOOKUP(eurostat_totals[[#This Row],[energy carrier EUCalc]],$AE$11:$BI$24,COLUMN()-COLUMN($AD$29),FALSE)*eurostat_totals[[#This Row],[2020 1]]</f>
        <v>0</v>
      </c>
      <c r="AM404" s="84">
        <f ca="1">VLOOKUP(eurostat_totals[[#This Row],[energy carrier EUCalc]],$AE$11:$BI$24,COLUMN()-COLUMN($AD$29),FALSE)*eurostat_totals[[#This Row],[2020 1]]</f>
        <v>0</v>
      </c>
      <c r="AN404" s="84">
        <f ca="1">VLOOKUP(eurostat_totals[[#This Row],[energy carrier EUCalc]],$AE$11:$BI$24,COLUMN()-COLUMN($AD$29),FALSE)*eurostat_totals[[#This Row],[2020 1]]</f>
        <v>0</v>
      </c>
      <c r="AO404" s="84">
        <f>VLOOKUP(eurostat_totals[[#This Row],[energy carrier EUCalc]],$AE$11:$BI$24,COLUMN()-COLUMN($AD$29),FALSE)*eurostat_totals[[#This Row],[2020 1]]</f>
        <v>0</v>
      </c>
      <c r="AP404" s="84">
        <f ca="1">VLOOKUP(eurostat_totals[[#This Row],[energy carrier EUCalc]],$AE$11:$BI$24,COLUMN()-COLUMN($AD$29),FALSE)*eurostat_totals[[#This Row],[2020 1]]</f>
        <v>0</v>
      </c>
      <c r="AQ404" s="84">
        <f ca="1">VLOOKUP(eurostat_totals[[#This Row],[energy carrier EUCalc]],$AE$11:$BI$24,COLUMN()-COLUMN($AD$29),FALSE)*eurostat_totals[[#This Row],[2020 1]]</f>
        <v>0</v>
      </c>
      <c r="AR404" s="81">
        <f ca="1">VLOOKUP(eurostat_totals[[#This Row],[energy carrier EUCalc]],$AE$11:$BI$24,COLUMN()-COLUMN($AD$29),FALSE)*eurostat_totals[[#This Row],[2020 1]]</f>
        <v>0</v>
      </c>
      <c r="AS404" s="81">
        <f ca="1">VLOOKUP(eurostat_totals[[#This Row],[energy carrier EUCalc]],$AE$11:$BI$24,COLUMN()-COLUMN($AD$29),FALSE)*eurostat_totals[[#This Row],[2020 1]]</f>
        <v>0</v>
      </c>
      <c r="AT404" s="81">
        <f ca="1">VLOOKUP(eurostat_totals[[#This Row],[energy carrier EUCalc]],$AE$11:$BI$24,COLUMN()-COLUMN($AD$29),FALSE)*eurostat_totals[[#This Row],[2020 1]]</f>
        <v>0</v>
      </c>
      <c r="AU404" s="81">
        <f ca="1">VLOOKUP(eurostat_totals[[#This Row],[energy carrier EUCalc]],$AE$11:$BI$24,COLUMN()-COLUMN($AD$29),FALSE)*eurostat_totals[[#This Row],[2020 1]]</f>
        <v>0</v>
      </c>
      <c r="AV404" s="81">
        <f>VLOOKUP(eurostat_totals[[#This Row],[energy carrier EUCalc]],$AE$11:$BI$24,COLUMN()-COLUMN($AD$29),FALSE)*eurostat_totals[[#This Row],[2020 1]]</f>
        <v>0</v>
      </c>
      <c r="AW404" s="81">
        <f ca="1">VLOOKUP(eurostat_totals[[#This Row],[energy carrier EUCalc]],$AE$11:$BI$24,COLUMN()-COLUMN($AD$29),FALSE)*eurostat_totals[[#This Row],[2020 1]]</f>
        <v>0</v>
      </c>
      <c r="AX404" s="81">
        <f ca="1">VLOOKUP(eurostat_totals[[#This Row],[energy carrier EUCalc]],$AE$11:$BI$24,COLUMN()-COLUMN($AD$29),FALSE)*eurostat_totals[[#This Row],[2020 1]]</f>
        <v>0</v>
      </c>
      <c r="AY404" s="81">
        <f ca="1">VLOOKUP(eurostat_totals[[#This Row],[energy carrier EUCalc]],$AE$11:$BI$24,COLUMN()-COLUMN($AD$29),FALSE)*eurostat_totals[[#This Row],[2020 1]]</f>
        <v>0</v>
      </c>
      <c r="AZ404" s="81">
        <f ca="1">VLOOKUP(eurostat_totals[[#This Row],[energy carrier EUCalc]],$AE$11:$BI$24,COLUMN()-COLUMN($AD$29),FALSE)*eurostat_totals[[#This Row],[2020 1]]</f>
        <v>0</v>
      </c>
      <c r="BA404" s="81">
        <f ca="1">VLOOKUP(eurostat_totals[[#This Row],[energy carrier EUCalc]],$AE$11:$BI$24,COLUMN()-COLUMN($AD$29),FALSE)*eurostat_totals[[#This Row],[2020 1]]</f>
        <v>0</v>
      </c>
      <c r="BB404" s="81">
        <f ca="1">VLOOKUP(eurostat_totals[[#This Row],[energy carrier EUCalc]],$AE$11:$BI$24,COLUMN()-COLUMN($AD$29),FALSE)*eurostat_totals[[#This Row],[2020 1]]</f>
        <v>0</v>
      </c>
      <c r="BC404" s="81">
        <f>VLOOKUP(eurostat_totals[[#This Row],[energy carrier EUCalc]],$AE$11:$BI$24,COLUMN()-COLUMN($AD$29),FALSE)*eurostat_totals[[#This Row],[2020 1]]</f>
        <v>0</v>
      </c>
      <c r="BD404" s="81">
        <f ca="1">VLOOKUP(eurostat_totals[[#This Row],[energy carrier EUCalc]],$AE$11:$BI$24,COLUMN()-COLUMN($AD$29),FALSE)*eurostat_totals[[#This Row],[2020 1]]</f>
        <v>0</v>
      </c>
      <c r="BE404" s="81">
        <f ca="1">VLOOKUP(eurostat_totals[[#This Row],[energy carrier EUCalc]],$AE$11:$BI$24,COLUMN()-COLUMN($AD$29),FALSE)*eurostat_totals[[#This Row],[2020 1]]</f>
        <v>0</v>
      </c>
      <c r="BF404" s="81">
        <f ca="1">VLOOKUP(eurostat_totals[[#This Row],[energy carrier EUCalc]],$AE$11:$BI$24,COLUMN()-COLUMN($AD$29),FALSE)*eurostat_totals[[#This Row],[2020 1]]</f>
        <v>0</v>
      </c>
      <c r="BG404" s="81">
        <f ca="1">VLOOKUP(eurostat_totals[[#This Row],[energy carrier EUCalc]],$AE$11:$BI$24,COLUMN()-COLUMN($AD$29),FALSE)*eurostat_totals[[#This Row],[2020 1]]</f>
        <v>0</v>
      </c>
      <c r="BH404" s="81">
        <f ca="1">VLOOKUP(eurostat_totals[[#This Row],[energy carrier EUCalc]],$AE$11:$BI$24,COLUMN()-COLUMN($AD$29),FALSE)*eurostat_totals[[#This Row],[2020 1]]</f>
        <v>0</v>
      </c>
      <c r="BI404" s="81">
        <f ca="1">VLOOKUP(eurostat_totals[[#This Row],[energy carrier EUCalc]],$AE$11:$BI$24,COLUMN()-COLUMN($AD$29),FALSE)*eurostat_totals[[#This Row],[2020 1]]</f>
        <v>0</v>
      </c>
    </row>
    <row r="405" spans="1:61" x14ac:dyDescent="0.25">
      <c r="A405" s="81" t="str">
        <f t="shared" si="137"/>
        <v>solid-wasteCroatia</v>
      </c>
      <c r="B405" s="6" t="s">
        <v>76</v>
      </c>
      <c r="C405" t="s">
        <v>22</v>
      </c>
      <c r="D405" s="84">
        <v>0</v>
      </c>
      <c r="E405" s="84">
        <v>0</v>
      </c>
      <c r="F405" s="84">
        <v>0</v>
      </c>
      <c r="G405" s="84">
        <v>0</v>
      </c>
      <c r="H405" s="84">
        <v>0</v>
      </c>
      <c r="I405" s="84">
        <v>0</v>
      </c>
      <c r="J405" s="84">
        <v>0</v>
      </c>
      <c r="K405" s="84">
        <v>0</v>
      </c>
      <c r="L405" s="84">
        <v>0</v>
      </c>
      <c r="M405" s="84">
        <v>0</v>
      </c>
      <c r="N405" s="84">
        <v>0</v>
      </c>
      <c r="O405" s="84">
        <v>0</v>
      </c>
      <c r="P405" s="84">
        <v>0</v>
      </c>
      <c r="Q405" s="84">
        <v>0</v>
      </c>
      <c r="R405" s="84">
        <v>0</v>
      </c>
      <c r="S405" s="84">
        <v>0</v>
      </c>
      <c r="T405" s="84">
        <v>0</v>
      </c>
      <c r="U405" s="84">
        <v>0</v>
      </c>
      <c r="V405" s="84">
        <v>0</v>
      </c>
      <c r="W405" s="84">
        <v>0</v>
      </c>
      <c r="X405" s="84">
        <v>0</v>
      </c>
      <c r="Y405" s="84">
        <v>0</v>
      </c>
      <c r="Z405" s="84">
        <v>0</v>
      </c>
      <c r="AA405" s="84">
        <v>0</v>
      </c>
      <c r="AB405" s="84">
        <v>0</v>
      </c>
      <c r="AC405" s="84">
        <v>0</v>
      </c>
      <c r="AD405" s="84">
        <v>0</v>
      </c>
      <c r="AE405" s="84">
        <v>0</v>
      </c>
      <c r="AF405" s="84">
        <f t="shared" si="134"/>
        <v>0</v>
      </c>
      <c r="AG405" s="84">
        <f t="shared" si="135"/>
        <v>0</v>
      </c>
      <c r="AH405" s="84">
        <f t="shared" si="136"/>
        <v>0</v>
      </c>
      <c r="AI405" s="84">
        <f ca="1">VLOOKUP(eurostat_totals[[#This Row],[energy carrier EUCalc]],$AE$11:$BI$24,COLUMN()-COLUMN($AD$29),FALSE)*eurostat_totals[[#This Row],[2020 1]]</f>
        <v>0</v>
      </c>
      <c r="AJ405" s="84">
        <f ca="1">VLOOKUP(eurostat_totals[[#This Row],[energy carrier EUCalc]],$AE$11:$BI$24,COLUMN()-COLUMN($AD$29),FALSE)*eurostat_totals[[#This Row],[2020 1]]</f>
        <v>0</v>
      </c>
      <c r="AK405" s="84">
        <f ca="1">VLOOKUP(eurostat_totals[[#This Row],[energy carrier EUCalc]],$AE$11:$BI$24,COLUMN()-COLUMN($AD$29),FALSE)*eurostat_totals[[#This Row],[2020 1]]</f>
        <v>0</v>
      </c>
      <c r="AL405" s="84">
        <f ca="1">VLOOKUP(eurostat_totals[[#This Row],[energy carrier EUCalc]],$AE$11:$BI$24,COLUMN()-COLUMN($AD$29),FALSE)*eurostat_totals[[#This Row],[2020 1]]</f>
        <v>0</v>
      </c>
      <c r="AM405" s="84">
        <f ca="1">VLOOKUP(eurostat_totals[[#This Row],[energy carrier EUCalc]],$AE$11:$BI$24,COLUMN()-COLUMN($AD$29),FALSE)*eurostat_totals[[#This Row],[2020 1]]</f>
        <v>0</v>
      </c>
      <c r="AN405" s="84">
        <f ca="1">VLOOKUP(eurostat_totals[[#This Row],[energy carrier EUCalc]],$AE$11:$BI$24,COLUMN()-COLUMN($AD$29),FALSE)*eurostat_totals[[#This Row],[2020 1]]</f>
        <v>0</v>
      </c>
      <c r="AO405" s="84">
        <f>VLOOKUP(eurostat_totals[[#This Row],[energy carrier EUCalc]],$AE$11:$BI$24,COLUMN()-COLUMN($AD$29),FALSE)*eurostat_totals[[#This Row],[2020 1]]</f>
        <v>0</v>
      </c>
      <c r="AP405" s="84">
        <f ca="1">VLOOKUP(eurostat_totals[[#This Row],[energy carrier EUCalc]],$AE$11:$BI$24,COLUMN()-COLUMN($AD$29),FALSE)*eurostat_totals[[#This Row],[2020 1]]</f>
        <v>0</v>
      </c>
      <c r="AQ405" s="84">
        <f ca="1">VLOOKUP(eurostat_totals[[#This Row],[energy carrier EUCalc]],$AE$11:$BI$24,COLUMN()-COLUMN($AD$29),FALSE)*eurostat_totals[[#This Row],[2020 1]]</f>
        <v>0</v>
      </c>
      <c r="AR405" s="81">
        <f ca="1">VLOOKUP(eurostat_totals[[#This Row],[energy carrier EUCalc]],$AE$11:$BI$24,COLUMN()-COLUMN($AD$29),FALSE)*eurostat_totals[[#This Row],[2020 1]]</f>
        <v>0</v>
      </c>
      <c r="AS405" s="81">
        <f ca="1">VLOOKUP(eurostat_totals[[#This Row],[energy carrier EUCalc]],$AE$11:$BI$24,COLUMN()-COLUMN($AD$29),FALSE)*eurostat_totals[[#This Row],[2020 1]]</f>
        <v>0</v>
      </c>
      <c r="AT405" s="81">
        <f ca="1">VLOOKUP(eurostat_totals[[#This Row],[energy carrier EUCalc]],$AE$11:$BI$24,COLUMN()-COLUMN($AD$29),FALSE)*eurostat_totals[[#This Row],[2020 1]]</f>
        <v>0</v>
      </c>
      <c r="AU405" s="81">
        <f ca="1">VLOOKUP(eurostat_totals[[#This Row],[energy carrier EUCalc]],$AE$11:$BI$24,COLUMN()-COLUMN($AD$29),FALSE)*eurostat_totals[[#This Row],[2020 1]]</f>
        <v>0</v>
      </c>
      <c r="AV405" s="81">
        <f>VLOOKUP(eurostat_totals[[#This Row],[energy carrier EUCalc]],$AE$11:$BI$24,COLUMN()-COLUMN($AD$29),FALSE)*eurostat_totals[[#This Row],[2020 1]]</f>
        <v>0</v>
      </c>
      <c r="AW405" s="81">
        <f ca="1">VLOOKUP(eurostat_totals[[#This Row],[energy carrier EUCalc]],$AE$11:$BI$24,COLUMN()-COLUMN($AD$29),FALSE)*eurostat_totals[[#This Row],[2020 1]]</f>
        <v>0</v>
      </c>
      <c r="AX405" s="81">
        <f ca="1">VLOOKUP(eurostat_totals[[#This Row],[energy carrier EUCalc]],$AE$11:$BI$24,COLUMN()-COLUMN($AD$29),FALSE)*eurostat_totals[[#This Row],[2020 1]]</f>
        <v>0</v>
      </c>
      <c r="AY405" s="81">
        <f ca="1">VLOOKUP(eurostat_totals[[#This Row],[energy carrier EUCalc]],$AE$11:$BI$24,COLUMN()-COLUMN($AD$29),FALSE)*eurostat_totals[[#This Row],[2020 1]]</f>
        <v>0</v>
      </c>
      <c r="AZ405" s="81">
        <f ca="1">VLOOKUP(eurostat_totals[[#This Row],[energy carrier EUCalc]],$AE$11:$BI$24,COLUMN()-COLUMN($AD$29),FALSE)*eurostat_totals[[#This Row],[2020 1]]</f>
        <v>0</v>
      </c>
      <c r="BA405" s="81">
        <f ca="1">VLOOKUP(eurostat_totals[[#This Row],[energy carrier EUCalc]],$AE$11:$BI$24,COLUMN()-COLUMN($AD$29),FALSE)*eurostat_totals[[#This Row],[2020 1]]</f>
        <v>0</v>
      </c>
      <c r="BB405" s="81">
        <f ca="1">VLOOKUP(eurostat_totals[[#This Row],[energy carrier EUCalc]],$AE$11:$BI$24,COLUMN()-COLUMN($AD$29),FALSE)*eurostat_totals[[#This Row],[2020 1]]</f>
        <v>0</v>
      </c>
      <c r="BC405" s="81">
        <f>VLOOKUP(eurostat_totals[[#This Row],[energy carrier EUCalc]],$AE$11:$BI$24,COLUMN()-COLUMN($AD$29),FALSE)*eurostat_totals[[#This Row],[2020 1]]</f>
        <v>0</v>
      </c>
      <c r="BD405" s="81">
        <f ca="1">VLOOKUP(eurostat_totals[[#This Row],[energy carrier EUCalc]],$AE$11:$BI$24,COLUMN()-COLUMN($AD$29),FALSE)*eurostat_totals[[#This Row],[2020 1]]</f>
        <v>0</v>
      </c>
      <c r="BE405" s="81">
        <f ca="1">VLOOKUP(eurostat_totals[[#This Row],[energy carrier EUCalc]],$AE$11:$BI$24,COLUMN()-COLUMN($AD$29),FALSE)*eurostat_totals[[#This Row],[2020 1]]</f>
        <v>0</v>
      </c>
      <c r="BF405" s="81">
        <f ca="1">VLOOKUP(eurostat_totals[[#This Row],[energy carrier EUCalc]],$AE$11:$BI$24,COLUMN()-COLUMN($AD$29),FALSE)*eurostat_totals[[#This Row],[2020 1]]</f>
        <v>0</v>
      </c>
      <c r="BG405" s="81">
        <f ca="1">VLOOKUP(eurostat_totals[[#This Row],[energy carrier EUCalc]],$AE$11:$BI$24,COLUMN()-COLUMN($AD$29),FALSE)*eurostat_totals[[#This Row],[2020 1]]</f>
        <v>0</v>
      </c>
      <c r="BH405" s="81">
        <f ca="1">VLOOKUP(eurostat_totals[[#This Row],[energy carrier EUCalc]],$AE$11:$BI$24,COLUMN()-COLUMN($AD$29),FALSE)*eurostat_totals[[#This Row],[2020 1]]</f>
        <v>0</v>
      </c>
      <c r="BI405" s="81">
        <f ca="1">VLOOKUP(eurostat_totals[[#This Row],[energy carrier EUCalc]],$AE$11:$BI$24,COLUMN()-COLUMN($AD$29),FALSE)*eurostat_totals[[#This Row],[2020 1]]</f>
        <v>0</v>
      </c>
    </row>
    <row r="406" spans="1:61" x14ac:dyDescent="0.25">
      <c r="A406" s="81" t="str">
        <f t="shared" si="137"/>
        <v>solid-wasteCyprus</v>
      </c>
      <c r="B406" s="6" t="s">
        <v>76</v>
      </c>
      <c r="C406" t="s">
        <v>28</v>
      </c>
      <c r="D406" s="84">
        <v>0</v>
      </c>
      <c r="E406" s="84">
        <v>0</v>
      </c>
      <c r="F406" s="84">
        <v>0</v>
      </c>
      <c r="G406" s="84">
        <v>0</v>
      </c>
      <c r="H406" s="84">
        <v>0</v>
      </c>
      <c r="I406" s="84">
        <v>0</v>
      </c>
      <c r="J406" s="84">
        <v>0</v>
      </c>
      <c r="K406" s="84">
        <v>0</v>
      </c>
      <c r="L406" s="84">
        <v>0</v>
      </c>
      <c r="M406" s="84">
        <v>0</v>
      </c>
      <c r="N406" s="84">
        <v>0</v>
      </c>
      <c r="O406" s="84">
        <v>0</v>
      </c>
      <c r="P406" s="84">
        <v>0</v>
      </c>
      <c r="Q406" s="84">
        <v>0</v>
      </c>
      <c r="R406" s="84">
        <v>0</v>
      </c>
      <c r="S406" s="84">
        <v>0</v>
      </c>
      <c r="T406" s="84">
        <v>0</v>
      </c>
      <c r="U406" s="84">
        <v>0</v>
      </c>
      <c r="V406" s="84">
        <v>0</v>
      </c>
      <c r="W406" s="84">
        <v>0</v>
      </c>
      <c r="X406" s="84">
        <v>0</v>
      </c>
      <c r="Y406" s="84">
        <v>0</v>
      </c>
      <c r="Z406" s="84">
        <v>0</v>
      </c>
      <c r="AA406" s="84">
        <v>0</v>
      </c>
      <c r="AB406" s="84">
        <v>0</v>
      </c>
      <c r="AC406" s="84">
        <v>0</v>
      </c>
      <c r="AD406" s="84">
        <v>0</v>
      </c>
      <c r="AE406" s="84">
        <v>0</v>
      </c>
      <c r="AF406" s="84">
        <f t="shared" si="134"/>
        <v>0</v>
      </c>
      <c r="AG406" s="84">
        <f t="shared" si="135"/>
        <v>0</v>
      </c>
      <c r="AH406" s="84">
        <f t="shared" si="136"/>
        <v>0</v>
      </c>
      <c r="AI406" s="84">
        <f ca="1">VLOOKUP(eurostat_totals[[#This Row],[energy carrier EUCalc]],$AE$11:$BI$24,COLUMN()-COLUMN($AD$29),FALSE)*eurostat_totals[[#This Row],[2020 1]]</f>
        <v>0</v>
      </c>
      <c r="AJ406" s="84">
        <f ca="1">VLOOKUP(eurostat_totals[[#This Row],[energy carrier EUCalc]],$AE$11:$BI$24,COLUMN()-COLUMN($AD$29),FALSE)*eurostat_totals[[#This Row],[2020 1]]</f>
        <v>0</v>
      </c>
      <c r="AK406" s="84">
        <f ca="1">VLOOKUP(eurostat_totals[[#This Row],[energy carrier EUCalc]],$AE$11:$BI$24,COLUMN()-COLUMN($AD$29),FALSE)*eurostat_totals[[#This Row],[2020 1]]</f>
        <v>0</v>
      </c>
      <c r="AL406" s="84">
        <f ca="1">VLOOKUP(eurostat_totals[[#This Row],[energy carrier EUCalc]],$AE$11:$BI$24,COLUMN()-COLUMN($AD$29),FALSE)*eurostat_totals[[#This Row],[2020 1]]</f>
        <v>0</v>
      </c>
      <c r="AM406" s="84">
        <f ca="1">VLOOKUP(eurostat_totals[[#This Row],[energy carrier EUCalc]],$AE$11:$BI$24,COLUMN()-COLUMN($AD$29),FALSE)*eurostat_totals[[#This Row],[2020 1]]</f>
        <v>0</v>
      </c>
      <c r="AN406" s="84">
        <f ca="1">VLOOKUP(eurostat_totals[[#This Row],[energy carrier EUCalc]],$AE$11:$BI$24,COLUMN()-COLUMN($AD$29),FALSE)*eurostat_totals[[#This Row],[2020 1]]</f>
        <v>0</v>
      </c>
      <c r="AO406" s="84">
        <f>VLOOKUP(eurostat_totals[[#This Row],[energy carrier EUCalc]],$AE$11:$BI$24,COLUMN()-COLUMN($AD$29),FALSE)*eurostat_totals[[#This Row],[2020 1]]</f>
        <v>0</v>
      </c>
      <c r="AP406" s="84">
        <f ca="1">VLOOKUP(eurostat_totals[[#This Row],[energy carrier EUCalc]],$AE$11:$BI$24,COLUMN()-COLUMN($AD$29),FALSE)*eurostat_totals[[#This Row],[2020 1]]</f>
        <v>0</v>
      </c>
      <c r="AQ406" s="84">
        <f ca="1">VLOOKUP(eurostat_totals[[#This Row],[energy carrier EUCalc]],$AE$11:$BI$24,COLUMN()-COLUMN($AD$29),FALSE)*eurostat_totals[[#This Row],[2020 1]]</f>
        <v>0</v>
      </c>
      <c r="AR406" s="81">
        <f ca="1">VLOOKUP(eurostat_totals[[#This Row],[energy carrier EUCalc]],$AE$11:$BI$24,COLUMN()-COLUMN($AD$29),FALSE)*eurostat_totals[[#This Row],[2020 1]]</f>
        <v>0</v>
      </c>
      <c r="AS406" s="81">
        <f ca="1">VLOOKUP(eurostat_totals[[#This Row],[energy carrier EUCalc]],$AE$11:$BI$24,COLUMN()-COLUMN($AD$29),FALSE)*eurostat_totals[[#This Row],[2020 1]]</f>
        <v>0</v>
      </c>
      <c r="AT406" s="81">
        <f ca="1">VLOOKUP(eurostat_totals[[#This Row],[energy carrier EUCalc]],$AE$11:$BI$24,COLUMN()-COLUMN($AD$29),FALSE)*eurostat_totals[[#This Row],[2020 1]]</f>
        <v>0</v>
      </c>
      <c r="AU406" s="81">
        <f ca="1">VLOOKUP(eurostat_totals[[#This Row],[energy carrier EUCalc]],$AE$11:$BI$24,COLUMN()-COLUMN($AD$29),FALSE)*eurostat_totals[[#This Row],[2020 1]]</f>
        <v>0</v>
      </c>
      <c r="AV406" s="81">
        <f>VLOOKUP(eurostat_totals[[#This Row],[energy carrier EUCalc]],$AE$11:$BI$24,COLUMN()-COLUMN($AD$29),FALSE)*eurostat_totals[[#This Row],[2020 1]]</f>
        <v>0</v>
      </c>
      <c r="AW406" s="81">
        <f ca="1">VLOOKUP(eurostat_totals[[#This Row],[energy carrier EUCalc]],$AE$11:$BI$24,COLUMN()-COLUMN($AD$29),FALSE)*eurostat_totals[[#This Row],[2020 1]]</f>
        <v>0</v>
      </c>
      <c r="AX406" s="81">
        <f ca="1">VLOOKUP(eurostat_totals[[#This Row],[energy carrier EUCalc]],$AE$11:$BI$24,COLUMN()-COLUMN($AD$29),FALSE)*eurostat_totals[[#This Row],[2020 1]]</f>
        <v>0</v>
      </c>
      <c r="AY406" s="81">
        <f ca="1">VLOOKUP(eurostat_totals[[#This Row],[energy carrier EUCalc]],$AE$11:$BI$24,COLUMN()-COLUMN($AD$29),FALSE)*eurostat_totals[[#This Row],[2020 1]]</f>
        <v>0</v>
      </c>
      <c r="AZ406" s="81">
        <f ca="1">VLOOKUP(eurostat_totals[[#This Row],[energy carrier EUCalc]],$AE$11:$BI$24,COLUMN()-COLUMN($AD$29),FALSE)*eurostat_totals[[#This Row],[2020 1]]</f>
        <v>0</v>
      </c>
      <c r="BA406" s="81">
        <f ca="1">VLOOKUP(eurostat_totals[[#This Row],[energy carrier EUCalc]],$AE$11:$BI$24,COLUMN()-COLUMN($AD$29),FALSE)*eurostat_totals[[#This Row],[2020 1]]</f>
        <v>0</v>
      </c>
      <c r="BB406" s="81">
        <f ca="1">VLOOKUP(eurostat_totals[[#This Row],[energy carrier EUCalc]],$AE$11:$BI$24,COLUMN()-COLUMN($AD$29),FALSE)*eurostat_totals[[#This Row],[2020 1]]</f>
        <v>0</v>
      </c>
      <c r="BC406" s="81">
        <f>VLOOKUP(eurostat_totals[[#This Row],[energy carrier EUCalc]],$AE$11:$BI$24,COLUMN()-COLUMN($AD$29),FALSE)*eurostat_totals[[#This Row],[2020 1]]</f>
        <v>0</v>
      </c>
      <c r="BD406" s="81">
        <f ca="1">VLOOKUP(eurostat_totals[[#This Row],[energy carrier EUCalc]],$AE$11:$BI$24,COLUMN()-COLUMN($AD$29),FALSE)*eurostat_totals[[#This Row],[2020 1]]</f>
        <v>0</v>
      </c>
      <c r="BE406" s="81">
        <f ca="1">VLOOKUP(eurostat_totals[[#This Row],[energy carrier EUCalc]],$AE$11:$BI$24,COLUMN()-COLUMN($AD$29),FALSE)*eurostat_totals[[#This Row],[2020 1]]</f>
        <v>0</v>
      </c>
      <c r="BF406" s="81">
        <f ca="1">VLOOKUP(eurostat_totals[[#This Row],[energy carrier EUCalc]],$AE$11:$BI$24,COLUMN()-COLUMN($AD$29),FALSE)*eurostat_totals[[#This Row],[2020 1]]</f>
        <v>0</v>
      </c>
      <c r="BG406" s="81">
        <f ca="1">VLOOKUP(eurostat_totals[[#This Row],[energy carrier EUCalc]],$AE$11:$BI$24,COLUMN()-COLUMN($AD$29),FALSE)*eurostat_totals[[#This Row],[2020 1]]</f>
        <v>0</v>
      </c>
      <c r="BH406" s="81">
        <f ca="1">VLOOKUP(eurostat_totals[[#This Row],[energy carrier EUCalc]],$AE$11:$BI$24,COLUMN()-COLUMN($AD$29),FALSE)*eurostat_totals[[#This Row],[2020 1]]</f>
        <v>0</v>
      </c>
      <c r="BI406" s="81">
        <f ca="1">VLOOKUP(eurostat_totals[[#This Row],[energy carrier EUCalc]],$AE$11:$BI$24,COLUMN()-COLUMN($AD$29),FALSE)*eurostat_totals[[#This Row],[2020 1]]</f>
        <v>0</v>
      </c>
    </row>
    <row r="407" spans="1:61" x14ac:dyDescent="0.25">
      <c r="A407" s="81" t="str">
        <f t="shared" si="137"/>
        <v>solid-wasteCzech Republic</v>
      </c>
      <c r="B407" s="6" t="s">
        <v>76</v>
      </c>
      <c r="C407" t="s">
        <v>13</v>
      </c>
      <c r="D407" s="84">
        <v>0</v>
      </c>
      <c r="E407" s="84">
        <v>0</v>
      </c>
      <c r="F407" s="84">
        <v>0</v>
      </c>
      <c r="G407" s="84">
        <v>0</v>
      </c>
      <c r="H407" s="84">
        <v>0</v>
      </c>
      <c r="I407" s="84">
        <v>0</v>
      </c>
      <c r="J407" s="84">
        <v>0</v>
      </c>
      <c r="K407" s="84">
        <v>0</v>
      </c>
      <c r="L407" s="84">
        <v>0</v>
      </c>
      <c r="M407" s="84">
        <v>0</v>
      </c>
      <c r="N407" s="84">
        <v>0</v>
      </c>
      <c r="O407" s="84">
        <v>0</v>
      </c>
      <c r="P407" s="84">
        <v>0</v>
      </c>
      <c r="Q407" s="84">
        <v>0</v>
      </c>
      <c r="R407" s="84">
        <v>0</v>
      </c>
      <c r="S407" s="84">
        <v>0</v>
      </c>
      <c r="T407" s="84">
        <v>0</v>
      </c>
      <c r="U407" s="84">
        <v>0</v>
      </c>
      <c r="V407" s="84">
        <v>0</v>
      </c>
      <c r="W407" s="84">
        <v>0</v>
      </c>
      <c r="X407" s="84">
        <v>0</v>
      </c>
      <c r="Y407" s="84">
        <v>0</v>
      </c>
      <c r="Z407" s="84">
        <v>0</v>
      </c>
      <c r="AA407" s="84">
        <v>0</v>
      </c>
      <c r="AB407" s="84">
        <v>0</v>
      </c>
      <c r="AC407" s="84">
        <v>0</v>
      </c>
      <c r="AD407" s="84">
        <v>0</v>
      </c>
      <c r="AE407" s="84">
        <v>0</v>
      </c>
      <c r="AF407" s="84">
        <f t="shared" si="134"/>
        <v>0</v>
      </c>
      <c r="AG407" s="84">
        <f t="shared" si="135"/>
        <v>0</v>
      </c>
      <c r="AH407" s="84">
        <f t="shared" si="136"/>
        <v>0</v>
      </c>
      <c r="AI407" s="84">
        <f ca="1">VLOOKUP(eurostat_totals[[#This Row],[energy carrier EUCalc]],$AE$11:$BI$24,COLUMN()-COLUMN($AD$29),FALSE)*eurostat_totals[[#This Row],[2020 1]]</f>
        <v>0</v>
      </c>
      <c r="AJ407" s="84">
        <f ca="1">VLOOKUP(eurostat_totals[[#This Row],[energy carrier EUCalc]],$AE$11:$BI$24,COLUMN()-COLUMN($AD$29),FALSE)*eurostat_totals[[#This Row],[2020 1]]</f>
        <v>0</v>
      </c>
      <c r="AK407" s="84">
        <f ca="1">VLOOKUP(eurostat_totals[[#This Row],[energy carrier EUCalc]],$AE$11:$BI$24,COLUMN()-COLUMN($AD$29),FALSE)*eurostat_totals[[#This Row],[2020 1]]</f>
        <v>0</v>
      </c>
      <c r="AL407" s="84">
        <f ca="1">VLOOKUP(eurostat_totals[[#This Row],[energy carrier EUCalc]],$AE$11:$BI$24,COLUMN()-COLUMN($AD$29),FALSE)*eurostat_totals[[#This Row],[2020 1]]</f>
        <v>0</v>
      </c>
      <c r="AM407" s="84">
        <f ca="1">VLOOKUP(eurostat_totals[[#This Row],[energy carrier EUCalc]],$AE$11:$BI$24,COLUMN()-COLUMN($AD$29),FALSE)*eurostat_totals[[#This Row],[2020 1]]</f>
        <v>0</v>
      </c>
      <c r="AN407" s="84">
        <f ca="1">VLOOKUP(eurostat_totals[[#This Row],[energy carrier EUCalc]],$AE$11:$BI$24,COLUMN()-COLUMN($AD$29),FALSE)*eurostat_totals[[#This Row],[2020 1]]</f>
        <v>0</v>
      </c>
      <c r="AO407" s="84">
        <f>VLOOKUP(eurostat_totals[[#This Row],[energy carrier EUCalc]],$AE$11:$BI$24,COLUMN()-COLUMN($AD$29),FALSE)*eurostat_totals[[#This Row],[2020 1]]</f>
        <v>0</v>
      </c>
      <c r="AP407" s="84">
        <f ca="1">VLOOKUP(eurostat_totals[[#This Row],[energy carrier EUCalc]],$AE$11:$BI$24,COLUMN()-COLUMN($AD$29),FALSE)*eurostat_totals[[#This Row],[2020 1]]</f>
        <v>0</v>
      </c>
      <c r="AQ407" s="84">
        <f ca="1">VLOOKUP(eurostat_totals[[#This Row],[energy carrier EUCalc]],$AE$11:$BI$24,COLUMN()-COLUMN($AD$29),FALSE)*eurostat_totals[[#This Row],[2020 1]]</f>
        <v>0</v>
      </c>
      <c r="AR407" s="81">
        <f ca="1">VLOOKUP(eurostat_totals[[#This Row],[energy carrier EUCalc]],$AE$11:$BI$24,COLUMN()-COLUMN($AD$29),FALSE)*eurostat_totals[[#This Row],[2020 1]]</f>
        <v>0</v>
      </c>
      <c r="AS407" s="81">
        <f ca="1">VLOOKUP(eurostat_totals[[#This Row],[energy carrier EUCalc]],$AE$11:$BI$24,COLUMN()-COLUMN($AD$29),FALSE)*eurostat_totals[[#This Row],[2020 1]]</f>
        <v>0</v>
      </c>
      <c r="AT407" s="81">
        <f ca="1">VLOOKUP(eurostat_totals[[#This Row],[energy carrier EUCalc]],$AE$11:$BI$24,COLUMN()-COLUMN($AD$29),FALSE)*eurostat_totals[[#This Row],[2020 1]]</f>
        <v>0</v>
      </c>
      <c r="AU407" s="81">
        <f ca="1">VLOOKUP(eurostat_totals[[#This Row],[energy carrier EUCalc]],$AE$11:$BI$24,COLUMN()-COLUMN($AD$29),FALSE)*eurostat_totals[[#This Row],[2020 1]]</f>
        <v>0</v>
      </c>
      <c r="AV407" s="81">
        <f>VLOOKUP(eurostat_totals[[#This Row],[energy carrier EUCalc]],$AE$11:$BI$24,COLUMN()-COLUMN($AD$29),FALSE)*eurostat_totals[[#This Row],[2020 1]]</f>
        <v>0</v>
      </c>
      <c r="AW407" s="81">
        <f ca="1">VLOOKUP(eurostat_totals[[#This Row],[energy carrier EUCalc]],$AE$11:$BI$24,COLUMN()-COLUMN($AD$29),FALSE)*eurostat_totals[[#This Row],[2020 1]]</f>
        <v>0</v>
      </c>
      <c r="AX407" s="81">
        <f ca="1">VLOOKUP(eurostat_totals[[#This Row],[energy carrier EUCalc]],$AE$11:$BI$24,COLUMN()-COLUMN($AD$29),FALSE)*eurostat_totals[[#This Row],[2020 1]]</f>
        <v>0</v>
      </c>
      <c r="AY407" s="81">
        <f ca="1">VLOOKUP(eurostat_totals[[#This Row],[energy carrier EUCalc]],$AE$11:$BI$24,COLUMN()-COLUMN($AD$29),FALSE)*eurostat_totals[[#This Row],[2020 1]]</f>
        <v>0</v>
      </c>
      <c r="AZ407" s="81">
        <f ca="1">VLOOKUP(eurostat_totals[[#This Row],[energy carrier EUCalc]],$AE$11:$BI$24,COLUMN()-COLUMN($AD$29),FALSE)*eurostat_totals[[#This Row],[2020 1]]</f>
        <v>0</v>
      </c>
      <c r="BA407" s="81">
        <f ca="1">VLOOKUP(eurostat_totals[[#This Row],[energy carrier EUCalc]],$AE$11:$BI$24,COLUMN()-COLUMN($AD$29),FALSE)*eurostat_totals[[#This Row],[2020 1]]</f>
        <v>0</v>
      </c>
      <c r="BB407" s="81">
        <f ca="1">VLOOKUP(eurostat_totals[[#This Row],[energy carrier EUCalc]],$AE$11:$BI$24,COLUMN()-COLUMN($AD$29),FALSE)*eurostat_totals[[#This Row],[2020 1]]</f>
        <v>0</v>
      </c>
      <c r="BC407" s="81">
        <f>VLOOKUP(eurostat_totals[[#This Row],[energy carrier EUCalc]],$AE$11:$BI$24,COLUMN()-COLUMN($AD$29),FALSE)*eurostat_totals[[#This Row],[2020 1]]</f>
        <v>0</v>
      </c>
      <c r="BD407" s="81">
        <f ca="1">VLOOKUP(eurostat_totals[[#This Row],[energy carrier EUCalc]],$AE$11:$BI$24,COLUMN()-COLUMN($AD$29),FALSE)*eurostat_totals[[#This Row],[2020 1]]</f>
        <v>0</v>
      </c>
      <c r="BE407" s="81">
        <f ca="1">VLOOKUP(eurostat_totals[[#This Row],[energy carrier EUCalc]],$AE$11:$BI$24,COLUMN()-COLUMN($AD$29),FALSE)*eurostat_totals[[#This Row],[2020 1]]</f>
        <v>0</v>
      </c>
      <c r="BF407" s="81">
        <f ca="1">VLOOKUP(eurostat_totals[[#This Row],[energy carrier EUCalc]],$AE$11:$BI$24,COLUMN()-COLUMN($AD$29),FALSE)*eurostat_totals[[#This Row],[2020 1]]</f>
        <v>0</v>
      </c>
      <c r="BG407" s="81">
        <f ca="1">VLOOKUP(eurostat_totals[[#This Row],[energy carrier EUCalc]],$AE$11:$BI$24,COLUMN()-COLUMN($AD$29),FALSE)*eurostat_totals[[#This Row],[2020 1]]</f>
        <v>0</v>
      </c>
      <c r="BH407" s="81">
        <f ca="1">VLOOKUP(eurostat_totals[[#This Row],[energy carrier EUCalc]],$AE$11:$BI$24,COLUMN()-COLUMN($AD$29),FALSE)*eurostat_totals[[#This Row],[2020 1]]</f>
        <v>0</v>
      </c>
      <c r="BI407" s="81">
        <f ca="1">VLOOKUP(eurostat_totals[[#This Row],[energy carrier EUCalc]],$AE$11:$BI$24,COLUMN()-COLUMN($AD$29),FALSE)*eurostat_totals[[#This Row],[2020 1]]</f>
        <v>0</v>
      </c>
    </row>
    <row r="408" spans="1:61" x14ac:dyDescent="0.25">
      <c r="A408" s="81" t="str">
        <f t="shared" si="137"/>
        <v>solid-wasteDenmark</v>
      </c>
      <c r="B408" s="6" t="s">
        <v>76</v>
      </c>
      <c r="C408" t="s">
        <v>17</v>
      </c>
      <c r="D408" s="84">
        <v>0</v>
      </c>
      <c r="E408" s="84">
        <v>0</v>
      </c>
      <c r="F408" s="84">
        <v>0</v>
      </c>
      <c r="G408" s="84">
        <v>0</v>
      </c>
      <c r="H408" s="84">
        <v>0</v>
      </c>
      <c r="I408" s="84">
        <v>0</v>
      </c>
      <c r="J408" s="84">
        <v>0</v>
      </c>
      <c r="K408" s="84">
        <v>0</v>
      </c>
      <c r="L408" s="84">
        <v>0</v>
      </c>
      <c r="M408" s="84">
        <v>0</v>
      </c>
      <c r="N408" s="84">
        <v>0</v>
      </c>
      <c r="O408" s="84">
        <v>0</v>
      </c>
      <c r="P408" s="84">
        <v>0</v>
      </c>
      <c r="Q408" s="84">
        <v>0</v>
      </c>
      <c r="R408" s="84">
        <v>0</v>
      </c>
      <c r="S408" s="84">
        <v>0</v>
      </c>
      <c r="T408" s="84">
        <v>0</v>
      </c>
      <c r="U408" s="84">
        <v>0</v>
      </c>
      <c r="V408" s="84">
        <v>0</v>
      </c>
      <c r="W408" s="84">
        <v>0</v>
      </c>
      <c r="X408" s="84">
        <v>0</v>
      </c>
      <c r="Y408" s="84">
        <v>0</v>
      </c>
      <c r="Z408" s="84">
        <v>0</v>
      </c>
      <c r="AA408" s="84">
        <v>0</v>
      </c>
      <c r="AB408" s="84">
        <v>0</v>
      </c>
      <c r="AC408" s="84">
        <v>0</v>
      </c>
      <c r="AD408" s="84">
        <v>0</v>
      </c>
      <c r="AE408" s="84">
        <v>0</v>
      </c>
      <c r="AF408" s="84">
        <f t="shared" si="134"/>
        <v>0</v>
      </c>
      <c r="AG408" s="84">
        <f t="shared" si="135"/>
        <v>0</v>
      </c>
      <c r="AH408" s="84">
        <f t="shared" si="136"/>
        <v>0</v>
      </c>
      <c r="AI408" s="84">
        <f ca="1">VLOOKUP(eurostat_totals[[#This Row],[energy carrier EUCalc]],$AE$11:$BI$24,COLUMN()-COLUMN($AD$29),FALSE)*eurostat_totals[[#This Row],[2020 1]]</f>
        <v>0</v>
      </c>
      <c r="AJ408" s="84">
        <f ca="1">VLOOKUP(eurostat_totals[[#This Row],[energy carrier EUCalc]],$AE$11:$BI$24,COLUMN()-COLUMN($AD$29),FALSE)*eurostat_totals[[#This Row],[2020 1]]</f>
        <v>0</v>
      </c>
      <c r="AK408" s="84">
        <f ca="1">VLOOKUP(eurostat_totals[[#This Row],[energy carrier EUCalc]],$AE$11:$BI$24,COLUMN()-COLUMN($AD$29),FALSE)*eurostat_totals[[#This Row],[2020 1]]</f>
        <v>0</v>
      </c>
      <c r="AL408" s="84">
        <f ca="1">VLOOKUP(eurostat_totals[[#This Row],[energy carrier EUCalc]],$AE$11:$BI$24,COLUMN()-COLUMN($AD$29),FALSE)*eurostat_totals[[#This Row],[2020 1]]</f>
        <v>0</v>
      </c>
      <c r="AM408" s="84">
        <f ca="1">VLOOKUP(eurostat_totals[[#This Row],[energy carrier EUCalc]],$AE$11:$BI$24,COLUMN()-COLUMN($AD$29),FALSE)*eurostat_totals[[#This Row],[2020 1]]</f>
        <v>0</v>
      </c>
      <c r="AN408" s="84">
        <f ca="1">VLOOKUP(eurostat_totals[[#This Row],[energy carrier EUCalc]],$AE$11:$BI$24,COLUMN()-COLUMN($AD$29),FALSE)*eurostat_totals[[#This Row],[2020 1]]</f>
        <v>0</v>
      </c>
      <c r="AO408" s="84">
        <f>VLOOKUP(eurostat_totals[[#This Row],[energy carrier EUCalc]],$AE$11:$BI$24,COLUMN()-COLUMN($AD$29),FALSE)*eurostat_totals[[#This Row],[2020 1]]</f>
        <v>0</v>
      </c>
      <c r="AP408" s="84">
        <f ca="1">VLOOKUP(eurostat_totals[[#This Row],[energy carrier EUCalc]],$AE$11:$BI$24,COLUMN()-COLUMN($AD$29),FALSE)*eurostat_totals[[#This Row],[2020 1]]</f>
        <v>0</v>
      </c>
      <c r="AQ408" s="84">
        <f ca="1">VLOOKUP(eurostat_totals[[#This Row],[energy carrier EUCalc]],$AE$11:$BI$24,COLUMN()-COLUMN($AD$29),FALSE)*eurostat_totals[[#This Row],[2020 1]]</f>
        <v>0</v>
      </c>
      <c r="AR408" s="81">
        <f ca="1">VLOOKUP(eurostat_totals[[#This Row],[energy carrier EUCalc]],$AE$11:$BI$24,COLUMN()-COLUMN($AD$29),FALSE)*eurostat_totals[[#This Row],[2020 1]]</f>
        <v>0</v>
      </c>
      <c r="AS408" s="81">
        <f ca="1">VLOOKUP(eurostat_totals[[#This Row],[energy carrier EUCalc]],$AE$11:$BI$24,COLUMN()-COLUMN($AD$29),FALSE)*eurostat_totals[[#This Row],[2020 1]]</f>
        <v>0</v>
      </c>
      <c r="AT408" s="81">
        <f ca="1">VLOOKUP(eurostat_totals[[#This Row],[energy carrier EUCalc]],$AE$11:$BI$24,COLUMN()-COLUMN($AD$29),FALSE)*eurostat_totals[[#This Row],[2020 1]]</f>
        <v>0</v>
      </c>
      <c r="AU408" s="81">
        <f ca="1">VLOOKUP(eurostat_totals[[#This Row],[energy carrier EUCalc]],$AE$11:$BI$24,COLUMN()-COLUMN($AD$29),FALSE)*eurostat_totals[[#This Row],[2020 1]]</f>
        <v>0</v>
      </c>
      <c r="AV408" s="81">
        <f>VLOOKUP(eurostat_totals[[#This Row],[energy carrier EUCalc]],$AE$11:$BI$24,COLUMN()-COLUMN($AD$29),FALSE)*eurostat_totals[[#This Row],[2020 1]]</f>
        <v>0</v>
      </c>
      <c r="AW408" s="81">
        <f ca="1">VLOOKUP(eurostat_totals[[#This Row],[energy carrier EUCalc]],$AE$11:$BI$24,COLUMN()-COLUMN($AD$29),FALSE)*eurostat_totals[[#This Row],[2020 1]]</f>
        <v>0</v>
      </c>
      <c r="AX408" s="81">
        <f ca="1">VLOOKUP(eurostat_totals[[#This Row],[energy carrier EUCalc]],$AE$11:$BI$24,COLUMN()-COLUMN($AD$29),FALSE)*eurostat_totals[[#This Row],[2020 1]]</f>
        <v>0</v>
      </c>
      <c r="AY408" s="81">
        <f ca="1">VLOOKUP(eurostat_totals[[#This Row],[energy carrier EUCalc]],$AE$11:$BI$24,COLUMN()-COLUMN($AD$29),FALSE)*eurostat_totals[[#This Row],[2020 1]]</f>
        <v>0</v>
      </c>
      <c r="AZ408" s="81">
        <f ca="1">VLOOKUP(eurostat_totals[[#This Row],[energy carrier EUCalc]],$AE$11:$BI$24,COLUMN()-COLUMN($AD$29),FALSE)*eurostat_totals[[#This Row],[2020 1]]</f>
        <v>0</v>
      </c>
      <c r="BA408" s="81">
        <f ca="1">VLOOKUP(eurostat_totals[[#This Row],[energy carrier EUCalc]],$AE$11:$BI$24,COLUMN()-COLUMN($AD$29),FALSE)*eurostat_totals[[#This Row],[2020 1]]</f>
        <v>0</v>
      </c>
      <c r="BB408" s="81">
        <f ca="1">VLOOKUP(eurostat_totals[[#This Row],[energy carrier EUCalc]],$AE$11:$BI$24,COLUMN()-COLUMN($AD$29),FALSE)*eurostat_totals[[#This Row],[2020 1]]</f>
        <v>0</v>
      </c>
      <c r="BC408" s="81">
        <f>VLOOKUP(eurostat_totals[[#This Row],[energy carrier EUCalc]],$AE$11:$BI$24,COLUMN()-COLUMN($AD$29),FALSE)*eurostat_totals[[#This Row],[2020 1]]</f>
        <v>0</v>
      </c>
      <c r="BD408" s="81">
        <f ca="1">VLOOKUP(eurostat_totals[[#This Row],[energy carrier EUCalc]],$AE$11:$BI$24,COLUMN()-COLUMN($AD$29),FALSE)*eurostat_totals[[#This Row],[2020 1]]</f>
        <v>0</v>
      </c>
      <c r="BE408" s="81">
        <f ca="1">VLOOKUP(eurostat_totals[[#This Row],[energy carrier EUCalc]],$AE$11:$BI$24,COLUMN()-COLUMN($AD$29),FALSE)*eurostat_totals[[#This Row],[2020 1]]</f>
        <v>0</v>
      </c>
      <c r="BF408" s="81">
        <f ca="1">VLOOKUP(eurostat_totals[[#This Row],[energy carrier EUCalc]],$AE$11:$BI$24,COLUMN()-COLUMN($AD$29),FALSE)*eurostat_totals[[#This Row],[2020 1]]</f>
        <v>0</v>
      </c>
      <c r="BG408" s="81">
        <f ca="1">VLOOKUP(eurostat_totals[[#This Row],[energy carrier EUCalc]],$AE$11:$BI$24,COLUMN()-COLUMN($AD$29),FALSE)*eurostat_totals[[#This Row],[2020 1]]</f>
        <v>0</v>
      </c>
      <c r="BH408" s="81">
        <f ca="1">VLOOKUP(eurostat_totals[[#This Row],[energy carrier EUCalc]],$AE$11:$BI$24,COLUMN()-COLUMN($AD$29),FALSE)*eurostat_totals[[#This Row],[2020 1]]</f>
        <v>0</v>
      </c>
      <c r="BI408" s="81">
        <f ca="1">VLOOKUP(eurostat_totals[[#This Row],[energy carrier EUCalc]],$AE$11:$BI$24,COLUMN()-COLUMN($AD$29),FALSE)*eurostat_totals[[#This Row],[2020 1]]</f>
        <v>0</v>
      </c>
    </row>
    <row r="409" spans="1:61" x14ac:dyDescent="0.25">
      <c r="A409" s="81" t="str">
        <f t="shared" si="137"/>
        <v>solid-wasteEstonia</v>
      </c>
      <c r="B409" s="6" t="s">
        <v>76</v>
      </c>
      <c r="C409" t="s">
        <v>25</v>
      </c>
      <c r="D409" s="84">
        <v>0</v>
      </c>
      <c r="E409" s="84">
        <v>0</v>
      </c>
      <c r="F409" s="84">
        <v>0</v>
      </c>
      <c r="G409" s="84">
        <v>0</v>
      </c>
      <c r="H409" s="84">
        <v>0</v>
      </c>
      <c r="I409" s="84">
        <v>0</v>
      </c>
      <c r="J409" s="84">
        <v>0</v>
      </c>
      <c r="K409" s="84">
        <v>0</v>
      </c>
      <c r="L409" s="84">
        <v>0</v>
      </c>
      <c r="M409" s="84">
        <v>0</v>
      </c>
      <c r="N409" s="84">
        <v>0</v>
      </c>
      <c r="O409" s="84">
        <v>0</v>
      </c>
      <c r="P409" s="84">
        <v>0</v>
      </c>
      <c r="Q409" s="84">
        <v>0</v>
      </c>
      <c r="R409" s="84">
        <v>0</v>
      </c>
      <c r="S409" s="84">
        <v>0</v>
      </c>
      <c r="T409" s="84">
        <v>0</v>
      </c>
      <c r="U409" s="84">
        <v>0</v>
      </c>
      <c r="V409" s="84">
        <v>0</v>
      </c>
      <c r="W409" s="84">
        <v>0</v>
      </c>
      <c r="X409" s="84">
        <v>0</v>
      </c>
      <c r="Y409" s="84">
        <v>0</v>
      </c>
      <c r="Z409" s="84">
        <v>0</v>
      </c>
      <c r="AA409" s="84">
        <v>0</v>
      </c>
      <c r="AB409" s="84">
        <v>0</v>
      </c>
      <c r="AC409" s="84">
        <v>0</v>
      </c>
      <c r="AD409" s="84">
        <v>0</v>
      </c>
      <c r="AE409" s="84">
        <v>0</v>
      </c>
      <c r="AF409" s="84">
        <f t="shared" si="134"/>
        <v>0</v>
      </c>
      <c r="AG409" s="84">
        <f t="shared" si="135"/>
        <v>0</v>
      </c>
      <c r="AH409" s="84">
        <f t="shared" si="136"/>
        <v>0</v>
      </c>
      <c r="AI409" s="84">
        <f ca="1">VLOOKUP(eurostat_totals[[#This Row],[energy carrier EUCalc]],$AE$11:$BI$24,COLUMN()-COLUMN($AD$29),FALSE)*eurostat_totals[[#This Row],[2020 1]]</f>
        <v>0</v>
      </c>
      <c r="AJ409" s="84">
        <f ca="1">VLOOKUP(eurostat_totals[[#This Row],[energy carrier EUCalc]],$AE$11:$BI$24,COLUMN()-COLUMN($AD$29),FALSE)*eurostat_totals[[#This Row],[2020 1]]</f>
        <v>0</v>
      </c>
      <c r="AK409" s="84">
        <f ca="1">VLOOKUP(eurostat_totals[[#This Row],[energy carrier EUCalc]],$AE$11:$BI$24,COLUMN()-COLUMN($AD$29),FALSE)*eurostat_totals[[#This Row],[2020 1]]</f>
        <v>0</v>
      </c>
      <c r="AL409" s="84">
        <f ca="1">VLOOKUP(eurostat_totals[[#This Row],[energy carrier EUCalc]],$AE$11:$BI$24,COLUMN()-COLUMN($AD$29),FALSE)*eurostat_totals[[#This Row],[2020 1]]</f>
        <v>0</v>
      </c>
      <c r="AM409" s="84">
        <f ca="1">VLOOKUP(eurostat_totals[[#This Row],[energy carrier EUCalc]],$AE$11:$BI$24,COLUMN()-COLUMN($AD$29),FALSE)*eurostat_totals[[#This Row],[2020 1]]</f>
        <v>0</v>
      </c>
      <c r="AN409" s="84">
        <f ca="1">VLOOKUP(eurostat_totals[[#This Row],[energy carrier EUCalc]],$AE$11:$BI$24,COLUMN()-COLUMN($AD$29),FALSE)*eurostat_totals[[#This Row],[2020 1]]</f>
        <v>0</v>
      </c>
      <c r="AO409" s="84">
        <f>VLOOKUP(eurostat_totals[[#This Row],[energy carrier EUCalc]],$AE$11:$BI$24,COLUMN()-COLUMN($AD$29),FALSE)*eurostat_totals[[#This Row],[2020 1]]</f>
        <v>0</v>
      </c>
      <c r="AP409" s="84">
        <f ca="1">VLOOKUP(eurostat_totals[[#This Row],[energy carrier EUCalc]],$AE$11:$BI$24,COLUMN()-COLUMN($AD$29),FALSE)*eurostat_totals[[#This Row],[2020 1]]</f>
        <v>0</v>
      </c>
      <c r="AQ409" s="84">
        <f ca="1">VLOOKUP(eurostat_totals[[#This Row],[energy carrier EUCalc]],$AE$11:$BI$24,COLUMN()-COLUMN($AD$29),FALSE)*eurostat_totals[[#This Row],[2020 1]]</f>
        <v>0</v>
      </c>
      <c r="AR409" s="81">
        <f ca="1">VLOOKUP(eurostat_totals[[#This Row],[energy carrier EUCalc]],$AE$11:$BI$24,COLUMN()-COLUMN($AD$29),FALSE)*eurostat_totals[[#This Row],[2020 1]]</f>
        <v>0</v>
      </c>
      <c r="AS409" s="81">
        <f ca="1">VLOOKUP(eurostat_totals[[#This Row],[energy carrier EUCalc]],$AE$11:$BI$24,COLUMN()-COLUMN($AD$29),FALSE)*eurostat_totals[[#This Row],[2020 1]]</f>
        <v>0</v>
      </c>
      <c r="AT409" s="81">
        <f ca="1">VLOOKUP(eurostat_totals[[#This Row],[energy carrier EUCalc]],$AE$11:$BI$24,COLUMN()-COLUMN($AD$29),FALSE)*eurostat_totals[[#This Row],[2020 1]]</f>
        <v>0</v>
      </c>
      <c r="AU409" s="81">
        <f ca="1">VLOOKUP(eurostat_totals[[#This Row],[energy carrier EUCalc]],$AE$11:$BI$24,COLUMN()-COLUMN($AD$29),FALSE)*eurostat_totals[[#This Row],[2020 1]]</f>
        <v>0</v>
      </c>
      <c r="AV409" s="81">
        <f>VLOOKUP(eurostat_totals[[#This Row],[energy carrier EUCalc]],$AE$11:$BI$24,COLUMN()-COLUMN($AD$29),FALSE)*eurostat_totals[[#This Row],[2020 1]]</f>
        <v>0</v>
      </c>
      <c r="AW409" s="81">
        <f ca="1">VLOOKUP(eurostat_totals[[#This Row],[energy carrier EUCalc]],$AE$11:$BI$24,COLUMN()-COLUMN($AD$29),FALSE)*eurostat_totals[[#This Row],[2020 1]]</f>
        <v>0</v>
      </c>
      <c r="AX409" s="81">
        <f ca="1">VLOOKUP(eurostat_totals[[#This Row],[energy carrier EUCalc]],$AE$11:$BI$24,COLUMN()-COLUMN($AD$29),FALSE)*eurostat_totals[[#This Row],[2020 1]]</f>
        <v>0</v>
      </c>
      <c r="AY409" s="81">
        <f ca="1">VLOOKUP(eurostat_totals[[#This Row],[energy carrier EUCalc]],$AE$11:$BI$24,COLUMN()-COLUMN($AD$29),FALSE)*eurostat_totals[[#This Row],[2020 1]]</f>
        <v>0</v>
      </c>
      <c r="AZ409" s="81">
        <f ca="1">VLOOKUP(eurostat_totals[[#This Row],[energy carrier EUCalc]],$AE$11:$BI$24,COLUMN()-COLUMN($AD$29),FALSE)*eurostat_totals[[#This Row],[2020 1]]</f>
        <v>0</v>
      </c>
      <c r="BA409" s="81">
        <f ca="1">VLOOKUP(eurostat_totals[[#This Row],[energy carrier EUCalc]],$AE$11:$BI$24,COLUMN()-COLUMN($AD$29),FALSE)*eurostat_totals[[#This Row],[2020 1]]</f>
        <v>0</v>
      </c>
      <c r="BB409" s="81">
        <f ca="1">VLOOKUP(eurostat_totals[[#This Row],[energy carrier EUCalc]],$AE$11:$BI$24,COLUMN()-COLUMN($AD$29),FALSE)*eurostat_totals[[#This Row],[2020 1]]</f>
        <v>0</v>
      </c>
      <c r="BC409" s="81">
        <f>VLOOKUP(eurostat_totals[[#This Row],[energy carrier EUCalc]],$AE$11:$BI$24,COLUMN()-COLUMN($AD$29),FALSE)*eurostat_totals[[#This Row],[2020 1]]</f>
        <v>0</v>
      </c>
      <c r="BD409" s="81">
        <f ca="1">VLOOKUP(eurostat_totals[[#This Row],[energy carrier EUCalc]],$AE$11:$BI$24,COLUMN()-COLUMN($AD$29),FALSE)*eurostat_totals[[#This Row],[2020 1]]</f>
        <v>0</v>
      </c>
      <c r="BE409" s="81">
        <f ca="1">VLOOKUP(eurostat_totals[[#This Row],[energy carrier EUCalc]],$AE$11:$BI$24,COLUMN()-COLUMN($AD$29),FALSE)*eurostat_totals[[#This Row],[2020 1]]</f>
        <v>0</v>
      </c>
      <c r="BF409" s="81">
        <f ca="1">VLOOKUP(eurostat_totals[[#This Row],[energy carrier EUCalc]],$AE$11:$BI$24,COLUMN()-COLUMN($AD$29),FALSE)*eurostat_totals[[#This Row],[2020 1]]</f>
        <v>0</v>
      </c>
      <c r="BG409" s="81">
        <f ca="1">VLOOKUP(eurostat_totals[[#This Row],[energy carrier EUCalc]],$AE$11:$BI$24,COLUMN()-COLUMN($AD$29),FALSE)*eurostat_totals[[#This Row],[2020 1]]</f>
        <v>0</v>
      </c>
      <c r="BH409" s="81">
        <f ca="1">VLOOKUP(eurostat_totals[[#This Row],[energy carrier EUCalc]],$AE$11:$BI$24,COLUMN()-COLUMN($AD$29),FALSE)*eurostat_totals[[#This Row],[2020 1]]</f>
        <v>0</v>
      </c>
      <c r="BI409" s="81">
        <f ca="1">VLOOKUP(eurostat_totals[[#This Row],[energy carrier EUCalc]],$AE$11:$BI$24,COLUMN()-COLUMN($AD$29),FALSE)*eurostat_totals[[#This Row],[2020 1]]</f>
        <v>0</v>
      </c>
    </row>
    <row r="410" spans="1:61" x14ac:dyDescent="0.25">
      <c r="A410" s="81" t="str">
        <f t="shared" si="137"/>
        <v>solid-wasteFinland</v>
      </c>
      <c r="B410" s="6" t="s">
        <v>76</v>
      </c>
      <c r="C410" t="s">
        <v>11</v>
      </c>
      <c r="D410" s="84">
        <v>0</v>
      </c>
      <c r="E410" s="84">
        <v>0</v>
      </c>
      <c r="F410" s="84">
        <v>0</v>
      </c>
      <c r="G410" s="84">
        <v>0</v>
      </c>
      <c r="H410" s="84">
        <v>0</v>
      </c>
      <c r="I410" s="84">
        <v>0</v>
      </c>
      <c r="J410" s="84">
        <v>0</v>
      </c>
      <c r="K410" s="84">
        <v>0</v>
      </c>
      <c r="L410" s="84">
        <v>0</v>
      </c>
      <c r="M410" s="84">
        <v>0</v>
      </c>
      <c r="N410" s="84">
        <v>0</v>
      </c>
      <c r="O410" s="84">
        <v>0</v>
      </c>
      <c r="P410" s="84">
        <v>0</v>
      </c>
      <c r="Q410" s="84">
        <v>0</v>
      </c>
      <c r="R410" s="84">
        <v>0</v>
      </c>
      <c r="S410" s="84">
        <v>0</v>
      </c>
      <c r="T410" s="84">
        <v>0</v>
      </c>
      <c r="U410" s="84">
        <v>0</v>
      </c>
      <c r="V410" s="84">
        <v>0</v>
      </c>
      <c r="W410" s="84">
        <v>0</v>
      </c>
      <c r="X410" s="84">
        <v>0</v>
      </c>
      <c r="Y410" s="84">
        <v>0</v>
      </c>
      <c r="Z410" s="84">
        <v>0</v>
      </c>
      <c r="AA410" s="84">
        <v>0</v>
      </c>
      <c r="AB410" s="84">
        <v>0</v>
      </c>
      <c r="AC410" s="84">
        <v>0</v>
      </c>
      <c r="AD410" s="84">
        <v>0</v>
      </c>
      <c r="AE410" s="84">
        <v>0</v>
      </c>
      <c r="AF410" s="84">
        <f t="shared" si="134"/>
        <v>0</v>
      </c>
      <c r="AG410" s="84">
        <f t="shared" si="135"/>
        <v>0</v>
      </c>
      <c r="AH410" s="84">
        <f t="shared" si="136"/>
        <v>0</v>
      </c>
      <c r="AI410" s="84">
        <f ca="1">VLOOKUP(eurostat_totals[[#This Row],[energy carrier EUCalc]],$AE$11:$BI$24,COLUMN()-COLUMN($AD$29),FALSE)*eurostat_totals[[#This Row],[2020 1]]</f>
        <v>0</v>
      </c>
      <c r="AJ410" s="84">
        <f ca="1">VLOOKUP(eurostat_totals[[#This Row],[energy carrier EUCalc]],$AE$11:$BI$24,COLUMN()-COLUMN($AD$29),FALSE)*eurostat_totals[[#This Row],[2020 1]]</f>
        <v>0</v>
      </c>
      <c r="AK410" s="84">
        <f ca="1">VLOOKUP(eurostat_totals[[#This Row],[energy carrier EUCalc]],$AE$11:$BI$24,COLUMN()-COLUMN($AD$29),FALSE)*eurostat_totals[[#This Row],[2020 1]]</f>
        <v>0</v>
      </c>
      <c r="AL410" s="84">
        <f ca="1">VLOOKUP(eurostat_totals[[#This Row],[energy carrier EUCalc]],$AE$11:$BI$24,COLUMN()-COLUMN($AD$29),FALSE)*eurostat_totals[[#This Row],[2020 1]]</f>
        <v>0</v>
      </c>
      <c r="AM410" s="84">
        <f ca="1">VLOOKUP(eurostat_totals[[#This Row],[energy carrier EUCalc]],$AE$11:$BI$24,COLUMN()-COLUMN($AD$29),FALSE)*eurostat_totals[[#This Row],[2020 1]]</f>
        <v>0</v>
      </c>
      <c r="AN410" s="84">
        <f ca="1">VLOOKUP(eurostat_totals[[#This Row],[energy carrier EUCalc]],$AE$11:$BI$24,COLUMN()-COLUMN($AD$29),FALSE)*eurostat_totals[[#This Row],[2020 1]]</f>
        <v>0</v>
      </c>
      <c r="AO410" s="84">
        <f>VLOOKUP(eurostat_totals[[#This Row],[energy carrier EUCalc]],$AE$11:$BI$24,COLUMN()-COLUMN($AD$29),FALSE)*eurostat_totals[[#This Row],[2020 1]]</f>
        <v>0</v>
      </c>
      <c r="AP410" s="84">
        <f ca="1">VLOOKUP(eurostat_totals[[#This Row],[energy carrier EUCalc]],$AE$11:$BI$24,COLUMN()-COLUMN($AD$29),FALSE)*eurostat_totals[[#This Row],[2020 1]]</f>
        <v>0</v>
      </c>
      <c r="AQ410" s="84">
        <f ca="1">VLOOKUP(eurostat_totals[[#This Row],[energy carrier EUCalc]],$AE$11:$BI$24,COLUMN()-COLUMN($AD$29),FALSE)*eurostat_totals[[#This Row],[2020 1]]</f>
        <v>0</v>
      </c>
      <c r="AR410" s="81">
        <f ca="1">VLOOKUP(eurostat_totals[[#This Row],[energy carrier EUCalc]],$AE$11:$BI$24,COLUMN()-COLUMN($AD$29),FALSE)*eurostat_totals[[#This Row],[2020 1]]</f>
        <v>0</v>
      </c>
      <c r="AS410" s="81">
        <f ca="1">VLOOKUP(eurostat_totals[[#This Row],[energy carrier EUCalc]],$AE$11:$BI$24,COLUMN()-COLUMN($AD$29),FALSE)*eurostat_totals[[#This Row],[2020 1]]</f>
        <v>0</v>
      </c>
      <c r="AT410" s="81">
        <f ca="1">VLOOKUP(eurostat_totals[[#This Row],[energy carrier EUCalc]],$AE$11:$BI$24,COLUMN()-COLUMN($AD$29),FALSE)*eurostat_totals[[#This Row],[2020 1]]</f>
        <v>0</v>
      </c>
      <c r="AU410" s="81">
        <f ca="1">VLOOKUP(eurostat_totals[[#This Row],[energy carrier EUCalc]],$AE$11:$BI$24,COLUMN()-COLUMN($AD$29),FALSE)*eurostat_totals[[#This Row],[2020 1]]</f>
        <v>0</v>
      </c>
      <c r="AV410" s="81">
        <f>VLOOKUP(eurostat_totals[[#This Row],[energy carrier EUCalc]],$AE$11:$BI$24,COLUMN()-COLUMN($AD$29),FALSE)*eurostat_totals[[#This Row],[2020 1]]</f>
        <v>0</v>
      </c>
      <c r="AW410" s="81">
        <f ca="1">VLOOKUP(eurostat_totals[[#This Row],[energy carrier EUCalc]],$AE$11:$BI$24,COLUMN()-COLUMN($AD$29),FALSE)*eurostat_totals[[#This Row],[2020 1]]</f>
        <v>0</v>
      </c>
      <c r="AX410" s="81">
        <f ca="1">VLOOKUP(eurostat_totals[[#This Row],[energy carrier EUCalc]],$AE$11:$BI$24,COLUMN()-COLUMN($AD$29),FALSE)*eurostat_totals[[#This Row],[2020 1]]</f>
        <v>0</v>
      </c>
      <c r="AY410" s="81">
        <f ca="1">VLOOKUP(eurostat_totals[[#This Row],[energy carrier EUCalc]],$AE$11:$BI$24,COLUMN()-COLUMN($AD$29),FALSE)*eurostat_totals[[#This Row],[2020 1]]</f>
        <v>0</v>
      </c>
      <c r="AZ410" s="81">
        <f ca="1">VLOOKUP(eurostat_totals[[#This Row],[energy carrier EUCalc]],$AE$11:$BI$24,COLUMN()-COLUMN($AD$29),FALSE)*eurostat_totals[[#This Row],[2020 1]]</f>
        <v>0</v>
      </c>
      <c r="BA410" s="81">
        <f ca="1">VLOOKUP(eurostat_totals[[#This Row],[energy carrier EUCalc]],$AE$11:$BI$24,COLUMN()-COLUMN($AD$29),FALSE)*eurostat_totals[[#This Row],[2020 1]]</f>
        <v>0</v>
      </c>
      <c r="BB410" s="81">
        <f ca="1">VLOOKUP(eurostat_totals[[#This Row],[energy carrier EUCalc]],$AE$11:$BI$24,COLUMN()-COLUMN($AD$29),FALSE)*eurostat_totals[[#This Row],[2020 1]]</f>
        <v>0</v>
      </c>
      <c r="BC410" s="81">
        <f>VLOOKUP(eurostat_totals[[#This Row],[energy carrier EUCalc]],$AE$11:$BI$24,COLUMN()-COLUMN($AD$29),FALSE)*eurostat_totals[[#This Row],[2020 1]]</f>
        <v>0</v>
      </c>
      <c r="BD410" s="81">
        <f ca="1">VLOOKUP(eurostat_totals[[#This Row],[energy carrier EUCalc]],$AE$11:$BI$24,COLUMN()-COLUMN($AD$29),FALSE)*eurostat_totals[[#This Row],[2020 1]]</f>
        <v>0</v>
      </c>
      <c r="BE410" s="81">
        <f ca="1">VLOOKUP(eurostat_totals[[#This Row],[energy carrier EUCalc]],$AE$11:$BI$24,COLUMN()-COLUMN($AD$29),FALSE)*eurostat_totals[[#This Row],[2020 1]]</f>
        <v>0</v>
      </c>
      <c r="BF410" s="81">
        <f ca="1">VLOOKUP(eurostat_totals[[#This Row],[energy carrier EUCalc]],$AE$11:$BI$24,COLUMN()-COLUMN($AD$29),FALSE)*eurostat_totals[[#This Row],[2020 1]]</f>
        <v>0</v>
      </c>
      <c r="BG410" s="81">
        <f ca="1">VLOOKUP(eurostat_totals[[#This Row],[energy carrier EUCalc]],$AE$11:$BI$24,COLUMN()-COLUMN($AD$29),FALSE)*eurostat_totals[[#This Row],[2020 1]]</f>
        <v>0</v>
      </c>
      <c r="BH410" s="81">
        <f ca="1">VLOOKUP(eurostat_totals[[#This Row],[energy carrier EUCalc]],$AE$11:$BI$24,COLUMN()-COLUMN($AD$29),FALSE)*eurostat_totals[[#This Row],[2020 1]]</f>
        <v>0</v>
      </c>
      <c r="BI410" s="81">
        <f ca="1">VLOOKUP(eurostat_totals[[#This Row],[energy carrier EUCalc]],$AE$11:$BI$24,COLUMN()-COLUMN($AD$29),FALSE)*eurostat_totals[[#This Row],[2020 1]]</f>
        <v>0</v>
      </c>
    </row>
    <row r="411" spans="1:61" x14ac:dyDescent="0.25">
      <c r="A411" s="81" t="str">
        <f t="shared" si="137"/>
        <v>solid-wasteFrance</v>
      </c>
      <c r="B411" s="6" t="s">
        <v>76</v>
      </c>
      <c r="C411" t="s">
        <v>3</v>
      </c>
      <c r="D411" s="84">
        <v>0</v>
      </c>
      <c r="E411" s="84">
        <v>0</v>
      </c>
      <c r="F411" s="84">
        <v>0</v>
      </c>
      <c r="G411" s="84">
        <v>0</v>
      </c>
      <c r="H411" s="84">
        <v>0</v>
      </c>
      <c r="I411" s="84">
        <v>0</v>
      </c>
      <c r="J411" s="84">
        <v>0</v>
      </c>
      <c r="K411" s="84">
        <v>0</v>
      </c>
      <c r="L411" s="84">
        <v>0</v>
      </c>
      <c r="M411" s="84">
        <v>0</v>
      </c>
      <c r="N411" s="84">
        <v>0</v>
      </c>
      <c r="O411" s="84">
        <v>0</v>
      </c>
      <c r="P411" s="84">
        <v>0</v>
      </c>
      <c r="Q411" s="84">
        <v>0</v>
      </c>
      <c r="R411" s="84">
        <v>0</v>
      </c>
      <c r="S411" s="84">
        <v>0</v>
      </c>
      <c r="T411" s="84">
        <v>0</v>
      </c>
      <c r="U411" s="84">
        <v>0</v>
      </c>
      <c r="V411" s="84">
        <v>0</v>
      </c>
      <c r="W411" s="84">
        <v>0</v>
      </c>
      <c r="X411" s="84">
        <v>0</v>
      </c>
      <c r="Y411" s="84">
        <v>0</v>
      </c>
      <c r="Z411" s="84">
        <v>0</v>
      </c>
      <c r="AA411" s="84">
        <v>0</v>
      </c>
      <c r="AB411" s="84">
        <v>0</v>
      </c>
      <c r="AC411" s="84">
        <v>0</v>
      </c>
      <c r="AD411" s="84">
        <v>0</v>
      </c>
      <c r="AE411" s="84">
        <v>0</v>
      </c>
      <c r="AF411" s="84">
        <f t="shared" si="134"/>
        <v>0</v>
      </c>
      <c r="AG411" s="84">
        <f t="shared" si="135"/>
        <v>0</v>
      </c>
      <c r="AH411" s="84">
        <f t="shared" si="136"/>
        <v>0</v>
      </c>
      <c r="AI411" s="84">
        <f ca="1">VLOOKUP(eurostat_totals[[#This Row],[energy carrier EUCalc]],$AE$11:$BI$24,COLUMN()-COLUMN($AD$29),FALSE)*eurostat_totals[[#This Row],[2020 1]]</f>
        <v>0</v>
      </c>
      <c r="AJ411" s="84">
        <f ca="1">VLOOKUP(eurostat_totals[[#This Row],[energy carrier EUCalc]],$AE$11:$BI$24,COLUMN()-COLUMN($AD$29),FALSE)*eurostat_totals[[#This Row],[2020 1]]</f>
        <v>0</v>
      </c>
      <c r="AK411" s="84">
        <f ca="1">VLOOKUP(eurostat_totals[[#This Row],[energy carrier EUCalc]],$AE$11:$BI$24,COLUMN()-COLUMN($AD$29),FALSE)*eurostat_totals[[#This Row],[2020 1]]</f>
        <v>0</v>
      </c>
      <c r="AL411" s="84">
        <f ca="1">VLOOKUP(eurostat_totals[[#This Row],[energy carrier EUCalc]],$AE$11:$BI$24,COLUMN()-COLUMN($AD$29),FALSE)*eurostat_totals[[#This Row],[2020 1]]</f>
        <v>0</v>
      </c>
      <c r="AM411" s="84">
        <f ca="1">VLOOKUP(eurostat_totals[[#This Row],[energy carrier EUCalc]],$AE$11:$BI$24,COLUMN()-COLUMN($AD$29),FALSE)*eurostat_totals[[#This Row],[2020 1]]</f>
        <v>0</v>
      </c>
      <c r="AN411" s="84">
        <f ca="1">VLOOKUP(eurostat_totals[[#This Row],[energy carrier EUCalc]],$AE$11:$BI$24,COLUMN()-COLUMN($AD$29),FALSE)*eurostat_totals[[#This Row],[2020 1]]</f>
        <v>0</v>
      </c>
      <c r="AO411" s="84">
        <f>VLOOKUP(eurostat_totals[[#This Row],[energy carrier EUCalc]],$AE$11:$BI$24,COLUMN()-COLUMN($AD$29),FALSE)*eurostat_totals[[#This Row],[2020 1]]</f>
        <v>0</v>
      </c>
      <c r="AP411" s="84">
        <f ca="1">VLOOKUP(eurostat_totals[[#This Row],[energy carrier EUCalc]],$AE$11:$BI$24,COLUMN()-COLUMN($AD$29),FALSE)*eurostat_totals[[#This Row],[2020 1]]</f>
        <v>0</v>
      </c>
      <c r="AQ411" s="84">
        <f ca="1">VLOOKUP(eurostat_totals[[#This Row],[energy carrier EUCalc]],$AE$11:$BI$24,COLUMN()-COLUMN($AD$29),FALSE)*eurostat_totals[[#This Row],[2020 1]]</f>
        <v>0</v>
      </c>
      <c r="AR411" s="81">
        <f ca="1">VLOOKUP(eurostat_totals[[#This Row],[energy carrier EUCalc]],$AE$11:$BI$24,COLUMN()-COLUMN($AD$29),FALSE)*eurostat_totals[[#This Row],[2020 1]]</f>
        <v>0</v>
      </c>
      <c r="AS411" s="81">
        <f ca="1">VLOOKUP(eurostat_totals[[#This Row],[energy carrier EUCalc]],$AE$11:$BI$24,COLUMN()-COLUMN($AD$29),FALSE)*eurostat_totals[[#This Row],[2020 1]]</f>
        <v>0</v>
      </c>
      <c r="AT411" s="81">
        <f ca="1">VLOOKUP(eurostat_totals[[#This Row],[energy carrier EUCalc]],$AE$11:$BI$24,COLUMN()-COLUMN($AD$29),FALSE)*eurostat_totals[[#This Row],[2020 1]]</f>
        <v>0</v>
      </c>
      <c r="AU411" s="81">
        <f ca="1">VLOOKUP(eurostat_totals[[#This Row],[energy carrier EUCalc]],$AE$11:$BI$24,COLUMN()-COLUMN($AD$29),FALSE)*eurostat_totals[[#This Row],[2020 1]]</f>
        <v>0</v>
      </c>
      <c r="AV411" s="81">
        <f>VLOOKUP(eurostat_totals[[#This Row],[energy carrier EUCalc]],$AE$11:$BI$24,COLUMN()-COLUMN($AD$29),FALSE)*eurostat_totals[[#This Row],[2020 1]]</f>
        <v>0</v>
      </c>
      <c r="AW411" s="81">
        <f ca="1">VLOOKUP(eurostat_totals[[#This Row],[energy carrier EUCalc]],$AE$11:$BI$24,COLUMN()-COLUMN($AD$29),FALSE)*eurostat_totals[[#This Row],[2020 1]]</f>
        <v>0</v>
      </c>
      <c r="AX411" s="81">
        <f ca="1">VLOOKUP(eurostat_totals[[#This Row],[energy carrier EUCalc]],$AE$11:$BI$24,COLUMN()-COLUMN($AD$29),FALSE)*eurostat_totals[[#This Row],[2020 1]]</f>
        <v>0</v>
      </c>
      <c r="AY411" s="81">
        <f ca="1">VLOOKUP(eurostat_totals[[#This Row],[energy carrier EUCalc]],$AE$11:$BI$24,COLUMN()-COLUMN($AD$29),FALSE)*eurostat_totals[[#This Row],[2020 1]]</f>
        <v>0</v>
      </c>
      <c r="AZ411" s="81">
        <f ca="1">VLOOKUP(eurostat_totals[[#This Row],[energy carrier EUCalc]],$AE$11:$BI$24,COLUMN()-COLUMN($AD$29),FALSE)*eurostat_totals[[#This Row],[2020 1]]</f>
        <v>0</v>
      </c>
      <c r="BA411" s="81">
        <f ca="1">VLOOKUP(eurostat_totals[[#This Row],[energy carrier EUCalc]],$AE$11:$BI$24,COLUMN()-COLUMN($AD$29),FALSE)*eurostat_totals[[#This Row],[2020 1]]</f>
        <v>0</v>
      </c>
      <c r="BB411" s="81">
        <f ca="1">VLOOKUP(eurostat_totals[[#This Row],[energy carrier EUCalc]],$AE$11:$BI$24,COLUMN()-COLUMN($AD$29),FALSE)*eurostat_totals[[#This Row],[2020 1]]</f>
        <v>0</v>
      </c>
      <c r="BC411" s="81">
        <f>VLOOKUP(eurostat_totals[[#This Row],[energy carrier EUCalc]],$AE$11:$BI$24,COLUMN()-COLUMN($AD$29),FALSE)*eurostat_totals[[#This Row],[2020 1]]</f>
        <v>0</v>
      </c>
      <c r="BD411" s="81">
        <f ca="1">VLOOKUP(eurostat_totals[[#This Row],[energy carrier EUCalc]],$AE$11:$BI$24,COLUMN()-COLUMN($AD$29),FALSE)*eurostat_totals[[#This Row],[2020 1]]</f>
        <v>0</v>
      </c>
      <c r="BE411" s="81">
        <f ca="1">VLOOKUP(eurostat_totals[[#This Row],[energy carrier EUCalc]],$AE$11:$BI$24,COLUMN()-COLUMN($AD$29),FALSE)*eurostat_totals[[#This Row],[2020 1]]</f>
        <v>0</v>
      </c>
      <c r="BF411" s="81">
        <f ca="1">VLOOKUP(eurostat_totals[[#This Row],[energy carrier EUCalc]],$AE$11:$BI$24,COLUMN()-COLUMN($AD$29),FALSE)*eurostat_totals[[#This Row],[2020 1]]</f>
        <v>0</v>
      </c>
      <c r="BG411" s="81">
        <f ca="1">VLOOKUP(eurostat_totals[[#This Row],[energy carrier EUCalc]],$AE$11:$BI$24,COLUMN()-COLUMN($AD$29),FALSE)*eurostat_totals[[#This Row],[2020 1]]</f>
        <v>0</v>
      </c>
      <c r="BH411" s="81">
        <f ca="1">VLOOKUP(eurostat_totals[[#This Row],[energy carrier EUCalc]],$AE$11:$BI$24,COLUMN()-COLUMN($AD$29),FALSE)*eurostat_totals[[#This Row],[2020 1]]</f>
        <v>0</v>
      </c>
      <c r="BI411" s="81">
        <f ca="1">VLOOKUP(eurostat_totals[[#This Row],[energy carrier EUCalc]],$AE$11:$BI$24,COLUMN()-COLUMN($AD$29),FALSE)*eurostat_totals[[#This Row],[2020 1]]</f>
        <v>0</v>
      </c>
    </row>
    <row r="412" spans="1:61" x14ac:dyDescent="0.25">
      <c r="A412" s="81" t="str">
        <f t="shared" si="137"/>
        <v>solid-wasteGermany</v>
      </c>
      <c r="B412" s="6" t="s">
        <v>76</v>
      </c>
      <c r="C412" t="s">
        <v>2</v>
      </c>
      <c r="D412" s="84">
        <v>0</v>
      </c>
      <c r="E412" s="84">
        <v>0</v>
      </c>
      <c r="F412" s="84">
        <v>0</v>
      </c>
      <c r="G412" s="84">
        <v>0</v>
      </c>
      <c r="H412" s="84">
        <v>0</v>
      </c>
      <c r="I412" s="84">
        <v>0</v>
      </c>
      <c r="J412" s="84">
        <v>0</v>
      </c>
      <c r="K412" s="84">
        <v>0</v>
      </c>
      <c r="L412" s="84">
        <v>0</v>
      </c>
      <c r="M412" s="84">
        <v>0</v>
      </c>
      <c r="N412" s="84">
        <v>0</v>
      </c>
      <c r="O412" s="84">
        <v>0</v>
      </c>
      <c r="P412" s="84">
        <v>0</v>
      </c>
      <c r="Q412" s="84">
        <v>0</v>
      </c>
      <c r="R412" s="84">
        <v>0</v>
      </c>
      <c r="S412" s="84">
        <v>0</v>
      </c>
      <c r="T412" s="84">
        <v>0</v>
      </c>
      <c r="U412" s="84">
        <v>0</v>
      </c>
      <c r="V412" s="84">
        <v>0</v>
      </c>
      <c r="W412" s="84">
        <v>0</v>
      </c>
      <c r="X412" s="84">
        <v>0</v>
      </c>
      <c r="Y412" s="84">
        <v>0</v>
      </c>
      <c r="Z412" s="84">
        <v>0</v>
      </c>
      <c r="AA412" s="84">
        <v>0</v>
      </c>
      <c r="AB412" s="84">
        <v>0</v>
      </c>
      <c r="AC412" s="84">
        <v>0</v>
      </c>
      <c r="AD412" s="84">
        <v>0</v>
      </c>
      <c r="AE412" s="84">
        <v>0</v>
      </c>
      <c r="AF412" s="84">
        <f t="shared" si="134"/>
        <v>0</v>
      </c>
      <c r="AG412" s="84">
        <f t="shared" si="135"/>
        <v>0</v>
      </c>
      <c r="AH412" s="84">
        <f t="shared" si="136"/>
        <v>0</v>
      </c>
      <c r="AI412" s="84">
        <f ca="1">VLOOKUP(eurostat_totals[[#This Row],[energy carrier EUCalc]],$AE$11:$BI$24,COLUMN()-COLUMN($AD$29),FALSE)*eurostat_totals[[#This Row],[2020 1]]</f>
        <v>0</v>
      </c>
      <c r="AJ412" s="84">
        <f ca="1">VLOOKUP(eurostat_totals[[#This Row],[energy carrier EUCalc]],$AE$11:$BI$24,COLUMN()-COLUMN($AD$29),FALSE)*eurostat_totals[[#This Row],[2020 1]]</f>
        <v>0</v>
      </c>
      <c r="AK412" s="84">
        <f ca="1">VLOOKUP(eurostat_totals[[#This Row],[energy carrier EUCalc]],$AE$11:$BI$24,COLUMN()-COLUMN($AD$29),FALSE)*eurostat_totals[[#This Row],[2020 1]]</f>
        <v>0</v>
      </c>
      <c r="AL412" s="84">
        <f ca="1">VLOOKUP(eurostat_totals[[#This Row],[energy carrier EUCalc]],$AE$11:$BI$24,COLUMN()-COLUMN($AD$29),FALSE)*eurostat_totals[[#This Row],[2020 1]]</f>
        <v>0</v>
      </c>
      <c r="AM412" s="84">
        <f ca="1">VLOOKUP(eurostat_totals[[#This Row],[energy carrier EUCalc]],$AE$11:$BI$24,COLUMN()-COLUMN($AD$29),FALSE)*eurostat_totals[[#This Row],[2020 1]]</f>
        <v>0</v>
      </c>
      <c r="AN412" s="84">
        <f ca="1">VLOOKUP(eurostat_totals[[#This Row],[energy carrier EUCalc]],$AE$11:$BI$24,COLUMN()-COLUMN($AD$29),FALSE)*eurostat_totals[[#This Row],[2020 1]]</f>
        <v>0</v>
      </c>
      <c r="AO412" s="84">
        <f>VLOOKUP(eurostat_totals[[#This Row],[energy carrier EUCalc]],$AE$11:$BI$24,COLUMN()-COLUMN($AD$29),FALSE)*eurostat_totals[[#This Row],[2020 1]]</f>
        <v>0</v>
      </c>
      <c r="AP412" s="84">
        <f ca="1">VLOOKUP(eurostat_totals[[#This Row],[energy carrier EUCalc]],$AE$11:$BI$24,COLUMN()-COLUMN($AD$29),FALSE)*eurostat_totals[[#This Row],[2020 1]]</f>
        <v>0</v>
      </c>
      <c r="AQ412" s="84">
        <f ca="1">VLOOKUP(eurostat_totals[[#This Row],[energy carrier EUCalc]],$AE$11:$BI$24,COLUMN()-COLUMN($AD$29),FALSE)*eurostat_totals[[#This Row],[2020 1]]</f>
        <v>0</v>
      </c>
      <c r="AR412" s="81">
        <f ca="1">VLOOKUP(eurostat_totals[[#This Row],[energy carrier EUCalc]],$AE$11:$BI$24,COLUMN()-COLUMN($AD$29),FALSE)*eurostat_totals[[#This Row],[2020 1]]</f>
        <v>0</v>
      </c>
      <c r="AS412" s="81">
        <f ca="1">VLOOKUP(eurostat_totals[[#This Row],[energy carrier EUCalc]],$AE$11:$BI$24,COLUMN()-COLUMN($AD$29),FALSE)*eurostat_totals[[#This Row],[2020 1]]</f>
        <v>0</v>
      </c>
      <c r="AT412" s="81">
        <f ca="1">VLOOKUP(eurostat_totals[[#This Row],[energy carrier EUCalc]],$AE$11:$BI$24,COLUMN()-COLUMN($AD$29),FALSE)*eurostat_totals[[#This Row],[2020 1]]</f>
        <v>0</v>
      </c>
      <c r="AU412" s="81">
        <f ca="1">VLOOKUP(eurostat_totals[[#This Row],[energy carrier EUCalc]],$AE$11:$BI$24,COLUMN()-COLUMN($AD$29),FALSE)*eurostat_totals[[#This Row],[2020 1]]</f>
        <v>0</v>
      </c>
      <c r="AV412" s="81">
        <f>VLOOKUP(eurostat_totals[[#This Row],[energy carrier EUCalc]],$AE$11:$BI$24,COLUMN()-COLUMN($AD$29),FALSE)*eurostat_totals[[#This Row],[2020 1]]</f>
        <v>0</v>
      </c>
      <c r="AW412" s="81">
        <f ca="1">VLOOKUP(eurostat_totals[[#This Row],[energy carrier EUCalc]],$AE$11:$BI$24,COLUMN()-COLUMN($AD$29),FALSE)*eurostat_totals[[#This Row],[2020 1]]</f>
        <v>0</v>
      </c>
      <c r="AX412" s="81">
        <f ca="1">VLOOKUP(eurostat_totals[[#This Row],[energy carrier EUCalc]],$AE$11:$BI$24,COLUMN()-COLUMN($AD$29),FALSE)*eurostat_totals[[#This Row],[2020 1]]</f>
        <v>0</v>
      </c>
      <c r="AY412" s="81">
        <f ca="1">VLOOKUP(eurostat_totals[[#This Row],[energy carrier EUCalc]],$AE$11:$BI$24,COLUMN()-COLUMN($AD$29),FALSE)*eurostat_totals[[#This Row],[2020 1]]</f>
        <v>0</v>
      </c>
      <c r="AZ412" s="81">
        <f ca="1">VLOOKUP(eurostat_totals[[#This Row],[energy carrier EUCalc]],$AE$11:$BI$24,COLUMN()-COLUMN($AD$29),FALSE)*eurostat_totals[[#This Row],[2020 1]]</f>
        <v>0</v>
      </c>
      <c r="BA412" s="81">
        <f ca="1">VLOOKUP(eurostat_totals[[#This Row],[energy carrier EUCalc]],$AE$11:$BI$24,COLUMN()-COLUMN($AD$29),FALSE)*eurostat_totals[[#This Row],[2020 1]]</f>
        <v>0</v>
      </c>
      <c r="BB412" s="81">
        <f ca="1">VLOOKUP(eurostat_totals[[#This Row],[energy carrier EUCalc]],$AE$11:$BI$24,COLUMN()-COLUMN($AD$29),FALSE)*eurostat_totals[[#This Row],[2020 1]]</f>
        <v>0</v>
      </c>
      <c r="BC412" s="81">
        <f>VLOOKUP(eurostat_totals[[#This Row],[energy carrier EUCalc]],$AE$11:$BI$24,COLUMN()-COLUMN($AD$29),FALSE)*eurostat_totals[[#This Row],[2020 1]]</f>
        <v>0</v>
      </c>
      <c r="BD412" s="81">
        <f ca="1">VLOOKUP(eurostat_totals[[#This Row],[energy carrier EUCalc]],$AE$11:$BI$24,COLUMN()-COLUMN($AD$29),FALSE)*eurostat_totals[[#This Row],[2020 1]]</f>
        <v>0</v>
      </c>
      <c r="BE412" s="81">
        <f ca="1">VLOOKUP(eurostat_totals[[#This Row],[energy carrier EUCalc]],$AE$11:$BI$24,COLUMN()-COLUMN($AD$29),FALSE)*eurostat_totals[[#This Row],[2020 1]]</f>
        <v>0</v>
      </c>
      <c r="BF412" s="81">
        <f ca="1">VLOOKUP(eurostat_totals[[#This Row],[energy carrier EUCalc]],$AE$11:$BI$24,COLUMN()-COLUMN($AD$29),FALSE)*eurostat_totals[[#This Row],[2020 1]]</f>
        <v>0</v>
      </c>
      <c r="BG412" s="81">
        <f ca="1">VLOOKUP(eurostat_totals[[#This Row],[energy carrier EUCalc]],$AE$11:$BI$24,COLUMN()-COLUMN($AD$29),FALSE)*eurostat_totals[[#This Row],[2020 1]]</f>
        <v>0</v>
      </c>
      <c r="BH412" s="81">
        <f ca="1">VLOOKUP(eurostat_totals[[#This Row],[energy carrier EUCalc]],$AE$11:$BI$24,COLUMN()-COLUMN($AD$29),FALSE)*eurostat_totals[[#This Row],[2020 1]]</f>
        <v>0</v>
      </c>
      <c r="BI412" s="81">
        <f ca="1">VLOOKUP(eurostat_totals[[#This Row],[energy carrier EUCalc]],$AE$11:$BI$24,COLUMN()-COLUMN($AD$29),FALSE)*eurostat_totals[[#This Row],[2020 1]]</f>
        <v>0</v>
      </c>
    </row>
    <row r="413" spans="1:61" x14ac:dyDescent="0.25">
      <c r="A413" s="81" t="str">
        <f t="shared" si="137"/>
        <v>solid-wasteGreece</v>
      </c>
      <c r="B413" s="6" t="s">
        <v>76</v>
      </c>
      <c r="C413" t="s">
        <v>16</v>
      </c>
      <c r="D413" s="84">
        <v>0</v>
      </c>
      <c r="E413" s="84">
        <v>0</v>
      </c>
      <c r="F413" s="84">
        <v>0</v>
      </c>
      <c r="G413" s="84">
        <v>0</v>
      </c>
      <c r="H413" s="84">
        <v>0</v>
      </c>
      <c r="I413" s="84">
        <v>0</v>
      </c>
      <c r="J413" s="84">
        <v>0</v>
      </c>
      <c r="K413" s="84">
        <v>0</v>
      </c>
      <c r="L413" s="84">
        <v>0</v>
      </c>
      <c r="M413" s="84">
        <v>0</v>
      </c>
      <c r="N413" s="84">
        <v>0</v>
      </c>
      <c r="O413" s="84">
        <v>0</v>
      </c>
      <c r="P413" s="84">
        <v>0</v>
      </c>
      <c r="Q413" s="84">
        <v>0</v>
      </c>
      <c r="R413" s="84">
        <v>0</v>
      </c>
      <c r="S413" s="84">
        <v>0</v>
      </c>
      <c r="T413" s="84">
        <v>0</v>
      </c>
      <c r="U413" s="84">
        <v>0</v>
      </c>
      <c r="V413" s="84">
        <v>0</v>
      </c>
      <c r="W413" s="84">
        <v>0</v>
      </c>
      <c r="X413" s="84">
        <v>0</v>
      </c>
      <c r="Y413" s="84">
        <v>0</v>
      </c>
      <c r="Z413" s="84">
        <v>0</v>
      </c>
      <c r="AA413" s="84">
        <v>0</v>
      </c>
      <c r="AB413" s="84">
        <v>0</v>
      </c>
      <c r="AC413" s="84">
        <v>0</v>
      </c>
      <c r="AD413" s="84">
        <v>0</v>
      </c>
      <c r="AE413" s="84">
        <v>0</v>
      </c>
      <c r="AF413" s="84">
        <f t="shared" si="134"/>
        <v>0</v>
      </c>
      <c r="AG413" s="84">
        <f t="shared" si="135"/>
        <v>0</v>
      </c>
      <c r="AH413" s="84">
        <f t="shared" si="136"/>
        <v>0</v>
      </c>
      <c r="AI413" s="84">
        <f ca="1">VLOOKUP(eurostat_totals[[#This Row],[energy carrier EUCalc]],$AE$11:$BI$24,COLUMN()-COLUMN($AD$29),FALSE)*eurostat_totals[[#This Row],[2020 1]]</f>
        <v>0</v>
      </c>
      <c r="AJ413" s="84">
        <f ca="1">VLOOKUP(eurostat_totals[[#This Row],[energy carrier EUCalc]],$AE$11:$BI$24,COLUMN()-COLUMN($AD$29),FALSE)*eurostat_totals[[#This Row],[2020 1]]</f>
        <v>0</v>
      </c>
      <c r="AK413" s="84">
        <f ca="1">VLOOKUP(eurostat_totals[[#This Row],[energy carrier EUCalc]],$AE$11:$BI$24,COLUMN()-COLUMN($AD$29),FALSE)*eurostat_totals[[#This Row],[2020 1]]</f>
        <v>0</v>
      </c>
      <c r="AL413" s="84">
        <f ca="1">VLOOKUP(eurostat_totals[[#This Row],[energy carrier EUCalc]],$AE$11:$BI$24,COLUMN()-COLUMN($AD$29),FALSE)*eurostat_totals[[#This Row],[2020 1]]</f>
        <v>0</v>
      </c>
      <c r="AM413" s="84">
        <f ca="1">VLOOKUP(eurostat_totals[[#This Row],[energy carrier EUCalc]],$AE$11:$BI$24,COLUMN()-COLUMN($AD$29),FALSE)*eurostat_totals[[#This Row],[2020 1]]</f>
        <v>0</v>
      </c>
      <c r="AN413" s="84">
        <f ca="1">VLOOKUP(eurostat_totals[[#This Row],[energy carrier EUCalc]],$AE$11:$BI$24,COLUMN()-COLUMN($AD$29),FALSE)*eurostat_totals[[#This Row],[2020 1]]</f>
        <v>0</v>
      </c>
      <c r="AO413" s="84">
        <f>VLOOKUP(eurostat_totals[[#This Row],[energy carrier EUCalc]],$AE$11:$BI$24,COLUMN()-COLUMN($AD$29),FALSE)*eurostat_totals[[#This Row],[2020 1]]</f>
        <v>0</v>
      </c>
      <c r="AP413" s="84">
        <f ca="1">VLOOKUP(eurostat_totals[[#This Row],[energy carrier EUCalc]],$AE$11:$BI$24,COLUMN()-COLUMN($AD$29),FALSE)*eurostat_totals[[#This Row],[2020 1]]</f>
        <v>0</v>
      </c>
      <c r="AQ413" s="84">
        <f ca="1">VLOOKUP(eurostat_totals[[#This Row],[energy carrier EUCalc]],$AE$11:$BI$24,COLUMN()-COLUMN($AD$29),FALSE)*eurostat_totals[[#This Row],[2020 1]]</f>
        <v>0</v>
      </c>
      <c r="AR413" s="81">
        <f ca="1">VLOOKUP(eurostat_totals[[#This Row],[energy carrier EUCalc]],$AE$11:$BI$24,COLUMN()-COLUMN($AD$29),FALSE)*eurostat_totals[[#This Row],[2020 1]]</f>
        <v>0</v>
      </c>
      <c r="AS413" s="81">
        <f ca="1">VLOOKUP(eurostat_totals[[#This Row],[energy carrier EUCalc]],$AE$11:$BI$24,COLUMN()-COLUMN($AD$29),FALSE)*eurostat_totals[[#This Row],[2020 1]]</f>
        <v>0</v>
      </c>
      <c r="AT413" s="81">
        <f ca="1">VLOOKUP(eurostat_totals[[#This Row],[energy carrier EUCalc]],$AE$11:$BI$24,COLUMN()-COLUMN($AD$29),FALSE)*eurostat_totals[[#This Row],[2020 1]]</f>
        <v>0</v>
      </c>
      <c r="AU413" s="81">
        <f ca="1">VLOOKUP(eurostat_totals[[#This Row],[energy carrier EUCalc]],$AE$11:$BI$24,COLUMN()-COLUMN($AD$29),FALSE)*eurostat_totals[[#This Row],[2020 1]]</f>
        <v>0</v>
      </c>
      <c r="AV413" s="81">
        <f>VLOOKUP(eurostat_totals[[#This Row],[energy carrier EUCalc]],$AE$11:$BI$24,COLUMN()-COLUMN($AD$29),FALSE)*eurostat_totals[[#This Row],[2020 1]]</f>
        <v>0</v>
      </c>
      <c r="AW413" s="81">
        <f ca="1">VLOOKUP(eurostat_totals[[#This Row],[energy carrier EUCalc]],$AE$11:$BI$24,COLUMN()-COLUMN($AD$29),FALSE)*eurostat_totals[[#This Row],[2020 1]]</f>
        <v>0</v>
      </c>
      <c r="AX413" s="81">
        <f ca="1">VLOOKUP(eurostat_totals[[#This Row],[energy carrier EUCalc]],$AE$11:$BI$24,COLUMN()-COLUMN($AD$29),FALSE)*eurostat_totals[[#This Row],[2020 1]]</f>
        <v>0</v>
      </c>
      <c r="AY413" s="81">
        <f ca="1">VLOOKUP(eurostat_totals[[#This Row],[energy carrier EUCalc]],$AE$11:$BI$24,COLUMN()-COLUMN($AD$29),FALSE)*eurostat_totals[[#This Row],[2020 1]]</f>
        <v>0</v>
      </c>
      <c r="AZ413" s="81">
        <f ca="1">VLOOKUP(eurostat_totals[[#This Row],[energy carrier EUCalc]],$AE$11:$BI$24,COLUMN()-COLUMN($AD$29),FALSE)*eurostat_totals[[#This Row],[2020 1]]</f>
        <v>0</v>
      </c>
      <c r="BA413" s="81">
        <f ca="1">VLOOKUP(eurostat_totals[[#This Row],[energy carrier EUCalc]],$AE$11:$BI$24,COLUMN()-COLUMN($AD$29),FALSE)*eurostat_totals[[#This Row],[2020 1]]</f>
        <v>0</v>
      </c>
      <c r="BB413" s="81">
        <f ca="1">VLOOKUP(eurostat_totals[[#This Row],[energy carrier EUCalc]],$AE$11:$BI$24,COLUMN()-COLUMN($AD$29),FALSE)*eurostat_totals[[#This Row],[2020 1]]</f>
        <v>0</v>
      </c>
      <c r="BC413" s="81">
        <f>VLOOKUP(eurostat_totals[[#This Row],[energy carrier EUCalc]],$AE$11:$BI$24,COLUMN()-COLUMN($AD$29),FALSE)*eurostat_totals[[#This Row],[2020 1]]</f>
        <v>0</v>
      </c>
      <c r="BD413" s="81">
        <f ca="1">VLOOKUP(eurostat_totals[[#This Row],[energy carrier EUCalc]],$AE$11:$BI$24,COLUMN()-COLUMN($AD$29),FALSE)*eurostat_totals[[#This Row],[2020 1]]</f>
        <v>0</v>
      </c>
      <c r="BE413" s="81">
        <f ca="1">VLOOKUP(eurostat_totals[[#This Row],[energy carrier EUCalc]],$AE$11:$BI$24,COLUMN()-COLUMN($AD$29),FALSE)*eurostat_totals[[#This Row],[2020 1]]</f>
        <v>0</v>
      </c>
      <c r="BF413" s="81">
        <f ca="1">VLOOKUP(eurostat_totals[[#This Row],[energy carrier EUCalc]],$AE$11:$BI$24,COLUMN()-COLUMN($AD$29),FALSE)*eurostat_totals[[#This Row],[2020 1]]</f>
        <v>0</v>
      </c>
      <c r="BG413" s="81">
        <f ca="1">VLOOKUP(eurostat_totals[[#This Row],[energy carrier EUCalc]],$AE$11:$BI$24,COLUMN()-COLUMN($AD$29),FALSE)*eurostat_totals[[#This Row],[2020 1]]</f>
        <v>0</v>
      </c>
      <c r="BH413" s="81">
        <f ca="1">VLOOKUP(eurostat_totals[[#This Row],[energy carrier EUCalc]],$AE$11:$BI$24,COLUMN()-COLUMN($AD$29),FALSE)*eurostat_totals[[#This Row],[2020 1]]</f>
        <v>0</v>
      </c>
      <c r="BI413" s="81">
        <f ca="1">VLOOKUP(eurostat_totals[[#This Row],[energy carrier EUCalc]],$AE$11:$BI$24,COLUMN()-COLUMN($AD$29),FALSE)*eurostat_totals[[#This Row],[2020 1]]</f>
        <v>0</v>
      </c>
    </row>
    <row r="414" spans="1:61" x14ac:dyDescent="0.25">
      <c r="A414" s="81" t="str">
        <f t="shared" si="137"/>
        <v>solid-wasteHungary</v>
      </c>
      <c r="B414" s="6" t="s">
        <v>76</v>
      </c>
      <c r="C414" t="s">
        <v>15</v>
      </c>
      <c r="D414" s="84">
        <v>0</v>
      </c>
      <c r="E414" s="84">
        <v>0</v>
      </c>
      <c r="F414" s="84">
        <v>0</v>
      </c>
      <c r="G414" s="84">
        <v>0</v>
      </c>
      <c r="H414" s="84">
        <v>0</v>
      </c>
      <c r="I414" s="84">
        <v>0</v>
      </c>
      <c r="J414" s="84">
        <v>0</v>
      </c>
      <c r="K414" s="84">
        <v>0</v>
      </c>
      <c r="L414" s="84">
        <v>0</v>
      </c>
      <c r="M414" s="84">
        <v>0</v>
      </c>
      <c r="N414" s="84">
        <v>0</v>
      </c>
      <c r="O414" s="84">
        <v>0</v>
      </c>
      <c r="P414" s="84">
        <v>0</v>
      </c>
      <c r="Q414" s="84">
        <v>0</v>
      </c>
      <c r="R414" s="84">
        <v>0</v>
      </c>
      <c r="S414" s="84">
        <v>0</v>
      </c>
      <c r="T414" s="84">
        <v>0</v>
      </c>
      <c r="U414" s="84">
        <v>0</v>
      </c>
      <c r="V414" s="84">
        <v>0</v>
      </c>
      <c r="W414" s="84">
        <v>0</v>
      </c>
      <c r="X414" s="84">
        <v>0</v>
      </c>
      <c r="Y414" s="84">
        <v>0</v>
      </c>
      <c r="Z414" s="84">
        <v>0</v>
      </c>
      <c r="AA414" s="84">
        <v>0</v>
      </c>
      <c r="AB414" s="84">
        <v>0</v>
      </c>
      <c r="AC414" s="84">
        <v>0</v>
      </c>
      <c r="AD414" s="84">
        <v>0</v>
      </c>
      <c r="AE414" s="84">
        <v>0</v>
      </c>
      <c r="AF414" s="84">
        <f t="shared" ref="AF414:AF432" si="138">AE414+(AE414-Z414)/5</f>
        <v>0</v>
      </c>
      <c r="AG414" s="84">
        <f t="shared" ref="AG414:AG432" si="139">AF414+(AF414-AA414)/5</f>
        <v>0</v>
      </c>
      <c r="AH414" s="84">
        <f t="shared" ref="AH414:AH432" si="140">AG414+(AG414-AB414)/5</f>
        <v>0</v>
      </c>
      <c r="AI414" s="84">
        <f ca="1">VLOOKUP(eurostat_totals[[#This Row],[energy carrier EUCalc]],$AE$11:$BI$24,COLUMN()-COLUMN($AD$29),FALSE)*eurostat_totals[[#This Row],[2020 1]]</f>
        <v>0</v>
      </c>
      <c r="AJ414" s="84">
        <f ca="1">VLOOKUP(eurostat_totals[[#This Row],[energy carrier EUCalc]],$AE$11:$BI$24,COLUMN()-COLUMN($AD$29),FALSE)*eurostat_totals[[#This Row],[2020 1]]</f>
        <v>0</v>
      </c>
      <c r="AK414" s="84">
        <f ca="1">VLOOKUP(eurostat_totals[[#This Row],[energy carrier EUCalc]],$AE$11:$BI$24,COLUMN()-COLUMN($AD$29),FALSE)*eurostat_totals[[#This Row],[2020 1]]</f>
        <v>0</v>
      </c>
      <c r="AL414" s="84">
        <f ca="1">VLOOKUP(eurostat_totals[[#This Row],[energy carrier EUCalc]],$AE$11:$BI$24,COLUMN()-COLUMN($AD$29),FALSE)*eurostat_totals[[#This Row],[2020 1]]</f>
        <v>0</v>
      </c>
      <c r="AM414" s="84">
        <f ca="1">VLOOKUP(eurostat_totals[[#This Row],[energy carrier EUCalc]],$AE$11:$BI$24,COLUMN()-COLUMN($AD$29),FALSE)*eurostat_totals[[#This Row],[2020 1]]</f>
        <v>0</v>
      </c>
      <c r="AN414" s="84">
        <f ca="1">VLOOKUP(eurostat_totals[[#This Row],[energy carrier EUCalc]],$AE$11:$BI$24,COLUMN()-COLUMN($AD$29),FALSE)*eurostat_totals[[#This Row],[2020 1]]</f>
        <v>0</v>
      </c>
      <c r="AO414" s="84">
        <f>VLOOKUP(eurostat_totals[[#This Row],[energy carrier EUCalc]],$AE$11:$BI$24,COLUMN()-COLUMN($AD$29),FALSE)*eurostat_totals[[#This Row],[2020 1]]</f>
        <v>0</v>
      </c>
      <c r="AP414" s="84">
        <f ca="1">VLOOKUP(eurostat_totals[[#This Row],[energy carrier EUCalc]],$AE$11:$BI$24,COLUMN()-COLUMN($AD$29),FALSE)*eurostat_totals[[#This Row],[2020 1]]</f>
        <v>0</v>
      </c>
      <c r="AQ414" s="84">
        <f ca="1">VLOOKUP(eurostat_totals[[#This Row],[energy carrier EUCalc]],$AE$11:$BI$24,COLUMN()-COLUMN($AD$29),FALSE)*eurostat_totals[[#This Row],[2020 1]]</f>
        <v>0</v>
      </c>
      <c r="AR414" s="81">
        <f ca="1">VLOOKUP(eurostat_totals[[#This Row],[energy carrier EUCalc]],$AE$11:$BI$24,COLUMN()-COLUMN($AD$29),FALSE)*eurostat_totals[[#This Row],[2020 1]]</f>
        <v>0</v>
      </c>
      <c r="AS414" s="81">
        <f ca="1">VLOOKUP(eurostat_totals[[#This Row],[energy carrier EUCalc]],$AE$11:$BI$24,COLUMN()-COLUMN($AD$29),FALSE)*eurostat_totals[[#This Row],[2020 1]]</f>
        <v>0</v>
      </c>
      <c r="AT414" s="81">
        <f ca="1">VLOOKUP(eurostat_totals[[#This Row],[energy carrier EUCalc]],$AE$11:$BI$24,COLUMN()-COLUMN($AD$29),FALSE)*eurostat_totals[[#This Row],[2020 1]]</f>
        <v>0</v>
      </c>
      <c r="AU414" s="81">
        <f ca="1">VLOOKUP(eurostat_totals[[#This Row],[energy carrier EUCalc]],$AE$11:$BI$24,COLUMN()-COLUMN($AD$29),FALSE)*eurostat_totals[[#This Row],[2020 1]]</f>
        <v>0</v>
      </c>
      <c r="AV414" s="81">
        <f>VLOOKUP(eurostat_totals[[#This Row],[energy carrier EUCalc]],$AE$11:$BI$24,COLUMN()-COLUMN($AD$29),FALSE)*eurostat_totals[[#This Row],[2020 1]]</f>
        <v>0</v>
      </c>
      <c r="AW414" s="81">
        <f ca="1">VLOOKUP(eurostat_totals[[#This Row],[energy carrier EUCalc]],$AE$11:$BI$24,COLUMN()-COLUMN($AD$29),FALSE)*eurostat_totals[[#This Row],[2020 1]]</f>
        <v>0</v>
      </c>
      <c r="AX414" s="81">
        <f ca="1">VLOOKUP(eurostat_totals[[#This Row],[energy carrier EUCalc]],$AE$11:$BI$24,COLUMN()-COLUMN($AD$29),FALSE)*eurostat_totals[[#This Row],[2020 1]]</f>
        <v>0</v>
      </c>
      <c r="AY414" s="81">
        <f ca="1">VLOOKUP(eurostat_totals[[#This Row],[energy carrier EUCalc]],$AE$11:$BI$24,COLUMN()-COLUMN($AD$29),FALSE)*eurostat_totals[[#This Row],[2020 1]]</f>
        <v>0</v>
      </c>
      <c r="AZ414" s="81">
        <f ca="1">VLOOKUP(eurostat_totals[[#This Row],[energy carrier EUCalc]],$AE$11:$BI$24,COLUMN()-COLUMN($AD$29),FALSE)*eurostat_totals[[#This Row],[2020 1]]</f>
        <v>0</v>
      </c>
      <c r="BA414" s="81">
        <f ca="1">VLOOKUP(eurostat_totals[[#This Row],[energy carrier EUCalc]],$AE$11:$BI$24,COLUMN()-COLUMN($AD$29),FALSE)*eurostat_totals[[#This Row],[2020 1]]</f>
        <v>0</v>
      </c>
      <c r="BB414" s="81">
        <f ca="1">VLOOKUP(eurostat_totals[[#This Row],[energy carrier EUCalc]],$AE$11:$BI$24,COLUMN()-COLUMN($AD$29),FALSE)*eurostat_totals[[#This Row],[2020 1]]</f>
        <v>0</v>
      </c>
      <c r="BC414" s="81">
        <f>VLOOKUP(eurostat_totals[[#This Row],[energy carrier EUCalc]],$AE$11:$BI$24,COLUMN()-COLUMN($AD$29),FALSE)*eurostat_totals[[#This Row],[2020 1]]</f>
        <v>0</v>
      </c>
      <c r="BD414" s="81">
        <f ca="1">VLOOKUP(eurostat_totals[[#This Row],[energy carrier EUCalc]],$AE$11:$BI$24,COLUMN()-COLUMN($AD$29),FALSE)*eurostat_totals[[#This Row],[2020 1]]</f>
        <v>0</v>
      </c>
      <c r="BE414" s="81">
        <f ca="1">VLOOKUP(eurostat_totals[[#This Row],[energy carrier EUCalc]],$AE$11:$BI$24,COLUMN()-COLUMN($AD$29),FALSE)*eurostat_totals[[#This Row],[2020 1]]</f>
        <v>0</v>
      </c>
      <c r="BF414" s="81">
        <f ca="1">VLOOKUP(eurostat_totals[[#This Row],[energy carrier EUCalc]],$AE$11:$BI$24,COLUMN()-COLUMN($AD$29),FALSE)*eurostat_totals[[#This Row],[2020 1]]</f>
        <v>0</v>
      </c>
      <c r="BG414" s="81">
        <f ca="1">VLOOKUP(eurostat_totals[[#This Row],[energy carrier EUCalc]],$AE$11:$BI$24,COLUMN()-COLUMN($AD$29),FALSE)*eurostat_totals[[#This Row],[2020 1]]</f>
        <v>0</v>
      </c>
      <c r="BH414" s="81">
        <f ca="1">VLOOKUP(eurostat_totals[[#This Row],[energy carrier EUCalc]],$AE$11:$BI$24,COLUMN()-COLUMN($AD$29),FALSE)*eurostat_totals[[#This Row],[2020 1]]</f>
        <v>0</v>
      </c>
      <c r="BI414" s="81">
        <f ca="1">VLOOKUP(eurostat_totals[[#This Row],[energy carrier EUCalc]],$AE$11:$BI$24,COLUMN()-COLUMN($AD$29),FALSE)*eurostat_totals[[#This Row],[2020 1]]</f>
        <v>0</v>
      </c>
    </row>
    <row r="415" spans="1:61" x14ac:dyDescent="0.25">
      <c r="A415" s="81" t="str">
        <f t="shared" ref="A415:A432" si="141">B415&amp;C415</f>
        <v>solid-wasteIceland</v>
      </c>
      <c r="B415" s="6" t="s">
        <v>76</v>
      </c>
      <c r="C415" t="s">
        <v>70</v>
      </c>
      <c r="D415" s="84">
        <v>0</v>
      </c>
      <c r="E415" s="84">
        <v>0</v>
      </c>
      <c r="F415" s="84">
        <v>0</v>
      </c>
      <c r="G415" s="84">
        <v>0</v>
      </c>
      <c r="H415" s="84">
        <v>0</v>
      </c>
      <c r="I415" s="84">
        <v>0</v>
      </c>
      <c r="J415" s="84">
        <v>0</v>
      </c>
      <c r="K415" s="84">
        <v>0</v>
      </c>
      <c r="L415" s="84">
        <v>0</v>
      </c>
      <c r="M415" s="84">
        <v>0</v>
      </c>
      <c r="N415" s="84">
        <v>0</v>
      </c>
      <c r="O415" s="84">
        <v>0</v>
      </c>
      <c r="P415" s="84">
        <v>0</v>
      </c>
      <c r="Q415" s="84">
        <v>0</v>
      </c>
      <c r="R415" s="84">
        <v>0</v>
      </c>
      <c r="S415" s="84">
        <v>0</v>
      </c>
      <c r="T415" s="84">
        <v>0</v>
      </c>
      <c r="U415" s="84">
        <v>0</v>
      </c>
      <c r="V415" s="84">
        <v>0</v>
      </c>
      <c r="W415" s="84">
        <v>0</v>
      </c>
      <c r="X415" s="84">
        <v>0</v>
      </c>
      <c r="Y415" s="84">
        <v>0</v>
      </c>
      <c r="Z415" s="84">
        <v>0</v>
      </c>
      <c r="AA415" s="84">
        <v>0</v>
      </c>
      <c r="AB415" s="84">
        <v>0</v>
      </c>
      <c r="AC415" s="84">
        <v>0</v>
      </c>
      <c r="AD415" s="84">
        <v>0</v>
      </c>
      <c r="AE415" s="84">
        <v>0</v>
      </c>
      <c r="AF415" s="84">
        <f t="shared" si="138"/>
        <v>0</v>
      </c>
      <c r="AG415" s="84">
        <f t="shared" si="139"/>
        <v>0</v>
      </c>
      <c r="AH415" s="84">
        <f t="shared" si="140"/>
        <v>0</v>
      </c>
      <c r="AI415" s="84">
        <f ca="1">VLOOKUP(eurostat_totals[[#This Row],[energy carrier EUCalc]],$AE$11:$BI$24,COLUMN()-COLUMN($AD$29),FALSE)*eurostat_totals[[#This Row],[2020 1]]</f>
        <v>0</v>
      </c>
      <c r="AJ415" s="84">
        <f ca="1">VLOOKUP(eurostat_totals[[#This Row],[energy carrier EUCalc]],$AE$11:$BI$24,COLUMN()-COLUMN($AD$29),FALSE)*eurostat_totals[[#This Row],[2020 1]]</f>
        <v>0</v>
      </c>
      <c r="AK415" s="84">
        <f ca="1">VLOOKUP(eurostat_totals[[#This Row],[energy carrier EUCalc]],$AE$11:$BI$24,COLUMN()-COLUMN($AD$29),FALSE)*eurostat_totals[[#This Row],[2020 1]]</f>
        <v>0</v>
      </c>
      <c r="AL415" s="84">
        <f ca="1">VLOOKUP(eurostat_totals[[#This Row],[energy carrier EUCalc]],$AE$11:$BI$24,COLUMN()-COLUMN($AD$29),FALSE)*eurostat_totals[[#This Row],[2020 1]]</f>
        <v>0</v>
      </c>
      <c r="AM415" s="84">
        <f ca="1">VLOOKUP(eurostat_totals[[#This Row],[energy carrier EUCalc]],$AE$11:$BI$24,COLUMN()-COLUMN($AD$29),FALSE)*eurostat_totals[[#This Row],[2020 1]]</f>
        <v>0</v>
      </c>
      <c r="AN415" s="84">
        <f ca="1">VLOOKUP(eurostat_totals[[#This Row],[energy carrier EUCalc]],$AE$11:$BI$24,COLUMN()-COLUMN($AD$29),FALSE)*eurostat_totals[[#This Row],[2020 1]]</f>
        <v>0</v>
      </c>
      <c r="AO415" s="84">
        <f>VLOOKUP(eurostat_totals[[#This Row],[energy carrier EUCalc]],$AE$11:$BI$24,COLUMN()-COLUMN($AD$29),FALSE)*eurostat_totals[[#This Row],[2020 1]]</f>
        <v>0</v>
      </c>
      <c r="AP415" s="84">
        <f ca="1">VLOOKUP(eurostat_totals[[#This Row],[energy carrier EUCalc]],$AE$11:$BI$24,COLUMN()-COLUMN($AD$29),FALSE)*eurostat_totals[[#This Row],[2020 1]]</f>
        <v>0</v>
      </c>
      <c r="AQ415" s="84">
        <f ca="1">VLOOKUP(eurostat_totals[[#This Row],[energy carrier EUCalc]],$AE$11:$BI$24,COLUMN()-COLUMN($AD$29),FALSE)*eurostat_totals[[#This Row],[2020 1]]</f>
        <v>0</v>
      </c>
      <c r="AR415" s="81">
        <f ca="1">VLOOKUP(eurostat_totals[[#This Row],[energy carrier EUCalc]],$AE$11:$BI$24,COLUMN()-COLUMN($AD$29),FALSE)*eurostat_totals[[#This Row],[2020 1]]</f>
        <v>0</v>
      </c>
      <c r="AS415" s="81">
        <f ca="1">VLOOKUP(eurostat_totals[[#This Row],[energy carrier EUCalc]],$AE$11:$BI$24,COLUMN()-COLUMN($AD$29),FALSE)*eurostat_totals[[#This Row],[2020 1]]</f>
        <v>0</v>
      </c>
      <c r="AT415" s="81">
        <f ca="1">VLOOKUP(eurostat_totals[[#This Row],[energy carrier EUCalc]],$AE$11:$BI$24,COLUMN()-COLUMN($AD$29),FALSE)*eurostat_totals[[#This Row],[2020 1]]</f>
        <v>0</v>
      </c>
      <c r="AU415" s="81">
        <f ca="1">VLOOKUP(eurostat_totals[[#This Row],[energy carrier EUCalc]],$AE$11:$BI$24,COLUMN()-COLUMN($AD$29),FALSE)*eurostat_totals[[#This Row],[2020 1]]</f>
        <v>0</v>
      </c>
      <c r="AV415" s="81">
        <f>VLOOKUP(eurostat_totals[[#This Row],[energy carrier EUCalc]],$AE$11:$BI$24,COLUMN()-COLUMN($AD$29),FALSE)*eurostat_totals[[#This Row],[2020 1]]</f>
        <v>0</v>
      </c>
      <c r="AW415" s="81">
        <f ca="1">VLOOKUP(eurostat_totals[[#This Row],[energy carrier EUCalc]],$AE$11:$BI$24,COLUMN()-COLUMN($AD$29),FALSE)*eurostat_totals[[#This Row],[2020 1]]</f>
        <v>0</v>
      </c>
      <c r="AX415" s="81">
        <f ca="1">VLOOKUP(eurostat_totals[[#This Row],[energy carrier EUCalc]],$AE$11:$BI$24,COLUMN()-COLUMN($AD$29),FALSE)*eurostat_totals[[#This Row],[2020 1]]</f>
        <v>0</v>
      </c>
      <c r="AY415" s="81">
        <f ca="1">VLOOKUP(eurostat_totals[[#This Row],[energy carrier EUCalc]],$AE$11:$BI$24,COLUMN()-COLUMN($AD$29),FALSE)*eurostat_totals[[#This Row],[2020 1]]</f>
        <v>0</v>
      </c>
      <c r="AZ415" s="81">
        <f ca="1">VLOOKUP(eurostat_totals[[#This Row],[energy carrier EUCalc]],$AE$11:$BI$24,COLUMN()-COLUMN($AD$29),FALSE)*eurostat_totals[[#This Row],[2020 1]]</f>
        <v>0</v>
      </c>
      <c r="BA415" s="81">
        <f ca="1">VLOOKUP(eurostat_totals[[#This Row],[energy carrier EUCalc]],$AE$11:$BI$24,COLUMN()-COLUMN($AD$29),FALSE)*eurostat_totals[[#This Row],[2020 1]]</f>
        <v>0</v>
      </c>
      <c r="BB415" s="81">
        <f ca="1">VLOOKUP(eurostat_totals[[#This Row],[energy carrier EUCalc]],$AE$11:$BI$24,COLUMN()-COLUMN($AD$29),FALSE)*eurostat_totals[[#This Row],[2020 1]]</f>
        <v>0</v>
      </c>
      <c r="BC415" s="81">
        <f>VLOOKUP(eurostat_totals[[#This Row],[energy carrier EUCalc]],$AE$11:$BI$24,COLUMN()-COLUMN($AD$29),FALSE)*eurostat_totals[[#This Row],[2020 1]]</f>
        <v>0</v>
      </c>
      <c r="BD415" s="81">
        <f ca="1">VLOOKUP(eurostat_totals[[#This Row],[energy carrier EUCalc]],$AE$11:$BI$24,COLUMN()-COLUMN($AD$29),FALSE)*eurostat_totals[[#This Row],[2020 1]]</f>
        <v>0</v>
      </c>
      <c r="BE415" s="81">
        <f ca="1">VLOOKUP(eurostat_totals[[#This Row],[energy carrier EUCalc]],$AE$11:$BI$24,COLUMN()-COLUMN($AD$29),FALSE)*eurostat_totals[[#This Row],[2020 1]]</f>
        <v>0</v>
      </c>
      <c r="BF415" s="81">
        <f ca="1">VLOOKUP(eurostat_totals[[#This Row],[energy carrier EUCalc]],$AE$11:$BI$24,COLUMN()-COLUMN($AD$29),FALSE)*eurostat_totals[[#This Row],[2020 1]]</f>
        <v>0</v>
      </c>
      <c r="BG415" s="81">
        <f ca="1">VLOOKUP(eurostat_totals[[#This Row],[energy carrier EUCalc]],$AE$11:$BI$24,COLUMN()-COLUMN($AD$29),FALSE)*eurostat_totals[[#This Row],[2020 1]]</f>
        <v>0</v>
      </c>
      <c r="BH415" s="81">
        <f ca="1">VLOOKUP(eurostat_totals[[#This Row],[energy carrier EUCalc]],$AE$11:$BI$24,COLUMN()-COLUMN($AD$29),FALSE)*eurostat_totals[[#This Row],[2020 1]]</f>
        <v>0</v>
      </c>
      <c r="BI415" s="81">
        <f ca="1">VLOOKUP(eurostat_totals[[#This Row],[energy carrier EUCalc]],$AE$11:$BI$24,COLUMN()-COLUMN($AD$29),FALSE)*eurostat_totals[[#This Row],[2020 1]]</f>
        <v>0</v>
      </c>
    </row>
    <row r="416" spans="1:61" x14ac:dyDescent="0.25">
      <c r="A416" s="81" t="str">
        <f t="shared" si="141"/>
        <v>solid-wasteIreland</v>
      </c>
      <c r="B416" s="6" t="s">
        <v>76</v>
      </c>
      <c r="C416" t="s">
        <v>18</v>
      </c>
      <c r="D416" s="84">
        <v>0</v>
      </c>
      <c r="E416" s="84">
        <v>0</v>
      </c>
      <c r="F416" s="84">
        <v>0</v>
      </c>
      <c r="G416" s="84">
        <v>0</v>
      </c>
      <c r="H416" s="84">
        <v>0</v>
      </c>
      <c r="I416" s="84">
        <v>0</v>
      </c>
      <c r="J416" s="84">
        <v>0</v>
      </c>
      <c r="K416" s="84">
        <v>0</v>
      </c>
      <c r="L416" s="84">
        <v>0</v>
      </c>
      <c r="M416" s="84">
        <v>0</v>
      </c>
      <c r="N416" s="84">
        <v>0</v>
      </c>
      <c r="O416" s="84">
        <v>0</v>
      </c>
      <c r="P416" s="84">
        <v>0</v>
      </c>
      <c r="Q416" s="84">
        <v>0</v>
      </c>
      <c r="R416" s="84">
        <v>0</v>
      </c>
      <c r="S416" s="84">
        <v>0</v>
      </c>
      <c r="T416" s="84">
        <v>0</v>
      </c>
      <c r="U416" s="84">
        <v>0</v>
      </c>
      <c r="V416" s="84">
        <v>0</v>
      </c>
      <c r="W416" s="84">
        <v>0</v>
      </c>
      <c r="X416" s="84">
        <v>0</v>
      </c>
      <c r="Y416" s="84">
        <v>0</v>
      </c>
      <c r="Z416" s="84">
        <v>0</v>
      </c>
      <c r="AA416" s="84">
        <v>0</v>
      </c>
      <c r="AB416" s="84">
        <v>0</v>
      </c>
      <c r="AC416" s="84">
        <v>0</v>
      </c>
      <c r="AD416" s="84">
        <v>0</v>
      </c>
      <c r="AE416" s="84">
        <v>0</v>
      </c>
      <c r="AF416" s="84">
        <f t="shared" si="138"/>
        <v>0</v>
      </c>
      <c r="AG416" s="84">
        <f t="shared" si="139"/>
        <v>0</v>
      </c>
      <c r="AH416" s="84">
        <f t="shared" si="140"/>
        <v>0</v>
      </c>
      <c r="AI416" s="84">
        <f ca="1">VLOOKUP(eurostat_totals[[#This Row],[energy carrier EUCalc]],$AE$11:$BI$24,COLUMN()-COLUMN($AD$29),FALSE)*eurostat_totals[[#This Row],[2020 1]]</f>
        <v>0</v>
      </c>
      <c r="AJ416" s="84">
        <f ca="1">VLOOKUP(eurostat_totals[[#This Row],[energy carrier EUCalc]],$AE$11:$BI$24,COLUMN()-COLUMN($AD$29),FALSE)*eurostat_totals[[#This Row],[2020 1]]</f>
        <v>0</v>
      </c>
      <c r="AK416" s="84">
        <f ca="1">VLOOKUP(eurostat_totals[[#This Row],[energy carrier EUCalc]],$AE$11:$BI$24,COLUMN()-COLUMN($AD$29),FALSE)*eurostat_totals[[#This Row],[2020 1]]</f>
        <v>0</v>
      </c>
      <c r="AL416" s="84">
        <f ca="1">VLOOKUP(eurostat_totals[[#This Row],[energy carrier EUCalc]],$AE$11:$BI$24,COLUMN()-COLUMN($AD$29),FALSE)*eurostat_totals[[#This Row],[2020 1]]</f>
        <v>0</v>
      </c>
      <c r="AM416" s="84">
        <f ca="1">VLOOKUP(eurostat_totals[[#This Row],[energy carrier EUCalc]],$AE$11:$BI$24,COLUMN()-COLUMN($AD$29),FALSE)*eurostat_totals[[#This Row],[2020 1]]</f>
        <v>0</v>
      </c>
      <c r="AN416" s="84">
        <f ca="1">VLOOKUP(eurostat_totals[[#This Row],[energy carrier EUCalc]],$AE$11:$BI$24,COLUMN()-COLUMN($AD$29),FALSE)*eurostat_totals[[#This Row],[2020 1]]</f>
        <v>0</v>
      </c>
      <c r="AO416" s="84">
        <f>VLOOKUP(eurostat_totals[[#This Row],[energy carrier EUCalc]],$AE$11:$BI$24,COLUMN()-COLUMN($AD$29),FALSE)*eurostat_totals[[#This Row],[2020 1]]</f>
        <v>0</v>
      </c>
      <c r="AP416" s="84">
        <f ca="1">VLOOKUP(eurostat_totals[[#This Row],[energy carrier EUCalc]],$AE$11:$BI$24,COLUMN()-COLUMN($AD$29),FALSE)*eurostat_totals[[#This Row],[2020 1]]</f>
        <v>0</v>
      </c>
      <c r="AQ416" s="84">
        <f ca="1">VLOOKUP(eurostat_totals[[#This Row],[energy carrier EUCalc]],$AE$11:$BI$24,COLUMN()-COLUMN($AD$29),FALSE)*eurostat_totals[[#This Row],[2020 1]]</f>
        <v>0</v>
      </c>
      <c r="AR416" s="81">
        <f ca="1">VLOOKUP(eurostat_totals[[#This Row],[energy carrier EUCalc]],$AE$11:$BI$24,COLUMN()-COLUMN($AD$29),FALSE)*eurostat_totals[[#This Row],[2020 1]]</f>
        <v>0</v>
      </c>
      <c r="AS416" s="81">
        <f ca="1">VLOOKUP(eurostat_totals[[#This Row],[energy carrier EUCalc]],$AE$11:$BI$24,COLUMN()-COLUMN($AD$29),FALSE)*eurostat_totals[[#This Row],[2020 1]]</f>
        <v>0</v>
      </c>
      <c r="AT416" s="81">
        <f ca="1">VLOOKUP(eurostat_totals[[#This Row],[energy carrier EUCalc]],$AE$11:$BI$24,COLUMN()-COLUMN($AD$29),FALSE)*eurostat_totals[[#This Row],[2020 1]]</f>
        <v>0</v>
      </c>
      <c r="AU416" s="81">
        <f ca="1">VLOOKUP(eurostat_totals[[#This Row],[energy carrier EUCalc]],$AE$11:$BI$24,COLUMN()-COLUMN($AD$29),FALSE)*eurostat_totals[[#This Row],[2020 1]]</f>
        <v>0</v>
      </c>
      <c r="AV416" s="81">
        <f>VLOOKUP(eurostat_totals[[#This Row],[energy carrier EUCalc]],$AE$11:$BI$24,COLUMN()-COLUMN($AD$29),FALSE)*eurostat_totals[[#This Row],[2020 1]]</f>
        <v>0</v>
      </c>
      <c r="AW416" s="81">
        <f ca="1">VLOOKUP(eurostat_totals[[#This Row],[energy carrier EUCalc]],$AE$11:$BI$24,COLUMN()-COLUMN($AD$29),FALSE)*eurostat_totals[[#This Row],[2020 1]]</f>
        <v>0</v>
      </c>
      <c r="AX416" s="81">
        <f ca="1">VLOOKUP(eurostat_totals[[#This Row],[energy carrier EUCalc]],$AE$11:$BI$24,COLUMN()-COLUMN($AD$29),FALSE)*eurostat_totals[[#This Row],[2020 1]]</f>
        <v>0</v>
      </c>
      <c r="AY416" s="81">
        <f ca="1">VLOOKUP(eurostat_totals[[#This Row],[energy carrier EUCalc]],$AE$11:$BI$24,COLUMN()-COLUMN($AD$29),FALSE)*eurostat_totals[[#This Row],[2020 1]]</f>
        <v>0</v>
      </c>
      <c r="AZ416" s="81">
        <f ca="1">VLOOKUP(eurostat_totals[[#This Row],[energy carrier EUCalc]],$AE$11:$BI$24,COLUMN()-COLUMN($AD$29),FALSE)*eurostat_totals[[#This Row],[2020 1]]</f>
        <v>0</v>
      </c>
      <c r="BA416" s="81">
        <f ca="1">VLOOKUP(eurostat_totals[[#This Row],[energy carrier EUCalc]],$AE$11:$BI$24,COLUMN()-COLUMN($AD$29),FALSE)*eurostat_totals[[#This Row],[2020 1]]</f>
        <v>0</v>
      </c>
      <c r="BB416" s="81">
        <f ca="1">VLOOKUP(eurostat_totals[[#This Row],[energy carrier EUCalc]],$AE$11:$BI$24,COLUMN()-COLUMN($AD$29),FALSE)*eurostat_totals[[#This Row],[2020 1]]</f>
        <v>0</v>
      </c>
      <c r="BC416" s="81">
        <f>VLOOKUP(eurostat_totals[[#This Row],[energy carrier EUCalc]],$AE$11:$BI$24,COLUMN()-COLUMN($AD$29),FALSE)*eurostat_totals[[#This Row],[2020 1]]</f>
        <v>0</v>
      </c>
      <c r="BD416" s="81">
        <f ca="1">VLOOKUP(eurostat_totals[[#This Row],[energy carrier EUCalc]],$AE$11:$BI$24,COLUMN()-COLUMN($AD$29),FALSE)*eurostat_totals[[#This Row],[2020 1]]</f>
        <v>0</v>
      </c>
      <c r="BE416" s="81">
        <f ca="1">VLOOKUP(eurostat_totals[[#This Row],[energy carrier EUCalc]],$AE$11:$BI$24,COLUMN()-COLUMN($AD$29),FALSE)*eurostat_totals[[#This Row],[2020 1]]</f>
        <v>0</v>
      </c>
      <c r="BF416" s="81">
        <f ca="1">VLOOKUP(eurostat_totals[[#This Row],[energy carrier EUCalc]],$AE$11:$BI$24,COLUMN()-COLUMN($AD$29),FALSE)*eurostat_totals[[#This Row],[2020 1]]</f>
        <v>0</v>
      </c>
      <c r="BG416" s="81">
        <f ca="1">VLOOKUP(eurostat_totals[[#This Row],[energy carrier EUCalc]],$AE$11:$BI$24,COLUMN()-COLUMN($AD$29),FALSE)*eurostat_totals[[#This Row],[2020 1]]</f>
        <v>0</v>
      </c>
      <c r="BH416" s="81">
        <f ca="1">VLOOKUP(eurostat_totals[[#This Row],[energy carrier EUCalc]],$AE$11:$BI$24,COLUMN()-COLUMN($AD$29),FALSE)*eurostat_totals[[#This Row],[2020 1]]</f>
        <v>0</v>
      </c>
      <c r="BI416" s="81">
        <f ca="1">VLOOKUP(eurostat_totals[[#This Row],[energy carrier EUCalc]],$AE$11:$BI$24,COLUMN()-COLUMN($AD$29),FALSE)*eurostat_totals[[#This Row],[2020 1]]</f>
        <v>0</v>
      </c>
    </row>
    <row r="417" spans="1:61" x14ac:dyDescent="0.25">
      <c r="A417" s="81" t="str">
        <f t="shared" si="141"/>
        <v>solid-wasteItaly</v>
      </c>
      <c r="B417" s="6" t="s">
        <v>76</v>
      </c>
      <c r="C417" t="s">
        <v>5</v>
      </c>
      <c r="D417" s="84">
        <v>0</v>
      </c>
      <c r="E417" s="84">
        <v>0</v>
      </c>
      <c r="F417" s="84">
        <v>0</v>
      </c>
      <c r="G417" s="84">
        <v>0</v>
      </c>
      <c r="H417" s="84">
        <v>0</v>
      </c>
      <c r="I417" s="84">
        <v>0</v>
      </c>
      <c r="J417" s="84">
        <v>0</v>
      </c>
      <c r="K417" s="84">
        <v>0</v>
      </c>
      <c r="L417" s="84">
        <v>0</v>
      </c>
      <c r="M417" s="84">
        <v>0</v>
      </c>
      <c r="N417" s="84">
        <v>0</v>
      </c>
      <c r="O417" s="84">
        <v>0</v>
      </c>
      <c r="P417" s="84">
        <v>0</v>
      </c>
      <c r="Q417" s="84">
        <v>0</v>
      </c>
      <c r="R417" s="84">
        <v>0</v>
      </c>
      <c r="S417" s="84">
        <v>0</v>
      </c>
      <c r="T417" s="84">
        <v>0</v>
      </c>
      <c r="U417" s="84">
        <v>0</v>
      </c>
      <c r="V417" s="84">
        <v>0</v>
      </c>
      <c r="W417" s="84">
        <v>0</v>
      </c>
      <c r="X417" s="84">
        <v>0</v>
      </c>
      <c r="Y417" s="84">
        <v>0</v>
      </c>
      <c r="Z417" s="84">
        <v>0</v>
      </c>
      <c r="AA417" s="84">
        <v>0</v>
      </c>
      <c r="AB417" s="84">
        <v>0</v>
      </c>
      <c r="AC417" s="84">
        <v>0</v>
      </c>
      <c r="AD417" s="84">
        <v>0</v>
      </c>
      <c r="AE417" s="84">
        <v>0</v>
      </c>
      <c r="AF417" s="84">
        <f t="shared" si="138"/>
        <v>0</v>
      </c>
      <c r="AG417" s="84">
        <f t="shared" si="139"/>
        <v>0</v>
      </c>
      <c r="AH417" s="84">
        <f t="shared" si="140"/>
        <v>0</v>
      </c>
      <c r="AI417" s="84">
        <f ca="1">VLOOKUP(eurostat_totals[[#This Row],[energy carrier EUCalc]],$AE$11:$BI$24,COLUMN()-COLUMN($AD$29),FALSE)*eurostat_totals[[#This Row],[2020 1]]</f>
        <v>0</v>
      </c>
      <c r="AJ417" s="84">
        <f ca="1">VLOOKUP(eurostat_totals[[#This Row],[energy carrier EUCalc]],$AE$11:$BI$24,COLUMN()-COLUMN($AD$29),FALSE)*eurostat_totals[[#This Row],[2020 1]]</f>
        <v>0</v>
      </c>
      <c r="AK417" s="84">
        <f ca="1">VLOOKUP(eurostat_totals[[#This Row],[energy carrier EUCalc]],$AE$11:$BI$24,COLUMN()-COLUMN($AD$29),FALSE)*eurostat_totals[[#This Row],[2020 1]]</f>
        <v>0</v>
      </c>
      <c r="AL417" s="84">
        <f ca="1">VLOOKUP(eurostat_totals[[#This Row],[energy carrier EUCalc]],$AE$11:$BI$24,COLUMN()-COLUMN($AD$29),FALSE)*eurostat_totals[[#This Row],[2020 1]]</f>
        <v>0</v>
      </c>
      <c r="AM417" s="84">
        <f ca="1">VLOOKUP(eurostat_totals[[#This Row],[energy carrier EUCalc]],$AE$11:$BI$24,COLUMN()-COLUMN($AD$29),FALSE)*eurostat_totals[[#This Row],[2020 1]]</f>
        <v>0</v>
      </c>
      <c r="AN417" s="84">
        <f ca="1">VLOOKUP(eurostat_totals[[#This Row],[energy carrier EUCalc]],$AE$11:$BI$24,COLUMN()-COLUMN($AD$29),FALSE)*eurostat_totals[[#This Row],[2020 1]]</f>
        <v>0</v>
      </c>
      <c r="AO417" s="84">
        <f>VLOOKUP(eurostat_totals[[#This Row],[energy carrier EUCalc]],$AE$11:$BI$24,COLUMN()-COLUMN($AD$29),FALSE)*eurostat_totals[[#This Row],[2020 1]]</f>
        <v>0</v>
      </c>
      <c r="AP417" s="84">
        <f ca="1">VLOOKUP(eurostat_totals[[#This Row],[energy carrier EUCalc]],$AE$11:$BI$24,COLUMN()-COLUMN($AD$29),FALSE)*eurostat_totals[[#This Row],[2020 1]]</f>
        <v>0</v>
      </c>
      <c r="AQ417" s="84">
        <f ca="1">VLOOKUP(eurostat_totals[[#This Row],[energy carrier EUCalc]],$AE$11:$BI$24,COLUMN()-COLUMN($AD$29),FALSE)*eurostat_totals[[#This Row],[2020 1]]</f>
        <v>0</v>
      </c>
      <c r="AR417" s="81">
        <f ca="1">VLOOKUP(eurostat_totals[[#This Row],[energy carrier EUCalc]],$AE$11:$BI$24,COLUMN()-COLUMN($AD$29),FALSE)*eurostat_totals[[#This Row],[2020 1]]</f>
        <v>0</v>
      </c>
      <c r="AS417" s="81">
        <f ca="1">VLOOKUP(eurostat_totals[[#This Row],[energy carrier EUCalc]],$AE$11:$BI$24,COLUMN()-COLUMN($AD$29),FALSE)*eurostat_totals[[#This Row],[2020 1]]</f>
        <v>0</v>
      </c>
      <c r="AT417" s="81">
        <f ca="1">VLOOKUP(eurostat_totals[[#This Row],[energy carrier EUCalc]],$AE$11:$BI$24,COLUMN()-COLUMN($AD$29),FALSE)*eurostat_totals[[#This Row],[2020 1]]</f>
        <v>0</v>
      </c>
      <c r="AU417" s="81">
        <f ca="1">VLOOKUP(eurostat_totals[[#This Row],[energy carrier EUCalc]],$AE$11:$BI$24,COLUMN()-COLUMN($AD$29),FALSE)*eurostat_totals[[#This Row],[2020 1]]</f>
        <v>0</v>
      </c>
      <c r="AV417" s="81">
        <f>VLOOKUP(eurostat_totals[[#This Row],[energy carrier EUCalc]],$AE$11:$BI$24,COLUMN()-COLUMN($AD$29),FALSE)*eurostat_totals[[#This Row],[2020 1]]</f>
        <v>0</v>
      </c>
      <c r="AW417" s="81">
        <f ca="1">VLOOKUP(eurostat_totals[[#This Row],[energy carrier EUCalc]],$AE$11:$BI$24,COLUMN()-COLUMN($AD$29),FALSE)*eurostat_totals[[#This Row],[2020 1]]</f>
        <v>0</v>
      </c>
      <c r="AX417" s="81">
        <f ca="1">VLOOKUP(eurostat_totals[[#This Row],[energy carrier EUCalc]],$AE$11:$BI$24,COLUMN()-COLUMN($AD$29),FALSE)*eurostat_totals[[#This Row],[2020 1]]</f>
        <v>0</v>
      </c>
      <c r="AY417" s="81">
        <f ca="1">VLOOKUP(eurostat_totals[[#This Row],[energy carrier EUCalc]],$AE$11:$BI$24,COLUMN()-COLUMN($AD$29),FALSE)*eurostat_totals[[#This Row],[2020 1]]</f>
        <v>0</v>
      </c>
      <c r="AZ417" s="81">
        <f ca="1">VLOOKUP(eurostat_totals[[#This Row],[energy carrier EUCalc]],$AE$11:$BI$24,COLUMN()-COLUMN($AD$29),FALSE)*eurostat_totals[[#This Row],[2020 1]]</f>
        <v>0</v>
      </c>
      <c r="BA417" s="81">
        <f ca="1">VLOOKUP(eurostat_totals[[#This Row],[energy carrier EUCalc]],$AE$11:$BI$24,COLUMN()-COLUMN($AD$29),FALSE)*eurostat_totals[[#This Row],[2020 1]]</f>
        <v>0</v>
      </c>
      <c r="BB417" s="81">
        <f ca="1">VLOOKUP(eurostat_totals[[#This Row],[energy carrier EUCalc]],$AE$11:$BI$24,COLUMN()-COLUMN($AD$29),FALSE)*eurostat_totals[[#This Row],[2020 1]]</f>
        <v>0</v>
      </c>
      <c r="BC417" s="81">
        <f>VLOOKUP(eurostat_totals[[#This Row],[energy carrier EUCalc]],$AE$11:$BI$24,COLUMN()-COLUMN($AD$29),FALSE)*eurostat_totals[[#This Row],[2020 1]]</f>
        <v>0</v>
      </c>
      <c r="BD417" s="81">
        <f ca="1">VLOOKUP(eurostat_totals[[#This Row],[energy carrier EUCalc]],$AE$11:$BI$24,COLUMN()-COLUMN($AD$29),FALSE)*eurostat_totals[[#This Row],[2020 1]]</f>
        <v>0</v>
      </c>
      <c r="BE417" s="81">
        <f ca="1">VLOOKUP(eurostat_totals[[#This Row],[energy carrier EUCalc]],$AE$11:$BI$24,COLUMN()-COLUMN($AD$29),FALSE)*eurostat_totals[[#This Row],[2020 1]]</f>
        <v>0</v>
      </c>
      <c r="BF417" s="81">
        <f ca="1">VLOOKUP(eurostat_totals[[#This Row],[energy carrier EUCalc]],$AE$11:$BI$24,COLUMN()-COLUMN($AD$29),FALSE)*eurostat_totals[[#This Row],[2020 1]]</f>
        <v>0</v>
      </c>
      <c r="BG417" s="81">
        <f ca="1">VLOOKUP(eurostat_totals[[#This Row],[energy carrier EUCalc]],$AE$11:$BI$24,COLUMN()-COLUMN($AD$29),FALSE)*eurostat_totals[[#This Row],[2020 1]]</f>
        <v>0</v>
      </c>
      <c r="BH417" s="81">
        <f ca="1">VLOOKUP(eurostat_totals[[#This Row],[energy carrier EUCalc]],$AE$11:$BI$24,COLUMN()-COLUMN($AD$29),FALSE)*eurostat_totals[[#This Row],[2020 1]]</f>
        <v>0</v>
      </c>
      <c r="BI417" s="81">
        <f ca="1">VLOOKUP(eurostat_totals[[#This Row],[energy carrier EUCalc]],$AE$11:$BI$24,COLUMN()-COLUMN($AD$29),FALSE)*eurostat_totals[[#This Row],[2020 1]]</f>
        <v>0</v>
      </c>
    </row>
    <row r="418" spans="1:61" x14ac:dyDescent="0.25">
      <c r="A418" s="81" t="str">
        <f t="shared" si="141"/>
        <v>solid-wasteLatvia</v>
      </c>
      <c r="B418" s="6" t="s">
        <v>76</v>
      </c>
      <c r="C418" t="s">
        <v>23</v>
      </c>
      <c r="D418" s="84">
        <v>0</v>
      </c>
      <c r="E418" s="84">
        <v>0</v>
      </c>
      <c r="F418" s="84">
        <v>0</v>
      </c>
      <c r="G418" s="84">
        <v>0</v>
      </c>
      <c r="H418" s="84">
        <v>0</v>
      </c>
      <c r="I418" s="84">
        <v>0</v>
      </c>
      <c r="J418" s="84">
        <v>0</v>
      </c>
      <c r="K418" s="84">
        <v>0</v>
      </c>
      <c r="L418" s="84">
        <v>0</v>
      </c>
      <c r="M418" s="84">
        <v>0</v>
      </c>
      <c r="N418" s="84">
        <v>0</v>
      </c>
      <c r="O418" s="84">
        <v>0</v>
      </c>
      <c r="P418" s="84">
        <v>0</v>
      </c>
      <c r="Q418" s="84">
        <v>0</v>
      </c>
      <c r="R418" s="84">
        <v>0</v>
      </c>
      <c r="S418" s="84">
        <v>0</v>
      </c>
      <c r="T418" s="84">
        <v>0</v>
      </c>
      <c r="U418" s="84">
        <v>0</v>
      </c>
      <c r="V418" s="84">
        <v>0</v>
      </c>
      <c r="W418" s="84">
        <v>0</v>
      </c>
      <c r="X418" s="84">
        <v>0</v>
      </c>
      <c r="Y418" s="84">
        <v>0</v>
      </c>
      <c r="Z418" s="84">
        <v>0</v>
      </c>
      <c r="AA418" s="84">
        <v>0</v>
      </c>
      <c r="AB418" s="84">
        <v>0</v>
      </c>
      <c r="AC418" s="84">
        <v>0</v>
      </c>
      <c r="AD418" s="84">
        <v>0</v>
      </c>
      <c r="AE418" s="84">
        <v>0</v>
      </c>
      <c r="AF418" s="84">
        <f t="shared" si="138"/>
        <v>0</v>
      </c>
      <c r="AG418" s="84">
        <f t="shared" si="139"/>
        <v>0</v>
      </c>
      <c r="AH418" s="84">
        <f t="shared" si="140"/>
        <v>0</v>
      </c>
      <c r="AI418" s="84">
        <f ca="1">VLOOKUP(eurostat_totals[[#This Row],[energy carrier EUCalc]],$AE$11:$BI$24,COLUMN()-COLUMN($AD$29),FALSE)*eurostat_totals[[#This Row],[2020 1]]</f>
        <v>0</v>
      </c>
      <c r="AJ418" s="84">
        <f ca="1">VLOOKUP(eurostat_totals[[#This Row],[energy carrier EUCalc]],$AE$11:$BI$24,COLUMN()-COLUMN($AD$29),FALSE)*eurostat_totals[[#This Row],[2020 1]]</f>
        <v>0</v>
      </c>
      <c r="AK418" s="84">
        <f ca="1">VLOOKUP(eurostat_totals[[#This Row],[energy carrier EUCalc]],$AE$11:$BI$24,COLUMN()-COLUMN($AD$29),FALSE)*eurostat_totals[[#This Row],[2020 1]]</f>
        <v>0</v>
      </c>
      <c r="AL418" s="84">
        <f ca="1">VLOOKUP(eurostat_totals[[#This Row],[energy carrier EUCalc]],$AE$11:$BI$24,COLUMN()-COLUMN($AD$29),FALSE)*eurostat_totals[[#This Row],[2020 1]]</f>
        <v>0</v>
      </c>
      <c r="AM418" s="84">
        <f ca="1">VLOOKUP(eurostat_totals[[#This Row],[energy carrier EUCalc]],$AE$11:$BI$24,COLUMN()-COLUMN($AD$29),FALSE)*eurostat_totals[[#This Row],[2020 1]]</f>
        <v>0</v>
      </c>
      <c r="AN418" s="84">
        <f ca="1">VLOOKUP(eurostat_totals[[#This Row],[energy carrier EUCalc]],$AE$11:$BI$24,COLUMN()-COLUMN($AD$29),FALSE)*eurostat_totals[[#This Row],[2020 1]]</f>
        <v>0</v>
      </c>
      <c r="AO418" s="84">
        <f>VLOOKUP(eurostat_totals[[#This Row],[energy carrier EUCalc]],$AE$11:$BI$24,COLUMN()-COLUMN($AD$29),FALSE)*eurostat_totals[[#This Row],[2020 1]]</f>
        <v>0</v>
      </c>
      <c r="AP418" s="84">
        <f ca="1">VLOOKUP(eurostat_totals[[#This Row],[energy carrier EUCalc]],$AE$11:$BI$24,COLUMN()-COLUMN($AD$29),FALSE)*eurostat_totals[[#This Row],[2020 1]]</f>
        <v>0</v>
      </c>
      <c r="AQ418" s="84">
        <f ca="1">VLOOKUP(eurostat_totals[[#This Row],[energy carrier EUCalc]],$AE$11:$BI$24,COLUMN()-COLUMN($AD$29),FALSE)*eurostat_totals[[#This Row],[2020 1]]</f>
        <v>0</v>
      </c>
      <c r="AR418" s="81">
        <f ca="1">VLOOKUP(eurostat_totals[[#This Row],[energy carrier EUCalc]],$AE$11:$BI$24,COLUMN()-COLUMN($AD$29),FALSE)*eurostat_totals[[#This Row],[2020 1]]</f>
        <v>0</v>
      </c>
      <c r="AS418" s="81">
        <f ca="1">VLOOKUP(eurostat_totals[[#This Row],[energy carrier EUCalc]],$AE$11:$BI$24,COLUMN()-COLUMN($AD$29),FALSE)*eurostat_totals[[#This Row],[2020 1]]</f>
        <v>0</v>
      </c>
      <c r="AT418" s="81">
        <f ca="1">VLOOKUP(eurostat_totals[[#This Row],[energy carrier EUCalc]],$AE$11:$BI$24,COLUMN()-COLUMN($AD$29),FALSE)*eurostat_totals[[#This Row],[2020 1]]</f>
        <v>0</v>
      </c>
      <c r="AU418" s="81">
        <f ca="1">VLOOKUP(eurostat_totals[[#This Row],[energy carrier EUCalc]],$AE$11:$BI$24,COLUMN()-COLUMN($AD$29),FALSE)*eurostat_totals[[#This Row],[2020 1]]</f>
        <v>0</v>
      </c>
      <c r="AV418" s="81">
        <f>VLOOKUP(eurostat_totals[[#This Row],[energy carrier EUCalc]],$AE$11:$BI$24,COLUMN()-COLUMN($AD$29),FALSE)*eurostat_totals[[#This Row],[2020 1]]</f>
        <v>0</v>
      </c>
      <c r="AW418" s="81">
        <f ca="1">VLOOKUP(eurostat_totals[[#This Row],[energy carrier EUCalc]],$AE$11:$BI$24,COLUMN()-COLUMN($AD$29),FALSE)*eurostat_totals[[#This Row],[2020 1]]</f>
        <v>0</v>
      </c>
      <c r="AX418" s="81">
        <f ca="1">VLOOKUP(eurostat_totals[[#This Row],[energy carrier EUCalc]],$AE$11:$BI$24,COLUMN()-COLUMN($AD$29),FALSE)*eurostat_totals[[#This Row],[2020 1]]</f>
        <v>0</v>
      </c>
      <c r="AY418" s="81">
        <f ca="1">VLOOKUP(eurostat_totals[[#This Row],[energy carrier EUCalc]],$AE$11:$BI$24,COLUMN()-COLUMN($AD$29),FALSE)*eurostat_totals[[#This Row],[2020 1]]</f>
        <v>0</v>
      </c>
      <c r="AZ418" s="81">
        <f ca="1">VLOOKUP(eurostat_totals[[#This Row],[energy carrier EUCalc]],$AE$11:$BI$24,COLUMN()-COLUMN($AD$29),FALSE)*eurostat_totals[[#This Row],[2020 1]]</f>
        <v>0</v>
      </c>
      <c r="BA418" s="81">
        <f ca="1">VLOOKUP(eurostat_totals[[#This Row],[energy carrier EUCalc]],$AE$11:$BI$24,COLUMN()-COLUMN($AD$29),FALSE)*eurostat_totals[[#This Row],[2020 1]]</f>
        <v>0</v>
      </c>
      <c r="BB418" s="81">
        <f ca="1">VLOOKUP(eurostat_totals[[#This Row],[energy carrier EUCalc]],$AE$11:$BI$24,COLUMN()-COLUMN($AD$29),FALSE)*eurostat_totals[[#This Row],[2020 1]]</f>
        <v>0</v>
      </c>
      <c r="BC418" s="81">
        <f>VLOOKUP(eurostat_totals[[#This Row],[energy carrier EUCalc]],$AE$11:$BI$24,COLUMN()-COLUMN($AD$29),FALSE)*eurostat_totals[[#This Row],[2020 1]]</f>
        <v>0</v>
      </c>
      <c r="BD418" s="81">
        <f ca="1">VLOOKUP(eurostat_totals[[#This Row],[energy carrier EUCalc]],$AE$11:$BI$24,COLUMN()-COLUMN($AD$29),FALSE)*eurostat_totals[[#This Row],[2020 1]]</f>
        <v>0</v>
      </c>
      <c r="BE418" s="81">
        <f ca="1">VLOOKUP(eurostat_totals[[#This Row],[energy carrier EUCalc]],$AE$11:$BI$24,COLUMN()-COLUMN($AD$29),FALSE)*eurostat_totals[[#This Row],[2020 1]]</f>
        <v>0</v>
      </c>
      <c r="BF418" s="81">
        <f ca="1">VLOOKUP(eurostat_totals[[#This Row],[energy carrier EUCalc]],$AE$11:$BI$24,COLUMN()-COLUMN($AD$29),FALSE)*eurostat_totals[[#This Row],[2020 1]]</f>
        <v>0</v>
      </c>
      <c r="BG418" s="81">
        <f ca="1">VLOOKUP(eurostat_totals[[#This Row],[energy carrier EUCalc]],$AE$11:$BI$24,COLUMN()-COLUMN($AD$29),FALSE)*eurostat_totals[[#This Row],[2020 1]]</f>
        <v>0</v>
      </c>
      <c r="BH418" s="81">
        <f ca="1">VLOOKUP(eurostat_totals[[#This Row],[energy carrier EUCalc]],$AE$11:$BI$24,COLUMN()-COLUMN($AD$29),FALSE)*eurostat_totals[[#This Row],[2020 1]]</f>
        <v>0</v>
      </c>
      <c r="BI418" s="81">
        <f ca="1">VLOOKUP(eurostat_totals[[#This Row],[energy carrier EUCalc]],$AE$11:$BI$24,COLUMN()-COLUMN($AD$29),FALSE)*eurostat_totals[[#This Row],[2020 1]]</f>
        <v>0</v>
      </c>
    </row>
    <row r="419" spans="1:61" x14ac:dyDescent="0.25">
      <c r="A419" s="81" t="str">
        <f t="shared" si="141"/>
        <v>solid-wasteLithuania</v>
      </c>
      <c r="B419" s="6" t="s">
        <v>76</v>
      </c>
      <c r="C419" t="s">
        <v>24</v>
      </c>
      <c r="D419" s="84">
        <v>0</v>
      </c>
      <c r="E419" s="84">
        <v>0</v>
      </c>
      <c r="F419" s="84">
        <v>0</v>
      </c>
      <c r="G419" s="84">
        <v>0</v>
      </c>
      <c r="H419" s="84">
        <v>0</v>
      </c>
      <c r="I419" s="84">
        <v>0</v>
      </c>
      <c r="J419" s="84">
        <v>0</v>
      </c>
      <c r="K419" s="84">
        <v>0</v>
      </c>
      <c r="L419" s="84">
        <v>0</v>
      </c>
      <c r="M419" s="84">
        <v>0</v>
      </c>
      <c r="N419" s="84">
        <v>0</v>
      </c>
      <c r="O419" s="84">
        <v>0</v>
      </c>
      <c r="P419" s="84">
        <v>0</v>
      </c>
      <c r="Q419" s="84">
        <v>0</v>
      </c>
      <c r="R419" s="84">
        <v>0</v>
      </c>
      <c r="S419" s="84">
        <v>0</v>
      </c>
      <c r="T419" s="84">
        <v>0</v>
      </c>
      <c r="U419" s="84">
        <v>0</v>
      </c>
      <c r="V419" s="84">
        <v>0</v>
      </c>
      <c r="W419" s="84">
        <v>0</v>
      </c>
      <c r="X419" s="84">
        <v>0</v>
      </c>
      <c r="Y419" s="84">
        <v>0</v>
      </c>
      <c r="Z419" s="84">
        <v>0</v>
      </c>
      <c r="AA419" s="84">
        <v>0</v>
      </c>
      <c r="AB419" s="84">
        <v>0</v>
      </c>
      <c r="AC419" s="84">
        <v>0</v>
      </c>
      <c r="AD419" s="84">
        <v>0</v>
      </c>
      <c r="AE419" s="84">
        <v>0</v>
      </c>
      <c r="AF419" s="84">
        <f t="shared" si="138"/>
        <v>0</v>
      </c>
      <c r="AG419" s="84">
        <f t="shared" si="139"/>
        <v>0</v>
      </c>
      <c r="AH419" s="84">
        <f t="shared" si="140"/>
        <v>0</v>
      </c>
      <c r="AI419" s="84">
        <f ca="1">VLOOKUP(eurostat_totals[[#This Row],[energy carrier EUCalc]],$AE$11:$BI$24,COLUMN()-COLUMN($AD$29),FALSE)*eurostat_totals[[#This Row],[2020 1]]</f>
        <v>0</v>
      </c>
      <c r="AJ419" s="84">
        <f ca="1">VLOOKUP(eurostat_totals[[#This Row],[energy carrier EUCalc]],$AE$11:$BI$24,COLUMN()-COLUMN($AD$29),FALSE)*eurostat_totals[[#This Row],[2020 1]]</f>
        <v>0</v>
      </c>
      <c r="AK419" s="84">
        <f ca="1">VLOOKUP(eurostat_totals[[#This Row],[energy carrier EUCalc]],$AE$11:$BI$24,COLUMN()-COLUMN($AD$29),FALSE)*eurostat_totals[[#This Row],[2020 1]]</f>
        <v>0</v>
      </c>
      <c r="AL419" s="84">
        <f ca="1">VLOOKUP(eurostat_totals[[#This Row],[energy carrier EUCalc]],$AE$11:$BI$24,COLUMN()-COLUMN($AD$29),FALSE)*eurostat_totals[[#This Row],[2020 1]]</f>
        <v>0</v>
      </c>
      <c r="AM419" s="84">
        <f ca="1">VLOOKUP(eurostat_totals[[#This Row],[energy carrier EUCalc]],$AE$11:$BI$24,COLUMN()-COLUMN($AD$29),FALSE)*eurostat_totals[[#This Row],[2020 1]]</f>
        <v>0</v>
      </c>
      <c r="AN419" s="84">
        <f ca="1">VLOOKUP(eurostat_totals[[#This Row],[energy carrier EUCalc]],$AE$11:$BI$24,COLUMN()-COLUMN($AD$29),FALSE)*eurostat_totals[[#This Row],[2020 1]]</f>
        <v>0</v>
      </c>
      <c r="AO419" s="84">
        <f>VLOOKUP(eurostat_totals[[#This Row],[energy carrier EUCalc]],$AE$11:$BI$24,COLUMN()-COLUMN($AD$29),FALSE)*eurostat_totals[[#This Row],[2020 1]]</f>
        <v>0</v>
      </c>
      <c r="AP419" s="84">
        <f ca="1">VLOOKUP(eurostat_totals[[#This Row],[energy carrier EUCalc]],$AE$11:$BI$24,COLUMN()-COLUMN($AD$29),FALSE)*eurostat_totals[[#This Row],[2020 1]]</f>
        <v>0</v>
      </c>
      <c r="AQ419" s="84">
        <f ca="1">VLOOKUP(eurostat_totals[[#This Row],[energy carrier EUCalc]],$AE$11:$BI$24,COLUMN()-COLUMN($AD$29),FALSE)*eurostat_totals[[#This Row],[2020 1]]</f>
        <v>0</v>
      </c>
      <c r="AR419" s="81">
        <f ca="1">VLOOKUP(eurostat_totals[[#This Row],[energy carrier EUCalc]],$AE$11:$BI$24,COLUMN()-COLUMN($AD$29),FALSE)*eurostat_totals[[#This Row],[2020 1]]</f>
        <v>0</v>
      </c>
      <c r="AS419" s="81">
        <f ca="1">VLOOKUP(eurostat_totals[[#This Row],[energy carrier EUCalc]],$AE$11:$BI$24,COLUMN()-COLUMN($AD$29),FALSE)*eurostat_totals[[#This Row],[2020 1]]</f>
        <v>0</v>
      </c>
      <c r="AT419" s="81">
        <f ca="1">VLOOKUP(eurostat_totals[[#This Row],[energy carrier EUCalc]],$AE$11:$BI$24,COLUMN()-COLUMN($AD$29),FALSE)*eurostat_totals[[#This Row],[2020 1]]</f>
        <v>0</v>
      </c>
      <c r="AU419" s="81">
        <f ca="1">VLOOKUP(eurostat_totals[[#This Row],[energy carrier EUCalc]],$AE$11:$BI$24,COLUMN()-COLUMN($AD$29),FALSE)*eurostat_totals[[#This Row],[2020 1]]</f>
        <v>0</v>
      </c>
      <c r="AV419" s="81">
        <f>VLOOKUP(eurostat_totals[[#This Row],[energy carrier EUCalc]],$AE$11:$BI$24,COLUMN()-COLUMN($AD$29),FALSE)*eurostat_totals[[#This Row],[2020 1]]</f>
        <v>0</v>
      </c>
      <c r="AW419" s="81">
        <f ca="1">VLOOKUP(eurostat_totals[[#This Row],[energy carrier EUCalc]],$AE$11:$BI$24,COLUMN()-COLUMN($AD$29),FALSE)*eurostat_totals[[#This Row],[2020 1]]</f>
        <v>0</v>
      </c>
      <c r="AX419" s="81">
        <f ca="1">VLOOKUP(eurostat_totals[[#This Row],[energy carrier EUCalc]],$AE$11:$BI$24,COLUMN()-COLUMN($AD$29),FALSE)*eurostat_totals[[#This Row],[2020 1]]</f>
        <v>0</v>
      </c>
      <c r="AY419" s="81">
        <f ca="1">VLOOKUP(eurostat_totals[[#This Row],[energy carrier EUCalc]],$AE$11:$BI$24,COLUMN()-COLUMN($AD$29),FALSE)*eurostat_totals[[#This Row],[2020 1]]</f>
        <v>0</v>
      </c>
      <c r="AZ419" s="81">
        <f ca="1">VLOOKUP(eurostat_totals[[#This Row],[energy carrier EUCalc]],$AE$11:$BI$24,COLUMN()-COLUMN($AD$29),FALSE)*eurostat_totals[[#This Row],[2020 1]]</f>
        <v>0</v>
      </c>
      <c r="BA419" s="81">
        <f ca="1">VLOOKUP(eurostat_totals[[#This Row],[energy carrier EUCalc]],$AE$11:$BI$24,COLUMN()-COLUMN($AD$29),FALSE)*eurostat_totals[[#This Row],[2020 1]]</f>
        <v>0</v>
      </c>
      <c r="BB419" s="81">
        <f ca="1">VLOOKUP(eurostat_totals[[#This Row],[energy carrier EUCalc]],$AE$11:$BI$24,COLUMN()-COLUMN($AD$29),FALSE)*eurostat_totals[[#This Row],[2020 1]]</f>
        <v>0</v>
      </c>
      <c r="BC419" s="81">
        <f>VLOOKUP(eurostat_totals[[#This Row],[energy carrier EUCalc]],$AE$11:$BI$24,COLUMN()-COLUMN($AD$29),FALSE)*eurostat_totals[[#This Row],[2020 1]]</f>
        <v>0</v>
      </c>
      <c r="BD419" s="81">
        <f ca="1">VLOOKUP(eurostat_totals[[#This Row],[energy carrier EUCalc]],$AE$11:$BI$24,COLUMN()-COLUMN($AD$29),FALSE)*eurostat_totals[[#This Row],[2020 1]]</f>
        <v>0</v>
      </c>
      <c r="BE419" s="81">
        <f ca="1">VLOOKUP(eurostat_totals[[#This Row],[energy carrier EUCalc]],$AE$11:$BI$24,COLUMN()-COLUMN($AD$29),FALSE)*eurostat_totals[[#This Row],[2020 1]]</f>
        <v>0</v>
      </c>
      <c r="BF419" s="81">
        <f ca="1">VLOOKUP(eurostat_totals[[#This Row],[energy carrier EUCalc]],$AE$11:$BI$24,COLUMN()-COLUMN($AD$29),FALSE)*eurostat_totals[[#This Row],[2020 1]]</f>
        <v>0</v>
      </c>
      <c r="BG419" s="81">
        <f ca="1">VLOOKUP(eurostat_totals[[#This Row],[energy carrier EUCalc]],$AE$11:$BI$24,COLUMN()-COLUMN($AD$29),FALSE)*eurostat_totals[[#This Row],[2020 1]]</f>
        <v>0</v>
      </c>
      <c r="BH419" s="81">
        <f ca="1">VLOOKUP(eurostat_totals[[#This Row],[energy carrier EUCalc]],$AE$11:$BI$24,COLUMN()-COLUMN($AD$29),FALSE)*eurostat_totals[[#This Row],[2020 1]]</f>
        <v>0</v>
      </c>
      <c r="BI419" s="81">
        <f ca="1">VLOOKUP(eurostat_totals[[#This Row],[energy carrier EUCalc]],$AE$11:$BI$24,COLUMN()-COLUMN($AD$29),FALSE)*eurostat_totals[[#This Row],[2020 1]]</f>
        <v>0</v>
      </c>
    </row>
    <row r="420" spans="1:61" x14ac:dyDescent="0.25">
      <c r="A420" s="81" t="str">
        <f t="shared" si="141"/>
        <v>solid-wasteLuxembourg</v>
      </c>
      <c r="B420" s="6" t="s">
        <v>76</v>
      </c>
      <c r="C420" t="s">
        <v>27</v>
      </c>
      <c r="D420" s="84">
        <v>0</v>
      </c>
      <c r="E420" s="84">
        <v>0</v>
      </c>
      <c r="F420" s="84">
        <v>0</v>
      </c>
      <c r="G420" s="84">
        <v>0</v>
      </c>
      <c r="H420" s="84">
        <v>0</v>
      </c>
      <c r="I420" s="84">
        <v>0</v>
      </c>
      <c r="J420" s="84">
        <v>0</v>
      </c>
      <c r="K420" s="84">
        <v>0</v>
      </c>
      <c r="L420" s="84">
        <v>0</v>
      </c>
      <c r="M420" s="84">
        <v>0</v>
      </c>
      <c r="N420" s="84">
        <v>0</v>
      </c>
      <c r="O420" s="84">
        <v>0</v>
      </c>
      <c r="P420" s="84">
        <v>0</v>
      </c>
      <c r="Q420" s="84">
        <v>0</v>
      </c>
      <c r="R420" s="84">
        <v>0</v>
      </c>
      <c r="S420" s="84">
        <v>0</v>
      </c>
      <c r="T420" s="84">
        <v>0</v>
      </c>
      <c r="U420" s="84">
        <v>0</v>
      </c>
      <c r="V420" s="84">
        <v>0</v>
      </c>
      <c r="W420" s="84">
        <v>0</v>
      </c>
      <c r="X420" s="84">
        <v>0</v>
      </c>
      <c r="Y420" s="84">
        <v>0</v>
      </c>
      <c r="Z420" s="84">
        <v>0</v>
      </c>
      <c r="AA420" s="84">
        <v>0</v>
      </c>
      <c r="AB420" s="84">
        <v>0</v>
      </c>
      <c r="AC420" s="84">
        <v>0</v>
      </c>
      <c r="AD420" s="84">
        <v>0</v>
      </c>
      <c r="AE420" s="84">
        <v>0</v>
      </c>
      <c r="AF420" s="84">
        <f t="shared" si="138"/>
        <v>0</v>
      </c>
      <c r="AG420" s="84">
        <f t="shared" si="139"/>
        <v>0</v>
      </c>
      <c r="AH420" s="84">
        <f t="shared" si="140"/>
        <v>0</v>
      </c>
      <c r="AI420" s="84">
        <f ca="1">VLOOKUP(eurostat_totals[[#This Row],[energy carrier EUCalc]],$AE$11:$BI$24,COLUMN()-COLUMN($AD$29),FALSE)*eurostat_totals[[#This Row],[2020 1]]</f>
        <v>0</v>
      </c>
      <c r="AJ420" s="84">
        <f ca="1">VLOOKUP(eurostat_totals[[#This Row],[energy carrier EUCalc]],$AE$11:$BI$24,COLUMN()-COLUMN($AD$29),FALSE)*eurostat_totals[[#This Row],[2020 1]]</f>
        <v>0</v>
      </c>
      <c r="AK420" s="84">
        <f ca="1">VLOOKUP(eurostat_totals[[#This Row],[energy carrier EUCalc]],$AE$11:$BI$24,COLUMN()-COLUMN($AD$29),FALSE)*eurostat_totals[[#This Row],[2020 1]]</f>
        <v>0</v>
      </c>
      <c r="AL420" s="84">
        <f ca="1">VLOOKUP(eurostat_totals[[#This Row],[energy carrier EUCalc]],$AE$11:$BI$24,COLUMN()-COLUMN($AD$29),FALSE)*eurostat_totals[[#This Row],[2020 1]]</f>
        <v>0</v>
      </c>
      <c r="AM420" s="84">
        <f ca="1">VLOOKUP(eurostat_totals[[#This Row],[energy carrier EUCalc]],$AE$11:$BI$24,COLUMN()-COLUMN($AD$29),FALSE)*eurostat_totals[[#This Row],[2020 1]]</f>
        <v>0</v>
      </c>
      <c r="AN420" s="84">
        <f ca="1">VLOOKUP(eurostat_totals[[#This Row],[energy carrier EUCalc]],$AE$11:$BI$24,COLUMN()-COLUMN($AD$29),FALSE)*eurostat_totals[[#This Row],[2020 1]]</f>
        <v>0</v>
      </c>
      <c r="AO420" s="84">
        <f>VLOOKUP(eurostat_totals[[#This Row],[energy carrier EUCalc]],$AE$11:$BI$24,COLUMN()-COLUMN($AD$29),FALSE)*eurostat_totals[[#This Row],[2020 1]]</f>
        <v>0</v>
      </c>
      <c r="AP420" s="84">
        <f ca="1">VLOOKUP(eurostat_totals[[#This Row],[energy carrier EUCalc]],$AE$11:$BI$24,COLUMN()-COLUMN($AD$29),FALSE)*eurostat_totals[[#This Row],[2020 1]]</f>
        <v>0</v>
      </c>
      <c r="AQ420" s="84">
        <f ca="1">VLOOKUP(eurostat_totals[[#This Row],[energy carrier EUCalc]],$AE$11:$BI$24,COLUMN()-COLUMN($AD$29),FALSE)*eurostat_totals[[#This Row],[2020 1]]</f>
        <v>0</v>
      </c>
      <c r="AR420" s="81">
        <f ca="1">VLOOKUP(eurostat_totals[[#This Row],[energy carrier EUCalc]],$AE$11:$BI$24,COLUMN()-COLUMN($AD$29),FALSE)*eurostat_totals[[#This Row],[2020 1]]</f>
        <v>0</v>
      </c>
      <c r="AS420" s="81">
        <f ca="1">VLOOKUP(eurostat_totals[[#This Row],[energy carrier EUCalc]],$AE$11:$BI$24,COLUMN()-COLUMN($AD$29),FALSE)*eurostat_totals[[#This Row],[2020 1]]</f>
        <v>0</v>
      </c>
      <c r="AT420" s="81">
        <f ca="1">VLOOKUP(eurostat_totals[[#This Row],[energy carrier EUCalc]],$AE$11:$BI$24,COLUMN()-COLUMN($AD$29),FALSE)*eurostat_totals[[#This Row],[2020 1]]</f>
        <v>0</v>
      </c>
      <c r="AU420" s="81">
        <f ca="1">VLOOKUP(eurostat_totals[[#This Row],[energy carrier EUCalc]],$AE$11:$BI$24,COLUMN()-COLUMN($AD$29),FALSE)*eurostat_totals[[#This Row],[2020 1]]</f>
        <v>0</v>
      </c>
      <c r="AV420" s="81">
        <f>VLOOKUP(eurostat_totals[[#This Row],[energy carrier EUCalc]],$AE$11:$BI$24,COLUMN()-COLUMN($AD$29),FALSE)*eurostat_totals[[#This Row],[2020 1]]</f>
        <v>0</v>
      </c>
      <c r="AW420" s="81">
        <f ca="1">VLOOKUP(eurostat_totals[[#This Row],[energy carrier EUCalc]],$AE$11:$BI$24,COLUMN()-COLUMN($AD$29),FALSE)*eurostat_totals[[#This Row],[2020 1]]</f>
        <v>0</v>
      </c>
      <c r="AX420" s="81">
        <f ca="1">VLOOKUP(eurostat_totals[[#This Row],[energy carrier EUCalc]],$AE$11:$BI$24,COLUMN()-COLUMN($AD$29),FALSE)*eurostat_totals[[#This Row],[2020 1]]</f>
        <v>0</v>
      </c>
      <c r="AY420" s="81">
        <f ca="1">VLOOKUP(eurostat_totals[[#This Row],[energy carrier EUCalc]],$AE$11:$BI$24,COLUMN()-COLUMN($AD$29),FALSE)*eurostat_totals[[#This Row],[2020 1]]</f>
        <v>0</v>
      </c>
      <c r="AZ420" s="81">
        <f ca="1">VLOOKUP(eurostat_totals[[#This Row],[energy carrier EUCalc]],$AE$11:$BI$24,COLUMN()-COLUMN($AD$29),FALSE)*eurostat_totals[[#This Row],[2020 1]]</f>
        <v>0</v>
      </c>
      <c r="BA420" s="81">
        <f ca="1">VLOOKUP(eurostat_totals[[#This Row],[energy carrier EUCalc]],$AE$11:$BI$24,COLUMN()-COLUMN($AD$29),FALSE)*eurostat_totals[[#This Row],[2020 1]]</f>
        <v>0</v>
      </c>
      <c r="BB420" s="81">
        <f ca="1">VLOOKUP(eurostat_totals[[#This Row],[energy carrier EUCalc]],$AE$11:$BI$24,COLUMN()-COLUMN($AD$29),FALSE)*eurostat_totals[[#This Row],[2020 1]]</f>
        <v>0</v>
      </c>
      <c r="BC420" s="81">
        <f>VLOOKUP(eurostat_totals[[#This Row],[energy carrier EUCalc]],$AE$11:$BI$24,COLUMN()-COLUMN($AD$29),FALSE)*eurostat_totals[[#This Row],[2020 1]]</f>
        <v>0</v>
      </c>
      <c r="BD420" s="81">
        <f ca="1">VLOOKUP(eurostat_totals[[#This Row],[energy carrier EUCalc]],$AE$11:$BI$24,COLUMN()-COLUMN($AD$29),FALSE)*eurostat_totals[[#This Row],[2020 1]]</f>
        <v>0</v>
      </c>
      <c r="BE420" s="81">
        <f ca="1">VLOOKUP(eurostat_totals[[#This Row],[energy carrier EUCalc]],$AE$11:$BI$24,COLUMN()-COLUMN($AD$29),FALSE)*eurostat_totals[[#This Row],[2020 1]]</f>
        <v>0</v>
      </c>
      <c r="BF420" s="81">
        <f ca="1">VLOOKUP(eurostat_totals[[#This Row],[energy carrier EUCalc]],$AE$11:$BI$24,COLUMN()-COLUMN($AD$29),FALSE)*eurostat_totals[[#This Row],[2020 1]]</f>
        <v>0</v>
      </c>
      <c r="BG420" s="81">
        <f ca="1">VLOOKUP(eurostat_totals[[#This Row],[energy carrier EUCalc]],$AE$11:$BI$24,COLUMN()-COLUMN($AD$29),FALSE)*eurostat_totals[[#This Row],[2020 1]]</f>
        <v>0</v>
      </c>
      <c r="BH420" s="81">
        <f ca="1">VLOOKUP(eurostat_totals[[#This Row],[energy carrier EUCalc]],$AE$11:$BI$24,COLUMN()-COLUMN($AD$29),FALSE)*eurostat_totals[[#This Row],[2020 1]]</f>
        <v>0</v>
      </c>
      <c r="BI420" s="81">
        <f ca="1">VLOOKUP(eurostat_totals[[#This Row],[energy carrier EUCalc]],$AE$11:$BI$24,COLUMN()-COLUMN($AD$29),FALSE)*eurostat_totals[[#This Row],[2020 1]]</f>
        <v>0</v>
      </c>
    </row>
    <row r="421" spans="1:61" x14ac:dyDescent="0.25">
      <c r="A421" s="81" t="str">
        <f t="shared" si="141"/>
        <v>solid-wasteMalta</v>
      </c>
      <c r="B421" s="6" t="s">
        <v>76</v>
      </c>
      <c r="C421" t="s">
        <v>29</v>
      </c>
      <c r="D421" s="84">
        <v>0</v>
      </c>
      <c r="E421" s="84">
        <v>0</v>
      </c>
      <c r="F421" s="84">
        <v>0</v>
      </c>
      <c r="G421" s="84">
        <v>0</v>
      </c>
      <c r="H421" s="84">
        <v>0</v>
      </c>
      <c r="I421" s="84">
        <v>0</v>
      </c>
      <c r="J421" s="84">
        <v>0</v>
      </c>
      <c r="K421" s="84">
        <v>0</v>
      </c>
      <c r="L421" s="84">
        <v>0</v>
      </c>
      <c r="M421" s="84">
        <v>0</v>
      </c>
      <c r="N421" s="84">
        <v>0</v>
      </c>
      <c r="O421" s="84">
        <v>0</v>
      </c>
      <c r="P421" s="84">
        <v>0</v>
      </c>
      <c r="Q421" s="84">
        <v>0</v>
      </c>
      <c r="R421" s="84">
        <v>0</v>
      </c>
      <c r="S421" s="84">
        <v>0</v>
      </c>
      <c r="T421" s="84">
        <v>0</v>
      </c>
      <c r="U421" s="84">
        <v>0</v>
      </c>
      <c r="V421" s="84">
        <v>0</v>
      </c>
      <c r="W421" s="84">
        <v>0</v>
      </c>
      <c r="X421" s="84">
        <v>0</v>
      </c>
      <c r="Y421" s="84">
        <v>0</v>
      </c>
      <c r="Z421" s="84">
        <v>0</v>
      </c>
      <c r="AA421" s="84">
        <v>0</v>
      </c>
      <c r="AB421" s="84">
        <v>0</v>
      </c>
      <c r="AC421" s="84">
        <v>0</v>
      </c>
      <c r="AD421" s="84">
        <v>0</v>
      </c>
      <c r="AE421" s="84">
        <v>0</v>
      </c>
      <c r="AF421" s="84">
        <f t="shared" si="138"/>
        <v>0</v>
      </c>
      <c r="AG421" s="84">
        <f t="shared" si="139"/>
        <v>0</v>
      </c>
      <c r="AH421" s="84">
        <f t="shared" si="140"/>
        <v>0</v>
      </c>
      <c r="AI421" s="84">
        <f ca="1">VLOOKUP(eurostat_totals[[#This Row],[energy carrier EUCalc]],$AE$11:$BI$24,COLUMN()-COLUMN($AD$29),FALSE)*eurostat_totals[[#This Row],[2020 1]]</f>
        <v>0</v>
      </c>
      <c r="AJ421" s="84">
        <f ca="1">VLOOKUP(eurostat_totals[[#This Row],[energy carrier EUCalc]],$AE$11:$BI$24,COLUMN()-COLUMN($AD$29),FALSE)*eurostat_totals[[#This Row],[2020 1]]</f>
        <v>0</v>
      </c>
      <c r="AK421" s="84">
        <f ca="1">VLOOKUP(eurostat_totals[[#This Row],[energy carrier EUCalc]],$AE$11:$BI$24,COLUMN()-COLUMN($AD$29),FALSE)*eurostat_totals[[#This Row],[2020 1]]</f>
        <v>0</v>
      </c>
      <c r="AL421" s="84">
        <f ca="1">VLOOKUP(eurostat_totals[[#This Row],[energy carrier EUCalc]],$AE$11:$BI$24,COLUMN()-COLUMN($AD$29),FALSE)*eurostat_totals[[#This Row],[2020 1]]</f>
        <v>0</v>
      </c>
      <c r="AM421" s="84">
        <f ca="1">VLOOKUP(eurostat_totals[[#This Row],[energy carrier EUCalc]],$AE$11:$BI$24,COLUMN()-COLUMN($AD$29),FALSE)*eurostat_totals[[#This Row],[2020 1]]</f>
        <v>0</v>
      </c>
      <c r="AN421" s="84">
        <f ca="1">VLOOKUP(eurostat_totals[[#This Row],[energy carrier EUCalc]],$AE$11:$BI$24,COLUMN()-COLUMN($AD$29),FALSE)*eurostat_totals[[#This Row],[2020 1]]</f>
        <v>0</v>
      </c>
      <c r="AO421" s="84">
        <f>VLOOKUP(eurostat_totals[[#This Row],[energy carrier EUCalc]],$AE$11:$BI$24,COLUMN()-COLUMN($AD$29),FALSE)*eurostat_totals[[#This Row],[2020 1]]</f>
        <v>0</v>
      </c>
      <c r="AP421" s="84">
        <f ca="1">VLOOKUP(eurostat_totals[[#This Row],[energy carrier EUCalc]],$AE$11:$BI$24,COLUMN()-COLUMN($AD$29),FALSE)*eurostat_totals[[#This Row],[2020 1]]</f>
        <v>0</v>
      </c>
      <c r="AQ421" s="84">
        <f ca="1">VLOOKUP(eurostat_totals[[#This Row],[energy carrier EUCalc]],$AE$11:$BI$24,COLUMN()-COLUMN($AD$29),FALSE)*eurostat_totals[[#This Row],[2020 1]]</f>
        <v>0</v>
      </c>
      <c r="AR421" s="81">
        <f ca="1">VLOOKUP(eurostat_totals[[#This Row],[energy carrier EUCalc]],$AE$11:$BI$24,COLUMN()-COLUMN($AD$29),FALSE)*eurostat_totals[[#This Row],[2020 1]]</f>
        <v>0</v>
      </c>
      <c r="AS421" s="81">
        <f ca="1">VLOOKUP(eurostat_totals[[#This Row],[energy carrier EUCalc]],$AE$11:$BI$24,COLUMN()-COLUMN($AD$29),FALSE)*eurostat_totals[[#This Row],[2020 1]]</f>
        <v>0</v>
      </c>
      <c r="AT421" s="81">
        <f ca="1">VLOOKUP(eurostat_totals[[#This Row],[energy carrier EUCalc]],$AE$11:$BI$24,COLUMN()-COLUMN($AD$29),FALSE)*eurostat_totals[[#This Row],[2020 1]]</f>
        <v>0</v>
      </c>
      <c r="AU421" s="81">
        <f ca="1">VLOOKUP(eurostat_totals[[#This Row],[energy carrier EUCalc]],$AE$11:$BI$24,COLUMN()-COLUMN($AD$29),FALSE)*eurostat_totals[[#This Row],[2020 1]]</f>
        <v>0</v>
      </c>
      <c r="AV421" s="81">
        <f>VLOOKUP(eurostat_totals[[#This Row],[energy carrier EUCalc]],$AE$11:$BI$24,COLUMN()-COLUMN($AD$29),FALSE)*eurostat_totals[[#This Row],[2020 1]]</f>
        <v>0</v>
      </c>
      <c r="AW421" s="81">
        <f ca="1">VLOOKUP(eurostat_totals[[#This Row],[energy carrier EUCalc]],$AE$11:$BI$24,COLUMN()-COLUMN($AD$29),FALSE)*eurostat_totals[[#This Row],[2020 1]]</f>
        <v>0</v>
      </c>
      <c r="AX421" s="81">
        <f ca="1">VLOOKUP(eurostat_totals[[#This Row],[energy carrier EUCalc]],$AE$11:$BI$24,COLUMN()-COLUMN($AD$29),FALSE)*eurostat_totals[[#This Row],[2020 1]]</f>
        <v>0</v>
      </c>
      <c r="AY421" s="81">
        <f ca="1">VLOOKUP(eurostat_totals[[#This Row],[energy carrier EUCalc]],$AE$11:$BI$24,COLUMN()-COLUMN($AD$29),FALSE)*eurostat_totals[[#This Row],[2020 1]]</f>
        <v>0</v>
      </c>
      <c r="AZ421" s="81">
        <f ca="1">VLOOKUP(eurostat_totals[[#This Row],[energy carrier EUCalc]],$AE$11:$BI$24,COLUMN()-COLUMN($AD$29),FALSE)*eurostat_totals[[#This Row],[2020 1]]</f>
        <v>0</v>
      </c>
      <c r="BA421" s="81">
        <f ca="1">VLOOKUP(eurostat_totals[[#This Row],[energy carrier EUCalc]],$AE$11:$BI$24,COLUMN()-COLUMN($AD$29),FALSE)*eurostat_totals[[#This Row],[2020 1]]</f>
        <v>0</v>
      </c>
      <c r="BB421" s="81">
        <f ca="1">VLOOKUP(eurostat_totals[[#This Row],[energy carrier EUCalc]],$AE$11:$BI$24,COLUMN()-COLUMN($AD$29),FALSE)*eurostat_totals[[#This Row],[2020 1]]</f>
        <v>0</v>
      </c>
      <c r="BC421" s="81">
        <f>VLOOKUP(eurostat_totals[[#This Row],[energy carrier EUCalc]],$AE$11:$BI$24,COLUMN()-COLUMN($AD$29),FALSE)*eurostat_totals[[#This Row],[2020 1]]</f>
        <v>0</v>
      </c>
      <c r="BD421" s="81">
        <f ca="1">VLOOKUP(eurostat_totals[[#This Row],[energy carrier EUCalc]],$AE$11:$BI$24,COLUMN()-COLUMN($AD$29),FALSE)*eurostat_totals[[#This Row],[2020 1]]</f>
        <v>0</v>
      </c>
      <c r="BE421" s="81">
        <f ca="1">VLOOKUP(eurostat_totals[[#This Row],[energy carrier EUCalc]],$AE$11:$BI$24,COLUMN()-COLUMN($AD$29),FALSE)*eurostat_totals[[#This Row],[2020 1]]</f>
        <v>0</v>
      </c>
      <c r="BF421" s="81">
        <f ca="1">VLOOKUP(eurostat_totals[[#This Row],[energy carrier EUCalc]],$AE$11:$BI$24,COLUMN()-COLUMN($AD$29),FALSE)*eurostat_totals[[#This Row],[2020 1]]</f>
        <v>0</v>
      </c>
      <c r="BG421" s="81">
        <f ca="1">VLOOKUP(eurostat_totals[[#This Row],[energy carrier EUCalc]],$AE$11:$BI$24,COLUMN()-COLUMN($AD$29),FALSE)*eurostat_totals[[#This Row],[2020 1]]</f>
        <v>0</v>
      </c>
      <c r="BH421" s="81">
        <f ca="1">VLOOKUP(eurostat_totals[[#This Row],[energy carrier EUCalc]],$AE$11:$BI$24,COLUMN()-COLUMN($AD$29),FALSE)*eurostat_totals[[#This Row],[2020 1]]</f>
        <v>0</v>
      </c>
      <c r="BI421" s="81">
        <f ca="1">VLOOKUP(eurostat_totals[[#This Row],[energy carrier EUCalc]],$AE$11:$BI$24,COLUMN()-COLUMN($AD$29),FALSE)*eurostat_totals[[#This Row],[2020 1]]</f>
        <v>0</v>
      </c>
    </row>
    <row r="422" spans="1:61" x14ac:dyDescent="0.25">
      <c r="A422" s="81" t="str">
        <f t="shared" si="141"/>
        <v>solid-wasteNetherlands</v>
      </c>
      <c r="B422" s="6" t="s">
        <v>76</v>
      </c>
      <c r="C422" t="s">
        <v>8</v>
      </c>
      <c r="D422" s="84">
        <v>0</v>
      </c>
      <c r="E422" s="84">
        <v>0</v>
      </c>
      <c r="F422" s="84">
        <v>0</v>
      </c>
      <c r="G422" s="84">
        <v>0</v>
      </c>
      <c r="H422" s="84">
        <v>0</v>
      </c>
      <c r="I422" s="84">
        <v>0</v>
      </c>
      <c r="J422" s="84">
        <v>0</v>
      </c>
      <c r="K422" s="84">
        <v>0</v>
      </c>
      <c r="L422" s="84">
        <v>0</v>
      </c>
      <c r="M422" s="84">
        <v>0</v>
      </c>
      <c r="N422" s="84">
        <v>0</v>
      </c>
      <c r="O422" s="84">
        <v>0</v>
      </c>
      <c r="P422" s="84">
        <v>0</v>
      </c>
      <c r="Q422" s="84">
        <v>0</v>
      </c>
      <c r="R422" s="84">
        <v>0</v>
      </c>
      <c r="S422" s="84">
        <v>0</v>
      </c>
      <c r="T422" s="84">
        <v>0</v>
      </c>
      <c r="U422" s="84">
        <v>0</v>
      </c>
      <c r="V422" s="84">
        <v>0</v>
      </c>
      <c r="W422" s="84">
        <v>0</v>
      </c>
      <c r="X422" s="84">
        <v>0</v>
      </c>
      <c r="Y422" s="84">
        <v>0</v>
      </c>
      <c r="Z422" s="84">
        <v>0</v>
      </c>
      <c r="AA422" s="84">
        <v>0</v>
      </c>
      <c r="AB422" s="84">
        <v>0</v>
      </c>
      <c r="AC422" s="84">
        <v>0</v>
      </c>
      <c r="AD422" s="84">
        <v>0</v>
      </c>
      <c r="AE422" s="84">
        <v>0</v>
      </c>
      <c r="AF422" s="84">
        <f t="shared" si="138"/>
        <v>0</v>
      </c>
      <c r="AG422" s="84">
        <f t="shared" si="139"/>
        <v>0</v>
      </c>
      <c r="AH422" s="84">
        <f t="shared" si="140"/>
        <v>0</v>
      </c>
      <c r="AI422" s="84">
        <f ca="1">VLOOKUP(eurostat_totals[[#This Row],[energy carrier EUCalc]],$AE$11:$BI$24,COLUMN()-COLUMN($AD$29),FALSE)*eurostat_totals[[#This Row],[2020 1]]</f>
        <v>0</v>
      </c>
      <c r="AJ422" s="84">
        <f ca="1">VLOOKUP(eurostat_totals[[#This Row],[energy carrier EUCalc]],$AE$11:$BI$24,COLUMN()-COLUMN($AD$29),FALSE)*eurostat_totals[[#This Row],[2020 1]]</f>
        <v>0</v>
      </c>
      <c r="AK422" s="84">
        <f ca="1">VLOOKUP(eurostat_totals[[#This Row],[energy carrier EUCalc]],$AE$11:$BI$24,COLUMN()-COLUMN($AD$29),FALSE)*eurostat_totals[[#This Row],[2020 1]]</f>
        <v>0</v>
      </c>
      <c r="AL422" s="84">
        <f ca="1">VLOOKUP(eurostat_totals[[#This Row],[energy carrier EUCalc]],$AE$11:$BI$24,COLUMN()-COLUMN($AD$29),FALSE)*eurostat_totals[[#This Row],[2020 1]]</f>
        <v>0</v>
      </c>
      <c r="AM422" s="84">
        <f ca="1">VLOOKUP(eurostat_totals[[#This Row],[energy carrier EUCalc]],$AE$11:$BI$24,COLUMN()-COLUMN($AD$29),FALSE)*eurostat_totals[[#This Row],[2020 1]]</f>
        <v>0</v>
      </c>
      <c r="AN422" s="84">
        <f ca="1">VLOOKUP(eurostat_totals[[#This Row],[energy carrier EUCalc]],$AE$11:$BI$24,COLUMN()-COLUMN($AD$29),FALSE)*eurostat_totals[[#This Row],[2020 1]]</f>
        <v>0</v>
      </c>
      <c r="AO422" s="84">
        <f>VLOOKUP(eurostat_totals[[#This Row],[energy carrier EUCalc]],$AE$11:$BI$24,COLUMN()-COLUMN($AD$29),FALSE)*eurostat_totals[[#This Row],[2020 1]]</f>
        <v>0</v>
      </c>
      <c r="AP422" s="84">
        <f ca="1">VLOOKUP(eurostat_totals[[#This Row],[energy carrier EUCalc]],$AE$11:$BI$24,COLUMN()-COLUMN($AD$29),FALSE)*eurostat_totals[[#This Row],[2020 1]]</f>
        <v>0</v>
      </c>
      <c r="AQ422" s="84">
        <f ca="1">VLOOKUP(eurostat_totals[[#This Row],[energy carrier EUCalc]],$AE$11:$BI$24,COLUMN()-COLUMN($AD$29),FALSE)*eurostat_totals[[#This Row],[2020 1]]</f>
        <v>0</v>
      </c>
      <c r="AR422" s="81">
        <f ca="1">VLOOKUP(eurostat_totals[[#This Row],[energy carrier EUCalc]],$AE$11:$BI$24,COLUMN()-COLUMN($AD$29),FALSE)*eurostat_totals[[#This Row],[2020 1]]</f>
        <v>0</v>
      </c>
      <c r="AS422" s="81">
        <f ca="1">VLOOKUP(eurostat_totals[[#This Row],[energy carrier EUCalc]],$AE$11:$BI$24,COLUMN()-COLUMN($AD$29),FALSE)*eurostat_totals[[#This Row],[2020 1]]</f>
        <v>0</v>
      </c>
      <c r="AT422" s="81">
        <f ca="1">VLOOKUP(eurostat_totals[[#This Row],[energy carrier EUCalc]],$AE$11:$BI$24,COLUMN()-COLUMN($AD$29),FALSE)*eurostat_totals[[#This Row],[2020 1]]</f>
        <v>0</v>
      </c>
      <c r="AU422" s="81">
        <f ca="1">VLOOKUP(eurostat_totals[[#This Row],[energy carrier EUCalc]],$AE$11:$BI$24,COLUMN()-COLUMN($AD$29),FALSE)*eurostat_totals[[#This Row],[2020 1]]</f>
        <v>0</v>
      </c>
      <c r="AV422" s="81">
        <f>VLOOKUP(eurostat_totals[[#This Row],[energy carrier EUCalc]],$AE$11:$BI$24,COLUMN()-COLUMN($AD$29),FALSE)*eurostat_totals[[#This Row],[2020 1]]</f>
        <v>0</v>
      </c>
      <c r="AW422" s="81">
        <f ca="1">VLOOKUP(eurostat_totals[[#This Row],[energy carrier EUCalc]],$AE$11:$BI$24,COLUMN()-COLUMN($AD$29),FALSE)*eurostat_totals[[#This Row],[2020 1]]</f>
        <v>0</v>
      </c>
      <c r="AX422" s="81">
        <f ca="1">VLOOKUP(eurostat_totals[[#This Row],[energy carrier EUCalc]],$AE$11:$BI$24,COLUMN()-COLUMN($AD$29),FALSE)*eurostat_totals[[#This Row],[2020 1]]</f>
        <v>0</v>
      </c>
      <c r="AY422" s="81">
        <f ca="1">VLOOKUP(eurostat_totals[[#This Row],[energy carrier EUCalc]],$AE$11:$BI$24,COLUMN()-COLUMN($AD$29),FALSE)*eurostat_totals[[#This Row],[2020 1]]</f>
        <v>0</v>
      </c>
      <c r="AZ422" s="81">
        <f ca="1">VLOOKUP(eurostat_totals[[#This Row],[energy carrier EUCalc]],$AE$11:$BI$24,COLUMN()-COLUMN($AD$29),FALSE)*eurostat_totals[[#This Row],[2020 1]]</f>
        <v>0</v>
      </c>
      <c r="BA422" s="81">
        <f ca="1">VLOOKUP(eurostat_totals[[#This Row],[energy carrier EUCalc]],$AE$11:$BI$24,COLUMN()-COLUMN($AD$29),FALSE)*eurostat_totals[[#This Row],[2020 1]]</f>
        <v>0</v>
      </c>
      <c r="BB422" s="81">
        <f ca="1">VLOOKUP(eurostat_totals[[#This Row],[energy carrier EUCalc]],$AE$11:$BI$24,COLUMN()-COLUMN($AD$29),FALSE)*eurostat_totals[[#This Row],[2020 1]]</f>
        <v>0</v>
      </c>
      <c r="BC422" s="81">
        <f>VLOOKUP(eurostat_totals[[#This Row],[energy carrier EUCalc]],$AE$11:$BI$24,COLUMN()-COLUMN($AD$29),FALSE)*eurostat_totals[[#This Row],[2020 1]]</f>
        <v>0</v>
      </c>
      <c r="BD422" s="81">
        <f ca="1">VLOOKUP(eurostat_totals[[#This Row],[energy carrier EUCalc]],$AE$11:$BI$24,COLUMN()-COLUMN($AD$29),FALSE)*eurostat_totals[[#This Row],[2020 1]]</f>
        <v>0</v>
      </c>
      <c r="BE422" s="81">
        <f ca="1">VLOOKUP(eurostat_totals[[#This Row],[energy carrier EUCalc]],$AE$11:$BI$24,COLUMN()-COLUMN($AD$29),FALSE)*eurostat_totals[[#This Row],[2020 1]]</f>
        <v>0</v>
      </c>
      <c r="BF422" s="81">
        <f ca="1">VLOOKUP(eurostat_totals[[#This Row],[energy carrier EUCalc]],$AE$11:$BI$24,COLUMN()-COLUMN($AD$29),FALSE)*eurostat_totals[[#This Row],[2020 1]]</f>
        <v>0</v>
      </c>
      <c r="BG422" s="81">
        <f ca="1">VLOOKUP(eurostat_totals[[#This Row],[energy carrier EUCalc]],$AE$11:$BI$24,COLUMN()-COLUMN($AD$29),FALSE)*eurostat_totals[[#This Row],[2020 1]]</f>
        <v>0</v>
      </c>
      <c r="BH422" s="81">
        <f ca="1">VLOOKUP(eurostat_totals[[#This Row],[energy carrier EUCalc]],$AE$11:$BI$24,COLUMN()-COLUMN($AD$29),FALSE)*eurostat_totals[[#This Row],[2020 1]]</f>
        <v>0</v>
      </c>
      <c r="BI422" s="81">
        <f ca="1">VLOOKUP(eurostat_totals[[#This Row],[energy carrier EUCalc]],$AE$11:$BI$24,COLUMN()-COLUMN($AD$29),FALSE)*eurostat_totals[[#This Row],[2020 1]]</f>
        <v>0</v>
      </c>
    </row>
    <row r="423" spans="1:61" x14ac:dyDescent="0.25">
      <c r="A423" s="81" t="str">
        <f t="shared" si="141"/>
        <v>solid-wasteNorway</v>
      </c>
      <c r="B423" s="6" t="s">
        <v>76</v>
      </c>
      <c r="C423" t="s">
        <v>71</v>
      </c>
      <c r="D423" s="84">
        <v>0</v>
      </c>
      <c r="E423" s="84">
        <v>0</v>
      </c>
      <c r="F423" s="84">
        <v>0</v>
      </c>
      <c r="G423" s="84">
        <v>0</v>
      </c>
      <c r="H423" s="84">
        <v>0</v>
      </c>
      <c r="I423" s="84">
        <v>0</v>
      </c>
      <c r="J423" s="84">
        <v>0</v>
      </c>
      <c r="K423" s="84">
        <v>0</v>
      </c>
      <c r="L423" s="84">
        <v>0</v>
      </c>
      <c r="M423" s="84">
        <v>0</v>
      </c>
      <c r="N423" s="84">
        <v>0</v>
      </c>
      <c r="O423" s="84">
        <v>0</v>
      </c>
      <c r="P423" s="84">
        <v>0</v>
      </c>
      <c r="Q423" s="84">
        <v>0</v>
      </c>
      <c r="R423" s="84">
        <v>0</v>
      </c>
      <c r="S423" s="84">
        <v>0</v>
      </c>
      <c r="T423" s="84">
        <v>0</v>
      </c>
      <c r="U423" s="84">
        <v>0</v>
      </c>
      <c r="V423" s="84">
        <v>0</v>
      </c>
      <c r="W423" s="84">
        <v>0</v>
      </c>
      <c r="X423" s="84">
        <v>0</v>
      </c>
      <c r="Y423" s="84">
        <v>0</v>
      </c>
      <c r="Z423" s="84">
        <v>0</v>
      </c>
      <c r="AA423" s="84">
        <v>0</v>
      </c>
      <c r="AB423" s="84">
        <v>0</v>
      </c>
      <c r="AC423" s="84">
        <v>0</v>
      </c>
      <c r="AD423" s="84">
        <v>0</v>
      </c>
      <c r="AE423" s="84">
        <v>0</v>
      </c>
      <c r="AF423" s="84">
        <f t="shared" si="138"/>
        <v>0</v>
      </c>
      <c r="AG423" s="84">
        <f t="shared" si="139"/>
        <v>0</v>
      </c>
      <c r="AH423" s="84">
        <f t="shared" si="140"/>
        <v>0</v>
      </c>
      <c r="AI423" s="84">
        <f ca="1">VLOOKUP(eurostat_totals[[#This Row],[energy carrier EUCalc]],$AE$11:$BI$24,COLUMN()-COLUMN($AD$29),FALSE)*eurostat_totals[[#This Row],[2020 1]]</f>
        <v>0</v>
      </c>
      <c r="AJ423" s="84">
        <f ca="1">VLOOKUP(eurostat_totals[[#This Row],[energy carrier EUCalc]],$AE$11:$BI$24,COLUMN()-COLUMN($AD$29),FALSE)*eurostat_totals[[#This Row],[2020 1]]</f>
        <v>0</v>
      </c>
      <c r="AK423" s="84">
        <f ca="1">VLOOKUP(eurostat_totals[[#This Row],[energy carrier EUCalc]],$AE$11:$BI$24,COLUMN()-COLUMN($AD$29),FALSE)*eurostat_totals[[#This Row],[2020 1]]</f>
        <v>0</v>
      </c>
      <c r="AL423" s="84">
        <f ca="1">VLOOKUP(eurostat_totals[[#This Row],[energy carrier EUCalc]],$AE$11:$BI$24,COLUMN()-COLUMN($AD$29),FALSE)*eurostat_totals[[#This Row],[2020 1]]</f>
        <v>0</v>
      </c>
      <c r="AM423" s="84">
        <f ca="1">VLOOKUP(eurostat_totals[[#This Row],[energy carrier EUCalc]],$AE$11:$BI$24,COLUMN()-COLUMN($AD$29),FALSE)*eurostat_totals[[#This Row],[2020 1]]</f>
        <v>0</v>
      </c>
      <c r="AN423" s="84">
        <f ca="1">VLOOKUP(eurostat_totals[[#This Row],[energy carrier EUCalc]],$AE$11:$BI$24,COLUMN()-COLUMN($AD$29),FALSE)*eurostat_totals[[#This Row],[2020 1]]</f>
        <v>0</v>
      </c>
      <c r="AO423" s="84">
        <f>VLOOKUP(eurostat_totals[[#This Row],[energy carrier EUCalc]],$AE$11:$BI$24,COLUMN()-COLUMN($AD$29),FALSE)*eurostat_totals[[#This Row],[2020 1]]</f>
        <v>0</v>
      </c>
      <c r="AP423" s="84">
        <f ca="1">VLOOKUP(eurostat_totals[[#This Row],[energy carrier EUCalc]],$AE$11:$BI$24,COLUMN()-COLUMN($AD$29),FALSE)*eurostat_totals[[#This Row],[2020 1]]</f>
        <v>0</v>
      </c>
      <c r="AQ423" s="84">
        <f ca="1">VLOOKUP(eurostat_totals[[#This Row],[energy carrier EUCalc]],$AE$11:$BI$24,COLUMN()-COLUMN($AD$29),FALSE)*eurostat_totals[[#This Row],[2020 1]]</f>
        <v>0</v>
      </c>
      <c r="AR423" s="81">
        <f ca="1">VLOOKUP(eurostat_totals[[#This Row],[energy carrier EUCalc]],$AE$11:$BI$24,COLUMN()-COLUMN($AD$29),FALSE)*eurostat_totals[[#This Row],[2020 1]]</f>
        <v>0</v>
      </c>
      <c r="AS423" s="81">
        <f ca="1">VLOOKUP(eurostat_totals[[#This Row],[energy carrier EUCalc]],$AE$11:$BI$24,COLUMN()-COLUMN($AD$29),FALSE)*eurostat_totals[[#This Row],[2020 1]]</f>
        <v>0</v>
      </c>
      <c r="AT423" s="81">
        <f ca="1">VLOOKUP(eurostat_totals[[#This Row],[energy carrier EUCalc]],$AE$11:$BI$24,COLUMN()-COLUMN($AD$29),FALSE)*eurostat_totals[[#This Row],[2020 1]]</f>
        <v>0</v>
      </c>
      <c r="AU423" s="81">
        <f ca="1">VLOOKUP(eurostat_totals[[#This Row],[energy carrier EUCalc]],$AE$11:$BI$24,COLUMN()-COLUMN($AD$29),FALSE)*eurostat_totals[[#This Row],[2020 1]]</f>
        <v>0</v>
      </c>
      <c r="AV423" s="81">
        <f>VLOOKUP(eurostat_totals[[#This Row],[energy carrier EUCalc]],$AE$11:$BI$24,COLUMN()-COLUMN($AD$29),FALSE)*eurostat_totals[[#This Row],[2020 1]]</f>
        <v>0</v>
      </c>
      <c r="AW423" s="81">
        <f ca="1">VLOOKUP(eurostat_totals[[#This Row],[energy carrier EUCalc]],$AE$11:$BI$24,COLUMN()-COLUMN($AD$29),FALSE)*eurostat_totals[[#This Row],[2020 1]]</f>
        <v>0</v>
      </c>
      <c r="AX423" s="81">
        <f ca="1">VLOOKUP(eurostat_totals[[#This Row],[energy carrier EUCalc]],$AE$11:$BI$24,COLUMN()-COLUMN($AD$29),FALSE)*eurostat_totals[[#This Row],[2020 1]]</f>
        <v>0</v>
      </c>
      <c r="AY423" s="81">
        <f ca="1">VLOOKUP(eurostat_totals[[#This Row],[energy carrier EUCalc]],$AE$11:$BI$24,COLUMN()-COLUMN($AD$29),FALSE)*eurostat_totals[[#This Row],[2020 1]]</f>
        <v>0</v>
      </c>
      <c r="AZ423" s="81">
        <f ca="1">VLOOKUP(eurostat_totals[[#This Row],[energy carrier EUCalc]],$AE$11:$BI$24,COLUMN()-COLUMN($AD$29),FALSE)*eurostat_totals[[#This Row],[2020 1]]</f>
        <v>0</v>
      </c>
      <c r="BA423" s="81">
        <f ca="1">VLOOKUP(eurostat_totals[[#This Row],[energy carrier EUCalc]],$AE$11:$BI$24,COLUMN()-COLUMN($AD$29),FALSE)*eurostat_totals[[#This Row],[2020 1]]</f>
        <v>0</v>
      </c>
      <c r="BB423" s="81">
        <f ca="1">VLOOKUP(eurostat_totals[[#This Row],[energy carrier EUCalc]],$AE$11:$BI$24,COLUMN()-COLUMN($AD$29),FALSE)*eurostat_totals[[#This Row],[2020 1]]</f>
        <v>0</v>
      </c>
      <c r="BC423" s="81">
        <f>VLOOKUP(eurostat_totals[[#This Row],[energy carrier EUCalc]],$AE$11:$BI$24,COLUMN()-COLUMN($AD$29),FALSE)*eurostat_totals[[#This Row],[2020 1]]</f>
        <v>0</v>
      </c>
      <c r="BD423" s="81">
        <f ca="1">VLOOKUP(eurostat_totals[[#This Row],[energy carrier EUCalc]],$AE$11:$BI$24,COLUMN()-COLUMN($AD$29),FALSE)*eurostat_totals[[#This Row],[2020 1]]</f>
        <v>0</v>
      </c>
      <c r="BE423" s="81">
        <f ca="1">VLOOKUP(eurostat_totals[[#This Row],[energy carrier EUCalc]],$AE$11:$BI$24,COLUMN()-COLUMN($AD$29),FALSE)*eurostat_totals[[#This Row],[2020 1]]</f>
        <v>0</v>
      </c>
      <c r="BF423" s="81">
        <f ca="1">VLOOKUP(eurostat_totals[[#This Row],[energy carrier EUCalc]],$AE$11:$BI$24,COLUMN()-COLUMN($AD$29),FALSE)*eurostat_totals[[#This Row],[2020 1]]</f>
        <v>0</v>
      </c>
      <c r="BG423" s="81">
        <f ca="1">VLOOKUP(eurostat_totals[[#This Row],[energy carrier EUCalc]],$AE$11:$BI$24,COLUMN()-COLUMN($AD$29),FALSE)*eurostat_totals[[#This Row],[2020 1]]</f>
        <v>0</v>
      </c>
      <c r="BH423" s="81">
        <f ca="1">VLOOKUP(eurostat_totals[[#This Row],[energy carrier EUCalc]],$AE$11:$BI$24,COLUMN()-COLUMN($AD$29),FALSE)*eurostat_totals[[#This Row],[2020 1]]</f>
        <v>0</v>
      </c>
      <c r="BI423" s="81">
        <f ca="1">VLOOKUP(eurostat_totals[[#This Row],[energy carrier EUCalc]],$AE$11:$BI$24,COLUMN()-COLUMN($AD$29),FALSE)*eurostat_totals[[#This Row],[2020 1]]</f>
        <v>0</v>
      </c>
    </row>
    <row r="424" spans="1:61" x14ac:dyDescent="0.25">
      <c r="A424" s="81" t="str">
        <f t="shared" si="141"/>
        <v>solid-wastePoland</v>
      </c>
      <c r="B424" s="6" t="s">
        <v>76</v>
      </c>
      <c r="C424" t="s">
        <v>6</v>
      </c>
      <c r="D424" s="84">
        <v>0</v>
      </c>
      <c r="E424" s="84">
        <v>0</v>
      </c>
      <c r="F424" s="84">
        <v>0</v>
      </c>
      <c r="G424" s="84">
        <v>0</v>
      </c>
      <c r="H424" s="84">
        <v>0</v>
      </c>
      <c r="I424" s="84">
        <v>0</v>
      </c>
      <c r="J424" s="84">
        <v>0</v>
      </c>
      <c r="K424" s="84">
        <v>0</v>
      </c>
      <c r="L424" s="84">
        <v>0</v>
      </c>
      <c r="M424" s="84">
        <v>0</v>
      </c>
      <c r="N424" s="84">
        <v>0</v>
      </c>
      <c r="O424" s="84">
        <v>0</v>
      </c>
      <c r="P424" s="84">
        <v>0</v>
      </c>
      <c r="Q424" s="84">
        <v>0</v>
      </c>
      <c r="R424" s="84">
        <v>0</v>
      </c>
      <c r="S424" s="84">
        <v>0</v>
      </c>
      <c r="T424" s="84">
        <v>0</v>
      </c>
      <c r="U424" s="84">
        <v>0</v>
      </c>
      <c r="V424" s="84">
        <v>0</v>
      </c>
      <c r="W424" s="84">
        <v>0</v>
      </c>
      <c r="X424" s="84">
        <v>0</v>
      </c>
      <c r="Y424" s="84">
        <v>0</v>
      </c>
      <c r="Z424" s="84">
        <v>0</v>
      </c>
      <c r="AA424" s="84">
        <v>0</v>
      </c>
      <c r="AB424" s="84">
        <v>0</v>
      </c>
      <c r="AC424" s="84">
        <v>0</v>
      </c>
      <c r="AD424" s="84">
        <v>0</v>
      </c>
      <c r="AE424" s="84">
        <v>0</v>
      </c>
      <c r="AF424" s="84">
        <f t="shared" si="138"/>
        <v>0</v>
      </c>
      <c r="AG424" s="84">
        <f t="shared" si="139"/>
        <v>0</v>
      </c>
      <c r="AH424" s="84">
        <f t="shared" si="140"/>
        <v>0</v>
      </c>
      <c r="AI424" s="84">
        <f ca="1">VLOOKUP(eurostat_totals[[#This Row],[energy carrier EUCalc]],$AE$11:$BI$24,COLUMN()-COLUMN($AD$29),FALSE)*eurostat_totals[[#This Row],[2020 1]]</f>
        <v>0</v>
      </c>
      <c r="AJ424" s="84">
        <f ca="1">VLOOKUP(eurostat_totals[[#This Row],[energy carrier EUCalc]],$AE$11:$BI$24,COLUMN()-COLUMN($AD$29),FALSE)*eurostat_totals[[#This Row],[2020 1]]</f>
        <v>0</v>
      </c>
      <c r="AK424" s="84">
        <f ca="1">VLOOKUP(eurostat_totals[[#This Row],[energy carrier EUCalc]],$AE$11:$BI$24,COLUMN()-COLUMN($AD$29),FALSE)*eurostat_totals[[#This Row],[2020 1]]</f>
        <v>0</v>
      </c>
      <c r="AL424" s="84">
        <f ca="1">VLOOKUP(eurostat_totals[[#This Row],[energy carrier EUCalc]],$AE$11:$BI$24,COLUMN()-COLUMN($AD$29),FALSE)*eurostat_totals[[#This Row],[2020 1]]</f>
        <v>0</v>
      </c>
      <c r="AM424" s="84">
        <f ca="1">VLOOKUP(eurostat_totals[[#This Row],[energy carrier EUCalc]],$AE$11:$BI$24,COLUMN()-COLUMN($AD$29),FALSE)*eurostat_totals[[#This Row],[2020 1]]</f>
        <v>0</v>
      </c>
      <c r="AN424" s="84">
        <f ca="1">VLOOKUP(eurostat_totals[[#This Row],[energy carrier EUCalc]],$AE$11:$BI$24,COLUMN()-COLUMN($AD$29),FALSE)*eurostat_totals[[#This Row],[2020 1]]</f>
        <v>0</v>
      </c>
      <c r="AO424" s="84">
        <f>VLOOKUP(eurostat_totals[[#This Row],[energy carrier EUCalc]],$AE$11:$BI$24,COLUMN()-COLUMN($AD$29),FALSE)*eurostat_totals[[#This Row],[2020 1]]</f>
        <v>0</v>
      </c>
      <c r="AP424" s="84">
        <f ca="1">VLOOKUP(eurostat_totals[[#This Row],[energy carrier EUCalc]],$AE$11:$BI$24,COLUMN()-COLUMN($AD$29),FALSE)*eurostat_totals[[#This Row],[2020 1]]</f>
        <v>0</v>
      </c>
      <c r="AQ424" s="84">
        <f ca="1">VLOOKUP(eurostat_totals[[#This Row],[energy carrier EUCalc]],$AE$11:$BI$24,COLUMN()-COLUMN($AD$29),FALSE)*eurostat_totals[[#This Row],[2020 1]]</f>
        <v>0</v>
      </c>
      <c r="AR424" s="81">
        <f ca="1">VLOOKUP(eurostat_totals[[#This Row],[energy carrier EUCalc]],$AE$11:$BI$24,COLUMN()-COLUMN($AD$29),FALSE)*eurostat_totals[[#This Row],[2020 1]]</f>
        <v>0</v>
      </c>
      <c r="AS424" s="81">
        <f ca="1">VLOOKUP(eurostat_totals[[#This Row],[energy carrier EUCalc]],$AE$11:$BI$24,COLUMN()-COLUMN($AD$29),FALSE)*eurostat_totals[[#This Row],[2020 1]]</f>
        <v>0</v>
      </c>
      <c r="AT424" s="81">
        <f ca="1">VLOOKUP(eurostat_totals[[#This Row],[energy carrier EUCalc]],$AE$11:$BI$24,COLUMN()-COLUMN($AD$29),FALSE)*eurostat_totals[[#This Row],[2020 1]]</f>
        <v>0</v>
      </c>
      <c r="AU424" s="81">
        <f ca="1">VLOOKUP(eurostat_totals[[#This Row],[energy carrier EUCalc]],$AE$11:$BI$24,COLUMN()-COLUMN($AD$29),FALSE)*eurostat_totals[[#This Row],[2020 1]]</f>
        <v>0</v>
      </c>
      <c r="AV424" s="81">
        <f>VLOOKUP(eurostat_totals[[#This Row],[energy carrier EUCalc]],$AE$11:$BI$24,COLUMN()-COLUMN($AD$29),FALSE)*eurostat_totals[[#This Row],[2020 1]]</f>
        <v>0</v>
      </c>
      <c r="AW424" s="81">
        <f ca="1">VLOOKUP(eurostat_totals[[#This Row],[energy carrier EUCalc]],$AE$11:$BI$24,COLUMN()-COLUMN($AD$29),FALSE)*eurostat_totals[[#This Row],[2020 1]]</f>
        <v>0</v>
      </c>
      <c r="AX424" s="81">
        <f ca="1">VLOOKUP(eurostat_totals[[#This Row],[energy carrier EUCalc]],$AE$11:$BI$24,COLUMN()-COLUMN($AD$29),FALSE)*eurostat_totals[[#This Row],[2020 1]]</f>
        <v>0</v>
      </c>
      <c r="AY424" s="81">
        <f ca="1">VLOOKUP(eurostat_totals[[#This Row],[energy carrier EUCalc]],$AE$11:$BI$24,COLUMN()-COLUMN($AD$29),FALSE)*eurostat_totals[[#This Row],[2020 1]]</f>
        <v>0</v>
      </c>
      <c r="AZ424" s="81">
        <f ca="1">VLOOKUP(eurostat_totals[[#This Row],[energy carrier EUCalc]],$AE$11:$BI$24,COLUMN()-COLUMN($AD$29),FALSE)*eurostat_totals[[#This Row],[2020 1]]</f>
        <v>0</v>
      </c>
      <c r="BA424" s="81">
        <f ca="1">VLOOKUP(eurostat_totals[[#This Row],[energy carrier EUCalc]],$AE$11:$BI$24,COLUMN()-COLUMN($AD$29),FALSE)*eurostat_totals[[#This Row],[2020 1]]</f>
        <v>0</v>
      </c>
      <c r="BB424" s="81">
        <f ca="1">VLOOKUP(eurostat_totals[[#This Row],[energy carrier EUCalc]],$AE$11:$BI$24,COLUMN()-COLUMN($AD$29),FALSE)*eurostat_totals[[#This Row],[2020 1]]</f>
        <v>0</v>
      </c>
      <c r="BC424" s="81">
        <f>VLOOKUP(eurostat_totals[[#This Row],[energy carrier EUCalc]],$AE$11:$BI$24,COLUMN()-COLUMN($AD$29),FALSE)*eurostat_totals[[#This Row],[2020 1]]</f>
        <v>0</v>
      </c>
      <c r="BD424" s="81">
        <f ca="1">VLOOKUP(eurostat_totals[[#This Row],[energy carrier EUCalc]],$AE$11:$BI$24,COLUMN()-COLUMN($AD$29),FALSE)*eurostat_totals[[#This Row],[2020 1]]</f>
        <v>0</v>
      </c>
      <c r="BE424" s="81">
        <f ca="1">VLOOKUP(eurostat_totals[[#This Row],[energy carrier EUCalc]],$AE$11:$BI$24,COLUMN()-COLUMN($AD$29),FALSE)*eurostat_totals[[#This Row],[2020 1]]</f>
        <v>0</v>
      </c>
      <c r="BF424" s="81">
        <f ca="1">VLOOKUP(eurostat_totals[[#This Row],[energy carrier EUCalc]],$AE$11:$BI$24,COLUMN()-COLUMN($AD$29),FALSE)*eurostat_totals[[#This Row],[2020 1]]</f>
        <v>0</v>
      </c>
      <c r="BG424" s="81">
        <f ca="1">VLOOKUP(eurostat_totals[[#This Row],[energy carrier EUCalc]],$AE$11:$BI$24,COLUMN()-COLUMN($AD$29),FALSE)*eurostat_totals[[#This Row],[2020 1]]</f>
        <v>0</v>
      </c>
      <c r="BH424" s="81">
        <f ca="1">VLOOKUP(eurostat_totals[[#This Row],[energy carrier EUCalc]],$AE$11:$BI$24,COLUMN()-COLUMN($AD$29),FALSE)*eurostat_totals[[#This Row],[2020 1]]</f>
        <v>0</v>
      </c>
      <c r="BI424" s="81">
        <f ca="1">VLOOKUP(eurostat_totals[[#This Row],[energy carrier EUCalc]],$AE$11:$BI$24,COLUMN()-COLUMN($AD$29),FALSE)*eurostat_totals[[#This Row],[2020 1]]</f>
        <v>0</v>
      </c>
    </row>
    <row r="425" spans="1:61" x14ac:dyDescent="0.25">
      <c r="A425" s="81" t="str">
        <f t="shared" si="141"/>
        <v>solid-wastePortugal</v>
      </c>
      <c r="B425" s="6" t="s">
        <v>76</v>
      </c>
      <c r="C425" t="s">
        <v>21</v>
      </c>
      <c r="D425" s="84">
        <v>0</v>
      </c>
      <c r="E425" s="84">
        <v>0</v>
      </c>
      <c r="F425" s="84">
        <v>0</v>
      </c>
      <c r="G425" s="84">
        <v>0</v>
      </c>
      <c r="H425" s="84">
        <v>0</v>
      </c>
      <c r="I425" s="84">
        <v>0</v>
      </c>
      <c r="J425" s="84">
        <v>0</v>
      </c>
      <c r="K425" s="84">
        <v>0</v>
      </c>
      <c r="L425" s="84">
        <v>0</v>
      </c>
      <c r="M425" s="84">
        <v>0</v>
      </c>
      <c r="N425" s="84">
        <v>0</v>
      </c>
      <c r="O425" s="84">
        <v>0</v>
      </c>
      <c r="P425" s="84">
        <v>0</v>
      </c>
      <c r="Q425" s="84">
        <v>0</v>
      </c>
      <c r="R425" s="84">
        <v>0</v>
      </c>
      <c r="S425" s="84">
        <v>0</v>
      </c>
      <c r="T425" s="84">
        <v>0</v>
      </c>
      <c r="U425" s="84">
        <v>0</v>
      </c>
      <c r="V425" s="84">
        <v>0</v>
      </c>
      <c r="W425" s="84">
        <v>0</v>
      </c>
      <c r="X425" s="84">
        <v>0</v>
      </c>
      <c r="Y425" s="84">
        <v>0</v>
      </c>
      <c r="Z425" s="84">
        <v>0</v>
      </c>
      <c r="AA425" s="84">
        <v>0</v>
      </c>
      <c r="AB425" s="84">
        <v>0</v>
      </c>
      <c r="AC425" s="84">
        <v>0</v>
      </c>
      <c r="AD425" s="84">
        <v>0</v>
      </c>
      <c r="AE425" s="84">
        <v>0</v>
      </c>
      <c r="AF425" s="84">
        <f t="shared" si="138"/>
        <v>0</v>
      </c>
      <c r="AG425" s="84">
        <f t="shared" si="139"/>
        <v>0</v>
      </c>
      <c r="AH425" s="84">
        <f t="shared" si="140"/>
        <v>0</v>
      </c>
      <c r="AI425" s="84">
        <f ca="1">VLOOKUP(eurostat_totals[[#This Row],[energy carrier EUCalc]],$AE$11:$BI$24,COLUMN()-COLUMN($AD$29),FALSE)*eurostat_totals[[#This Row],[2020 1]]</f>
        <v>0</v>
      </c>
      <c r="AJ425" s="84">
        <f ca="1">VLOOKUP(eurostat_totals[[#This Row],[energy carrier EUCalc]],$AE$11:$BI$24,COLUMN()-COLUMN($AD$29),FALSE)*eurostat_totals[[#This Row],[2020 1]]</f>
        <v>0</v>
      </c>
      <c r="AK425" s="84">
        <f ca="1">VLOOKUP(eurostat_totals[[#This Row],[energy carrier EUCalc]],$AE$11:$BI$24,COLUMN()-COLUMN($AD$29),FALSE)*eurostat_totals[[#This Row],[2020 1]]</f>
        <v>0</v>
      </c>
      <c r="AL425" s="84">
        <f ca="1">VLOOKUP(eurostat_totals[[#This Row],[energy carrier EUCalc]],$AE$11:$BI$24,COLUMN()-COLUMN($AD$29),FALSE)*eurostat_totals[[#This Row],[2020 1]]</f>
        <v>0</v>
      </c>
      <c r="AM425" s="84">
        <f ca="1">VLOOKUP(eurostat_totals[[#This Row],[energy carrier EUCalc]],$AE$11:$BI$24,COLUMN()-COLUMN($AD$29),FALSE)*eurostat_totals[[#This Row],[2020 1]]</f>
        <v>0</v>
      </c>
      <c r="AN425" s="84">
        <f ca="1">VLOOKUP(eurostat_totals[[#This Row],[energy carrier EUCalc]],$AE$11:$BI$24,COLUMN()-COLUMN($AD$29),FALSE)*eurostat_totals[[#This Row],[2020 1]]</f>
        <v>0</v>
      </c>
      <c r="AO425" s="84">
        <f>VLOOKUP(eurostat_totals[[#This Row],[energy carrier EUCalc]],$AE$11:$BI$24,COLUMN()-COLUMN($AD$29),FALSE)*eurostat_totals[[#This Row],[2020 1]]</f>
        <v>0</v>
      </c>
      <c r="AP425" s="84">
        <f ca="1">VLOOKUP(eurostat_totals[[#This Row],[energy carrier EUCalc]],$AE$11:$BI$24,COLUMN()-COLUMN($AD$29),FALSE)*eurostat_totals[[#This Row],[2020 1]]</f>
        <v>0</v>
      </c>
      <c r="AQ425" s="84">
        <f ca="1">VLOOKUP(eurostat_totals[[#This Row],[energy carrier EUCalc]],$AE$11:$BI$24,COLUMN()-COLUMN($AD$29),FALSE)*eurostat_totals[[#This Row],[2020 1]]</f>
        <v>0</v>
      </c>
      <c r="AR425" s="81">
        <f ca="1">VLOOKUP(eurostat_totals[[#This Row],[energy carrier EUCalc]],$AE$11:$BI$24,COLUMN()-COLUMN($AD$29),FALSE)*eurostat_totals[[#This Row],[2020 1]]</f>
        <v>0</v>
      </c>
      <c r="AS425" s="81">
        <f ca="1">VLOOKUP(eurostat_totals[[#This Row],[energy carrier EUCalc]],$AE$11:$BI$24,COLUMN()-COLUMN($AD$29),FALSE)*eurostat_totals[[#This Row],[2020 1]]</f>
        <v>0</v>
      </c>
      <c r="AT425" s="81">
        <f ca="1">VLOOKUP(eurostat_totals[[#This Row],[energy carrier EUCalc]],$AE$11:$BI$24,COLUMN()-COLUMN($AD$29),FALSE)*eurostat_totals[[#This Row],[2020 1]]</f>
        <v>0</v>
      </c>
      <c r="AU425" s="81">
        <f ca="1">VLOOKUP(eurostat_totals[[#This Row],[energy carrier EUCalc]],$AE$11:$BI$24,COLUMN()-COLUMN($AD$29),FALSE)*eurostat_totals[[#This Row],[2020 1]]</f>
        <v>0</v>
      </c>
      <c r="AV425" s="81">
        <f>VLOOKUP(eurostat_totals[[#This Row],[energy carrier EUCalc]],$AE$11:$BI$24,COLUMN()-COLUMN($AD$29),FALSE)*eurostat_totals[[#This Row],[2020 1]]</f>
        <v>0</v>
      </c>
      <c r="AW425" s="81">
        <f ca="1">VLOOKUP(eurostat_totals[[#This Row],[energy carrier EUCalc]],$AE$11:$BI$24,COLUMN()-COLUMN($AD$29),FALSE)*eurostat_totals[[#This Row],[2020 1]]</f>
        <v>0</v>
      </c>
      <c r="AX425" s="81">
        <f ca="1">VLOOKUP(eurostat_totals[[#This Row],[energy carrier EUCalc]],$AE$11:$BI$24,COLUMN()-COLUMN($AD$29),FALSE)*eurostat_totals[[#This Row],[2020 1]]</f>
        <v>0</v>
      </c>
      <c r="AY425" s="81">
        <f ca="1">VLOOKUP(eurostat_totals[[#This Row],[energy carrier EUCalc]],$AE$11:$BI$24,COLUMN()-COLUMN($AD$29),FALSE)*eurostat_totals[[#This Row],[2020 1]]</f>
        <v>0</v>
      </c>
      <c r="AZ425" s="81">
        <f ca="1">VLOOKUP(eurostat_totals[[#This Row],[energy carrier EUCalc]],$AE$11:$BI$24,COLUMN()-COLUMN($AD$29),FALSE)*eurostat_totals[[#This Row],[2020 1]]</f>
        <v>0</v>
      </c>
      <c r="BA425" s="81">
        <f ca="1">VLOOKUP(eurostat_totals[[#This Row],[energy carrier EUCalc]],$AE$11:$BI$24,COLUMN()-COLUMN($AD$29),FALSE)*eurostat_totals[[#This Row],[2020 1]]</f>
        <v>0</v>
      </c>
      <c r="BB425" s="81">
        <f ca="1">VLOOKUP(eurostat_totals[[#This Row],[energy carrier EUCalc]],$AE$11:$BI$24,COLUMN()-COLUMN($AD$29),FALSE)*eurostat_totals[[#This Row],[2020 1]]</f>
        <v>0</v>
      </c>
      <c r="BC425" s="81">
        <f>VLOOKUP(eurostat_totals[[#This Row],[energy carrier EUCalc]],$AE$11:$BI$24,COLUMN()-COLUMN($AD$29),FALSE)*eurostat_totals[[#This Row],[2020 1]]</f>
        <v>0</v>
      </c>
      <c r="BD425" s="81">
        <f ca="1">VLOOKUP(eurostat_totals[[#This Row],[energy carrier EUCalc]],$AE$11:$BI$24,COLUMN()-COLUMN($AD$29),FALSE)*eurostat_totals[[#This Row],[2020 1]]</f>
        <v>0</v>
      </c>
      <c r="BE425" s="81">
        <f ca="1">VLOOKUP(eurostat_totals[[#This Row],[energy carrier EUCalc]],$AE$11:$BI$24,COLUMN()-COLUMN($AD$29),FALSE)*eurostat_totals[[#This Row],[2020 1]]</f>
        <v>0</v>
      </c>
      <c r="BF425" s="81">
        <f ca="1">VLOOKUP(eurostat_totals[[#This Row],[energy carrier EUCalc]],$AE$11:$BI$24,COLUMN()-COLUMN($AD$29),FALSE)*eurostat_totals[[#This Row],[2020 1]]</f>
        <v>0</v>
      </c>
      <c r="BG425" s="81">
        <f ca="1">VLOOKUP(eurostat_totals[[#This Row],[energy carrier EUCalc]],$AE$11:$BI$24,COLUMN()-COLUMN($AD$29),FALSE)*eurostat_totals[[#This Row],[2020 1]]</f>
        <v>0</v>
      </c>
      <c r="BH425" s="81">
        <f ca="1">VLOOKUP(eurostat_totals[[#This Row],[energy carrier EUCalc]],$AE$11:$BI$24,COLUMN()-COLUMN($AD$29),FALSE)*eurostat_totals[[#This Row],[2020 1]]</f>
        <v>0</v>
      </c>
      <c r="BI425" s="81">
        <f ca="1">VLOOKUP(eurostat_totals[[#This Row],[energy carrier EUCalc]],$AE$11:$BI$24,COLUMN()-COLUMN($AD$29),FALSE)*eurostat_totals[[#This Row],[2020 1]]</f>
        <v>0</v>
      </c>
    </row>
    <row r="426" spans="1:61" x14ac:dyDescent="0.25">
      <c r="A426" s="81" t="str">
        <f t="shared" si="141"/>
        <v>solid-wasteRomania</v>
      </c>
      <c r="B426" s="6" t="s">
        <v>76</v>
      </c>
      <c r="C426" t="s">
        <v>10</v>
      </c>
      <c r="D426" s="84">
        <v>0</v>
      </c>
      <c r="E426" s="84">
        <v>0</v>
      </c>
      <c r="F426" s="84">
        <v>0</v>
      </c>
      <c r="G426" s="84">
        <v>0</v>
      </c>
      <c r="H426" s="84">
        <v>0</v>
      </c>
      <c r="I426" s="84">
        <v>0</v>
      </c>
      <c r="J426" s="84">
        <v>0</v>
      </c>
      <c r="K426" s="84">
        <v>0</v>
      </c>
      <c r="L426" s="84">
        <v>0</v>
      </c>
      <c r="M426" s="84">
        <v>0</v>
      </c>
      <c r="N426" s="84">
        <v>0</v>
      </c>
      <c r="O426" s="84">
        <v>0</v>
      </c>
      <c r="P426" s="84">
        <v>0</v>
      </c>
      <c r="Q426" s="84">
        <v>0</v>
      </c>
      <c r="R426" s="84">
        <v>0</v>
      </c>
      <c r="S426" s="84">
        <v>0</v>
      </c>
      <c r="T426" s="84">
        <v>0</v>
      </c>
      <c r="U426" s="84">
        <v>0</v>
      </c>
      <c r="V426" s="84">
        <v>0</v>
      </c>
      <c r="W426" s="84">
        <v>0</v>
      </c>
      <c r="X426" s="84">
        <v>0</v>
      </c>
      <c r="Y426" s="84">
        <v>0</v>
      </c>
      <c r="Z426" s="84">
        <v>0</v>
      </c>
      <c r="AA426" s="84">
        <v>0</v>
      </c>
      <c r="AB426" s="84">
        <v>0</v>
      </c>
      <c r="AC426" s="84">
        <v>0</v>
      </c>
      <c r="AD426" s="84">
        <v>0</v>
      </c>
      <c r="AE426" s="84">
        <v>0</v>
      </c>
      <c r="AF426" s="84">
        <f t="shared" si="138"/>
        <v>0</v>
      </c>
      <c r="AG426" s="84">
        <f t="shared" si="139"/>
        <v>0</v>
      </c>
      <c r="AH426" s="84">
        <f t="shared" si="140"/>
        <v>0</v>
      </c>
      <c r="AI426" s="84">
        <f ca="1">VLOOKUP(eurostat_totals[[#This Row],[energy carrier EUCalc]],$AE$11:$BI$24,COLUMN()-COLUMN($AD$29),FALSE)*eurostat_totals[[#This Row],[2020 1]]</f>
        <v>0</v>
      </c>
      <c r="AJ426" s="84">
        <f ca="1">VLOOKUP(eurostat_totals[[#This Row],[energy carrier EUCalc]],$AE$11:$BI$24,COLUMN()-COLUMN($AD$29),FALSE)*eurostat_totals[[#This Row],[2020 1]]</f>
        <v>0</v>
      </c>
      <c r="AK426" s="84">
        <f ca="1">VLOOKUP(eurostat_totals[[#This Row],[energy carrier EUCalc]],$AE$11:$BI$24,COLUMN()-COLUMN($AD$29),FALSE)*eurostat_totals[[#This Row],[2020 1]]</f>
        <v>0</v>
      </c>
      <c r="AL426" s="84">
        <f ca="1">VLOOKUP(eurostat_totals[[#This Row],[energy carrier EUCalc]],$AE$11:$BI$24,COLUMN()-COLUMN($AD$29),FALSE)*eurostat_totals[[#This Row],[2020 1]]</f>
        <v>0</v>
      </c>
      <c r="AM426" s="84">
        <f ca="1">VLOOKUP(eurostat_totals[[#This Row],[energy carrier EUCalc]],$AE$11:$BI$24,COLUMN()-COLUMN($AD$29),FALSE)*eurostat_totals[[#This Row],[2020 1]]</f>
        <v>0</v>
      </c>
      <c r="AN426" s="84">
        <f ca="1">VLOOKUP(eurostat_totals[[#This Row],[energy carrier EUCalc]],$AE$11:$BI$24,COLUMN()-COLUMN($AD$29),FALSE)*eurostat_totals[[#This Row],[2020 1]]</f>
        <v>0</v>
      </c>
      <c r="AO426" s="84">
        <f>VLOOKUP(eurostat_totals[[#This Row],[energy carrier EUCalc]],$AE$11:$BI$24,COLUMN()-COLUMN($AD$29),FALSE)*eurostat_totals[[#This Row],[2020 1]]</f>
        <v>0</v>
      </c>
      <c r="AP426" s="84">
        <f ca="1">VLOOKUP(eurostat_totals[[#This Row],[energy carrier EUCalc]],$AE$11:$BI$24,COLUMN()-COLUMN($AD$29),FALSE)*eurostat_totals[[#This Row],[2020 1]]</f>
        <v>0</v>
      </c>
      <c r="AQ426" s="84">
        <f ca="1">VLOOKUP(eurostat_totals[[#This Row],[energy carrier EUCalc]],$AE$11:$BI$24,COLUMN()-COLUMN($AD$29),FALSE)*eurostat_totals[[#This Row],[2020 1]]</f>
        <v>0</v>
      </c>
      <c r="AR426" s="81">
        <f ca="1">VLOOKUP(eurostat_totals[[#This Row],[energy carrier EUCalc]],$AE$11:$BI$24,COLUMN()-COLUMN($AD$29),FALSE)*eurostat_totals[[#This Row],[2020 1]]</f>
        <v>0</v>
      </c>
      <c r="AS426" s="81">
        <f ca="1">VLOOKUP(eurostat_totals[[#This Row],[energy carrier EUCalc]],$AE$11:$BI$24,COLUMN()-COLUMN($AD$29),FALSE)*eurostat_totals[[#This Row],[2020 1]]</f>
        <v>0</v>
      </c>
      <c r="AT426" s="81">
        <f ca="1">VLOOKUP(eurostat_totals[[#This Row],[energy carrier EUCalc]],$AE$11:$BI$24,COLUMN()-COLUMN($AD$29),FALSE)*eurostat_totals[[#This Row],[2020 1]]</f>
        <v>0</v>
      </c>
      <c r="AU426" s="81">
        <f ca="1">VLOOKUP(eurostat_totals[[#This Row],[energy carrier EUCalc]],$AE$11:$BI$24,COLUMN()-COLUMN($AD$29),FALSE)*eurostat_totals[[#This Row],[2020 1]]</f>
        <v>0</v>
      </c>
      <c r="AV426" s="81">
        <f>VLOOKUP(eurostat_totals[[#This Row],[energy carrier EUCalc]],$AE$11:$BI$24,COLUMN()-COLUMN($AD$29),FALSE)*eurostat_totals[[#This Row],[2020 1]]</f>
        <v>0</v>
      </c>
      <c r="AW426" s="81">
        <f ca="1">VLOOKUP(eurostat_totals[[#This Row],[energy carrier EUCalc]],$AE$11:$BI$24,COLUMN()-COLUMN($AD$29),FALSE)*eurostat_totals[[#This Row],[2020 1]]</f>
        <v>0</v>
      </c>
      <c r="AX426" s="81">
        <f ca="1">VLOOKUP(eurostat_totals[[#This Row],[energy carrier EUCalc]],$AE$11:$BI$24,COLUMN()-COLUMN($AD$29),FALSE)*eurostat_totals[[#This Row],[2020 1]]</f>
        <v>0</v>
      </c>
      <c r="AY426" s="81">
        <f ca="1">VLOOKUP(eurostat_totals[[#This Row],[energy carrier EUCalc]],$AE$11:$BI$24,COLUMN()-COLUMN($AD$29),FALSE)*eurostat_totals[[#This Row],[2020 1]]</f>
        <v>0</v>
      </c>
      <c r="AZ426" s="81">
        <f ca="1">VLOOKUP(eurostat_totals[[#This Row],[energy carrier EUCalc]],$AE$11:$BI$24,COLUMN()-COLUMN($AD$29),FALSE)*eurostat_totals[[#This Row],[2020 1]]</f>
        <v>0</v>
      </c>
      <c r="BA426" s="81">
        <f ca="1">VLOOKUP(eurostat_totals[[#This Row],[energy carrier EUCalc]],$AE$11:$BI$24,COLUMN()-COLUMN($AD$29),FALSE)*eurostat_totals[[#This Row],[2020 1]]</f>
        <v>0</v>
      </c>
      <c r="BB426" s="81">
        <f ca="1">VLOOKUP(eurostat_totals[[#This Row],[energy carrier EUCalc]],$AE$11:$BI$24,COLUMN()-COLUMN($AD$29),FALSE)*eurostat_totals[[#This Row],[2020 1]]</f>
        <v>0</v>
      </c>
      <c r="BC426" s="81">
        <f>VLOOKUP(eurostat_totals[[#This Row],[energy carrier EUCalc]],$AE$11:$BI$24,COLUMN()-COLUMN($AD$29),FALSE)*eurostat_totals[[#This Row],[2020 1]]</f>
        <v>0</v>
      </c>
      <c r="BD426" s="81">
        <f ca="1">VLOOKUP(eurostat_totals[[#This Row],[energy carrier EUCalc]],$AE$11:$BI$24,COLUMN()-COLUMN($AD$29),FALSE)*eurostat_totals[[#This Row],[2020 1]]</f>
        <v>0</v>
      </c>
      <c r="BE426" s="81">
        <f ca="1">VLOOKUP(eurostat_totals[[#This Row],[energy carrier EUCalc]],$AE$11:$BI$24,COLUMN()-COLUMN($AD$29),FALSE)*eurostat_totals[[#This Row],[2020 1]]</f>
        <v>0</v>
      </c>
      <c r="BF426" s="81">
        <f ca="1">VLOOKUP(eurostat_totals[[#This Row],[energy carrier EUCalc]],$AE$11:$BI$24,COLUMN()-COLUMN($AD$29),FALSE)*eurostat_totals[[#This Row],[2020 1]]</f>
        <v>0</v>
      </c>
      <c r="BG426" s="81">
        <f ca="1">VLOOKUP(eurostat_totals[[#This Row],[energy carrier EUCalc]],$AE$11:$BI$24,COLUMN()-COLUMN($AD$29),FALSE)*eurostat_totals[[#This Row],[2020 1]]</f>
        <v>0</v>
      </c>
      <c r="BH426" s="81">
        <f ca="1">VLOOKUP(eurostat_totals[[#This Row],[energy carrier EUCalc]],$AE$11:$BI$24,COLUMN()-COLUMN($AD$29),FALSE)*eurostat_totals[[#This Row],[2020 1]]</f>
        <v>0</v>
      </c>
      <c r="BI426" s="81">
        <f ca="1">VLOOKUP(eurostat_totals[[#This Row],[energy carrier EUCalc]],$AE$11:$BI$24,COLUMN()-COLUMN($AD$29),FALSE)*eurostat_totals[[#This Row],[2020 1]]</f>
        <v>0</v>
      </c>
    </row>
    <row r="427" spans="1:61" x14ac:dyDescent="0.25">
      <c r="A427" s="81" t="str">
        <f t="shared" si="141"/>
        <v>solid-wasteSerbia</v>
      </c>
      <c r="B427" s="6" t="s">
        <v>76</v>
      </c>
      <c r="C427" t="s">
        <v>72</v>
      </c>
      <c r="D427" s="84">
        <v>0</v>
      </c>
      <c r="E427" s="84">
        <v>0</v>
      </c>
      <c r="F427" s="84">
        <v>0</v>
      </c>
      <c r="G427" s="84">
        <v>0</v>
      </c>
      <c r="H427" s="84">
        <v>0</v>
      </c>
      <c r="I427" s="84">
        <v>0</v>
      </c>
      <c r="J427" s="84">
        <v>0</v>
      </c>
      <c r="K427" s="84">
        <v>0</v>
      </c>
      <c r="L427" s="84">
        <v>0</v>
      </c>
      <c r="M427" s="84">
        <v>0</v>
      </c>
      <c r="N427" s="84">
        <v>0</v>
      </c>
      <c r="O427" s="84">
        <v>0</v>
      </c>
      <c r="P427" s="84">
        <v>0</v>
      </c>
      <c r="Q427" s="84">
        <v>0</v>
      </c>
      <c r="R427" s="84">
        <v>0</v>
      </c>
      <c r="S427" s="84">
        <v>0</v>
      </c>
      <c r="T427" s="84">
        <v>0</v>
      </c>
      <c r="U427" s="84">
        <v>0</v>
      </c>
      <c r="V427" s="84">
        <v>0</v>
      </c>
      <c r="W427" s="84">
        <v>0</v>
      </c>
      <c r="X427" s="84">
        <v>0</v>
      </c>
      <c r="Y427" s="84">
        <v>0</v>
      </c>
      <c r="Z427" s="84">
        <v>0</v>
      </c>
      <c r="AA427" s="84">
        <v>0</v>
      </c>
      <c r="AB427" s="84">
        <v>0</v>
      </c>
      <c r="AC427" s="84">
        <v>0</v>
      </c>
      <c r="AD427" s="84">
        <v>0</v>
      </c>
      <c r="AE427" s="84">
        <v>0</v>
      </c>
      <c r="AF427" s="84">
        <f t="shared" si="138"/>
        <v>0</v>
      </c>
      <c r="AG427" s="84">
        <f t="shared" si="139"/>
        <v>0</v>
      </c>
      <c r="AH427" s="84">
        <f t="shared" si="140"/>
        <v>0</v>
      </c>
      <c r="AI427" s="84">
        <f ca="1">VLOOKUP(eurostat_totals[[#This Row],[energy carrier EUCalc]],$AE$11:$BI$24,COLUMN()-COLUMN($AD$29),FALSE)*eurostat_totals[[#This Row],[2020 1]]</f>
        <v>0</v>
      </c>
      <c r="AJ427" s="84">
        <f ca="1">VLOOKUP(eurostat_totals[[#This Row],[energy carrier EUCalc]],$AE$11:$BI$24,COLUMN()-COLUMN($AD$29),FALSE)*eurostat_totals[[#This Row],[2020 1]]</f>
        <v>0</v>
      </c>
      <c r="AK427" s="84">
        <f ca="1">VLOOKUP(eurostat_totals[[#This Row],[energy carrier EUCalc]],$AE$11:$BI$24,COLUMN()-COLUMN($AD$29),FALSE)*eurostat_totals[[#This Row],[2020 1]]</f>
        <v>0</v>
      </c>
      <c r="AL427" s="84">
        <f ca="1">VLOOKUP(eurostat_totals[[#This Row],[energy carrier EUCalc]],$AE$11:$BI$24,COLUMN()-COLUMN($AD$29),FALSE)*eurostat_totals[[#This Row],[2020 1]]</f>
        <v>0</v>
      </c>
      <c r="AM427" s="84">
        <f ca="1">VLOOKUP(eurostat_totals[[#This Row],[energy carrier EUCalc]],$AE$11:$BI$24,COLUMN()-COLUMN($AD$29),FALSE)*eurostat_totals[[#This Row],[2020 1]]</f>
        <v>0</v>
      </c>
      <c r="AN427" s="84">
        <f ca="1">VLOOKUP(eurostat_totals[[#This Row],[energy carrier EUCalc]],$AE$11:$BI$24,COLUMN()-COLUMN($AD$29),FALSE)*eurostat_totals[[#This Row],[2020 1]]</f>
        <v>0</v>
      </c>
      <c r="AO427" s="84">
        <f>VLOOKUP(eurostat_totals[[#This Row],[energy carrier EUCalc]],$AE$11:$BI$24,COLUMN()-COLUMN($AD$29),FALSE)*eurostat_totals[[#This Row],[2020 1]]</f>
        <v>0</v>
      </c>
      <c r="AP427" s="84">
        <f ca="1">VLOOKUP(eurostat_totals[[#This Row],[energy carrier EUCalc]],$AE$11:$BI$24,COLUMN()-COLUMN($AD$29),FALSE)*eurostat_totals[[#This Row],[2020 1]]</f>
        <v>0</v>
      </c>
      <c r="AQ427" s="84">
        <f ca="1">VLOOKUP(eurostat_totals[[#This Row],[energy carrier EUCalc]],$AE$11:$BI$24,COLUMN()-COLUMN($AD$29),FALSE)*eurostat_totals[[#This Row],[2020 1]]</f>
        <v>0</v>
      </c>
      <c r="AR427" s="81">
        <f ca="1">VLOOKUP(eurostat_totals[[#This Row],[energy carrier EUCalc]],$AE$11:$BI$24,COLUMN()-COLUMN($AD$29),FALSE)*eurostat_totals[[#This Row],[2020 1]]</f>
        <v>0</v>
      </c>
      <c r="AS427" s="81">
        <f ca="1">VLOOKUP(eurostat_totals[[#This Row],[energy carrier EUCalc]],$AE$11:$BI$24,COLUMN()-COLUMN($AD$29),FALSE)*eurostat_totals[[#This Row],[2020 1]]</f>
        <v>0</v>
      </c>
      <c r="AT427" s="81">
        <f ca="1">VLOOKUP(eurostat_totals[[#This Row],[energy carrier EUCalc]],$AE$11:$BI$24,COLUMN()-COLUMN($AD$29),FALSE)*eurostat_totals[[#This Row],[2020 1]]</f>
        <v>0</v>
      </c>
      <c r="AU427" s="81">
        <f ca="1">VLOOKUP(eurostat_totals[[#This Row],[energy carrier EUCalc]],$AE$11:$BI$24,COLUMN()-COLUMN($AD$29),FALSE)*eurostat_totals[[#This Row],[2020 1]]</f>
        <v>0</v>
      </c>
      <c r="AV427" s="81">
        <f>VLOOKUP(eurostat_totals[[#This Row],[energy carrier EUCalc]],$AE$11:$BI$24,COLUMN()-COLUMN($AD$29),FALSE)*eurostat_totals[[#This Row],[2020 1]]</f>
        <v>0</v>
      </c>
      <c r="AW427" s="81">
        <f ca="1">VLOOKUP(eurostat_totals[[#This Row],[energy carrier EUCalc]],$AE$11:$BI$24,COLUMN()-COLUMN($AD$29),FALSE)*eurostat_totals[[#This Row],[2020 1]]</f>
        <v>0</v>
      </c>
      <c r="AX427" s="81">
        <f ca="1">VLOOKUP(eurostat_totals[[#This Row],[energy carrier EUCalc]],$AE$11:$BI$24,COLUMN()-COLUMN($AD$29),FALSE)*eurostat_totals[[#This Row],[2020 1]]</f>
        <v>0</v>
      </c>
      <c r="AY427" s="81">
        <f ca="1">VLOOKUP(eurostat_totals[[#This Row],[energy carrier EUCalc]],$AE$11:$BI$24,COLUMN()-COLUMN($AD$29),FALSE)*eurostat_totals[[#This Row],[2020 1]]</f>
        <v>0</v>
      </c>
      <c r="AZ427" s="81">
        <f ca="1">VLOOKUP(eurostat_totals[[#This Row],[energy carrier EUCalc]],$AE$11:$BI$24,COLUMN()-COLUMN($AD$29),FALSE)*eurostat_totals[[#This Row],[2020 1]]</f>
        <v>0</v>
      </c>
      <c r="BA427" s="81">
        <f ca="1">VLOOKUP(eurostat_totals[[#This Row],[energy carrier EUCalc]],$AE$11:$BI$24,COLUMN()-COLUMN($AD$29),FALSE)*eurostat_totals[[#This Row],[2020 1]]</f>
        <v>0</v>
      </c>
      <c r="BB427" s="81">
        <f ca="1">VLOOKUP(eurostat_totals[[#This Row],[energy carrier EUCalc]],$AE$11:$BI$24,COLUMN()-COLUMN($AD$29),FALSE)*eurostat_totals[[#This Row],[2020 1]]</f>
        <v>0</v>
      </c>
      <c r="BC427" s="81">
        <f>VLOOKUP(eurostat_totals[[#This Row],[energy carrier EUCalc]],$AE$11:$BI$24,COLUMN()-COLUMN($AD$29),FALSE)*eurostat_totals[[#This Row],[2020 1]]</f>
        <v>0</v>
      </c>
      <c r="BD427" s="81">
        <f ca="1">VLOOKUP(eurostat_totals[[#This Row],[energy carrier EUCalc]],$AE$11:$BI$24,COLUMN()-COLUMN($AD$29),FALSE)*eurostat_totals[[#This Row],[2020 1]]</f>
        <v>0</v>
      </c>
      <c r="BE427" s="81">
        <f ca="1">VLOOKUP(eurostat_totals[[#This Row],[energy carrier EUCalc]],$AE$11:$BI$24,COLUMN()-COLUMN($AD$29),FALSE)*eurostat_totals[[#This Row],[2020 1]]</f>
        <v>0</v>
      </c>
      <c r="BF427" s="81">
        <f ca="1">VLOOKUP(eurostat_totals[[#This Row],[energy carrier EUCalc]],$AE$11:$BI$24,COLUMN()-COLUMN($AD$29),FALSE)*eurostat_totals[[#This Row],[2020 1]]</f>
        <v>0</v>
      </c>
      <c r="BG427" s="81">
        <f ca="1">VLOOKUP(eurostat_totals[[#This Row],[energy carrier EUCalc]],$AE$11:$BI$24,COLUMN()-COLUMN($AD$29),FALSE)*eurostat_totals[[#This Row],[2020 1]]</f>
        <v>0</v>
      </c>
      <c r="BH427" s="81">
        <f ca="1">VLOOKUP(eurostat_totals[[#This Row],[energy carrier EUCalc]],$AE$11:$BI$24,COLUMN()-COLUMN($AD$29),FALSE)*eurostat_totals[[#This Row],[2020 1]]</f>
        <v>0</v>
      </c>
      <c r="BI427" s="81">
        <f ca="1">VLOOKUP(eurostat_totals[[#This Row],[energy carrier EUCalc]],$AE$11:$BI$24,COLUMN()-COLUMN($AD$29),FALSE)*eurostat_totals[[#This Row],[2020 1]]</f>
        <v>0</v>
      </c>
    </row>
    <row r="428" spans="1:61" x14ac:dyDescent="0.25">
      <c r="A428" s="81" t="str">
        <f t="shared" si="141"/>
        <v>solid-wasteSlovakia</v>
      </c>
      <c r="B428" s="6" t="s">
        <v>76</v>
      </c>
      <c r="C428" t="s">
        <v>20</v>
      </c>
      <c r="D428" s="84">
        <v>0</v>
      </c>
      <c r="E428" s="84">
        <v>0</v>
      </c>
      <c r="F428" s="84">
        <v>0</v>
      </c>
      <c r="G428" s="84">
        <v>0</v>
      </c>
      <c r="H428" s="84">
        <v>0</v>
      </c>
      <c r="I428" s="84">
        <v>0</v>
      </c>
      <c r="J428" s="84">
        <v>0</v>
      </c>
      <c r="K428" s="84">
        <v>0</v>
      </c>
      <c r="L428" s="84">
        <v>0</v>
      </c>
      <c r="M428" s="84">
        <v>0</v>
      </c>
      <c r="N428" s="84">
        <v>0</v>
      </c>
      <c r="O428" s="84">
        <v>0</v>
      </c>
      <c r="P428" s="84">
        <v>0</v>
      </c>
      <c r="Q428" s="84">
        <v>0</v>
      </c>
      <c r="R428" s="84">
        <v>0</v>
      </c>
      <c r="S428" s="84">
        <v>0</v>
      </c>
      <c r="T428" s="84">
        <v>0</v>
      </c>
      <c r="U428" s="84">
        <v>0</v>
      </c>
      <c r="V428" s="84">
        <v>0</v>
      </c>
      <c r="W428" s="84">
        <v>0</v>
      </c>
      <c r="X428" s="84">
        <v>0</v>
      </c>
      <c r="Y428" s="84">
        <v>0</v>
      </c>
      <c r="Z428" s="84">
        <v>0</v>
      </c>
      <c r="AA428" s="84">
        <v>0</v>
      </c>
      <c r="AB428" s="84">
        <v>0</v>
      </c>
      <c r="AC428" s="84">
        <v>0</v>
      </c>
      <c r="AD428" s="84">
        <v>0</v>
      </c>
      <c r="AE428" s="84">
        <v>0</v>
      </c>
      <c r="AF428" s="84">
        <f t="shared" si="138"/>
        <v>0</v>
      </c>
      <c r="AG428" s="84">
        <f t="shared" si="139"/>
        <v>0</v>
      </c>
      <c r="AH428" s="84">
        <f t="shared" si="140"/>
        <v>0</v>
      </c>
      <c r="AI428" s="84">
        <f ca="1">VLOOKUP(eurostat_totals[[#This Row],[energy carrier EUCalc]],$AE$11:$BI$24,COLUMN()-COLUMN($AD$29),FALSE)*eurostat_totals[[#This Row],[2020 1]]</f>
        <v>0</v>
      </c>
      <c r="AJ428" s="84">
        <f ca="1">VLOOKUP(eurostat_totals[[#This Row],[energy carrier EUCalc]],$AE$11:$BI$24,COLUMN()-COLUMN($AD$29),FALSE)*eurostat_totals[[#This Row],[2020 1]]</f>
        <v>0</v>
      </c>
      <c r="AK428" s="84">
        <f ca="1">VLOOKUP(eurostat_totals[[#This Row],[energy carrier EUCalc]],$AE$11:$BI$24,COLUMN()-COLUMN($AD$29),FALSE)*eurostat_totals[[#This Row],[2020 1]]</f>
        <v>0</v>
      </c>
      <c r="AL428" s="84">
        <f ca="1">VLOOKUP(eurostat_totals[[#This Row],[energy carrier EUCalc]],$AE$11:$BI$24,COLUMN()-COLUMN($AD$29),FALSE)*eurostat_totals[[#This Row],[2020 1]]</f>
        <v>0</v>
      </c>
      <c r="AM428" s="84">
        <f ca="1">VLOOKUP(eurostat_totals[[#This Row],[energy carrier EUCalc]],$AE$11:$BI$24,COLUMN()-COLUMN($AD$29),FALSE)*eurostat_totals[[#This Row],[2020 1]]</f>
        <v>0</v>
      </c>
      <c r="AN428" s="84">
        <f ca="1">VLOOKUP(eurostat_totals[[#This Row],[energy carrier EUCalc]],$AE$11:$BI$24,COLUMN()-COLUMN($AD$29),FALSE)*eurostat_totals[[#This Row],[2020 1]]</f>
        <v>0</v>
      </c>
      <c r="AO428" s="84">
        <f>VLOOKUP(eurostat_totals[[#This Row],[energy carrier EUCalc]],$AE$11:$BI$24,COLUMN()-COLUMN($AD$29),FALSE)*eurostat_totals[[#This Row],[2020 1]]</f>
        <v>0</v>
      </c>
      <c r="AP428" s="84">
        <f ca="1">VLOOKUP(eurostat_totals[[#This Row],[energy carrier EUCalc]],$AE$11:$BI$24,COLUMN()-COLUMN($AD$29),FALSE)*eurostat_totals[[#This Row],[2020 1]]</f>
        <v>0</v>
      </c>
      <c r="AQ428" s="84">
        <f ca="1">VLOOKUP(eurostat_totals[[#This Row],[energy carrier EUCalc]],$AE$11:$BI$24,COLUMN()-COLUMN($AD$29),FALSE)*eurostat_totals[[#This Row],[2020 1]]</f>
        <v>0</v>
      </c>
      <c r="AR428" s="81">
        <f ca="1">VLOOKUP(eurostat_totals[[#This Row],[energy carrier EUCalc]],$AE$11:$BI$24,COLUMN()-COLUMN($AD$29),FALSE)*eurostat_totals[[#This Row],[2020 1]]</f>
        <v>0</v>
      </c>
      <c r="AS428" s="81">
        <f ca="1">VLOOKUP(eurostat_totals[[#This Row],[energy carrier EUCalc]],$AE$11:$BI$24,COLUMN()-COLUMN($AD$29),FALSE)*eurostat_totals[[#This Row],[2020 1]]</f>
        <v>0</v>
      </c>
      <c r="AT428" s="81">
        <f ca="1">VLOOKUP(eurostat_totals[[#This Row],[energy carrier EUCalc]],$AE$11:$BI$24,COLUMN()-COLUMN($AD$29),FALSE)*eurostat_totals[[#This Row],[2020 1]]</f>
        <v>0</v>
      </c>
      <c r="AU428" s="81">
        <f ca="1">VLOOKUP(eurostat_totals[[#This Row],[energy carrier EUCalc]],$AE$11:$BI$24,COLUMN()-COLUMN($AD$29),FALSE)*eurostat_totals[[#This Row],[2020 1]]</f>
        <v>0</v>
      </c>
      <c r="AV428" s="81">
        <f>VLOOKUP(eurostat_totals[[#This Row],[energy carrier EUCalc]],$AE$11:$BI$24,COLUMN()-COLUMN($AD$29),FALSE)*eurostat_totals[[#This Row],[2020 1]]</f>
        <v>0</v>
      </c>
      <c r="AW428" s="81">
        <f ca="1">VLOOKUP(eurostat_totals[[#This Row],[energy carrier EUCalc]],$AE$11:$BI$24,COLUMN()-COLUMN($AD$29),FALSE)*eurostat_totals[[#This Row],[2020 1]]</f>
        <v>0</v>
      </c>
      <c r="AX428" s="81">
        <f ca="1">VLOOKUP(eurostat_totals[[#This Row],[energy carrier EUCalc]],$AE$11:$BI$24,COLUMN()-COLUMN($AD$29),FALSE)*eurostat_totals[[#This Row],[2020 1]]</f>
        <v>0</v>
      </c>
      <c r="AY428" s="81">
        <f ca="1">VLOOKUP(eurostat_totals[[#This Row],[energy carrier EUCalc]],$AE$11:$BI$24,COLUMN()-COLUMN($AD$29),FALSE)*eurostat_totals[[#This Row],[2020 1]]</f>
        <v>0</v>
      </c>
      <c r="AZ428" s="81">
        <f ca="1">VLOOKUP(eurostat_totals[[#This Row],[energy carrier EUCalc]],$AE$11:$BI$24,COLUMN()-COLUMN($AD$29),FALSE)*eurostat_totals[[#This Row],[2020 1]]</f>
        <v>0</v>
      </c>
      <c r="BA428" s="81">
        <f ca="1">VLOOKUP(eurostat_totals[[#This Row],[energy carrier EUCalc]],$AE$11:$BI$24,COLUMN()-COLUMN($AD$29),FALSE)*eurostat_totals[[#This Row],[2020 1]]</f>
        <v>0</v>
      </c>
      <c r="BB428" s="81">
        <f ca="1">VLOOKUP(eurostat_totals[[#This Row],[energy carrier EUCalc]],$AE$11:$BI$24,COLUMN()-COLUMN($AD$29),FALSE)*eurostat_totals[[#This Row],[2020 1]]</f>
        <v>0</v>
      </c>
      <c r="BC428" s="81">
        <f>VLOOKUP(eurostat_totals[[#This Row],[energy carrier EUCalc]],$AE$11:$BI$24,COLUMN()-COLUMN($AD$29),FALSE)*eurostat_totals[[#This Row],[2020 1]]</f>
        <v>0</v>
      </c>
      <c r="BD428" s="81">
        <f ca="1">VLOOKUP(eurostat_totals[[#This Row],[energy carrier EUCalc]],$AE$11:$BI$24,COLUMN()-COLUMN($AD$29),FALSE)*eurostat_totals[[#This Row],[2020 1]]</f>
        <v>0</v>
      </c>
      <c r="BE428" s="81">
        <f ca="1">VLOOKUP(eurostat_totals[[#This Row],[energy carrier EUCalc]],$AE$11:$BI$24,COLUMN()-COLUMN($AD$29),FALSE)*eurostat_totals[[#This Row],[2020 1]]</f>
        <v>0</v>
      </c>
      <c r="BF428" s="81">
        <f ca="1">VLOOKUP(eurostat_totals[[#This Row],[energy carrier EUCalc]],$AE$11:$BI$24,COLUMN()-COLUMN($AD$29),FALSE)*eurostat_totals[[#This Row],[2020 1]]</f>
        <v>0</v>
      </c>
      <c r="BG428" s="81">
        <f ca="1">VLOOKUP(eurostat_totals[[#This Row],[energy carrier EUCalc]],$AE$11:$BI$24,COLUMN()-COLUMN($AD$29),FALSE)*eurostat_totals[[#This Row],[2020 1]]</f>
        <v>0</v>
      </c>
      <c r="BH428" s="81">
        <f ca="1">VLOOKUP(eurostat_totals[[#This Row],[energy carrier EUCalc]],$AE$11:$BI$24,COLUMN()-COLUMN($AD$29),FALSE)*eurostat_totals[[#This Row],[2020 1]]</f>
        <v>0</v>
      </c>
      <c r="BI428" s="81">
        <f ca="1">VLOOKUP(eurostat_totals[[#This Row],[energy carrier EUCalc]],$AE$11:$BI$24,COLUMN()-COLUMN($AD$29),FALSE)*eurostat_totals[[#This Row],[2020 1]]</f>
        <v>0</v>
      </c>
    </row>
    <row r="429" spans="1:61" x14ac:dyDescent="0.25">
      <c r="A429" s="81" t="str">
        <f t="shared" si="141"/>
        <v>solid-wasteSlovenia</v>
      </c>
      <c r="B429" s="6" t="s">
        <v>76</v>
      </c>
      <c r="C429" t="s">
        <v>26</v>
      </c>
      <c r="D429" s="84">
        <v>0</v>
      </c>
      <c r="E429" s="84">
        <v>0</v>
      </c>
      <c r="F429" s="84">
        <v>0</v>
      </c>
      <c r="G429" s="84">
        <v>0</v>
      </c>
      <c r="H429" s="84">
        <v>0</v>
      </c>
      <c r="I429" s="84">
        <v>0</v>
      </c>
      <c r="J429" s="84">
        <v>0</v>
      </c>
      <c r="K429" s="84">
        <v>0</v>
      </c>
      <c r="L429" s="84">
        <v>0</v>
      </c>
      <c r="M429" s="84">
        <v>0</v>
      </c>
      <c r="N429" s="84">
        <v>0</v>
      </c>
      <c r="O429" s="84">
        <v>0</v>
      </c>
      <c r="P429" s="84">
        <v>0</v>
      </c>
      <c r="Q429" s="84">
        <v>0</v>
      </c>
      <c r="R429" s="84">
        <v>0</v>
      </c>
      <c r="S429" s="84">
        <v>0</v>
      </c>
      <c r="T429" s="84">
        <v>0</v>
      </c>
      <c r="U429" s="84">
        <v>0</v>
      </c>
      <c r="V429" s="84">
        <v>0</v>
      </c>
      <c r="W429" s="84">
        <v>0</v>
      </c>
      <c r="X429" s="84">
        <v>0</v>
      </c>
      <c r="Y429" s="84">
        <v>0</v>
      </c>
      <c r="Z429" s="84">
        <v>0</v>
      </c>
      <c r="AA429" s="84">
        <v>0</v>
      </c>
      <c r="AB429" s="84">
        <v>0</v>
      </c>
      <c r="AC429" s="84">
        <v>0</v>
      </c>
      <c r="AD429" s="84">
        <v>0</v>
      </c>
      <c r="AE429" s="84">
        <v>0</v>
      </c>
      <c r="AF429" s="84">
        <f t="shared" si="138"/>
        <v>0</v>
      </c>
      <c r="AG429" s="84">
        <f t="shared" si="139"/>
        <v>0</v>
      </c>
      <c r="AH429" s="84">
        <f t="shared" si="140"/>
        <v>0</v>
      </c>
      <c r="AI429" s="84">
        <f ca="1">VLOOKUP(eurostat_totals[[#This Row],[energy carrier EUCalc]],$AE$11:$BI$24,COLUMN()-COLUMN($AD$29),FALSE)*eurostat_totals[[#This Row],[2020 1]]</f>
        <v>0</v>
      </c>
      <c r="AJ429" s="84">
        <f ca="1">VLOOKUP(eurostat_totals[[#This Row],[energy carrier EUCalc]],$AE$11:$BI$24,COLUMN()-COLUMN($AD$29),FALSE)*eurostat_totals[[#This Row],[2020 1]]</f>
        <v>0</v>
      </c>
      <c r="AK429" s="84">
        <f ca="1">VLOOKUP(eurostat_totals[[#This Row],[energy carrier EUCalc]],$AE$11:$BI$24,COLUMN()-COLUMN($AD$29),FALSE)*eurostat_totals[[#This Row],[2020 1]]</f>
        <v>0</v>
      </c>
      <c r="AL429" s="84">
        <f ca="1">VLOOKUP(eurostat_totals[[#This Row],[energy carrier EUCalc]],$AE$11:$BI$24,COLUMN()-COLUMN($AD$29),FALSE)*eurostat_totals[[#This Row],[2020 1]]</f>
        <v>0</v>
      </c>
      <c r="AM429" s="84">
        <f ca="1">VLOOKUP(eurostat_totals[[#This Row],[energy carrier EUCalc]],$AE$11:$BI$24,COLUMN()-COLUMN($AD$29),FALSE)*eurostat_totals[[#This Row],[2020 1]]</f>
        <v>0</v>
      </c>
      <c r="AN429" s="84">
        <f ca="1">VLOOKUP(eurostat_totals[[#This Row],[energy carrier EUCalc]],$AE$11:$BI$24,COLUMN()-COLUMN($AD$29),FALSE)*eurostat_totals[[#This Row],[2020 1]]</f>
        <v>0</v>
      </c>
      <c r="AO429" s="84">
        <f>VLOOKUP(eurostat_totals[[#This Row],[energy carrier EUCalc]],$AE$11:$BI$24,COLUMN()-COLUMN($AD$29),FALSE)*eurostat_totals[[#This Row],[2020 1]]</f>
        <v>0</v>
      </c>
      <c r="AP429" s="84">
        <f ca="1">VLOOKUP(eurostat_totals[[#This Row],[energy carrier EUCalc]],$AE$11:$BI$24,COLUMN()-COLUMN($AD$29),FALSE)*eurostat_totals[[#This Row],[2020 1]]</f>
        <v>0</v>
      </c>
      <c r="AQ429" s="84">
        <f ca="1">VLOOKUP(eurostat_totals[[#This Row],[energy carrier EUCalc]],$AE$11:$BI$24,COLUMN()-COLUMN($AD$29),FALSE)*eurostat_totals[[#This Row],[2020 1]]</f>
        <v>0</v>
      </c>
      <c r="AR429" s="81">
        <f ca="1">VLOOKUP(eurostat_totals[[#This Row],[energy carrier EUCalc]],$AE$11:$BI$24,COLUMN()-COLUMN($AD$29),FALSE)*eurostat_totals[[#This Row],[2020 1]]</f>
        <v>0</v>
      </c>
      <c r="AS429" s="81">
        <f ca="1">VLOOKUP(eurostat_totals[[#This Row],[energy carrier EUCalc]],$AE$11:$BI$24,COLUMN()-COLUMN($AD$29),FALSE)*eurostat_totals[[#This Row],[2020 1]]</f>
        <v>0</v>
      </c>
      <c r="AT429" s="81">
        <f ca="1">VLOOKUP(eurostat_totals[[#This Row],[energy carrier EUCalc]],$AE$11:$BI$24,COLUMN()-COLUMN($AD$29),FALSE)*eurostat_totals[[#This Row],[2020 1]]</f>
        <v>0</v>
      </c>
      <c r="AU429" s="81">
        <f ca="1">VLOOKUP(eurostat_totals[[#This Row],[energy carrier EUCalc]],$AE$11:$BI$24,COLUMN()-COLUMN($AD$29),FALSE)*eurostat_totals[[#This Row],[2020 1]]</f>
        <v>0</v>
      </c>
      <c r="AV429" s="81">
        <f>VLOOKUP(eurostat_totals[[#This Row],[energy carrier EUCalc]],$AE$11:$BI$24,COLUMN()-COLUMN($AD$29),FALSE)*eurostat_totals[[#This Row],[2020 1]]</f>
        <v>0</v>
      </c>
      <c r="AW429" s="81">
        <f ca="1">VLOOKUP(eurostat_totals[[#This Row],[energy carrier EUCalc]],$AE$11:$BI$24,COLUMN()-COLUMN($AD$29),FALSE)*eurostat_totals[[#This Row],[2020 1]]</f>
        <v>0</v>
      </c>
      <c r="AX429" s="81">
        <f ca="1">VLOOKUP(eurostat_totals[[#This Row],[energy carrier EUCalc]],$AE$11:$BI$24,COLUMN()-COLUMN($AD$29),FALSE)*eurostat_totals[[#This Row],[2020 1]]</f>
        <v>0</v>
      </c>
      <c r="AY429" s="81">
        <f ca="1">VLOOKUP(eurostat_totals[[#This Row],[energy carrier EUCalc]],$AE$11:$BI$24,COLUMN()-COLUMN($AD$29),FALSE)*eurostat_totals[[#This Row],[2020 1]]</f>
        <v>0</v>
      </c>
      <c r="AZ429" s="81">
        <f ca="1">VLOOKUP(eurostat_totals[[#This Row],[energy carrier EUCalc]],$AE$11:$BI$24,COLUMN()-COLUMN($AD$29),FALSE)*eurostat_totals[[#This Row],[2020 1]]</f>
        <v>0</v>
      </c>
      <c r="BA429" s="81">
        <f ca="1">VLOOKUP(eurostat_totals[[#This Row],[energy carrier EUCalc]],$AE$11:$BI$24,COLUMN()-COLUMN($AD$29),FALSE)*eurostat_totals[[#This Row],[2020 1]]</f>
        <v>0</v>
      </c>
      <c r="BB429" s="81">
        <f ca="1">VLOOKUP(eurostat_totals[[#This Row],[energy carrier EUCalc]],$AE$11:$BI$24,COLUMN()-COLUMN($AD$29),FALSE)*eurostat_totals[[#This Row],[2020 1]]</f>
        <v>0</v>
      </c>
      <c r="BC429" s="81">
        <f>VLOOKUP(eurostat_totals[[#This Row],[energy carrier EUCalc]],$AE$11:$BI$24,COLUMN()-COLUMN($AD$29),FALSE)*eurostat_totals[[#This Row],[2020 1]]</f>
        <v>0</v>
      </c>
      <c r="BD429" s="81">
        <f ca="1">VLOOKUP(eurostat_totals[[#This Row],[energy carrier EUCalc]],$AE$11:$BI$24,COLUMN()-COLUMN($AD$29),FALSE)*eurostat_totals[[#This Row],[2020 1]]</f>
        <v>0</v>
      </c>
      <c r="BE429" s="81">
        <f ca="1">VLOOKUP(eurostat_totals[[#This Row],[energy carrier EUCalc]],$AE$11:$BI$24,COLUMN()-COLUMN($AD$29),FALSE)*eurostat_totals[[#This Row],[2020 1]]</f>
        <v>0</v>
      </c>
      <c r="BF429" s="81">
        <f ca="1">VLOOKUP(eurostat_totals[[#This Row],[energy carrier EUCalc]],$AE$11:$BI$24,COLUMN()-COLUMN($AD$29),FALSE)*eurostat_totals[[#This Row],[2020 1]]</f>
        <v>0</v>
      </c>
      <c r="BG429" s="81">
        <f ca="1">VLOOKUP(eurostat_totals[[#This Row],[energy carrier EUCalc]],$AE$11:$BI$24,COLUMN()-COLUMN($AD$29),FALSE)*eurostat_totals[[#This Row],[2020 1]]</f>
        <v>0</v>
      </c>
      <c r="BH429" s="81">
        <f ca="1">VLOOKUP(eurostat_totals[[#This Row],[energy carrier EUCalc]],$AE$11:$BI$24,COLUMN()-COLUMN($AD$29),FALSE)*eurostat_totals[[#This Row],[2020 1]]</f>
        <v>0</v>
      </c>
      <c r="BI429" s="81">
        <f ca="1">VLOOKUP(eurostat_totals[[#This Row],[energy carrier EUCalc]],$AE$11:$BI$24,COLUMN()-COLUMN($AD$29),FALSE)*eurostat_totals[[#This Row],[2020 1]]</f>
        <v>0</v>
      </c>
    </row>
    <row r="430" spans="1:61" x14ac:dyDescent="0.25">
      <c r="A430" s="81" t="str">
        <f t="shared" si="141"/>
        <v>solid-wasteSpain</v>
      </c>
      <c r="B430" s="6" t="s">
        <v>76</v>
      </c>
      <c r="C430" t="s">
        <v>7</v>
      </c>
      <c r="D430" s="84">
        <v>0</v>
      </c>
      <c r="E430" s="84">
        <v>0</v>
      </c>
      <c r="F430" s="84">
        <v>0</v>
      </c>
      <c r="G430" s="84">
        <v>0</v>
      </c>
      <c r="H430" s="84">
        <v>0</v>
      </c>
      <c r="I430" s="84">
        <v>0</v>
      </c>
      <c r="J430" s="84">
        <v>0</v>
      </c>
      <c r="K430" s="84">
        <v>0</v>
      </c>
      <c r="L430" s="84">
        <v>0</v>
      </c>
      <c r="M430" s="84">
        <v>0</v>
      </c>
      <c r="N430" s="84">
        <v>0</v>
      </c>
      <c r="O430" s="84">
        <v>0</v>
      </c>
      <c r="P430" s="84">
        <v>0</v>
      </c>
      <c r="Q430" s="84">
        <v>0</v>
      </c>
      <c r="R430" s="84">
        <v>0</v>
      </c>
      <c r="S430" s="84">
        <v>0</v>
      </c>
      <c r="T430" s="84">
        <v>0</v>
      </c>
      <c r="U430" s="84">
        <v>0</v>
      </c>
      <c r="V430" s="84">
        <v>0</v>
      </c>
      <c r="W430" s="84">
        <v>0</v>
      </c>
      <c r="X430" s="84">
        <v>0</v>
      </c>
      <c r="Y430" s="84">
        <v>0</v>
      </c>
      <c r="Z430" s="84">
        <v>0</v>
      </c>
      <c r="AA430" s="84">
        <v>0</v>
      </c>
      <c r="AB430" s="84">
        <v>0</v>
      </c>
      <c r="AC430" s="84">
        <v>0</v>
      </c>
      <c r="AD430" s="84">
        <v>0</v>
      </c>
      <c r="AE430" s="84">
        <v>0</v>
      </c>
      <c r="AF430" s="84">
        <f t="shared" si="138"/>
        <v>0</v>
      </c>
      <c r="AG430" s="84">
        <f t="shared" si="139"/>
        <v>0</v>
      </c>
      <c r="AH430" s="84">
        <f t="shared" si="140"/>
        <v>0</v>
      </c>
      <c r="AI430" s="84">
        <f ca="1">VLOOKUP(eurostat_totals[[#This Row],[energy carrier EUCalc]],$AE$11:$BI$24,COLUMN()-COLUMN($AD$29),FALSE)*eurostat_totals[[#This Row],[2020 1]]</f>
        <v>0</v>
      </c>
      <c r="AJ430" s="84">
        <f ca="1">VLOOKUP(eurostat_totals[[#This Row],[energy carrier EUCalc]],$AE$11:$BI$24,COLUMN()-COLUMN($AD$29),FALSE)*eurostat_totals[[#This Row],[2020 1]]</f>
        <v>0</v>
      </c>
      <c r="AK430" s="84">
        <f ca="1">VLOOKUP(eurostat_totals[[#This Row],[energy carrier EUCalc]],$AE$11:$BI$24,COLUMN()-COLUMN($AD$29),FALSE)*eurostat_totals[[#This Row],[2020 1]]</f>
        <v>0</v>
      </c>
      <c r="AL430" s="84">
        <f ca="1">VLOOKUP(eurostat_totals[[#This Row],[energy carrier EUCalc]],$AE$11:$BI$24,COLUMN()-COLUMN($AD$29),FALSE)*eurostat_totals[[#This Row],[2020 1]]</f>
        <v>0</v>
      </c>
      <c r="AM430" s="84">
        <f ca="1">VLOOKUP(eurostat_totals[[#This Row],[energy carrier EUCalc]],$AE$11:$BI$24,COLUMN()-COLUMN($AD$29),FALSE)*eurostat_totals[[#This Row],[2020 1]]</f>
        <v>0</v>
      </c>
      <c r="AN430" s="84">
        <f ca="1">VLOOKUP(eurostat_totals[[#This Row],[energy carrier EUCalc]],$AE$11:$BI$24,COLUMN()-COLUMN($AD$29),FALSE)*eurostat_totals[[#This Row],[2020 1]]</f>
        <v>0</v>
      </c>
      <c r="AO430" s="84">
        <f>VLOOKUP(eurostat_totals[[#This Row],[energy carrier EUCalc]],$AE$11:$BI$24,COLUMN()-COLUMN($AD$29),FALSE)*eurostat_totals[[#This Row],[2020 1]]</f>
        <v>0</v>
      </c>
      <c r="AP430" s="84">
        <f ca="1">VLOOKUP(eurostat_totals[[#This Row],[energy carrier EUCalc]],$AE$11:$BI$24,COLUMN()-COLUMN($AD$29),FALSE)*eurostat_totals[[#This Row],[2020 1]]</f>
        <v>0</v>
      </c>
      <c r="AQ430" s="84">
        <f ca="1">VLOOKUP(eurostat_totals[[#This Row],[energy carrier EUCalc]],$AE$11:$BI$24,COLUMN()-COLUMN($AD$29),FALSE)*eurostat_totals[[#This Row],[2020 1]]</f>
        <v>0</v>
      </c>
      <c r="AR430" s="81">
        <f ca="1">VLOOKUP(eurostat_totals[[#This Row],[energy carrier EUCalc]],$AE$11:$BI$24,COLUMN()-COLUMN($AD$29),FALSE)*eurostat_totals[[#This Row],[2020 1]]</f>
        <v>0</v>
      </c>
      <c r="AS430" s="81">
        <f ca="1">VLOOKUP(eurostat_totals[[#This Row],[energy carrier EUCalc]],$AE$11:$BI$24,COLUMN()-COLUMN($AD$29),FALSE)*eurostat_totals[[#This Row],[2020 1]]</f>
        <v>0</v>
      </c>
      <c r="AT430" s="81">
        <f ca="1">VLOOKUP(eurostat_totals[[#This Row],[energy carrier EUCalc]],$AE$11:$BI$24,COLUMN()-COLUMN($AD$29),FALSE)*eurostat_totals[[#This Row],[2020 1]]</f>
        <v>0</v>
      </c>
      <c r="AU430" s="81">
        <f ca="1">VLOOKUP(eurostat_totals[[#This Row],[energy carrier EUCalc]],$AE$11:$BI$24,COLUMN()-COLUMN($AD$29),FALSE)*eurostat_totals[[#This Row],[2020 1]]</f>
        <v>0</v>
      </c>
      <c r="AV430" s="81">
        <f>VLOOKUP(eurostat_totals[[#This Row],[energy carrier EUCalc]],$AE$11:$BI$24,COLUMN()-COLUMN($AD$29),FALSE)*eurostat_totals[[#This Row],[2020 1]]</f>
        <v>0</v>
      </c>
      <c r="AW430" s="81">
        <f ca="1">VLOOKUP(eurostat_totals[[#This Row],[energy carrier EUCalc]],$AE$11:$BI$24,COLUMN()-COLUMN($AD$29),FALSE)*eurostat_totals[[#This Row],[2020 1]]</f>
        <v>0</v>
      </c>
      <c r="AX430" s="81">
        <f ca="1">VLOOKUP(eurostat_totals[[#This Row],[energy carrier EUCalc]],$AE$11:$BI$24,COLUMN()-COLUMN($AD$29),FALSE)*eurostat_totals[[#This Row],[2020 1]]</f>
        <v>0</v>
      </c>
      <c r="AY430" s="81">
        <f ca="1">VLOOKUP(eurostat_totals[[#This Row],[energy carrier EUCalc]],$AE$11:$BI$24,COLUMN()-COLUMN($AD$29),FALSE)*eurostat_totals[[#This Row],[2020 1]]</f>
        <v>0</v>
      </c>
      <c r="AZ430" s="81">
        <f ca="1">VLOOKUP(eurostat_totals[[#This Row],[energy carrier EUCalc]],$AE$11:$BI$24,COLUMN()-COLUMN($AD$29),FALSE)*eurostat_totals[[#This Row],[2020 1]]</f>
        <v>0</v>
      </c>
      <c r="BA430" s="81">
        <f ca="1">VLOOKUP(eurostat_totals[[#This Row],[energy carrier EUCalc]],$AE$11:$BI$24,COLUMN()-COLUMN($AD$29),FALSE)*eurostat_totals[[#This Row],[2020 1]]</f>
        <v>0</v>
      </c>
      <c r="BB430" s="81">
        <f ca="1">VLOOKUP(eurostat_totals[[#This Row],[energy carrier EUCalc]],$AE$11:$BI$24,COLUMN()-COLUMN($AD$29),FALSE)*eurostat_totals[[#This Row],[2020 1]]</f>
        <v>0</v>
      </c>
      <c r="BC430" s="81">
        <f>VLOOKUP(eurostat_totals[[#This Row],[energy carrier EUCalc]],$AE$11:$BI$24,COLUMN()-COLUMN($AD$29),FALSE)*eurostat_totals[[#This Row],[2020 1]]</f>
        <v>0</v>
      </c>
      <c r="BD430" s="81">
        <f ca="1">VLOOKUP(eurostat_totals[[#This Row],[energy carrier EUCalc]],$AE$11:$BI$24,COLUMN()-COLUMN($AD$29),FALSE)*eurostat_totals[[#This Row],[2020 1]]</f>
        <v>0</v>
      </c>
      <c r="BE430" s="81">
        <f ca="1">VLOOKUP(eurostat_totals[[#This Row],[energy carrier EUCalc]],$AE$11:$BI$24,COLUMN()-COLUMN($AD$29),FALSE)*eurostat_totals[[#This Row],[2020 1]]</f>
        <v>0</v>
      </c>
      <c r="BF430" s="81">
        <f ca="1">VLOOKUP(eurostat_totals[[#This Row],[energy carrier EUCalc]],$AE$11:$BI$24,COLUMN()-COLUMN($AD$29),FALSE)*eurostat_totals[[#This Row],[2020 1]]</f>
        <v>0</v>
      </c>
      <c r="BG430" s="81">
        <f ca="1">VLOOKUP(eurostat_totals[[#This Row],[energy carrier EUCalc]],$AE$11:$BI$24,COLUMN()-COLUMN($AD$29),FALSE)*eurostat_totals[[#This Row],[2020 1]]</f>
        <v>0</v>
      </c>
      <c r="BH430" s="81">
        <f ca="1">VLOOKUP(eurostat_totals[[#This Row],[energy carrier EUCalc]],$AE$11:$BI$24,COLUMN()-COLUMN($AD$29),FALSE)*eurostat_totals[[#This Row],[2020 1]]</f>
        <v>0</v>
      </c>
      <c r="BI430" s="81">
        <f ca="1">VLOOKUP(eurostat_totals[[#This Row],[energy carrier EUCalc]],$AE$11:$BI$24,COLUMN()-COLUMN($AD$29),FALSE)*eurostat_totals[[#This Row],[2020 1]]</f>
        <v>0</v>
      </c>
    </row>
    <row r="431" spans="1:61" x14ac:dyDescent="0.25">
      <c r="A431" s="81" t="str">
        <f t="shared" si="141"/>
        <v>solid-wasteSweden</v>
      </c>
      <c r="B431" s="6" t="s">
        <v>76</v>
      </c>
      <c r="C431" t="s">
        <v>9</v>
      </c>
      <c r="D431" s="84">
        <v>0</v>
      </c>
      <c r="E431" s="84">
        <v>0</v>
      </c>
      <c r="F431" s="84">
        <v>0</v>
      </c>
      <c r="G431" s="84">
        <v>0</v>
      </c>
      <c r="H431" s="84">
        <v>0</v>
      </c>
      <c r="I431" s="84">
        <v>0</v>
      </c>
      <c r="J431" s="84">
        <v>0</v>
      </c>
      <c r="K431" s="84">
        <v>0</v>
      </c>
      <c r="L431" s="84">
        <v>0</v>
      </c>
      <c r="M431" s="84">
        <v>0</v>
      </c>
      <c r="N431" s="84">
        <v>0</v>
      </c>
      <c r="O431" s="84">
        <v>0</v>
      </c>
      <c r="P431" s="84">
        <v>0</v>
      </c>
      <c r="Q431" s="84">
        <v>0</v>
      </c>
      <c r="R431" s="84">
        <v>0</v>
      </c>
      <c r="S431" s="84">
        <v>0</v>
      </c>
      <c r="T431" s="84">
        <v>0</v>
      </c>
      <c r="U431" s="84">
        <v>0</v>
      </c>
      <c r="V431" s="84">
        <v>0</v>
      </c>
      <c r="W431" s="84">
        <v>0</v>
      </c>
      <c r="X431" s="84">
        <v>0</v>
      </c>
      <c r="Y431" s="84">
        <v>0</v>
      </c>
      <c r="Z431" s="84">
        <v>0</v>
      </c>
      <c r="AA431" s="84">
        <v>0</v>
      </c>
      <c r="AB431" s="84">
        <v>0</v>
      </c>
      <c r="AC431" s="84">
        <v>0</v>
      </c>
      <c r="AD431" s="84">
        <v>0</v>
      </c>
      <c r="AE431" s="84">
        <v>0</v>
      </c>
      <c r="AF431" s="84">
        <f t="shared" si="138"/>
        <v>0</v>
      </c>
      <c r="AG431" s="84">
        <f t="shared" si="139"/>
        <v>0</v>
      </c>
      <c r="AH431" s="84">
        <f t="shared" si="140"/>
        <v>0</v>
      </c>
      <c r="AI431" s="84">
        <f ca="1">VLOOKUP(eurostat_totals[[#This Row],[energy carrier EUCalc]],$AE$11:$BI$24,COLUMN()-COLUMN($AD$29),FALSE)*eurostat_totals[[#This Row],[2020 1]]</f>
        <v>0</v>
      </c>
      <c r="AJ431" s="84">
        <f ca="1">VLOOKUP(eurostat_totals[[#This Row],[energy carrier EUCalc]],$AE$11:$BI$24,COLUMN()-COLUMN($AD$29),FALSE)*eurostat_totals[[#This Row],[2020 1]]</f>
        <v>0</v>
      </c>
      <c r="AK431" s="84">
        <f ca="1">VLOOKUP(eurostat_totals[[#This Row],[energy carrier EUCalc]],$AE$11:$BI$24,COLUMN()-COLUMN($AD$29),FALSE)*eurostat_totals[[#This Row],[2020 1]]</f>
        <v>0</v>
      </c>
      <c r="AL431" s="84">
        <f ca="1">VLOOKUP(eurostat_totals[[#This Row],[energy carrier EUCalc]],$AE$11:$BI$24,COLUMN()-COLUMN($AD$29),FALSE)*eurostat_totals[[#This Row],[2020 1]]</f>
        <v>0</v>
      </c>
      <c r="AM431" s="84">
        <f ca="1">VLOOKUP(eurostat_totals[[#This Row],[energy carrier EUCalc]],$AE$11:$BI$24,COLUMN()-COLUMN($AD$29),FALSE)*eurostat_totals[[#This Row],[2020 1]]</f>
        <v>0</v>
      </c>
      <c r="AN431" s="84">
        <f ca="1">VLOOKUP(eurostat_totals[[#This Row],[energy carrier EUCalc]],$AE$11:$BI$24,COLUMN()-COLUMN($AD$29),FALSE)*eurostat_totals[[#This Row],[2020 1]]</f>
        <v>0</v>
      </c>
      <c r="AO431" s="84">
        <f>VLOOKUP(eurostat_totals[[#This Row],[energy carrier EUCalc]],$AE$11:$BI$24,COLUMN()-COLUMN($AD$29),FALSE)*eurostat_totals[[#This Row],[2020 1]]</f>
        <v>0</v>
      </c>
      <c r="AP431" s="84">
        <f ca="1">VLOOKUP(eurostat_totals[[#This Row],[energy carrier EUCalc]],$AE$11:$BI$24,COLUMN()-COLUMN($AD$29),FALSE)*eurostat_totals[[#This Row],[2020 1]]</f>
        <v>0</v>
      </c>
      <c r="AQ431" s="84">
        <f ca="1">VLOOKUP(eurostat_totals[[#This Row],[energy carrier EUCalc]],$AE$11:$BI$24,COLUMN()-COLUMN($AD$29),FALSE)*eurostat_totals[[#This Row],[2020 1]]</f>
        <v>0</v>
      </c>
      <c r="AR431" s="81">
        <f ca="1">VLOOKUP(eurostat_totals[[#This Row],[energy carrier EUCalc]],$AE$11:$BI$24,COLUMN()-COLUMN($AD$29),FALSE)*eurostat_totals[[#This Row],[2020 1]]</f>
        <v>0</v>
      </c>
      <c r="AS431" s="81">
        <f ca="1">VLOOKUP(eurostat_totals[[#This Row],[energy carrier EUCalc]],$AE$11:$BI$24,COLUMN()-COLUMN($AD$29),FALSE)*eurostat_totals[[#This Row],[2020 1]]</f>
        <v>0</v>
      </c>
      <c r="AT431" s="81">
        <f ca="1">VLOOKUP(eurostat_totals[[#This Row],[energy carrier EUCalc]],$AE$11:$BI$24,COLUMN()-COLUMN($AD$29),FALSE)*eurostat_totals[[#This Row],[2020 1]]</f>
        <v>0</v>
      </c>
      <c r="AU431" s="81">
        <f ca="1">VLOOKUP(eurostat_totals[[#This Row],[energy carrier EUCalc]],$AE$11:$BI$24,COLUMN()-COLUMN($AD$29),FALSE)*eurostat_totals[[#This Row],[2020 1]]</f>
        <v>0</v>
      </c>
      <c r="AV431" s="81">
        <f>VLOOKUP(eurostat_totals[[#This Row],[energy carrier EUCalc]],$AE$11:$BI$24,COLUMN()-COLUMN($AD$29),FALSE)*eurostat_totals[[#This Row],[2020 1]]</f>
        <v>0</v>
      </c>
      <c r="AW431" s="81">
        <f ca="1">VLOOKUP(eurostat_totals[[#This Row],[energy carrier EUCalc]],$AE$11:$BI$24,COLUMN()-COLUMN($AD$29),FALSE)*eurostat_totals[[#This Row],[2020 1]]</f>
        <v>0</v>
      </c>
      <c r="AX431" s="81">
        <f ca="1">VLOOKUP(eurostat_totals[[#This Row],[energy carrier EUCalc]],$AE$11:$BI$24,COLUMN()-COLUMN($AD$29),FALSE)*eurostat_totals[[#This Row],[2020 1]]</f>
        <v>0</v>
      </c>
      <c r="AY431" s="81">
        <f ca="1">VLOOKUP(eurostat_totals[[#This Row],[energy carrier EUCalc]],$AE$11:$BI$24,COLUMN()-COLUMN($AD$29),FALSE)*eurostat_totals[[#This Row],[2020 1]]</f>
        <v>0</v>
      </c>
      <c r="AZ431" s="81">
        <f ca="1">VLOOKUP(eurostat_totals[[#This Row],[energy carrier EUCalc]],$AE$11:$BI$24,COLUMN()-COLUMN($AD$29),FALSE)*eurostat_totals[[#This Row],[2020 1]]</f>
        <v>0</v>
      </c>
      <c r="BA431" s="81">
        <f ca="1">VLOOKUP(eurostat_totals[[#This Row],[energy carrier EUCalc]],$AE$11:$BI$24,COLUMN()-COLUMN($AD$29),FALSE)*eurostat_totals[[#This Row],[2020 1]]</f>
        <v>0</v>
      </c>
      <c r="BB431" s="81">
        <f ca="1">VLOOKUP(eurostat_totals[[#This Row],[energy carrier EUCalc]],$AE$11:$BI$24,COLUMN()-COLUMN($AD$29),FALSE)*eurostat_totals[[#This Row],[2020 1]]</f>
        <v>0</v>
      </c>
      <c r="BC431" s="81">
        <f>VLOOKUP(eurostat_totals[[#This Row],[energy carrier EUCalc]],$AE$11:$BI$24,COLUMN()-COLUMN($AD$29),FALSE)*eurostat_totals[[#This Row],[2020 1]]</f>
        <v>0</v>
      </c>
      <c r="BD431" s="81">
        <f ca="1">VLOOKUP(eurostat_totals[[#This Row],[energy carrier EUCalc]],$AE$11:$BI$24,COLUMN()-COLUMN($AD$29),FALSE)*eurostat_totals[[#This Row],[2020 1]]</f>
        <v>0</v>
      </c>
      <c r="BE431" s="81">
        <f ca="1">VLOOKUP(eurostat_totals[[#This Row],[energy carrier EUCalc]],$AE$11:$BI$24,COLUMN()-COLUMN($AD$29),FALSE)*eurostat_totals[[#This Row],[2020 1]]</f>
        <v>0</v>
      </c>
      <c r="BF431" s="81">
        <f ca="1">VLOOKUP(eurostat_totals[[#This Row],[energy carrier EUCalc]],$AE$11:$BI$24,COLUMN()-COLUMN($AD$29),FALSE)*eurostat_totals[[#This Row],[2020 1]]</f>
        <v>0</v>
      </c>
      <c r="BG431" s="81">
        <f ca="1">VLOOKUP(eurostat_totals[[#This Row],[energy carrier EUCalc]],$AE$11:$BI$24,COLUMN()-COLUMN($AD$29),FALSE)*eurostat_totals[[#This Row],[2020 1]]</f>
        <v>0</v>
      </c>
      <c r="BH431" s="81">
        <f ca="1">VLOOKUP(eurostat_totals[[#This Row],[energy carrier EUCalc]],$AE$11:$BI$24,COLUMN()-COLUMN($AD$29),FALSE)*eurostat_totals[[#This Row],[2020 1]]</f>
        <v>0</v>
      </c>
      <c r="BI431" s="81">
        <f ca="1">VLOOKUP(eurostat_totals[[#This Row],[energy carrier EUCalc]],$AE$11:$BI$24,COLUMN()-COLUMN($AD$29),FALSE)*eurostat_totals[[#This Row],[2020 1]]</f>
        <v>0</v>
      </c>
    </row>
    <row r="432" spans="1:61" x14ac:dyDescent="0.25">
      <c r="A432" s="81" t="str">
        <f t="shared" si="141"/>
        <v>solid-wasteUnited Kingdom</v>
      </c>
      <c r="B432" s="78" t="s">
        <v>76</v>
      </c>
      <c r="C432" t="s">
        <v>4</v>
      </c>
      <c r="D432" s="84">
        <v>0</v>
      </c>
      <c r="E432" s="84">
        <v>0</v>
      </c>
      <c r="F432" s="84">
        <v>0</v>
      </c>
      <c r="G432" s="84">
        <v>0</v>
      </c>
      <c r="H432" s="84">
        <v>0</v>
      </c>
      <c r="I432" s="84">
        <v>0</v>
      </c>
      <c r="J432" s="84">
        <v>0</v>
      </c>
      <c r="K432" s="84">
        <v>0</v>
      </c>
      <c r="L432" s="84">
        <v>0</v>
      </c>
      <c r="M432" s="84">
        <v>0</v>
      </c>
      <c r="N432" s="84">
        <v>0</v>
      </c>
      <c r="O432" s="84">
        <v>140.56018</v>
      </c>
      <c r="P432" s="84">
        <v>140.56018</v>
      </c>
      <c r="Q432" s="84">
        <v>140.56018</v>
      </c>
      <c r="R432" s="84">
        <v>140.56018</v>
      </c>
      <c r="S432" s="84">
        <v>140.56018</v>
      </c>
      <c r="T432" s="84">
        <v>140.56018</v>
      </c>
      <c r="U432" s="84">
        <v>140.56018</v>
      </c>
      <c r="V432" s="84">
        <v>98.343280000000007</v>
      </c>
      <c r="W432" s="84">
        <v>95.552080000000004</v>
      </c>
      <c r="X432" s="84">
        <v>127.23220000000001</v>
      </c>
      <c r="Y432" s="84">
        <v>125.55748</v>
      </c>
      <c r="Z432" s="84">
        <v>133.32632000000001</v>
      </c>
      <c r="AA432" s="84">
        <v>172.21704</v>
      </c>
      <c r="AB432" s="84">
        <v>163.88996000000003</v>
      </c>
      <c r="AC432" s="84">
        <v>138.88546000000002</v>
      </c>
      <c r="AD432" s="84">
        <v>111.11302000000001</v>
      </c>
      <c r="AE432" s="84">
        <v>155.00463999999999</v>
      </c>
      <c r="AF432" s="84">
        <f t="shared" si="138"/>
        <v>159.340304</v>
      </c>
      <c r="AG432" s="84">
        <f t="shared" si="139"/>
        <v>156.76495679999999</v>
      </c>
      <c r="AH432" s="84">
        <f t="shared" si="140"/>
        <v>155.33995615999999</v>
      </c>
      <c r="AI432" s="84">
        <f ca="1">VLOOKUP(eurostat_totals[[#This Row],[energy carrier EUCalc]],$AE$11:$BI$24,COLUMN()-COLUMN($AD$29),FALSE)*eurostat_totals[[#This Row],[2020 1]]</f>
        <v>129.44996346666667</v>
      </c>
      <c r="AJ432" s="84">
        <f ca="1">VLOOKUP(eurostat_totals[[#This Row],[energy carrier EUCalc]],$AE$11:$BI$24,COLUMN()-COLUMN($AD$29),FALSE)*eurostat_totals[[#This Row],[2020 1]]</f>
        <v>103.55997077333333</v>
      </c>
      <c r="AK432" s="84">
        <f ca="1">VLOOKUP(eurostat_totals[[#This Row],[energy carrier EUCalc]],$AE$11:$BI$24,COLUMN()-COLUMN($AD$29),FALSE)*eurostat_totals[[#This Row],[2020 1]]</f>
        <v>77.669978079999993</v>
      </c>
      <c r="AL432" s="84">
        <f ca="1">VLOOKUP(eurostat_totals[[#This Row],[energy carrier EUCalc]],$AE$11:$BI$24,COLUMN()-COLUMN($AD$29),FALSE)*eurostat_totals[[#This Row],[2020 1]]</f>
        <v>51.779985386666667</v>
      </c>
      <c r="AM432" s="84">
        <f ca="1">VLOOKUP(eurostat_totals[[#This Row],[energy carrier EUCalc]],$AE$11:$BI$24,COLUMN()-COLUMN($AD$29),FALSE)*eurostat_totals[[#This Row],[2020 1]]</f>
        <v>25.889992693333333</v>
      </c>
      <c r="AN432" s="84">
        <f ca="1">VLOOKUP(eurostat_totals[[#This Row],[energy carrier EUCalc]],$AE$11:$BI$24,COLUMN()-COLUMN($AD$29),FALSE)*eurostat_totals[[#This Row],[2020 1]]</f>
        <v>0</v>
      </c>
      <c r="AO432" s="84">
        <f>VLOOKUP(eurostat_totals[[#This Row],[energy carrier EUCalc]],$AE$11:$BI$24,COLUMN()-COLUMN($AD$29),FALSE)*eurostat_totals[[#This Row],[2020 1]]</f>
        <v>155.33995615999999</v>
      </c>
      <c r="AP432" s="84">
        <f ca="1">VLOOKUP(eurostat_totals[[#This Row],[energy carrier EUCalc]],$AE$11:$BI$24,COLUMN()-COLUMN($AD$29),FALSE)*eurostat_totals[[#This Row],[2020 1]]</f>
        <v>129.44996346666667</v>
      </c>
      <c r="AQ432" s="84">
        <f ca="1">VLOOKUP(eurostat_totals[[#This Row],[energy carrier EUCalc]],$AE$11:$BI$24,COLUMN()-COLUMN($AD$29),FALSE)*eurostat_totals[[#This Row],[2020 1]]</f>
        <v>103.55997077333333</v>
      </c>
      <c r="AR432" s="81">
        <f ca="1">VLOOKUP(eurostat_totals[[#This Row],[energy carrier EUCalc]],$AE$11:$BI$24,COLUMN()-COLUMN($AD$29),FALSE)*eurostat_totals[[#This Row],[2020 1]]</f>
        <v>77.669978079999993</v>
      </c>
      <c r="AS432" s="81">
        <f ca="1">VLOOKUP(eurostat_totals[[#This Row],[energy carrier EUCalc]],$AE$11:$BI$24,COLUMN()-COLUMN($AD$29),FALSE)*eurostat_totals[[#This Row],[2020 1]]</f>
        <v>51.779985386666667</v>
      </c>
      <c r="AT432" s="81">
        <f ca="1">VLOOKUP(eurostat_totals[[#This Row],[energy carrier EUCalc]],$AE$11:$BI$24,COLUMN()-COLUMN($AD$29),FALSE)*eurostat_totals[[#This Row],[2020 1]]</f>
        <v>25.889992693333333</v>
      </c>
      <c r="AU432" s="81">
        <f ca="1">VLOOKUP(eurostat_totals[[#This Row],[energy carrier EUCalc]],$AE$11:$BI$24,COLUMN()-COLUMN($AD$29),FALSE)*eurostat_totals[[#This Row],[2020 1]]</f>
        <v>155.33995615999999</v>
      </c>
      <c r="AV432" s="81">
        <f>VLOOKUP(eurostat_totals[[#This Row],[energy carrier EUCalc]],$AE$11:$BI$24,COLUMN()-COLUMN($AD$29),FALSE)*eurostat_totals[[#This Row],[2020 1]]</f>
        <v>155.33995615999999</v>
      </c>
      <c r="AW432" s="81">
        <f ca="1">VLOOKUP(eurostat_totals[[#This Row],[energy carrier EUCalc]],$AE$11:$BI$24,COLUMN()-COLUMN($AD$29),FALSE)*eurostat_totals[[#This Row],[2020 1]]</f>
        <v>129.44996346666667</v>
      </c>
      <c r="AX432" s="81">
        <f ca="1">VLOOKUP(eurostat_totals[[#This Row],[energy carrier EUCalc]],$AE$11:$BI$24,COLUMN()-COLUMN($AD$29),FALSE)*eurostat_totals[[#This Row],[2020 1]]</f>
        <v>103.55997077333333</v>
      </c>
      <c r="AY432" s="81">
        <f ca="1">VLOOKUP(eurostat_totals[[#This Row],[energy carrier EUCalc]],$AE$11:$BI$24,COLUMN()-COLUMN($AD$29),FALSE)*eurostat_totals[[#This Row],[2020 1]]</f>
        <v>77.669978079999993</v>
      </c>
      <c r="AZ432" s="81">
        <f ca="1">VLOOKUP(eurostat_totals[[#This Row],[energy carrier EUCalc]],$AE$11:$BI$24,COLUMN()-COLUMN($AD$29),FALSE)*eurostat_totals[[#This Row],[2020 1]]</f>
        <v>51.779985386666667</v>
      </c>
      <c r="BA432" s="81">
        <f ca="1">VLOOKUP(eurostat_totals[[#This Row],[energy carrier EUCalc]],$AE$11:$BI$24,COLUMN()-COLUMN($AD$29),FALSE)*eurostat_totals[[#This Row],[2020 1]]</f>
        <v>25.889992693333333</v>
      </c>
      <c r="BB432" s="81">
        <f ca="1">VLOOKUP(eurostat_totals[[#This Row],[energy carrier EUCalc]],$AE$11:$BI$24,COLUMN()-COLUMN($AD$29),FALSE)*eurostat_totals[[#This Row],[2020 1]]</f>
        <v>155.33995615999999</v>
      </c>
      <c r="BC432" s="81">
        <f>VLOOKUP(eurostat_totals[[#This Row],[energy carrier EUCalc]],$AE$11:$BI$24,COLUMN()-COLUMN($AD$29),FALSE)*eurostat_totals[[#This Row],[2020 1]]</f>
        <v>155.33995615999999</v>
      </c>
      <c r="BD432" s="81">
        <f ca="1">VLOOKUP(eurostat_totals[[#This Row],[energy carrier EUCalc]],$AE$11:$BI$24,COLUMN()-COLUMN($AD$29),FALSE)*eurostat_totals[[#This Row],[2020 1]]</f>
        <v>129.44996346666667</v>
      </c>
      <c r="BE432" s="81">
        <f ca="1">VLOOKUP(eurostat_totals[[#This Row],[energy carrier EUCalc]],$AE$11:$BI$24,COLUMN()-COLUMN($AD$29),FALSE)*eurostat_totals[[#This Row],[2020 1]]</f>
        <v>103.55997077333333</v>
      </c>
      <c r="BF432" s="81">
        <f ca="1">VLOOKUP(eurostat_totals[[#This Row],[energy carrier EUCalc]],$AE$11:$BI$24,COLUMN()-COLUMN($AD$29),FALSE)*eurostat_totals[[#This Row],[2020 1]]</f>
        <v>77.669978079999993</v>
      </c>
      <c r="BG432" s="81">
        <f ca="1">VLOOKUP(eurostat_totals[[#This Row],[energy carrier EUCalc]],$AE$11:$BI$24,COLUMN()-COLUMN($AD$29),FALSE)*eurostat_totals[[#This Row],[2020 1]]</f>
        <v>51.779985386666667</v>
      </c>
      <c r="BH432" s="81">
        <f ca="1">VLOOKUP(eurostat_totals[[#This Row],[energy carrier EUCalc]],$AE$11:$BI$24,COLUMN()-COLUMN($AD$29),FALSE)*eurostat_totals[[#This Row],[2020 1]]</f>
        <v>25.889992693333333</v>
      </c>
      <c r="BI432" s="81">
        <f ca="1">VLOOKUP(eurostat_totals[[#This Row],[energy carrier EUCalc]],$AE$11:$BI$24,COLUMN()-COLUMN($AD$29),FALSE)*eurostat_totals[[#This Row],[2020 1]]</f>
        <v>155.33995615999999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86FF4-9A40-4534-B456-A1858E3DD910}">
  <sheetPr>
    <tabColor theme="5" tint="0.39997558519241921"/>
  </sheetPr>
  <dimension ref="A1:S117"/>
  <sheetViews>
    <sheetView workbookViewId="0">
      <selection activeCell="H34" sqref="H34"/>
    </sheetView>
  </sheetViews>
  <sheetFormatPr defaultRowHeight="15" x14ac:dyDescent="0.25"/>
  <cols>
    <col min="4" max="4" width="9.28515625" bestFit="1" customWidth="1" collapsed="1"/>
    <col min="5" max="5" width="9.5703125" bestFit="1" customWidth="1" collapsed="1"/>
    <col min="6" max="6" width="11.5703125" bestFit="1" customWidth="1" collapsed="1"/>
    <col min="7" max="7" width="12.5703125" bestFit="1" customWidth="1" collapsed="1"/>
    <col min="8" max="8" width="14.7109375" bestFit="1" customWidth="1" collapsed="1"/>
  </cols>
  <sheetData>
    <row r="1" spans="1:19" x14ac:dyDescent="0.25">
      <c r="A1" t="s">
        <v>0</v>
      </c>
      <c r="B1" t="s">
        <v>30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  <c r="M1">
        <f>C1</f>
        <v>2020</v>
      </c>
      <c r="N1">
        <f t="shared" ref="N1:S1" si="0">D1</f>
        <v>2025</v>
      </c>
      <c r="O1">
        <f t="shared" si="0"/>
        <v>2030</v>
      </c>
      <c r="P1">
        <f t="shared" si="0"/>
        <v>2035</v>
      </c>
      <c r="Q1">
        <f t="shared" si="0"/>
        <v>2040</v>
      </c>
      <c r="R1">
        <f t="shared" si="0"/>
        <v>2045</v>
      </c>
      <c r="S1">
        <f t="shared" si="0"/>
        <v>2050</v>
      </c>
    </row>
    <row r="2" spans="1:19" x14ac:dyDescent="0.25">
      <c r="A2" t="s">
        <v>12</v>
      </c>
      <c r="B2">
        <v>1</v>
      </c>
      <c r="C2" s="47">
        <f ca="1">'gas-ff-natural'!G2</f>
        <v>0.29668071795402601</v>
      </c>
      <c r="D2" s="46">
        <f ca="1">'gas-ff-natural'!H2</f>
        <v>0.29420837863774246</v>
      </c>
      <c r="E2" s="46">
        <f ca="1">'gas-ff-natural'!I2</f>
        <v>0.29173603932145892</v>
      </c>
      <c r="F2" s="46">
        <f ca="1">'gas-ff-natural'!J2</f>
        <v>0.28926370000517537</v>
      </c>
      <c r="G2" s="46">
        <f ca="1">'gas-ff-natural'!K2</f>
        <v>0.28679136068889183</v>
      </c>
      <c r="H2" s="46">
        <f ca="1">'gas-ff-natural'!L2</f>
        <v>0.28431902137260823</v>
      </c>
      <c r="I2" s="47">
        <f ca="1">'gas-ff-natural'!M2</f>
        <v>0.28184668205632468</v>
      </c>
      <c r="J2" s="1"/>
      <c r="K2">
        <v>1</v>
      </c>
      <c r="L2" t="s">
        <v>62</v>
      </c>
      <c r="M2" s="75">
        <f t="shared" ref="M2:S5" ca="1" si="1">AVERAGEIF($B$2:$B$117,$K2,C$2:C$117)</f>
        <v>0.3314349884465243</v>
      </c>
      <c r="N2" s="75">
        <f t="shared" ca="1" si="1"/>
        <v>0.32867303020946992</v>
      </c>
      <c r="O2" s="75">
        <f t="shared" ca="1" si="1"/>
        <v>0.32591107197241559</v>
      </c>
      <c r="P2" s="75">
        <f t="shared" ca="1" si="1"/>
        <v>0.32314911373536115</v>
      </c>
      <c r="Q2" s="75">
        <f t="shared" ca="1" si="1"/>
        <v>0.32038715549830676</v>
      </c>
      <c r="R2" s="75">
        <f t="shared" ca="1" si="1"/>
        <v>0.31762519726125243</v>
      </c>
      <c r="S2" s="75">
        <f t="shared" ca="1" si="1"/>
        <v>0.31486323902419805</v>
      </c>
    </row>
    <row r="3" spans="1:19" x14ac:dyDescent="0.25">
      <c r="A3" t="s">
        <v>1</v>
      </c>
      <c r="B3">
        <v>1</v>
      </c>
      <c r="C3" s="47">
        <f ca="1">'gas-ff-natural'!G3</f>
        <v>0.47294975488167496</v>
      </c>
      <c r="D3" s="46">
        <f ca="1">'gas-ff-natural'!H3</f>
        <v>0.46900850692432766</v>
      </c>
      <c r="E3" s="46">
        <f ca="1">'gas-ff-natural'!I3</f>
        <v>0.46506725896698037</v>
      </c>
      <c r="F3" s="46">
        <f ca="1">'gas-ff-natural'!J3</f>
        <v>0.46112601100963307</v>
      </c>
      <c r="G3" s="46">
        <f ca="1">'gas-ff-natural'!K3</f>
        <v>0.45718476305228578</v>
      </c>
      <c r="H3" s="46">
        <f ca="1">'gas-ff-natural'!L3</f>
        <v>0.45324351509493849</v>
      </c>
      <c r="I3" s="47">
        <f ca="1">'gas-ff-natural'!M3</f>
        <v>0.44930226713759119</v>
      </c>
      <c r="J3" s="1"/>
      <c r="K3">
        <v>2</v>
      </c>
      <c r="L3" t="s">
        <v>63</v>
      </c>
      <c r="M3" s="75">
        <f t="shared" ca="1" si="1"/>
        <v>0.3314349884465243</v>
      </c>
      <c r="N3" s="75">
        <f t="shared" ca="1" si="1"/>
        <v>0.30381540607598057</v>
      </c>
      <c r="O3" s="75">
        <f t="shared" ca="1" si="1"/>
        <v>0.27619582370543688</v>
      </c>
      <c r="P3" s="75">
        <f t="shared" ca="1" si="1"/>
        <v>0.24857624133489314</v>
      </c>
      <c r="Q3" s="75">
        <f t="shared" ca="1" si="1"/>
        <v>0.22095665896434952</v>
      </c>
      <c r="R3" s="75">
        <f t="shared" ca="1" si="1"/>
        <v>0.19333707659380589</v>
      </c>
      <c r="S3" s="75">
        <f t="shared" ca="1" si="1"/>
        <v>0.16571749422326215</v>
      </c>
    </row>
    <row r="4" spans="1:19" x14ac:dyDescent="0.25">
      <c r="A4" t="s">
        <v>19</v>
      </c>
      <c r="B4">
        <v>1</v>
      </c>
      <c r="C4" s="47">
        <f ca="1">'gas-ff-natural'!G4</f>
        <v>3.1759439583193411E-2</v>
      </c>
      <c r="D4" s="46">
        <f ca="1">'gas-ff-natural'!H4</f>
        <v>3.14947775866668E-2</v>
      </c>
      <c r="E4" s="46">
        <f ca="1">'gas-ff-natural'!I4</f>
        <v>3.1230115590140189E-2</v>
      </c>
      <c r="F4" s="46">
        <f ca="1">'gas-ff-natural'!J4</f>
        <v>3.0965453593613579E-2</v>
      </c>
      <c r="G4" s="46">
        <f ca="1">'gas-ff-natural'!K4</f>
        <v>3.0700791597086965E-2</v>
      </c>
      <c r="H4" s="46">
        <f ca="1">'gas-ff-natural'!L4</f>
        <v>3.0436129600560351E-2</v>
      </c>
      <c r="I4" s="47">
        <f ca="1">'gas-ff-natural'!M4</f>
        <v>3.017146760403374E-2</v>
      </c>
      <c r="J4" s="1"/>
      <c r="K4">
        <v>3</v>
      </c>
      <c r="L4" t="s">
        <v>64</v>
      </c>
      <c r="M4" s="75">
        <f t="shared" ca="1" si="1"/>
        <v>0.3314349884465243</v>
      </c>
      <c r="N4" s="75">
        <f t="shared" ca="1" si="1"/>
        <v>0.29552953136481741</v>
      </c>
      <c r="O4" s="75">
        <f t="shared" ca="1" si="1"/>
        <v>0.25962407428311068</v>
      </c>
      <c r="P4" s="75">
        <f t="shared" ca="1" si="1"/>
        <v>0.2237186172014039</v>
      </c>
      <c r="Q4" s="75">
        <f t="shared" ca="1" si="1"/>
        <v>0.18781316011969709</v>
      </c>
      <c r="R4" s="75">
        <f t="shared" ca="1" si="1"/>
        <v>0.15190770303799028</v>
      </c>
      <c r="S4" s="75">
        <f t="shared" ca="1" si="1"/>
        <v>0.11600224595628349</v>
      </c>
    </row>
    <row r="5" spans="1:19" x14ac:dyDescent="0.25">
      <c r="A5" t="s">
        <v>22</v>
      </c>
      <c r="B5">
        <v>1</v>
      </c>
      <c r="C5" s="47">
        <f ca="1">'gas-ff-natural'!G5</f>
        <v>0.24050231438574443</v>
      </c>
      <c r="D5" s="46">
        <f ca="1">'gas-ff-natural'!H5</f>
        <v>0.23849812843252988</v>
      </c>
      <c r="E5" s="46">
        <f ca="1">'gas-ff-natural'!I5</f>
        <v>0.23649394247931535</v>
      </c>
      <c r="F5" s="46">
        <f ca="1">'gas-ff-natural'!J5</f>
        <v>0.23448975652610082</v>
      </c>
      <c r="G5" s="46">
        <f ca="1">'gas-ff-natural'!K5</f>
        <v>0.23248557057288627</v>
      </c>
      <c r="H5" s="46">
        <f ca="1">'gas-ff-natural'!L5</f>
        <v>0.23048138461967171</v>
      </c>
      <c r="I5" s="47">
        <f ca="1">'gas-ff-natural'!M5</f>
        <v>0.22847719866645719</v>
      </c>
      <c r="J5" s="1"/>
      <c r="K5" s="76">
        <v>4</v>
      </c>
      <c r="L5" s="76" t="s">
        <v>65</v>
      </c>
      <c r="M5" s="75">
        <f t="shared" ca="1" si="1"/>
        <v>0.3314349884465243</v>
      </c>
      <c r="N5" s="75">
        <f t="shared" ca="1" si="1"/>
        <v>0.27895778194249127</v>
      </c>
      <c r="O5" s="75">
        <f t="shared" ca="1" si="1"/>
        <v>0.22648057543845829</v>
      </c>
      <c r="P5" s="75">
        <f t="shared" ca="1" si="1"/>
        <v>0.17400336893442531</v>
      </c>
      <c r="Q5" s="75">
        <f t="shared" ca="1" si="1"/>
        <v>0.12152616243039221</v>
      </c>
      <c r="R5" s="75">
        <f t="shared" ca="1" si="1"/>
        <v>6.9048955926359235E-2</v>
      </c>
      <c r="S5" s="75">
        <f t="shared" ca="1" si="1"/>
        <v>1.657174942232623E-2</v>
      </c>
    </row>
    <row r="6" spans="1:19" x14ac:dyDescent="0.25">
      <c r="A6" t="s">
        <v>28</v>
      </c>
      <c r="B6">
        <v>1</v>
      </c>
      <c r="C6" s="47">
        <f ca="1">'gas-ff-natural'!G6</f>
        <v>0.10416324527026102</v>
      </c>
      <c r="D6" s="46">
        <f ca="1">'gas-ff-natural'!H6</f>
        <v>0.10329521822634218</v>
      </c>
      <c r="E6" s="46">
        <f ca="1">'gas-ff-natural'!I6</f>
        <v>0.10242719118242333</v>
      </c>
      <c r="F6" s="46">
        <f ca="1">'gas-ff-natural'!J6</f>
        <v>0.10155916413850449</v>
      </c>
      <c r="G6" s="46">
        <f ca="1">'gas-ff-natural'!K6</f>
        <v>0.10069113709458564</v>
      </c>
      <c r="H6" s="46">
        <f ca="1">'gas-ff-natural'!L6</f>
        <v>9.9823110050666797E-2</v>
      </c>
      <c r="I6" s="47">
        <f ca="1">'gas-ff-natural'!M6</f>
        <v>9.8955083006747963E-2</v>
      </c>
      <c r="L6" s="1"/>
      <c r="M6" s="1"/>
      <c r="N6" s="1"/>
      <c r="O6" s="1"/>
      <c r="P6" s="1"/>
      <c r="Q6" s="1"/>
      <c r="R6" s="1"/>
    </row>
    <row r="7" spans="1:19" x14ac:dyDescent="0.25">
      <c r="A7" t="s">
        <v>13</v>
      </c>
      <c r="B7">
        <v>1</v>
      </c>
      <c r="C7" s="47">
        <f ca="1">'gas-ff-natural'!G7</f>
        <v>0.36064190974568017</v>
      </c>
      <c r="D7" s="46">
        <f ca="1">'gas-ff-natural'!H7</f>
        <v>0.35763656049779952</v>
      </c>
      <c r="E7" s="46">
        <f ca="1">'gas-ff-natural'!I7</f>
        <v>0.35463121124991887</v>
      </c>
      <c r="F7" s="46">
        <f ca="1">'gas-ff-natural'!J7</f>
        <v>0.35162586200203816</v>
      </c>
      <c r="G7" s="46">
        <f ca="1">'gas-ff-natural'!K7</f>
        <v>0.34862051275415751</v>
      </c>
      <c r="H7" s="46">
        <f ca="1">'gas-ff-natural'!L7</f>
        <v>0.34561516350627686</v>
      </c>
      <c r="I7" s="47">
        <f ca="1">'gas-ff-natural'!M7</f>
        <v>0.34260981425839615</v>
      </c>
      <c r="L7" s="1"/>
      <c r="M7" s="1"/>
      <c r="N7" s="1"/>
      <c r="O7" s="1"/>
      <c r="P7" s="1"/>
      <c r="Q7" s="1"/>
      <c r="R7" s="1"/>
    </row>
    <row r="8" spans="1:19" x14ac:dyDescent="0.25">
      <c r="A8" t="s">
        <v>17</v>
      </c>
      <c r="B8">
        <v>1</v>
      </c>
      <c r="C8" s="47">
        <f ca="1">'gas-ff-natural'!G8</f>
        <v>0.31616836815211347</v>
      </c>
      <c r="D8" s="46">
        <f ca="1">'gas-ff-natural'!H8</f>
        <v>0.31353363175084586</v>
      </c>
      <c r="E8" s="46">
        <f ca="1">'gas-ff-natural'!I8</f>
        <v>0.31089889534957826</v>
      </c>
      <c r="F8" s="46">
        <f ca="1">'gas-ff-natural'!J8</f>
        <v>0.30826415894831066</v>
      </c>
      <c r="G8" s="46">
        <f ca="1">'gas-ff-natural'!K8</f>
        <v>0.30562942254704306</v>
      </c>
      <c r="H8" s="46">
        <f ca="1">'gas-ff-natural'!L8</f>
        <v>0.3029946861457754</v>
      </c>
      <c r="I8" s="47">
        <f ca="1">'gas-ff-natural'!M8</f>
        <v>0.3003599497445078</v>
      </c>
      <c r="L8" s="1"/>
      <c r="M8" s="1"/>
      <c r="N8" s="1"/>
      <c r="O8" s="1"/>
      <c r="P8" s="1"/>
      <c r="Q8" s="1"/>
      <c r="R8" s="1"/>
    </row>
    <row r="9" spans="1:19" x14ac:dyDescent="0.25">
      <c r="A9" t="s">
        <v>25</v>
      </c>
      <c r="B9">
        <v>1</v>
      </c>
      <c r="C9" s="47">
        <f ca="1">'gas-ff-natural'!G9</f>
        <v>0.10276406672422422</v>
      </c>
      <c r="D9" s="46">
        <f ca="1">'gas-ff-natural'!H9</f>
        <v>0.10190769950152236</v>
      </c>
      <c r="E9" s="46">
        <f ca="1">'gas-ff-natural'!I9</f>
        <v>0.10105133227882049</v>
      </c>
      <c r="F9" s="46">
        <f ca="1">'gas-ff-natural'!J9</f>
        <v>0.10019496505611862</v>
      </c>
      <c r="G9" s="46">
        <f ca="1">'gas-ff-natural'!K9</f>
        <v>9.9338597833416753E-2</v>
      </c>
      <c r="H9" s="46">
        <f ca="1">'gas-ff-natural'!L9</f>
        <v>9.8482230610714871E-2</v>
      </c>
      <c r="I9" s="47">
        <f ca="1">'gas-ff-natural'!M9</f>
        <v>9.7625863388013004E-2</v>
      </c>
      <c r="L9" s="1"/>
      <c r="M9" s="1"/>
      <c r="N9" s="1"/>
      <c r="O9" s="1"/>
      <c r="P9" s="1"/>
      <c r="Q9" s="1"/>
      <c r="R9" s="1"/>
    </row>
    <row r="10" spans="1:19" x14ac:dyDescent="0.25">
      <c r="A10" t="s">
        <v>11</v>
      </c>
      <c r="B10">
        <v>1</v>
      </c>
      <c r="C10" s="47">
        <f ca="1">'gas-ff-natural'!G10</f>
        <v>1.0901245339189347E-2</v>
      </c>
      <c r="D10" s="46">
        <f ca="1">'gas-ff-natural'!H10</f>
        <v>1.0810401628029436E-2</v>
      </c>
      <c r="E10" s="46">
        <f ca="1">'gas-ff-natural'!I10</f>
        <v>1.0719557916869526E-2</v>
      </c>
      <c r="F10" s="46">
        <f ca="1">'gas-ff-natural'!J10</f>
        <v>1.0628714205709613E-2</v>
      </c>
      <c r="G10" s="46">
        <f ca="1">'gas-ff-natural'!K10</f>
        <v>1.0537870494549703E-2</v>
      </c>
      <c r="H10" s="46">
        <f ca="1">'gas-ff-natural'!L10</f>
        <v>1.0447026783389792E-2</v>
      </c>
      <c r="I10" s="47">
        <f ca="1">'gas-ff-natural'!M10</f>
        <v>1.035618307222988E-2</v>
      </c>
      <c r="L10" s="1"/>
      <c r="M10" s="1"/>
      <c r="N10" s="1"/>
      <c r="O10" s="1"/>
      <c r="P10" s="1"/>
      <c r="Q10" s="1"/>
      <c r="R10" s="1"/>
    </row>
    <row r="11" spans="1:19" x14ac:dyDescent="0.25">
      <c r="A11" t="s">
        <v>3</v>
      </c>
      <c r="B11">
        <v>1</v>
      </c>
      <c r="C11" s="47">
        <f ca="1">'gas-ff-natural'!G11</f>
        <v>0.39053259488830044</v>
      </c>
      <c r="D11" s="46">
        <f ca="1">'gas-ff-natural'!H11</f>
        <v>0.38727815659756459</v>
      </c>
      <c r="E11" s="46">
        <f ca="1">'gas-ff-natural'!I11</f>
        <v>0.38402371830682874</v>
      </c>
      <c r="F11" s="46">
        <f ca="1">'gas-ff-natural'!J11</f>
        <v>0.38076928001609289</v>
      </c>
      <c r="G11" s="46">
        <f ca="1">'gas-ff-natural'!K11</f>
        <v>0.37751484172535704</v>
      </c>
      <c r="H11" s="46">
        <f ca="1">'gas-ff-natural'!L11</f>
        <v>0.37426040343462119</v>
      </c>
      <c r="I11" s="47">
        <f ca="1">'gas-ff-natural'!M11</f>
        <v>0.3710059651438854</v>
      </c>
      <c r="L11" s="1"/>
      <c r="M11" s="1"/>
      <c r="N11" s="1"/>
      <c r="O11" s="1"/>
      <c r="P11" s="1"/>
      <c r="Q11" s="1"/>
      <c r="R11" s="1"/>
    </row>
    <row r="12" spans="1:19" x14ac:dyDescent="0.25">
      <c r="A12" t="s">
        <v>2</v>
      </c>
      <c r="B12">
        <v>1</v>
      </c>
      <c r="C12" s="47">
        <f ca="1">'gas-ff-natural'!G12</f>
        <v>0.4741913858103588</v>
      </c>
      <c r="D12" s="46">
        <f ca="1">'gas-ff-natural'!H12</f>
        <v>0.47023979092860579</v>
      </c>
      <c r="E12" s="46">
        <f ca="1">'gas-ff-natural'!I12</f>
        <v>0.46628819604685279</v>
      </c>
      <c r="F12" s="46">
        <f ca="1">'gas-ff-natural'!J12</f>
        <v>0.46233660116509978</v>
      </c>
      <c r="G12" s="46">
        <f ca="1">'gas-ff-natural'!K12</f>
        <v>0.45838500628334677</v>
      </c>
      <c r="H12" s="46">
        <f ca="1">'gas-ff-natural'!L12</f>
        <v>0.45443341140159377</v>
      </c>
      <c r="I12" s="47">
        <f ca="1">'gas-ff-natural'!M12</f>
        <v>0.45048181651984082</v>
      </c>
      <c r="L12" s="1"/>
      <c r="M12" s="1"/>
      <c r="N12" s="1"/>
      <c r="O12" s="1"/>
      <c r="P12" s="1"/>
      <c r="Q12" s="1"/>
      <c r="R12" s="1"/>
    </row>
    <row r="13" spans="1:19" x14ac:dyDescent="0.25">
      <c r="A13" t="s">
        <v>16</v>
      </c>
      <c r="B13">
        <v>1</v>
      </c>
      <c r="C13" s="47">
        <f ca="1">'gas-ff-natural'!G13</f>
        <v>7.5518520516346277E-2</v>
      </c>
      <c r="D13" s="46">
        <f ca="1">'gas-ff-natural'!H13</f>
        <v>7.4889199512043397E-2</v>
      </c>
      <c r="E13" s="46">
        <f ca="1">'gas-ff-natural'!I13</f>
        <v>7.4259878507740504E-2</v>
      </c>
      <c r="F13" s="46">
        <f ca="1">'gas-ff-natural'!J13</f>
        <v>7.363055750343761E-2</v>
      </c>
      <c r="G13" s="46">
        <f ca="1">'gas-ff-natural'!K13</f>
        <v>7.3001236499134731E-2</v>
      </c>
      <c r="H13" s="46">
        <f ca="1">'gas-ff-natural'!L13</f>
        <v>7.2371915494831851E-2</v>
      </c>
      <c r="I13" s="47">
        <f ca="1">'gas-ff-natural'!M13</f>
        <v>7.1742594490528958E-2</v>
      </c>
      <c r="L13" s="1"/>
      <c r="M13" s="1"/>
      <c r="N13" s="1"/>
      <c r="O13" s="1"/>
      <c r="P13" s="1"/>
      <c r="Q13" s="1"/>
      <c r="R13" s="1"/>
    </row>
    <row r="14" spans="1:19" x14ac:dyDescent="0.25">
      <c r="A14" t="s">
        <v>15</v>
      </c>
      <c r="B14">
        <v>1</v>
      </c>
      <c r="C14" s="47">
        <f ca="1">'gas-ff-natural'!G14</f>
        <v>0.48059960100391985</v>
      </c>
      <c r="D14" s="46">
        <f ca="1">'gas-ff-natural'!H14</f>
        <v>0.47659460432888717</v>
      </c>
      <c r="E14" s="46">
        <f ca="1">'gas-ff-natural'!I14</f>
        <v>0.47258960765385449</v>
      </c>
      <c r="F14" s="46">
        <f ca="1">'gas-ff-natural'!J14</f>
        <v>0.46858461097882181</v>
      </c>
      <c r="G14" s="46">
        <f ca="1">'gas-ff-natural'!K14</f>
        <v>0.46457961430378913</v>
      </c>
      <c r="H14" s="46">
        <f ca="1">'gas-ff-natural'!L14</f>
        <v>0.46057461762875651</v>
      </c>
      <c r="I14" s="47">
        <f ca="1">'gas-ff-natural'!M14</f>
        <v>0.45656962095372383</v>
      </c>
      <c r="L14" s="1"/>
      <c r="M14" s="1"/>
      <c r="N14" s="1"/>
      <c r="O14" s="1"/>
      <c r="P14" s="1"/>
      <c r="Q14" s="1"/>
      <c r="R14" s="1"/>
    </row>
    <row r="15" spans="1:19" x14ac:dyDescent="0.25">
      <c r="A15" t="s">
        <v>18</v>
      </c>
      <c r="B15">
        <v>1</v>
      </c>
      <c r="C15" s="47">
        <f ca="1">'gas-ff-natural'!G15</f>
        <v>0.26020538128474635</v>
      </c>
      <c r="D15" s="46">
        <f ca="1">'gas-ff-natural'!H15</f>
        <v>0.25803700310737349</v>
      </c>
      <c r="E15" s="46">
        <f ca="1">'gas-ff-natural'!I15</f>
        <v>0.25586862493000062</v>
      </c>
      <c r="F15" s="46">
        <f ca="1">'gas-ff-natural'!J15</f>
        <v>0.2537002467526277</v>
      </c>
      <c r="G15" s="46">
        <f ca="1">'gas-ff-natural'!K15</f>
        <v>0.25153186857525478</v>
      </c>
      <c r="H15" s="46">
        <f ca="1">'gas-ff-natural'!L15</f>
        <v>0.24936349039788192</v>
      </c>
      <c r="I15" s="47">
        <f ca="1">'gas-ff-natural'!M15</f>
        <v>0.24719511222050902</v>
      </c>
      <c r="L15" s="1"/>
      <c r="M15" s="1"/>
      <c r="N15" s="1"/>
      <c r="O15" s="1"/>
      <c r="P15" s="1"/>
      <c r="Q15" s="1"/>
      <c r="R15" s="1"/>
    </row>
    <row r="16" spans="1:19" x14ac:dyDescent="0.25">
      <c r="A16" t="s">
        <v>5</v>
      </c>
      <c r="B16">
        <v>1</v>
      </c>
      <c r="C16" s="47">
        <f ca="1">'gas-ff-natural'!G16</f>
        <v>0.65158628779581818</v>
      </c>
      <c r="D16" s="46">
        <f ca="1">'gas-ff-natural'!H16</f>
        <v>0.64615640206418634</v>
      </c>
      <c r="E16" s="46">
        <f ca="1">'gas-ff-natural'!I16</f>
        <v>0.64072651633255451</v>
      </c>
      <c r="F16" s="46">
        <f ca="1">'gas-ff-natural'!J16</f>
        <v>0.63529663060092267</v>
      </c>
      <c r="G16" s="46">
        <f ca="1">'gas-ff-natural'!K16</f>
        <v>0.62986674486929084</v>
      </c>
      <c r="H16" s="46">
        <f ca="1">'gas-ff-natural'!L16</f>
        <v>0.62443685913765901</v>
      </c>
      <c r="I16" s="47">
        <f ca="1">'gas-ff-natural'!M16</f>
        <v>0.61900697340602728</v>
      </c>
      <c r="L16" s="1"/>
      <c r="M16" s="1"/>
      <c r="N16" s="1"/>
      <c r="O16" s="1"/>
      <c r="P16" s="1"/>
      <c r="Q16" s="1"/>
      <c r="R16" s="1"/>
    </row>
    <row r="17" spans="1:18" x14ac:dyDescent="0.25">
      <c r="A17" t="s">
        <v>23</v>
      </c>
      <c r="B17">
        <v>1</v>
      </c>
      <c r="C17" s="47">
        <f ca="1">'gas-ff-natural'!G17</f>
        <v>0.13033450838953478</v>
      </c>
      <c r="D17" s="46">
        <f ca="1">'gas-ff-natural'!H17</f>
        <v>0.12924838748628867</v>
      </c>
      <c r="E17" s="46">
        <f ca="1">'gas-ff-natural'!I17</f>
        <v>0.12816226658304253</v>
      </c>
      <c r="F17" s="46">
        <f ca="1">'gas-ff-natural'!J17</f>
        <v>0.12707614567979642</v>
      </c>
      <c r="G17" s="46">
        <f ca="1">'gas-ff-natural'!K17</f>
        <v>0.1259900247765503</v>
      </c>
      <c r="H17" s="46">
        <f ca="1">'gas-ff-natural'!L17</f>
        <v>0.12490390387330416</v>
      </c>
      <c r="I17" s="47">
        <f ca="1">'gas-ff-natural'!M17</f>
        <v>0.12381778297005804</v>
      </c>
      <c r="L17" s="1"/>
      <c r="M17" s="1"/>
      <c r="N17" s="1"/>
      <c r="O17" s="1"/>
      <c r="P17" s="1"/>
      <c r="Q17" s="1"/>
      <c r="R17" s="1"/>
    </row>
    <row r="18" spans="1:18" x14ac:dyDescent="0.25">
      <c r="A18" t="s">
        <v>24</v>
      </c>
      <c r="B18">
        <v>1</v>
      </c>
      <c r="C18" s="47">
        <f ca="1">'gas-ff-natural'!G18</f>
        <v>0.1457304933468517</v>
      </c>
      <c r="D18" s="46">
        <f ca="1">'gas-ff-natural'!H18</f>
        <v>0.14451607256896126</v>
      </c>
      <c r="E18" s="46">
        <f ca="1">'gas-ff-natural'!I18</f>
        <v>0.14330165179107082</v>
      </c>
      <c r="F18" s="46">
        <f ca="1">'gas-ff-natural'!J18</f>
        <v>0.14208723101318038</v>
      </c>
      <c r="G18" s="46">
        <f ca="1">'gas-ff-natural'!K18</f>
        <v>0.14087281023528997</v>
      </c>
      <c r="H18" s="46">
        <f ca="1">'gas-ff-natural'!L18</f>
        <v>0.13965838945739956</v>
      </c>
      <c r="I18" s="47">
        <f ca="1">'gas-ff-natural'!M18</f>
        <v>0.13844396867950912</v>
      </c>
      <c r="L18" s="1"/>
      <c r="M18" s="1"/>
      <c r="N18" s="1"/>
      <c r="O18" s="1"/>
      <c r="P18" s="1"/>
      <c r="Q18" s="1"/>
      <c r="R18" s="1"/>
    </row>
    <row r="19" spans="1:18" x14ac:dyDescent="0.25">
      <c r="A19" t="s">
        <v>27</v>
      </c>
      <c r="B19">
        <v>1</v>
      </c>
      <c r="C19" s="47">
        <f ca="1">'gas-ff-natural'!G19</f>
        <v>0.46545662181200764</v>
      </c>
      <c r="D19" s="46">
        <f ca="1">'gas-ff-natural'!H19</f>
        <v>0.46157781663024089</v>
      </c>
      <c r="E19" s="46">
        <f ca="1">'gas-ff-natural'!I19</f>
        <v>0.45769901144847414</v>
      </c>
      <c r="F19" s="46">
        <f ca="1">'gas-ff-natural'!J19</f>
        <v>0.45382020626670738</v>
      </c>
      <c r="G19" s="46">
        <f ca="1">'gas-ff-natural'!K19</f>
        <v>0.44994140108494068</v>
      </c>
      <c r="H19" s="46">
        <f ca="1">'gas-ff-natural'!L19</f>
        <v>0.44606259590317399</v>
      </c>
      <c r="I19" s="47">
        <f ca="1">'gas-ff-natural'!M19</f>
        <v>0.44218379072140723</v>
      </c>
      <c r="L19" s="1"/>
      <c r="M19" s="1"/>
      <c r="N19" s="1"/>
      <c r="O19" s="1"/>
      <c r="P19" s="1"/>
      <c r="Q19" s="1"/>
      <c r="R19" s="1"/>
    </row>
    <row r="20" spans="1:18" x14ac:dyDescent="0.25">
      <c r="A20" t="s">
        <v>29</v>
      </c>
      <c r="B20">
        <v>1</v>
      </c>
      <c r="C20" s="47">
        <f ca="1">'gas-ff-natural'!G20</f>
        <v>0.5519577783557843</v>
      </c>
      <c r="D20" s="46">
        <f ca="1">'gas-ff-natural'!H20</f>
        <v>0.54735813020281943</v>
      </c>
      <c r="E20" s="46">
        <f ca="1">'gas-ff-natural'!I20</f>
        <v>0.54275848204985455</v>
      </c>
      <c r="F20" s="46">
        <f ca="1">'gas-ff-natural'!J20</f>
        <v>0.53815883389688968</v>
      </c>
      <c r="G20" s="46">
        <f ca="1">'gas-ff-natural'!K20</f>
        <v>0.5335591857439248</v>
      </c>
      <c r="H20" s="46">
        <f ca="1">'gas-ff-natural'!L20</f>
        <v>0.52895953759095993</v>
      </c>
      <c r="I20" s="47">
        <f ca="1">'gas-ff-natural'!M20</f>
        <v>0.52435988943799505</v>
      </c>
      <c r="L20" s="1"/>
      <c r="M20" s="1"/>
      <c r="N20" s="1"/>
      <c r="O20" s="1"/>
      <c r="P20" s="1"/>
      <c r="Q20" s="1"/>
      <c r="R20" s="1"/>
    </row>
    <row r="21" spans="1:18" x14ac:dyDescent="0.25">
      <c r="A21" t="s">
        <v>8</v>
      </c>
      <c r="B21">
        <v>1</v>
      </c>
      <c r="C21" s="47">
        <f ca="1">'gas-ff-natural'!G21</f>
        <v>0.90397500925969432</v>
      </c>
      <c r="D21" s="46">
        <f ca="1">'gas-ff-natural'!H21</f>
        <v>0.89644188418253024</v>
      </c>
      <c r="E21" s="46">
        <f ca="1">'gas-ff-natural'!I21</f>
        <v>0.88890875910536615</v>
      </c>
      <c r="F21" s="46">
        <f ca="1">'gas-ff-natural'!J21</f>
        <v>0.88137563402820196</v>
      </c>
      <c r="G21" s="46">
        <f ca="1">'gas-ff-natural'!K21</f>
        <v>0.87384250895103788</v>
      </c>
      <c r="H21" s="46">
        <f ca="1">'gas-ff-natural'!L21</f>
        <v>0.8663093838738738</v>
      </c>
      <c r="I21" s="47">
        <f ca="1">'gas-ff-natural'!M21</f>
        <v>0.8587762587967096</v>
      </c>
      <c r="L21" s="1"/>
      <c r="M21" s="1"/>
      <c r="N21" s="1"/>
      <c r="O21" s="1"/>
      <c r="P21" s="1"/>
      <c r="Q21" s="1"/>
      <c r="R21" s="1"/>
    </row>
    <row r="22" spans="1:18" x14ac:dyDescent="0.25">
      <c r="A22" t="s">
        <v>6</v>
      </c>
      <c r="B22">
        <v>1</v>
      </c>
      <c r="C22" s="47">
        <f ca="1">'gas-ff-natural'!G22</f>
        <v>0.23959359863678004</v>
      </c>
      <c r="D22" s="46">
        <f ca="1">'gas-ff-natural'!H22</f>
        <v>0.23759698531480686</v>
      </c>
      <c r="E22" s="46">
        <f ca="1">'gas-ff-natural'!I22</f>
        <v>0.23560037199283368</v>
      </c>
      <c r="F22" s="46">
        <f ca="1">'gas-ff-natural'!J22</f>
        <v>0.23360375867086053</v>
      </c>
      <c r="G22" s="46">
        <f ca="1">'gas-ff-natural'!K22</f>
        <v>0.23160714534888735</v>
      </c>
      <c r="H22" s="46">
        <f ca="1">'gas-ff-natural'!L22</f>
        <v>0.22961053202691417</v>
      </c>
      <c r="I22" s="47">
        <f ca="1">'gas-ff-natural'!M22</f>
        <v>0.22761391870494102</v>
      </c>
      <c r="L22" s="1"/>
      <c r="M22" s="1"/>
      <c r="N22" s="1"/>
      <c r="O22" s="1"/>
      <c r="P22" s="1"/>
      <c r="Q22" s="1"/>
      <c r="R22" s="1"/>
    </row>
    <row r="23" spans="1:18" x14ac:dyDescent="0.25">
      <c r="A23" t="s">
        <v>21</v>
      </c>
      <c r="B23">
        <v>1</v>
      </c>
      <c r="C23" s="47">
        <f ca="1">'gas-ff-natural'!G23</f>
        <v>0.17041135544060448</v>
      </c>
      <c r="D23" s="46">
        <f ca="1">'gas-ff-natural'!H23</f>
        <v>0.16899126081193278</v>
      </c>
      <c r="E23" s="46">
        <f ca="1">'gas-ff-natural'!I23</f>
        <v>0.16757116618326107</v>
      </c>
      <c r="F23" s="46">
        <f ca="1">'gas-ff-natural'!J23</f>
        <v>0.16615107155458936</v>
      </c>
      <c r="G23" s="46">
        <f ca="1">'gas-ff-natural'!K23</f>
        <v>0.16473097692591765</v>
      </c>
      <c r="H23" s="46">
        <f ca="1">'gas-ff-natural'!L23</f>
        <v>0.16331088229724594</v>
      </c>
      <c r="I23" s="47">
        <f ca="1">'gas-ff-natural'!M23</f>
        <v>0.16189078766857426</v>
      </c>
      <c r="L23" s="1"/>
      <c r="M23" s="1"/>
      <c r="N23" s="1"/>
      <c r="O23" s="1"/>
      <c r="P23" s="1"/>
      <c r="Q23" s="1"/>
      <c r="R23" s="1"/>
    </row>
    <row r="24" spans="1:18" x14ac:dyDescent="0.25">
      <c r="A24" t="s">
        <v>10</v>
      </c>
      <c r="B24">
        <v>1</v>
      </c>
      <c r="C24" s="47">
        <f ca="1">'gas-ff-natural'!G24</f>
        <v>0.41314559928412281</v>
      </c>
      <c r="D24" s="46">
        <f ca="1">'gas-ff-natural'!H24</f>
        <v>0.40970271929008845</v>
      </c>
      <c r="E24" s="46">
        <f ca="1">'gas-ff-natural'!I24</f>
        <v>0.40625983929605408</v>
      </c>
      <c r="F24" s="46">
        <f ca="1">'gas-ff-natural'!J24</f>
        <v>0.40281695930201972</v>
      </c>
      <c r="G24" s="46">
        <f ca="1">'gas-ff-natural'!K24</f>
        <v>0.39937407930798535</v>
      </c>
      <c r="H24" s="46">
        <f ca="1">'gas-ff-natural'!L24</f>
        <v>0.39593119931395104</v>
      </c>
      <c r="I24" s="47">
        <f ca="1">'gas-ff-natural'!M24</f>
        <v>0.39248831931991668</v>
      </c>
      <c r="L24" s="1"/>
      <c r="M24" s="1"/>
      <c r="N24" s="1"/>
      <c r="O24" s="1"/>
      <c r="P24" s="1"/>
      <c r="Q24" s="1"/>
      <c r="R24" s="1"/>
    </row>
    <row r="25" spans="1:18" x14ac:dyDescent="0.25">
      <c r="A25" t="s">
        <v>20</v>
      </c>
      <c r="B25">
        <v>1</v>
      </c>
      <c r="C25" s="47">
        <f ca="1">'gas-ff-natural'!G25</f>
        <v>0.85104303364916811</v>
      </c>
      <c r="D25" s="46">
        <f ca="1">'gas-ff-natural'!H25</f>
        <v>0.84395100836875836</v>
      </c>
      <c r="E25" s="46">
        <f ca="1">'gas-ff-natural'!I25</f>
        <v>0.83685898308834861</v>
      </c>
      <c r="F25" s="46">
        <f ca="1">'gas-ff-natural'!J25</f>
        <v>0.82976695780793885</v>
      </c>
      <c r="G25" s="46">
        <f ca="1">'gas-ff-natural'!K25</f>
        <v>0.8226749325275291</v>
      </c>
      <c r="H25" s="46">
        <f ca="1">'gas-ff-natural'!L25</f>
        <v>0.81558290724711946</v>
      </c>
      <c r="I25" s="47">
        <f ca="1">'gas-ff-natural'!M25</f>
        <v>0.80849088196670971</v>
      </c>
      <c r="L25" s="1"/>
      <c r="M25" s="1"/>
      <c r="N25" s="1"/>
      <c r="O25" s="1"/>
      <c r="P25" s="1"/>
      <c r="Q25" s="1"/>
      <c r="R25" s="1"/>
    </row>
    <row r="26" spans="1:18" x14ac:dyDescent="0.25">
      <c r="A26" t="s">
        <v>26</v>
      </c>
      <c r="B26">
        <v>1</v>
      </c>
      <c r="C26" s="47">
        <f ca="1">'gas-ff-natural'!G26</f>
        <v>0.12692161450912148</v>
      </c>
      <c r="D26" s="46">
        <f ca="1">'gas-ff-natural'!H26</f>
        <v>0.12586393438821214</v>
      </c>
      <c r="E26" s="46">
        <f ca="1">'gas-ff-natural'!I26</f>
        <v>0.1248062542673028</v>
      </c>
      <c r="F26" s="46">
        <f ca="1">'gas-ff-natural'!J26</f>
        <v>0.12374857414639345</v>
      </c>
      <c r="G26" s="46">
        <f ca="1">'gas-ff-natural'!K26</f>
        <v>0.12269089402548411</v>
      </c>
      <c r="H26" s="46">
        <f ca="1">'gas-ff-natural'!L26</f>
        <v>0.12163321390457477</v>
      </c>
      <c r="I26" s="47">
        <f ca="1">'gas-ff-natural'!M26</f>
        <v>0.12057553378366541</v>
      </c>
      <c r="L26" s="1"/>
      <c r="M26" s="1"/>
      <c r="N26" s="1"/>
      <c r="O26" s="1"/>
      <c r="P26" s="1"/>
      <c r="Q26" s="1"/>
      <c r="R26" s="1"/>
    </row>
    <row r="27" spans="1:18" x14ac:dyDescent="0.25">
      <c r="A27" t="s">
        <v>7</v>
      </c>
      <c r="B27">
        <v>1</v>
      </c>
      <c r="C27" s="47">
        <f ca="1">'gas-ff-natural'!G27</f>
        <v>0.33347622752148715</v>
      </c>
      <c r="D27" s="46">
        <f ca="1">'gas-ff-natural'!H27</f>
        <v>0.33069725895880808</v>
      </c>
      <c r="E27" s="46">
        <f ca="1">'gas-ff-natural'!I27</f>
        <v>0.32791829039612902</v>
      </c>
      <c r="F27" s="46">
        <f ca="1">'gas-ff-natural'!J27</f>
        <v>0.32513932183344996</v>
      </c>
      <c r="G27" s="46">
        <f ca="1">'gas-ff-natural'!K27</f>
        <v>0.32236035327077089</v>
      </c>
      <c r="H27" s="46">
        <f ca="1">'gas-ff-natural'!L27</f>
        <v>0.31958138470809183</v>
      </c>
      <c r="I27" s="47">
        <f ca="1">'gas-ff-natural'!M27</f>
        <v>0.31680241614541277</v>
      </c>
      <c r="L27" s="1"/>
      <c r="M27" s="1"/>
      <c r="N27" s="1"/>
      <c r="O27" s="1"/>
      <c r="P27" s="1"/>
      <c r="Q27" s="1"/>
      <c r="R27" s="1"/>
    </row>
    <row r="28" spans="1:18" x14ac:dyDescent="0.25">
      <c r="A28" t="s">
        <v>9</v>
      </c>
      <c r="B28">
        <v>1</v>
      </c>
      <c r="C28" s="47">
        <f ca="1">'gas-ff-natural'!G28</f>
        <v>1.1445573504387156E-2</v>
      </c>
      <c r="D28" s="46">
        <f ca="1">'gas-ff-natural'!H28</f>
        <v>1.135019372518393E-2</v>
      </c>
      <c r="E28" s="46">
        <f ca="1">'gas-ff-natural'!I28</f>
        <v>1.1254813945980704E-2</v>
      </c>
      <c r="F28" s="46">
        <f ca="1">'gas-ff-natural'!J28</f>
        <v>1.1159434166777477E-2</v>
      </c>
      <c r="G28" s="46">
        <f ca="1">'gas-ff-natural'!K28</f>
        <v>1.1064054387574251E-2</v>
      </c>
      <c r="H28" s="46">
        <f ca="1">'gas-ff-natural'!L28</f>
        <v>1.0968674608371025E-2</v>
      </c>
      <c r="I28" s="47">
        <f ca="1">'gas-ff-natural'!M28</f>
        <v>1.0873294829167797E-2</v>
      </c>
      <c r="L28" s="1"/>
      <c r="M28" s="1"/>
      <c r="N28" s="1"/>
      <c r="O28" s="1"/>
      <c r="P28" s="1"/>
      <c r="Q28" s="1"/>
      <c r="R28" s="1"/>
    </row>
    <row r="29" spans="1:18" x14ac:dyDescent="0.25">
      <c r="A29" t="s">
        <v>14</v>
      </c>
      <c r="B29">
        <v>1</v>
      </c>
      <c r="C29" s="47">
        <f ca="1">'gas-ff-natural'!G29</f>
        <v>0.25512800383536571</v>
      </c>
      <c r="D29" s="46">
        <f ca="1">'gas-ff-natural'!H29</f>
        <v>0.25300193713673769</v>
      </c>
      <c r="E29" s="46">
        <f ca="1">'gas-ff-natural'!I29</f>
        <v>0.25087587043810966</v>
      </c>
      <c r="F29" s="46">
        <f ca="1">'gas-ff-natural'!J29</f>
        <v>0.24874980373948161</v>
      </c>
      <c r="G29" s="46">
        <f ca="1">'gas-ff-natural'!K29</f>
        <v>0.24662373704085355</v>
      </c>
      <c r="H29" s="46">
        <f ca="1">'gas-ff-natural'!L29</f>
        <v>0.24449767034222547</v>
      </c>
      <c r="I29" s="47">
        <f ca="1">'gas-ff-natural'!M29</f>
        <v>0.24237160364359742</v>
      </c>
      <c r="L29" s="1"/>
      <c r="M29" s="1"/>
      <c r="N29" s="1"/>
      <c r="O29" s="1"/>
      <c r="P29" s="1"/>
      <c r="Q29" s="1"/>
      <c r="R29" s="1"/>
    </row>
    <row r="30" spans="1:18" x14ac:dyDescent="0.25">
      <c r="A30" t="s">
        <v>4</v>
      </c>
      <c r="B30">
        <v>1</v>
      </c>
      <c r="C30" s="47">
        <f ca="1">'gas-ff-natural'!G30</f>
        <v>0.74383041406869788</v>
      </c>
      <c r="D30" s="46">
        <f ca="1">'gas-ff-natural'!H30</f>
        <v>0.73763182728479204</v>
      </c>
      <c r="E30" s="46">
        <f ca="1">'gas-ff-natural'!I30</f>
        <v>0.73143324050088621</v>
      </c>
      <c r="F30" s="46">
        <f ca="1">'gas-ff-natural'!J30</f>
        <v>0.72523465371698037</v>
      </c>
      <c r="G30" s="46">
        <f ca="1">'gas-ff-natural'!K30</f>
        <v>0.71903606693307454</v>
      </c>
      <c r="H30" s="46">
        <f ca="1">'gas-ff-natural'!L30</f>
        <v>0.71283748014916881</v>
      </c>
      <c r="I30" s="47">
        <f ca="1">'gas-ff-natural'!M30</f>
        <v>0.70663889336526298</v>
      </c>
      <c r="L30" s="1"/>
      <c r="M30" s="1"/>
      <c r="N30" s="1"/>
      <c r="O30" s="1"/>
      <c r="P30" s="1"/>
      <c r="Q30" s="1"/>
      <c r="R30" s="1"/>
    </row>
    <row r="31" spans="1:18" x14ac:dyDescent="0.25">
      <c r="A31" t="s">
        <v>12</v>
      </c>
      <c r="B31">
        <f t="shared" ref="B31:B94" si="2">B2+1</f>
        <v>2</v>
      </c>
      <c r="C31" s="47">
        <f ca="1">'gas-ff-natural'!G31</f>
        <v>0.29668071795402601</v>
      </c>
      <c r="D31" s="46">
        <f ca="1">'gas-ff-natural'!H31</f>
        <v>0.2719573247911905</v>
      </c>
      <c r="E31" s="46">
        <f ca="1">'gas-ff-natural'!I31</f>
        <v>0.247233931628355</v>
      </c>
      <c r="F31" s="46">
        <f ca="1">'gas-ff-natural'!J31</f>
        <v>0.22251053846551949</v>
      </c>
      <c r="G31" s="46">
        <f ca="1">'gas-ff-natural'!K31</f>
        <v>0.19778714530268399</v>
      </c>
      <c r="H31" s="46">
        <f ca="1">'gas-ff-natural'!L31</f>
        <v>0.17306375213984848</v>
      </c>
      <c r="I31" s="47">
        <f ca="1">'gas-ff-natural'!M31</f>
        <v>0.148340358977013</v>
      </c>
      <c r="L31" s="1"/>
      <c r="M31" s="1"/>
      <c r="N31" s="1"/>
      <c r="O31" s="1"/>
      <c r="P31" s="1"/>
      <c r="Q31" s="1"/>
      <c r="R31" s="1"/>
    </row>
    <row r="32" spans="1:18" x14ac:dyDescent="0.25">
      <c r="A32" t="s">
        <v>1</v>
      </c>
      <c r="B32">
        <f t="shared" si="2"/>
        <v>2</v>
      </c>
      <c r="C32" s="47">
        <f ca="1">'gas-ff-natural'!G32</f>
        <v>0.47294975488167496</v>
      </c>
      <c r="D32" s="46">
        <f ca="1">'gas-ff-natural'!H32</f>
        <v>0.43353727530820202</v>
      </c>
      <c r="E32" s="46">
        <f ca="1">'gas-ff-natural'!I32</f>
        <v>0.39412479573472914</v>
      </c>
      <c r="F32" s="46">
        <f ca="1">'gas-ff-natural'!J32</f>
        <v>0.3547123161612562</v>
      </c>
      <c r="G32" s="46">
        <f ca="1">'gas-ff-natural'!K32</f>
        <v>0.31529983658778327</v>
      </c>
      <c r="H32" s="46">
        <f ca="1">'gas-ff-natural'!L32</f>
        <v>0.27588735701431039</v>
      </c>
      <c r="I32" s="47">
        <f ca="1">'gas-ff-natural'!M32</f>
        <v>0.23647487744083748</v>
      </c>
      <c r="L32" s="1"/>
      <c r="M32" s="1"/>
      <c r="N32" s="1"/>
      <c r="O32" s="1"/>
      <c r="P32" s="1"/>
      <c r="Q32" s="1"/>
      <c r="R32" s="1"/>
    </row>
    <row r="33" spans="1:18" x14ac:dyDescent="0.25">
      <c r="A33" t="s">
        <v>19</v>
      </c>
      <c r="B33">
        <f t="shared" si="2"/>
        <v>2</v>
      </c>
      <c r="C33" s="47">
        <f ca="1">'gas-ff-natural'!G33</f>
        <v>3.1759439583193411E-2</v>
      </c>
      <c r="D33" s="46">
        <f ca="1">'gas-ff-natural'!H33</f>
        <v>2.9112819617927294E-2</v>
      </c>
      <c r="E33" s="46">
        <f ca="1">'gas-ff-natural'!I33</f>
        <v>2.6466199652661178E-2</v>
      </c>
      <c r="F33" s="46">
        <f ca="1">'gas-ff-natural'!J33</f>
        <v>2.3819579687395058E-2</v>
      </c>
      <c r="G33" s="46">
        <f ca="1">'gas-ff-natural'!K33</f>
        <v>2.1172959722128942E-2</v>
      </c>
      <c r="H33" s="46">
        <f ca="1">'gas-ff-natural'!L33</f>
        <v>1.8526339756862825E-2</v>
      </c>
      <c r="I33" s="47">
        <f ca="1">'gas-ff-natural'!M33</f>
        <v>1.5879719791596705E-2</v>
      </c>
      <c r="L33" s="1"/>
      <c r="M33" s="1"/>
      <c r="N33" s="1"/>
      <c r="O33" s="1"/>
      <c r="P33" s="1"/>
      <c r="Q33" s="1"/>
      <c r="R33" s="1"/>
    </row>
    <row r="34" spans="1:18" x14ac:dyDescent="0.25">
      <c r="A34" t="s">
        <v>22</v>
      </c>
      <c r="B34">
        <f t="shared" si="2"/>
        <v>2</v>
      </c>
      <c r="C34" s="47">
        <f ca="1">'gas-ff-natural'!G34</f>
        <v>0.24050231438574443</v>
      </c>
      <c r="D34" s="46">
        <f ca="1">'gas-ff-natural'!H34</f>
        <v>0.22046045485359905</v>
      </c>
      <c r="E34" s="46">
        <f ca="1">'gas-ff-natural'!I34</f>
        <v>0.20041859532145367</v>
      </c>
      <c r="F34" s="46">
        <f ca="1">'gas-ff-natural'!J34</f>
        <v>0.1803767357893083</v>
      </c>
      <c r="G34" s="46">
        <f ca="1">'gas-ff-natural'!K34</f>
        <v>0.16033487625716294</v>
      </c>
      <c r="H34" s="46">
        <f ca="1">'gas-ff-natural'!L34</f>
        <v>0.14029301672501759</v>
      </c>
      <c r="I34" s="47">
        <f ca="1">'gas-ff-natural'!M34</f>
        <v>0.12025115719287222</v>
      </c>
      <c r="L34" s="1"/>
      <c r="M34" s="1"/>
      <c r="N34" s="1"/>
      <c r="O34" s="1"/>
      <c r="P34" s="1"/>
      <c r="Q34" s="1"/>
      <c r="R34" s="1"/>
    </row>
    <row r="35" spans="1:18" x14ac:dyDescent="0.25">
      <c r="A35" t="s">
        <v>28</v>
      </c>
      <c r="B35">
        <f t="shared" si="2"/>
        <v>2</v>
      </c>
      <c r="C35" s="47">
        <f ca="1">'gas-ff-natural'!G35</f>
        <v>0.10416324527026102</v>
      </c>
      <c r="D35" s="46">
        <f ca="1">'gas-ff-natural'!H35</f>
        <v>9.5482974831072598E-2</v>
      </c>
      <c r="E35" s="46">
        <f ca="1">'gas-ff-natural'!I35</f>
        <v>8.6802704391884172E-2</v>
      </c>
      <c r="F35" s="46">
        <f ca="1">'gas-ff-natural'!J35</f>
        <v>7.8122433952695761E-2</v>
      </c>
      <c r="G35" s="46">
        <f ca="1">'gas-ff-natural'!K35</f>
        <v>6.9442163513507349E-2</v>
      </c>
      <c r="H35" s="46">
        <f ca="1">'gas-ff-natural'!L35</f>
        <v>6.076189307431893E-2</v>
      </c>
      <c r="I35" s="47">
        <f ca="1">'gas-ff-natural'!M35</f>
        <v>5.2081622635130512E-2</v>
      </c>
      <c r="L35" s="1"/>
      <c r="M35" s="1"/>
      <c r="N35" s="1"/>
      <c r="O35" s="1"/>
      <c r="P35" s="1"/>
      <c r="Q35" s="1"/>
      <c r="R35" s="1"/>
    </row>
    <row r="36" spans="1:18" x14ac:dyDescent="0.25">
      <c r="A36" t="s">
        <v>13</v>
      </c>
      <c r="B36">
        <f t="shared" si="2"/>
        <v>2</v>
      </c>
      <c r="C36" s="47">
        <f ca="1">'gas-ff-natural'!G36</f>
        <v>0.36064190974568017</v>
      </c>
      <c r="D36" s="46">
        <f ca="1">'gas-ff-natural'!H36</f>
        <v>0.33058841726687349</v>
      </c>
      <c r="E36" s="46">
        <f ca="1">'gas-ff-natural'!I36</f>
        <v>0.30053492478806682</v>
      </c>
      <c r="F36" s="46">
        <f ca="1">'gas-ff-natural'!J36</f>
        <v>0.27048143230926014</v>
      </c>
      <c r="G36" s="46">
        <f ca="1">'gas-ff-natural'!K36</f>
        <v>0.24042793983045346</v>
      </c>
      <c r="H36" s="46">
        <f ca="1">'gas-ff-natural'!L36</f>
        <v>0.21037444735164679</v>
      </c>
      <c r="I36" s="47">
        <f ca="1">'gas-ff-natural'!M36</f>
        <v>0.18032095487284008</v>
      </c>
      <c r="L36" s="1"/>
      <c r="M36" s="1"/>
      <c r="N36" s="1"/>
      <c r="O36" s="1"/>
      <c r="P36" s="1"/>
      <c r="Q36" s="1"/>
      <c r="R36" s="1"/>
    </row>
    <row r="37" spans="1:18" x14ac:dyDescent="0.25">
      <c r="A37" t="s">
        <v>17</v>
      </c>
      <c r="B37">
        <f t="shared" si="2"/>
        <v>2</v>
      </c>
      <c r="C37" s="47">
        <f ca="1">'gas-ff-natural'!G37</f>
        <v>0.31616836815211347</v>
      </c>
      <c r="D37" s="46">
        <f ca="1">'gas-ff-natural'!H37</f>
        <v>0.28982100413943734</v>
      </c>
      <c r="E37" s="46">
        <f ca="1">'gas-ff-natural'!I37</f>
        <v>0.26347364012676122</v>
      </c>
      <c r="F37" s="46">
        <f ca="1">'gas-ff-natural'!J37</f>
        <v>0.2371262761140851</v>
      </c>
      <c r="G37" s="46">
        <f ca="1">'gas-ff-natural'!K37</f>
        <v>0.21077891210140898</v>
      </c>
      <c r="H37" s="46">
        <f ca="1">'gas-ff-natural'!L37</f>
        <v>0.18443154808873286</v>
      </c>
      <c r="I37" s="47">
        <f ca="1">'gas-ff-natural'!M37</f>
        <v>0.15808418407605673</v>
      </c>
      <c r="L37" s="1"/>
      <c r="M37" s="1"/>
      <c r="N37" s="1"/>
      <c r="O37" s="1"/>
      <c r="P37" s="1"/>
      <c r="Q37" s="1"/>
      <c r="R37" s="1"/>
    </row>
    <row r="38" spans="1:18" x14ac:dyDescent="0.25">
      <c r="A38" t="s">
        <v>25</v>
      </c>
      <c r="B38">
        <f t="shared" si="2"/>
        <v>2</v>
      </c>
      <c r="C38" s="47">
        <f ca="1">'gas-ff-natural'!G38</f>
        <v>0.10276406672422422</v>
      </c>
      <c r="D38" s="46">
        <f ca="1">'gas-ff-natural'!H38</f>
        <v>9.4200394497205533E-2</v>
      </c>
      <c r="E38" s="46">
        <f ca="1">'gas-ff-natural'!I38</f>
        <v>8.5636722270186844E-2</v>
      </c>
      <c r="F38" s="46">
        <f ca="1">'gas-ff-natural'!J38</f>
        <v>7.7073050043168168E-2</v>
      </c>
      <c r="G38" s="46">
        <f ca="1">'gas-ff-natural'!K38</f>
        <v>6.8509377816149478E-2</v>
      </c>
      <c r="H38" s="46">
        <f ca="1">'gas-ff-natural'!L38</f>
        <v>5.9945705589130795E-2</v>
      </c>
      <c r="I38" s="47">
        <f ca="1">'gas-ff-natural'!M38</f>
        <v>5.1382033362112112E-2</v>
      </c>
      <c r="L38" s="1"/>
      <c r="M38" s="1"/>
      <c r="N38" s="1"/>
      <c r="O38" s="1"/>
      <c r="P38" s="1"/>
      <c r="Q38" s="1"/>
      <c r="R38" s="1"/>
    </row>
    <row r="39" spans="1:18" x14ac:dyDescent="0.25">
      <c r="A39" t="s">
        <v>11</v>
      </c>
      <c r="B39">
        <f t="shared" si="2"/>
        <v>2</v>
      </c>
      <c r="C39" s="47">
        <f ca="1">'gas-ff-natural'!G39</f>
        <v>1.0901245339189347E-2</v>
      </c>
      <c r="D39" s="46">
        <f ca="1">'gas-ff-natural'!H39</f>
        <v>9.9928082275902354E-3</v>
      </c>
      <c r="E39" s="46">
        <f ca="1">'gas-ff-natural'!I39</f>
        <v>9.0843711159911238E-3</v>
      </c>
      <c r="F39" s="46">
        <f ca="1">'gas-ff-natural'!J39</f>
        <v>8.1759340043920103E-3</v>
      </c>
      <c r="G39" s="46">
        <f ca="1">'gas-ff-natural'!K39</f>
        <v>7.2674968927928978E-3</v>
      </c>
      <c r="H39" s="46">
        <f ca="1">'gas-ff-natural'!L39</f>
        <v>6.3590597811937861E-3</v>
      </c>
      <c r="I39" s="47">
        <f ca="1">'gas-ff-natural'!M39</f>
        <v>5.4506226695946736E-3</v>
      </c>
      <c r="L39" s="1"/>
      <c r="M39" s="1"/>
      <c r="N39" s="1"/>
      <c r="O39" s="1"/>
      <c r="P39" s="1"/>
      <c r="Q39" s="1"/>
      <c r="R39" s="1"/>
    </row>
    <row r="40" spans="1:18" x14ac:dyDescent="0.25">
      <c r="A40" t="s">
        <v>3</v>
      </c>
      <c r="B40">
        <f t="shared" si="2"/>
        <v>2</v>
      </c>
      <c r="C40" s="47">
        <f ca="1">'gas-ff-natural'!G40</f>
        <v>0.39053259488830044</v>
      </c>
      <c r="D40" s="46">
        <f ca="1">'gas-ff-natural'!H40</f>
        <v>0.35798821198094205</v>
      </c>
      <c r="E40" s="46">
        <f ca="1">'gas-ff-natural'!I40</f>
        <v>0.32544382907358371</v>
      </c>
      <c r="F40" s="46">
        <f ca="1">'gas-ff-natural'!J40</f>
        <v>0.29289944616622532</v>
      </c>
      <c r="G40" s="46">
        <f ca="1">'gas-ff-natural'!K40</f>
        <v>0.26035506325886693</v>
      </c>
      <c r="H40" s="46">
        <f ca="1">'gas-ff-natural'!L40</f>
        <v>0.22781068035150859</v>
      </c>
      <c r="I40" s="47">
        <f ca="1">'gas-ff-natural'!M40</f>
        <v>0.19526629744415022</v>
      </c>
      <c r="L40" s="1"/>
      <c r="M40" s="1"/>
      <c r="N40" s="1"/>
      <c r="O40" s="1"/>
      <c r="P40" s="1"/>
      <c r="Q40" s="1"/>
      <c r="R40" s="1"/>
    </row>
    <row r="41" spans="1:18" x14ac:dyDescent="0.25">
      <c r="A41" t="s">
        <v>2</v>
      </c>
      <c r="B41">
        <f t="shared" si="2"/>
        <v>2</v>
      </c>
      <c r="C41" s="47">
        <f ca="1">'gas-ff-natural'!G41</f>
        <v>0.4741913858103588</v>
      </c>
      <c r="D41" s="46">
        <f ca="1">'gas-ff-natural'!H41</f>
        <v>0.4346754369928289</v>
      </c>
      <c r="E41" s="46">
        <f ca="1">'gas-ff-natural'!I41</f>
        <v>0.395159488175299</v>
      </c>
      <c r="F41" s="46">
        <f ca="1">'gas-ff-natural'!J41</f>
        <v>0.3556435393577691</v>
      </c>
      <c r="G41" s="46">
        <f ca="1">'gas-ff-natural'!K41</f>
        <v>0.3161275905402392</v>
      </c>
      <c r="H41" s="46">
        <f ca="1">'gas-ff-natural'!L41</f>
        <v>0.2766116417227093</v>
      </c>
      <c r="I41" s="47">
        <f ca="1">'gas-ff-natural'!M41</f>
        <v>0.2370956929051794</v>
      </c>
      <c r="L41" s="1"/>
      <c r="M41" s="1"/>
      <c r="N41" s="1"/>
      <c r="O41" s="1"/>
      <c r="P41" s="1"/>
      <c r="Q41" s="1"/>
      <c r="R41" s="1"/>
    </row>
    <row r="42" spans="1:18" x14ac:dyDescent="0.25">
      <c r="A42" t="s">
        <v>16</v>
      </c>
      <c r="B42">
        <f t="shared" si="2"/>
        <v>2</v>
      </c>
      <c r="C42" s="47">
        <f ca="1">'gas-ff-natural'!G42</f>
        <v>7.5518520516346277E-2</v>
      </c>
      <c r="D42" s="46">
        <f ca="1">'gas-ff-natural'!H42</f>
        <v>6.9225310473317425E-2</v>
      </c>
      <c r="E42" s="46">
        <f ca="1">'gas-ff-natural'!I42</f>
        <v>6.2932100430288573E-2</v>
      </c>
      <c r="F42" s="46">
        <f ca="1">'gas-ff-natural'!J42</f>
        <v>5.6638890387259715E-2</v>
      </c>
      <c r="G42" s="46">
        <f ca="1">'gas-ff-natural'!K42</f>
        <v>5.0345680344230856E-2</v>
      </c>
      <c r="H42" s="46">
        <f ca="1">'gas-ff-natural'!L42</f>
        <v>4.4052470301201997E-2</v>
      </c>
      <c r="I42" s="47">
        <f ca="1">'gas-ff-natural'!M42</f>
        <v>3.7759260258173138E-2</v>
      </c>
      <c r="L42" s="1"/>
      <c r="M42" s="1"/>
      <c r="N42" s="1"/>
      <c r="O42" s="1"/>
      <c r="P42" s="1"/>
      <c r="Q42" s="1"/>
      <c r="R42" s="1"/>
    </row>
    <row r="43" spans="1:18" x14ac:dyDescent="0.25">
      <c r="A43" t="s">
        <v>15</v>
      </c>
      <c r="B43">
        <f t="shared" si="2"/>
        <v>2</v>
      </c>
      <c r="C43" s="47">
        <f ca="1">'gas-ff-natural'!G43</f>
        <v>0.48059960100391985</v>
      </c>
      <c r="D43" s="46">
        <f ca="1">'gas-ff-natural'!H43</f>
        <v>0.44054963425359317</v>
      </c>
      <c r="E43" s="46">
        <f ca="1">'gas-ff-natural'!I43</f>
        <v>0.40049966750326654</v>
      </c>
      <c r="F43" s="46">
        <f ca="1">'gas-ff-natural'!J43</f>
        <v>0.36044970075293992</v>
      </c>
      <c r="G43" s="46">
        <f ca="1">'gas-ff-natural'!K43</f>
        <v>0.32039973400261323</v>
      </c>
      <c r="H43" s="46">
        <f ca="1">'gas-ff-natural'!L43</f>
        <v>0.28034976725228655</v>
      </c>
      <c r="I43" s="47">
        <f ca="1">'gas-ff-natural'!M43</f>
        <v>0.24029980050195993</v>
      </c>
      <c r="L43" s="1"/>
      <c r="M43" s="1"/>
      <c r="N43" s="1"/>
      <c r="O43" s="1"/>
      <c r="P43" s="1"/>
      <c r="Q43" s="1"/>
      <c r="R43" s="1"/>
    </row>
    <row r="44" spans="1:18" x14ac:dyDescent="0.25">
      <c r="A44" t="s">
        <v>18</v>
      </c>
      <c r="B44">
        <f t="shared" si="2"/>
        <v>2</v>
      </c>
      <c r="C44" s="47">
        <f ca="1">'gas-ff-natural'!G44</f>
        <v>0.26020538128474635</v>
      </c>
      <c r="D44" s="46">
        <f ca="1">'gas-ff-natural'!H44</f>
        <v>0.23852159951101748</v>
      </c>
      <c r="E44" s="46">
        <f ca="1">'gas-ff-natural'!I44</f>
        <v>0.21683781773728861</v>
      </c>
      <c r="F44" s="46">
        <f ca="1">'gas-ff-natural'!J44</f>
        <v>0.19515403596355974</v>
      </c>
      <c r="G44" s="46">
        <f ca="1">'gas-ff-natural'!K44</f>
        <v>0.17347025418983089</v>
      </c>
      <c r="H44" s="46">
        <f ca="1">'gas-ff-natural'!L44</f>
        <v>0.15178647241610205</v>
      </c>
      <c r="I44" s="47">
        <f ca="1">'gas-ff-natural'!M44</f>
        <v>0.13010269064237318</v>
      </c>
      <c r="L44" s="1"/>
      <c r="M44" s="1"/>
      <c r="N44" s="1"/>
      <c r="O44" s="1"/>
      <c r="P44" s="1"/>
      <c r="Q44" s="1"/>
      <c r="R44" s="1"/>
    </row>
    <row r="45" spans="1:18" x14ac:dyDescent="0.25">
      <c r="A45" t="s">
        <v>5</v>
      </c>
      <c r="B45">
        <f t="shared" si="2"/>
        <v>2</v>
      </c>
      <c r="C45" s="47">
        <f ca="1">'gas-ff-natural'!G45</f>
        <v>0.65158628779581818</v>
      </c>
      <c r="D45" s="46">
        <f ca="1">'gas-ff-natural'!H45</f>
        <v>0.59728743047949995</v>
      </c>
      <c r="E45" s="46">
        <f ca="1">'gas-ff-natural'!I45</f>
        <v>0.54298857316318183</v>
      </c>
      <c r="F45" s="46">
        <f ca="1">'gas-ff-natural'!J45</f>
        <v>0.48868971584686366</v>
      </c>
      <c r="G45" s="46">
        <f ca="1">'gas-ff-natural'!K45</f>
        <v>0.43439085853054549</v>
      </c>
      <c r="H45" s="46">
        <f ca="1">'gas-ff-natural'!L45</f>
        <v>0.38009200121422726</v>
      </c>
      <c r="I45" s="47">
        <f ca="1">'gas-ff-natural'!M45</f>
        <v>0.32579314389790909</v>
      </c>
      <c r="L45" s="1"/>
      <c r="M45" s="1"/>
      <c r="N45" s="1"/>
      <c r="O45" s="1"/>
      <c r="P45" s="1"/>
      <c r="Q45" s="1"/>
      <c r="R45" s="1"/>
    </row>
    <row r="46" spans="1:18" x14ac:dyDescent="0.25">
      <c r="A46" t="s">
        <v>23</v>
      </c>
      <c r="B46">
        <f t="shared" si="2"/>
        <v>2</v>
      </c>
      <c r="C46" s="47">
        <f ca="1">'gas-ff-natural'!G46</f>
        <v>0.13033450838953478</v>
      </c>
      <c r="D46" s="46">
        <f ca="1">'gas-ff-natural'!H46</f>
        <v>0.11947329935707354</v>
      </c>
      <c r="E46" s="46">
        <f ca="1">'gas-ff-natural'!I46</f>
        <v>0.10861209032461232</v>
      </c>
      <c r="F46" s="46">
        <f ca="1">'gas-ff-natural'!J46</f>
        <v>9.7750881292151093E-2</v>
      </c>
      <c r="G46" s="46">
        <f ca="1">'gas-ff-natural'!K46</f>
        <v>8.6889672259689854E-2</v>
      </c>
      <c r="H46" s="46">
        <f ca="1">'gas-ff-natural'!L46</f>
        <v>7.6028463227228615E-2</v>
      </c>
      <c r="I46" s="47">
        <f ca="1">'gas-ff-natural'!M46</f>
        <v>6.5167254194767391E-2</v>
      </c>
      <c r="L46" s="1"/>
      <c r="M46" s="1"/>
      <c r="N46" s="1"/>
      <c r="O46" s="1"/>
      <c r="P46" s="1"/>
      <c r="Q46" s="1"/>
      <c r="R46" s="1"/>
    </row>
    <row r="47" spans="1:18" x14ac:dyDescent="0.25">
      <c r="A47" t="s">
        <v>24</v>
      </c>
      <c r="B47">
        <f t="shared" si="2"/>
        <v>2</v>
      </c>
      <c r="C47" s="47">
        <f ca="1">'gas-ff-natural'!G47</f>
        <v>0.1457304933468517</v>
      </c>
      <c r="D47" s="46">
        <f ca="1">'gas-ff-natural'!H47</f>
        <v>0.13358628556794738</v>
      </c>
      <c r="E47" s="46">
        <f ca="1">'gas-ff-natural'!I47</f>
        <v>0.12144207778904308</v>
      </c>
      <c r="F47" s="46">
        <f ca="1">'gas-ff-natural'!J47</f>
        <v>0.10929787001013877</v>
      </c>
      <c r="G47" s="46">
        <f ca="1">'gas-ff-natural'!K47</f>
        <v>9.7153662231234464E-2</v>
      </c>
      <c r="H47" s="46">
        <f ca="1">'gas-ff-natural'!L47</f>
        <v>8.5009454452330158E-2</v>
      </c>
      <c r="I47" s="47">
        <f ca="1">'gas-ff-natural'!M47</f>
        <v>7.2865246673425851E-2</v>
      </c>
      <c r="L47" s="1"/>
      <c r="M47" s="1"/>
      <c r="N47" s="1"/>
      <c r="O47" s="1"/>
      <c r="P47" s="1"/>
      <c r="Q47" s="1"/>
      <c r="R47" s="1"/>
    </row>
    <row r="48" spans="1:18" x14ac:dyDescent="0.25">
      <c r="A48" t="s">
        <v>27</v>
      </c>
      <c r="B48">
        <f t="shared" si="2"/>
        <v>2</v>
      </c>
      <c r="C48" s="47">
        <f ca="1">'gas-ff-natural'!G48</f>
        <v>0.46545662181200764</v>
      </c>
      <c r="D48" s="46">
        <f ca="1">'gas-ff-natural'!H48</f>
        <v>0.42666856999434033</v>
      </c>
      <c r="E48" s="46">
        <f ca="1">'gas-ff-natural'!I48</f>
        <v>0.38788051817667302</v>
      </c>
      <c r="F48" s="46">
        <f ca="1">'gas-ff-natural'!J48</f>
        <v>0.3490924663590057</v>
      </c>
      <c r="G48" s="46">
        <f ca="1">'gas-ff-natural'!K48</f>
        <v>0.31030441454133839</v>
      </c>
      <c r="H48" s="46">
        <f ca="1">'gas-ff-natural'!L48</f>
        <v>0.27151636272367108</v>
      </c>
      <c r="I48" s="47">
        <f ca="1">'gas-ff-natural'!M48</f>
        <v>0.23272831090600382</v>
      </c>
      <c r="L48" s="1"/>
      <c r="M48" s="1"/>
      <c r="N48" s="1"/>
      <c r="O48" s="1"/>
      <c r="P48" s="1"/>
      <c r="Q48" s="1"/>
      <c r="R48" s="1"/>
    </row>
    <row r="49" spans="1:18" x14ac:dyDescent="0.25">
      <c r="A49" t="s">
        <v>29</v>
      </c>
      <c r="B49">
        <f t="shared" si="2"/>
        <v>2</v>
      </c>
      <c r="C49" s="47">
        <f ca="1">'gas-ff-natural'!G49</f>
        <v>0.5519577783557843</v>
      </c>
      <c r="D49" s="46">
        <f ca="1">'gas-ff-natural'!H49</f>
        <v>0.50596129682613566</v>
      </c>
      <c r="E49" s="46">
        <f ca="1">'gas-ff-natural'!I49</f>
        <v>0.45996481529648697</v>
      </c>
      <c r="F49" s="46">
        <f ca="1">'gas-ff-natural'!J49</f>
        <v>0.41396833376683828</v>
      </c>
      <c r="G49" s="46">
        <f ca="1">'gas-ff-natural'!K49</f>
        <v>0.36797185223718959</v>
      </c>
      <c r="H49" s="46">
        <f ca="1">'gas-ff-natural'!L49</f>
        <v>0.3219753707075409</v>
      </c>
      <c r="I49" s="47">
        <f ca="1">'gas-ff-natural'!M49</f>
        <v>0.27597888917789215</v>
      </c>
      <c r="L49" s="1"/>
      <c r="M49" s="1"/>
      <c r="N49" s="1"/>
      <c r="O49" s="1"/>
      <c r="P49" s="1"/>
      <c r="Q49" s="1"/>
      <c r="R49" s="1"/>
    </row>
    <row r="50" spans="1:18" x14ac:dyDescent="0.25">
      <c r="A50" t="s">
        <v>8</v>
      </c>
      <c r="B50">
        <f t="shared" si="2"/>
        <v>2</v>
      </c>
      <c r="C50" s="47">
        <f ca="1">'gas-ff-natural'!G50</f>
        <v>0.90397500925969432</v>
      </c>
      <c r="D50" s="46">
        <f ca="1">'gas-ff-natural'!H50</f>
        <v>0.82864375848805316</v>
      </c>
      <c r="E50" s="46">
        <f ca="1">'gas-ff-natural'!I50</f>
        <v>0.75331250771641201</v>
      </c>
      <c r="F50" s="46">
        <f ca="1">'gas-ff-natural'!J50</f>
        <v>0.67798125694477074</v>
      </c>
      <c r="G50" s="46">
        <f ca="1">'gas-ff-natural'!K50</f>
        <v>0.60265000617312958</v>
      </c>
      <c r="H50" s="46">
        <f ca="1">'gas-ff-natural'!L50</f>
        <v>0.52731875540148843</v>
      </c>
      <c r="I50" s="47">
        <f ca="1">'gas-ff-natural'!M50</f>
        <v>0.45198750462984716</v>
      </c>
      <c r="L50" s="1"/>
      <c r="M50" s="1"/>
      <c r="N50" s="1"/>
      <c r="O50" s="1"/>
      <c r="P50" s="1"/>
      <c r="Q50" s="1"/>
      <c r="R50" s="1"/>
    </row>
    <row r="51" spans="1:18" x14ac:dyDescent="0.25">
      <c r="A51" t="s">
        <v>6</v>
      </c>
      <c r="B51">
        <f t="shared" si="2"/>
        <v>2</v>
      </c>
      <c r="C51" s="47">
        <f ca="1">'gas-ff-natural'!G51</f>
        <v>0.23959359863678004</v>
      </c>
      <c r="D51" s="46">
        <f ca="1">'gas-ff-natural'!H51</f>
        <v>0.21962746541704836</v>
      </c>
      <c r="E51" s="46">
        <f ca="1">'gas-ff-natural'!I51</f>
        <v>0.19966133219731669</v>
      </c>
      <c r="F51" s="46">
        <f ca="1">'gas-ff-natural'!J51</f>
        <v>0.17969519897758501</v>
      </c>
      <c r="G51" s="46">
        <f ca="1">'gas-ff-natural'!K51</f>
        <v>0.15972906575785334</v>
      </c>
      <c r="H51" s="46">
        <f ca="1">'gas-ff-natural'!L51</f>
        <v>0.13976293253812166</v>
      </c>
      <c r="I51" s="47">
        <f ca="1">'gas-ff-natural'!M51</f>
        <v>0.11979679931839002</v>
      </c>
      <c r="L51" s="1"/>
      <c r="M51" s="1"/>
      <c r="N51" s="1"/>
      <c r="O51" s="1"/>
      <c r="P51" s="1"/>
      <c r="Q51" s="1"/>
      <c r="R51" s="1"/>
    </row>
    <row r="52" spans="1:18" x14ac:dyDescent="0.25">
      <c r="A52" t="s">
        <v>21</v>
      </c>
      <c r="B52">
        <f t="shared" si="2"/>
        <v>2</v>
      </c>
      <c r="C52" s="47">
        <f ca="1">'gas-ff-natural'!G52</f>
        <v>0.17041135544060448</v>
      </c>
      <c r="D52" s="46">
        <f ca="1">'gas-ff-natural'!H52</f>
        <v>0.15621040915388745</v>
      </c>
      <c r="E52" s="46">
        <f ca="1">'gas-ff-natural'!I52</f>
        <v>0.14200946286717042</v>
      </c>
      <c r="F52" s="46">
        <f ca="1">'gas-ff-natural'!J52</f>
        <v>0.12780851658045339</v>
      </c>
      <c r="G52" s="46">
        <f ca="1">'gas-ff-natural'!K52</f>
        <v>0.11360757029373635</v>
      </c>
      <c r="H52" s="46">
        <f ca="1">'gas-ff-natural'!L52</f>
        <v>9.9406624007019287E-2</v>
      </c>
      <c r="I52" s="47">
        <f ca="1">'gas-ff-natural'!M52</f>
        <v>8.5205677720302242E-2</v>
      </c>
      <c r="L52" s="1"/>
      <c r="M52" s="1"/>
      <c r="N52" s="1"/>
      <c r="O52" s="1"/>
      <c r="P52" s="1"/>
      <c r="Q52" s="1"/>
      <c r="R52" s="1"/>
    </row>
    <row r="53" spans="1:18" x14ac:dyDescent="0.25">
      <c r="A53" t="s">
        <v>10</v>
      </c>
      <c r="B53">
        <f t="shared" si="2"/>
        <v>2</v>
      </c>
      <c r="C53" s="47">
        <f ca="1">'gas-ff-natural'!G53</f>
        <v>0.41314559928412281</v>
      </c>
      <c r="D53" s="46">
        <f ca="1">'gas-ff-natural'!H53</f>
        <v>0.37871679934377922</v>
      </c>
      <c r="E53" s="46">
        <f ca="1">'gas-ff-natural'!I53</f>
        <v>0.34428799940343568</v>
      </c>
      <c r="F53" s="46">
        <f ca="1">'gas-ff-natural'!J53</f>
        <v>0.30985919946309209</v>
      </c>
      <c r="G53" s="46">
        <f ca="1">'gas-ff-natural'!K53</f>
        <v>0.2754303995227485</v>
      </c>
      <c r="H53" s="46">
        <f ca="1">'gas-ff-natural'!L53</f>
        <v>0.24100159958240497</v>
      </c>
      <c r="I53" s="47">
        <f ca="1">'gas-ff-natural'!M53</f>
        <v>0.20657279964206141</v>
      </c>
      <c r="L53" s="1"/>
      <c r="M53" s="1"/>
      <c r="N53" s="1"/>
      <c r="O53" s="1"/>
      <c r="P53" s="1"/>
      <c r="Q53" s="1"/>
      <c r="R53" s="1"/>
    </row>
    <row r="54" spans="1:18" x14ac:dyDescent="0.25">
      <c r="A54" t="s">
        <v>20</v>
      </c>
      <c r="B54">
        <f t="shared" si="2"/>
        <v>2</v>
      </c>
      <c r="C54" s="47">
        <f ca="1">'gas-ff-natural'!G54</f>
        <v>0.85104303364916811</v>
      </c>
      <c r="D54" s="46">
        <f ca="1">'gas-ff-natural'!H54</f>
        <v>0.78012278084507081</v>
      </c>
      <c r="E54" s="46">
        <f ca="1">'gas-ff-natural'!I54</f>
        <v>0.7092025280409735</v>
      </c>
      <c r="F54" s="46">
        <f ca="1">'gas-ff-natural'!J54</f>
        <v>0.6382822752368762</v>
      </c>
      <c r="G54" s="46">
        <f ca="1">'gas-ff-natural'!K54</f>
        <v>0.56736202243277878</v>
      </c>
      <c r="H54" s="46">
        <f ca="1">'gas-ff-natural'!L54</f>
        <v>0.49644176962868142</v>
      </c>
      <c r="I54" s="47">
        <f ca="1">'gas-ff-natural'!M54</f>
        <v>0.42552151682458406</v>
      </c>
      <c r="L54" s="1"/>
      <c r="M54" s="1"/>
      <c r="N54" s="1"/>
      <c r="O54" s="1"/>
      <c r="P54" s="1"/>
      <c r="Q54" s="1"/>
      <c r="R54" s="1"/>
    </row>
    <row r="55" spans="1:18" x14ac:dyDescent="0.25">
      <c r="A55" t="s">
        <v>26</v>
      </c>
      <c r="B55">
        <f t="shared" si="2"/>
        <v>2</v>
      </c>
      <c r="C55" s="47">
        <f ca="1">'gas-ff-natural'!G55</f>
        <v>0.12692161450912148</v>
      </c>
      <c r="D55" s="46">
        <f ca="1">'gas-ff-natural'!H55</f>
        <v>0.11634481330002802</v>
      </c>
      <c r="E55" s="46">
        <f ca="1">'gas-ff-natural'!I55</f>
        <v>0.10576801209093456</v>
      </c>
      <c r="F55" s="46">
        <f ca="1">'gas-ff-natural'!J55</f>
        <v>9.5191210881841098E-2</v>
      </c>
      <c r="G55" s="46">
        <f ca="1">'gas-ff-natural'!K55</f>
        <v>8.4614409672747651E-2</v>
      </c>
      <c r="H55" s="46">
        <f ca="1">'gas-ff-natural'!L55</f>
        <v>7.4037608463654203E-2</v>
      </c>
      <c r="I55" s="47">
        <f ca="1">'gas-ff-natural'!M55</f>
        <v>6.3460807254560742E-2</v>
      </c>
      <c r="L55" s="1"/>
      <c r="M55" s="1"/>
      <c r="N55" s="1"/>
      <c r="O55" s="1"/>
      <c r="P55" s="1"/>
      <c r="Q55" s="1"/>
      <c r="R55" s="1"/>
    </row>
    <row r="56" spans="1:18" x14ac:dyDescent="0.25">
      <c r="A56" t="s">
        <v>7</v>
      </c>
      <c r="B56">
        <f t="shared" si="2"/>
        <v>2</v>
      </c>
      <c r="C56" s="47">
        <f ca="1">'gas-ff-natural'!G56</f>
        <v>0.33347622752148715</v>
      </c>
      <c r="D56" s="46">
        <f ca="1">'gas-ff-natural'!H56</f>
        <v>0.30568654189469657</v>
      </c>
      <c r="E56" s="46">
        <f ca="1">'gas-ff-natural'!I56</f>
        <v>0.27789685626790595</v>
      </c>
      <c r="F56" s="46">
        <f ca="1">'gas-ff-natural'!J56</f>
        <v>0.25010717064111537</v>
      </c>
      <c r="G56" s="46">
        <f ca="1">'gas-ff-natural'!K56</f>
        <v>0.22231748501432477</v>
      </c>
      <c r="H56" s="46">
        <f ca="1">'gas-ff-natural'!L56</f>
        <v>0.19452779938753417</v>
      </c>
      <c r="I56" s="47">
        <f ca="1">'gas-ff-natural'!M56</f>
        <v>0.16673811376074357</v>
      </c>
      <c r="L56" s="1"/>
      <c r="M56" s="1"/>
      <c r="N56" s="1"/>
      <c r="O56" s="1"/>
      <c r="P56" s="1"/>
      <c r="Q56" s="1"/>
      <c r="R56" s="1"/>
    </row>
    <row r="57" spans="1:18" x14ac:dyDescent="0.25">
      <c r="A57" t="s">
        <v>9</v>
      </c>
      <c r="B57">
        <f t="shared" si="2"/>
        <v>2</v>
      </c>
      <c r="C57" s="47">
        <f ca="1">'gas-ff-natural'!G57</f>
        <v>1.1445573504387156E-2</v>
      </c>
      <c r="D57" s="46">
        <f ca="1">'gas-ff-natural'!H57</f>
        <v>1.0491775712354892E-2</v>
      </c>
      <c r="E57" s="46">
        <f ca="1">'gas-ff-natural'!I57</f>
        <v>9.5379779203226302E-3</v>
      </c>
      <c r="F57" s="46">
        <f ca="1">'gas-ff-natural'!J57</f>
        <v>8.5841801282903665E-3</v>
      </c>
      <c r="G57" s="46">
        <f ca="1">'gas-ff-natural'!K57</f>
        <v>7.6303823362581036E-3</v>
      </c>
      <c r="H57" s="46">
        <f ca="1">'gas-ff-natural'!L57</f>
        <v>6.6765845442258408E-3</v>
      </c>
      <c r="I57" s="47">
        <f ca="1">'gas-ff-natural'!M57</f>
        <v>5.7227867521935779E-3</v>
      </c>
      <c r="L57" s="1"/>
      <c r="M57" s="1"/>
      <c r="N57" s="1"/>
      <c r="O57" s="1"/>
      <c r="P57" s="1"/>
      <c r="Q57" s="1"/>
      <c r="R57" s="1"/>
    </row>
    <row r="58" spans="1:18" x14ac:dyDescent="0.25">
      <c r="A58" t="s">
        <v>14</v>
      </c>
      <c r="B58">
        <f t="shared" si="2"/>
        <v>2</v>
      </c>
      <c r="C58" s="47">
        <f ca="1">'gas-ff-natural'!G58</f>
        <v>0.25512800383536571</v>
      </c>
      <c r="D58" s="46">
        <f ca="1">'gas-ff-natural'!H58</f>
        <v>0.23386733684908523</v>
      </c>
      <c r="E58" s="46">
        <f ca="1">'gas-ff-natural'!I58</f>
        <v>0.21260666986280474</v>
      </c>
      <c r="F58" s="46">
        <f ca="1">'gas-ff-natural'!J58</f>
        <v>0.19134600287652426</v>
      </c>
      <c r="G58" s="46">
        <f ca="1">'gas-ff-natural'!K58</f>
        <v>0.1700853358902438</v>
      </c>
      <c r="H58" s="46">
        <f ca="1">'gas-ff-natural'!L58</f>
        <v>0.14882466890396334</v>
      </c>
      <c r="I58" s="47">
        <f ca="1">'gas-ff-natural'!M58</f>
        <v>0.12756400191768286</v>
      </c>
      <c r="L58" s="1"/>
      <c r="M58" s="1"/>
      <c r="N58" s="1"/>
      <c r="O58" s="1"/>
      <c r="P58" s="1"/>
      <c r="Q58" s="1"/>
      <c r="R58" s="1"/>
    </row>
    <row r="59" spans="1:18" x14ac:dyDescent="0.25">
      <c r="A59" t="s">
        <v>4</v>
      </c>
      <c r="B59">
        <f t="shared" si="2"/>
        <v>2</v>
      </c>
      <c r="C59" s="47">
        <f ca="1">'gas-ff-natural'!G59</f>
        <v>0.74383041406869788</v>
      </c>
      <c r="D59" s="46">
        <f ca="1">'gas-ff-natural'!H59</f>
        <v>0.68184454622963975</v>
      </c>
      <c r="E59" s="46">
        <f ca="1">'gas-ff-natural'!I59</f>
        <v>0.61985867839058162</v>
      </c>
      <c r="F59" s="46">
        <f ca="1">'gas-ff-natural'!J59</f>
        <v>0.55787281055152349</v>
      </c>
      <c r="G59" s="46">
        <f ca="1">'gas-ff-natural'!K59</f>
        <v>0.49588694271246531</v>
      </c>
      <c r="H59" s="46">
        <f ca="1">'gas-ff-natural'!L59</f>
        <v>0.43390107487340712</v>
      </c>
      <c r="I59" s="47">
        <f ca="1">'gas-ff-natural'!M59</f>
        <v>0.37191520703434894</v>
      </c>
      <c r="L59" s="1"/>
      <c r="M59" s="1"/>
      <c r="N59" s="1"/>
      <c r="O59" s="1"/>
      <c r="P59" s="1"/>
      <c r="Q59" s="1"/>
      <c r="R59" s="1"/>
    </row>
    <row r="60" spans="1:18" x14ac:dyDescent="0.25">
      <c r="A60" t="s">
        <v>12</v>
      </c>
      <c r="B60">
        <f t="shared" si="2"/>
        <v>3</v>
      </c>
      <c r="C60" s="47">
        <f ca="1">'gas-ff-natural'!G60</f>
        <v>0.29668071795402601</v>
      </c>
      <c r="D60" s="46">
        <f ca="1">'gas-ff-natural'!H60</f>
        <v>0.26454030684233987</v>
      </c>
      <c r="E60" s="46">
        <f ca="1">'gas-ff-natural'!I60</f>
        <v>0.23239989573065373</v>
      </c>
      <c r="F60" s="46">
        <f ca="1">'gas-ff-natural'!J60</f>
        <v>0.20025948461896759</v>
      </c>
      <c r="G60" s="46">
        <f ca="1">'gas-ff-natural'!K60</f>
        <v>0.16811907350728142</v>
      </c>
      <c r="H60" s="46">
        <f ca="1">'gas-ff-natural'!L60</f>
        <v>0.13597866239559525</v>
      </c>
      <c r="I60" s="47">
        <f ca="1">'gas-ff-natural'!M60</f>
        <v>0.1038382512839091</v>
      </c>
      <c r="L60" s="1"/>
      <c r="M60" s="1"/>
      <c r="N60" s="1"/>
      <c r="O60" s="1"/>
      <c r="P60" s="1"/>
      <c r="Q60" s="1"/>
      <c r="R60" s="1"/>
    </row>
    <row r="61" spans="1:18" x14ac:dyDescent="0.25">
      <c r="A61" t="s">
        <v>1</v>
      </c>
      <c r="B61">
        <f t="shared" si="2"/>
        <v>3</v>
      </c>
      <c r="C61" s="47">
        <f ca="1">'gas-ff-natural'!G61</f>
        <v>0.47294975488167496</v>
      </c>
      <c r="D61" s="46">
        <f ca="1">'gas-ff-natural'!H61</f>
        <v>0.42171353143616019</v>
      </c>
      <c r="E61" s="46">
        <f ca="1">'gas-ff-natural'!I61</f>
        <v>0.37047730799064538</v>
      </c>
      <c r="F61" s="46">
        <f ca="1">'gas-ff-natural'!J61</f>
        <v>0.31924108454513056</v>
      </c>
      <c r="G61" s="46">
        <f ca="1">'gas-ff-natural'!K61</f>
        <v>0.2680048610996158</v>
      </c>
      <c r="H61" s="46">
        <f ca="1">'gas-ff-natural'!L61</f>
        <v>0.21676863765410101</v>
      </c>
      <c r="I61" s="47">
        <f ca="1">'gas-ff-natural'!M61</f>
        <v>0.16553241420858622</v>
      </c>
      <c r="L61" s="1"/>
      <c r="M61" s="1"/>
      <c r="N61" s="1"/>
      <c r="O61" s="1"/>
      <c r="P61" s="1"/>
      <c r="Q61" s="1"/>
      <c r="R61" s="1"/>
    </row>
    <row r="62" spans="1:18" x14ac:dyDescent="0.25">
      <c r="A62" t="s">
        <v>19</v>
      </c>
      <c r="B62">
        <f t="shared" si="2"/>
        <v>3</v>
      </c>
      <c r="C62" s="47">
        <f ca="1">'gas-ff-natural'!G62</f>
        <v>3.1759439583193411E-2</v>
      </c>
      <c r="D62" s="46">
        <f ca="1">'gas-ff-natural'!H62</f>
        <v>2.8318833628347459E-2</v>
      </c>
      <c r="E62" s="46">
        <f ca="1">'gas-ff-natural'!I62</f>
        <v>2.4878227673501507E-2</v>
      </c>
      <c r="F62" s="46">
        <f ca="1">'gas-ff-natural'!J62</f>
        <v>2.1437621718655556E-2</v>
      </c>
      <c r="G62" s="46">
        <f ca="1">'gas-ff-natural'!K62</f>
        <v>1.7997015763809601E-2</v>
      </c>
      <c r="H62" s="46">
        <f ca="1">'gas-ff-natural'!L62</f>
        <v>1.4556409808963647E-2</v>
      </c>
      <c r="I62" s="47">
        <f ca="1">'gas-ff-natural'!M62</f>
        <v>1.1115803854117694E-2</v>
      </c>
      <c r="L62" s="1"/>
      <c r="M62" s="1"/>
      <c r="N62" s="1"/>
      <c r="O62" s="1"/>
      <c r="P62" s="1"/>
      <c r="Q62" s="1"/>
      <c r="R62" s="1"/>
    </row>
    <row r="63" spans="1:18" x14ac:dyDescent="0.25">
      <c r="A63" t="s">
        <v>22</v>
      </c>
      <c r="B63">
        <f t="shared" si="2"/>
        <v>3</v>
      </c>
      <c r="C63" s="47">
        <f ca="1">'gas-ff-natural'!G63</f>
        <v>0.24050231438574443</v>
      </c>
      <c r="D63" s="46">
        <f ca="1">'gas-ff-natural'!H63</f>
        <v>0.21444789699395544</v>
      </c>
      <c r="E63" s="46">
        <f ca="1">'gas-ff-natural'!I63</f>
        <v>0.18839347960216646</v>
      </c>
      <c r="F63" s="46">
        <f ca="1">'gas-ff-natural'!J63</f>
        <v>0.16233906221037747</v>
      </c>
      <c r="G63" s="46">
        <f ca="1">'gas-ff-natural'!K63</f>
        <v>0.13628464481858849</v>
      </c>
      <c r="H63" s="46">
        <f ca="1">'gas-ff-natural'!L63</f>
        <v>0.11023022742679951</v>
      </c>
      <c r="I63" s="47">
        <f ca="1">'gas-ff-natural'!M63</f>
        <v>8.417581003501054E-2</v>
      </c>
      <c r="L63" s="1"/>
      <c r="M63" s="1"/>
      <c r="N63" s="1"/>
      <c r="O63" s="1"/>
      <c r="P63" s="1"/>
      <c r="Q63" s="1"/>
      <c r="R63" s="1"/>
    </row>
    <row r="64" spans="1:18" x14ac:dyDescent="0.25">
      <c r="A64" t="s">
        <v>28</v>
      </c>
      <c r="B64">
        <f t="shared" si="2"/>
        <v>3</v>
      </c>
      <c r="C64" s="47">
        <f ca="1">'gas-ff-natural'!G64</f>
        <v>0.10416324527026102</v>
      </c>
      <c r="D64" s="46">
        <f ca="1">'gas-ff-natural'!H64</f>
        <v>9.2878893699316081E-2</v>
      </c>
      <c r="E64" s="46">
        <f ca="1">'gas-ff-natural'!I64</f>
        <v>8.1594542128371139E-2</v>
      </c>
      <c r="F64" s="46">
        <f ca="1">'gas-ff-natural'!J64</f>
        <v>7.0310190557426197E-2</v>
      </c>
      <c r="G64" s="46">
        <f ca="1">'gas-ff-natural'!K64</f>
        <v>5.9025838986481248E-2</v>
      </c>
      <c r="H64" s="46">
        <f ca="1">'gas-ff-natural'!L64</f>
        <v>4.7741487415536299E-2</v>
      </c>
      <c r="I64" s="47">
        <f ca="1">'gas-ff-natural'!M64</f>
        <v>3.6457135844591357E-2</v>
      </c>
      <c r="L64" s="1"/>
      <c r="M64" s="1"/>
      <c r="N64" s="1"/>
      <c r="O64" s="1"/>
      <c r="P64" s="1"/>
      <c r="Q64" s="1"/>
      <c r="R64" s="1"/>
    </row>
    <row r="65" spans="1:18" x14ac:dyDescent="0.25">
      <c r="A65" t="s">
        <v>13</v>
      </c>
      <c r="B65">
        <f t="shared" si="2"/>
        <v>3</v>
      </c>
      <c r="C65" s="47">
        <f ca="1">'gas-ff-natural'!G65</f>
        <v>0.36064190974568017</v>
      </c>
      <c r="D65" s="46">
        <f ca="1">'gas-ff-natural'!H65</f>
        <v>0.32157236952323148</v>
      </c>
      <c r="E65" s="46">
        <f ca="1">'gas-ff-natural'!I65</f>
        <v>0.2825028293007828</v>
      </c>
      <c r="F65" s="46">
        <f ca="1">'gas-ff-natural'!J65</f>
        <v>0.24343328907833411</v>
      </c>
      <c r="G65" s="46">
        <f ca="1">'gas-ff-natural'!K65</f>
        <v>0.20436374885588543</v>
      </c>
      <c r="H65" s="46">
        <f ca="1">'gas-ff-natural'!L65</f>
        <v>0.16529420863343675</v>
      </c>
      <c r="I65" s="47">
        <f ca="1">'gas-ff-natural'!M65</f>
        <v>0.12622466841098806</v>
      </c>
      <c r="L65" s="1"/>
      <c r="M65" s="1"/>
      <c r="N65" s="1"/>
      <c r="O65" s="1"/>
      <c r="P65" s="1"/>
      <c r="Q65" s="1"/>
      <c r="R65" s="1"/>
    </row>
    <row r="66" spans="1:18" x14ac:dyDescent="0.25">
      <c r="A66" t="s">
        <v>17</v>
      </c>
      <c r="B66">
        <f t="shared" si="2"/>
        <v>3</v>
      </c>
      <c r="C66" s="47">
        <f ca="1">'gas-ff-natural'!G66</f>
        <v>0.31616836815211347</v>
      </c>
      <c r="D66" s="46">
        <f ca="1">'gas-ff-natural'!H66</f>
        <v>0.28191679493563448</v>
      </c>
      <c r="E66" s="46">
        <f ca="1">'gas-ff-natural'!I66</f>
        <v>0.24766522171915553</v>
      </c>
      <c r="F66" s="46">
        <f ca="1">'gas-ff-natural'!J66</f>
        <v>0.21341364850267658</v>
      </c>
      <c r="G66" s="46">
        <f ca="1">'gas-ff-natural'!K66</f>
        <v>0.17916207528619763</v>
      </c>
      <c r="H66" s="46">
        <f ca="1">'gas-ff-natural'!L66</f>
        <v>0.14491050206971867</v>
      </c>
      <c r="I66" s="47">
        <f ca="1">'gas-ff-natural'!M66</f>
        <v>0.1106589288532397</v>
      </c>
      <c r="L66" s="1"/>
      <c r="M66" s="1"/>
      <c r="N66" s="1"/>
      <c r="O66" s="1"/>
      <c r="P66" s="1"/>
      <c r="Q66" s="1"/>
      <c r="R66" s="1"/>
    </row>
    <row r="67" spans="1:18" x14ac:dyDescent="0.25">
      <c r="A67" t="s">
        <v>25</v>
      </c>
      <c r="B67">
        <f t="shared" si="2"/>
        <v>3</v>
      </c>
      <c r="C67" s="47">
        <f ca="1">'gas-ff-natural'!G67</f>
        <v>0.10276406672422422</v>
      </c>
      <c r="D67" s="46">
        <f ca="1">'gas-ff-natural'!H67</f>
        <v>9.1631292829099931E-2</v>
      </c>
      <c r="E67" s="46">
        <f ca="1">'gas-ff-natural'!I67</f>
        <v>8.0498518933975638E-2</v>
      </c>
      <c r="F67" s="46">
        <f ca="1">'gas-ff-natural'!J67</f>
        <v>6.9365745038851345E-2</v>
      </c>
      <c r="G67" s="46">
        <f ca="1">'gas-ff-natural'!K67</f>
        <v>5.8232971143727053E-2</v>
      </c>
      <c r="H67" s="46">
        <f ca="1">'gas-ff-natural'!L67</f>
        <v>4.710019724860276E-2</v>
      </c>
      <c r="I67" s="47">
        <f ca="1">'gas-ff-natural'!M67</f>
        <v>3.5967423353478474E-2</v>
      </c>
      <c r="L67" s="1"/>
      <c r="M67" s="1"/>
      <c r="N67" s="1"/>
      <c r="O67" s="1"/>
      <c r="P67" s="1"/>
      <c r="Q67" s="1"/>
      <c r="R67" s="1"/>
    </row>
    <row r="68" spans="1:18" x14ac:dyDescent="0.25">
      <c r="A68" t="s">
        <v>11</v>
      </c>
      <c r="B68">
        <f t="shared" si="2"/>
        <v>3</v>
      </c>
      <c r="C68" s="47">
        <f ca="1">'gas-ff-natural'!G68</f>
        <v>1.0901245339189347E-2</v>
      </c>
      <c r="D68" s="46">
        <f ca="1">'gas-ff-natural'!H68</f>
        <v>9.7202770941105018E-3</v>
      </c>
      <c r="E68" s="46">
        <f ca="1">'gas-ff-natural'!I68</f>
        <v>8.5393088490316564E-3</v>
      </c>
      <c r="F68" s="46">
        <f ca="1">'gas-ff-natural'!J68</f>
        <v>7.3583406039528102E-3</v>
      </c>
      <c r="G68" s="46">
        <f ca="1">'gas-ff-natural'!K68</f>
        <v>6.177372358873964E-3</v>
      </c>
      <c r="H68" s="46">
        <f ca="1">'gas-ff-natural'!L68</f>
        <v>4.9964041137951177E-3</v>
      </c>
      <c r="I68" s="47">
        <f ca="1">'gas-ff-natural'!M68</f>
        <v>3.8154358687162711E-3</v>
      </c>
      <c r="L68" s="1"/>
      <c r="M68" s="1"/>
      <c r="N68" s="1"/>
      <c r="O68" s="1"/>
      <c r="P68" s="1"/>
      <c r="Q68" s="1"/>
      <c r="R68" s="1"/>
    </row>
    <row r="69" spans="1:18" x14ac:dyDescent="0.25">
      <c r="A69" t="s">
        <v>3</v>
      </c>
      <c r="B69">
        <f t="shared" si="2"/>
        <v>3</v>
      </c>
      <c r="C69" s="47">
        <f ca="1">'gas-ff-natural'!G69</f>
        <v>0.39053259488830044</v>
      </c>
      <c r="D69" s="46">
        <f ca="1">'gas-ff-natural'!H69</f>
        <v>0.34822489710873455</v>
      </c>
      <c r="E69" s="46">
        <f ca="1">'gas-ff-natural'!I69</f>
        <v>0.30591719932916867</v>
      </c>
      <c r="F69" s="46">
        <f ca="1">'gas-ff-natural'!J69</f>
        <v>0.26360950154960278</v>
      </c>
      <c r="G69" s="46">
        <f ca="1">'gas-ff-natural'!K69</f>
        <v>0.22130180377003689</v>
      </c>
      <c r="H69" s="46">
        <f ca="1">'gas-ff-natural'!L69</f>
        <v>0.178994105990471</v>
      </c>
      <c r="I69" s="47">
        <f ca="1">'gas-ff-natural'!M69</f>
        <v>0.13668640821090514</v>
      </c>
      <c r="L69" s="1"/>
      <c r="M69" s="1"/>
      <c r="N69" s="1"/>
      <c r="O69" s="1"/>
      <c r="P69" s="1"/>
      <c r="Q69" s="1"/>
      <c r="R69" s="1"/>
    </row>
    <row r="70" spans="1:18" x14ac:dyDescent="0.25">
      <c r="A70" t="s">
        <v>2</v>
      </c>
      <c r="B70">
        <f t="shared" si="2"/>
        <v>3</v>
      </c>
      <c r="C70" s="47">
        <f ca="1">'gas-ff-natural'!G70</f>
        <v>0.4741913858103588</v>
      </c>
      <c r="D70" s="46">
        <f ca="1">'gas-ff-natural'!H70</f>
        <v>0.42282065234756994</v>
      </c>
      <c r="E70" s="46">
        <f ca="1">'gas-ff-natural'!I70</f>
        <v>0.37144991888478107</v>
      </c>
      <c r="F70" s="46">
        <f ca="1">'gas-ff-natural'!J70</f>
        <v>0.32007918542199221</v>
      </c>
      <c r="G70" s="46">
        <f ca="1">'gas-ff-natural'!K70</f>
        <v>0.26870845195920334</v>
      </c>
      <c r="H70" s="46">
        <f ca="1">'gas-ff-natural'!L70</f>
        <v>0.21733771849641445</v>
      </c>
      <c r="I70" s="47">
        <f ca="1">'gas-ff-natural'!M70</f>
        <v>0.16596698503362556</v>
      </c>
      <c r="L70" s="1"/>
      <c r="M70" s="1"/>
      <c r="N70" s="1"/>
      <c r="O70" s="1"/>
      <c r="P70" s="1"/>
      <c r="Q70" s="1"/>
      <c r="R70" s="1"/>
    </row>
    <row r="71" spans="1:18" x14ac:dyDescent="0.25">
      <c r="A71" t="s">
        <v>16</v>
      </c>
      <c r="B71">
        <f t="shared" si="2"/>
        <v>3</v>
      </c>
      <c r="C71" s="47">
        <f ca="1">'gas-ff-natural'!G71</f>
        <v>7.5518520516346277E-2</v>
      </c>
      <c r="D71" s="46">
        <f ca="1">'gas-ff-natural'!H71</f>
        <v>6.7337347460408759E-2</v>
      </c>
      <c r="E71" s="46">
        <f ca="1">'gas-ff-natural'!I71</f>
        <v>5.9156174404471247E-2</v>
      </c>
      <c r="F71" s="46">
        <f ca="1">'gas-ff-natural'!J71</f>
        <v>5.0975001348533736E-2</v>
      </c>
      <c r="G71" s="46">
        <f ca="1">'gas-ff-natural'!K71</f>
        <v>4.2793828292596224E-2</v>
      </c>
      <c r="H71" s="46">
        <f ca="1">'gas-ff-natural'!L71</f>
        <v>3.4612655236658713E-2</v>
      </c>
      <c r="I71" s="47">
        <f ca="1">'gas-ff-natural'!M71</f>
        <v>2.6431482180721194E-2</v>
      </c>
      <c r="L71" s="1"/>
      <c r="M71" s="1"/>
      <c r="N71" s="1"/>
      <c r="O71" s="1"/>
      <c r="P71" s="1"/>
      <c r="Q71" s="1"/>
      <c r="R71" s="1"/>
    </row>
    <row r="72" spans="1:18" x14ac:dyDescent="0.25">
      <c r="A72" t="s">
        <v>15</v>
      </c>
      <c r="B72">
        <f t="shared" si="2"/>
        <v>3</v>
      </c>
      <c r="C72" s="47">
        <f ca="1">'gas-ff-natural'!G72</f>
        <v>0.48059960100391985</v>
      </c>
      <c r="D72" s="46">
        <f ca="1">'gas-ff-natural'!H72</f>
        <v>0.42853464422849519</v>
      </c>
      <c r="E72" s="46">
        <f ca="1">'gas-ff-natural'!I72</f>
        <v>0.37646968745307052</v>
      </c>
      <c r="F72" s="46">
        <f ca="1">'gas-ff-natural'!J72</f>
        <v>0.32440473067764586</v>
      </c>
      <c r="G72" s="46">
        <f ca="1">'gas-ff-natural'!K72</f>
        <v>0.27233977390222119</v>
      </c>
      <c r="H72" s="46">
        <f ca="1">'gas-ff-natural'!L72</f>
        <v>0.22027481712679658</v>
      </c>
      <c r="I72" s="47">
        <f ca="1">'gas-ff-natural'!M72</f>
        <v>0.16820986035137195</v>
      </c>
      <c r="L72" s="1"/>
      <c r="M72" s="1"/>
      <c r="N72" s="1"/>
      <c r="O72" s="1"/>
      <c r="P72" s="1"/>
      <c r="Q72" s="1"/>
      <c r="R72" s="1"/>
    </row>
    <row r="73" spans="1:18" x14ac:dyDescent="0.25">
      <c r="A73" t="s">
        <v>18</v>
      </c>
      <c r="B73">
        <f t="shared" si="2"/>
        <v>3</v>
      </c>
      <c r="C73" s="47">
        <f ca="1">'gas-ff-natural'!G73</f>
        <v>0.26020538128474635</v>
      </c>
      <c r="D73" s="46">
        <f ca="1">'gas-ff-natural'!H73</f>
        <v>0.23201646497889883</v>
      </c>
      <c r="E73" s="46">
        <f ca="1">'gas-ff-natural'!I73</f>
        <v>0.20382754867305131</v>
      </c>
      <c r="F73" s="46">
        <f ca="1">'gas-ff-natural'!J73</f>
        <v>0.17563863236720378</v>
      </c>
      <c r="G73" s="46">
        <f ca="1">'gas-ff-natural'!K73</f>
        <v>0.14744971606135626</v>
      </c>
      <c r="H73" s="46">
        <f ca="1">'gas-ff-natural'!L73</f>
        <v>0.11926079975550874</v>
      </c>
      <c r="I73" s="47">
        <f ca="1">'gas-ff-natural'!M73</f>
        <v>9.1071883449661217E-2</v>
      </c>
      <c r="L73" s="1"/>
      <c r="M73" s="1"/>
      <c r="N73" s="1"/>
      <c r="O73" s="1"/>
      <c r="P73" s="1"/>
      <c r="Q73" s="1"/>
      <c r="R73" s="1"/>
    </row>
    <row r="74" spans="1:18" x14ac:dyDescent="0.25">
      <c r="A74" t="s">
        <v>5</v>
      </c>
      <c r="B74">
        <f t="shared" si="2"/>
        <v>3</v>
      </c>
      <c r="C74" s="47">
        <f ca="1">'gas-ff-natural'!G74</f>
        <v>0.65158628779581818</v>
      </c>
      <c r="D74" s="46">
        <f ca="1">'gas-ff-natural'!H74</f>
        <v>0.58099777328460456</v>
      </c>
      <c r="E74" s="46">
        <f ca="1">'gas-ff-natural'!I74</f>
        <v>0.51040925877339094</v>
      </c>
      <c r="F74" s="46">
        <f ca="1">'gas-ff-natural'!J74</f>
        <v>0.43982074426217732</v>
      </c>
      <c r="G74" s="46">
        <f ca="1">'gas-ff-natural'!K74</f>
        <v>0.36923222975096365</v>
      </c>
      <c r="H74" s="46">
        <f ca="1">'gas-ff-natural'!L74</f>
        <v>0.29864371523974997</v>
      </c>
      <c r="I74" s="47">
        <f ca="1">'gas-ff-natural'!M74</f>
        <v>0.22805520072853636</v>
      </c>
      <c r="L74" s="1"/>
      <c r="M74" s="1"/>
      <c r="N74" s="1"/>
      <c r="O74" s="1"/>
      <c r="P74" s="1"/>
      <c r="Q74" s="1"/>
      <c r="R74" s="1"/>
    </row>
    <row r="75" spans="1:18" x14ac:dyDescent="0.25">
      <c r="A75" t="s">
        <v>23</v>
      </c>
      <c r="B75">
        <f t="shared" si="2"/>
        <v>3</v>
      </c>
      <c r="C75" s="47">
        <f ca="1">'gas-ff-natural'!G75</f>
        <v>0.13033450838953478</v>
      </c>
      <c r="D75" s="46">
        <f ca="1">'gas-ff-natural'!H75</f>
        <v>0.11621493664733518</v>
      </c>
      <c r="E75" s="46">
        <f ca="1">'gas-ff-natural'!I75</f>
        <v>0.10209536490513557</v>
      </c>
      <c r="F75" s="46">
        <f ca="1">'gas-ff-natural'!J75</f>
        <v>8.7975793162935967E-2</v>
      </c>
      <c r="G75" s="46">
        <f ca="1">'gas-ff-natural'!K75</f>
        <v>7.3856221420736362E-2</v>
      </c>
      <c r="H75" s="46">
        <f ca="1">'gas-ff-natural'!L75</f>
        <v>5.9736649678536771E-2</v>
      </c>
      <c r="I75" s="47">
        <f ca="1">'gas-ff-natural'!M75</f>
        <v>4.5617077936337173E-2</v>
      </c>
      <c r="L75" s="1"/>
      <c r="M75" s="1"/>
      <c r="N75" s="1"/>
      <c r="O75" s="1"/>
      <c r="P75" s="1"/>
      <c r="Q75" s="1"/>
      <c r="R75" s="1"/>
    </row>
    <row r="76" spans="1:18" x14ac:dyDescent="0.25">
      <c r="A76" t="s">
        <v>24</v>
      </c>
      <c r="B76">
        <f t="shared" si="2"/>
        <v>3</v>
      </c>
      <c r="C76" s="47">
        <f ca="1">'gas-ff-natural'!G76</f>
        <v>0.1457304933468517</v>
      </c>
      <c r="D76" s="46">
        <f ca="1">'gas-ff-natural'!H76</f>
        <v>0.12994302323427609</v>
      </c>
      <c r="E76" s="46">
        <f ca="1">'gas-ff-natural'!I76</f>
        <v>0.11415555312170049</v>
      </c>
      <c r="F76" s="46">
        <f ca="1">'gas-ff-natural'!J76</f>
        <v>9.836808300912489E-2</v>
      </c>
      <c r="G76" s="46">
        <f ca="1">'gas-ff-natural'!K76</f>
        <v>8.2580612896549291E-2</v>
      </c>
      <c r="H76" s="46">
        <f ca="1">'gas-ff-natural'!L76</f>
        <v>6.6793142783973691E-2</v>
      </c>
      <c r="I76" s="47">
        <f ca="1">'gas-ff-natural'!M76</f>
        <v>5.1005672671398092E-2</v>
      </c>
      <c r="L76" s="1"/>
      <c r="M76" s="1"/>
      <c r="N76" s="1"/>
      <c r="O76" s="1"/>
      <c r="P76" s="1"/>
      <c r="Q76" s="1"/>
      <c r="R76" s="1"/>
    </row>
    <row r="77" spans="1:18" x14ac:dyDescent="0.25">
      <c r="A77" t="s">
        <v>27</v>
      </c>
      <c r="B77">
        <f t="shared" si="2"/>
        <v>3</v>
      </c>
      <c r="C77" s="47">
        <f ca="1">'gas-ff-natural'!G77</f>
        <v>0.46545662181200764</v>
      </c>
      <c r="D77" s="46">
        <f ca="1">'gas-ff-natural'!H77</f>
        <v>0.41503215444904012</v>
      </c>
      <c r="E77" s="46">
        <f ca="1">'gas-ff-natural'!I77</f>
        <v>0.36460768708607266</v>
      </c>
      <c r="F77" s="46">
        <f ca="1">'gas-ff-natural'!J77</f>
        <v>0.31418321972310514</v>
      </c>
      <c r="G77" s="46">
        <f ca="1">'gas-ff-natural'!K77</f>
        <v>0.26375875236013768</v>
      </c>
      <c r="H77" s="46">
        <f ca="1">'gas-ff-natural'!L77</f>
        <v>0.21333428499717016</v>
      </c>
      <c r="I77" s="47">
        <f ca="1">'gas-ff-natural'!M77</f>
        <v>0.16290981763420267</v>
      </c>
      <c r="L77" s="1"/>
      <c r="M77" s="1"/>
      <c r="N77" s="1"/>
      <c r="O77" s="1"/>
      <c r="P77" s="1"/>
      <c r="Q77" s="1"/>
      <c r="R77" s="1"/>
    </row>
    <row r="78" spans="1:18" x14ac:dyDescent="0.25">
      <c r="A78" t="s">
        <v>29</v>
      </c>
      <c r="B78">
        <f t="shared" si="2"/>
        <v>3</v>
      </c>
      <c r="C78" s="47">
        <f ca="1">'gas-ff-natural'!G78</f>
        <v>0.5519577783557843</v>
      </c>
      <c r="D78" s="46">
        <f ca="1">'gas-ff-natural'!H78</f>
        <v>0.49216235236724099</v>
      </c>
      <c r="E78" s="46">
        <f ca="1">'gas-ff-natural'!I78</f>
        <v>0.43236692637869767</v>
      </c>
      <c r="F78" s="46">
        <f ca="1">'gas-ff-natural'!J78</f>
        <v>0.37257150039015435</v>
      </c>
      <c r="G78" s="46">
        <f ca="1">'gas-ff-natural'!K78</f>
        <v>0.31277607440161104</v>
      </c>
      <c r="H78" s="46">
        <f ca="1">'gas-ff-natural'!L78</f>
        <v>0.25298064841306778</v>
      </c>
      <c r="I78" s="47">
        <f ca="1">'gas-ff-natural'!M78</f>
        <v>0.19318522242452449</v>
      </c>
      <c r="L78" s="1"/>
      <c r="M78" s="1"/>
      <c r="N78" s="1"/>
      <c r="O78" s="1"/>
      <c r="P78" s="1"/>
      <c r="Q78" s="1"/>
      <c r="R78" s="1"/>
    </row>
    <row r="79" spans="1:18" x14ac:dyDescent="0.25">
      <c r="A79" t="s">
        <v>8</v>
      </c>
      <c r="B79">
        <f t="shared" si="2"/>
        <v>3</v>
      </c>
      <c r="C79" s="47">
        <f ca="1">'gas-ff-natural'!G79</f>
        <v>0.90397500925969432</v>
      </c>
      <c r="D79" s="46">
        <f ca="1">'gas-ff-natural'!H79</f>
        <v>0.8060443832565608</v>
      </c>
      <c r="E79" s="46">
        <f ca="1">'gas-ff-natural'!I79</f>
        <v>0.70811375725342729</v>
      </c>
      <c r="F79" s="46">
        <f ca="1">'gas-ff-natural'!J79</f>
        <v>0.61018313125029366</v>
      </c>
      <c r="G79" s="46">
        <f ca="1">'gas-ff-natural'!K79</f>
        <v>0.51225250524716015</v>
      </c>
      <c r="H79" s="46">
        <f ca="1">'gas-ff-natural'!L79</f>
        <v>0.41432187924402658</v>
      </c>
      <c r="I79" s="47">
        <f ca="1">'gas-ff-natural'!M79</f>
        <v>0.31639125324089301</v>
      </c>
      <c r="L79" s="1"/>
      <c r="M79" s="1"/>
      <c r="N79" s="1"/>
      <c r="O79" s="1"/>
      <c r="P79" s="1"/>
      <c r="Q79" s="1"/>
      <c r="R79" s="1"/>
    </row>
    <row r="80" spans="1:18" x14ac:dyDescent="0.25">
      <c r="A80" t="s">
        <v>6</v>
      </c>
      <c r="B80">
        <f t="shared" si="2"/>
        <v>3</v>
      </c>
      <c r="C80" s="47">
        <f ca="1">'gas-ff-natural'!G80</f>
        <v>0.23959359863678004</v>
      </c>
      <c r="D80" s="46">
        <f ca="1">'gas-ff-natural'!H80</f>
        <v>0.21363762545112885</v>
      </c>
      <c r="E80" s="46">
        <f ca="1">'gas-ff-natural'!I80</f>
        <v>0.18768165226547767</v>
      </c>
      <c r="F80" s="46">
        <f ca="1">'gas-ff-natural'!J80</f>
        <v>0.16172567907982652</v>
      </c>
      <c r="G80" s="46">
        <f ca="1">'gas-ff-natural'!K80</f>
        <v>0.13576970589417536</v>
      </c>
      <c r="H80" s="46">
        <f ca="1">'gas-ff-natural'!L80</f>
        <v>0.10981373270852418</v>
      </c>
      <c r="I80" s="47">
        <f ca="1">'gas-ff-natural'!M80</f>
        <v>8.3857759522873013E-2</v>
      </c>
      <c r="L80" s="1"/>
      <c r="M80" s="1"/>
      <c r="N80" s="1"/>
      <c r="O80" s="1"/>
      <c r="P80" s="1"/>
      <c r="Q80" s="1"/>
      <c r="R80" s="1"/>
    </row>
    <row r="81" spans="1:18" x14ac:dyDescent="0.25">
      <c r="A81" t="s">
        <v>21</v>
      </c>
      <c r="B81">
        <f t="shared" si="2"/>
        <v>3</v>
      </c>
      <c r="C81" s="47">
        <f ca="1">'gas-ff-natural'!G81</f>
        <v>0.17041135544060448</v>
      </c>
      <c r="D81" s="46">
        <f ca="1">'gas-ff-natural'!H81</f>
        <v>0.15195012526787233</v>
      </c>
      <c r="E81" s="46">
        <f ca="1">'gas-ff-natural'!I81</f>
        <v>0.13348889509514017</v>
      </c>
      <c r="F81" s="46">
        <f ca="1">'gas-ff-natural'!J81</f>
        <v>0.11502766492240801</v>
      </c>
      <c r="G81" s="46">
        <f ca="1">'gas-ff-natural'!K81</f>
        <v>9.6566434749675856E-2</v>
      </c>
      <c r="H81" s="46">
        <f ca="1">'gas-ff-natural'!L81</f>
        <v>7.8105204576943713E-2</v>
      </c>
      <c r="I81" s="47">
        <f ca="1">'gas-ff-natural'!M81</f>
        <v>5.9643974404211562E-2</v>
      </c>
      <c r="L81" s="1"/>
      <c r="M81" s="1"/>
      <c r="N81" s="1"/>
      <c r="O81" s="1"/>
      <c r="P81" s="1"/>
      <c r="Q81" s="1"/>
      <c r="R81" s="1"/>
    </row>
    <row r="82" spans="1:18" x14ac:dyDescent="0.25">
      <c r="A82" t="s">
        <v>10</v>
      </c>
      <c r="B82">
        <f t="shared" si="2"/>
        <v>3</v>
      </c>
      <c r="C82" s="47">
        <f ca="1">'gas-ff-natural'!G82</f>
        <v>0.41314559928412281</v>
      </c>
      <c r="D82" s="46">
        <f ca="1">'gas-ff-natural'!H82</f>
        <v>0.36838815936167618</v>
      </c>
      <c r="E82" s="46">
        <f ca="1">'gas-ff-natural'!I82</f>
        <v>0.32363071943922955</v>
      </c>
      <c r="F82" s="46">
        <f ca="1">'gas-ff-natural'!J82</f>
        <v>0.27887327951678292</v>
      </c>
      <c r="G82" s="46">
        <f ca="1">'gas-ff-natural'!K82</f>
        <v>0.23411583959433629</v>
      </c>
      <c r="H82" s="46">
        <f ca="1">'gas-ff-natural'!L82</f>
        <v>0.18935839967188964</v>
      </c>
      <c r="I82" s="47">
        <f ca="1">'gas-ff-natural'!M82</f>
        <v>0.14460095974944298</v>
      </c>
      <c r="L82" s="1"/>
      <c r="M82" s="1"/>
      <c r="N82" s="1"/>
      <c r="O82" s="1"/>
      <c r="P82" s="1"/>
      <c r="Q82" s="1"/>
      <c r="R82" s="1"/>
    </row>
    <row r="83" spans="1:18" x14ac:dyDescent="0.25">
      <c r="A83" t="s">
        <v>20</v>
      </c>
      <c r="B83">
        <f t="shared" si="2"/>
        <v>3</v>
      </c>
      <c r="C83" s="47">
        <f ca="1">'gas-ff-natural'!G83</f>
        <v>0.85104303364916811</v>
      </c>
      <c r="D83" s="46">
        <f ca="1">'gas-ff-natural'!H83</f>
        <v>0.75884670500384155</v>
      </c>
      <c r="E83" s="46">
        <f ca="1">'gas-ff-natural'!I83</f>
        <v>0.66665037635851498</v>
      </c>
      <c r="F83" s="46">
        <f ca="1">'gas-ff-natural'!J83</f>
        <v>0.57445404771318842</v>
      </c>
      <c r="G83" s="46">
        <f ca="1">'gas-ff-natural'!K83</f>
        <v>0.48225771906786191</v>
      </c>
      <c r="H83" s="46">
        <f ca="1">'gas-ff-natural'!L83</f>
        <v>0.3900613904225354</v>
      </c>
      <c r="I83" s="47">
        <f ca="1">'gas-ff-natural'!M83</f>
        <v>0.29786506177720884</v>
      </c>
      <c r="L83" s="1"/>
      <c r="M83" s="1"/>
      <c r="N83" s="1"/>
      <c r="O83" s="1"/>
      <c r="P83" s="1"/>
      <c r="Q83" s="1"/>
      <c r="R83" s="1"/>
    </row>
    <row r="84" spans="1:18" x14ac:dyDescent="0.25">
      <c r="A84" t="s">
        <v>26</v>
      </c>
      <c r="B84">
        <f t="shared" si="2"/>
        <v>3</v>
      </c>
      <c r="C84" s="47">
        <f ca="1">'gas-ff-natural'!G84</f>
        <v>0.12692161450912148</v>
      </c>
      <c r="D84" s="46">
        <f ca="1">'gas-ff-natural'!H84</f>
        <v>0.11317177293729999</v>
      </c>
      <c r="E84" s="46">
        <f ca="1">'gas-ff-natural'!I84</f>
        <v>9.94219313654785E-2</v>
      </c>
      <c r="F84" s="46">
        <f ca="1">'gas-ff-natural'!J84</f>
        <v>8.5672089793657008E-2</v>
      </c>
      <c r="G84" s="46">
        <f ca="1">'gas-ff-natural'!K84</f>
        <v>7.1922248221835516E-2</v>
      </c>
      <c r="H84" s="46">
        <f ca="1">'gas-ff-natural'!L84</f>
        <v>5.8172406650014018E-2</v>
      </c>
      <c r="I84" s="47">
        <f ca="1">'gas-ff-natural'!M84</f>
        <v>4.4422565078192519E-2</v>
      </c>
      <c r="L84" s="1"/>
      <c r="M84" s="1"/>
      <c r="N84" s="1"/>
      <c r="O84" s="1"/>
      <c r="P84" s="1"/>
      <c r="Q84" s="1"/>
      <c r="R84" s="1"/>
    </row>
    <row r="85" spans="1:18" x14ac:dyDescent="0.25">
      <c r="A85" t="s">
        <v>7</v>
      </c>
      <c r="B85">
        <f t="shared" si="2"/>
        <v>3</v>
      </c>
      <c r="C85" s="47">
        <f ca="1">'gas-ff-natural'!G85</f>
        <v>0.33347622752148715</v>
      </c>
      <c r="D85" s="46">
        <f ca="1">'gas-ff-natural'!H85</f>
        <v>0.29734963620665938</v>
      </c>
      <c r="E85" s="46">
        <f ca="1">'gas-ff-natural'!I85</f>
        <v>0.26122304489183162</v>
      </c>
      <c r="F85" s="46">
        <f ca="1">'gas-ff-natural'!J85</f>
        <v>0.22509645357700384</v>
      </c>
      <c r="G85" s="46">
        <f ca="1">'gas-ff-natural'!K85</f>
        <v>0.18896986226217605</v>
      </c>
      <c r="H85" s="46">
        <f ca="1">'gas-ff-natural'!L85</f>
        <v>0.15284327094734829</v>
      </c>
      <c r="I85" s="47">
        <f ca="1">'gas-ff-natural'!M85</f>
        <v>0.1167166796325205</v>
      </c>
      <c r="L85" s="1"/>
      <c r="M85" s="1"/>
      <c r="N85" s="1"/>
      <c r="O85" s="1"/>
      <c r="P85" s="1"/>
      <c r="Q85" s="1"/>
      <c r="R85" s="1"/>
    </row>
    <row r="86" spans="1:18" x14ac:dyDescent="0.25">
      <c r="A86" t="s">
        <v>9</v>
      </c>
      <c r="B86">
        <f t="shared" si="2"/>
        <v>3</v>
      </c>
      <c r="C86" s="47">
        <f ca="1">'gas-ff-natural'!G86</f>
        <v>1.1445573504387156E-2</v>
      </c>
      <c r="D86" s="46">
        <f ca="1">'gas-ff-natural'!H86</f>
        <v>1.0205636374745215E-2</v>
      </c>
      <c r="E86" s="46">
        <f ca="1">'gas-ff-natural'!I86</f>
        <v>8.9656992451032716E-3</v>
      </c>
      <c r="F86" s="46">
        <f ca="1">'gas-ff-natural'!J86</f>
        <v>7.7257621154613295E-3</v>
      </c>
      <c r="G86" s="46">
        <f ca="1">'gas-ff-natural'!K86</f>
        <v>6.4858249858193873E-3</v>
      </c>
      <c r="H86" s="46">
        <f ca="1">'gas-ff-natural'!L86</f>
        <v>5.2458878561774461E-3</v>
      </c>
      <c r="I86" s="47">
        <f ca="1">'gas-ff-natural'!M86</f>
        <v>4.0059507265355039E-3</v>
      </c>
      <c r="L86" s="1"/>
      <c r="M86" s="1"/>
      <c r="N86" s="1"/>
      <c r="O86" s="1"/>
      <c r="P86" s="1"/>
      <c r="Q86" s="1"/>
      <c r="R86" s="1"/>
    </row>
    <row r="87" spans="1:18" x14ac:dyDescent="0.25">
      <c r="A87" t="s">
        <v>14</v>
      </c>
      <c r="B87">
        <f t="shared" si="2"/>
        <v>3</v>
      </c>
      <c r="C87" s="47">
        <f ca="1">'gas-ff-natural'!G87</f>
        <v>0.25512800383536571</v>
      </c>
      <c r="D87" s="46">
        <f ca="1">'gas-ff-natural'!H87</f>
        <v>0.22748913675320109</v>
      </c>
      <c r="E87" s="46">
        <f ca="1">'gas-ff-natural'!I87</f>
        <v>0.19985026967103647</v>
      </c>
      <c r="F87" s="46">
        <f ca="1">'gas-ff-natural'!J87</f>
        <v>0.17221140258887185</v>
      </c>
      <c r="G87" s="46">
        <f ca="1">'gas-ff-natural'!K87</f>
        <v>0.14457253550670723</v>
      </c>
      <c r="H87" s="46">
        <f ca="1">'gas-ff-natural'!L87</f>
        <v>0.11693366842454261</v>
      </c>
      <c r="I87" s="47">
        <f ca="1">'gas-ff-natural'!M87</f>
        <v>8.9294801342377994E-2</v>
      </c>
      <c r="L87" s="1"/>
      <c r="M87" s="1"/>
      <c r="N87" s="1"/>
      <c r="O87" s="1"/>
      <c r="P87" s="1"/>
      <c r="Q87" s="1"/>
      <c r="R87" s="1"/>
    </row>
    <row r="88" spans="1:18" x14ac:dyDescent="0.25">
      <c r="A88" t="s">
        <v>4</v>
      </c>
      <c r="B88">
        <f t="shared" si="2"/>
        <v>3</v>
      </c>
      <c r="C88" s="47">
        <f ca="1">'gas-ff-natural'!G88</f>
        <v>0.74383041406869788</v>
      </c>
      <c r="D88" s="46">
        <f ca="1">'gas-ff-natural'!H88</f>
        <v>0.66324878587792224</v>
      </c>
      <c r="E88" s="46">
        <f ca="1">'gas-ff-natural'!I88</f>
        <v>0.58266715768714661</v>
      </c>
      <c r="F88" s="46">
        <f ca="1">'gas-ff-natural'!J88</f>
        <v>0.50208552949637097</v>
      </c>
      <c r="G88" s="46">
        <f ca="1">'gas-ff-natural'!K88</f>
        <v>0.4215039013055954</v>
      </c>
      <c r="H88" s="46">
        <f ca="1">'gas-ff-natural'!L88</f>
        <v>0.34092227311481982</v>
      </c>
      <c r="I88" s="47">
        <f ca="1">'gas-ff-natural'!M88</f>
        <v>0.26034064492404424</v>
      </c>
      <c r="L88" s="1"/>
      <c r="M88" s="1"/>
      <c r="N88" s="1"/>
      <c r="O88" s="1"/>
      <c r="P88" s="1"/>
      <c r="Q88" s="1"/>
      <c r="R88" s="1"/>
    </row>
    <row r="89" spans="1:18" x14ac:dyDescent="0.25">
      <c r="A89" t="s">
        <v>12</v>
      </c>
      <c r="B89">
        <f t="shared" si="2"/>
        <v>4</v>
      </c>
      <c r="C89" s="47">
        <f ca="1">'gas-ff-natural'!G89</f>
        <v>0.29668071795402601</v>
      </c>
      <c r="D89" s="46">
        <f ca="1">'gas-ff-natural'!H89</f>
        <v>0.24970627094463857</v>
      </c>
      <c r="E89" s="46">
        <f ca="1">'gas-ff-natural'!I89</f>
        <v>0.20273182393525113</v>
      </c>
      <c r="F89" s="46">
        <f ca="1">'gas-ff-natural'!J89</f>
        <v>0.15575737692586367</v>
      </c>
      <c r="G89" s="46">
        <f ca="1">'gas-ff-natural'!K89</f>
        <v>0.10878292991647623</v>
      </c>
      <c r="H89" s="46">
        <f ca="1">'gas-ff-natural'!L89</f>
        <v>6.180848290708877E-2</v>
      </c>
      <c r="I89" s="47">
        <f ca="1">'gas-ff-natural'!M89</f>
        <v>1.4834035897701313E-2</v>
      </c>
      <c r="L89" s="1"/>
      <c r="M89" s="1"/>
      <c r="N89" s="1"/>
      <c r="O89" s="1"/>
      <c r="P89" s="1"/>
      <c r="Q89" s="1"/>
      <c r="R89" s="1"/>
    </row>
    <row r="90" spans="1:18" x14ac:dyDescent="0.25">
      <c r="A90" t="s">
        <v>1</v>
      </c>
      <c r="B90">
        <f t="shared" si="2"/>
        <v>4</v>
      </c>
      <c r="C90" s="47">
        <f ca="1">'gas-ff-natural'!G90</f>
        <v>0.47294975488167496</v>
      </c>
      <c r="D90" s="46">
        <f ca="1">'gas-ff-natural'!H90</f>
        <v>0.39806604369207643</v>
      </c>
      <c r="E90" s="46">
        <f ca="1">'gas-ff-natural'!I90</f>
        <v>0.32318233250247791</v>
      </c>
      <c r="F90" s="46">
        <f ca="1">'gas-ff-natural'!J90</f>
        <v>0.24829862131287939</v>
      </c>
      <c r="G90" s="46">
        <f ca="1">'gas-ff-natural'!K90</f>
        <v>0.17341491012328084</v>
      </c>
      <c r="H90" s="46">
        <f ca="1">'gas-ff-natural'!L90</f>
        <v>9.8531198933682299E-2</v>
      </c>
      <c r="I90" s="47">
        <f ca="1">'gas-ff-natural'!M90</f>
        <v>2.3647487744083769E-2</v>
      </c>
      <c r="L90" s="1"/>
      <c r="M90" s="1"/>
      <c r="N90" s="1"/>
      <c r="O90" s="1"/>
      <c r="P90" s="1"/>
      <c r="Q90" s="1"/>
      <c r="R90" s="1"/>
    </row>
    <row r="91" spans="1:18" x14ac:dyDescent="0.25">
      <c r="A91" t="s">
        <v>19</v>
      </c>
      <c r="B91">
        <f t="shared" si="2"/>
        <v>4</v>
      </c>
      <c r="C91" s="47">
        <f ca="1">'gas-ff-natural'!G91</f>
        <v>3.1759439583193411E-2</v>
      </c>
      <c r="D91" s="46">
        <f ca="1">'gas-ff-natural'!H91</f>
        <v>2.6730861649187788E-2</v>
      </c>
      <c r="E91" s="46">
        <f ca="1">'gas-ff-natural'!I91</f>
        <v>2.1702283715182166E-2</v>
      </c>
      <c r="F91" s="46">
        <f ca="1">'gas-ff-natural'!J91</f>
        <v>1.6673705781176544E-2</v>
      </c>
      <c r="G91" s="46">
        <f ca="1">'gas-ff-natural'!K91</f>
        <v>1.164512784717092E-2</v>
      </c>
      <c r="H91" s="46">
        <f ca="1">'gas-ff-natural'!L91</f>
        <v>6.6165499131652962E-3</v>
      </c>
      <c r="I91" s="47">
        <f ca="1">'gas-ff-natural'!M91</f>
        <v>1.5879719791596721E-3</v>
      </c>
      <c r="L91" s="1"/>
      <c r="M91" s="1"/>
      <c r="N91" s="1"/>
      <c r="O91" s="1"/>
      <c r="P91" s="1"/>
      <c r="Q91" s="1"/>
      <c r="R91" s="1"/>
    </row>
    <row r="92" spans="1:18" x14ac:dyDescent="0.25">
      <c r="A92" t="s">
        <v>22</v>
      </c>
      <c r="B92">
        <f t="shared" si="2"/>
        <v>4</v>
      </c>
      <c r="C92" s="47">
        <f ca="1">'gas-ff-natural'!G92</f>
        <v>0.24050231438574443</v>
      </c>
      <c r="D92" s="46">
        <f ca="1">'gas-ff-natural'!H92</f>
        <v>0.20242278127466823</v>
      </c>
      <c r="E92" s="46">
        <f ca="1">'gas-ff-natural'!I92</f>
        <v>0.16434324816359203</v>
      </c>
      <c r="F92" s="46">
        <f ca="1">'gas-ff-natural'!J92</f>
        <v>0.12626371505251582</v>
      </c>
      <c r="G92" s="46">
        <f ca="1">'gas-ff-natural'!K92</f>
        <v>8.8184181941439621E-2</v>
      </c>
      <c r="H92" s="46">
        <f ca="1">'gas-ff-natural'!L92</f>
        <v>5.0104648830363425E-2</v>
      </c>
      <c r="I92" s="47">
        <f ca="1">'gas-ff-natural'!M92</f>
        <v>1.2025115719287232E-2</v>
      </c>
      <c r="L92" s="1"/>
      <c r="M92" s="1"/>
      <c r="N92" s="1"/>
      <c r="O92" s="1"/>
      <c r="P92" s="1"/>
      <c r="Q92" s="1"/>
      <c r="R92" s="1"/>
    </row>
    <row r="93" spans="1:18" x14ac:dyDescent="0.25">
      <c r="A93" t="s">
        <v>28</v>
      </c>
      <c r="B93">
        <f t="shared" si="2"/>
        <v>4</v>
      </c>
      <c r="C93" s="47">
        <f ca="1">'gas-ff-natural'!G93</f>
        <v>0.10416324527026102</v>
      </c>
      <c r="D93" s="46">
        <f ca="1">'gas-ff-natural'!H93</f>
        <v>8.7670731435803034E-2</v>
      </c>
      <c r="E93" s="46">
        <f ca="1">'gas-ff-natural'!I93</f>
        <v>7.1178217601345045E-2</v>
      </c>
      <c r="F93" s="46">
        <f ca="1">'gas-ff-natural'!J93</f>
        <v>5.4685703766887049E-2</v>
      </c>
      <c r="G93" s="46">
        <f ca="1">'gas-ff-natural'!K93</f>
        <v>3.8193189932429053E-2</v>
      </c>
      <c r="H93" s="46">
        <f ca="1">'gas-ff-natural'!L93</f>
        <v>2.1700676097971053E-2</v>
      </c>
      <c r="I93" s="47">
        <f ca="1">'gas-ff-natural'!M93</f>
        <v>5.2081622635130557E-3</v>
      </c>
      <c r="L93" s="1"/>
      <c r="M93" s="1"/>
      <c r="N93" s="1"/>
      <c r="O93" s="1"/>
      <c r="P93" s="1"/>
      <c r="Q93" s="1"/>
      <c r="R93" s="1"/>
    </row>
    <row r="94" spans="1:18" x14ac:dyDescent="0.25">
      <c r="A94" t="s">
        <v>13</v>
      </c>
      <c r="B94">
        <f t="shared" si="2"/>
        <v>4</v>
      </c>
      <c r="C94" s="47">
        <f ca="1">'gas-ff-natural'!G94</f>
        <v>0.36064190974568017</v>
      </c>
      <c r="D94" s="46">
        <f ca="1">'gas-ff-natural'!H94</f>
        <v>0.30354027403594747</v>
      </c>
      <c r="E94" s="46">
        <f ca="1">'gas-ff-natural'!I94</f>
        <v>0.24643863832621477</v>
      </c>
      <c r="F94" s="46">
        <f ca="1">'gas-ff-natural'!J94</f>
        <v>0.18933700261648206</v>
      </c>
      <c r="G94" s="46">
        <f ca="1">'gas-ff-natural'!K94</f>
        <v>0.13223536690674936</v>
      </c>
      <c r="H94" s="46">
        <f ca="1">'gas-ff-natural'!L94</f>
        <v>7.513373119701669E-2</v>
      </c>
      <c r="I94" s="47">
        <f ca="1">'gas-ff-natural'!M94</f>
        <v>1.8032095487284024E-2</v>
      </c>
      <c r="L94" s="1"/>
      <c r="M94" s="1"/>
      <c r="N94" s="1"/>
      <c r="O94" s="1"/>
      <c r="P94" s="1"/>
      <c r="Q94" s="1"/>
      <c r="R94" s="1"/>
    </row>
    <row r="95" spans="1:18" x14ac:dyDescent="0.25">
      <c r="A95" t="s">
        <v>17</v>
      </c>
      <c r="B95">
        <f t="shared" ref="B95:B117" si="3">B66+1</f>
        <v>4</v>
      </c>
      <c r="C95" s="47">
        <f ca="1">'gas-ff-natural'!G95</f>
        <v>0.31616836815211347</v>
      </c>
      <c r="D95" s="46">
        <f ca="1">'gas-ff-natural'!H95</f>
        <v>0.26610837652802882</v>
      </c>
      <c r="E95" s="46">
        <f ca="1">'gas-ff-natural'!I95</f>
        <v>0.21604838490394418</v>
      </c>
      <c r="F95" s="46">
        <f ca="1">'gas-ff-natural'!J95</f>
        <v>0.16598839327985956</v>
      </c>
      <c r="G95" s="46">
        <f ca="1">'gas-ff-natural'!K95</f>
        <v>0.11592840165577495</v>
      </c>
      <c r="H95" s="46">
        <f ca="1">'gas-ff-natural'!L95</f>
        <v>6.5868410031690319E-2</v>
      </c>
      <c r="I95" s="47">
        <f ca="1">'gas-ff-natural'!M95</f>
        <v>1.5808418407605686E-2</v>
      </c>
      <c r="L95" s="1"/>
      <c r="M95" s="1"/>
      <c r="N95" s="1"/>
      <c r="O95" s="1"/>
      <c r="P95" s="1"/>
      <c r="Q95" s="1"/>
      <c r="R95" s="1"/>
    </row>
    <row r="96" spans="1:18" x14ac:dyDescent="0.25">
      <c r="A96" t="s">
        <v>25</v>
      </c>
      <c r="B96">
        <f t="shared" si="3"/>
        <v>4</v>
      </c>
      <c r="C96" s="47">
        <f ca="1">'gas-ff-natural'!G96</f>
        <v>0.10276406672422422</v>
      </c>
      <c r="D96" s="46">
        <f ca="1">'gas-ff-natural'!H96</f>
        <v>8.6493089492888725E-2</v>
      </c>
      <c r="E96" s="46">
        <f ca="1">'gas-ff-natural'!I96</f>
        <v>7.0222112261553227E-2</v>
      </c>
      <c r="F96" s="46">
        <f ca="1">'gas-ff-natural'!J96</f>
        <v>5.3951135030217728E-2</v>
      </c>
      <c r="G96" s="46">
        <f ca="1">'gas-ff-natural'!K96</f>
        <v>3.7680157798882223E-2</v>
      </c>
      <c r="H96" s="46">
        <f ca="1">'gas-ff-natural'!L96</f>
        <v>2.1409180567546718E-2</v>
      </c>
      <c r="I96" s="47">
        <f ca="1">'gas-ff-natural'!M96</f>
        <v>5.138203336211216E-3</v>
      </c>
      <c r="L96" s="1"/>
      <c r="M96" s="1"/>
      <c r="N96" s="1"/>
      <c r="O96" s="1"/>
      <c r="P96" s="1"/>
      <c r="Q96" s="1"/>
      <c r="R96" s="1"/>
    </row>
    <row r="97" spans="1:18" x14ac:dyDescent="0.25">
      <c r="A97" t="s">
        <v>11</v>
      </c>
      <c r="B97">
        <f t="shared" si="3"/>
        <v>4</v>
      </c>
      <c r="C97" s="47">
        <f ca="1">'gas-ff-natural'!G97</f>
        <v>1.0901245339189347E-2</v>
      </c>
      <c r="D97" s="46">
        <f ca="1">'gas-ff-natural'!H97</f>
        <v>9.1752148271510344E-3</v>
      </c>
      <c r="E97" s="46">
        <f ca="1">'gas-ff-natural'!I97</f>
        <v>7.4491843151127208E-3</v>
      </c>
      <c r="F97" s="46">
        <f ca="1">'gas-ff-natural'!J97</f>
        <v>5.7231538030744072E-3</v>
      </c>
      <c r="G97" s="46">
        <f ca="1">'gas-ff-natural'!K97</f>
        <v>3.9971232910360937E-3</v>
      </c>
      <c r="H97" s="46">
        <f ca="1">'gas-ff-natural'!L97</f>
        <v>2.2710927789977805E-3</v>
      </c>
      <c r="I97" s="47">
        <f ca="1">'gas-ff-natural'!M97</f>
        <v>5.4506226695946779E-4</v>
      </c>
      <c r="L97" s="1"/>
      <c r="M97" s="1"/>
      <c r="N97" s="1"/>
      <c r="O97" s="1"/>
      <c r="P97" s="1"/>
      <c r="Q97" s="1"/>
      <c r="R97" s="1"/>
    </row>
    <row r="98" spans="1:18" x14ac:dyDescent="0.25">
      <c r="A98" t="s">
        <v>3</v>
      </c>
      <c r="B98">
        <f t="shared" si="3"/>
        <v>4</v>
      </c>
      <c r="C98" s="47">
        <f ca="1">'gas-ff-natural'!G98</f>
        <v>0.39053259488830044</v>
      </c>
      <c r="D98" s="46">
        <f ca="1">'gas-ff-natural'!H98</f>
        <v>0.32869826736431956</v>
      </c>
      <c r="E98" s="46">
        <f ca="1">'gas-ff-natural'!I98</f>
        <v>0.26686393984033868</v>
      </c>
      <c r="F98" s="46">
        <f ca="1">'gas-ff-natural'!J98</f>
        <v>0.20502961231635777</v>
      </c>
      <c r="G98" s="46">
        <f ca="1">'gas-ff-natural'!K98</f>
        <v>0.14319528479237686</v>
      </c>
      <c r="H98" s="46">
        <f ca="1">'gas-ff-natural'!L98</f>
        <v>8.1360957268395956E-2</v>
      </c>
      <c r="I98" s="47">
        <f ca="1">'gas-ff-natural'!M98</f>
        <v>1.952662974441504E-2</v>
      </c>
      <c r="L98" s="1"/>
      <c r="M98" s="1"/>
      <c r="N98" s="1"/>
      <c r="O98" s="1"/>
      <c r="P98" s="1"/>
      <c r="Q98" s="1"/>
      <c r="R98" s="1"/>
    </row>
    <row r="99" spans="1:18" x14ac:dyDescent="0.25">
      <c r="A99" t="s">
        <v>2</v>
      </c>
      <c r="B99">
        <f t="shared" si="3"/>
        <v>4</v>
      </c>
      <c r="C99" s="47">
        <f ca="1">'gas-ff-natural'!G99</f>
        <v>0.4741913858103588</v>
      </c>
      <c r="D99" s="46">
        <f ca="1">'gas-ff-natural'!H99</f>
        <v>0.39911108305705201</v>
      </c>
      <c r="E99" s="46">
        <f ca="1">'gas-ff-natural'!I99</f>
        <v>0.32403078030374521</v>
      </c>
      <c r="F99" s="46">
        <f ca="1">'gas-ff-natural'!J99</f>
        <v>0.24895047755043842</v>
      </c>
      <c r="G99" s="46">
        <f ca="1">'gas-ff-natural'!K99</f>
        <v>0.1738701747971316</v>
      </c>
      <c r="H99" s="46">
        <f ca="1">'gas-ff-natural'!L99</f>
        <v>9.8789872043824778E-2</v>
      </c>
      <c r="I99" s="47">
        <f ca="1">'gas-ff-natural'!M99</f>
        <v>2.370956929051796E-2</v>
      </c>
      <c r="L99" s="1"/>
      <c r="M99" s="1"/>
      <c r="N99" s="1"/>
      <c r="O99" s="1"/>
      <c r="P99" s="1"/>
      <c r="Q99" s="1"/>
      <c r="R99" s="1"/>
    </row>
    <row r="100" spans="1:18" x14ac:dyDescent="0.25">
      <c r="A100" t="s">
        <v>16</v>
      </c>
      <c r="B100">
        <f t="shared" si="3"/>
        <v>4</v>
      </c>
      <c r="C100" s="47">
        <f ca="1">'gas-ff-natural'!G100</f>
        <v>7.5518520516346277E-2</v>
      </c>
      <c r="D100" s="46">
        <f ca="1">'gas-ff-natural'!H100</f>
        <v>6.3561421434591453E-2</v>
      </c>
      <c r="E100" s="46">
        <f ca="1">'gas-ff-natural'!I100</f>
        <v>5.1604322352836629E-2</v>
      </c>
      <c r="F100" s="46">
        <f ca="1">'gas-ff-natural'!J100</f>
        <v>3.9647223271081805E-2</v>
      </c>
      <c r="G100" s="46">
        <f ca="1">'gas-ff-natural'!K100</f>
        <v>2.7690124189326974E-2</v>
      </c>
      <c r="H100" s="46">
        <f ca="1">'gas-ff-natural'!L100</f>
        <v>1.5733025107572143E-2</v>
      </c>
      <c r="I100" s="47">
        <f ca="1">'gas-ff-natural'!M100</f>
        <v>3.7759260258173172E-3</v>
      </c>
      <c r="L100" s="1"/>
      <c r="M100" s="1"/>
      <c r="N100" s="1"/>
      <c r="O100" s="1"/>
      <c r="P100" s="1"/>
      <c r="Q100" s="1"/>
      <c r="R100" s="1"/>
    </row>
    <row r="101" spans="1:18" x14ac:dyDescent="0.25">
      <c r="A101" t="s">
        <v>15</v>
      </c>
      <c r="B101">
        <f t="shared" si="3"/>
        <v>4</v>
      </c>
      <c r="C101" s="47">
        <f ca="1">'gas-ff-natural'!G101</f>
        <v>0.48059960100391985</v>
      </c>
      <c r="D101" s="46">
        <f ca="1">'gas-ff-natural'!H101</f>
        <v>0.40450466417829922</v>
      </c>
      <c r="E101" s="46">
        <f ca="1">'gas-ff-natural'!I101</f>
        <v>0.32840972735267859</v>
      </c>
      <c r="F101" s="46">
        <f ca="1">'gas-ff-natural'!J101</f>
        <v>0.25231479052705796</v>
      </c>
      <c r="G101" s="46">
        <f ca="1">'gas-ff-natural'!K101</f>
        <v>0.17621985370143731</v>
      </c>
      <c r="H101" s="46">
        <f ca="1">'gas-ff-natural'!L101</f>
        <v>0.10012491687581666</v>
      </c>
      <c r="I101" s="47">
        <f ca="1">'gas-ff-natural'!M101</f>
        <v>2.4029980050196013E-2</v>
      </c>
      <c r="L101" s="1"/>
      <c r="M101" s="1"/>
      <c r="N101" s="1"/>
      <c r="O101" s="1"/>
      <c r="P101" s="1"/>
      <c r="Q101" s="1"/>
      <c r="R101" s="1"/>
    </row>
    <row r="102" spans="1:18" x14ac:dyDescent="0.25">
      <c r="A102" t="s">
        <v>18</v>
      </c>
      <c r="B102">
        <f t="shared" si="3"/>
        <v>4</v>
      </c>
      <c r="C102" s="47">
        <f ca="1">'gas-ff-natural'!G102</f>
        <v>0.26020538128474635</v>
      </c>
      <c r="D102" s="46">
        <f ca="1">'gas-ff-natural'!H102</f>
        <v>0.21900619591466153</v>
      </c>
      <c r="E102" s="46">
        <f ca="1">'gas-ff-natural'!I102</f>
        <v>0.17780701054457668</v>
      </c>
      <c r="F102" s="46">
        <f ca="1">'gas-ff-natural'!J102</f>
        <v>0.13660782517449183</v>
      </c>
      <c r="G102" s="46">
        <f ca="1">'gas-ff-natural'!K102</f>
        <v>9.5408639804407003E-2</v>
      </c>
      <c r="H102" s="46">
        <f ca="1">'gas-ff-natural'!L102</f>
        <v>5.4209454434322166E-2</v>
      </c>
      <c r="I102" s="47">
        <f ca="1">'gas-ff-natural'!M102</f>
        <v>1.3010269064237329E-2</v>
      </c>
      <c r="L102" s="1"/>
      <c r="M102" s="1"/>
      <c r="N102" s="1"/>
      <c r="O102" s="1"/>
      <c r="P102" s="1"/>
      <c r="Q102" s="1"/>
      <c r="R102" s="1"/>
    </row>
    <row r="103" spans="1:18" x14ac:dyDescent="0.25">
      <c r="A103" t="s">
        <v>5</v>
      </c>
      <c r="B103">
        <f t="shared" si="3"/>
        <v>4</v>
      </c>
      <c r="C103" s="47">
        <f ca="1">'gas-ff-natural'!G103</f>
        <v>0.65158628779581818</v>
      </c>
      <c r="D103" s="46">
        <f ca="1">'gas-ff-natural'!H103</f>
        <v>0.54841845889481367</v>
      </c>
      <c r="E103" s="46">
        <f ca="1">'gas-ff-natural'!I103</f>
        <v>0.4452506299938091</v>
      </c>
      <c r="F103" s="46">
        <f ca="1">'gas-ff-natural'!J103</f>
        <v>0.34208280109280453</v>
      </c>
      <c r="G103" s="46">
        <f ca="1">'gas-ff-natural'!K103</f>
        <v>0.23891497219180002</v>
      </c>
      <c r="H103" s="46">
        <f ca="1">'gas-ff-natural'!L103</f>
        <v>0.13574714329079549</v>
      </c>
      <c r="I103" s="47">
        <f ca="1">'gas-ff-natural'!M103</f>
        <v>3.2579314389790941E-2</v>
      </c>
      <c r="L103" s="1"/>
      <c r="M103" s="1"/>
      <c r="N103" s="1"/>
      <c r="O103" s="1"/>
      <c r="P103" s="1"/>
      <c r="Q103" s="1"/>
      <c r="R103" s="1"/>
    </row>
    <row r="104" spans="1:18" x14ac:dyDescent="0.25">
      <c r="A104" t="s">
        <v>23</v>
      </c>
      <c r="B104">
        <f t="shared" si="3"/>
        <v>4</v>
      </c>
      <c r="C104" s="47">
        <f ca="1">'gas-ff-natural'!G104</f>
        <v>0.13033450838953478</v>
      </c>
      <c r="D104" s="46">
        <f ca="1">'gas-ff-natural'!H104</f>
        <v>0.10969821122785844</v>
      </c>
      <c r="E104" s="46">
        <f ca="1">'gas-ff-natural'!I104</f>
        <v>8.9061914066182107E-2</v>
      </c>
      <c r="F104" s="46">
        <f ca="1">'gas-ff-natural'!J104</f>
        <v>6.842561690450577E-2</v>
      </c>
      <c r="G104" s="46">
        <f ca="1">'gas-ff-natural'!K104</f>
        <v>4.7789319742829427E-2</v>
      </c>
      <c r="H104" s="46">
        <f ca="1">'gas-ff-natural'!L104</f>
        <v>2.7153022581153086E-2</v>
      </c>
      <c r="I104" s="47">
        <f ca="1">'gas-ff-natural'!M104</f>
        <v>6.5167254194767451E-3</v>
      </c>
      <c r="L104" s="1"/>
      <c r="M104" s="1"/>
      <c r="N104" s="1"/>
      <c r="O104" s="1"/>
      <c r="P104" s="1"/>
      <c r="Q104" s="1"/>
      <c r="R104" s="1"/>
    </row>
    <row r="105" spans="1:18" x14ac:dyDescent="0.25">
      <c r="A105" t="s">
        <v>24</v>
      </c>
      <c r="B105">
        <f t="shared" si="3"/>
        <v>4</v>
      </c>
      <c r="C105" s="47">
        <f ca="1">'gas-ff-natural'!G105</f>
        <v>0.1457304933468517</v>
      </c>
      <c r="D105" s="46">
        <f ca="1">'gas-ff-natural'!H105</f>
        <v>0.12265649856693352</v>
      </c>
      <c r="E105" s="46">
        <f ca="1">'gas-ff-natural'!I105</f>
        <v>9.9582503787015331E-2</v>
      </c>
      <c r="F105" s="46">
        <f ca="1">'gas-ff-natural'!J105</f>
        <v>7.6508509007097145E-2</v>
      </c>
      <c r="G105" s="46">
        <f ca="1">'gas-ff-natural'!K105</f>
        <v>5.3434514227178959E-2</v>
      </c>
      <c r="H105" s="46">
        <f ca="1">'gas-ff-natural'!L105</f>
        <v>3.0360519447260776E-2</v>
      </c>
      <c r="I105" s="47">
        <f ca="1">'gas-ff-natural'!M105</f>
        <v>7.2865246673425917E-3</v>
      </c>
      <c r="L105" s="1"/>
      <c r="M105" s="1"/>
      <c r="N105" s="1"/>
      <c r="O105" s="1"/>
      <c r="P105" s="1"/>
      <c r="Q105" s="1"/>
      <c r="R105" s="1"/>
    </row>
    <row r="106" spans="1:18" x14ac:dyDescent="0.25">
      <c r="A106" t="s">
        <v>27</v>
      </c>
      <c r="B106">
        <f t="shared" si="3"/>
        <v>4</v>
      </c>
      <c r="C106" s="47">
        <f ca="1">'gas-ff-natural'!G106</f>
        <v>0.46545662181200764</v>
      </c>
      <c r="D106" s="46">
        <f ca="1">'gas-ff-natural'!H106</f>
        <v>0.39175932335843977</v>
      </c>
      <c r="E106" s="46">
        <f ca="1">'gas-ff-natural'!I106</f>
        <v>0.3180620249048719</v>
      </c>
      <c r="F106" s="46">
        <f ca="1">'gas-ff-natural'!J106</f>
        <v>0.24436472645130403</v>
      </c>
      <c r="G106" s="46">
        <f ca="1">'gas-ff-natural'!K106</f>
        <v>0.17066742799773615</v>
      </c>
      <c r="H106" s="46">
        <f ca="1">'gas-ff-natural'!L106</f>
        <v>9.6970129544168282E-2</v>
      </c>
      <c r="I106" s="47">
        <f ca="1">'gas-ff-natural'!M106</f>
        <v>2.3272831090600403E-2</v>
      </c>
      <c r="L106" s="1"/>
      <c r="M106" s="1"/>
      <c r="N106" s="1"/>
      <c r="O106" s="1"/>
      <c r="P106" s="1"/>
      <c r="Q106" s="1"/>
      <c r="R106" s="1"/>
    </row>
    <row r="107" spans="1:18" x14ac:dyDescent="0.25">
      <c r="A107" t="s">
        <v>29</v>
      </c>
      <c r="B107">
        <f t="shared" si="3"/>
        <v>4</v>
      </c>
      <c r="C107" s="47">
        <f ca="1">'gas-ff-natural'!G107</f>
        <v>0.5519577783557843</v>
      </c>
      <c r="D107" s="46">
        <f ca="1">'gas-ff-natural'!H107</f>
        <v>0.46456446344945179</v>
      </c>
      <c r="E107" s="46">
        <f ca="1">'gas-ff-natural'!I107</f>
        <v>0.37717114854311928</v>
      </c>
      <c r="F107" s="46">
        <f ca="1">'gas-ff-natural'!J107</f>
        <v>0.28977783363678677</v>
      </c>
      <c r="G107" s="46">
        <f ca="1">'gas-ff-natural'!K107</f>
        <v>0.20238451873045427</v>
      </c>
      <c r="H107" s="46">
        <f ca="1">'gas-ff-natural'!L107</f>
        <v>0.11499120382412176</v>
      </c>
      <c r="I107" s="47">
        <f ca="1">'gas-ff-natural'!M107</f>
        <v>2.7597888917789238E-2</v>
      </c>
      <c r="L107" s="1"/>
      <c r="M107" s="1"/>
      <c r="N107" s="1"/>
      <c r="O107" s="1"/>
      <c r="P107" s="1"/>
      <c r="Q107" s="1"/>
      <c r="R107" s="1"/>
    </row>
    <row r="108" spans="1:18" x14ac:dyDescent="0.25">
      <c r="A108" t="s">
        <v>8</v>
      </c>
      <c r="B108">
        <f t="shared" si="3"/>
        <v>4</v>
      </c>
      <c r="C108" s="47">
        <f ca="1">'gas-ff-natural'!G108</f>
        <v>0.90397500925969432</v>
      </c>
      <c r="D108" s="46">
        <f ca="1">'gas-ff-natural'!H108</f>
        <v>0.76084563279357609</v>
      </c>
      <c r="E108" s="46">
        <f ca="1">'gas-ff-natural'!I108</f>
        <v>0.61771625632745786</v>
      </c>
      <c r="F108" s="46">
        <f ca="1">'gas-ff-natural'!J108</f>
        <v>0.47458687986133957</v>
      </c>
      <c r="G108" s="46">
        <f ca="1">'gas-ff-natural'!K108</f>
        <v>0.33145750339522129</v>
      </c>
      <c r="H108" s="46">
        <f ca="1">'gas-ff-natural'!L108</f>
        <v>0.18832812692910303</v>
      </c>
      <c r="I108" s="47">
        <f ca="1">'gas-ff-natural'!M108</f>
        <v>4.5198750462984758E-2</v>
      </c>
      <c r="L108" s="1"/>
      <c r="M108" s="1"/>
      <c r="N108" s="1"/>
      <c r="O108" s="1"/>
      <c r="P108" s="1"/>
      <c r="Q108" s="1"/>
      <c r="R108" s="1"/>
    </row>
    <row r="109" spans="1:18" x14ac:dyDescent="0.25">
      <c r="A109" t="s">
        <v>6</v>
      </c>
      <c r="B109">
        <f t="shared" si="3"/>
        <v>4</v>
      </c>
      <c r="C109" s="47">
        <f ca="1">'gas-ff-natural'!G109</f>
        <v>0.23959359863678004</v>
      </c>
      <c r="D109" s="46">
        <f ca="1">'gas-ff-natural'!H109</f>
        <v>0.20165794551928987</v>
      </c>
      <c r="E109" s="46">
        <f ca="1">'gas-ff-natural'!I109</f>
        <v>0.1637222924017997</v>
      </c>
      <c r="F109" s="46">
        <f ca="1">'gas-ff-natural'!J109</f>
        <v>0.12578663928430953</v>
      </c>
      <c r="G109" s="46">
        <f ca="1">'gas-ff-natural'!K109</f>
        <v>8.7850986166819356E-2</v>
      </c>
      <c r="H109" s="46">
        <f ca="1">'gas-ff-natural'!L109</f>
        <v>4.9915333049329186E-2</v>
      </c>
      <c r="I109" s="47">
        <f ca="1">'gas-ff-natural'!M109</f>
        <v>1.1979679931839012E-2</v>
      </c>
      <c r="L109" s="1"/>
      <c r="M109" s="1"/>
      <c r="N109" s="1"/>
      <c r="O109" s="1"/>
      <c r="P109" s="1"/>
      <c r="Q109" s="1"/>
      <c r="R109" s="1"/>
    </row>
    <row r="110" spans="1:18" x14ac:dyDescent="0.25">
      <c r="A110" t="s">
        <v>21</v>
      </c>
      <c r="B110">
        <f t="shared" si="3"/>
        <v>4</v>
      </c>
      <c r="C110" s="47">
        <f ca="1">'gas-ff-natural'!G110</f>
        <v>0.17041135544060448</v>
      </c>
      <c r="D110" s="46">
        <f ca="1">'gas-ff-natural'!H110</f>
        <v>0.1434295574958421</v>
      </c>
      <c r="E110" s="46">
        <f ca="1">'gas-ff-natural'!I110</f>
        <v>0.11644775955107972</v>
      </c>
      <c r="F110" s="46">
        <f ca="1">'gas-ff-natural'!J110</f>
        <v>8.946596160631734E-2</v>
      </c>
      <c r="G110" s="46">
        <f ca="1">'gas-ff-natural'!K110</f>
        <v>6.2484163661554973E-2</v>
      </c>
      <c r="H110" s="46">
        <f ca="1">'gas-ff-natural'!L110</f>
        <v>3.5502365716792605E-2</v>
      </c>
      <c r="I110" s="47">
        <f ca="1">'gas-ff-natural'!M110</f>
        <v>8.5205677720302311E-3</v>
      </c>
      <c r="L110" s="1"/>
      <c r="M110" s="1"/>
      <c r="N110" s="1"/>
      <c r="O110" s="1"/>
      <c r="P110" s="1"/>
      <c r="Q110" s="1"/>
      <c r="R110" s="1"/>
    </row>
    <row r="111" spans="1:18" x14ac:dyDescent="0.25">
      <c r="A111" t="s">
        <v>10</v>
      </c>
      <c r="B111">
        <f t="shared" si="3"/>
        <v>4</v>
      </c>
      <c r="C111" s="47">
        <f ca="1">'gas-ff-natural'!G111</f>
        <v>0.41314559928412281</v>
      </c>
      <c r="D111" s="46">
        <f ca="1">'gas-ff-natural'!H111</f>
        <v>0.34773087939747005</v>
      </c>
      <c r="E111" s="46">
        <f ca="1">'gas-ff-natural'!I111</f>
        <v>0.28231615951081729</v>
      </c>
      <c r="F111" s="46">
        <f ca="1">'gas-ff-natural'!J111</f>
        <v>0.2169014396241645</v>
      </c>
      <c r="G111" s="46">
        <f ca="1">'gas-ff-natural'!K111</f>
        <v>0.15148671973751171</v>
      </c>
      <c r="H111" s="46">
        <f ca="1">'gas-ff-natural'!L111</f>
        <v>8.6071999850858935E-2</v>
      </c>
      <c r="I111" s="47">
        <f ca="1">'gas-ff-natural'!M111</f>
        <v>2.065727996420616E-2</v>
      </c>
      <c r="L111" s="1"/>
      <c r="M111" s="1"/>
      <c r="N111" s="1"/>
      <c r="O111" s="1"/>
      <c r="P111" s="1"/>
      <c r="Q111" s="1"/>
      <c r="R111" s="1"/>
    </row>
    <row r="112" spans="1:18" x14ac:dyDescent="0.25">
      <c r="A112" t="s">
        <v>20</v>
      </c>
      <c r="B112">
        <f t="shared" si="3"/>
        <v>4</v>
      </c>
      <c r="C112" s="47">
        <f ca="1">'gas-ff-natural'!G112</f>
        <v>0.85104303364916811</v>
      </c>
      <c r="D112" s="46">
        <f ca="1">'gas-ff-natural'!H112</f>
        <v>0.71629455332138314</v>
      </c>
      <c r="E112" s="46">
        <f ca="1">'gas-ff-natural'!I112</f>
        <v>0.58154607299359817</v>
      </c>
      <c r="F112" s="46">
        <f ca="1">'gas-ff-natural'!J112</f>
        <v>0.4467975926658132</v>
      </c>
      <c r="G112" s="46">
        <f ca="1">'gas-ff-natural'!K112</f>
        <v>0.31204911233802829</v>
      </c>
      <c r="H112" s="46">
        <f ca="1">'gas-ff-natural'!L112</f>
        <v>0.17730063201024338</v>
      </c>
      <c r="I112" s="47">
        <f ca="1">'gas-ff-natural'!M112</f>
        <v>4.255215168245844E-2</v>
      </c>
      <c r="L112" s="1"/>
      <c r="M112" s="1"/>
      <c r="N112" s="1"/>
      <c r="O112" s="1"/>
      <c r="P112" s="1"/>
      <c r="Q112" s="1"/>
      <c r="R112" s="1"/>
    </row>
    <row r="113" spans="1:18" x14ac:dyDescent="0.25">
      <c r="A113" t="s">
        <v>26</v>
      </c>
      <c r="B113">
        <f t="shared" si="3"/>
        <v>4</v>
      </c>
      <c r="C113" s="47">
        <f ca="1">'gas-ff-natural'!G113</f>
        <v>0.12692161450912148</v>
      </c>
      <c r="D113" s="46">
        <f ca="1">'gas-ff-natural'!H113</f>
        <v>0.10682569221184392</v>
      </c>
      <c r="E113" s="46">
        <f ca="1">'gas-ff-natural'!I113</f>
        <v>8.6729769914566351E-2</v>
      </c>
      <c r="F113" s="46">
        <f ca="1">'gas-ff-natural'!J113</f>
        <v>6.6633847617288786E-2</v>
      </c>
      <c r="G113" s="46">
        <f ca="1">'gas-ff-natural'!K113</f>
        <v>4.653792532001122E-2</v>
      </c>
      <c r="H113" s="46">
        <f ca="1">'gas-ff-natural'!L113</f>
        <v>2.644200302273365E-2</v>
      </c>
      <c r="I113" s="47">
        <f ca="1">'gas-ff-natural'!M113</f>
        <v>6.3460807254560794E-3</v>
      </c>
      <c r="L113" s="1"/>
      <c r="M113" s="1"/>
      <c r="N113" s="1"/>
      <c r="O113" s="1"/>
      <c r="P113" s="1"/>
      <c r="Q113" s="1"/>
      <c r="R113" s="1"/>
    </row>
    <row r="114" spans="1:18" x14ac:dyDescent="0.25">
      <c r="A114" t="s">
        <v>7</v>
      </c>
      <c r="B114">
        <f t="shared" si="3"/>
        <v>4</v>
      </c>
      <c r="C114" s="47">
        <f ca="1">'gas-ff-natural'!G114</f>
        <v>0.33347622752148715</v>
      </c>
      <c r="D114" s="46">
        <f ca="1">'gas-ff-natural'!H114</f>
        <v>0.28067582483058501</v>
      </c>
      <c r="E114" s="46">
        <f ca="1">'gas-ff-natural'!I114</f>
        <v>0.22787542213968287</v>
      </c>
      <c r="F114" s="46">
        <f ca="1">'gas-ff-natural'!J114</f>
        <v>0.17507501944878073</v>
      </c>
      <c r="G114" s="46">
        <f ca="1">'gas-ff-natural'!K114</f>
        <v>0.12227461675787861</v>
      </c>
      <c r="H114" s="46">
        <f ca="1">'gas-ff-natural'!L114</f>
        <v>6.9474214066976486E-2</v>
      </c>
      <c r="I114" s="47">
        <f ca="1">'gas-ff-natural'!M114</f>
        <v>1.6673811376074373E-2</v>
      </c>
      <c r="L114" s="1"/>
      <c r="M114" s="1"/>
      <c r="N114" s="1"/>
      <c r="O114" s="1"/>
      <c r="P114" s="1"/>
      <c r="Q114" s="1"/>
      <c r="R114" s="1"/>
    </row>
    <row r="115" spans="1:18" x14ac:dyDescent="0.25">
      <c r="A115" t="s">
        <v>9</v>
      </c>
      <c r="B115">
        <f t="shared" si="3"/>
        <v>4</v>
      </c>
      <c r="C115" s="47">
        <f ca="1">'gas-ff-natural'!G115</f>
        <v>1.1445573504387156E-2</v>
      </c>
      <c r="D115" s="46">
        <f ca="1">'gas-ff-natural'!H115</f>
        <v>9.633357699525856E-3</v>
      </c>
      <c r="E115" s="46">
        <f ca="1">'gas-ff-natural'!I115</f>
        <v>7.8211418946645562E-3</v>
      </c>
      <c r="F115" s="46">
        <f ca="1">'gas-ff-natural'!J115</f>
        <v>6.0089260898032563E-3</v>
      </c>
      <c r="G115" s="46">
        <f ca="1">'gas-ff-natural'!K115</f>
        <v>4.1967102849419574E-3</v>
      </c>
      <c r="H115" s="46">
        <f ca="1">'gas-ff-natural'!L115</f>
        <v>2.384494480080658E-3</v>
      </c>
      <c r="I115" s="47">
        <f ca="1">'gas-ff-natural'!M115</f>
        <v>5.7227867521935825E-4</v>
      </c>
      <c r="L115" s="1"/>
      <c r="M115" s="1"/>
      <c r="N115" s="1"/>
      <c r="O115" s="1"/>
      <c r="P115" s="1"/>
      <c r="Q115" s="1"/>
      <c r="R115" s="1"/>
    </row>
    <row r="116" spans="1:18" x14ac:dyDescent="0.25">
      <c r="A116" t="s">
        <v>14</v>
      </c>
      <c r="B116">
        <f t="shared" si="3"/>
        <v>4</v>
      </c>
      <c r="C116" s="47">
        <f ca="1">'gas-ff-natural'!G116</f>
        <v>0.25512800383536571</v>
      </c>
      <c r="D116" s="46">
        <f ca="1">'gas-ff-natural'!H116</f>
        <v>0.21473273656143282</v>
      </c>
      <c r="E116" s="46">
        <f ca="1">'gas-ff-natural'!I116</f>
        <v>0.17433746928749991</v>
      </c>
      <c r="F116" s="46">
        <f ca="1">'gas-ff-natural'!J116</f>
        <v>0.13394220201356699</v>
      </c>
      <c r="G116" s="46">
        <f ca="1">'gas-ff-natural'!K116</f>
        <v>9.3546934739634088E-2</v>
      </c>
      <c r="H116" s="46">
        <f ca="1">'gas-ff-natural'!L116</f>
        <v>5.3151667465701193E-2</v>
      </c>
      <c r="I116" s="47">
        <f ca="1">'gas-ff-natural'!M116</f>
        <v>1.2756400191768297E-2</v>
      </c>
      <c r="L116" s="1"/>
      <c r="M116" s="1"/>
      <c r="N116" s="1"/>
      <c r="O116" s="1"/>
      <c r="P116" s="1"/>
      <c r="Q116" s="1"/>
      <c r="R116" s="1"/>
    </row>
    <row r="117" spans="1:18" x14ac:dyDescent="0.25">
      <c r="A117" t="s">
        <v>4</v>
      </c>
      <c r="B117">
        <f t="shared" si="3"/>
        <v>4</v>
      </c>
      <c r="C117" s="47">
        <f ca="1">'gas-ff-natural'!G117</f>
        <v>0.74383041406869788</v>
      </c>
      <c r="D117" s="46">
        <f ca="1">'gas-ff-natural'!H117</f>
        <v>0.62605726517448734</v>
      </c>
      <c r="E117" s="46">
        <f ca="1">'gas-ff-natural'!I117</f>
        <v>0.50828411628027681</v>
      </c>
      <c r="F117" s="46">
        <f ca="1">'gas-ff-natural'!J117</f>
        <v>0.39051096738606633</v>
      </c>
      <c r="G117" s="46">
        <f ca="1">'gas-ff-natural'!K117</f>
        <v>0.27273781849185585</v>
      </c>
      <c r="H117" s="46">
        <f ca="1">'gas-ff-natural'!L117</f>
        <v>0.15496466959764538</v>
      </c>
      <c r="I117" s="47">
        <f ca="1">'gas-ff-natural'!M117</f>
        <v>3.7191520703434927E-2</v>
      </c>
      <c r="L117" s="1"/>
      <c r="M117" s="1"/>
      <c r="N117" s="1"/>
      <c r="O117" s="1"/>
      <c r="P117" s="1"/>
      <c r="Q117" s="1"/>
      <c r="R117" s="1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4689A-712D-4A06-BC68-071394CDE7B3}">
  <sheetPr>
    <tabColor theme="5" tint="0.39997558519241921"/>
  </sheetPr>
  <dimension ref="A1:S117"/>
  <sheetViews>
    <sheetView topLeftCell="A78" workbookViewId="0">
      <selection activeCell="H109" sqref="H109"/>
    </sheetView>
  </sheetViews>
  <sheetFormatPr defaultRowHeight="15" x14ac:dyDescent="0.25"/>
  <cols>
    <col min="4" max="4" width="9.28515625" bestFit="1" customWidth="1" collapsed="1"/>
    <col min="5" max="5" width="9.5703125" bestFit="1" customWidth="1" collapsed="1"/>
    <col min="6" max="6" width="11.5703125" bestFit="1" customWidth="1" collapsed="1"/>
    <col min="7" max="7" width="12.5703125" bestFit="1" customWidth="1" collapsed="1"/>
    <col min="8" max="8" width="14.7109375" bestFit="1" customWidth="1" collapsed="1"/>
  </cols>
  <sheetData>
    <row r="1" spans="1:19" x14ac:dyDescent="0.25">
      <c r="A1" t="s">
        <v>0</v>
      </c>
      <c r="B1" t="s">
        <v>30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  <c r="M1">
        <f>C1</f>
        <v>2020</v>
      </c>
      <c r="N1">
        <f t="shared" ref="N1:S1" si="0">D1</f>
        <v>2025</v>
      </c>
      <c r="O1">
        <f t="shared" si="0"/>
        <v>2030</v>
      </c>
      <c r="P1">
        <f t="shared" si="0"/>
        <v>2035</v>
      </c>
      <c r="Q1">
        <f t="shared" si="0"/>
        <v>2040</v>
      </c>
      <c r="R1">
        <f t="shared" si="0"/>
        <v>2045</v>
      </c>
      <c r="S1">
        <f t="shared" si="0"/>
        <v>2050</v>
      </c>
    </row>
    <row r="2" spans="1:19" x14ac:dyDescent="0.25">
      <c r="A2" t="s">
        <v>12</v>
      </c>
      <c r="B2">
        <v>1</v>
      </c>
      <c r="C2" s="47">
        <f ca="1">electricity!G2+'electricity-heatpumps'!G2</f>
        <v>8.8541496858488944E-2</v>
      </c>
      <c r="D2" s="46">
        <f ca="1">electricity!H2+'electricity-heatpumps'!H2</f>
        <v>8.9033515235664204E-2</v>
      </c>
      <c r="E2" s="46">
        <f ca="1">electricity!I2+'electricity-heatpumps'!I2</f>
        <v>8.952553361283945E-2</v>
      </c>
      <c r="F2" s="46">
        <f ca="1">electricity!J2+'electricity-heatpumps'!J2</f>
        <v>9.001755199001471E-2</v>
      </c>
      <c r="G2" s="46">
        <f ca="1">electricity!K2+'electricity-heatpumps'!K2</f>
        <v>9.0509570367189957E-2</v>
      </c>
      <c r="H2" s="46">
        <f ca="1">electricity!L2+'electricity-heatpumps'!L2</f>
        <v>9.1001588744365217E-2</v>
      </c>
      <c r="I2" s="47">
        <f ca="1">electricity!M2+'electricity-heatpumps'!M2</f>
        <v>9.1493607121540477E-2</v>
      </c>
      <c r="J2" s="1"/>
      <c r="K2">
        <v>1</v>
      </c>
      <c r="L2" t="s">
        <v>62</v>
      </c>
      <c r="M2" s="75">
        <f t="shared" ref="M2:S5" ca="1" si="1">AVERAGEIF($B$2:$B$117,$K2,C$2:C$117)</f>
        <v>9.9561008394483647E-2</v>
      </c>
      <c r="N2" s="75">
        <f t="shared" ca="1" si="1"/>
        <v>0.10015328347690247</v>
      </c>
      <c r="O2" s="75">
        <f t="shared" ca="1" si="1"/>
        <v>0.10074555855932124</v>
      </c>
      <c r="P2" s="75">
        <f t="shared" ca="1" si="1"/>
        <v>0.10133783364174008</v>
      </c>
      <c r="Q2" s="75">
        <f t="shared" ca="1" si="1"/>
        <v>0.10193010872415889</v>
      </c>
      <c r="R2" s="75">
        <f t="shared" ca="1" si="1"/>
        <v>0.10252238380657769</v>
      </c>
      <c r="S2" s="75">
        <f t="shared" ca="1" si="1"/>
        <v>0.10311465888899653</v>
      </c>
    </row>
    <row r="3" spans="1:19" x14ac:dyDescent="0.25">
      <c r="A3" t="s">
        <v>1</v>
      </c>
      <c r="B3">
        <v>1</v>
      </c>
      <c r="C3" s="47">
        <f ca="1">electricity!G3+'electricity-heatpumps'!G3</f>
        <v>4.9764667586416594E-2</v>
      </c>
      <c r="D3" s="46">
        <f ca="1">electricity!H3+'electricity-heatpumps'!H3</f>
        <v>5.0599932354106592E-2</v>
      </c>
      <c r="E3" s="46">
        <f ca="1">electricity!I3+'electricity-heatpumps'!I3</f>
        <v>5.1435197121796582E-2</v>
      </c>
      <c r="F3" s="46">
        <f ca="1">electricity!J3+'electricity-heatpumps'!J3</f>
        <v>5.2270461889486579E-2</v>
      </c>
      <c r="G3" s="46">
        <f ca="1">electricity!K3+'electricity-heatpumps'!K3</f>
        <v>5.3105726657176576E-2</v>
      </c>
      <c r="H3" s="46">
        <f ca="1">electricity!L3+'electricity-heatpumps'!L3</f>
        <v>5.3940991424866566E-2</v>
      </c>
      <c r="I3" s="47">
        <f ca="1">electricity!M3+'electricity-heatpumps'!M3</f>
        <v>5.4776256192556563E-2</v>
      </c>
      <c r="J3" s="1"/>
      <c r="K3">
        <v>2</v>
      </c>
      <c r="L3" t="s">
        <v>63</v>
      </c>
      <c r="M3" s="75">
        <f t="shared" ca="1" si="1"/>
        <v>9.9561008394483647E-2</v>
      </c>
      <c r="N3" s="75">
        <f t="shared" ca="1" si="1"/>
        <v>0.1043189533560699</v>
      </c>
      <c r="O3" s="75">
        <f t="shared" ca="1" si="1"/>
        <v>0.10907689831765617</v>
      </c>
      <c r="P3" s="75">
        <f t="shared" ca="1" si="1"/>
        <v>0.11383484327924244</v>
      </c>
      <c r="Q3" s="75">
        <f t="shared" ca="1" si="1"/>
        <v>0.11859278824082872</v>
      </c>
      <c r="R3" s="75">
        <f t="shared" ca="1" si="1"/>
        <v>0.12335073320241496</v>
      </c>
      <c r="S3" s="75">
        <f t="shared" ca="1" si="1"/>
        <v>0.12810867816400123</v>
      </c>
    </row>
    <row r="4" spans="1:19" x14ac:dyDescent="0.25">
      <c r="A4" t="s">
        <v>19</v>
      </c>
      <c r="B4">
        <v>1</v>
      </c>
      <c r="C4" s="47">
        <f ca="1">electricity!G4+'electricity-heatpumps'!G4</f>
        <v>0.10022565767354097</v>
      </c>
      <c r="D4" s="46">
        <f ca="1">electricity!H4+'electricity-heatpumps'!H4</f>
        <v>0.10090309632712074</v>
      </c>
      <c r="E4" s="46">
        <f ca="1">electricity!I4+'electricity-heatpumps'!I4</f>
        <v>0.10158053498070052</v>
      </c>
      <c r="F4" s="46">
        <f ca="1">electricity!J4+'electricity-heatpumps'!J4</f>
        <v>0.1022579736342803</v>
      </c>
      <c r="G4" s="46">
        <f ca="1">electricity!K4+'electricity-heatpumps'!K4</f>
        <v>0.10293541228786009</v>
      </c>
      <c r="H4" s="46">
        <f ca="1">electricity!L4+'electricity-heatpumps'!L4</f>
        <v>0.10361285094143986</v>
      </c>
      <c r="I4" s="47">
        <f ca="1">electricity!M4+'electricity-heatpumps'!M4</f>
        <v>0.10429028959501964</v>
      </c>
      <c r="J4" s="1"/>
      <c r="K4">
        <v>3</v>
      </c>
      <c r="L4" t="s">
        <v>64</v>
      </c>
      <c r="M4" s="75">
        <f t="shared" ca="1" si="1"/>
        <v>9.9561008394483647E-2</v>
      </c>
      <c r="N4" s="75">
        <f t="shared" ca="1" si="1"/>
        <v>0.10714978528046142</v>
      </c>
      <c r="O4" s="75">
        <f t="shared" ca="1" si="1"/>
        <v>0.11473856216643914</v>
      </c>
      <c r="P4" s="75">
        <f t="shared" ca="1" si="1"/>
        <v>0.12232733905241693</v>
      </c>
      <c r="Q4" s="75">
        <f t="shared" ca="1" si="1"/>
        <v>0.12991611593839469</v>
      </c>
      <c r="R4" s="75">
        <f t="shared" ca="1" si="1"/>
        <v>0.13750489282437248</v>
      </c>
      <c r="S4" s="75">
        <f t="shared" ca="1" si="1"/>
        <v>0.1450936697103502</v>
      </c>
    </row>
    <row r="5" spans="1:19" x14ac:dyDescent="0.25">
      <c r="A5" t="s">
        <v>22</v>
      </c>
      <c r="B5">
        <v>1</v>
      </c>
      <c r="C5" s="47">
        <f ca="1">electricity!G5+'electricity-heatpumps'!G5</f>
        <v>1.9991022033951627E-2</v>
      </c>
      <c r="D5" s="46">
        <f ca="1">electricity!H5+'electricity-heatpumps'!H5</f>
        <v>2.0218516779332407E-2</v>
      </c>
      <c r="E5" s="46">
        <f ca="1">electricity!I5+'electricity-heatpumps'!I5</f>
        <v>2.044601152471319E-2</v>
      </c>
      <c r="F5" s="46">
        <f ca="1">electricity!J5+'electricity-heatpumps'!J5</f>
        <v>2.0673506270093969E-2</v>
      </c>
      <c r="G5" s="46">
        <f ca="1">electricity!K5+'electricity-heatpumps'!K5</f>
        <v>2.0901001015474752E-2</v>
      </c>
      <c r="H5" s="46">
        <f ca="1">electricity!L5+'electricity-heatpumps'!L5</f>
        <v>2.1128495760855532E-2</v>
      </c>
      <c r="I5" s="47">
        <f ca="1">electricity!M5+'electricity-heatpumps'!M5</f>
        <v>2.1355990506236315E-2</v>
      </c>
      <c r="J5" s="1"/>
      <c r="K5" s="76">
        <v>4</v>
      </c>
      <c r="L5" s="76" t="s">
        <v>65</v>
      </c>
      <c r="M5" s="75">
        <f t="shared" ca="1" si="1"/>
        <v>9.9561008394483647E-2</v>
      </c>
      <c r="N5" s="75">
        <f t="shared" ca="1" si="1"/>
        <v>0.11242306271504489</v>
      </c>
      <c r="O5" s="75">
        <f t="shared" ca="1" si="1"/>
        <v>0.12528511703560619</v>
      </c>
      <c r="P5" s="75">
        <f t="shared" ca="1" si="1"/>
        <v>0.13814717135616741</v>
      </c>
      <c r="Q5" s="75">
        <f t="shared" ca="1" si="1"/>
        <v>0.15100922567672867</v>
      </c>
      <c r="R5" s="75">
        <f t="shared" ca="1" si="1"/>
        <v>0.16387127999728993</v>
      </c>
      <c r="S5" s="75">
        <f t="shared" ca="1" si="1"/>
        <v>0.17673333431785121</v>
      </c>
    </row>
    <row r="6" spans="1:19" x14ac:dyDescent="0.25">
      <c r="A6" t="s">
        <v>28</v>
      </c>
      <c r="B6">
        <v>1</v>
      </c>
      <c r="C6" s="47">
        <f ca="1">electricity!G6+'electricity-heatpumps'!G6</f>
        <v>0.14689389023811067</v>
      </c>
      <c r="D6" s="46">
        <f ca="1">electricity!H6+'electricity-heatpumps'!H6</f>
        <v>0.14780450419911481</v>
      </c>
      <c r="E6" s="46">
        <f ca="1">electricity!I6+'electricity-heatpumps'!I6</f>
        <v>0.14871511816011893</v>
      </c>
      <c r="F6" s="46">
        <f ca="1">electricity!J6+'electricity-heatpumps'!J6</f>
        <v>0.14962573212112307</v>
      </c>
      <c r="G6" s="46">
        <f ca="1">electricity!K6+'electricity-heatpumps'!K6</f>
        <v>0.15053634608212721</v>
      </c>
      <c r="H6" s="46">
        <f ca="1">electricity!L6+'electricity-heatpumps'!L6</f>
        <v>0.15144696004313132</v>
      </c>
      <c r="I6" s="47">
        <f ca="1">electricity!M6+'electricity-heatpumps'!M6</f>
        <v>0.15235757400413547</v>
      </c>
      <c r="L6" s="1"/>
      <c r="M6" s="1"/>
      <c r="N6" s="1"/>
      <c r="O6" s="1"/>
      <c r="P6" s="1"/>
      <c r="Q6" s="1"/>
      <c r="R6" s="1"/>
    </row>
    <row r="7" spans="1:19" x14ac:dyDescent="0.25">
      <c r="A7" t="s">
        <v>13</v>
      </c>
      <c r="B7">
        <v>1</v>
      </c>
      <c r="C7" s="47">
        <f ca="1">electricity!G7+'electricity-heatpumps'!G7</f>
        <v>6.156422406444572E-2</v>
      </c>
      <c r="D7" s="46">
        <f ca="1">electricity!H7+'electricity-heatpumps'!H7</f>
        <v>6.2577529170800256E-2</v>
      </c>
      <c r="E7" s="46">
        <f ca="1">electricity!I7+'electricity-heatpumps'!I7</f>
        <v>6.3590834277154784E-2</v>
      </c>
      <c r="F7" s="46">
        <f ca="1">electricity!J7+'electricity-heatpumps'!J7</f>
        <v>6.4604139383509313E-2</v>
      </c>
      <c r="G7" s="46">
        <f ca="1">electricity!K7+'electricity-heatpumps'!K7</f>
        <v>6.5617444489863855E-2</v>
      </c>
      <c r="H7" s="46">
        <f ca="1">electricity!L7+'electricity-heatpumps'!L7</f>
        <v>6.6630749596218383E-2</v>
      </c>
      <c r="I7" s="47">
        <f ca="1">electricity!M7+'electricity-heatpumps'!M7</f>
        <v>6.7644054702572912E-2</v>
      </c>
      <c r="L7" s="1"/>
      <c r="M7" s="1"/>
      <c r="N7" s="1"/>
      <c r="O7" s="1"/>
      <c r="P7" s="1"/>
      <c r="Q7" s="1"/>
      <c r="R7" s="1"/>
    </row>
    <row r="8" spans="1:19" x14ac:dyDescent="0.25">
      <c r="A8" t="s">
        <v>17</v>
      </c>
      <c r="B8">
        <v>1</v>
      </c>
      <c r="C8" s="47">
        <f ca="1">electricity!G8+'electricity-heatpumps'!G8</f>
        <v>6.1762015968994555E-2</v>
      </c>
      <c r="D8" s="46">
        <f ca="1">electricity!H8+'electricity-heatpumps'!H8</f>
        <v>6.2157679964793787E-2</v>
      </c>
      <c r="E8" s="46">
        <f ca="1">electricity!I8+'electricity-heatpumps'!I8</f>
        <v>6.2553343960593019E-2</v>
      </c>
      <c r="F8" s="46">
        <f ca="1">electricity!J8+'electricity-heatpumps'!J8</f>
        <v>6.2949007956392258E-2</v>
      </c>
      <c r="G8" s="46">
        <f ca="1">electricity!K8+'electricity-heatpumps'!K8</f>
        <v>6.3344671952191484E-2</v>
      </c>
      <c r="H8" s="46">
        <f ca="1">electricity!L8+'electricity-heatpumps'!L8</f>
        <v>6.3740335947990723E-2</v>
      </c>
      <c r="I8" s="47">
        <f ca="1">electricity!M8+'electricity-heatpumps'!M8</f>
        <v>6.4135999943789948E-2</v>
      </c>
      <c r="L8" s="1"/>
      <c r="M8" s="1"/>
      <c r="N8" s="1"/>
      <c r="O8" s="1"/>
      <c r="P8" s="1"/>
      <c r="Q8" s="1"/>
      <c r="R8" s="1"/>
    </row>
    <row r="9" spans="1:19" x14ac:dyDescent="0.25">
      <c r="A9" t="s">
        <v>25</v>
      </c>
      <c r="B9">
        <v>1</v>
      </c>
      <c r="C9" s="47">
        <f ca="1">electricity!G9+'electricity-heatpumps'!G9</f>
        <v>3.435083280936839E-2</v>
      </c>
      <c r="D9" s="46">
        <f ca="1">electricity!H9+'electricity-heatpumps'!H9</f>
        <v>3.4510171316772136E-2</v>
      </c>
      <c r="E9" s="46">
        <f ca="1">electricity!I9+'electricity-heatpumps'!I9</f>
        <v>3.4669509824175881E-2</v>
      </c>
      <c r="F9" s="46">
        <f ca="1">electricity!J9+'electricity-heatpumps'!J9</f>
        <v>3.4828848331579627E-2</v>
      </c>
      <c r="G9" s="46">
        <f ca="1">electricity!K9+'electricity-heatpumps'!K9</f>
        <v>3.4988186838983366E-2</v>
      </c>
      <c r="H9" s="46">
        <f ca="1">electricity!L9+'electricity-heatpumps'!L9</f>
        <v>3.5147525346387112E-2</v>
      </c>
      <c r="I9" s="47">
        <f ca="1">electricity!M9+'electricity-heatpumps'!M9</f>
        <v>3.5306863853790858E-2</v>
      </c>
      <c r="L9" s="1"/>
      <c r="M9" s="1"/>
      <c r="N9" s="1"/>
      <c r="O9" s="1"/>
      <c r="P9" s="1"/>
      <c r="Q9" s="1"/>
      <c r="R9" s="1"/>
    </row>
    <row r="10" spans="1:19" x14ac:dyDescent="0.25">
      <c r="A10" t="s">
        <v>11</v>
      </c>
      <c r="B10">
        <v>1</v>
      </c>
      <c r="C10" s="47">
        <f ca="1">electricity!G10+'electricity-heatpumps'!G10</f>
        <v>0.32452696388119684</v>
      </c>
      <c r="D10" s="46">
        <f ca="1">electricity!H10+'electricity-heatpumps'!H10</f>
        <v>0.32475299289169973</v>
      </c>
      <c r="E10" s="46">
        <f ca="1">electricity!I10+'electricity-heatpumps'!I10</f>
        <v>0.32497902190220268</v>
      </c>
      <c r="F10" s="46">
        <f ca="1">electricity!J10+'electricity-heatpumps'!J10</f>
        <v>0.32520505091270557</v>
      </c>
      <c r="G10" s="46">
        <f ca="1">electricity!K10+'electricity-heatpumps'!K10</f>
        <v>0.32543107992320847</v>
      </c>
      <c r="H10" s="46">
        <f ca="1">electricity!L10+'electricity-heatpumps'!L10</f>
        <v>0.32565710893371136</v>
      </c>
      <c r="I10" s="47">
        <f ca="1">electricity!M10+'electricity-heatpumps'!M10</f>
        <v>0.32588313794421431</v>
      </c>
      <c r="L10" s="1"/>
      <c r="M10" s="1"/>
      <c r="N10" s="1"/>
      <c r="O10" s="1"/>
      <c r="P10" s="1"/>
      <c r="Q10" s="1"/>
      <c r="R10" s="1"/>
    </row>
    <row r="11" spans="1:19" x14ac:dyDescent="0.25">
      <c r="A11" t="s">
        <v>3</v>
      </c>
      <c r="B11">
        <v>1</v>
      </c>
      <c r="C11" s="47">
        <f ca="1">electricity!G11+'electricity-heatpumps'!G11</f>
        <v>0.14801511591808764</v>
      </c>
      <c r="D11" s="46">
        <f ca="1">electricity!H11+'electricity-heatpumps'!H11</f>
        <v>0.14849574449298786</v>
      </c>
      <c r="E11" s="46">
        <f ca="1">electricity!I11+'electricity-heatpumps'!I11</f>
        <v>0.14897637306788805</v>
      </c>
      <c r="F11" s="46">
        <f ca="1">electricity!J11+'electricity-heatpumps'!J11</f>
        <v>0.14945700164278827</v>
      </c>
      <c r="G11" s="46">
        <f ca="1">electricity!K11+'electricity-heatpumps'!K11</f>
        <v>0.14993763021768849</v>
      </c>
      <c r="H11" s="46">
        <f ca="1">electricity!L11+'electricity-heatpumps'!L11</f>
        <v>0.15041825879258869</v>
      </c>
      <c r="I11" s="47">
        <f ca="1">electricity!M11+'electricity-heatpumps'!M11</f>
        <v>0.15089888736748891</v>
      </c>
      <c r="L11" s="1"/>
      <c r="M11" s="1"/>
      <c r="N11" s="1"/>
      <c r="O11" s="1"/>
      <c r="P11" s="1"/>
      <c r="Q11" s="1"/>
      <c r="R11" s="1"/>
    </row>
    <row r="12" spans="1:19" x14ac:dyDescent="0.25">
      <c r="A12" t="s">
        <v>2</v>
      </c>
      <c r="B12">
        <v>1</v>
      </c>
      <c r="C12" s="47">
        <f ca="1">electricity!G12+'electricity-heatpumps'!G12</f>
        <v>6.9982176422740641E-2</v>
      </c>
      <c r="D12" s="46">
        <f ca="1">electricity!H12+'electricity-heatpumps'!H12</f>
        <v>7.0720478411150506E-2</v>
      </c>
      <c r="E12" s="46">
        <f ca="1">electricity!I12+'electricity-heatpumps'!I12</f>
        <v>7.1458780399560384E-2</v>
      </c>
      <c r="F12" s="46">
        <f ca="1">electricity!J12+'electricity-heatpumps'!J12</f>
        <v>7.2197082387970249E-2</v>
      </c>
      <c r="G12" s="46">
        <f ca="1">electricity!K12+'electricity-heatpumps'!K12</f>
        <v>7.2935384376380114E-2</v>
      </c>
      <c r="H12" s="46">
        <f ca="1">electricity!L12+'electricity-heatpumps'!L12</f>
        <v>7.3673686364789992E-2</v>
      </c>
      <c r="I12" s="47">
        <f ca="1">electricity!M12+'electricity-heatpumps'!M12</f>
        <v>7.4411988353199857E-2</v>
      </c>
      <c r="L12" s="1"/>
      <c r="M12" s="1"/>
      <c r="N12" s="1"/>
      <c r="O12" s="1"/>
      <c r="P12" s="1"/>
      <c r="Q12" s="1"/>
      <c r="R12" s="1"/>
    </row>
    <row r="13" spans="1:19" x14ac:dyDescent="0.25">
      <c r="A13" t="s">
        <v>16</v>
      </c>
      <c r="B13">
        <v>1</v>
      </c>
      <c r="C13" s="47">
        <f ca="1">electricity!G13+'electricity-heatpumps'!G13</f>
        <v>4.6068923436486282E-2</v>
      </c>
      <c r="D13" s="46">
        <f ca="1">electricity!H13+'electricity-heatpumps'!H13</f>
        <v>4.6703767507872057E-2</v>
      </c>
      <c r="E13" s="46">
        <f ca="1">electricity!I13+'electricity-heatpumps'!I13</f>
        <v>4.7338611579257832E-2</v>
      </c>
      <c r="F13" s="46">
        <f ca="1">electricity!J13+'electricity-heatpumps'!J13</f>
        <v>4.7973455650643607E-2</v>
      </c>
      <c r="G13" s="46">
        <f ca="1">electricity!K13+'electricity-heatpumps'!K13</f>
        <v>4.8608299722029381E-2</v>
      </c>
      <c r="H13" s="46">
        <f ca="1">electricity!L13+'electricity-heatpumps'!L13</f>
        <v>4.9243143793415156E-2</v>
      </c>
      <c r="I13" s="47">
        <f ca="1">electricity!M13+'electricity-heatpumps'!M13</f>
        <v>4.9877987864800924E-2</v>
      </c>
      <c r="L13" s="1"/>
      <c r="M13" s="1"/>
      <c r="N13" s="1"/>
      <c r="O13" s="1"/>
      <c r="P13" s="1"/>
      <c r="Q13" s="1"/>
      <c r="R13" s="1"/>
    </row>
    <row r="14" spans="1:19" x14ac:dyDescent="0.25">
      <c r="A14" t="s">
        <v>15</v>
      </c>
      <c r="B14">
        <v>1</v>
      </c>
      <c r="C14" s="47">
        <f ca="1">electricity!G14+'electricity-heatpumps'!G14</f>
        <v>1.5313600444450917E-2</v>
      </c>
      <c r="D14" s="46">
        <f ca="1">electricity!H14+'electricity-heatpumps'!H14</f>
        <v>1.5728520318298099E-2</v>
      </c>
      <c r="E14" s="46">
        <f ca="1">electricity!I14+'electricity-heatpumps'!I14</f>
        <v>1.6143440192145284E-2</v>
      </c>
      <c r="F14" s="46">
        <f ca="1">electricity!J14+'electricity-heatpumps'!J14</f>
        <v>1.6558360065992466E-2</v>
      </c>
      <c r="G14" s="46">
        <f ca="1">electricity!K14+'electricity-heatpumps'!K14</f>
        <v>1.6973279939839651E-2</v>
      </c>
      <c r="H14" s="46">
        <f ca="1">electricity!L14+'electricity-heatpumps'!L14</f>
        <v>1.7388199813686833E-2</v>
      </c>
      <c r="I14" s="47">
        <f ca="1">electricity!M14+'electricity-heatpumps'!M14</f>
        <v>1.7803119687534018E-2</v>
      </c>
      <c r="L14" s="1"/>
      <c r="M14" s="1"/>
      <c r="N14" s="1"/>
      <c r="O14" s="1"/>
      <c r="P14" s="1"/>
      <c r="Q14" s="1"/>
      <c r="R14" s="1"/>
    </row>
    <row r="15" spans="1:19" x14ac:dyDescent="0.25">
      <c r="A15" t="s">
        <v>18</v>
      </c>
      <c r="B15">
        <v>1</v>
      </c>
      <c r="C15" s="47">
        <f ca="1">electricity!G15+'electricity-heatpumps'!G15</f>
        <v>7.3095515121314403E-2</v>
      </c>
      <c r="D15" s="46">
        <f ca="1">electricity!H15+'electricity-heatpumps'!H15</f>
        <v>7.4667015467330483E-2</v>
      </c>
      <c r="E15" s="46">
        <f ca="1">electricity!I15+'electricity-heatpumps'!I15</f>
        <v>7.6238515813346563E-2</v>
      </c>
      <c r="F15" s="46">
        <f ca="1">electricity!J15+'electricity-heatpumps'!J15</f>
        <v>7.781001615936263E-2</v>
      </c>
      <c r="G15" s="46">
        <f ca="1">electricity!K15+'electricity-heatpumps'!K15</f>
        <v>7.938151650537871E-2</v>
      </c>
      <c r="H15" s="46">
        <f ca="1">electricity!L15+'electricity-heatpumps'!L15</f>
        <v>8.0953016851394791E-2</v>
      </c>
      <c r="I15" s="47">
        <f ca="1">electricity!M15+'electricity-heatpumps'!M15</f>
        <v>8.2524517197410871E-2</v>
      </c>
      <c r="L15" s="1"/>
      <c r="M15" s="1"/>
      <c r="N15" s="1"/>
      <c r="O15" s="1"/>
      <c r="P15" s="1"/>
      <c r="Q15" s="1"/>
      <c r="R15" s="1"/>
    </row>
    <row r="16" spans="1:19" x14ac:dyDescent="0.25">
      <c r="A16" t="s">
        <v>5</v>
      </c>
      <c r="B16">
        <v>1</v>
      </c>
      <c r="C16" s="47">
        <f ca="1">electricity!G16+'electricity-heatpumps'!G16</f>
        <v>1.436535538656496E-2</v>
      </c>
      <c r="D16" s="46">
        <f ca="1">electricity!H16+'electricity-heatpumps'!H16</f>
        <v>1.4846869957445283E-2</v>
      </c>
      <c r="E16" s="46">
        <f ca="1">electricity!I16+'electricity-heatpumps'!I16</f>
        <v>1.5328384528325606E-2</v>
      </c>
      <c r="F16" s="46">
        <f ca="1">electricity!J16+'electricity-heatpumps'!J16</f>
        <v>1.580989909920593E-2</v>
      </c>
      <c r="G16" s="46">
        <f ca="1">electricity!K16+'electricity-heatpumps'!K16</f>
        <v>1.6291413670086251E-2</v>
      </c>
      <c r="H16" s="46">
        <f ca="1">electricity!L16+'electricity-heatpumps'!L16</f>
        <v>1.6772928240966576E-2</v>
      </c>
      <c r="I16" s="47">
        <f ca="1">electricity!M16+'electricity-heatpumps'!M16</f>
        <v>1.7254442811846897E-2</v>
      </c>
      <c r="L16" s="1"/>
      <c r="M16" s="1"/>
      <c r="N16" s="1"/>
      <c r="O16" s="1"/>
      <c r="P16" s="1"/>
      <c r="Q16" s="1"/>
      <c r="R16" s="1"/>
    </row>
    <row r="17" spans="1:18" x14ac:dyDescent="0.25">
      <c r="A17" t="s">
        <v>23</v>
      </c>
      <c r="B17">
        <v>1</v>
      </c>
      <c r="C17" s="47">
        <f ca="1">electricity!G17+'electricity-heatpumps'!G17</f>
        <v>1.3755507908992234E-2</v>
      </c>
      <c r="D17" s="46">
        <f ca="1">electricity!H17+'electricity-heatpumps'!H17</f>
        <v>1.3957256467197181E-2</v>
      </c>
      <c r="E17" s="46">
        <f ca="1">electricity!I17+'electricity-heatpumps'!I17</f>
        <v>1.4159005025402129E-2</v>
      </c>
      <c r="F17" s="46">
        <f ca="1">electricity!J17+'electricity-heatpumps'!J17</f>
        <v>1.4360753583607076E-2</v>
      </c>
      <c r="G17" s="46">
        <f ca="1">electricity!K17+'electricity-heatpumps'!K17</f>
        <v>1.4562502141812024E-2</v>
      </c>
      <c r="H17" s="46">
        <f ca="1">electricity!L17+'electricity-heatpumps'!L17</f>
        <v>1.4764250700016971E-2</v>
      </c>
      <c r="I17" s="47">
        <f ca="1">electricity!M17+'electricity-heatpumps'!M17</f>
        <v>1.4965999258221918E-2</v>
      </c>
      <c r="L17" s="1"/>
      <c r="M17" s="1"/>
      <c r="N17" s="1"/>
      <c r="O17" s="1"/>
      <c r="P17" s="1"/>
      <c r="Q17" s="1"/>
      <c r="R17" s="1"/>
    </row>
    <row r="18" spans="1:18" x14ac:dyDescent="0.25">
      <c r="A18" t="s">
        <v>24</v>
      </c>
      <c r="B18">
        <v>1</v>
      </c>
      <c r="C18" s="47">
        <f ca="1">electricity!G18+'electricity-heatpumps'!G18</f>
        <v>2.010332657705893E-2</v>
      </c>
      <c r="D18" s="46">
        <f ca="1">electricity!H18+'electricity-heatpumps'!H18</f>
        <v>2.056164844416403E-2</v>
      </c>
      <c r="E18" s="46">
        <f ca="1">electricity!I18+'electricity-heatpumps'!I18</f>
        <v>2.1019970311269134E-2</v>
      </c>
      <c r="F18" s="46">
        <f ca="1">electricity!J18+'electricity-heatpumps'!J18</f>
        <v>2.1478292178374235E-2</v>
      </c>
      <c r="G18" s="46">
        <f ca="1">electricity!K18+'electricity-heatpumps'!K18</f>
        <v>2.1936614045479336E-2</v>
      </c>
      <c r="H18" s="46">
        <f ca="1">electricity!L18+'electricity-heatpumps'!L18</f>
        <v>2.239493591258444E-2</v>
      </c>
      <c r="I18" s="47">
        <f ca="1">electricity!M18+'electricity-heatpumps'!M18</f>
        <v>2.285325777968954E-2</v>
      </c>
      <c r="L18" s="1"/>
      <c r="M18" s="1"/>
      <c r="N18" s="1"/>
      <c r="O18" s="1"/>
      <c r="P18" s="1"/>
      <c r="Q18" s="1"/>
      <c r="R18" s="1"/>
    </row>
    <row r="19" spans="1:18" x14ac:dyDescent="0.25">
      <c r="A19" t="s">
        <v>27</v>
      </c>
      <c r="B19">
        <v>1</v>
      </c>
      <c r="C19" s="47">
        <f ca="1">electricity!G19+'electricity-heatpumps'!G19</f>
        <v>6.8613131999864935E-2</v>
      </c>
      <c r="D19" s="46">
        <f ca="1">electricity!H19+'electricity-heatpumps'!H19</f>
        <v>6.943029724175416E-2</v>
      </c>
      <c r="E19" s="46">
        <f ca="1">electricity!I19+'electricity-heatpumps'!I19</f>
        <v>7.02474624836434E-2</v>
      </c>
      <c r="F19" s="46">
        <f ca="1">electricity!J19+'electricity-heatpumps'!J19</f>
        <v>7.1064627725532625E-2</v>
      </c>
      <c r="G19" s="46">
        <f ca="1">electricity!K19+'electricity-heatpumps'!K19</f>
        <v>7.1881792967421851E-2</v>
      </c>
      <c r="H19" s="46">
        <f ca="1">electricity!L19+'electricity-heatpumps'!L19</f>
        <v>7.269895820931109E-2</v>
      </c>
      <c r="I19" s="47">
        <f ca="1">electricity!M19+'electricity-heatpumps'!M19</f>
        <v>7.3516123451200316E-2</v>
      </c>
      <c r="L19" s="1"/>
      <c r="M19" s="1"/>
      <c r="N19" s="1"/>
      <c r="O19" s="1"/>
      <c r="P19" s="1"/>
      <c r="Q19" s="1"/>
      <c r="R19" s="1"/>
    </row>
    <row r="20" spans="1:18" x14ac:dyDescent="0.25">
      <c r="A20" t="s">
        <v>29</v>
      </c>
      <c r="B20">
        <v>1</v>
      </c>
      <c r="C20" s="47">
        <f ca="1">electricity!G20+'electricity-heatpumps'!G20</f>
        <v>0.28839766890324264</v>
      </c>
      <c r="D20" s="46">
        <f ca="1">electricity!H20+'electricity-heatpumps'!H20</f>
        <v>0.28885125959329788</v>
      </c>
      <c r="E20" s="46">
        <f ca="1">electricity!I20+'electricity-heatpumps'!I20</f>
        <v>0.28930485028335312</v>
      </c>
      <c r="F20" s="46">
        <f ca="1">electricity!J20+'electricity-heatpumps'!J20</f>
        <v>0.28975844097340836</v>
      </c>
      <c r="G20" s="46">
        <f ca="1">electricity!K20+'electricity-heatpumps'!K20</f>
        <v>0.2902120316634636</v>
      </c>
      <c r="H20" s="46">
        <f ca="1">electricity!L20+'electricity-heatpumps'!L20</f>
        <v>0.29066562235351889</v>
      </c>
      <c r="I20" s="47">
        <f ca="1">electricity!M20+'electricity-heatpumps'!M20</f>
        <v>0.29111921304357413</v>
      </c>
      <c r="L20" s="1"/>
      <c r="M20" s="1"/>
      <c r="N20" s="1"/>
      <c r="O20" s="1"/>
      <c r="P20" s="1"/>
      <c r="Q20" s="1"/>
      <c r="R20" s="1"/>
    </row>
    <row r="21" spans="1:18" x14ac:dyDescent="0.25">
      <c r="A21" t="s">
        <v>8</v>
      </c>
      <c r="B21">
        <v>1</v>
      </c>
      <c r="C21" s="47">
        <f ca="1">electricity!G21+'electricity-heatpumps'!G21</f>
        <v>4.3578338299408728E-2</v>
      </c>
      <c r="D21" s="46">
        <f ca="1">electricity!H21+'electricity-heatpumps'!H21</f>
        <v>4.4145340255622965E-2</v>
      </c>
      <c r="E21" s="46">
        <f ca="1">electricity!I21+'electricity-heatpumps'!I21</f>
        <v>4.4712342211837196E-2</v>
      </c>
      <c r="F21" s="46">
        <f ca="1">electricity!J21+'electricity-heatpumps'!J21</f>
        <v>4.5279344168051433E-2</v>
      </c>
      <c r="G21" s="46">
        <f ca="1">electricity!K21+'electricity-heatpumps'!K21</f>
        <v>4.5846346124265663E-2</v>
      </c>
      <c r="H21" s="46">
        <f ca="1">electricity!L21+'electricity-heatpumps'!L21</f>
        <v>4.6413348080479901E-2</v>
      </c>
      <c r="I21" s="47">
        <f ca="1">electricity!M21+'electricity-heatpumps'!M21</f>
        <v>4.6980350036694131E-2</v>
      </c>
      <c r="L21" s="1"/>
      <c r="M21" s="1"/>
      <c r="N21" s="1"/>
      <c r="O21" s="1"/>
      <c r="P21" s="1"/>
      <c r="Q21" s="1"/>
      <c r="R21" s="1"/>
    </row>
    <row r="22" spans="1:18" x14ac:dyDescent="0.25">
      <c r="A22" t="s">
        <v>6</v>
      </c>
      <c r="B22">
        <v>1</v>
      </c>
      <c r="C22" s="47">
        <f ca="1">electricity!G22+'electricity-heatpumps'!G22</f>
        <v>1.6839628355615432E-2</v>
      </c>
      <c r="D22" s="46">
        <f ca="1">electricity!H22+'electricity-heatpumps'!H22</f>
        <v>1.8934902314446753E-2</v>
      </c>
      <c r="E22" s="46">
        <f ca="1">electricity!I22+'electricity-heatpumps'!I22</f>
        <v>2.1030176273278071E-2</v>
      </c>
      <c r="F22" s="46">
        <f ca="1">electricity!J22+'electricity-heatpumps'!J22</f>
        <v>2.3125450232109393E-2</v>
      </c>
      <c r="G22" s="46">
        <f ca="1">electricity!K22+'electricity-heatpumps'!K22</f>
        <v>2.5220724190940715E-2</v>
      </c>
      <c r="H22" s="46">
        <f ca="1">electricity!L22+'electricity-heatpumps'!L22</f>
        <v>2.7315998149772033E-2</v>
      </c>
      <c r="I22" s="47">
        <f ca="1">electricity!M22+'electricity-heatpumps'!M22</f>
        <v>2.9411272108603351E-2</v>
      </c>
      <c r="L22" s="1"/>
      <c r="M22" s="1"/>
      <c r="N22" s="1"/>
      <c r="O22" s="1"/>
      <c r="P22" s="1"/>
      <c r="Q22" s="1"/>
      <c r="R22" s="1"/>
    </row>
    <row r="23" spans="1:18" x14ac:dyDescent="0.25">
      <c r="A23" t="s">
        <v>21</v>
      </c>
      <c r="B23">
        <v>1</v>
      </c>
      <c r="C23" s="47">
        <f ca="1">electricity!G23+'electricity-heatpumps'!G23</f>
        <v>3.3534687046851502E-2</v>
      </c>
      <c r="D23" s="46">
        <f ca="1">electricity!H23+'electricity-heatpumps'!H23</f>
        <v>3.371292074373955E-2</v>
      </c>
      <c r="E23" s="46">
        <f ca="1">electricity!I23+'electricity-heatpumps'!I23</f>
        <v>3.3891154440627604E-2</v>
      </c>
      <c r="F23" s="46">
        <f ca="1">electricity!J23+'electricity-heatpumps'!J23</f>
        <v>3.4069388137515651E-2</v>
      </c>
      <c r="G23" s="46">
        <f ca="1">electricity!K23+'electricity-heatpumps'!K23</f>
        <v>3.4247621834403705E-2</v>
      </c>
      <c r="H23" s="46">
        <f ca="1">electricity!L23+'electricity-heatpumps'!L23</f>
        <v>3.4425855531291752E-2</v>
      </c>
      <c r="I23" s="47">
        <f ca="1">electricity!M23+'electricity-heatpumps'!M23</f>
        <v>3.4604089228179799E-2</v>
      </c>
      <c r="L23" s="1"/>
      <c r="M23" s="1"/>
      <c r="N23" s="1"/>
      <c r="O23" s="1"/>
      <c r="P23" s="1"/>
      <c r="Q23" s="1"/>
      <c r="R23" s="1"/>
    </row>
    <row r="24" spans="1:18" x14ac:dyDescent="0.25">
      <c r="A24" t="s">
        <v>10</v>
      </c>
      <c r="B24">
        <v>1</v>
      </c>
      <c r="C24" s="47">
        <f ca="1">electricity!G24+'electricity-heatpumps'!G24</f>
        <v>2.7850919121713613E-2</v>
      </c>
      <c r="D24" s="46">
        <f ca="1">electricity!H24+'electricity-heatpumps'!H24</f>
        <v>2.8130891985700526E-2</v>
      </c>
      <c r="E24" s="46">
        <f ca="1">electricity!I24+'electricity-heatpumps'!I24</f>
        <v>2.8410864849687436E-2</v>
      </c>
      <c r="F24" s="46">
        <f ca="1">electricity!J24+'electricity-heatpumps'!J24</f>
        <v>2.8690837713674349E-2</v>
      </c>
      <c r="G24" s="46">
        <f ca="1">electricity!K24+'electricity-heatpumps'!K24</f>
        <v>2.8970810577661259E-2</v>
      </c>
      <c r="H24" s="46">
        <f ca="1">electricity!L24+'electricity-heatpumps'!L24</f>
        <v>2.9250783441648172E-2</v>
      </c>
      <c r="I24" s="47">
        <f ca="1">electricity!M24+'electricity-heatpumps'!M24</f>
        <v>2.9530756305635085E-2</v>
      </c>
      <c r="L24" s="1"/>
      <c r="M24" s="1"/>
      <c r="N24" s="1"/>
      <c r="O24" s="1"/>
      <c r="P24" s="1"/>
      <c r="Q24" s="1"/>
      <c r="R24" s="1"/>
    </row>
    <row r="25" spans="1:18" x14ac:dyDescent="0.25">
      <c r="A25" t="s">
        <v>20</v>
      </c>
      <c r="B25">
        <v>1</v>
      </c>
      <c r="C25" s="47">
        <f ca="1">electricity!G25+'electricity-heatpumps'!G25</f>
        <v>8.7590987111373905E-2</v>
      </c>
      <c r="D25" s="46">
        <f ca="1">electricity!H25+'electricity-heatpumps'!H25</f>
        <v>8.8223366203508416E-2</v>
      </c>
      <c r="E25" s="46">
        <f ca="1">electricity!I25+'electricity-heatpumps'!I25</f>
        <v>8.8855745295642941E-2</v>
      </c>
      <c r="F25" s="46">
        <f ca="1">electricity!J25+'electricity-heatpumps'!J25</f>
        <v>8.9488124387777451E-2</v>
      </c>
      <c r="G25" s="46">
        <f ca="1">electricity!K25+'electricity-heatpumps'!K25</f>
        <v>9.0120503479911976E-2</v>
      </c>
      <c r="H25" s="46">
        <f ca="1">electricity!L25+'electricity-heatpumps'!L25</f>
        <v>9.0752882572046487E-2</v>
      </c>
      <c r="I25" s="47">
        <f ca="1">electricity!M25+'electricity-heatpumps'!M25</f>
        <v>9.1385261664180997E-2</v>
      </c>
      <c r="L25" s="1"/>
      <c r="M25" s="1"/>
      <c r="N25" s="1"/>
      <c r="O25" s="1"/>
      <c r="P25" s="1"/>
      <c r="Q25" s="1"/>
      <c r="R25" s="1"/>
    </row>
    <row r="26" spans="1:18" x14ac:dyDescent="0.25">
      <c r="A26" t="s">
        <v>26</v>
      </c>
      <c r="B26">
        <v>1</v>
      </c>
      <c r="C26" s="47">
        <f ca="1">electricity!G26+'electricity-heatpumps'!G26</f>
        <v>5.0202352386795206E-2</v>
      </c>
      <c r="D26" s="46">
        <f ca="1">electricity!H26+'electricity-heatpumps'!H26</f>
        <v>5.0502547180713765E-2</v>
      </c>
      <c r="E26" s="46">
        <f ca="1">electricity!I26+'electricity-heatpumps'!I26</f>
        <v>5.0802741974632332E-2</v>
      </c>
      <c r="F26" s="46">
        <f ca="1">electricity!J26+'electricity-heatpumps'!J26</f>
        <v>5.1102936768550891E-2</v>
      </c>
      <c r="G26" s="46">
        <f ca="1">electricity!K26+'electricity-heatpumps'!K26</f>
        <v>5.1403131562469458E-2</v>
      </c>
      <c r="H26" s="46">
        <f ca="1">electricity!L26+'electricity-heatpumps'!L26</f>
        <v>5.1703326356388017E-2</v>
      </c>
      <c r="I26" s="47">
        <f ca="1">electricity!M26+'electricity-heatpumps'!M26</f>
        <v>5.2003521150306577E-2</v>
      </c>
      <c r="L26" s="1"/>
      <c r="M26" s="1"/>
      <c r="N26" s="1"/>
      <c r="O26" s="1"/>
      <c r="P26" s="1"/>
      <c r="Q26" s="1"/>
      <c r="R26" s="1"/>
    </row>
    <row r="27" spans="1:18" x14ac:dyDescent="0.25">
      <c r="A27" t="s">
        <v>7</v>
      </c>
      <c r="B27">
        <v>1</v>
      </c>
      <c r="C27" s="47">
        <f ca="1">electricity!G27+'electricity-heatpumps'!G27</f>
        <v>0.14993713062499983</v>
      </c>
      <c r="D27" s="46">
        <f ca="1">electricity!H27+'electricity-heatpumps'!H27</f>
        <v>0.1504206233661412</v>
      </c>
      <c r="E27" s="46">
        <f ca="1">electricity!I27+'electricity-heatpumps'!I27</f>
        <v>0.15090411610728255</v>
      </c>
      <c r="F27" s="46">
        <f ca="1">electricity!J27+'electricity-heatpumps'!J27</f>
        <v>0.15138760884842392</v>
      </c>
      <c r="G27" s="46">
        <f ca="1">electricity!K27+'electricity-heatpumps'!K27</f>
        <v>0.15187110158956529</v>
      </c>
      <c r="H27" s="46">
        <f ca="1">electricity!L27+'electricity-heatpumps'!L27</f>
        <v>0.15235459433070664</v>
      </c>
      <c r="I27" s="47">
        <f ca="1">electricity!M27+'electricity-heatpumps'!M27</f>
        <v>0.15283808707184801</v>
      </c>
      <c r="L27" s="1"/>
      <c r="M27" s="1"/>
      <c r="N27" s="1"/>
      <c r="O27" s="1"/>
      <c r="P27" s="1"/>
      <c r="Q27" s="1"/>
      <c r="R27" s="1"/>
    </row>
    <row r="28" spans="1:18" x14ac:dyDescent="0.25">
      <c r="A28" t="s">
        <v>9</v>
      </c>
      <c r="B28">
        <v>1</v>
      </c>
      <c r="C28" s="47">
        <f ca="1">electricity!G28+'electricity-heatpumps'!G28</f>
        <v>0.64016959695478204</v>
      </c>
      <c r="D28" s="46">
        <f ca="1">electricity!H28+'electricity-heatpumps'!H28</f>
        <v>0.64019468872358487</v>
      </c>
      <c r="E28" s="46">
        <f ca="1">electricity!I28+'electricity-heatpumps'!I28</f>
        <v>0.6402197804923877</v>
      </c>
      <c r="F28" s="46">
        <f ca="1">electricity!J28+'electricity-heatpumps'!J28</f>
        <v>0.64024487226119053</v>
      </c>
      <c r="G28" s="46">
        <f ca="1">electricity!K28+'electricity-heatpumps'!K28</f>
        <v>0.64026996402999348</v>
      </c>
      <c r="H28" s="46">
        <f ca="1">electricity!L28+'electricity-heatpumps'!L28</f>
        <v>0.64029505579879631</v>
      </c>
      <c r="I28" s="47">
        <f ca="1">electricity!M28+'electricity-heatpumps'!M28</f>
        <v>0.64032014756759914</v>
      </c>
      <c r="L28" s="1"/>
      <c r="M28" s="1"/>
      <c r="N28" s="1"/>
      <c r="O28" s="1"/>
      <c r="P28" s="1"/>
      <c r="Q28" s="1"/>
      <c r="R28" s="1"/>
    </row>
    <row r="29" spans="1:18" x14ac:dyDescent="0.25">
      <c r="A29" t="s">
        <v>14</v>
      </c>
      <c r="B29">
        <v>1</v>
      </c>
      <c r="C29" s="47">
        <f ca="1">electricity!G29+'electricity-heatpumps'!G29</f>
        <v>7.8219880983012163E-2</v>
      </c>
      <c r="D29" s="46">
        <f ca="1">electricity!H29+'electricity-heatpumps'!H29</f>
        <v>7.9008699783336023E-2</v>
      </c>
      <c r="E29" s="46">
        <f ca="1">electricity!I29+'electricity-heatpumps'!I29</f>
        <v>7.9797518583659868E-2</v>
      </c>
      <c r="F29" s="46">
        <f ca="1">electricity!J29+'electricity-heatpumps'!J29</f>
        <v>8.0586337383983728E-2</v>
      </c>
      <c r="G29" s="46">
        <f ca="1">electricity!K29+'electricity-heatpumps'!K29</f>
        <v>8.1375156184307573E-2</v>
      </c>
      <c r="H29" s="46">
        <f ca="1">electricity!L29+'electricity-heatpumps'!L29</f>
        <v>8.2163974984631433E-2</v>
      </c>
      <c r="I29" s="47">
        <f ca="1">electricity!M29+'electricity-heatpumps'!M29</f>
        <v>8.2952793784955292E-2</v>
      </c>
      <c r="L29" s="1"/>
      <c r="M29" s="1"/>
      <c r="N29" s="1"/>
      <c r="O29" s="1"/>
      <c r="P29" s="1"/>
      <c r="Q29" s="1"/>
      <c r="R29" s="1"/>
    </row>
    <row r="30" spans="1:18" x14ac:dyDescent="0.25">
      <c r="A30" t="s">
        <v>4</v>
      </c>
      <c r="B30">
        <v>1</v>
      </c>
      <c r="C30" s="47">
        <f ca="1">electricity!G30+'electricity-heatpumps'!G30</f>
        <v>0.11401462932215546</v>
      </c>
      <c r="D30" s="46">
        <f ca="1">electricity!H30+'electricity-heatpumps'!H30</f>
        <v>0.11465044413247505</v>
      </c>
      <c r="E30" s="46">
        <f ca="1">electricity!I30+'electricity-heatpumps'!I30</f>
        <v>0.11528625894279464</v>
      </c>
      <c r="F30" s="46">
        <f ca="1">electricity!J30+'electricity-heatpumps'!J30</f>
        <v>0.11592207375311422</v>
      </c>
      <c r="G30" s="46">
        <f ca="1">electricity!K30+'electricity-heatpumps'!K30</f>
        <v>0.11655788856343383</v>
      </c>
      <c r="H30" s="46">
        <f ca="1">electricity!L30+'electricity-heatpumps'!L30</f>
        <v>0.11719370337375341</v>
      </c>
      <c r="I30" s="47">
        <f ca="1">electricity!M30+'electricity-heatpumps'!M30</f>
        <v>0.117829518184073</v>
      </c>
      <c r="L30" s="1"/>
      <c r="M30" s="1"/>
      <c r="N30" s="1"/>
      <c r="O30" s="1"/>
      <c r="P30" s="1"/>
      <c r="Q30" s="1"/>
      <c r="R30" s="1"/>
    </row>
    <row r="31" spans="1:18" x14ac:dyDescent="0.25">
      <c r="A31" t="s">
        <v>12</v>
      </c>
      <c r="B31">
        <f t="shared" ref="B31:B94" si="2">B2+1</f>
        <v>2</v>
      </c>
      <c r="C31" s="47">
        <f ca="1">electricity!G31+'electricity-heatpumps'!G31</f>
        <v>8.8541496858488944E-2</v>
      </c>
      <c r="D31" s="46">
        <f ca="1">electricity!H31+'electricity-heatpumps'!H31</f>
        <v>9.2986069825085199E-2</v>
      </c>
      <c r="E31" s="46">
        <f ca="1">electricity!I31+'electricity-heatpumps'!I31</f>
        <v>9.7430642791681454E-2</v>
      </c>
      <c r="F31" s="46">
        <f ca="1">electricity!J31+'electricity-heatpumps'!J31</f>
        <v>0.10187521575827771</v>
      </c>
      <c r="G31" s="46">
        <f ca="1">electricity!K31+'electricity-heatpumps'!K31</f>
        <v>0.10631978872487396</v>
      </c>
      <c r="H31" s="46">
        <f ca="1">electricity!L31+'electricity-heatpumps'!L31</f>
        <v>0.11076436169147022</v>
      </c>
      <c r="I31" s="47">
        <f ca="1">electricity!M31+'electricity-heatpumps'!M31</f>
        <v>0.11520893465806648</v>
      </c>
      <c r="L31" s="1"/>
      <c r="M31" s="1"/>
      <c r="N31" s="1"/>
      <c r="O31" s="1"/>
      <c r="P31" s="1"/>
      <c r="Q31" s="1"/>
      <c r="R31" s="1"/>
    </row>
    <row r="32" spans="1:18" x14ac:dyDescent="0.25">
      <c r="A32" t="s">
        <v>1</v>
      </c>
      <c r="B32">
        <f t="shared" si="2"/>
        <v>2</v>
      </c>
      <c r="C32" s="47">
        <f ca="1">electricity!G32+'electricity-heatpumps'!G32</f>
        <v>4.9764667586416594E-2</v>
      </c>
      <c r="D32" s="46">
        <f ca="1">electricity!H32+'electricity-heatpumps'!H32</f>
        <v>5.7061697438888899E-2</v>
      </c>
      <c r="E32" s="46">
        <f ca="1">electricity!I32+'electricity-heatpumps'!I32</f>
        <v>6.4358727291361204E-2</v>
      </c>
      <c r="F32" s="46">
        <f ca="1">electricity!J32+'electricity-heatpumps'!J32</f>
        <v>7.1655757143833515E-2</v>
      </c>
      <c r="G32" s="46">
        <f ca="1">electricity!K32+'electricity-heatpumps'!K32</f>
        <v>7.8952786996305813E-2</v>
      </c>
      <c r="H32" s="46">
        <f ca="1">electricity!L32+'electricity-heatpumps'!L32</f>
        <v>8.624981684877811E-2</v>
      </c>
      <c r="I32" s="47">
        <f ca="1">electricity!M32+'electricity-heatpumps'!M32</f>
        <v>9.3546846701250422E-2</v>
      </c>
      <c r="L32" s="1"/>
      <c r="M32" s="1"/>
      <c r="N32" s="1"/>
      <c r="O32" s="1"/>
      <c r="P32" s="1"/>
      <c r="Q32" s="1"/>
      <c r="R32" s="1"/>
    </row>
    <row r="33" spans="1:18" x14ac:dyDescent="0.25">
      <c r="A33" t="s">
        <v>19</v>
      </c>
      <c r="B33">
        <f t="shared" si="2"/>
        <v>2</v>
      </c>
      <c r="C33" s="47">
        <f ca="1">electricity!G33+'electricity-heatpumps'!G33</f>
        <v>0.10022565767354097</v>
      </c>
      <c r="D33" s="46">
        <f ca="1">electricity!H33+'electricity-heatpumps'!H33</f>
        <v>0.10282841390594413</v>
      </c>
      <c r="E33" s="46">
        <f ca="1">electricity!I33+'electricity-heatpumps'!I33</f>
        <v>0.10543117013834731</v>
      </c>
      <c r="F33" s="46">
        <f ca="1">electricity!J33+'electricity-heatpumps'!J33</f>
        <v>0.10803392637075047</v>
      </c>
      <c r="G33" s="46">
        <f ca="1">electricity!K33+'electricity-heatpumps'!K33</f>
        <v>0.11063668260315365</v>
      </c>
      <c r="H33" s="46">
        <f ca="1">electricity!L33+'electricity-heatpumps'!L33</f>
        <v>0.11323943883555682</v>
      </c>
      <c r="I33" s="47">
        <f ca="1">electricity!M33+'electricity-heatpumps'!M33</f>
        <v>0.11584219506795999</v>
      </c>
      <c r="L33" s="1"/>
      <c r="M33" s="1"/>
      <c r="N33" s="1"/>
      <c r="O33" s="1"/>
      <c r="P33" s="1"/>
      <c r="Q33" s="1"/>
      <c r="R33" s="1"/>
    </row>
    <row r="34" spans="1:18" x14ac:dyDescent="0.25">
      <c r="A34" t="s">
        <v>22</v>
      </c>
      <c r="B34">
        <f t="shared" si="2"/>
        <v>2</v>
      </c>
      <c r="C34" s="47">
        <f ca="1">electricity!G34+'electricity-heatpumps'!G34</f>
        <v>1.9991022033951627E-2</v>
      </c>
      <c r="D34" s="46">
        <f ca="1">electricity!H34+'electricity-heatpumps'!H34</f>
        <v>2.2471651891827912E-2</v>
      </c>
      <c r="E34" s="46">
        <f ca="1">electricity!I34+'electricity-heatpumps'!I34</f>
        <v>2.4952281749704201E-2</v>
      </c>
      <c r="F34" s="46">
        <f ca="1">electricity!J34+'electricity-heatpumps'!J34</f>
        <v>2.743291160758049E-2</v>
      </c>
      <c r="G34" s="46">
        <f ca="1">electricity!K34+'electricity-heatpumps'!K34</f>
        <v>2.9913541465456776E-2</v>
      </c>
      <c r="H34" s="46">
        <f ca="1">electricity!L34+'electricity-heatpumps'!L34</f>
        <v>3.2394171323333061E-2</v>
      </c>
      <c r="I34" s="47">
        <f ca="1">electricity!M34+'electricity-heatpumps'!M34</f>
        <v>3.487480118120935E-2</v>
      </c>
      <c r="L34" s="1"/>
      <c r="M34" s="1"/>
      <c r="N34" s="1"/>
      <c r="O34" s="1"/>
      <c r="P34" s="1"/>
      <c r="Q34" s="1"/>
      <c r="R34" s="1"/>
    </row>
    <row r="35" spans="1:18" x14ac:dyDescent="0.25">
      <c r="A35" t="s">
        <v>28</v>
      </c>
      <c r="B35">
        <f t="shared" si="2"/>
        <v>2</v>
      </c>
      <c r="C35" s="47">
        <f ca="1">electricity!G35+'electricity-heatpumps'!G35</f>
        <v>0.14689389023811067</v>
      </c>
      <c r="D35" s="46">
        <f ca="1">electricity!H35+'electricity-heatpumps'!H35</f>
        <v>0.15339866350009765</v>
      </c>
      <c r="E35" s="46">
        <f ca="1">electricity!I35+'electricity-heatpumps'!I35</f>
        <v>0.15990343676208463</v>
      </c>
      <c r="F35" s="46">
        <f ca="1">electricity!J35+'electricity-heatpumps'!J35</f>
        <v>0.16640821002407158</v>
      </c>
      <c r="G35" s="46">
        <f ca="1">electricity!K35+'electricity-heatpumps'!K35</f>
        <v>0.17291298328605856</v>
      </c>
      <c r="H35" s="46">
        <f ca="1">electricity!L35+'electricity-heatpumps'!L35</f>
        <v>0.17941775654804554</v>
      </c>
      <c r="I35" s="47">
        <f ca="1">electricity!M35+'electricity-heatpumps'!M35</f>
        <v>0.18592252981003249</v>
      </c>
      <c r="L35" s="1"/>
      <c r="M35" s="1"/>
      <c r="N35" s="1"/>
      <c r="O35" s="1"/>
      <c r="P35" s="1"/>
      <c r="Q35" s="1"/>
      <c r="R35" s="1"/>
    </row>
    <row r="36" spans="1:18" x14ac:dyDescent="0.25">
      <c r="A36" t="s">
        <v>13</v>
      </c>
      <c r="B36">
        <f t="shared" si="2"/>
        <v>2</v>
      </c>
      <c r="C36" s="47">
        <f ca="1">electricity!G36+'electricity-heatpumps'!G36</f>
        <v>6.156422406444572E-2</v>
      </c>
      <c r="D36" s="46">
        <f ca="1">electricity!H36+'electricity-heatpumps'!H36</f>
        <v>6.7371009446596547E-2</v>
      </c>
      <c r="E36" s="46">
        <f ca="1">electricity!I36+'electricity-heatpumps'!I36</f>
        <v>7.3177794828747381E-2</v>
      </c>
      <c r="F36" s="46">
        <f ca="1">electricity!J36+'electricity-heatpumps'!J36</f>
        <v>7.8984580210898214E-2</v>
      </c>
      <c r="G36" s="46">
        <f ca="1">electricity!K36+'electricity-heatpumps'!K36</f>
        <v>8.4791365593049034E-2</v>
      </c>
      <c r="H36" s="46">
        <f ca="1">electricity!L36+'electricity-heatpumps'!L36</f>
        <v>9.0598150975199868E-2</v>
      </c>
      <c r="I36" s="47">
        <f ca="1">electricity!M36+'electricity-heatpumps'!M36</f>
        <v>9.6404936357350701E-2</v>
      </c>
      <c r="L36" s="1"/>
      <c r="M36" s="1"/>
      <c r="N36" s="1"/>
      <c r="O36" s="1"/>
      <c r="P36" s="1"/>
      <c r="Q36" s="1"/>
      <c r="R36" s="1"/>
    </row>
    <row r="37" spans="1:18" x14ac:dyDescent="0.25">
      <c r="A37" t="s">
        <v>17</v>
      </c>
      <c r="B37">
        <f t="shared" si="2"/>
        <v>2</v>
      </c>
      <c r="C37" s="47">
        <f ca="1">electricity!G37+'electricity-heatpumps'!G37</f>
        <v>6.1762015968994555E-2</v>
      </c>
      <c r="D37" s="46">
        <f ca="1">electricity!H37+'electricity-heatpumps'!H37</f>
        <v>6.5716644554165426E-2</v>
      </c>
      <c r="E37" s="46">
        <f ca="1">electricity!I37+'electricity-heatpumps'!I37</f>
        <v>6.9671273139336298E-2</v>
      </c>
      <c r="F37" s="46">
        <f ca="1">electricity!J37+'electricity-heatpumps'!J37</f>
        <v>7.3625901724507184E-2</v>
      </c>
      <c r="G37" s="46">
        <f ca="1">electricity!K37+'electricity-heatpumps'!K37</f>
        <v>7.7580530309678056E-2</v>
      </c>
      <c r="H37" s="46">
        <f ca="1">electricity!L37+'electricity-heatpumps'!L37</f>
        <v>8.1535158894848928E-2</v>
      </c>
      <c r="I37" s="47">
        <f ca="1">electricity!M37+'electricity-heatpumps'!M37</f>
        <v>8.5489787480019813E-2</v>
      </c>
      <c r="L37" s="1"/>
      <c r="M37" s="1"/>
      <c r="N37" s="1"/>
      <c r="O37" s="1"/>
      <c r="P37" s="1"/>
      <c r="Q37" s="1"/>
      <c r="R37" s="1"/>
    </row>
    <row r="38" spans="1:18" x14ac:dyDescent="0.25">
      <c r="A38" t="s">
        <v>25</v>
      </c>
      <c r="B38">
        <f t="shared" si="2"/>
        <v>2</v>
      </c>
      <c r="C38" s="47">
        <f ca="1">electricity!G38+'electricity-heatpumps'!G38</f>
        <v>3.435083280936839E-2</v>
      </c>
      <c r="D38" s="46">
        <f ca="1">electricity!H38+'electricity-heatpumps'!H38</f>
        <v>3.5580763697536599E-2</v>
      </c>
      <c r="E38" s="46">
        <f ca="1">electricity!I38+'electricity-heatpumps'!I38</f>
        <v>3.6810694585704816E-2</v>
      </c>
      <c r="F38" s="46">
        <f ca="1">electricity!J38+'electricity-heatpumps'!J38</f>
        <v>3.8040625473873026E-2</v>
      </c>
      <c r="G38" s="46">
        <f ca="1">electricity!K38+'electricity-heatpumps'!K38</f>
        <v>3.9270556362041242E-2</v>
      </c>
      <c r="H38" s="46">
        <f ca="1">electricity!L38+'electricity-heatpumps'!L38</f>
        <v>4.0500487250209452E-2</v>
      </c>
      <c r="I38" s="47">
        <f ca="1">electricity!M38+'electricity-heatpumps'!M38</f>
        <v>4.1730418138377662E-2</v>
      </c>
      <c r="L38" s="1"/>
      <c r="M38" s="1"/>
      <c r="N38" s="1"/>
      <c r="O38" s="1"/>
      <c r="P38" s="1"/>
      <c r="Q38" s="1"/>
      <c r="R38" s="1"/>
    </row>
    <row r="39" spans="1:18" x14ac:dyDescent="0.25">
      <c r="A39" t="s">
        <v>11</v>
      </c>
      <c r="B39">
        <f t="shared" si="2"/>
        <v>2</v>
      </c>
      <c r="C39" s="47">
        <f ca="1">electricity!G39+'electricity-heatpumps'!G39</f>
        <v>0.32452696388119684</v>
      </c>
      <c r="D39" s="46">
        <f ca="1">electricity!H39+'electricity-heatpumps'!H39</f>
        <v>0.32605378056988954</v>
      </c>
      <c r="E39" s="46">
        <f ca="1">electricity!I39+'electricity-heatpumps'!I39</f>
        <v>0.32758059725858218</v>
      </c>
      <c r="F39" s="46">
        <f ca="1">electricity!J39+'electricity-heatpumps'!J39</f>
        <v>0.32910741394727488</v>
      </c>
      <c r="G39" s="46">
        <f ca="1">electricity!K39+'electricity-heatpumps'!K39</f>
        <v>0.33063423063596759</v>
      </c>
      <c r="H39" s="46">
        <f ca="1">electricity!L39+'electricity-heatpumps'!L39</f>
        <v>0.33216104732466029</v>
      </c>
      <c r="I39" s="47">
        <f ca="1">electricity!M39+'electricity-heatpumps'!M39</f>
        <v>0.33368786401335293</v>
      </c>
      <c r="L39" s="1"/>
      <c r="M39" s="1"/>
      <c r="N39" s="1"/>
      <c r="O39" s="1"/>
      <c r="P39" s="1"/>
      <c r="Q39" s="1"/>
      <c r="R39" s="1"/>
    </row>
    <row r="40" spans="1:18" x14ac:dyDescent="0.25">
      <c r="A40" t="s">
        <v>3</v>
      </c>
      <c r="B40">
        <f t="shared" si="2"/>
        <v>2</v>
      </c>
      <c r="C40" s="47">
        <f ca="1">electricity!G40+'electricity-heatpumps'!G40</f>
        <v>0.14801511591808764</v>
      </c>
      <c r="D40" s="46">
        <f ca="1">electricity!H40+'electricity-heatpumps'!H40</f>
        <v>0.15282752287581958</v>
      </c>
      <c r="E40" s="46">
        <f ca="1">electricity!I40+'electricity-heatpumps'!I40</f>
        <v>0.15763992983355155</v>
      </c>
      <c r="F40" s="46">
        <f ca="1">electricity!J40+'electricity-heatpumps'!J40</f>
        <v>0.16245233679128349</v>
      </c>
      <c r="G40" s="46">
        <f ca="1">electricity!K40+'electricity-heatpumps'!K40</f>
        <v>0.16726474374901545</v>
      </c>
      <c r="H40" s="46">
        <f ca="1">electricity!L40+'electricity-heatpumps'!L40</f>
        <v>0.17207715070674739</v>
      </c>
      <c r="I40" s="47">
        <f ca="1">electricity!M40+'electricity-heatpumps'!M40</f>
        <v>0.17688955766447934</v>
      </c>
      <c r="L40" s="1"/>
      <c r="M40" s="1"/>
      <c r="N40" s="1"/>
      <c r="O40" s="1"/>
      <c r="P40" s="1"/>
      <c r="Q40" s="1"/>
      <c r="R40" s="1"/>
    </row>
    <row r="41" spans="1:18" x14ac:dyDescent="0.25">
      <c r="A41" t="s">
        <v>2</v>
      </c>
      <c r="B41">
        <f t="shared" si="2"/>
        <v>2</v>
      </c>
      <c r="C41" s="47">
        <f ca="1">electricity!G41+'electricity-heatpumps'!G41</f>
        <v>6.9982176422740641E-2</v>
      </c>
      <c r="D41" s="46">
        <f ca="1">electricity!H41+'electricity-heatpumps'!H41</f>
        <v>7.6695883041312057E-2</v>
      </c>
      <c r="E41" s="46">
        <f ca="1">electricity!I41+'electricity-heatpumps'!I41</f>
        <v>8.3409589659883487E-2</v>
      </c>
      <c r="F41" s="46">
        <f ca="1">electricity!J41+'electricity-heatpumps'!J41</f>
        <v>9.0123296278454904E-2</v>
      </c>
      <c r="G41" s="46">
        <f ca="1">electricity!K41+'electricity-heatpumps'!K41</f>
        <v>9.683700289702632E-2</v>
      </c>
      <c r="H41" s="46">
        <f ca="1">electricity!L41+'electricity-heatpumps'!L41</f>
        <v>0.10355070951559775</v>
      </c>
      <c r="I41" s="47">
        <f ca="1">electricity!M41+'electricity-heatpumps'!M41</f>
        <v>0.11026441613416918</v>
      </c>
      <c r="L41" s="1"/>
      <c r="M41" s="1"/>
      <c r="N41" s="1"/>
      <c r="O41" s="1"/>
      <c r="P41" s="1"/>
      <c r="Q41" s="1"/>
      <c r="R41" s="1"/>
    </row>
    <row r="42" spans="1:18" x14ac:dyDescent="0.25">
      <c r="A42" t="s">
        <v>16</v>
      </c>
      <c r="B42">
        <f t="shared" si="2"/>
        <v>2</v>
      </c>
      <c r="C42" s="47">
        <f ca="1">electricity!G42+'electricity-heatpumps'!G42</f>
        <v>4.6068923436486282E-2</v>
      </c>
      <c r="D42" s="46">
        <f ca="1">electricity!H42+'electricity-heatpumps'!H42</f>
        <v>5.061500288835806E-2</v>
      </c>
      <c r="E42" s="46">
        <f ca="1">electricity!I42+'electricity-heatpumps'!I42</f>
        <v>5.5161082340229838E-2</v>
      </c>
      <c r="F42" s="46">
        <f ca="1">electricity!J42+'electricity-heatpumps'!J42</f>
        <v>5.9707161792101615E-2</v>
      </c>
      <c r="G42" s="46">
        <f ca="1">electricity!K42+'electricity-heatpumps'!K42</f>
        <v>6.4253241243973386E-2</v>
      </c>
      <c r="H42" s="46">
        <f ca="1">electricity!L42+'electricity-heatpumps'!L42</f>
        <v>6.879932069584517E-2</v>
      </c>
      <c r="I42" s="47">
        <f ca="1">electricity!M42+'electricity-heatpumps'!M42</f>
        <v>7.3345400147716941E-2</v>
      </c>
      <c r="L42" s="1"/>
      <c r="M42" s="1"/>
      <c r="N42" s="1"/>
      <c r="O42" s="1"/>
      <c r="P42" s="1"/>
      <c r="Q42" s="1"/>
      <c r="R42" s="1"/>
    </row>
    <row r="43" spans="1:18" x14ac:dyDescent="0.25">
      <c r="A43" t="s">
        <v>15</v>
      </c>
      <c r="B43">
        <f t="shared" si="2"/>
        <v>2</v>
      </c>
      <c r="C43" s="47">
        <f ca="1">electricity!G43+'electricity-heatpumps'!G43</f>
        <v>1.5313600444450917E-2</v>
      </c>
      <c r="D43" s="46">
        <f ca="1">electricity!H43+'electricity-heatpumps'!H43</f>
        <v>1.9726012579639456E-2</v>
      </c>
      <c r="E43" s="46">
        <f ca="1">electricity!I43+'electricity-heatpumps'!I43</f>
        <v>2.4138424714827997E-2</v>
      </c>
      <c r="F43" s="46">
        <f ca="1">electricity!J43+'electricity-heatpumps'!J43</f>
        <v>2.8550836850016539E-2</v>
      </c>
      <c r="G43" s="46">
        <f ca="1">electricity!K43+'electricity-heatpumps'!K43</f>
        <v>3.2963248985205078E-2</v>
      </c>
      <c r="H43" s="46">
        <f ca="1">electricity!L43+'electricity-heatpumps'!L43</f>
        <v>3.7375661120393616E-2</v>
      </c>
      <c r="I43" s="47">
        <f ca="1">electricity!M43+'electricity-heatpumps'!M43</f>
        <v>4.1788073255582162E-2</v>
      </c>
      <c r="L43" s="1"/>
      <c r="M43" s="1"/>
      <c r="N43" s="1"/>
      <c r="O43" s="1"/>
      <c r="P43" s="1"/>
      <c r="Q43" s="1"/>
      <c r="R43" s="1"/>
    </row>
    <row r="44" spans="1:18" x14ac:dyDescent="0.25">
      <c r="A44" t="s">
        <v>18</v>
      </c>
      <c r="B44">
        <f t="shared" si="2"/>
        <v>2</v>
      </c>
      <c r="C44" s="47">
        <f ca="1">electricity!G44+'electricity-heatpumps'!G44</f>
        <v>7.3095515121314403E-2</v>
      </c>
      <c r="D44" s="46">
        <f ca="1">electricity!H44+'electricity-heatpumps'!H44</f>
        <v>8.1891093096286227E-2</v>
      </c>
      <c r="E44" s="46">
        <f ca="1">electricity!I44+'electricity-heatpumps'!I44</f>
        <v>9.0686671071258065E-2</v>
      </c>
      <c r="F44" s="46">
        <f ca="1">electricity!J44+'electricity-heatpumps'!J44</f>
        <v>9.9482249046229904E-2</v>
      </c>
      <c r="G44" s="46">
        <f ca="1">electricity!K44+'electricity-heatpumps'!K44</f>
        <v>0.10827782702120173</v>
      </c>
      <c r="H44" s="46">
        <f ca="1">electricity!L44+'electricity-heatpumps'!L44</f>
        <v>0.11707340499617355</v>
      </c>
      <c r="I44" s="47">
        <f ca="1">electricity!M44+'electricity-heatpumps'!M44</f>
        <v>0.1258689829711454</v>
      </c>
      <c r="L44" s="1"/>
      <c r="M44" s="1"/>
      <c r="N44" s="1"/>
      <c r="O44" s="1"/>
      <c r="P44" s="1"/>
      <c r="Q44" s="1"/>
      <c r="R44" s="1"/>
    </row>
    <row r="45" spans="1:18" x14ac:dyDescent="0.25">
      <c r="A45" t="s">
        <v>5</v>
      </c>
      <c r="B45">
        <f t="shared" si="2"/>
        <v>2</v>
      </c>
      <c r="C45" s="47">
        <f ca="1">electricity!G45+'electricity-heatpumps'!G45</f>
        <v>1.436535538656496E-2</v>
      </c>
      <c r="D45" s="46">
        <f ca="1">electricity!H45+'electricity-heatpumps'!H45</f>
        <v>2.0290395391583026E-2</v>
      </c>
      <c r="E45" s="46">
        <f ca="1">electricity!I45+'electricity-heatpumps'!I45</f>
        <v>2.6215435396601088E-2</v>
      </c>
      <c r="F45" s="46">
        <f ca="1">electricity!J45+'electricity-heatpumps'!J45</f>
        <v>3.2140475401619156E-2</v>
      </c>
      <c r="G45" s="46">
        <f ca="1">electricity!K45+'electricity-heatpumps'!K45</f>
        <v>3.8065515406637218E-2</v>
      </c>
      <c r="H45" s="46">
        <f ca="1">electricity!L45+'electricity-heatpumps'!L45</f>
        <v>4.399055541165528E-2</v>
      </c>
      <c r="I45" s="47">
        <f ca="1">electricity!M45+'electricity-heatpumps'!M45</f>
        <v>4.9915595416673342E-2</v>
      </c>
      <c r="L45" s="1"/>
      <c r="M45" s="1"/>
      <c r="N45" s="1"/>
      <c r="O45" s="1"/>
      <c r="P45" s="1"/>
      <c r="Q45" s="1"/>
      <c r="R45" s="1"/>
    </row>
    <row r="46" spans="1:18" x14ac:dyDescent="0.25">
      <c r="A46" t="s">
        <v>23</v>
      </c>
      <c r="B46">
        <f t="shared" si="2"/>
        <v>2</v>
      </c>
      <c r="C46" s="47">
        <f ca="1">electricity!G46+'electricity-heatpumps'!G46</f>
        <v>1.3755507908992234E-2</v>
      </c>
      <c r="D46" s="46">
        <f ca="1">electricity!H46+'electricity-heatpumps'!H46</f>
        <v>1.5438544315362693E-2</v>
      </c>
      <c r="E46" s="46">
        <f ca="1">electricity!I46+'electricity-heatpumps'!I46</f>
        <v>1.712158072173315E-2</v>
      </c>
      <c r="F46" s="46">
        <f ca="1">electricity!J46+'electricity-heatpumps'!J46</f>
        <v>1.880461712810361E-2</v>
      </c>
      <c r="G46" s="46">
        <f ca="1">electricity!K46+'electricity-heatpumps'!K46</f>
        <v>2.0487653534474071E-2</v>
      </c>
      <c r="H46" s="46">
        <f ca="1">electricity!L46+'electricity-heatpumps'!L46</f>
        <v>2.2170689940844528E-2</v>
      </c>
      <c r="I46" s="47">
        <f ca="1">electricity!M46+'electricity-heatpumps'!M46</f>
        <v>2.3853726347214985E-2</v>
      </c>
      <c r="L46" s="1"/>
      <c r="M46" s="1"/>
      <c r="N46" s="1"/>
      <c r="O46" s="1"/>
      <c r="P46" s="1"/>
      <c r="Q46" s="1"/>
      <c r="R46" s="1"/>
    </row>
    <row r="47" spans="1:18" x14ac:dyDescent="0.25">
      <c r="A47" t="s">
        <v>24</v>
      </c>
      <c r="B47">
        <f t="shared" si="2"/>
        <v>2</v>
      </c>
      <c r="C47" s="47">
        <f ca="1">electricity!G47+'electricity-heatpumps'!G47</f>
        <v>2.010332657705893E-2</v>
      </c>
      <c r="D47" s="46">
        <f ca="1">electricity!H47+'electricity-heatpumps'!H47</f>
        <v>2.2676623453468121E-2</v>
      </c>
      <c r="E47" s="46">
        <f ca="1">electricity!I47+'electricity-heatpumps'!I47</f>
        <v>2.5249920329877308E-2</v>
      </c>
      <c r="F47" s="46">
        <f ca="1">electricity!J47+'electricity-heatpumps'!J47</f>
        <v>2.7823217206286499E-2</v>
      </c>
      <c r="G47" s="46">
        <f ca="1">electricity!K47+'electricity-heatpumps'!K47</f>
        <v>3.039651408269569E-2</v>
      </c>
      <c r="H47" s="46">
        <f ca="1">electricity!L47+'electricity-heatpumps'!L47</f>
        <v>3.2969810959104881E-2</v>
      </c>
      <c r="I47" s="47">
        <f ca="1">electricity!M47+'electricity-heatpumps'!M47</f>
        <v>3.5543107835514072E-2</v>
      </c>
      <c r="L47" s="1"/>
      <c r="M47" s="1"/>
      <c r="N47" s="1"/>
      <c r="O47" s="1"/>
      <c r="P47" s="1"/>
      <c r="Q47" s="1"/>
      <c r="R47" s="1"/>
    </row>
    <row r="48" spans="1:18" x14ac:dyDescent="0.25">
      <c r="A48" t="s">
        <v>27</v>
      </c>
      <c r="B48">
        <f t="shared" si="2"/>
        <v>2</v>
      </c>
      <c r="C48" s="47">
        <f ca="1">electricity!G48+'electricity-heatpumps'!G48</f>
        <v>6.8613131999864935E-2</v>
      </c>
      <c r="D48" s="46">
        <f ca="1">electricity!H48+'electricity-heatpumps'!H48</f>
        <v>7.5997327388922883E-2</v>
      </c>
      <c r="E48" s="46">
        <f ca="1">electricity!I48+'electricity-heatpumps'!I48</f>
        <v>8.3381522777980832E-2</v>
      </c>
      <c r="F48" s="46">
        <f ca="1">electricity!J48+'electricity-heatpumps'!J48</f>
        <v>9.0765718167038795E-2</v>
      </c>
      <c r="G48" s="46">
        <f ca="1">electricity!K48+'electricity-heatpumps'!K48</f>
        <v>9.8149913556096743E-2</v>
      </c>
      <c r="H48" s="46">
        <f ca="1">electricity!L48+'electricity-heatpumps'!L48</f>
        <v>0.10553410894515469</v>
      </c>
      <c r="I48" s="47">
        <f ca="1">electricity!M48+'electricity-heatpumps'!M48</f>
        <v>0.11291830433421264</v>
      </c>
      <c r="L48" s="1"/>
      <c r="M48" s="1"/>
      <c r="N48" s="1"/>
      <c r="O48" s="1"/>
      <c r="P48" s="1"/>
      <c r="Q48" s="1"/>
      <c r="R48" s="1"/>
    </row>
    <row r="49" spans="1:18" x14ac:dyDescent="0.25">
      <c r="A49" t="s">
        <v>29</v>
      </c>
      <c r="B49">
        <f t="shared" si="2"/>
        <v>2</v>
      </c>
      <c r="C49" s="47">
        <f ca="1">electricity!G49+'electricity-heatpumps'!G49</f>
        <v>0.28839766890324264</v>
      </c>
      <c r="D49" s="46">
        <f ca="1">electricity!H49+'electricity-heatpumps'!H49</f>
        <v>0.29372143091342673</v>
      </c>
      <c r="E49" s="46">
        <f ca="1">electricity!I49+'electricity-heatpumps'!I49</f>
        <v>0.29904519292361076</v>
      </c>
      <c r="F49" s="46">
        <f ca="1">electricity!J49+'electricity-heatpumps'!J49</f>
        <v>0.30436895493379484</v>
      </c>
      <c r="G49" s="46">
        <f ca="1">electricity!K49+'electricity-heatpumps'!K49</f>
        <v>0.30969271694397893</v>
      </c>
      <c r="H49" s="46">
        <f ca="1">electricity!L49+'electricity-heatpumps'!L49</f>
        <v>0.31501647895416302</v>
      </c>
      <c r="I49" s="47">
        <f ca="1">electricity!M49+'electricity-heatpumps'!M49</f>
        <v>0.3203402409643471</v>
      </c>
      <c r="L49" s="1"/>
      <c r="M49" s="1"/>
      <c r="N49" s="1"/>
      <c r="O49" s="1"/>
      <c r="P49" s="1"/>
      <c r="Q49" s="1"/>
      <c r="R49" s="1"/>
    </row>
    <row r="50" spans="1:18" x14ac:dyDescent="0.25">
      <c r="A50" t="s">
        <v>8</v>
      </c>
      <c r="B50">
        <f t="shared" si="2"/>
        <v>2</v>
      </c>
      <c r="C50" s="47">
        <f ca="1">electricity!G50+'electricity-heatpumps'!G50</f>
        <v>4.3578338299408728E-2</v>
      </c>
      <c r="D50" s="46">
        <f ca="1">electricity!H50+'electricity-heatpumps'!H50</f>
        <v>5.1124669508207474E-2</v>
      </c>
      <c r="E50" s="46">
        <f ca="1">electricity!I50+'electricity-heatpumps'!I50</f>
        <v>5.8671000717006226E-2</v>
      </c>
      <c r="F50" s="46">
        <f ca="1">electricity!J50+'electricity-heatpumps'!J50</f>
        <v>6.6217331925804979E-2</v>
      </c>
      <c r="G50" s="46">
        <f ca="1">electricity!K50+'electricity-heatpumps'!K50</f>
        <v>7.3763663134603724E-2</v>
      </c>
      <c r="H50" s="46">
        <f ca="1">electricity!L50+'electricity-heatpumps'!L50</f>
        <v>8.130999434340247E-2</v>
      </c>
      <c r="I50" s="47">
        <f ca="1">electricity!M50+'electricity-heatpumps'!M50</f>
        <v>8.8856325552201215E-2</v>
      </c>
      <c r="L50" s="1"/>
      <c r="M50" s="1"/>
      <c r="N50" s="1"/>
      <c r="O50" s="1"/>
      <c r="P50" s="1"/>
      <c r="Q50" s="1"/>
      <c r="R50" s="1"/>
    </row>
    <row r="51" spans="1:18" x14ac:dyDescent="0.25">
      <c r="A51" t="s">
        <v>6</v>
      </c>
      <c r="B51">
        <f t="shared" si="2"/>
        <v>2</v>
      </c>
      <c r="C51" s="47">
        <f ca="1">electricity!G51+'electricity-heatpumps'!G51</f>
        <v>1.6839628355615432E-2</v>
      </c>
      <c r="D51" s="46">
        <f ca="1">electricity!H51+'electricity-heatpumps'!H51</f>
        <v>2.5778784211713968E-2</v>
      </c>
      <c r="E51" s="46">
        <f ca="1">electricity!I51+'electricity-heatpumps'!I51</f>
        <v>3.4717940067812508E-2</v>
      </c>
      <c r="F51" s="46">
        <f ca="1">electricity!J51+'electricity-heatpumps'!J51</f>
        <v>4.3657095923911038E-2</v>
      </c>
      <c r="G51" s="46">
        <f ca="1">electricity!K51+'electricity-heatpumps'!K51</f>
        <v>5.2596251780009581E-2</v>
      </c>
      <c r="H51" s="46">
        <f ca="1">electricity!L51+'electricity-heatpumps'!L51</f>
        <v>6.1535407636108125E-2</v>
      </c>
      <c r="I51" s="47">
        <f ca="1">electricity!M51+'electricity-heatpumps'!M51</f>
        <v>7.0474563492206654E-2</v>
      </c>
      <c r="L51" s="1"/>
      <c r="M51" s="1"/>
      <c r="N51" s="1"/>
      <c r="O51" s="1"/>
      <c r="P51" s="1"/>
      <c r="Q51" s="1"/>
      <c r="R51" s="1"/>
    </row>
    <row r="52" spans="1:18" x14ac:dyDescent="0.25">
      <c r="A52" t="s">
        <v>21</v>
      </c>
      <c r="B52">
        <f t="shared" si="2"/>
        <v>2</v>
      </c>
      <c r="C52" s="47">
        <f ca="1">electricity!G52+'electricity-heatpumps'!G52</f>
        <v>3.3534687046851502E-2</v>
      </c>
      <c r="D52" s="46">
        <f ca="1">electricity!H52+'electricity-heatpumps'!H52</f>
        <v>3.5432959007107689E-2</v>
      </c>
      <c r="E52" s="46">
        <f ca="1">electricity!I52+'electricity-heatpumps'!I52</f>
        <v>3.733123096736387E-2</v>
      </c>
      <c r="F52" s="46">
        <f ca="1">electricity!J52+'electricity-heatpumps'!J52</f>
        <v>3.9229502927620057E-2</v>
      </c>
      <c r="G52" s="46">
        <f ca="1">electricity!K52+'electricity-heatpumps'!K52</f>
        <v>4.1127774887876244E-2</v>
      </c>
      <c r="H52" s="46">
        <f ca="1">electricity!L52+'electricity-heatpumps'!L52</f>
        <v>4.3026046848132424E-2</v>
      </c>
      <c r="I52" s="47">
        <f ca="1">electricity!M52+'electricity-heatpumps'!M52</f>
        <v>4.4924318808388611E-2</v>
      </c>
      <c r="L52" s="1"/>
      <c r="M52" s="1"/>
      <c r="N52" s="1"/>
      <c r="O52" s="1"/>
      <c r="P52" s="1"/>
      <c r="Q52" s="1"/>
      <c r="R52" s="1"/>
    </row>
    <row r="53" spans="1:18" x14ac:dyDescent="0.25">
      <c r="A53" t="s">
        <v>10</v>
      </c>
      <c r="B53">
        <f t="shared" si="2"/>
        <v>2</v>
      </c>
      <c r="C53" s="47">
        <f ca="1">electricity!G53+'electricity-heatpumps'!G53</f>
        <v>2.7850919121713613E-2</v>
      </c>
      <c r="D53" s="46">
        <f ca="1">electricity!H53+'electricity-heatpumps'!H53</f>
        <v>3.137115685595894E-2</v>
      </c>
      <c r="E53" s="46">
        <f ca="1">electricity!I53+'electricity-heatpumps'!I53</f>
        <v>3.4891394590204267E-2</v>
      </c>
      <c r="F53" s="46">
        <f ca="1">electricity!J53+'electricity-heatpumps'!J53</f>
        <v>3.8411632324449593E-2</v>
      </c>
      <c r="G53" s="46">
        <f ca="1">electricity!K53+'electricity-heatpumps'!K53</f>
        <v>4.193187005869492E-2</v>
      </c>
      <c r="H53" s="46">
        <f ca="1">electricity!L53+'electricity-heatpumps'!L53</f>
        <v>4.5452107792940247E-2</v>
      </c>
      <c r="I53" s="47">
        <f ca="1">electricity!M53+'electricity-heatpumps'!M53</f>
        <v>4.8972345527185573E-2</v>
      </c>
      <c r="L53" s="1"/>
      <c r="M53" s="1"/>
      <c r="N53" s="1"/>
      <c r="O53" s="1"/>
      <c r="P53" s="1"/>
      <c r="Q53" s="1"/>
      <c r="R53" s="1"/>
    </row>
    <row r="54" spans="1:18" x14ac:dyDescent="0.25">
      <c r="A54" t="s">
        <v>20</v>
      </c>
      <c r="B54">
        <f t="shared" si="2"/>
        <v>2</v>
      </c>
      <c r="C54" s="47">
        <f ca="1">electricity!G54+'electricity-heatpumps'!G54</f>
        <v>8.7590987111373905E-2</v>
      </c>
      <c r="D54" s="46">
        <f ca="1">electricity!H54+'electricity-heatpumps'!H54</f>
        <v>9.5040264644597097E-2</v>
      </c>
      <c r="E54" s="46">
        <f ca="1">electricity!I54+'electricity-heatpumps'!I54</f>
        <v>0.1024895421778203</v>
      </c>
      <c r="F54" s="46">
        <f ca="1">electricity!J54+'electricity-heatpumps'!J54</f>
        <v>0.1099388197110435</v>
      </c>
      <c r="G54" s="46">
        <f ca="1">electricity!K54+'electricity-heatpumps'!K54</f>
        <v>0.11738809724426669</v>
      </c>
      <c r="H54" s="46">
        <f ca="1">electricity!L54+'electricity-heatpumps'!L54</f>
        <v>0.12483737477748988</v>
      </c>
      <c r="I54" s="47">
        <f ca="1">electricity!M54+'electricity-heatpumps'!M54</f>
        <v>0.13228665231071307</v>
      </c>
      <c r="L54" s="1"/>
      <c r="M54" s="1"/>
      <c r="N54" s="1"/>
      <c r="O54" s="1"/>
      <c r="P54" s="1"/>
      <c r="Q54" s="1"/>
      <c r="R54" s="1"/>
    </row>
    <row r="55" spans="1:18" x14ac:dyDescent="0.25">
      <c r="A55" t="s">
        <v>26</v>
      </c>
      <c r="B55">
        <f t="shared" si="2"/>
        <v>2</v>
      </c>
      <c r="C55" s="47">
        <f ca="1">electricity!G55+'electricity-heatpumps'!G55</f>
        <v>5.0202352386795206E-2</v>
      </c>
      <c r="D55" s="46">
        <f ca="1">electricity!H55+'electricity-heatpumps'!H55</f>
        <v>5.2724425118169799E-2</v>
      </c>
      <c r="E55" s="46">
        <f ca="1">electricity!I55+'electricity-heatpumps'!I55</f>
        <v>5.5246497849544392E-2</v>
      </c>
      <c r="F55" s="46">
        <f ca="1">electricity!J55+'electricity-heatpumps'!J55</f>
        <v>5.7768570580918985E-2</v>
      </c>
      <c r="G55" s="46">
        <f ca="1">electricity!K55+'electricity-heatpumps'!K55</f>
        <v>6.0290643312293585E-2</v>
      </c>
      <c r="H55" s="46">
        <f ca="1">electricity!L55+'electricity-heatpumps'!L55</f>
        <v>6.2812716043668171E-2</v>
      </c>
      <c r="I55" s="47">
        <f ca="1">electricity!M55+'electricity-heatpumps'!M55</f>
        <v>6.5334788775042771E-2</v>
      </c>
      <c r="L55" s="1"/>
      <c r="M55" s="1"/>
      <c r="N55" s="1"/>
      <c r="O55" s="1"/>
      <c r="P55" s="1"/>
      <c r="Q55" s="1"/>
      <c r="R55" s="1"/>
    </row>
    <row r="56" spans="1:18" x14ac:dyDescent="0.25">
      <c r="A56" t="s">
        <v>7</v>
      </c>
      <c r="B56">
        <f t="shared" si="2"/>
        <v>2</v>
      </c>
      <c r="C56" s="47">
        <f ca="1">electricity!G56+'electricity-heatpumps'!G56</f>
        <v>0.14993713062499983</v>
      </c>
      <c r="D56" s="46">
        <f ca="1">electricity!H56+'electricity-heatpumps'!H56</f>
        <v>0.15442477242473482</v>
      </c>
      <c r="E56" s="46">
        <f ca="1">electricity!I56+'electricity-heatpumps'!I56</f>
        <v>0.15891241422446981</v>
      </c>
      <c r="F56" s="46">
        <f ca="1">electricity!J56+'electricity-heatpumps'!J56</f>
        <v>0.16340005602420482</v>
      </c>
      <c r="G56" s="46">
        <f ca="1">electricity!K56+'electricity-heatpumps'!K56</f>
        <v>0.16788769782393981</v>
      </c>
      <c r="H56" s="46">
        <f ca="1">electricity!L56+'electricity-heatpumps'!L56</f>
        <v>0.17237533962367479</v>
      </c>
      <c r="I56" s="47">
        <f ca="1">electricity!M56+'electricity-heatpumps'!M56</f>
        <v>0.17686298142340978</v>
      </c>
      <c r="L56" s="1"/>
      <c r="M56" s="1"/>
      <c r="N56" s="1"/>
      <c r="O56" s="1"/>
      <c r="P56" s="1"/>
      <c r="Q56" s="1"/>
      <c r="R56" s="1"/>
    </row>
    <row r="57" spans="1:18" x14ac:dyDescent="0.25">
      <c r="A57" t="s">
        <v>9</v>
      </c>
      <c r="B57">
        <f t="shared" si="2"/>
        <v>2</v>
      </c>
      <c r="C57" s="47">
        <f ca="1">electricity!G57+'electricity-heatpumps'!G57</f>
        <v>0.64016959695478204</v>
      </c>
      <c r="D57" s="46">
        <f ca="1">electricity!H57+'electricity-heatpumps'!H57</f>
        <v>0.64038456530306931</v>
      </c>
      <c r="E57" s="46">
        <f ca="1">electricity!I57+'electricity-heatpumps'!I57</f>
        <v>0.64059953365135658</v>
      </c>
      <c r="F57" s="46">
        <f ca="1">electricity!J57+'electricity-heatpumps'!J57</f>
        <v>0.64081450199964385</v>
      </c>
      <c r="G57" s="46">
        <f ca="1">electricity!K57+'electricity-heatpumps'!K57</f>
        <v>0.64102947034793112</v>
      </c>
      <c r="H57" s="46">
        <f ca="1">electricity!L57+'electricity-heatpumps'!L57</f>
        <v>0.64124443869621839</v>
      </c>
      <c r="I57" s="47">
        <f ca="1">electricity!M57+'electricity-heatpumps'!M57</f>
        <v>0.64145940704450566</v>
      </c>
      <c r="L57" s="1"/>
      <c r="M57" s="1"/>
      <c r="N57" s="1"/>
      <c r="O57" s="1"/>
      <c r="P57" s="1"/>
      <c r="Q57" s="1"/>
      <c r="R57" s="1"/>
    </row>
    <row r="58" spans="1:18" x14ac:dyDescent="0.25">
      <c r="A58" t="s">
        <v>14</v>
      </c>
      <c r="B58">
        <f t="shared" si="2"/>
        <v>2</v>
      </c>
      <c r="C58" s="47">
        <f ca="1">electricity!G58+'electricity-heatpumps'!G58</f>
        <v>7.8219880983012163E-2</v>
      </c>
      <c r="D58" s="46">
        <f ca="1">electricity!H58+'electricity-heatpumps'!H58</f>
        <v>8.452413207718501E-2</v>
      </c>
      <c r="E58" s="46">
        <f ca="1">electricity!I58+'electricity-heatpumps'!I58</f>
        <v>9.0828383171357843E-2</v>
      </c>
      <c r="F58" s="46">
        <f ca="1">electricity!J58+'electricity-heatpumps'!J58</f>
        <v>9.713263426553069E-2</v>
      </c>
      <c r="G58" s="46">
        <f ca="1">electricity!K58+'electricity-heatpumps'!K58</f>
        <v>0.10343688535970352</v>
      </c>
      <c r="H58" s="46">
        <f ca="1">electricity!L58+'electricity-heatpumps'!L58</f>
        <v>0.10974113645387637</v>
      </c>
      <c r="I58" s="47">
        <f ca="1">electricity!M58+'electricity-heatpumps'!M58</f>
        <v>0.11604538754804922</v>
      </c>
      <c r="L58" s="1"/>
      <c r="M58" s="1"/>
      <c r="N58" s="1"/>
      <c r="O58" s="1"/>
      <c r="P58" s="1"/>
      <c r="Q58" s="1"/>
      <c r="R58" s="1"/>
    </row>
    <row r="59" spans="1:18" x14ac:dyDescent="0.25">
      <c r="A59" t="s">
        <v>4</v>
      </c>
      <c r="B59">
        <f t="shared" si="2"/>
        <v>2</v>
      </c>
      <c r="C59" s="47">
        <f ca="1">electricity!G59+'electricity-heatpumps'!G59</f>
        <v>0.11401462932215546</v>
      </c>
      <c r="D59" s="46">
        <f ca="1">electricity!H59+'electricity-heatpumps'!H59</f>
        <v>0.12109538740107265</v>
      </c>
      <c r="E59" s="46">
        <f ca="1">electricity!I59+'electricity-heatpumps'!I59</f>
        <v>0.12817614547998984</v>
      </c>
      <c r="F59" s="46">
        <f ca="1">electricity!J59+'electricity-heatpumps'!J59</f>
        <v>0.13525690355890702</v>
      </c>
      <c r="G59" s="46">
        <f ca="1">electricity!K59+'electricity-heatpumps'!K59</f>
        <v>0.14233766163782421</v>
      </c>
      <c r="H59" s="46">
        <f ca="1">electricity!L59+'electricity-heatpumps'!L59</f>
        <v>0.14941841971674141</v>
      </c>
      <c r="I59" s="47">
        <f ca="1">electricity!M59+'electricity-heatpumps'!M59</f>
        <v>0.15649917779565858</v>
      </c>
      <c r="L59" s="1"/>
      <c r="M59" s="1"/>
      <c r="N59" s="1"/>
      <c r="O59" s="1"/>
      <c r="P59" s="1"/>
      <c r="Q59" s="1"/>
      <c r="R59" s="1"/>
    </row>
    <row r="60" spans="1:18" x14ac:dyDescent="0.25">
      <c r="A60" t="s">
        <v>12</v>
      </c>
      <c r="B60">
        <f t="shared" si="2"/>
        <v>3</v>
      </c>
      <c r="C60" s="47">
        <f ca="1">electricity!G60+'electricity-heatpumps'!G60</f>
        <v>8.8541496858488944E-2</v>
      </c>
      <c r="D60" s="46">
        <f ca="1">electricity!H60+'electricity-heatpumps'!H60</f>
        <v>9.5745998127696061E-2</v>
      </c>
      <c r="E60" s="46">
        <f ca="1">electricity!I60+'electricity-heatpumps'!I60</f>
        <v>0.10295049939690316</v>
      </c>
      <c r="F60" s="46">
        <f ca="1">electricity!J60+'electricity-heatpumps'!J60</f>
        <v>0.11015500066611028</v>
      </c>
      <c r="G60" s="46">
        <f ca="1">electricity!K60+'electricity-heatpumps'!K60</f>
        <v>0.11735950193531738</v>
      </c>
      <c r="H60" s="46">
        <f ca="1">electricity!L60+'electricity-heatpumps'!L60</f>
        <v>0.1245640032045245</v>
      </c>
      <c r="I60" s="47">
        <f ca="1">electricity!M60+'electricity-heatpumps'!M60</f>
        <v>0.13176850447373162</v>
      </c>
      <c r="L60" s="1"/>
      <c r="M60" s="1"/>
      <c r="N60" s="1"/>
      <c r="O60" s="1"/>
      <c r="P60" s="1"/>
      <c r="Q60" s="1"/>
      <c r="R60" s="1"/>
    </row>
    <row r="61" spans="1:18" x14ac:dyDescent="0.25">
      <c r="A61" t="s">
        <v>1</v>
      </c>
      <c r="B61">
        <f t="shared" si="2"/>
        <v>3</v>
      </c>
      <c r="C61" s="47">
        <f ca="1">electricity!G61+'electricity-heatpumps'!G61</f>
        <v>4.9764667586416594E-2</v>
      </c>
      <c r="D61" s="46">
        <f ca="1">electricity!H61+'electricity-heatpumps'!H61</f>
        <v>6.1561834618983763E-2</v>
      </c>
      <c r="E61" s="46">
        <f ca="1">electricity!I61+'electricity-heatpumps'!I61</f>
        <v>7.3359001651550931E-2</v>
      </c>
      <c r="F61" s="46">
        <f ca="1">electricity!J61+'electricity-heatpumps'!J61</f>
        <v>8.51561686841181E-2</v>
      </c>
      <c r="G61" s="46">
        <f ca="1">electricity!K61+'electricity-heatpumps'!K61</f>
        <v>9.6953335716685268E-2</v>
      </c>
      <c r="H61" s="46">
        <f ca="1">electricity!L61+'electricity-heatpumps'!L61</f>
        <v>0.10875050274925245</v>
      </c>
      <c r="I61" s="47">
        <f ca="1">electricity!M61+'electricity-heatpumps'!M61</f>
        <v>0.12054766978181962</v>
      </c>
      <c r="L61" s="1"/>
      <c r="M61" s="1"/>
      <c r="N61" s="1"/>
      <c r="O61" s="1"/>
      <c r="P61" s="1"/>
      <c r="Q61" s="1"/>
      <c r="R61" s="1"/>
    </row>
    <row r="62" spans="1:18" x14ac:dyDescent="0.25">
      <c r="A62" t="s">
        <v>19</v>
      </c>
      <c r="B62">
        <f t="shared" si="2"/>
        <v>3</v>
      </c>
      <c r="C62" s="47">
        <f ca="1">electricity!G62+'electricity-heatpumps'!G62</f>
        <v>0.10022565767354097</v>
      </c>
      <c r="D62" s="46">
        <f ca="1">electricity!H62+'electricity-heatpumps'!H62</f>
        <v>0.10394367843709812</v>
      </c>
      <c r="E62" s="46">
        <f ca="1">electricity!I62+'electricity-heatpumps'!I62</f>
        <v>0.10766169920065528</v>
      </c>
      <c r="F62" s="46">
        <f ca="1">electricity!J62+'electricity-heatpumps'!J62</f>
        <v>0.11137971996421243</v>
      </c>
      <c r="G62" s="46">
        <f ca="1">electricity!K62+'electricity-heatpumps'!K62</f>
        <v>0.11509774072776958</v>
      </c>
      <c r="H62" s="46">
        <f ca="1">electricity!L62+'electricity-heatpumps'!L62</f>
        <v>0.11881576149132675</v>
      </c>
      <c r="I62" s="47">
        <f ca="1">electricity!M62+'electricity-heatpumps'!M62</f>
        <v>0.1225337822548839</v>
      </c>
      <c r="L62" s="1"/>
      <c r="M62" s="1"/>
      <c r="N62" s="1"/>
      <c r="O62" s="1"/>
      <c r="P62" s="1"/>
      <c r="Q62" s="1"/>
      <c r="R62" s="1"/>
    </row>
    <row r="63" spans="1:18" x14ac:dyDescent="0.25">
      <c r="A63" t="s">
        <v>22</v>
      </c>
      <c r="B63">
        <f t="shared" si="2"/>
        <v>3</v>
      </c>
      <c r="C63" s="47">
        <f ca="1">electricity!G63+'electricity-heatpumps'!G63</f>
        <v>1.9991022033951627E-2</v>
      </c>
      <c r="D63" s="46">
        <f ca="1">electricity!H63+'electricity-heatpumps'!H63</f>
        <v>2.4012521864349878E-2</v>
      </c>
      <c r="E63" s="46">
        <f ca="1">electricity!I63+'electricity-heatpumps'!I63</f>
        <v>2.803402169474813E-2</v>
      </c>
      <c r="F63" s="46">
        <f ca="1">electricity!J63+'electricity-heatpumps'!J63</f>
        <v>3.2055521525146381E-2</v>
      </c>
      <c r="G63" s="46">
        <f ca="1">electricity!K63+'electricity-heatpumps'!K63</f>
        <v>3.6077021355544636E-2</v>
      </c>
      <c r="H63" s="46">
        <f ca="1">electricity!L63+'electricity-heatpumps'!L63</f>
        <v>4.0098521185942884E-2</v>
      </c>
      <c r="I63" s="47">
        <f ca="1">electricity!M63+'electricity-heatpumps'!M63</f>
        <v>4.4120021016341139E-2</v>
      </c>
      <c r="L63" s="1"/>
      <c r="M63" s="1"/>
      <c r="N63" s="1"/>
      <c r="O63" s="1"/>
      <c r="P63" s="1"/>
      <c r="Q63" s="1"/>
      <c r="R63" s="1"/>
    </row>
    <row r="64" spans="1:18" x14ac:dyDescent="0.25">
      <c r="A64" t="s">
        <v>28</v>
      </c>
      <c r="B64">
        <f t="shared" si="2"/>
        <v>3</v>
      </c>
      <c r="C64" s="47">
        <f ca="1">electricity!G64+'electricity-heatpumps'!G64</f>
        <v>0.14689389023811067</v>
      </c>
      <c r="D64" s="46">
        <f ca="1">electricity!H64+'electricity-heatpumps'!H64</f>
        <v>0.15746414678883949</v>
      </c>
      <c r="E64" s="46">
        <f ca="1">electricity!I64+'electricity-heatpumps'!I64</f>
        <v>0.16803440333956832</v>
      </c>
      <c r="F64" s="46">
        <f ca="1">electricity!J64+'electricity-heatpumps'!J64</f>
        <v>0.17860465989029717</v>
      </c>
      <c r="G64" s="46">
        <f ca="1">electricity!K64+'electricity-heatpumps'!K64</f>
        <v>0.18917491644102599</v>
      </c>
      <c r="H64" s="46">
        <f ca="1">electricity!L64+'electricity-heatpumps'!L64</f>
        <v>0.19974517299175482</v>
      </c>
      <c r="I64" s="47">
        <f ca="1">electricity!M64+'electricity-heatpumps'!M64</f>
        <v>0.21031542954248364</v>
      </c>
      <c r="L64" s="1"/>
      <c r="M64" s="1"/>
      <c r="N64" s="1"/>
      <c r="O64" s="1"/>
      <c r="P64" s="1"/>
      <c r="Q64" s="1"/>
      <c r="R64" s="1"/>
    </row>
    <row r="65" spans="1:18" x14ac:dyDescent="0.25">
      <c r="A65" t="s">
        <v>13</v>
      </c>
      <c r="B65">
        <f t="shared" si="2"/>
        <v>3</v>
      </c>
      <c r="C65" s="47">
        <f ca="1">electricity!G65+'electricity-heatpumps'!G65</f>
        <v>6.156422406444572E-2</v>
      </c>
      <c r="D65" s="46">
        <f ca="1">electricity!H65+'electricity-heatpumps'!H65</f>
        <v>7.0387436156069211E-2</v>
      </c>
      <c r="E65" s="46">
        <f ca="1">electricity!I65+'electricity-heatpumps'!I65</f>
        <v>7.9210648247692722E-2</v>
      </c>
      <c r="F65" s="46">
        <f ca="1">electricity!J65+'electricity-heatpumps'!J65</f>
        <v>8.8033860339316206E-2</v>
      </c>
      <c r="G65" s="46">
        <f ca="1">electricity!K65+'electricity-heatpumps'!K65</f>
        <v>9.6857072430939717E-2</v>
      </c>
      <c r="H65" s="46">
        <f ca="1">electricity!L65+'electricity-heatpumps'!L65</f>
        <v>0.1056802845225632</v>
      </c>
      <c r="I65" s="47">
        <f ca="1">electricity!M65+'electricity-heatpumps'!M65</f>
        <v>0.11450349661418671</v>
      </c>
      <c r="L65" s="1"/>
      <c r="M65" s="1"/>
      <c r="N65" s="1"/>
      <c r="O65" s="1"/>
      <c r="P65" s="1"/>
      <c r="Q65" s="1"/>
      <c r="R65" s="1"/>
    </row>
    <row r="66" spans="1:18" x14ac:dyDescent="0.25">
      <c r="A66" t="s">
        <v>17</v>
      </c>
      <c r="B66">
        <f t="shared" si="2"/>
        <v>3</v>
      </c>
      <c r="C66" s="47">
        <f ca="1">electricity!G66+'electricity-heatpumps'!G66</f>
        <v>6.1762015968994555E-2</v>
      </c>
      <c r="D66" s="46">
        <f ca="1">electricity!H66+'electricity-heatpumps'!H66</f>
        <v>6.8188162523032766E-2</v>
      </c>
      <c r="E66" s="46">
        <f ca="1">electricity!I66+'electricity-heatpumps'!I66</f>
        <v>7.4614309077070992E-2</v>
      </c>
      <c r="F66" s="46">
        <f ca="1">electricity!J66+'electricity-heatpumps'!J66</f>
        <v>8.1040455631109204E-2</v>
      </c>
      <c r="G66" s="46">
        <f ca="1">electricity!K66+'electricity-heatpumps'!K66</f>
        <v>8.746660218514743E-2</v>
      </c>
      <c r="H66" s="46">
        <f ca="1">electricity!L66+'electricity-heatpumps'!L66</f>
        <v>9.3892748739185641E-2</v>
      </c>
      <c r="I66" s="47">
        <f ca="1">electricity!M66+'electricity-heatpumps'!M66</f>
        <v>0.10031889529322385</v>
      </c>
      <c r="L66" s="1"/>
      <c r="M66" s="1"/>
      <c r="N66" s="1"/>
      <c r="O66" s="1"/>
      <c r="P66" s="1"/>
      <c r="Q66" s="1"/>
      <c r="R66" s="1"/>
    </row>
    <row r="67" spans="1:18" x14ac:dyDescent="0.25">
      <c r="A67" t="s">
        <v>25</v>
      </c>
      <c r="B67">
        <f t="shared" si="2"/>
        <v>3</v>
      </c>
      <c r="C67" s="47">
        <f ca="1">electricity!G67+'electricity-heatpumps'!G67</f>
        <v>3.435083280936839E-2</v>
      </c>
      <c r="D67" s="46">
        <f ca="1">electricity!H67+'electricity-heatpumps'!H67</f>
        <v>3.6284343142839813E-2</v>
      </c>
      <c r="E67" s="46">
        <f ca="1">electricity!I67+'electricity-heatpumps'!I67</f>
        <v>3.8217853476311237E-2</v>
      </c>
      <c r="F67" s="46">
        <f ca="1">electricity!J67+'electricity-heatpumps'!J67</f>
        <v>4.015136380978266E-2</v>
      </c>
      <c r="G67" s="46">
        <f ca="1">electricity!K67+'electricity-heatpumps'!K67</f>
        <v>4.2084874143254083E-2</v>
      </c>
      <c r="H67" s="46">
        <f ca="1">electricity!L67+'electricity-heatpumps'!L67</f>
        <v>4.4018384476725507E-2</v>
      </c>
      <c r="I67" s="47">
        <f ca="1">electricity!M67+'electricity-heatpumps'!M67</f>
        <v>4.595189481019693E-2</v>
      </c>
      <c r="L67" s="1"/>
      <c r="M67" s="1"/>
      <c r="N67" s="1"/>
      <c r="O67" s="1"/>
      <c r="P67" s="1"/>
      <c r="Q67" s="1"/>
      <c r="R67" s="1"/>
    </row>
    <row r="68" spans="1:18" x14ac:dyDescent="0.25">
      <c r="A68" t="s">
        <v>11</v>
      </c>
      <c r="B68">
        <f t="shared" si="2"/>
        <v>3</v>
      </c>
      <c r="C68" s="47">
        <f ca="1">electricity!G68+'electricity-heatpumps'!G68</f>
        <v>0.32452696388119684</v>
      </c>
      <c r="D68" s="46">
        <f ca="1">electricity!H68+'electricity-heatpumps'!H68</f>
        <v>0.32700167469109581</v>
      </c>
      <c r="E68" s="46">
        <f ca="1">electricity!I68+'electricity-heatpumps'!I68</f>
        <v>0.32947638550099473</v>
      </c>
      <c r="F68" s="46">
        <f ca="1">electricity!J68+'electricity-heatpumps'!J68</f>
        <v>0.3319510963108937</v>
      </c>
      <c r="G68" s="46">
        <f ca="1">electricity!K68+'electricity-heatpumps'!K68</f>
        <v>0.33442580712079262</v>
      </c>
      <c r="H68" s="46">
        <f ca="1">electricity!L68+'electricity-heatpumps'!L68</f>
        <v>0.33690051793069159</v>
      </c>
      <c r="I68" s="47">
        <f ca="1">electricity!M68+'electricity-heatpumps'!M68</f>
        <v>0.33937522874059051</v>
      </c>
      <c r="L68" s="1"/>
      <c r="M68" s="1"/>
      <c r="N68" s="1"/>
      <c r="O68" s="1"/>
      <c r="P68" s="1"/>
      <c r="Q68" s="1"/>
      <c r="R68" s="1"/>
    </row>
    <row r="69" spans="1:18" x14ac:dyDescent="0.25">
      <c r="A69" t="s">
        <v>3</v>
      </c>
      <c r="B69">
        <f t="shared" si="2"/>
        <v>3</v>
      </c>
      <c r="C69" s="47">
        <f ca="1">electricity!G69+'electricity-heatpumps'!G69</f>
        <v>0.14801511591808764</v>
      </c>
      <c r="D69" s="46">
        <f ca="1">electricity!H69+'electricity-heatpumps'!H69</f>
        <v>0.15583052655265939</v>
      </c>
      <c r="E69" s="46">
        <f ca="1">electricity!I69+'electricity-heatpumps'!I69</f>
        <v>0.16364593718723111</v>
      </c>
      <c r="F69" s="46">
        <f ca="1">electricity!J69+'electricity-heatpumps'!J69</f>
        <v>0.17146134782180286</v>
      </c>
      <c r="G69" s="46">
        <f ca="1">electricity!K69+'electricity-heatpumps'!K69</f>
        <v>0.17927675845637459</v>
      </c>
      <c r="H69" s="46">
        <f ca="1">electricity!L69+'electricity-heatpumps'!L69</f>
        <v>0.18709216909094634</v>
      </c>
      <c r="I69" s="47">
        <f ca="1">electricity!M69+'electricity-heatpumps'!M69</f>
        <v>0.19490757972551809</v>
      </c>
      <c r="L69" s="1"/>
      <c r="M69" s="1"/>
      <c r="N69" s="1"/>
      <c r="O69" s="1"/>
      <c r="P69" s="1"/>
      <c r="Q69" s="1"/>
      <c r="R69" s="1"/>
    </row>
    <row r="70" spans="1:18" x14ac:dyDescent="0.25">
      <c r="A70" t="s">
        <v>2</v>
      </c>
      <c r="B70">
        <f t="shared" si="2"/>
        <v>3</v>
      </c>
      <c r="C70" s="47">
        <f ca="1">electricity!G70+'electricity-heatpumps'!G70</f>
        <v>6.9982176422740641E-2</v>
      </c>
      <c r="D70" s="46">
        <f ca="1">electricity!H70+'electricity-heatpumps'!H70</f>
        <v>8.0845923658326491E-2</v>
      </c>
      <c r="E70" s="46">
        <f ca="1">electricity!I70+'electricity-heatpumps'!I70</f>
        <v>9.1709670893912326E-2</v>
      </c>
      <c r="F70" s="46">
        <f ca="1">electricity!J70+'electricity-heatpumps'!J70</f>
        <v>0.10257341812949816</v>
      </c>
      <c r="G70" s="46">
        <f ca="1">electricity!K70+'electricity-heatpumps'!K70</f>
        <v>0.11343716536508401</v>
      </c>
      <c r="H70" s="46">
        <f ca="1">electricity!L70+'electricity-heatpumps'!L70</f>
        <v>0.12430091260066986</v>
      </c>
      <c r="I70" s="47">
        <f ca="1">electricity!M70+'electricity-heatpumps'!M70</f>
        <v>0.1351646598362557</v>
      </c>
      <c r="L70" s="1"/>
      <c r="M70" s="1"/>
      <c r="N70" s="1"/>
      <c r="O70" s="1"/>
      <c r="P70" s="1"/>
      <c r="Q70" s="1"/>
      <c r="R70" s="1"/>
    </row>
    <row r="71" spans="1:18" x14ac:dyDescent="0.25">
      <c r="A71" t="s">
        <v>16</v>
      </c>
      <c r="B71">
        <f t="shared" si="2"/>
        <v>3</v>
      </c>
      <c r="C71" s="47">
        <f ca="1">electricity!G71+'electricity-heatpumps'!G71</f>
        <v>4.6068923436486282E-2</v>
      </c>
      <c r="D71" s="46">
        <f ca="1">electricity!H71+'electricity-heatpumps'!H71</f>
        <v>5.3456083830898379E-2</v>
      </c>
      <c r="E71" s="46">
        <f ca="1">electricity!I71+'electricity-heatpumps'!I71</f>
        <v>6.0843244225310476E-2</v>
      </c>
      <c r="F71" s="46">
        <f ca="1">electricity!J71+'electricity-heatpumps'!J71</f>
        <v>6.8230404619722573E-2</v>
      </c>
      <c r="G71" s="46">
        <f ca="1">electricity!K71+'electricity-heatpumps'!K71</f>
        <v>7.5617565014134663E-2</v>
      </c>
      <c r="H71" s="46">
        <f ca="1">electricity!L71+'electricity-heatpumps'!L71</f>
        <v>8.3004725408546767E-2</v>
      </c>
      <c r="I71" s="47">
        <f ca="1">electricity!M71+'electricity-heatpumps'!M71</f>
        <v>9.0391885802958871E-2</v>
      </c>
      <c r="L71" s="1"/>
      <c r="M71" s="1"/>
      <c r="N71" s="1"/>
      <c r="O71" s="1"/>
      <c r="P71" s="1"/>
      <c r="Q71" s="1"/>
      <c r="R71" s="1"/>
    </row>
    <row r="72" spans="1:18" x14ac:dyDescent="0.25">
      <c r="A72" t="s">
        <v>15</v>
      </c>
      <c r="B72">
        <f t="shared" si="2"/>
        <v>3</v>
      </c>
      <c r="C72" s="47">
        <f ca="1">electricity!G72+'electricity-heatpumps'!G72</f>
        <v>1.5313600444450917E-2</v>
      </c>
      <c r="D72" s="46">
        <f ca="1">electricity!H72+'electricity-heatpumps'!H72</f>
        <v>2.2394715490471707E-2</v>
      </c>
      <c r="E72" s="46">
        <f ca="1">electricity!I72+'electricity-heatpumps'!I72</f>
        <v>2.9475830536492498E-2</v>
      </c>
      <c r="F72" s="46">
        <f ca="1">electricity!J72+'electricity-heatpumps'!J72</f>
        <v>3.6556945582513288E-2</v>
      </c>
      <c r="G72" s="46">
        <f ca="1">electricity!K72+'electricity-heatpumps'!K72</f>
        <v>4.3638060628534078E-2</v>
      </c>
      <c r="H72" s="46">
        <f ca="1">electricity!L72+'electricity-heatpumps'!L72</f>
        <v>5.0719175674554869E-2</v>
      </c>
      <c r="I72" s="47">
        <f ca="1">electricity!M72+'electricity-heatpumps'!M72</f>
        <v>5.7800290720575659E-2</v>
      </c>
      <c r="L72" s="1"/>
      <c r="M72" s="1"/>
      <c r="N72" s="1"/>
      <c r="O72" s="1"/>
      <c r="P72" s="1"/>
      <c r="Q72" s="1"/>
      <c r="R72" s="1"/>
    </row>
    <row r="73" spans="1:18" x14ac:dyDescent="0.25">
      <c r="A73" t="s">
        <v>18</v>
      </c>
      <c r="B73">
        <f t="shared" si="2"/>
        <v>3</v>
      </c>
      <c r="C73" s="47">
        <f ca="1">electricity!G73+'electricity-heatpumps'!G73</f>
        <v>7.3095515121314403E-2</v>
      </c>
      <c r="D73" s="46">
        <f ca="1">electricity!H73+'electricity-heatpumps'!H73</f>
        <v>8.669700930885485E-2</v>
      </c>
      <c r="E73" s="46">
        <f ca="1">electricity!I73+'electricity-heatpumps'!I73</f>
        <v>0.10029850349639528</v>
      </c>
      <c r="F73" s="46">
        <f ca="1">electricity!J73+'electricity-heatpumps'!J73</f>
        <v>0.11389999768393573</v>
      </c>
      <c r="G73" s="46">
        <f ca="1">electricity!K73+'electricity-heatpumps'!K73</f>
        <v>0.12750149187147616</v>
      </c>
      <c r="H73" s="46">
        <f ca="1">electricity!L73+'electricity-heatpumps'!L73</f>
        <v>0.14110298605901661</v>
      </c>
      <c r="I73" s="47">
        <f ca="1">electricity!M73+'electricity-heatpumps'!M73</f>
        <v>0.15470448024655706</v>
      </c>
      <c r="L73" s="1"/>
      <c r="M73" s="1"/>
      <c r="N73" s="1"/>
      <c r="O73" s="1"/>
      <c r="P73" s="1"/>
      <c r="Q73" s="1"/>
      <c r="R73" s="1"/>
    </row>
    <row r="74" spans="1:18" x14ac:dyDescent="0.25">
      <c r="A74" t="s">
        <v>5</v>
      </c>
      <c r="B74">
        <f t="shared" si="2"/>
        <v>3</v>
      </c>
      <c r="C74" s="47">
        <f ca="1">electricity!G74+'electricity-heatpumps'!G74</f>
        <v>1.436535538656496E-2</v>
      </c>
      <c r="D74" s="46">
        <f ca="1">electricity!H74+'electricity-heatpumps'!H74</f>
        <v>2.3993545394719311E-2</v>
      </c>
      <c r="E74" s="46">
        <f ca="1">electricity!I74+'electricity-heatpumps'!I74</f>
        <v>3.3621735402873665E-2</v>
      </c>
      <c r="F74" s="46">
        <f ca="1">electricity!J74+'electricity-heatpumps'!J74</f>
        <v>4.3249925411028019E-2</v>
      </c>
      <c r="G74" s="46">
        <f ca="1">electricity!K74+'electricity-heatpumps'!K74</f>
        <v>5.2878115419182373E-2</v>
      </c>
      <c r="H74" s="46">
        <f ca="1">electricity!L74+'electricity-heatpumps'!L74</f>
        <v>6.250630542733672E-2</v>
      </c>
      <c r="I74" s="47">
        <f ca="1">electricity!M74+'electricity-heatpumps'!M74</f>
        <v>7.2134495435491081E-2</v>
      </c>
      <c r="L74" s="1"/>
      <c r="M74" s="1"/>
      <c r="N74" s="1"/>
      <c r="O74" s="1"/>
      <c r="P74" s="1"/>
      <c r="Q74" s="1"/>
      <c r="R74" s="1"/>
    </row>
    <row r="75" spans="1:18" x14ac:dyDescent="0.25">
      <c r="A75" t="s">
        <v>23</v>
      </c>
      <c r="B75">
        <f t="shared" si="2"/>
        <v>3</v>
      </c>
      <c r="C75" s="47">
        <f ca="1">electricity!G75+'electricity-heatpumps'!G75</f>
        <v>1.3755507908992234E-2</v>
      </c>
      <c r="D75" s="46">
        <f ca="1">electricity!H75+'electricity-heatpumps'!H75</f>
        <v>1.6439188461022835E-2</v>
      </c>
      <c r="E75" s="46">
        <f ca="1">electricity!I75+'electricity-heatpumps'!I75</f>
        <v>1.9122869013053434E-2</v>
      </c>
      <c r="F75" s="46">
        <f ca="1">electricity!J75+'electricity-heatpumps'!J75</f>
        <v>2.180654956508403E-2</v>
      </c>
      <c r="G75" s="46">
        <f ca="1">electricity!K75+'electricity-heatpumps'!K75</f>
        <v>2.4490230117114632E-2</v>
      </c>
      <c r="H75" s="46">
        <f ca="1">electricity!L75+'electricity-heatpumps'!L75</f>
        <v>2.7173910669145228E-2</v>
      </c>
      <c r="I75" s="47">
        <f ca="1">electricity!M75+'electricity-heatpumps'!M75</f>
        <v>2.985759122117583E-2</v>
      </c>
      <c r="L75" s="1"/>
      <c r="M75" s="1"/>
      <c r="N75" s="1"/>
      <c r="O75" s="1"/>
      <c r="P75" s="1"/>
      <c r="Q75" s="1"/>
      <c r="R75" s="1"/>
    </row>
    <row r="76" spans="1:18" x14ac:dyDescent="0.25">
      <c r="A76" t="s">
        <v>24</v>
      </c>
      <c r="B76">
        <f t="shared" si="2"/>
        <v>3</v>
      </c>
      <c r="C76" s="47">
        <f ca="1">electricity!G76+'electricity-heatpumps'!G76</f>
        <v>2.010332657705893E-2</v>
      </c>
      <c r="D76" s="46">
        <f ca="1">electricity!H76+'electricity-heatpumps'!H76</f>
        <v>2.4012585844581352E-2</v>
      </c>
      <c r="E76" s="46">
        <f ca="1">electricity!I76+'electricity-heatpumps'!I76</f>
        <v>2.7921845112103778E-2</v>
      </c>
      <c r="F76" s="46">
        <f ca="1">electricity!J76+'electricity-heatpumps'!J76</f>
        <v>3.1831104379626204E-2</v>
      </c>
      <c r="G76" s="46">
        <f ca="1">electricity!K76+'electricity-heatpumps'!K76</f>
        <v>3.5740363647148624E-2</v>
      </c>
      <c r="H76" s="46">
        <f ca="1">electricity!L76+'electricity-heatpumps'!L76</f>
        <v>3.9649622914671057E-2</v>
      </c>
      <c r="I76" s="47">
        <f ca="1">electricity!M76+'electricity-heatpumps'!M76</f>
        <v>4.3558882182193476E-2</v>
      </c>
      <c r="L76" s="1"/>
      <c r="M76" s="1"/>
      <c r="N76" s="1"/>
      <c r="O76" s="1"/>
      <c r="P76" s="1"/>
      <c r="Q76" s="1"/>
      <c r="R76" s="1"/>
    </row>
    <row r="77" spans="1:18" x14ac:dyDescent="0.25">
      <c r="A77" t="s">
        <v>27</v>
      </c>
      <c r="B77">
        <f t="shared" si="2"/>
        <v>3</v>
      </c>
      <c r="C77" s="47">
        <f ca="1">electricity!G77+'electricity-heatpumps'!G77</f>
        <v>6.8613131999864935E-2</v>
      </c>
      <c r="D77" s="46">
        <f ca="1">electricity!H77+'electricity-heatpumps'!H77</f>
        <v>8.0611705636812372E-2</v>
      </c>
      <c r="E77" s="46">
        <f ca="1">electricity!I77+'electricity-heatpumps'!I77</f>
        <v>9.261027927375981E-2</v>
      </c>
      <c r="F77" s="46">
        <f ca="1">electricity!J77+'electricity-heatpumps'!J77</f>
        <v>0.10460885291070723</v>
      </c>
      <c r="G77" s="46">
        <f ca="1">electricity!K77+'electricity-heatpumps'!K77</f>
        <v>0.11660742654765467</v>
      </c>
      <c r="H77" s="46">
        <f ca="1">electricity!L77+'electricity-heatpumps'!L77</f>
        <v>0.12860600018460211</v>
      </c>
      <c r="I77" s="47">
        <f ca="1">electricity!M77+'electricity-heatpumps'!M77</f>
        <v>0.14060457382154956</v>
      </c>
      <c r="L77" s="1"/>
      <c r="M77" s="1"/>
      <c r="N77" s="1"/>
      <c r="O77" s="1"/>
      <c r="P77" s="1"/>
      <c r="Q77" s="1"/>
      <c r="R77" s="1"/>
    </row>
    <row r="78" spans="1:18" x14ac:dyDescent="0.25">
      <c r="A78" t="s">
        <v>29</v>
      </c>
      <c r="B78">
        <f t="shared" si="2"/>
        <v>3</v>
      </c>
      <c r="C78" s="47">
        <f ca="1">electricity!G78+'electricity-heatpumps'!G78</f>
        <v>0.28839766890324264</v>
      </c>
      <c r="D78" s="46">
        <f ca="1">electricity!H78+'electricity-heatpumps'!H78</f>
        <v>0.29704878216979175</v>
      </c>
      <c r="E78" s="46">
        <f ca="1">electricity!I78+'electricity-heatpumps'!I78</f>
        <v>0.30569989543634085</v>
      </c>
      <c r="F78" s="46">
        <f ca="1">electricity!J78+'electricity-heatpumps'!J78</f>
        <v>0.31435100870289001</v>
      </c>
      <c r="G78" s="46">
        <f ca="1">electricity!K78+'electricity-heatpumps'!K78</f>
        <v>0.32300212196943912</v>
      </c>
      <c r="H78" s="46">
        <f ca="1">electricity!L78+'electricity-heatpumps'!L78</f>
        <v>0.33165323523598822</v>
      </c>
      <c r="I78" s="47">
        <f ca="1">electricity!M78+'electricity-heatpumps'!M78</f>
        <v>0.34030434850253732</v>
      </c>
      <c r="L78" s="1"/>
      <c r="M78" s="1"/>
      <c r="N78" s="1"/>
      <c r="O78" s="1"/>
      <c r="P78" s="1"/>
      <c r="Q78" s="1"/>
      <c r="R78" s="1"/>
    </row>
    <row r="79" spans="1:18" x14ac:dyDescent="0.25">
      <c r="A79" t="s">
        <v>8</v>
      </c>
      <c r="B79">
        <f t="shared" si="2"/>
        <v>3</v>
      </c>
      <c r="C79" s="47">
        <f ca="1">electricity!G79+'electricity-heatpumps'!G79</f>
        <v>4.3578338299408728E-2</v>
      </c>
      <c r="D79" s="46">
        <f ca="1">electricity!H79+'electricity-heatpumps'!H79</f>
        <v>5.5841065420903807E-2</v>
      </c>
      <c r="E79" s="46">
        <f ca="1">electricity!I79+'electricity-heatpumps'!I79</f>
        <v>6.81037925423989E-2</v>
      </c>
      <c r="F79" s="46">
        <f ca="1">electricity!J79+'electricity-heatpumps'!J79</f>
        <v>8.0366519663893965E-2</v>
      </c>
      <c r="G79" s="46">
        <f ca="1">electricity!K79+'electricity-heatpumps'!K79</f>
        <v>9.2629246785389058E-2</v>
      </c>
      <c r="H79" s="46">
        <f ca="1">electricity!L79+'electricity-heatpumps'!L79</f>
        <v>0.10489197390688414</v>
      </c>
      <c r="I79" s="47">
        <f ca="1">electricity!M79+'electricity-heatpumps'!M79</f>
        <v>0.11715470102837922</v>
      </c>
      <c r="L79" s="1"/>
      <c r="M79" s="1"/>
      <c r="N79" s="1"/>
      <c r="O79" s="1"/>
      <c r="P79" s="1"/>
      <c r="Q79" s="1"/>
      <c r="R79" s="1"/>
    </row>
    <row r="80" spans="1:18" x14ac:dyDescent="0.25">
      <c r="A80" t="s">
        <v>6</v>
      </c>
      <c r="B80">
        <f t="shared" si="2"/>
        <v>3</v>
      </c>
      <c r="C80" s="47">
        <f ca="1">electricity!G80+'electricity-heatpumps'!G80</f>
        <v>1.6839628355615432E-2</v>
      </c>
      <c r="D80" s="46">
        <f ca="1">electricity!H80+'electricity-heatpumps'!H80</f>
        <v>2.9858845655834673E-2</v>
      </c>
      <c r="E80" s="46">
        <f ca="1">electricity!I80+'electricity-heatpumps'!I80</f>
        <v>4.2878062956053918E-2</v>
      </c>
      <c r="F80" s="46">
        <f ca="1">electricity!J80+'electricity-heatpumps'!J80</f>
        <v>5.5897280256273163E-2</v>
      </c>
      <c r="G80" s="46">
        <f ca="1">electricity!K80+'electricity-heatpumps'!K80</f>
        <v>6.8916497556492401E-2</v>
      </c>
      <c r="H80" s="46">
        <f ca="1">electricity!L80+'electricity-heatpumps'!L80</f>
        <v>8.1935714856711653E-2</v>
      </c>
      <c r="I80" s="47">
        <f ca="1">electricity!M80+'electricity-heatpumps'!M80</f>
        <v>9.4954932156930891E-2</v>
      </c>
      <c r="L80" s="1"/>
      <c r="M80" s="1"/>
      <c r="N80" s="1"/>
      <c r="O80" s="1"/>
      <c r="P80" s="1"/>
      <c r="Q80" s="1"/>
      <c r="R80" s="1"/>
    </row>
    <row r="81" spans="1:18" x14ac:dyDescent="0.25">
      <c r="A81" t="s">
        <v>21</v>
      </c>
      <c r="B81">
        <f t="shared" si="2"/>
        <v>3</v>
      </c>
      <c r="C81" s="47">
        <f ca="1">electricity!G81+'electricity-heatpumps'!G81</f>
        <v>3.3534687046851502E-2</v>
      </c>
      <c r="D81" s="46">
        <f ca="1">electricity!H81+'electricity-heatpumps'!H81</f>
        <v>3.6619378982267803E-2</v>
      </c>
      <c r="E81" s="46">
        <f ca="1">electricity!I81+'electricity-heatpumps'!I81</f>
        <v>3.9704070917684103E-2</v>
      </c>
      <c r="F81" s="46">
        <f ca="1">electricity!J81+'electricity-heatpumps'!J81</f>
        <v>4.2788762853100404E-2</v>
      </c>
      <c r="G81" s="46">
        <f ca="1">electricity!K81+'electricity-heatpumps'!K81</f>
        <v>4.5873454788516704E-2</v>
      </c>
      <c r="H81" s="46">
        <f ca="1">electricity!L81+'electricity-heatpumps'!L81</f>
        <v>4.8958146723933005E-2</v>
      </c>
      <c r="I81" s="47">
        <f ca="1">electricity!M81+'electricity-heatpumps'!M81</f>
        <v>5.2042838659349305E-2</v>
      </c>
      <c r="L81" s="1"/>
      <c r="M81" s="1"/>
      <c r="N81" s="1"/>
      <c r="O81" s="1"/>
      <c r="P81" s="1"/>
      <c r="Q81" s="1"/>
      <c r="R81" s="1"/>
    </row>
    <row r="82" spans="1:18" x14ac:dyDescent="0.25">
      <c r="A82" t="s">
        <v>10</v>
      </c>
      <c r="B82">
        <f t="shared" si="2"/>
        <v>3</v>
      </c>
      <c r="C82" s="47">
        <f ca="1">electricity!G82+'electricity-heatpumps'!G82</f>
        <v>2.7850919121713613E-2</v>
      </c>
      <c r="D82" s="46">
        <f ca="1">electricity!H82+'electricity-heatpumps'!H82</f>
        <v>3.3554383434191121E-2</v>
      </c>
      <c r="E82" s="46">
        <f ca="1">electricity!I82+'electricity-heatpumps'!I82</f>
        <v>3.9257847746668621E-2</v>
      </c>
      <c r="F82" s="46">
        <f ca="1">electricity!J82+'electricity-heatpumps'!J82</f>
        <v>4.4961312059146129E-2</v>
      </c>
      <c r="G82" s="46">
        <f ca="1">electricity!K82+'electricity-heatpumps'!K82</f>
        <v>5.0664776371623636E-2</v>
      </c>
      <c r="H82" s="46">
        <f ca="1">electricity!L82+'electricity-heatpumps'!L82</f>
        <v>5.6368240684101137E-2</v>
      </c>
      <c r="I82" s="47">
        <f ca="1">electricity!M82+'electricity-heatpumps'!M82</f>
        <v>6.2071704996578644E-2</v>
      </c>
      <c r="L82" s="1"/>
      <c r="M82" s="1"/>
      <c r="N82" s="1"/>
      <c r="O82" s="1"/>
      <c r="P82" s="1"/>
      <c r="Q82" s="1"/>
      <c r="R82" s="1"/>
    </row>
    <row r="83" spans="1:18" x14ac:dyDescent="0.25">
      <c r="A83" t="s">
        <v>20</v>
      </c>
      <c r="B83">
        <f t="shared" si="2"/>
        <v>3</v>
      </c>
      <c r="C83" s="47">
        <f ca="1">electricity!G83+'electricity-heatpumps'!G83</f>
        <v>8.7590987111373905E-2</v>
      </c>
      <c r="D83" s="46">
        <f ca="1">electricity!H83+'electricity-heatpumps'!H83</f>
        <v>9.961791417255865E-2</v>
      </c>
      <c r="E83" s="46">
        <f ca="1">electricity!I83+'electricity-heatpumps'!I83</f>
        <v>0.11164484123374341</v>
      </c>
      <c r="F83" s="46">
        <f ca="1">electricity!J83+'electricity-heatpumps'!J83</f>
        <v>0.12367176829492815</v>
      </c>
      <c r="G83" s="46">
        <f ca="1">electricity!K83+'electricity-heatpumps'!K83</f>
        <v>0.1356986953561129</v>
      </c>
      <c r="H83" s="46">
        <f ca="1">electricity!L83+'electricity-heatpumps'!L83</f>
        <v>0.14772562241729764</v>
      </c>
      <c r="I83" s="47">
        <f ca="1">electricity!M83+'electricity-heatpumps'!M83</f>
        <v>0.15975254947848239</v>
      </c>
      <c r="L83" s="1"/>
      <c r="M83" s="1"/>
      <c r="N83" s="1"/>
      <c r="O83" s="1"/>
      <c r="P83" s="1"/>
      <c r="Q83" s="1"/>
      <c r="R83" s="1"/>
    </row>
    <row r="84" spans="1:18" x14ac:dyDescent="0.25">
      <c r="A84" t="s">
        <v>26</v>
      </c>
      <c r="B84">
        <f t="shared" si="2"/>
        <v>3</v>
      </c>
      <c r="C84" s="47">
        <f ca="1">electricity!G84+'electricity-heatpumps'!G84</f>
        <v>5.0202352386795206E-2</v>
      </c>
      <c r="D84" s="46">
        <f ca="1">electricity!H84+'electricity-heatpumps'!H84</f>
        <v>5.4298704086477967E-2</v>
      </c>
      <c r="E84" s="46">
        <f ca="1">electricity!I84+'electricity-heatpumps'!I84</f>
        <v>5.8395055786160721E-2</v>
      </c>
      <c r="F84" s="46">
        <f ca="1">electricity!J84+'electricity-heatpumps'!J84</f>
        <v>6.2491407485843482E-2</v>
      </c>
      <c r="G84" s="46">
        <f ca="1">electricity!K84+'electricity-heatpumps'!K84</f>
        <v>6.6587759185526244E-2</v>
      </c>
      <c r="H84" s="46">
        <f ca="1">electricity!L84+'electricity-heatpumps'!L84</f>
        <v>7.0684110885208998E-2</v>
      </c>
      <c r="I84" s="47">
        <f ca="1">electricity!M84+'electricity-heatpumps'!M84</f>
        <v>7.4780462584891766E-2</v>
      </c>
      <c r="L84" s="1"/>
      <c r="M84" s="1"/>
      <c r="N84" s="1"/>
      <c r="O84" s="1"/>
      <c r="P84" s="1"/>
      <c r="Q84" s="1"/>
      <c r="R84" s="1"/>
    </row>
    <row r="85" spans="1:18" x14ac:dyDescent="0.25">
      <c r="A85" t="s">
        <v>7</v>
      </c>
      <c r="B85">
        <f t="shared" si="2"/>
        <v>3</v>
      </c>
      <c r="C85" s="47">
        <f ca="1">electricity!G85+'electricity-heatpumps'!G85</f>
        <v>0.14993713062499983</v>
      </c>
      <c r="D85" s="46">
        <f ca="1">electricity!H85+'electricity-heatpumps'!H85</f>
        <v>0.15719826669393244</v>
      </c>
      <c r="E85" s="46">
        <f ca="1">electricity!I85+'electricity-heatpumps'!I85</f>
        <v>0.16445940276286508</v>
      </c>
      <c r="F85" s="46">
        <f ca="1">electricity!J85+'electricity-heatpumps'!J85</f>
        <v>0.17172053883179772</v>
      </c>
      <c r="G85" s="46">
        <f ca="1">electricity!K85+'electricity-heatpumps'!K85</f>
        <v>0.17898167490073033</v>
      </c>
      <c r="H85" s="46">
        <f ca="1">electricity!L85+'electricity-heatpumps'!L85</f>
        <v>0.18624281096966294</v>
      </c>
      <c r="I85" s="47">
        <f ca="1">electricity!M85+'electricity-heatpumps'!M85</f>
        <v>0.19350394703859558</v>
      </c>
      <c r="L85" s="1"/>
      <c r="M85" s="1"/>
      <c r="N85" s="1"/>
      <c r="O85" s="1"/>
      <c r="P85" s="1"/>
      <c r="Q85" s="1"/>
      <c r="R85" s="1"/>
    </row>
    <row r="86" spans="1:18" x14ac:dyDescent="0.25">
      <c r="A86" t="s">
        <v>9</v>
      </c>
      <c r="B86">
        <f t="shared" si="2"/>
        <v>3</v>
      </c>
      <c r="C86" s="47">
        <f ca="1">electricity!G86+'electricity-heatpumps'!G86</f>
        <v>0.64016959695478204</v>
      </c>
      <c r="D86" s="46">
        <f ca="1">electricity!H86+'electricity-heatpumps'!H86</f>
        <v>0.64051892052074888</v>
      </c>
      <c r="E86" s="46">
        <f ca="1">electricity!I86+'electricity-heatpumps'!I86</f>
        <v>0.64086824408671561</v>
      </c>
      <c r="F86" s="46">
        <f ca="1">electricity!J86+'electricity-heatpumps'!J86</f>
        <v>0.64121756765268245</v>
      </c>
      <c r="G86" s="46">
        <f ca="1">electricity!K86+'electricity-heatpumps'!K86</f>
        <v>0.64156689121864918</v>
      </c>
      <c r="H86" s="46">
        <f ca="1">electricity!L86+'electricity-heatpumps'!L86</f>
        <v>0.64191621478461602</v>
      </c>
      <c r="I86" s="47">
        <f ca="1">electricity!M86+'electricity-heatpumps'!M86</f>
        <v>0.64226553835058287</v>
      </c>
      <c r="L86" s="1"/>
      <c r="M86" s="1"/>
      <c r="N86" s="1"/>
      <c r="O86" s="1"/>
      <c r="P86" s="1"/>
      <c r="Q86" s="1"/>
      <c r="R86" s="1"/>
    </row>
    <row r="87" spans="1:18" x14ac:dyDescent="0.25">
      <c r="A87" t="s">
        <v>14</v>
      </c>
      <c r="B87">
        <f t="shared" si="2"/>
        <v>3</v>
      </c>
      <c r="C87" s="47">
        <f ca="1">electricity!G87+'electricity-heatpumps'!G87</f>
        <v>7.8219880983012163E-2</v>
      </c>
      <c r="D87" s="46">
        <f ca="1">electricity!H87+'electricity-heatpumps'!H87</f>
        <v>8.8459895446717979E-2</v>
      </c>
      <c r="E87" s="46">
        <f ca="1">electricity!I87+'electricity-heatpumps'!I87</f>
        <v>9.8699909910423794E-2</v>
      </c>
      <c r="F87" s="46">
        <f ca="1">electricity!J87+'electricity-heatpumps'!J87</f>
        <v>0.10893992437412961</v>
      </c>
      <c r="G87" s="46">
        <f ca="1">electricity!K87+'electricity-heatpumps'!K87</f>
        <v>0.11917993883783543</v>
      </c>
      <c r="H87" s="46">
        <f ca="1">electricity!L87+'electricity-heatpumps'!L87</f>
        <v>0.12941995330154121</v>
      </c>
      <c r="I87" s="47">
        <f ca="1">electricity!M87+'electricity-heatpumps'!M87</f>
        <v>0.13965996776524703</v>
      </c>
      <c r="L87" s="1"/>
      <c r="M87" s="1"/>
      <c r="N87" s="1"/>
      <c r="O87" s="1"/>
      <c r="P87" s="1"/>
      <c r="Q87" s="1"/>
      <c r="R87" s="1"/>
    </row>
    <row r="88" spans="1:18" x14ac:dyDescent="0.25">
      <c r="A88" t="s">
        <v>4</v>
      </c>
      <c r="B88">
        <f t="shared" si="2"/>
        <v>3</v>
      </c>
      <c r="C88" s="47">
        <f ca="1">electricity!G88+'electricity-heatpumps'!G88</f>
        <v>0.11401462932215546</v>
      </c>
      <c r="D88" s="46">
        <f ca="1">electricity!H88+'electricity-heatpumps'!H88</f>
        <v>0.12545653602160431</v>
      </c>
      <c r="E88" s="46">
        <f ca="1">electricity!I88+'electricity-heatpumps'!I88</f>
        <v>0.13689844272105317</v>
      </c>
      <c r="F88" s="46">
        <f ca="1">electricity!J88+'electricity-heatpumps'!J88</f>
        <v>0.148340349420502</v>
      </c>
      <c r="G88" s="46">
        <f ca="1">electricity!K88+'electricity-heatpumps'!K88</f>
        <v>0.15978225611995087</v>
      </c>
      <c r="H88" s="46">
        <f ca="1">electricity!L88+'electricity-heatpumps'!L88</f>
        <v>0.17122416281939973</v>
      </c>
      <c r="I88" s="47">
        <f ca="1">electricity!M88+'electricity-heatpumps'!M88</f>
        <v>0.18266606951884856</v>
      </c>
      <c r="L88" s="1"/>
      <c r="M88" s="1"/>
      <c r="N88" s="1"/>
      <c r="O88" s="1"/>
      <c r="P88" s="1"/>
      <c r="Q88" s="1"/>
      <c r="R88" s="1"/>
    </row>
    <row r="89" spans="1:18" x14ac:dyDescent="0.25">
      <c r="A89" t="s">
        <v>12</v>
      </c>
      <c r="B89">
        <f t="shared" si="2"/>
        <v>4</v>
      </c>
      <c r="C89" s="47">
        <f ca="1">electricity!G89+'electricity-heatpumps'!G89</f>
        <v>8.8541496858488944E-2</v>
      </c>
      <c r="D89" s="46">
        <f ca="1">electricity!H89+'electricity-heatpumps'!H89</f>
        <v>0.10112092992590202</v>
      </c>
      <c r="E89" s="46">
        <f ca="1">electricity!I89+'electricity-heatpumps'!I89</f>
        <v>0.11370036299331511</v>
      </c>
      <c r="F89" s="46">
        <f ca="1">electricity!J89+'electricity-heatpumps'!J89</f>
        <v>0.1262797960607282</v>
      </c>
      <c r="G89" s="46">
        <f ca="1">electricity!K89+'electricity-heatpumps'!K89</f>
        <v>0.13885922912814128</v>
      </c>
      <c r="H89" s="46">
        <f ca="1">electricity!L89+'electricity-heatpumps'!L89</f>
        <v>0.15143866219555435</v>
      </c>
      <c r="I89" s="47">
        <f ca="1">electricity!M89+'electricity-heatpumps'!M89</f>
        <v>0.16401809526296743</v>
      </c>
      <c r="L89" s="1"/>
      <c r="M89" s="1"/>
      <c r="N89" s="1"/>
      <c r="O89" s="1"/>
      <c r="P89" s="1"/>
      <c r="Q89" s="1"/>
      <c r="R89" s="1"/>
    </row>
    <row r="90" spans="1:18" x14ac:dyDescent="0.25">
      <c r="A90" t="s">
        <v>1</v>
      </c>
      <c r="B90">
        <f t="shared" si="2"/>
        <v>4</v>
      </c>
      <c r="C90" s="47">
        <f ca="1">electricity!G90+'electricity-heatpumps'!G90</f>
        <v>4.9764667586416594E-2</v>
      </c>
      <c r="D90" s="46">
        <f ca="1">electricity!H90+'electricity-heatpumps'!H90</f>
        <v>7.0265585303483924E-2</v>
      </c>
      <c r="E90" s="46">
        <f ca="1">electricity!I90+'electricity-heatpumps'!I90</f>
        <v>9.0766503020551254E-2</v>
      </c>
      <c r="F90" s="46">
        <f ca="1">electricity!J90+'electricity-heatpumps'!J90</f>
        <v>0.11126742073761858</v>
      </c>
      <c r="G90" s="46">
        <f ca="1">electricity!K90+'electricity-heatpumps'!K90</f>
        <v>0.13176833845468591</v>
      </c>
      <c r="H90" s="46">
        <f ca="1">electricity!L90+'electricity-heatpumps'!L90</f>
        <v>0.15226925617175324</v>
      </c>
      <c r="I90" s="47">
        <f ca="1">electricity!M90+'electricity-heatpumps'!M90</f>
        <v>0.17277017388882057</v>
      </c>
      <c r="L90" s="1"/>
      <c r="M90" s="1"/>
      <c r="N90" s="1"/>
      <c r="O90" s="1"/>
      <c r="P90" s="1"/>
      <c r="Q90" s="1"/>
      <c r="R90" s="1"/>
    </row>
    <row r="91" spans="1:18" x14ac:dyDescent="0.25">
      <c r="A91" t="s">
        <v>19</v>
      </c>
      <c r="B91">
        <f t="shared" si="2"/>
        <v>4</v>
      </c>
      <c r="C91" s="47">
        <f ca="1">electricity!G91+'electricity-heatpumps'!G91</f>
        <v>0.10022565767354097</v>
      </c>
      <c r="D91" s="46">
        <f ca="1">electricity!H91+'electricity-heatpumps'!H91</f>
        <v>0.10514467472129693</v>
      </c>
      <c r="E91" s="46">
        <f ca="1">electricity!I91+'electricity-heatpumps'!I91</f>
        <v>0.1100636917690529</v>
      </c>
      <c r="F91" s="46">
        <f ca="1">electricity!J91+'electricity-heatpumps'!J91</f>
        <v>0.11498270881680886</v>
      </c>
      <c r="G91" s="46">
        <f ca="1">electricity!K91+'electricity-heatpumps'!K91</f>
        <v>0.11990172586456482</v>
      </c>
      <c r="H91" s="46">
        <f ca="1">electricity!L91+'electricity-heatpumps'!L91</f>
        <v>0.12482074291232079</v>
      </c>
      <c r="I91" s="47">
        <f ca="1">electricity!M91+'electricity-heatpumps'!M91</f>
        <v>0.12973975996007675</v>
      </c>
      <c r="L91" s="1"/>
      <c r="M91" s="1"/>
      <c r="N91" s="1"/>
      <c r="O91" s="1"/>
      <c r="P91" s="1"/>
      <c r="Q91" s="1"/>
      <c r="R91" s="1"/>
    </row>
    <row r="92" spans="1:18" x14ac:dyDescent="0.25">
      <c r="A92" t="s">
        <v>22</v>
      </c>
      <c r="B92">
        <f t="shared" si="2"/>
        <v>4</v>
      </c>
      <c r="C92" s="47">
        <f ca="1">electricity!G92+'electricity-heatpumps'!G92</f>
        <v>1.9991022033951627E-2</v>
      </c>
      <c r="D92" s="46">
        <f ca="1">electricity!H92+'electricity-heatpumps'!H92</f>
        <v>2.7014287107205555E-2</v>
      </c>
      <c r="E92" s="46">
        <f ca="1">electricity!I92+'electricity-heatpumps'!I92</f>
        <v>3.4037552180459479E-2</v>
      </c>
      <c r="F92" s="46">
        <f ca="1">electricity!J92+'electricity-heatpumps'!J92</f>
        <v>4.1060817253713411E-2</v>
      </c>
      <c r="G92" s="46">
        <f ca="1">electricity!K92+'electricity-heatpumps'!K92</f>
        <v>4.8084082326967342E-2</v>
      </c>
      <c r="H92" s="46">
        <f ca="1">electricity!L92+'electricity-heatpumps'!L92</f>
        <v>5.5107347400221274E-2</v>
      </c>
      <c r="I92" s="47">
        <f ca="1">electricity!M92+'electricity-heatpumps'!M92</f>
        <v>6.2130612473475191E-2</v>
      </c>
      <c r="L92" s="1"/>
      <c r="M92" s="1"/>
      <c r="N92" s="1"/>
      <c r="O92" s="1"/>
      <c r="P92" s="1"/>
      <c r="Q92" s="1"/>
      <c r="R92" s="1"/>
    </row>
    <row r="93" spans="1:18" x14ac:dyDescent="0.25">
      <c r="A93" t="s">
        <v>28</v>
      </c>
      <c r="B93">
        <f t="shared" si="2"/>
        <v>4</v>
      </c>
      <c r="C93" s="47">
        <f ca="1">electricity!G93+'electricity-heatpumps'!G93</f>
        <v>0.14689389023811067</v>
      </c>
      <c r="D93" s="46">
        <f ca="1">electricity!H93+'electricity-heatpumps'!H93</f>
        <v>0.16543249403477353</v>
      </c>
      <c r="E93" s="46">
        <f ca="1">electricity!I93+'electricity-heatpumps'!I93</f>
        <v>0.18397109783143639</v>
      </c>
      <c r="F93" s="46">
        <f ca="1">electricity!J93+'electricity-heatpumps'!J93</f>
        <v>0.20250970162809928</v>
      </c>
      <c r="G93" s="46">
        <f ca="1">electricity!K93+'electricity-heatpumps'!K93</f>
        <v>0.22104830542476214</v>
      </c>
      <c r="H93" s="46">
        <f ca="1">electricity!L93+'electricity-heatpumps'!L93</f>
        <v>0.239586909221425</v>
      </c>
      <c r="I93" s="47">
        <f ca="1">electricity!M93+'electricity-heatpumps'!M93</f>
        <v>0.25812551301808789</v>
      </c>
      <c r="L93" s="1"/>
      <c r="M93" s="1"/>
      <c r="N93" s="1"/>
      <c r="O93" s="1"/>
      <c r="P93" s="1"/>
      <c r="Q93" s="1"/>
      <c r="R93" s="1"/>
    </row>
    <row r="94" spans="1:18" x14ac:dyDescent="0.25">
      <c r="A94" t="s">
        <v>13</v>
      </c>
      <c r="B94">
        <f t="shared" si="2"/>
        <v>4</v>
      </c>
      <c r="C94" s="47">
        <f ca="1">electricity!G94+'electricity-heatpumps'!G94</f>
        <v>6.156422406444572E-2</v>
      </c>
      <c r="D94" s="46">
        <f ca="1">electricity!H94+'electricity-heatpumps'!H94</f>
        <v>7.5119527535074351E-2</v>
      </c>
      <c r="E94" s="46">
        <f ca="1">electricity!I94+'electricity-heatpumps'!I94</f>
        <v>8.8674831005702975E-2</v>
      </c>
      <c r="F94" s="46">
        <f ca="1">electricity!J94+'electricity-heatpumps'!J94</f>
        <v>0.10223013447633159</v>
      </c>
      <c r="G94" s="46">
        <f ca="1">electricity!K94+'electricity-heatpumps'!K94</f>
        <v>0.11578543794696022</v>
      </c>
      <c r="H94" s="46">
        <f ca="1">electricity!L94+'electricity-heatpumps'!L94</f>
        <v>0.12934074141758883</v>
      </c>
      <c r="I94" s="47">
        <f ca="1">electricity!M94+'electricity-heatpumps'!M94</f>
        <v>0.14289604488821747</v>
      </c>
      <c r="L94" s="1"/>
      <c r="M94" s="1"/>
      <c r="N94" s="1"/>
      <c r="O94" s="1"/>
      <c r="P94" s="1"/>
      <c r="Q94" s="1"/>
      <c r="R94" s="1"/>
    </row>
    <row r="95" spans="1:18" x14ac:dyDescent="0.25">
      <c r="A95" t="s">
        <v>17</v>
      </c>
      <c r="B95">
        <f t="shared" ref="B95:B117" si="3">B66+1</f>
        <v>4</v>
      </c>
      <c r="C95" s="47">
        <f ca="1">electricity!G95+'electricity-heatpumps'!G95</f>
        <v>6.1762015968994555E-2</v>
      </c>
      <c r="D95" s="46">
        <f ca="1">electricity!H95+'electricity-heatpumps'!H95</f>
        <v>7.3032097226336648E-2</v>
      </c>
      <c r="E95" s="46">
        <f ca="1">electricity!I95+'electricity-heatpumps'!I95</f>
        <v>8.4302178483678727E-2</v>
      </c>
      <c r="F95" s="46">
        <f ca="1">electricity!J95+'electricity-heatpumps'!J95</f>
        <v>9.5572259741020821E-2</v>
      </c>
      <c r="G95" s="46">
        <f ca="1">electricity!K95+'electricity-heatpumps'!K95</f>
        <v>0.1068423409983629</v>
      </c>
      <c r="H95" s="46">
        <f ca="1">electricity!L95+'electricity-heatpumps'!L95</f>
        <v>0.11811242225570499</v>
      </c>
      <c r="I95" s="47">
        <f ca="1">electricity!M95+'electricity-heatpumps'!M95</f>
        <v>0.12938250351304709</v>
      </c>
      <c r="L95" s="1"/>
      <c r="M95" s="1"/>
      <c r="N95" s="1"/>
      <c r="O95" s="1"/>
      <c r="P95" s="1"/>
      <c r="Q95" s="1"/>
      <c r="R95" s="1"/>
    </row>
    <row r="96" spans="1:18" x14ac:dyDescent="0.25">
      <c r="A96" t="s">
        <v>25</v>
      </c>
      <c r="B96">
        <f t="shared" si="3"/>
        <v>4</v>
      </c>
      <c r="C96" s="47">
        <f ca="1">electricity!G96+'electricity-heatpumps'!G96</f>
        <v>3.435083280936839E-2</v>
      </c>
      <c r="D96" s="46">
        <f ca="1">electricity!H96+'electricity-heatpumps'!H96</f>
        <v>3.7537942168472692E-2</v>
      </c>
      <c r="E96" s="46">
        <f ca="1">electricity!I96+'electricity-heatpumps'!I96</f>
        <v>4.0725051527576994E-2</v>
      </c>
      <c r="F96" s="46">
        <f ca="1">electricity!J96+'electricity-heatpumps'!J96</f>
        <v>4.3912160886681297E-2</v>
      </c>
      <c r="G96" s="46">
        <f ca="1">electricity!K96+'electricity-heatpumps'!K96</f>
        <v>4.7099270245785599E-2</v>
      </c>
      <c r="H96" s="46">
        <f ca="1">electricity!L96+'electricity-heatpumps'!L96</f>
        <v>5.0286379604889901E-2</v>
      </c>
      <c r="I96" s="47">
        <f ca="1">electricity!M96+'electricity-heatpumps'!M96</f>
        <v>5.3473488963994203E-2</v>
      </c>
      <c r="L96" s="1"/>
      <c r="M96" s="1"/>
      <c r="N96" s="1"/>
      <c r="O96" s="1"/>
      <c r="P96" s="1"/>
      <c r="Q96" s="1"/>
      <c r="R96" s="1"/>
    </row>
    <row r="97" spans="1:18" x14ac:dyDescent="0.25">
      <c r="A97" t="s">
        <v>11</v>
      </c>
      <c r="B97">
        <f t="shared" si="3"/>
        <v>4</v>
      </c>
      <c r="C97" s="47">
        <f ca="1">electricity!G97+'electricity-heatpumps'!G97</f>
        <v>0.32452696388119684</v>
      </c>
      <c r="D97" s="46">
        <f ca="1">electricity!H97+'electricity-heatpumps'!H97</f>
        <v>0.32884728747603498</v>
      </c>
      <c r="E97" s="46">
        <f ca="1">electricity!I97+'electricity-heatpumps'!I97</f>
        <v>0.33316761107087317</v>
      </c>
      <c r="F97" s="46">
        <f ca="1">electricity!J97+'electricity-heatpumps'!J97</f>
        <v>0.33748793466571131</v>
      </c>
      <c r="G97" s="46">
        <f ca="1">electricity!K97+'electricity-heatpumps'!K97</f>
        <v>0.34180825826054945</v>
      </c>
      <c r="H97" s="46">
        <f ca="1">electricity!L97+'electricity-heatpumps'!L97</f>
        <v>0.34612858185538758</v>
      </c>
      <c r="I97" s="47">
        <f ca="1">electricity!M97+'electricity-heatpumps'!M97</f>
        <v>0.35044890545022578</v>
      </c>
      <c r="L97" s="1"/>
      <c r="M97" s="1"/>
      <c r="N97" s="1"/>
      <c r="O97" s="1"/>
      <c r="P97" s="1"/>
      <c r="Q97" s="1"/>
      <c r="R97" s="1"/>
    </row>
    <row r="98" spans="1:18" x14ac:dyDescent="0.25">
      <c r="A98" t="s">
        <v>3</v>
      </c>
      <c r="B98">
        <f t="shared" si="3"/>
        <v>4</v>
      </c>
      <c r="C98" s="47">
        <f ca="1">electricity!G98+'electricity-heatpumps'!G98</f>
        <v>0.14801511591808764</v>
      </c>
      <c r="D98" s="46">
        <f ca="1">electricity!H98+'electricity-heatpumps'!H98</f>
        <v>0.16170726532282376</v>
      </c>
      <c r="E98" s="46">
        <f ca="1">electricity!I98+'electricity-heatpumps'!I98</f>
        <v>0.17539941472755985</v>
      </c>
      <c r="F98" s="46">
        <f ca="1">electricity!J98+'electricity-heatpumps'!J98</f>
        <v>0.18909156413229597</v>
      </c>
      <c r="G98" s="46">
        <f ca="1">electricity!K98+'electricity-heatpumps'!K98</f>
        <v>0.20278371353703206</v>
      </c>
      <c r="H98" s="46">
        <f ca="1">electricity!L98+'electricity-heatpumps'!L98</f>
        <v>0.21647586294176818</v>
      </c>
      <c r="I98" s="47">
        <f ca="1">electricity!M98+'electricity-heatpumps'!M98</f>
        <v>0.2301680123465043</v>
      </c>
      <c r="L98" s="1"/>
      <c r="M98" s="1"/>
      <c r="N98" s="1"/>
      <c r="O98" s="1"/>
      <c r="P98" s="1"/>
      <c r="Q98" s="1"/>
      <c r="R98" s="1"/>
    </row>
    <row r="99" spans="1:18" x14ac:dyDescent="0.25">
      <c r="A99" t="s">
        <v>2</v>
      </c>
      <c r="B99">
        <f t="shared" si="3"/>
        <v>4</v>
      </c>
      <c r="C99" s="47">
        <f ca="1">electricity!G99+'electricity-heatpumps'!G99</f>
        <v>6.9982176422740641E-2</v>
      </c>
      <c r="D99" s="46">
        <f ca="1">electricity!H99+'electricity-heatpumps'!H99</f>
        <v>8.8891370304230485E-2</v>
      </c>
      <c r="E99" s="46">
        <f ca="1">electricity!I99+'electricity-heatpumps'!I99</f>
        <v>0.10780056418572032</v>
      </c>
      <c r="F99" s="46">
        <f ca="1">electricity!J99+'electricity-heatpumps'!J99</f>
        <v>0.12670975806721016</v>
      </c>
      <c r="G99" s="46">
        <f ca="1">electricity!K99+'electricity-heatpumps'!K99</f>
        <v>0.1456189519487</v>
      </c>
      <c r="H99" s="46">
        <f ca="1">electricity!L99+'electricity-heatpumps'!L99</f>
        <v>0.16452814583018985</v>
      </c>
      <c r="I99" s="47">
        <f ca="1">electricity!M99+'electricity-heatpumps'!M99</f>
        <v>0.18343733971167969</v>
      </c>
      <c r="L99" s="1"/>
      <c r="M99" s="1"/>
      <c r="N99" s="1"/>
      <c r="O99" s="1"/>
      <c r="P99" s="1"/>
      <c r="Q99" s="1"/>
      <c r="R99" s="1"/>
    </row>
    <row r="100" spans="1:18" x14ac:dyDescent="0.25">
      <c r="A100" t="s">
        <v>16</v>
      </c>
      <c r="B100">
        <f t="shared" si="3"/>
        <v>4</v>
      </c>
      <c r="C100" s="47">
        <f ca="1">electricity!G100+'electricity-heatpumps'!G100</f>
        <v>4.6068923436486282E-2</v>
      </c>
      <c r="D100" s="46">
        <f ca="1">electricity!H100+'electricity-heatpumps'!H100</f>
        <v>5.9024181295909375E-2</v>
      </c>
      <c r="E100" s="46">
        <f ca="1">electricity!I100+'electricity-heatpumps'!I100</f>
        <v>7.1979439155332475E-2</v>
      </c>
      <c r="F100" s="46">
        <f ca="1">electricity!J100+'electricity-heatpumps'!J100</f>
        <v>8.4934697014755561E-2</v>
      </c>
      <c r="G100" s="46">
        <f ca="1">electricity!K100+'electricity-heatpumps'!K100</f>
        <v>9.7889954874178661E-2</v>
      </c>
      <c r="H100" s="46">
        <f ca="1">electricity!L100+'electricity-heatpumps'!L100</f>
        <v>0.11084521273360176</v>
      </c>
      <c r="I100" s="47">
        <f ca="1">electricity!M100+'electricity-heatpumps'!M100</f>
        <v>0.12380047059302485</v>
      </c>
      <c r="L100" s="1"/>
      <c r="M100" s="1"/>
      <c r="N100" s="1"/>
      <c r="O100" s="1"/>
      <c r="P100" s="1"/>
      <c r="Q100" s="1"/>
      <c r="R100" s="1"/>
    </row>
    <row r="101" spans="1:18" x14ac:dyDescent="0.25">
      <c r="A101" t="s">
        <v>15</v>
      </c>
      <c r="B101">
        <f t="shared" si="3"/>
        <v>4</v>
      </c>
      <c r="C101" s="47">
        <f ca="1">electricity!G101+'electricity-heatpumps'!G101</f>
        <v>1.5313600444450917E-2</v>
      </c>
      <c r="D101" s="46">
        <f ca="1">electricity!H101+'electricity-heatpumps'!H101</f>
        <v>2.7453879338425097E-2</v>
      </c>
      <c r="E101" s="46">
        <f ca="1">electricity!I101+'electricity-heatpumps'!I101</f>
        <v>3.9594158232399278E-2</v>
      </c>
      <c r="F101" s="46">
        <f ca="1">electricity!J101+'electricity-heatpumps'!J101</f>
        <v>5.1734437126373461E-2</v>
      </c>
      <c r="G101" s="46">
        <f ca="1">electricity!K101+'electricity-heatpumps'!K101</f>
        <v>6.3874716020347638E-2</v>
      </c>
      <c r="H101" s="46">
        <f ca="1">electricity!L101+'electricity-heatpumps'!L101</f>
        <v>7.6014994914321815E-2</v>
      </c>
      <c r="I101" s="47">
        <f ca="1">electricity!M101+'electricity-heatpumps'!M101</f>
        <v>8.8155273808296006E-2</v>
      </c>
      <c r="L101" s="1"/>
      <c r="M101" s="1"/>
      <c r="N101" s="1"/>
      <c r="O101" s="1"/>
      <c r="P101" s="1"/>
      <c r="Q101" s="1"/>
      <c r="R101" s="1"/>
    </row>
    <row r="102" spans="1:18" x14ac:dyDescent="0.25">
      <c r="A102" t="s">
        <v>18</v>
      </c>
      <c r="B102">
        <f t="shared" si="3"/>
        <v>4</v>
      </c>
      <c r="C102" s="47">
        <f ca="1">electricity!G102+'electricity-heatpumps'!G102</f>
        <v>7.3095515121314403E-2</v>
      </c>
      <c r="D102" s="46">
        <f ca="1">electricity!H102+'electricity-heatpumps'!H102</f>
        <v>9.4785320243530355E-2</v>
      </c>
      <c r="E102" s="46">
        <f ca="1">electricity!I102+'electricity-heatpumps'!I102</f>
        <v>0.11647512536574631</v>
      </c>
      <c r="F102" s="46">
        <f ca="1">electricity!J102+'electricity-heatpumps'!J102</f>
        <v>0.13816493048796225</v>
      </c>
      <c r="G102" s="46">
        <f ca="1">electricity!K102+'electricity-heatpumps'!K102</f>
        <v>0.15985473561017821</v>
      </c>
      <c r="H102" s="46">
        <f ca="1">electricity!L102+'electricity-heatpumps'!L102</f>
        <v>0.18154454073239415</v>
      </c>
      <c r="I102" s="47">
        <f ca="1">electricity!M102+'electricity-heatpumps'!M102</f>
        <v>0.20323434585461009</v>
      </c>
      <c r="L102" s="1"/>
      <c r="M102" s="1"/>
      <c r="N102" s="1"/>
      <c r="O102" s="1"/>
      <c r="P102" s="1"/>
      <c r="Q102" s="1"/>
      <c r="R102" s="1"/>
    </row>
    <row r="103" spans="1:18" x14ac:dyDescent="0.25">
      <c r="A103" t="s">
        <v>5</v>
      </c>
      <c r="B103">
        <f t="shared" si="3"/>
        <v>4</v>
      </c>
      <c r="C103" s="47">
        <f ca="1">electricity!G103+'electricity-heatpumps'!G103</f>
        <v>1.436535538656496E-2</v>
      </c>
      <c r="D103" s="46">
        <f ca="1">electricity!H103+'electricity-heatpumps'!H103</f>
        <v>3.1251719400866435E-2</v>
      </c>
      <c r="E103" s="46">
        <f ca="1">electricity!I103+'electricity-heatpumps'!I103</f>
        <v>4.8138083415167912E-2</v>
      </c>
      <c r="F103" s="46">
        <f ca="1">electricity!J103+'electricity-heatpumps'!J103</f>
        <v>6.502444742946939E-2</v>
      </c>
      <c r="G103" s="46">
        <f ca="1">electricity!K103+'electricity-heatpumps'!K103</f>
        <v>8.1910811443770867E-2</v>
      </c>
      <c r="H103" s="46">
        <f ca="1">electricity!L103+'electricity-heatpumps'!L103</f>
        <v>9.8797175458072345E-2</v>
      </c>
      <c r="I103" s="47">
        <f ca="1">electricity!M103+'electricity-heatpumps'!M103</f>
        <v>0.11568353947237382</v>
      </c>
      <c r="L103" s="1"/>
      <c r="M103" s="1"/>
      <c r="N103" s="1"/>
      <c r="O103" s="1"/>
      <c r="P103" s="1"/>
      <c r="Q103" s="1"/>
      <c r="R103" s="1"/>
    </row>
    <row r="104" spans="1:18" x14ac:dyDescent="0.25">
      <c r="A104" t="s">
        <v>23</v>
      </c>
      <c r="B104">
        <f t="shared" si="3"/>
        <v>4</v>
      </c>
      <c r="C104" s="47">
        <f ca="1">electricity!G104+'electricity-heatpumps'!G104</f>
        <v>1.3755507908992234E-2</v>
      </c>
      <c r="D104" s="46">
        <f ca="1">electricity!H104+'electricity-heatpumps'!H104</f>
        <v>1.830175118077779E-2</v>
      </c>
      <c r="E104" s="46">
        <f ca="1">electricity!I104+'electricity-heatpumps'!I104</f>
        <v>2.2847994452563344E-2</v>
      </c>
      <c r="F104" s="46">
        <f ca="1">electricity!J104+'electricity-heatpumps'!J104</f>
        <v>2.7394237724348902E-2</v>
      </c>
      <c r="G104" s="46">
        <f ca="1">electricity!K104+'electricity-heatpumps'!K104</f>
        <v>3.194048099613446E-2</v>
      </c>
      <c r="H104" s="46">
        <f ca="1">electricity!L104+'electricity-heatpumps'!L104</f>
        <v>3.6486724267920018E-2</v>
      </c>
      <c r="I104" s="47">
        <f ca="1">electricity!M104+'electricity-heatpumps'!M104</f>
        <v>4.1032967539705575E-2</v>
      </c>
      <c r="L104" s="1"/>
      <c r="M104" s="1"/>
      <c r="N104" s="1"/>
      <c r="O104" s="1"/>
      <c r="P104" s="1"/>
      <c r="Q104" s="1"/>
      <c r="R104" s="1"/>
    </row>
    <row r="105" spans="1:18" x14ac:dyDescent="0.25">
      <c r="A105" t="s">
        <v>24</v>
      </c>
      <c r="B105">
        <f t="shared" si="3"/>
        <v>4</v>
      </c>
      <c r="C105" s="47">
        <f ca="1">electricity!G105+'electricity-heatpumps'!G105</f>
        <v>2.010332657705893E-2</v>
      </c>
      <c r="D105" s="46">
        <f ca="1">electricity!H105+'electricity-heatpumps'!H105</f>
        <v>2.610660739522886E-2</v>
      </c>
      <c r="E105" s="46">
        <f ca="1">electricity!I105+'electricity-heatpumps'!I105</f>
        <v>3.2109888213398788E-2</v>
      </c>
      <c r="F105" s="46">
        <f ca="1">electricity!J105+'electricity-heatpumps'!J105</f>
        <v>3.8113169031568722E-2</v>
      </c>
      <c r="G105" s="46">
        <f ca="1">electricity!K105+'electricity-heatpumps'!K105</f>
        <v>4.411644984973865E-2</v>
      </c>
      <c r="H105" s="46">
        <f ca="1">electricity!L105+'electricity-heatpumps'!L105</f>
        <v>5.0119730667908577E-2</v>
      </c>
      <c r="I105" s="47">
        <f ca="1">electricity!M105+'electricity-heatpumps'!M105</f>
        <v>5.6123011486078511E-2</v>
      </c>
      <c r="L105" s="1"/>
      <c r="M105" s="1"/>
      <c r="N105" s="1"/>
      <c r="O105" s="1"/>
      <c r="P105" s="1"/>
      <c r="Q105" s="1"/>
      <c r="R105" s="1"/>
    </row>
    <row r="106" spans="1:18" x14ac:dyDescent="0.25">
      <c r="A106" t="s">
        <v>27</v>
      </c>
      <c r="B106">
        <f t="shared" si="3"/>
        <v>4</v>
      </c>
      <c r="C106" s="47">
        <f ca="1">electricity!G106+'electricity-heatpumps'!G106</f>
        <v>6.8613131999864935E-2</v>
      </c>
      <c r="D106" s="46">
        <f ca="1">electricity!H106+'electricity-heatpumps'!H106</f>
        <v>8.9654454521066754E-2</v>
      </c>
      <c r="E106" s="46">
        <f ca="1">electricity!I106+'electricity-heatpumps'!I106</f>
        <v>0.11069577704226857</v>
      </c>
      <c r="F106" s="46">
        <f ca="1">electricity!J106+'electricity-heatpumps'!J106</f>
        <v>0.13173709956347038</v>
      </c>
      <c r="G106" s="46">
        <f ca="1">electricity!K106+'electricity-heatpumps'!K106</f>
        <v>0.15277842208467218</v>
      </c>
      <c r="H106" s="46">
        <f ca="1">electricity!L106+'electricity-heatpumps'!L106</f>
        <v>0.17381974460587402</v>
      </c>
      <c r="I106" s="47">
        <f ca="1">electricity!M106+'electricity-heatpumps'!M106</f>
        <v>0.19486106712707582</v>
      </c>
      <c r="L106" s="1"/>
      <c r="M106" s="1"/>
      <c r="N106" s="1"/>
      <c r="O106" s="1"/>
      <c r="P106" s="1"/>
      <c r="Q106" s="1"/>
      <c r="R106" s="1"/>
    </row>
    <row r="107" spans="1:18" x14ac:dyDescent="0.25">
      <c r="A107" t="s">
        <v>29</v>
      </c>
      <c r="B107">
        <f t="shared" si="3"/>
        <v>4</v>
      </c>
      <c r="C107" s="47">
        <f ca="1">electricity!G107+'electricity-heatpumps'!G107</f>
        <v>0.28839766890324264</v>
      </c>
      <c r="D107" s="46">
        <f ca="1">electricity!H107+'electricity-heatpumps'!H107</f>
        <v>0.30357039063226726</v>
      </c>
      <c r="E107" s="46">
        <f ca="1">electricity!I107+'electricity-heatpumps'!I107</f>
        <v>0.31874311236129182</v>
      </c>
      <c r="F107" s="46">
        <f ca="1">electricity!J107+'electricity-heatpumps'!J107</f>
        <v>0.33391583409031644</v>
      </c>
      <c r="G107" s="46">
        <f ca="1">electricity!K107+'electricity-heatpumps'!K107</f>
        <v>0.34908855581934106</v>
      </c>
      <c r="H107" s="46">
        <f ca="1">electricity!L107+'electricity-heatpumps'!L107</f>
        <v>0.36426127754836568</v>
      </c>
      <c r="I107" s="47">
        <f ca="1">electricity!M107+'electricity-heatpumps'!M107</f>
        <v>0.37943399927739024</v>
      </c>
      <c r="L107" s="1"/>
      <c r="M107" s="1"/>
      <c r="N107" s="1"/>
      <c r="O107" s="1"/>
      <c r="P107" s="1"/>
      <c r="Q107" s="1"/>
      <c r="R107" s="1"/>
    </row>
    <row r="108" spans="1:18" x14ac:dyDescent="0.25">
      <c r="A108" t="s">
        <v>8</v>
      </c>
      <c r="B108">
        <f t="shared" si="3"/>
        <v>4</v>
      </c>
      <c r="C108" s="47">
        <f ca="1">electricity!G108+'electricity-heatpumps'!G108</f>
        <v>4.3578338299408728E-2</v>
      </c>
      <c r="D108" s="46">
        <f ca="1">electricity!H108+'electricity-heatpumps'!H108</f>
        <v>6.5085083762505352E-2</v>
      </c>
      <c r="E108" s="46">
        <f ca="1">electricity!I108+'electricity-heatpumps'!I108</f>
        <v>8.6591829225601991E-2</v>
      </c>
      <c r="F108" s="46">
        <f ca="1">electricity!J108+'electricity-heatpumps'!J108</f>
        <v>0.10809857468869861</v>
      </c>
      <c r="G108" s="46">
        <f ca="1">electricity!K108+'electricity-heatpumps'!K108</f>
        <v>0.12960532015179524</v>
      </c>
      <c r="H108" s="46">
        <f ca="1">electricity!L108+'electricity-heatpumps'!L108</f>
        <v>0.15111206561489188</v>
      </c>
      <c r="I108" s="47">
        <f ca="1">electricity!M108+'electricity-heatpumps'!M108</f>
        <v>0.17261881107798849</v>
      </c>
      <c r="L108" s="1"/>
      <c r="M108" s="1"/>
      <c r="N108" s="1"/>
      <c r="O108" s="1"/>
      <c r="P108" s="1"/>
      <c r="Q108" s="1"/>
      <c r="R108" s="1"/>
    </row>
    <row r="109" spans="1:18" x14ac:dyDescent="0.25">
      <c r="A109" t="s">
        <v>6</v>
      </c>
      <c r="B109">
        <f t="shared" si="3"/>
        <v>4</v>
      </c>
      <c r="C109" s="47">
        <f ca="1">electricity!G109+'electricity-heatpumps'!G109</f>
        <v>1.6839628355615432E-2</v>
      </c>
      <c r="D109" s="46">
        <f ca="1">electricity!H109+'electricity-heatpumps'!H109</f>
        <v>3.4953886111899389E-2</v>
      </c>
      <c r="E109" s="46">
        <f ca="1">electricity!I109+'electricity-heatpumps'!I109</f>
        <v>5.3068143868183343E-2</v>
      </c>
      <c r="F109" s="46">
        <f ca="1">electricity!J109+'electricity-heatpumps'!J109</f>
        <v>7.1182401624467304E-2</v>
      </c>
      <c r="G109" s="46">
        <f ca="1">electricity!K109+'electricity-heatpumps'!K109</f>
        <v>8.9296659380751264E-2</v>
      </c>
      <c r="H109" s="46">
        <f ca="1">electricity!L109+'electricity-heatpumps'!L109</f>
        <v>0.10741091713703523</v>
      </c>
      <c r="I109" s="47">
        <f ca="1">electricity!M109+'electricity-heatpumps'!M109</f>
        <v>0.12552517489331919</v>
      </c>
      <c r="L109" s="1"/>
      <c r="M109" s="1"/>
      <c r="N109" s="1"/>
      <c r="O109" s="1"/>
      <c r="P109" s="1"/>
      <c r="Q109" s="1"/>
      <c r="R109" s="1"/>
    </row>
    <row r="110" spans="1:18" x14ac:dyDescent="0.25">
      <c r="A110" t="s">
        <v>21</v>
      </c>
      <c r="B110">
        <f t="shared" si="3"/>
        <v>4</v>
      </c>
      <c r="C110" s="47">
        <f ca="1">electricity!G110+'electricity-heatpumps'!G110</f>
        <v>3.3534687046851502E-2</v>
      </c>
      <c r="D110" s="46">
        <f ca="1">electricity!H110+'electricity-heatpumps'!H110</f>
        <v>3.8944762133581626E-2</v>
      </c>
      <c r="E110" s="46">
        <f ca="1">electricity!I110+'electricity-heatpumps'!I110</f>
        <v>4.4354837220311749E-2</v>
      </c>
      <c r="F110" s="46">
        <f ca="1">electricity!J110+'electricity-heatpumps'!J110</f>
        <v>4.9764912307041879E-2</v>
      </c>
      <c r="G110" s="46">
        <f ca="1">electricity!K110+'electricity-heatpumps'!K110</f>
        <v>5.517498739377201E-2</v>
      </c>
      <c r="H110" s="46">
        <f ca="1">electricity!L110+'electricity-heatpumps'!L110</f>
        <v>6.0585062480502133E-2</v>
      </c>
      <c r="I110" s="47">
        <f ca="1">electricity!M110+'electricity-heatpumps'!M110</f>
        <v>6.5995137567232257E-2</v>
      </c>
      <c r="L110" s="1"/>
      <c r="M110" s="1"/>
      <c r="N110" s="1"/>
      <c r="O110" s="1"/>
      <c r="P110" s="1"/>
      <c r="Q110" s="1"/>
      <c r="R110" s="1"/>
    </row>
    <row r="111" spans="1:18" x14ac:dyDescent="0.25">
      <c r="A111" t="s">
        <v>10</v>
      </c>
      <c r="B111">
        <f t="shared" si="3"/>
        <v>4</v>
      </c>
      <c r="C111" s="47">
        <f ca="1">electricity!G111+'electricity-heatpumps'!G111</f>
        <v>2.7850919121713613E-2</v>
      </c>
      <c r="D111" s="46">
        <f ca="1">electricity!H111+'electricity-heatpumps'!H111</f>
        <v>3.7800920579462313E-2</v>
      </c>
      <c r="E111" s="46">
        <f ca="1">electricity!I111+'electricity-heatpumps'!I111</f>
        <v>4.775092203721102E-2</v>
      </c>
      <c r="F111" s="46">
        <f ca="1">electricity!J111+'electricity-heatpumps'!J111</f>
        <v>5.7700923494959727E-2</v>
      </c>
      <c r="G111" s="46">
        <f ca="1">electricity!K111+'electricity-heatpumps'!K111</f>
        <v>6.7650924952708427E-2</v>
      </c>
      <c r="H111" s="46">
        <f ca="1">electricity!L111+'electricity-heatpumps'!L111</f>
        <v>7.7600926410457127E-2</v>
      </c>
      <c r="I111" s="47">
        <f ca="1">electricity!M111+'electricity-heatpumps'!M111</f>
        <v>8.7550927868205841E-2</v>
      </c>
      <c r="L111" s="1"/>
      <c r="M111" s="1"/>
      <c r="N111" s="1"/>
      <c r="O111" s="1"/>
      <c r="P111" s="1"/>
      <c r="Q111" s="1"/>
      <c r="R111" s="1"/>
    </row>
    <row r="112" spans="1:18" x14ac:dyDescent="0.25">
      <c r="A112" t="s">
        <v>20</v>
      </c>
      <c r="B112">
        <f t="shared" si="3"/>
        <v>4</v>
      </c>
      <c r="C112" s="47">
        <f ca="1">electricity!G112+'electricity-heatpumps'!G112</f>
        <v>8.7590987111373905E-2</v>
      </c>
      <c r="D112" s="46">
        <f ca="1">electricity!H112+'electricity-heatpumps'!H112</f>
        <v>0.10843961473586562</v>
      </c>
      <c r="E112" s="46">
        <f ca="1">electricity!I112+'electricity-heatpumps'!I112</f>
        <v>0.12928824236035735</v>
      </c>
      <c r="F112" s="46">
        <f ca="1">electricity!J112+'electricity-heatpumps'!J112</f>
        <v>0.15013686998484904</v>
      </c>
      <c r="G112" s="46">
        <f ca="1">electricity!K112+'electricity-heatpumps'!K112</f>
        <v>0.17098549760934079</v>
      </c>
      <c r="H112" s="46">
        <f ca="1">electricity!L112+'electricity-heatpumps'!L112</f>
        <v>0.19183412523383248</v>
      </c>
      <c r="I112" s="47">
        <f ca="1">electricity!M112+'electricity-heatpumps'!M112</f>
        <v>0.21268275285832422</v>
      </c>
      <c r="L112" s="1"/>
      <c r="M112" s="1"/>
      <c r="N112" s="1"/>
      <c r="O112" s="1"/>
      <c r="P112" s="1"/>
      <c r="Q112" s="1"/>
      <c r="R112" s="1"/>
    </row>
    <row r="113" spans="1:18" x14ac:dyDescent="0.25">
      <c r="A113" t="s">
        <v>26</v>
      </c>
      <c r="B113">
        <f t="shared" si="3"/>
        <v>4</v>
      </c>
      <c r="C113" s="47">
        <f ca="1">electricity!G113+'electricity-heatpumps'!G113</f>
        <v>5.0202352386795206E-2</v>
      </c>
      <c r="D113" s="46">
        <f ca="1">electricity!H113+'electricity-heatpumps'!H113</f>
        <v>5.7380407683070983E-2</v>
      </c>
      <c r="E113" s="46">
        <f ca="1">electricity!I113+'electricity-heatpumps'!I113</f>
        <v>6.4558462979346753E-2</v>
      </c>
      <c r="F113" s="46">
        <f ca="1">electricity!J113+'electricity-heatpumps'!J113</f>
        <v>7.1736518275622524E-2</v>
      </c>
      <c r="G113" s="46">
        <f ca="1">electricity!K113+'electricity-heatpumps'!K113</f>
        <v>7.8914573571898308E-2</v>
      </c>
      <c r="H113" s="46">
        <f ca="1">electricity!L113+'electricity-heatpumps'!L113</f>
        <v>8.6092628868174079E-2</v>
      </c>
      <c r="I113" s="47">
        <f ca="1">electricity!M113+'electricity-heatpumps'!M113</f>
        <v>9.3270684164449863E-2</v>
      </c>
      <c r="L113" s="1"/>
      <c r="M113" s="1"/>
      <c r="N113" s="1"/>
      <c r="O113" s="1"/>
      <c r="P113" s="1"/>
      <c r="Q113" s="1"/>
      <c r="R113" s="1"/>
    </row>
    <row r="114" spans="1:18" x14ac:dyDescent="0.25">
      <c r="A114" t="s">
        <v>7</v>
      </c>
      <c r="B114">
        <f t="shared" si="3"/>
        <v>4</v>
      </c>
      <c r="C114" s="47">
        <f ca="1">electricity!G114+'electricity-heatpumps'!G114</f>
        <v>0.14993713062499983</v>
      </c>
      <c r="D114" s="46">
        <f ca="1">electricity!H114+'electricity-heatpumps'!H114</f>
        <v>0.1625740755452765</v>
      </c>
      <c r="E114" s="46">
        <f ca="1">electricity!I114+'electricity-heatpumps'!I114</f>
        <v>0.17521102046555315</v>
      </c>
      <c r="F114" s="46">
        <f ca="1">electricity!J114+'electricity-heatpumps'!J114</f>
        <v>0.18784796538582982</v>
      </c>
      <c r="G114" s="46">
        <f ca="1">electricity!K114+'electricity-heatpumps'!K114</f>
        <v>0.20048491030610649</v>
      </c>
      <c r="H114" s="46">
        <f ca="1">electricity!L114+'electricity-heatpumps'!L114</f>
        <v>0.21312185522638316</v>
      </c>
      <c r="I114" s="47">
        <f ca="1">electricity!M114+'electricity-heatpumps'!M114</f>
        <v>0.2257588001466598</v>
      </c>
      <c r="L114" s="1"/>
      <c r="M114" s="1"/>
      <c r="N114" s="1"/>
      <c r="O114" s="1"/>
      <c r="P114" s="1"/>
      <c r="Q114" s="1"/>
      <c r="R114" s="1"/>
    </row>
    <row r="115" spans="1:18" x14ac:dyDescent="0.25">
      <c r="A115" t="s">
        <v>9</v>
      </c>
      <c r="B115">
        <f t="shared" si="3"/>
        <v>4</v>
      </c>
      <c r="C115" s="47">
        <f ca="1">electricity!G115+'electricity-heatpumps'!G115</f>
        <v>0.64016959695478204</v>
      </c>
      <c r="D115" s="46">
        <f ca="1">electricity!H115+'electricity-heatpumps'!H115</f>
        <v>0.64078225674740075</v>
      </c>
      <c r="E115" s="46">
        <f ca="1">electricity!I115+'electricity-heatpumps'!I115</f>
        <v>0.64139491654001946</v>
      </c>
      <c r="F115" s="46">
        <f ca="1">electricity!J115+'electricity-heatpumps'!J115</f>
        <v>0.64200757633263816</v>
      </c>
      <c r="G115" s="46">
        <f ca="1">electricity!K115+'electricity-heatpumps'!K115</f>
        <v>0.64262023612525676</v>
      </c>
      <c r="H115" s="46">
        <f ca="1">electricity!L115+'electricity-heatpumps'!L115</f>
        <v>0.64323289591787547</v>
      </c>
      <c r="I115" s="47">
        <f ca="1">electricity!M115+'electricity-heatpumps'!M115</f>
        <v>0.64384555571049418</v>
      </c>
      <c r="L115" s="1"/>
      <c r="M115" s="1"/>
      <c r="N115" s="1"/>
      <c r="O115" s="1"/>
      <c r="P115" s="1"/>
      <c r="Q115" s="1"/>
      <c r="R115" s="1"/>
    </row>
    <row r="116" spans="1:18" x14ac:dyDescent="0.25">
      <c r="A116" t="s">
        <v>14</v>
      </c>
      <c r="B116">
        <f t="shared" si="3"/>
        <v>4</v>
      </c>
      <c r="C116" s="47">
        <f ca="1">electricity!G116+'electricity-heatpumps'!G116</f>
        <v>7.8219880983012163E-2</v>
      </c>
      <c r="D116" s="46">
        <f ca="1">electricity!H116+'electricity-heatpumps'!H116</f>
        <v>9.6165530901416635E-2</v>
      </c>
      <c r="E116" s="46">
        <f ca="1">electricity!I116+'electricity-heatpumps'!I116</f>
        <v>0.11411118081982112</v>
      </c>
      <c r="F116" s="46">
        <f ca="1">electricity!J116+'electricity-heatpumps'!J116</f>
        <v>0.13205683073822561</v>
      </c>
      <c r="G116" s="46">
        <f ca="1">electricity!K116+'electricity-heatpumps'!K116</f>
        <v>0.15000248065663008</v>
      </c>
      <c r="H116" s="46">
        <f ca="1">electricity!L116+'electricity-heatpumps'!L116</f>
        <v>0.16794813057503455</v>
      </c>
      <c r="I116" s="47">
        <f ca="1">electricity!M116+'electricity-heatpumps'!M116</f>
        <v>0.18589378049343902</v>
      </c>
      <c r="L116" s="1"/>
      <c r="M116" s="1"/>
      <c r="N116" s="1"/>
      <c r="O116" s="1"/>
      <c r="P116" s="1"/>
      <c r="Q116" s="1"/>
      <c r="R116" s="1"/>
    </row>
    <row r="117" spans="1:18" x14ac:dyDescent="0.25">
      <c r="A117" t="s">
        <v>4</v>
      </c>
      <c r="B117">
        <f t="shared" si="3"/>
        <v>4</v>
      </c>
      <c r="C117" s="47">
        <f ca="1">electricity!G117+'electricity-heatpumps'!G117</f>
        <v>0.11401462932215546</v>
      </c>
      <c r="D117" s="46">
        <f ca="1">electricity!H117+'electricity-heatpumps'!H117</f>
        <v>0.13388051540211629</v>
      </c>
      <c r="E117" s="46">
        <f ca="1">electricity!I117+'electricity-heatpumps'!I117</f>
        <v>0.15374640148207713</v>
      </c>
      <c r="F117" s="46">
        <f ca="1">electricity!J117+'electricity-heatpumps'!J117</f>
        <v>0.17361228756203798</v>
      </c>
      <c r="G117" s="46">
        <f ca="1">electricity!K117+'electricity-heatpumps'!K117</f>
        <v>0.19347817364199882</v>
      </c>
      <c r="H117" s="46">
        <f ca="1">electricity!L117+'electricity-heatpumps'!L117</f>
        <v>0.21334405972195963</v>
      </c>
      <c r="I117" s="47">
        <f ca="1">electricity!M117+'electricity-heatpumps'!M117</f>
        <v>0.23320994580192048</v>
      </c>
      <c r="L117" s="1"/>
      <c r="M117" s="1"/>
      <c r="N117" s="1"/>
      <c r="O117" s="1"/>
      <c r="P117" s="1"/>
      <c r="Q117" s="1"/>
      <c r="R117" s="1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57D32-392B-4AFC-B8AD-AD25CBB4DF9B}">
  <sheetPr codeName="Sheet5"/>
  <dimension ref="A1:R117"/>
  <sheetViews>
    <sheetView workbookViewId="0">
      <selection activeCell="S10" sqref="S10"/>
    </sheetView>
  </sheetViews>
  <sheetFormatPr defaultRowHeight="15" x14ac:dyDescent="0.25"/>
  <cols>
    <col min="8" max="8" width="9.28515625" bestFit="1" customWidth="1" collapsed="1"/>
    <col min="9" max="9" width="9.5703125" bestFit="1" customWidth="1" collapsed="1"/>
    <col min="10" max="10" width="11.5703125" bestFit="1" customWidth="1" collapsed="1"/>
    <col min="11" max="11" width="12.5703125" bestFit="1" customWidth="1" collapsed="1"/>
    <col min="12" max="12" width="14.7109375" bestFit="1" customWidth="1" collapsed="1"/>
  </cols>
  <sheetData>
    <row r="1" spans="1:18" x14ac:dyDescent="0.25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25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9.0439960836605771E-2</v>
      </c>
      <c r="D2" s="114">
        <f ca="1">MAX(0,IFERROR(VLOOKUP(MID(CELL("filename",$A$1),FIND("]",CELL("filename",$A$1))+1,255)&amp;$A2,_datainput!$A$1:$AE$345,4+D$1-1990,FALSE),0))</f>
        <v>8.9883507158621159E-2</v>
      </c>
      <c r="E2" s="114">
        <f ca="1">D2-(D2-$G2)/($G$1-D$1)</f>
        <v>8.9436170391910416E-2</v>
      </c>
      <c r="F2" s="114">
        <f ca="1">E2-(E2-$G2)/($G$1-E$1)</f>
        <v>8.8988833625199687E-2</v>
      </c>
      <c r="G2" s="111">
        <f ca="1">INDEX(OFFSET(_summary!$T$26,0,MATCH(MID(CELL("filename",$A$1),FIND("]",CELL("filename",$A$1))+1,255),_summary!$U$25:$AI$25,0),140,1),MATCH($A2,_summary!$U$26:$U$54,0))</f>
        <v>8.8541496858488944E-2</v>
      </c>
      <c r="H2" s="112">
        <f ca="1">G2-5*(G2-$M2)/($M$1-G$1)</f>
        <v>8.8541496858488944E-2</v>
      </c>
      <c r="I2" s="112">
        <f t="shared" ref="I2:L2" ca="1" si="0">H2-5*(H2-$M2)/($M$1-H$1)</f>
        <v>8.8541496858488944E-2</v>
      </c>
      <c r="J2" s="112">
        <f t="shared" ca="1" si="0"/>
        <v>8.8541496858488944E-2</v>
      </c>
      <c r="K2" s="112">
        <f t="shared" ca="1" si="0"/>
        <v>8.8541496858488944E-2</v>
      </c>
      <c r="L2" s="112">
        <f t="shared" ca="1" si="0"/>
        <v>8.8541496858488944E-2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8.8541496858488944E-2</v>
      </c>
      <c r="N2" s="1"/>
      <c r="O2" s="1"/>
      <c r="P2" s="1"/>
      <c r="Q2" s="1"/>
      <c r="R2" s="1"/>
    </row>
    <row r="3" spans="1:18" x14ac:dyDescent="0.25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4.5885530982124396E-2</v>
      </c>
      <c r="D3" s="114">
        <f ca="1">MAX(0,IFERROR(VLOOKUP(MID(CELL("filename",$A$1),FIND("]",CELL("filename",$A$1))+1,255)&amp;$A3,_datainput!$A$1:$AE$345,4+D$1-1990,FALSE),0))</f>
        <v>4.5114303671096971E-2</v>
      </c>
      <c r="E3" s="114">
        <f t="shared" ref="E3:F3" ca="1" si="1">D3-(D3-$G3)/($G$1-D$1)</f>
        <v>4.666442497620351E-2</v>
      </c>
      <c r="F3" s="114">
        <f t="shared" ca="1" si="1"/>
        <v>4.8214546281310056E-2</v>
      </c>
      <c r="G3" s="111">
        <f ca="1">INDEX(OFFSET(_summary!$T$26,0,MATCH(MID(CELL("filename",$A$1),FIND("]",CELL("filename",$A$1))+1,255),_summary!$U$25:$AI$25,0),140,1),MATCH($A3,_summary!$U$26:$U$54,0))</f>
        <v>4.9764667586416594E-2</v>
      </c>
      <c r="H3" s="112">
        <f t="shared" ref="H3:L18" ca="1" si="2">G3-5*(G3-$M3)/($M$1-G$1)</f>
        <v>4.9764667586416594E-2</v>
      </c>
      <c r="I3" s="112">
        <f t="shared" ca="1" si="2"/>
        <v>4.9764667586416594E-2</v>
      </c>
      <c r="J3" s="112">
        <f t="shared" ca="1" si="2"/>
        <v>4.9764667586416594E-2</v>
      </c>
      <c r="K3" s="112">
        <f t="shared" ca="1" si="2"/>
        <v>4.9764667586416594E-2</v>
      </c>
      <c r="L3" s="112">
        <f t="shared" ca="1" si="2"/>
        <v>4.9764667586416594E-2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4.9764667586416594E-2</v>
      </c>
      <c r="N3" s="1"/>
      <c r="O3" s="1"/>
      <c r="P3" s="1"/>
      <c r="Q3" s="1"/>
      <c r="R3" s="1"/>
    </row>
    <row r="4" spans="1:18" x14ac:dyDescent="0.25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0.10807365967961829</v>
      </c>
      <c r="D4" s="114">
        <f ca="1">MAX(0,IFERROR(VLOOKUP(MID(CELL("filename",$A$1),FIND("]",CELL("filename",$A$1))+1,255)&amp;$A4,_datainput!$A$1:$AE$345,4+D$1-1990,FALSE),0))</f>
        <v>0.11031679282340713</v>
      </c>
      <c r="E4" s="114">
        <f t="shared" ref="E4:F4" ca="1" si="3">D4-(D4-$G4)/($G$1-D$1)</f>
        <v>0.10695308110678507</v>
      </c>
      <c r="F4" s="114">
        <f t="shared" ca="1" si="3"/>
        <v>0.10358936939016303</v>
      </c>
      <c r="G4" s="111">
        <f ca="1">INDEX(OFFSET(_summary!$T$26,0,MATCH(MID(CELL("filename",$A$1),FIND("]",CELL("filename",$A$1))+1,255),_summary!$U$25:$AI$25,0),140,1),MATCH($A4,_summary!$U$26:$U$54,0))</f>
        <v>0.10022565767354097</v>
      </c>
      <c r="H4" s="112">
        <f t="shared" ca="1" si="2"/>
        <v>0.10022565767354097</v>
      </c>
      <c r="I4" s="112">
        <f t="shared" ca="1" si="2"/>
        <v>0.10022565767354097</v>
      </c>
      <c r="J4" s="112">
        <f t="shared" ca="1" si="2"/>
        <v>0.10022565767354097</v>
      </c>
      <c r="K4" s="112">
        <f t="shared" ca="1" si="2"/>
        <v>0.10022565767354097</v>
      </c>
      <c r="L4" s="112">
        <f t="shared" ca="1" si="2"/>
        <v>0.10022565767354097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0.10022565767354097</v>
      </c>
      <c r="N4" s="1"/>
      <c r="O4" s="1"/>
      <c r="P4" s="1"/>
      <c r="Q4" s="1"/>
      <c r="R4" s="1"/>
    </row>
    <row r="5" spans="1:18" x14ac:dyDescent="0.25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2.4609654692621573E-2</v>
      </c>
      <c r="D5" s="114">
        <f ca="1">MAX(0,IFERROR(VLOOKUP(MID(CELL("filename",$A$1),FIND("]",CELL("filename",$A$1))+1,255)&amp;$A5,_datainput!$A$1:$AE$345,4+D$1-1990,FALSE),0))</f>
        <v>2.5605599406297624E-2</v>
      </c>
      <c r="E5" s="114">
        <f t="shared" ref="E5:F5" ca="1" si="4">D5-(D5-$G5)/($G$1-D$1)</f>
        <v>2.3734073615515626E-2</v>
      </c>
      <c r="F5" s="114">
        <f t="shared" ca="1" si="4"/>
        <v>2.1862547824733625E-2</v>
      </c>
      <c r="G5" s="111">
        <f ca="1">INDEX(OFFSET(_summary!$T$26,0,MATCH(MID(CELL("filename",$A$1),FIND("]",CELL("filename",$A$1))+1,255),_summary!$U$25:$AI$25,0),140,1),MATCH($A5,_summary!$U$26:$U$54,0))</f>
        <v>1.9991022033951627E-2</v>
      </c>
      <c r="H5" s="112">
        <f t="shared" ca="1" si="2"/>
        <v>1.9991022033951627E-2</v>
      </c>
      <c r="I5" s="112">
        <f t="shared" ca="1" si="2"/>
        <v>1.9991022033951627E-2</v>
      </c>
      <c r="J5" s="112">
        <f t="shared" ca="1" si="2"/>
        <v>1.9991022033951627E-2</v>
      </c>
      <c r="K5" s="112">
        <f t="shared" ca="1" si="2"/>
        <v>1.9991022033951627E-2</v>
      </c>
      <c r="L5" s="112">
        <f t="shared" ca="1" si="2"/>
        <v>1.9991022033951627E-2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1.9991022033951627E-2</v>
      </c>
      <c r="N5" s="1"/>
      <c r="O5" s="1"/>
      <c r="P5" s="1"/>
      <c r="Q5" s="1"/>
      <c r="R5" s="1"/>
    </row>
    <row r="6" spans="1:18" x14ac:dyDescent="0.25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0.16546320381003154</v>
      </c>
      <c r="D6" s="114">
        <f ca="1">MAX(0,IFERROR(VLOOKUP(MID(CELL("filename",$A$1),FIND("]",CELL("filename",$A$1))+1,255)&amp;$A6,_datainput!$A$1:$AE$345,4+D$1-1990,FALSE),0))</f>
        <v>0.16791917350349805</v>
      </c>
      <c r="E6" s="114">
        <f t="shared" ref="E6:F6" ca="1" si="5">D6-(D6-$G6)/($G$1-D$1)</f>
        <v>0.16091074574836892</v>
      </c>
      <c r="F6" s="114">
        <f t="shared" ca="1" si="5"/>
        <v>0.15390231799323978</v>
      </c>
      <c r="G6" s="111">
        <f ca="1">INDEX(OFFSET(_summary!$T$26,0,MATCH(MID(CELL("filename",$A$1),FIND("]",CELL("filename",$A$1))+1,255),_summary!$U$25:$AI$25,0),140,1),MATCH($A6,_summary!$U$26:$U$54,0))</f>
        <v>0.14689389023811067</v>
      </c>
      <c r="H6" s="112">
        <f t="shared" ca="1" si="2"/>
        <v>0.14689389023811067</v>
      </c>
      <c r="I6" s="112">
        <f t="shared" ca="1" si="2"/>
        <v>0.14689389023811067</v>
      </c>
      <c r="J6" s="112">
        <f t="shared" ca="1" si="2"/>
        <v>0.14689389023811067</v>
      </c>
      <c r="K6" s="112">
        <f t="shared" ca="1" si="2"/>
        <v>0.14689389023811067</v>
      </c>
      <c r="L6" s="112">
        <f t="shared" ca="1" si="2"/>
        <v>0.14689389023811067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0.14689389023811067</v>
      </c>
    </row>
    <row r="7" spans="1:18" x14ac:dyDescent="0.25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6.2523221865276923E-2</v>
      </c>
      <c r="D7" s="114">
        <f ca="1">MAX(0,IFERROR(VLOOKUP(MID(CELL("filename",$A$1),FIND("]",CELL("filename",$A$1))+1,255)&amp;$A7,_datainput!$A$1:$AE$345,4+D$1-1990,FALSE),0))</f>
        <v>6.2735610396898706E-2</v>
      </c>
      <c r="E7" s="114">
        <f t="shared" ref="E7:F7" ca="1" si="6">D7-(D7-$G7)/($G$1-D$1)</f>
        <v>6.2345148286081044E-2</v>
      </c>
      <c r="F7" s="114">
        <f t="shared" ca="1" si="6"/>
        <v>6.1954686175263382E-2</v>
      </c>
      <c r="G7" s="111">
        <f ca="1">INDEX(OFFSET(_summary!$T$26,0,MATCH(MID(CELL("filename",$A$1),FIND("]",CELL("filename",$A$1))+1,255),_summary!$U$25:$AI$25,0),140,1),MATCH($A7,_summary!$U$26:$U$54,0))</f>
        <v>6.156422406444572E-2</v>
      </c>
      <c r="H7" s="112">
        <f t="shared" ca="1" si="2"/>
        <v>6.156422406444572E-2</v>
      </c>
      <c r="I7" s="112">
        <f t="shared" ca="1" si="2"/>
        <v>6.156422406444572E-2</v>
      </c>
      <c r="J7" s="112">
        <f t="shared" ca="1" si="2"/>
        <v>6.156422406444572E-2</v>
      </c>
      <c r="K7" s="112">
        <f t="shared" ca="1" si="2"/>
        <v>6.156422406444572E-2</v>
      </c>
      <c r="L7" s="112">
        <f t="shared" ca="1" si="2"/>
        <v>6.156422406444572E-2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6.156422406444572E-2</v>
      </c>
    </row>
    <row r="8" spans="1:18" x14ac:dyDescent="0.25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6.6919655351274268E-2</v>
      </c>
      <c r="D8" s="114">
        <f ca="1">MAX(0,IFERROR(VLOOKUP(MID(CELL("filename",$A$1),FIND("]",CELL("filename",$A$1))+1,255)&amp;$A8,_datainput!$A$1:$AE$345,4+D$1-1990,FALSE),0))</f>
        <v>6.5051222012525292E-2</v>
      </c>
      <c r="E8" s="114">
        <f t="shared" ref="E8:F8" ca="1" si="7">D8-(D8-$G8)/($G$1-D$1)</f>
        <v>6.3954819998015042E-2</v>
      </c>
      <c r="F8" s="114">
        <f t="shared" ca="1" si="7"/>
        <v>6.2858417983504805E-2</v>
      </c>
      <c r="G8" s="111">
        <f ca="1">INDEX(OFFSET(_summary!$T$26,0,MATCH(MID(CELL("filename",$A$1),FIND("]",CELL("filename",$A$1))+1,255),_summary!$U$25:$AI$25,0),140,1),MATCH($A8,_summary!$U$26:$U$54,0))</f>
        <v>6.1762015968994555E-2</v>
      </c>
      <c r="H8" s="112">
        <f t="shared" ca="1" si="2"/>
        <v>6.1762015968994555E-2</v>
      </c>
      <c r="I8" s="112">
        <f t="shared" ca="1" si="2"/>
        <v>6.1762015968994555E-2</v>
      </c>
      <c r="J8" s="112">
        <f t="shared" ca="1" si="2"/>
        <v>6.1762015968994555E-2</v>
      </c>
      <c r="K8" s="112">
        <f t="shared" ca="1" si="2"/>
        <v>6.1762015968994555E-2</v>
      </c>
      <c r="L8" s="112">
        <f t="shared" ca="1" si="2"/>
        <v>6.1762015968994555E-2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6.1762015968994555E-2</v>
      </c>
    </row>
    <row r="9" spans="1:18" x14ac:dyDescent="0.25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3.2597829858645629E-2</v>
      </c>
      <c r="D9" s="114">
        <f ca="1">MAX(0,IFERROR(VLOOKUP(MID(CELL("filename",$A$1),FIND("]",CELL("filename",$A$1))+1,255)&amp;$A9,_datainput!$A$1:$AE$345,4+D$1-1990,FALSE),0))</f>
        <v>3.276804039851338E-2</v>
      </c>
      <c r="E9" s="114">
        <f t="shared" ref="E9:F9" ca="1" si="8">D9-(D9-$G9)/($G$1-D$1)</f>
        <v>3.3295637868798383E-2</v>
      </c>
      <c r="F9" s="114">
        <f t="shared" ca="1" si="8"/>
        <v>3.3823235339083386E-2</v>
      </c>
      <c r="G9" s="111">
        <f ca="1">INDEX(OFFSET(_summary!$T$26,0,MATCH(MID(CELL("filename",$A$1),FIND("]",CELL("filename",$A$1))+1,255),_summary!$U$25:$AI$25,0),140,1),MATCH($A9,_summary!$U$26:$U$54,0))</f>
        <v>3.435083280936839E-2</v>
      </c>
      <c r="H9" s="112">
        <f t="shared" ca="1" si="2"/>
        <v>3.435083280936839E-2</v>
      </c>
      <c r="I9" s="112">
        <f t="shared" ca="1" si="2"/>
        <v>3.435083280936839E-2</v>
      </c>
      <c r="J9" s="112">
        <f t="shared" ca="1" si="2"/>
        <v>3.435083280936839E-2</v>
      </c>
      <c r="K9" s="112">
        <f t="shared" ca="1" si="2"/>
        <v>3.435083280936839E-2</v>
      </c>
      <c r="L9" s="112">
        <f t="shared" ca="1" si="2"/>
        <v>3.435083280936839E-2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3.435083280936839E-2</v>
      </c>
    </row>
    <row r="10" spans="1:18" x14ac:dyDescent="0.25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0.33391651346553491</v>
      </c>
      <c r="D10" s="114">
        <f ca="1">MAX(0,IFERROR(VLOOKUP(MID(CELL("filename",$A$1),FIND("]",CELL("filename",$A$1))+1,255)&amp;$A10,_datainput!$A$1:$AE$345,4+D$1-1990,FALSE),0))</f>
        <v>0.32933311561372736</v>
      </c>
      <c r="E10" s="114">
        <f t="shared" ref="E10:F10" ca="1" si="9">D10-(D10-$G10)/($G$1-D$1)</f>
        <v>0.32773106503621718</v>
      </c>
      <c r="F10" s="114">
        <f t="shared" ca="1" si="9"/>
        <v>0.32612901445870701</v>
      </c>
      <c r="G10" s="111">
        <f ca="1">INDEX(OFFSET(_summary!$T$26,0,MATCH(MID(CELL("filename",$A$1),FIND("]",CELL("filename",$A$1))+1,255),_summary!$U$25:$AI$25,0),140,1),MATCH($A10,_summary!$U$26:$U$54,0))</f>
        <v>0.32452696388119684</v>
      </c>
      <c r="H10" s="112">
        <f t="shared" ca="1" si="2"/>
        <v>0.32452696388119684</v>
      </c>
      <c r="I10" s="112">
        <f t="shared" ca="1" si="2"/>
        <v>0.32452696388119684</v>
      </c>
      <c r="J10" s="112">
        <f t="shared" ca="1" si="2"/>
        <v>0.32452696388119684</v>
      </c>
      <c r="K10" s="112">
        <f t="shared" ca="1" si="2"/>
        <v>0.32452696388119684</v>
      </c>
      <c r="L10" s="112">
        <f t="shared" ca="1" si="2"/>
        <v>0.32452696388119684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0.32452696388119684</v>
      </c>
    </row>
    <row r="11" spans="1:18" x14ac:dyDescent="0.25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0.13924159073027917</v>
      </c>
      <c r="D11" s="114">
        <f ca="1">MAX(0,IFERROR(VLOOKUP(MID(CELL("filename",$A$1),FIND("]",CELL("filename",$A$1))+1,255)&amp;$A11,_datainput!$A$1:$AE$345,4+D$1-1990,FALSE),0))</f>
        <v>0.14081815962522895</v>
      </c>
      <c r="E11" s="114">
        <f t="shared" ref="E11:F11" ca="1" si="10">D11-(D11-$G11)/($G$1-D$1)</f>
        <v>0.14321714505618185</v>
      </c>
      <c r="F11" s="114">
        <f t="shared" ca="1" si="10"/>
        <v>0.14561613048713473</v>
      </c>
      <c r="G11" s="111">
        <f ca="1">INDEX(OFFSET(_summary!$T$26,0,MATCH(MID(CELL("filename",$A$1),FIND("]",CELL("filename",$A$1))+1,255),_summary!$U$25:$AI$25,0),140,1),MATCH($A11,_summary!$U$26:$U$54,0))</f>
        <v>0.14801511591808764</v>
      </c>
      <c r="H11" s="112">
        <f t="shared" ca="1" si="2"/>
        <v>0.14801511591808764</v>
      </c>
      <c r="I11" s="112">
        <f t="shared" ca="1" si="2"/>
        <v>0.14801511591808764</v>
      </c>
      <c r="J11" s="112">
        <f t="shared" ca="1" si="2"/>
        <v>0.14801511591808764</v>
      </c>
      <c r="K11" s="112">
        <f t="shared" ca="1" si="2"/>
        <v>0.14801511591808764</v>
      </c>
      <c r="L11" s="112">
        <f t="shared" ca="1" si="2"/>
        <v>0.14801511591808764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0.14801511591808764</v>
      </c>
    </row>
    <row r="12" spans="1:18" x14ac:dyDescent="0.25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6.5769052394608854E-2</v>
      </c>
      <c r="D12" s="114">
        <f ca="1">MAX(0,IFERROR(VLOOKUP(MID(CELL("filename",$A$1),FIND("]",CELL("filename",$A$1))+1,255)&amp;$A12,_datainput!$A$1:$AE$345,4+D$1-1990,FALSE),0))</f>
        <v>6.700531677723387E-2</v>
      </c>
      <c r="E12" s="114">
        <f t="shared" ref="E12:F12" ca="1" si="11">D12-(D12-$G12)/($G$1-D$1)</f>
        <v>6.7997603325736122E-2</v>
      </c>
      <c r="F12" s="114">
        <f t="shared" ca="1" si="11"/>
        <v>6.8989889874238375E-2</v>
      </c>
      <c r="G12" s="111">
        <f ca="1">INDEX(OFFSET(_summary!$T$26,0,MATCH(MID(CELL("filename",$A$1),FIND("]",CELL("filename",$A$1))+1,255),_summary!$U$25:$AI$25,0),140,1),MATCH($A12,_summary!$U$26:$U$54,0))</f>
        <v>6.9982176422740641E-2</v>
      </c>
      <c r="H12" s="112">
        <f t="shared" ca="1" si="2"/>
        <v>6.9982176422740641E-2</v>
      </c>
      <c r="I12" s="112">
        <f t="shared" ca="1" si="2"/>
        <v>6.9982176422740641E-2</v>
      </c>
      <c r="J12" s="112">
        <f t="shared" ca="1" si="2"/>
        <v>6.9982176422740641E-2</v>
      </c>
      <c r="K12" s="112">
        <f t="shared" ca="1" si="2"/>
        <v>6.9982176422740641E-2</v>
      </c>
      <c r="L12" s="112">
        <f t="shared" ca="1" si="2"/>
        <v>6.9982176422740641E-2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6.9982176422740641E-2</v>
      </c>
    </row>
    <row r="13" spans="1:18" x14ac:dyDescent="0.25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6.9097512971521738E-2</v>
      </c>
      <c r="D13" s="114">
        <f ca="1">MAX(0,IFERROR(VLOOKUP(MID(CELL("filename",$A$1),FIND("]",CELL("filename",$A$1))+1,255)&amp;$A13,_datainput!$A$1:$AE$345,4+D$1-1990,FALSE),0))</f>
        <v>6.7303857683453858E-2</v>
      </c>
      <c r="E13" s="114">
        <f t="shared" ref="E13:F13" ca="1" si="12">D13-(D13-$G13)/($G$1-D$1)</f>
        <v>6.0225546267797997E-2</v>
      </c>
      <c r="F13" s="114">
        <f t="shared" ca="1" si="12"/>
        <v>5.3147234852142136E-2</v>
      </c>
      <c r="G13" s="111">
        <f ca="1">INDEX(OFFSET(_summary!$T$26,0,MATCH(MID(CELL("filename",$A$1),FIND("]",CELL("filename",$A$1))+1,255),_summary!$U$25:$AI$25,0),140,1),MATCH($A13,_summary!$U$26:$U$54,0))</f>
        <v>4.6068923436486282E-2</v>
      </c>
      <c r="H13" s="112">
        <f t="shared" ca="1" si="2"/>
        <v>4.6068923436486282E-2</v>
      </c>
      <c r="I13" s="112">
        <f t="shared" ca="1" si="2"/>
        <v>4.6068923436486282E-2</v>
      </c>
      <c r="J13" s="112">
        <f t="shared" ca="1" si="2"/>
        <v>4.6068923436486282E-2</v>
      </c>
      <c r="K13" s="112">
        <f t="shared" ca="1" si="2"/>
        <v>4.6068923436486282E-2</v>
      </c>
      <c r="L13" s="112">
        <f t="shared" ca="1" si="2"/>
        <v>4.6068923436486282E-2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4.6068923436486282E-2</v>
      </c>
    </row>
    <row r="14" spans="1:18" x14ac:dyDescent="0.25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2.2947423898365807E-2</v>
      </c>
      <c r="D14" s="114">
        <f ca="1">MAX(0,IFERROR(VLOOKUP(MID(CELL("filename",$A$1),FIND("]",CELL("filename",$A$1))+1,255)&amp;$A14,_datainput!$A$1:$AE$345,4+D$1-1990,FALSE),0))</f>
        <v>2.3195524861030454E-2</v>
      </c>
      <c r="E14" s="114">
        <f t="shared" ref="E14:F14" ca="1" si="13">D14-(D14-$G14)/($G$1-D$1)</f>
        <v>2.0568216722170608E-2</v>
      </c>
      <c r="F14" s="114">
        <f t="shared" ca="1" si="13"/>
        <v>1.7940908583310763E-2</v>
      </c>
      <c r="G14" s="111">
        <f ca="1">INDEX(OFFSET(_summary!$T$26,0,MATCH(MID(CELL("filename",$A$1),FIND("]",CELL("filename",$A$1))+1,255),_summary!$U$25:$AI$25,0),140,1),MATCH($A14,_summary!$U$26:$U$54,0))</f>
        <v>1.5313600444450917E-2</v>
      </c>
      <c r="H14" s="112">
        <f t="shared" ca="1" si="2"/>
        <v>1.5313600444450917E-2</v>
      </c>
      <c r="I14" s="112">
        <f t="shared" ca="1" si="2"/>
        <v>1.5313600444450917E-2</v>
      </c>
      <c r="J14" s="112">
        <f t="shared" ca="1" si="2"/>
        <v>1.5313600444450917E-2</v>
      </c>
      <c r="K14" s="112">
        <f t="shared" ca="1" si="2"/>
        <v>1.5313600444450917E-2</v>
      </c>
      <c r="L14" s="112">
        <f t="shared" ca="1" si="2"/>
        <v>1.5313600444450917E-2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1.5313600444450917E-2</v>
      </c>
    </row>
    <row r="15" spans="1:18" x14ac:dyDescent="0.25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8.5731851749657542E-2</v>
      </c>
      <c r="D15" s="114">
        <f ca="1">MAX(0,IFERROR(VLOOKUP(MID(CELL("filename",$A$1),FIND("]",CELL("filename",$A$1))+1,255)&amp;$A15,_datainput!$A$1:$AE$345,4+D$1-1990,FALSE),0))</f>
        <v>9.046331159286132E-2</v>
      </c>
      <c r="E15" s="114">
        <f t="shared" ref="E15:F15" ca="1" si="14">D15-(D15-$G15)/($G$1-D$1)</f>
        <v>8.4674046102345676E-2</v>
      </c>
      <c r="F15" s="114">
        <f t="shared" ca="1" si="14"/>
        <v>7.8884780611830047E-2</v>
      </c>
      <c r="G15" s="111">
        <f ca="1">INDEX(OFFSET(_summary!$T$26,0,MATCH(MID(CELL("filename",$A$1),FIND("]",CELL("filename",$A$1))+1,255),_summary!$U$25:$AI$25,0),140,1),MATCH($A15,_summary!$U$26:$U$54,0))</f>
        <v>7.3095515121314403E-2</v>
      </c>
      <c r="H15" s="112">
        <f t="shared" ca="1" si="2"/>
        <v>7.3095515121314403E-2</v>
      </c>
      <c r="I15" s="112">
        <f t="shared" ca="1" si="2"/>
        <v>7.3095515121314403E-2</v>
      </c>
      <c r="J15" s="112">
        <f t="shared" ca="1" si="2"/>
        <v>7.3095515121314403E-2</v>
      </c>
      <c r="K15" s="112">
        <f t="shared" ca="1" si="2"/>
        <v>7.3095515121314403E-2</v>
      </c>
      <c r="L15" s="112">
        <f t="shared" ca="1" si="2"/>
        <v>7.3095515121314403E-2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7.3095515121314403E-2</v>
      </c>
    </row>
    <row r="16" spans="1:18" x14ac:dyDescent="0.25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2.0029914145352764E-2</v>
      </c>
      <c r="D16" s="114">
        <f ca="1">MAX(0,IFERROR(VLOOKUP(MID(CELL("filename",$A$1),FIND("]",CELL("filename",$A$1))+1,255)&amp;$A16,_datainput!$A$1:$AE$345,4+D$1-1990,FALSE),0))</f>
        <v>1.9918696156974672E-2</v>
      </c>
      <c r="E16" s="114">
        <f t="shared" ref="E16:F16" ca="1" si="15">D16-(D16-$G16)/($G$1-D$1)</f>
        <v>1.8067582566838103E-2</v>
      </c>
      <c r="F16" s="114">
        <f t="shared" ca="1" si="15"/>
        <v>1.621646897670153E-2</v>
      </c>
      <c r="G16" s="111">
        <f ca="1">INDEX(OFFSET(_summary!$T$26,0,MATCH(MID(CELL("filename",$A$1),FIND("]",CELL("filename",$A$1))+1,255),_summary!$U$25:$AI$25,0),140,1),MATCH($A16,_summary!$U$26:$U$54,0))</f>
        <v>1.436535538656496E-2</v>
      </c>
      <c r="H16" s="112">
        <f t="shared" ca="1" si="2"/>
        <v>1.436535538656496E-2</v>
      </c>
      <c r="I16" s="112">
        <f t="shared" ca="1" si="2"/>
        <v>1.436535538656496E-2</v>
      </c>
      <c r="J16" s="112">
        <f t="shared" ca="1" si="2"/>
        <v>1.436535538656496E-2</v>
      </c>
      <c r="K16" s="112">
        <f t="shared" ca="1" si="2"/>
        <v>1.436535538656496E-2</v>
      </c>
      <c r="L16" s="112">
        <f t="shared" ca="1" si="2"/>
        <v>1.436535538656496E-2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1.436535538656496E-2</v>
      </c>
    </row>
    <row r="17" spans="1:13" x14ac:dyDescent="0.25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1.4248114139314327E-2</v>
      </c>
      <c r="D17" s="114">
        <f ca="1">MAX(0,IFERROR(VLOOKUP(MID(CELL("filename",$A$1),FIND("]",CELL("filename",$A$1))+1,255)&amp;$A17,_datainput!$A$1:$AE$345,4+D$1-1990,FALSE),0))</f>
        <v>1.1966211904091233E-2</v>
      </c>
      <c r="E17" s="114">
        <f t="shared" ref="E17:F17" ca="1" si="16">D17-(D17-$G17)/($G$1-D$1)</f>
        <v>1.25626439057249E-2</v>
      </c>
      <c r="F17" s="114">
        <f t="shared" ca="1" si="16"/>
        <v>1.3159075907358566E-2</v>
      </c>
      <c r="G17" s="111">
        <f ca="1">INDEX(OFFSET(_summary!$T$26,0,MATCH(MID(CELL("filename",$A$1),FIND("]",CELL("filename",$A$1))+1,255),_summary!$U$25:$AI$25,0),140,1),MATCH($A17,_summary!$U$26:$U$54,0))</f>
        <v>1.3755507908992234E-2</v>
      </c>
      <c r="H17" s="112">
        <f t="shared" ca="1" si="2"/>
        <v>1.3755507908992234E-2</v>
      </c>
      <c r="I17" s="112">
        <f t="shared" ca="1" si="2"/>
        <v>1.3755507908992234E-2</v>
      </c>
      <c r="J17" s="112">
        <f t="shared" ca="1" si="2"/>
        <v>1.3755507908992234E-2</v>
      </c>
      <c r="K17" s="112">
        <f t="shared" ca="1" si="2"/>
        <v>1.3755507908992234E-2</v>
      </c>
      <c r="L17" s="112">
        <f t="shared" ca="1" si="2"/>
        <v>1.3755507908992234E-2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1.3755507908992234E-2</v>
      </c>
    </row>
    <row r="18" spans="1:13" x14ac:dyDescent="0.25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3.4405322071166672E-2</v>
      </c>
      <c r="D18" s="114">
        <f ca="1">MAX(0,IFERROR(VLOOKUP(MID(CELL("filename",$A$1),FIND("]",CELL("filename",$A$1))+1,255)&amp;$A18,_datainput!$A$1:$AE$345,4+D$1-1990,FALSE),0))</f>
        <v>3.4900939862179153E-2</v>
      </c>
      <c r="E18" s="114">
        <f t="shared" ref="E18:F18" ca="1" si="17">D18-(D18-$G18)/($G$1-D$1)</f>
        <v>2.9968402100472413E-2</v>
      </c>
      <c r="F18" s="114">
        <f t="shared" ca="1" si="17"/>
        <v>2.5035864338765673E-2</v>
      </c>
      <c r="G18" s="111">
        <f ca="1">INDEX(OFFSET(_summary!$T$26,0,MATCH(MID(CELL("filename",$A$1),FIND("]",CELL("filename",$A$1))+1,255),_summary!$U$25:$AI$25,0),140,1),MATCH($A18,_summary!$U$26:$U$54,0))</f>
        <v>2.010332657705893E-2</v>
      </c>
      <c r="H18" s="112">
        <f t="shared" ca="1" si="2"/>
        <v>2.010332657705893E-2</v>
      </c>
      <c r="I18" s="112">
        <f t="shared" ca="1" si="2"/>
        <v>2.010332657705893E-2</v>
      </c>
      <c r="J18" s="112">
        <f t="shared" ca="1" si="2"/>
        <v>2.010332657705893E-2</v>
      </c>
      <c r="K18" s="112">
        <f t="shared" ca="1" si="2"/>
        <v>2.010332657705893E-2</v>
      </c>
      <c r="L18" s="112">
        <f t="shared" ca="1" si="2"/>
        <v>2.010332657705893E-2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2.010332657705893E-2</v>
      </c>
    </row>
    <row r="19" spans="1:13" x14ac:dyDescent="0.25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4.5218107034792773E-2</v>
      </c>
      <c r="D19" s="114">
        <f ca="1">MAX(0,IFERROR(VLOOKUP(MID(CELL("filename",$A$1),FIND("]",CELL("filename",$A$1))+1,255)&amp;$A19,_datainput!$A$1:$AE$345,4+D$1-1990,FALSE),0))</f>
        <v>4.3301033588213612E-2</v>
      </c>
      <c r="E19" s="114">
        <f t="shared" ref="E19:F19" ca="1" si="18">D19-(D19-$G19)/($G$1-D$1)</f>
        <v>5.173839972543072E-2</v>
      </c>
      <c r="F19" s="114">
        <f t="shared" ca="1" si="18"/>
        <v>6.0175765862647827E-2</v>
      </c>
      <c r="G19" s="111">
        <f ca="1">INDEX(OFFSET(_summary!$T$26,0,MATCH(MID(CELL("filename",$A$1),FIND("]",CELL("filename",$A$1))+1,255),_summary!$U$25:$AI$25,0),140,1),MATCH($A19,_summary!$U$26:$U$54,0))</f>
        <v>6.8613131999864935E-2</v>
      </c>
      <c r="H19" s="112">
        <f t="shared" ref="H19:L34" ca="1" si="19">G19-5*(G19-$M19)/($M$1-G$1)</f>
        <v>6.8613131999864935E-2</v>
      </c>
      <c r="I19" s="112">
        <f t="shared" ca="1" si="19"/>
        <v>6.8613131999864935E-2</v>
      </c>
      <c r="J19" s="112">
        <f t="shared" ca="1" si="19"/>
        <v>6.8613131999864935E-2</v>
      </c>
      <c r="K19" s="112">
        <f t="shared" ca="1" si="19"/>
        <v>6.8613131999864935E-2</v>
      </c>
      <c r="L19" s="112">
        <f t="shared" ca="1" si="19"/>
        <v>6.8613131999864935E-2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6.8613131999864935E-2</v>
      </c>
    </row>
    <row r="20" spans="1:13" x14ac:dyDescent="0.25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0.24301358336257387</v>
      </c>
      <c r="D20" s="114">
        <f ca="1">MAX(0,IFERROR(VLOOKUP(MID(CELL("filename",$A$1),FIND("]",CELL("filename",$A$1))+1,255)&amp;$A20,_datainput!$A$1:$AE$345,4+D$1-1990,FALSE),0))</f>
        <v>0.2845267833515262</v>
      </c>
      <c r="E20" s="114">
        <f t="shared" ref="E20:F20" ca="1" si="20">D20-(D20-$G20)/($G$1-D$1)</f>
        <v>0.2858170785354317</v>
      </c>
      <c r="F20" s="114">
        <f t="shared" ca="1" si="20"/>
        <v>0.28710737371933714</v>
      </c>
      <c r="G20" s="111">
        <f ca="1">INDEX(OFFSET(_summary!$T$26,0,MATCH(MID(CELL("filename",$A$1),FIND("]",CELL("filename",$A$1))+1,255),_summary!$U$25:$AI$25,0),140,1),MATCH($A20,_summary!$U$26:$U$54,0))</f>
        <v>0.28839766890324264</v>
      </c>
      <c r="H20" s="112">
        <f t="shared" ca="1" si="19"/>
        <v>0.28839766890324264</v>
      </c>
      <c r="I20" s="112">
        <f t="shared" ca="1" si="19"/>
        <v>0.28839766890324264</v>
      </c>
      <c r="J20" s="112">
        <f t="shared" ca="1" si="19"/>
        <v>0.28839766890324264</v>
      </c>
      <c r="K20" s="112">
        <f t="shared" ca="1" si="19"/>
        <v>0.28839766890324264</v>
      </c>
      <c r="L20" s="112">
        <f t="shared" ca="1" si="19"/>
        <v>0.28839766890324264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0.28839766890324264</v>
      </c>
    </row>
    <row r="21" spans="1:13" x14ac:dyDescent="0.25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5.2814767598573543E-2</v>
      </c>
      <c r="D21" s="114">
        <f ca="1">MAX(0,IFERROR(VLOOKUP(MID(CELL("filename",$A$1),FIND("]",CELL("filename",$A$1))+1,255)&amp;$A21,_datainput!$A$1:$AE$345,4+D$1-1990,FALSE),0))</f>
        <v>5.4168854785942328E-2</v>
      </c>
      <c r="E21" s="114">
        <f t="shared" ref="E21:F21" ca="1" si="21">D21-(D21-$G21)/($G$1-D$1)</f>
        <v>5.0638682623764461E-2</v>
      </c>
      <c r="F21" s="114">
        <f t="shared" ca="1" si="21"/>
        <v>4.7108510461586595E-2</v>
      </c>
      <c r="G21" s="111">
        <f ca="1">INDEX(OFFSET(_summary!$T$26,0,MATCH(MID(CELL("filename",$A$1),FIND("]",CELL("filename",$A$1))+1,255),_summary!$U$25:$AI$25,0),140,1),MATCH($A21,_summary!$U$26:$U$54,0))</f>
        <v>4.3578338299408728E-2</v>
      </c>
      <c r="H21" s="112">
        <f t="shared" ca="1" si="19"/>
        <v>4.3578338299408728E-2</v>
      </c>
      <c r="I21" s="112">
        <f t="shared" ca="1" si="19"/>
        <v>4.3578338299408728E-2</v>
      </c>
      <c r="J21" s="112">
        <f t="shared" ca="1" si="19"/>
        <v>4.3578338299408728E-2</v>
      </c>
      <c r="K21" s="112">
        <f t="shared" ca="1" si="19"/>
        <v>4.3578338299408728E-2</v>
      </c>
      <c r="L21" s="112">
        <f t="shared" ca="1" si="19"/>
        <v>4.3578338299408728E-2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4.3578338299408728E-2</v>
      </c>
    </row>
    <row r="22" spans="1:13" x14ac:dyDescent="0.25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2.023750604053811E-2</v>
      </c>
      <c r="D22" s="114">
        <f ca="1">MAX(0,IFERROR(VLOOKUP(MID(CELL("filename",$A$1),FIND("]",CELL("filename",$A$1))+1,255)&amp;$A22,_datainput!$A$1:$AE$345,4+D$1-1990,FALSE),0))</f>
        <v>2.0320843545520138E-2</v>
      </c>
      <c r="E22" s="114">
        <f t="shared" ref="E22:F22" ca="1" si="22">D22-(D22-$G22)/($G$1-D$1)</f>
        <v>1.9160438482218569E-2</v>
      </c>
      <c r="F22" s="114">
        <f t="shared" ca="1" si="22"/>
        <v>1.8000033418917E-2</v>
      </c>
      <c r="G22" s="111">
        <f ca="1">INDEX(OFFSET(_summary!$T$26,0,MATCH(MID(CELL("filename",$A$1),FIND("]",CELL("filename",$A$1))+1,255),_summary!$U$25:$AI$25,0),140,1),MATCH($A22,_summary!$U$26:$U$54,0))</f>
        <v>1.6839628355615432E-2</v>
      </c>
      <c r="H22" s="112">
        <f t="shared" ca="1" si="19"/>
        <v>1.6839628355615432E-2</v>
      </c>
      <c r="I22" s="112">
        <f t="shared" ca="1" si="19"/>
        <v>1.6839628355615432E-2</v>
      </c>
      <c r="J22" s="112">
        <f t="shared" ca="1" si="19"/>
        <v>1.6839628355615432E-2</v>
      </c>
      <c r="K22" s="112">
        <f t="shared" ca="1" si="19"/>
        <v>1.6839628355615432E-2</v>
      </c>
      <c r="L22" s="112">
        <f t="shared" ca="1" si="19"/>
        <v>1.6839628355615432E-2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1.6839628355615432E-2</v>
      </c>
    </row>
    <row r="23" spans="1:13" x14ac:dyDescent="0.25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3.6599707333285054E-2</v>
      </c>
      <c r="D23" s="114">
        <f ca="1">MAX(0,IFERROR(VLOOKUP(MID(CELL("filename",$A$1),FIND("]",CELL("filename",$A$1))+1,255)&amp;$A23,_datainput!$A$1:$AE$345,4+D$1-1990,FALSE),0))</f>
        <v>3.5744808679270525E-2</v>
      </c>
      <c r="E23" s="114">
        <f t="shared" ref="E23:F23" ca="1" si="23">D23-(D23-$G23)/($G$1-D$1)</f>
        <v>3.5008101468464184E-2</v>
      </c>
      <c r="F23" s="114">
        <f t="shared" ca="1" si="23"/>
        <v>3.4271394257657843E-2</v>
      </c>
      <c r="G23" s="111">
        <f ca="1">INDEX(OFFSET(_summary!$T$26,0,MATCH(MID(CELL("filename",$A$1),FIND("]",CELL("filename",$A$1))+1,255),_summary!$U$25:$AI$25,0),140,1),MATCH($A23,_summary!$U$26:$U$54,0))</f>
        <v>3.3534687046851502E-2</v>
      </c>
      <c r="H23" s="112">
        <f t="shared" ca="1" si="19"/>
        <v>3.3534687046851502E-2</v>
      </c>
      <c r="I23" s="112">
        <f t="shared" ca="1" si="19"/>
        <v>3.3534687046851502E-2</v>
      </c>
      <c r="J23" s="112">
        <f t="shared" ca="1" si="19"/>
        <v>3.3534687046851502E-2</v>
      </c>
      <c r="K23" s="112">
        <f t="shared" ca="1" si="19"/>
        <v>3.3534687046851502E-2</v>
      </c>
      <c r="L23" s="112">
        <f t="shared" ca="1" si="19"/>
        <v>3.3534687046851502E-2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3.3534687046851502E-2</v>
      </c>
    </row>
    <row r="24" spans="1:13" x14ac:dyDescent="0.25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3.594193886412865E-2</v>
      </c>
      <c r="D24" s="114">
        <f ca="1">MAX(0,IFERROR(VLOOKUP(MID(CELL("filename",$A$1),FIND("]",CELL("filename",$A$1))+1,255)&amp;$A24,_datainput!$A$1:$AE$345,4+D$1-1990,FALSE),0))</f>
        <v>3.6202111361059004E-2</v>
      </c>
      <c r="E24" s="114">
        <f t="shared" ref="E24:F24" ca="1" si="24">D24-(D24-$G24)/($G$1-D$1)</f>
        <v>3.3418380614610541E-2</v>
      </c>
      <c r="F24" s="114">
        <f t="shared" ca="1" si="24"/>
        <v>3.0634649868162077E-2</v>
      </c>
      <c r="G24" s="111">
        <f ca="1">INDEX(OFFSET(_summary!$T$26,0,MATCH(MID(CELL("filename",$A$1),FIND("]",CELL("filename",$A$1))+1,255),_summary!$U$25:$AI$25,0),140,1),MATCH($A24,_summary!$U$26:$U$54,0))</f>
        <v>2.7850919121713613E-2</v>
      </c>
      <c r="H24" s="112">
        <f t="shared" ca="1" si="19"/>
        <v>2.7850919121713613E-2</v>
      </c>
      <c r="I24" s="112">
        <f t="shared" ca="1" si="19"/>
        <v>2.7850919121713613E-2</v>
      </c>
      <c r="J24" s="112">
        <f t="shared" ca="1" si="19"/>
        <v>2.7850919121713613E-2</v>
      </c>
      <c r="K24" s="112">
        <f t="shared" ca="1" si="19"/>
        <v>2.7850919121713613E-2</v>
      </c>
      <c r="L24" s="112">
        <f t="shared" ca="1" si="19"/>
        <v>2.7850919121713613E-2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2.7850919121713613E-2</v>
      </c>
    </row>
    <row r="25" spans="1:13" x14ac:dyDescent="0.25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9.5676045256027228E-2</v>
      </c>
      <c r="D25" s="114">
        <f ca="1">MAX(0,IFERROR(VLOOKUP(MID(CELL("filename",$A$1),FIND("]",CELL("filename",$A$1))+1,255)&amp;$A25,_datainput!$A$1:$AE$345,4+D$1-1990,FALSE),0))</f>
        <v>8.6354061735062798E-2</v>
      </c>
      <c r="E25" s="114">
        <f t="shared" ref="E25:F25" ca="1" si="25">D25-(D25-$G25)/($G$1-D$1)</f>
        <v>8.6766370193833167E-2</v>
      </c>
      <c r="F25" s="114">
        <f t="shared" ca="1" si="25"/>
        <v>8.7178678652603536E-2</v>
      </c>
      <c r="G25" s="111">
        <f ca="1">INDEX(OFFSET(_summary!$T$26,0,MATCH(MID(CELL("filename",$A$1),FIND("]",CELL("filename",$A$1))+1,255),_summary!$U$25:$AI$25,0),140,1),MATCH($A25,_summary!$U$26:$U$54,0))</f>
        <v>8.7590987111373905E-2</v>
      </c>
      <c r="H25" s="112">
        <f t="shared" ca="1" si="19"/>
        <v>8.7590987111373905E-2</v>
      </c>
      <c r="I25" s="112">
        <f t="shared" ca="1" si="19"/>
        <v>8.7590987111373905E-2</v>
      </c>
      <c r="J25" s="112">
        <f t="shared" ca="1" si="19"/>
        <v>8.7590987111373905E-2</v>
      </c>
      <c r="K25" s="112">
        <f t="shared" ca="1" si="19"/>
        <v>8.7590987111373905E-2</v>
      </c>
      <c r="L25" s="112">
        <f t="shared" ca="1" si="19"/>
        <v>8.7590987111373905E-2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8.7590987111373905E-2</v>
      </c>
    </row>
    <row r="26" spans="1:13" x14ac:dyDescent="0.25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7.04219673335445E-2</v>
      </c>
      <c r="D26" s="114">
        <f ca="1">MAX(0,IFERROR(VLOOKUP(MID(CELL("filename",$A$1),FIND("]",CELL("filename",$A$1))+1,255)&amp;$A26,_datainput!$A$1:$AE$345,4+D$1-1990,FALSE),0))</f>
        <v>7.4586932899310912E-2</v>
      </c>
      <c r="E26" s="114">
        <f t="shared" ref="E26:F26" ca="1" si="26">D26-(D26-$G26)/($G$1-D$1)</f>
        <v>6.6458739395139008E-2</v>
      </c>
      <c r="F26" s="114">
        <f t="shared" ca="1" si="26"/>
        <v>5.8330545890967103E-2</v>
      </c>
      <c r="G26" s="111">
        <f ca="1">INDEX(OFFSET(_summary!$T$26,0,MATCH(MID(CELL("filename",$A$1),FIND("]",CELL("filename",$A$1))+1,255),_summary!$U$25:$AI$25,0),140,1),MATCH($A26,_summary!$U$26:$U$54,0))</f>
        <v>5.0202352386795206E-2</v>
      </c>
      <c r="H26" s="112">
        <f t="shared" ca="1" si="19"/>
        <v>5.0202352386795206E-2</v>
      </c>
      <c r="I26" s="112">
        <f t="shared" ca="1" si="19"/>
        <v>5.0202352386795206E-2</v>
      </c>
      <c r="J26" s="112">
        <f t="shared" ca="1" si="19"/>
        <v>5.0202352386795206E-2</v>
      </c>
      <c r="K26" s="112">
        <f t="shared" ca="1" si="19"/>
        <v>5.0202352386795206E-2</v>
      </c>
      <c r="L26" s="112">
        <f t="shared" ca="1" si="19"/>
        <v>5.0202352386795206E-2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5.0202352386795206E-2</v>
      </c>
    </row>
    <row r="27" spans="1:13" x14ac:dyDescent="0.25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0.14585619095005972</v>
      </c>
      <c r="D27" s="114">
        <f ca="1">MAX(0,IFERROR(VLOOKUP(MID(CELL("filename",$A$1),FIND("]",CELL("filename",$A$1))+1,255)&amp;$A27,_datainput!$A$1:$AE$345,4+D$1-1990,FALSE),0))</f>
        <v>0.14481433940690183</v>
      </c>
      <c r="E27" s="114">
        <f t="shared" ref="E27:F27" ca="1" si="27">D27-(D27-$G27)/($G$1-D$1)</f>
        <v>0.14652193647960116</v>
      </c>
      <c r="F27" s="114">
        <f t="shared" ca="1" si="27"/>
        <v>0.14822953355230051</v>
      </c>
      <c r="G27" s="111">
        <f ca="1">INDEX(OFFSET(_summary!$T$26,0,MATCH(MID(CELL("filename",$A$1),FIND("]",CELL("filename",$A$1))+1,255),_summary!$U$25:$AI$25,0),140,1),MATCH($A27,_summary!$U$26:$U$54,0))</f>
        <v>0.14993713062499983</v>
      </c>
      <c r="H27" s="112">
        <f t="shared" ca="1" si="19"/>
        <v>0.14993713062499983</v>
      </c>
      <c r="I27" s="112">
        <f t="shared" ca="1" si="19"/>
        <v>0.14993713062499983</v>
      </c>
      <c r="J27" s="112">
        <f t="shared" ca="1" si="19"/>
        <v>0.14993713062499983</v>
      </c>
      <c r="K27" s="112">
        <f t="shared" ca="1" si="19"/>
        <v>0.14993713062499983</v>
      </c>
      <c r="L27" s="112">
        <f t="shared" ca="1" si="19"/>
        <v>0.14993713062499983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0.14993713062499983</v>
      </c>
    </row>
    <row r="28" spans="1:13" x14ac:dyDescent="0.25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0.64011483951228454</v>
      </c>
      <c r="D28" s="114">
        <f ca="1">MAX(0,IFERROR(VLOOKUP(MID(CELL("filename",$A$1),FIND("]",CELL("filename",$A$1))+1,255)&amp;$A28,_datainput!$A$1:$AE$345,4+D$1-1990,FALSE),0))</f>
        <v>0.64646256373601618</v>
      </c>
      <c r="E28" s="114">
        <f t="shared" ref="E28:F28" ca="1" si="28">D28-(D28-$G28)/($G$1-D$1)</f>
        <v>0.64436490814227143</v>
      </c>
      <c r="F28" s="114">
        <f t="shared" ca="1" si="28"/>
        <v>0.64226725254852668</v>
      </c>
      <c r="G28" s="111">
        <f ca="1">INDEX(OFFSET(_summary!$T$26,0,MATCH(MID(CELL("filename",$A$1),FIND("]",CELL("filename",$A$1))+1,255),_summary!$U$25:$AI$25,0),140,1),MATCH($A28,_summary!$U$26:$U$54,0))</f>
        <v>0.64016959695478204</v>
      </c>
      <c r="H28" s="112">
        <f t="shared" ca="1" si="19"/>
        <v>0.64016959695478204</v>
      </c>
      <c r="I28" s="112">
        <f t="shared" ca="1" si="19"/>
        <v>0.64016959695478204</v>
      </c>
      <c r="J28" s="112">
        <f t="shared" ca="1" si="19"/>
        <v>0.64016959695478204</v>
      </c>
      <c r="K28" s="112">
        <f t="shared" ca="1" si="19"/>
        <v>0.64016959695478204</v>
      </c>
      <c r="L28" s="112">
        <f t="shared" ca="1" si="19"/>
        <v>0.64016959695478204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0.64016959695478204</v>
      </c>
    </row>
    <row r="29" spans="1:13" x14ac:dyDescent="0.25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8.5654907693987467E-2</v>
      </c>
      <c r="D29" s="114">
        <f ca="1">MAX(0,IFERROR(VLOOKUP(MID(CELL("filename",$A$1),FIND("]",CELL("filename",$A$1))+1,255)&amp;$A29,_datainput!$A$1:$AE$345,4+D$1-1990,FALSE),0))</f>
        <v>8.5654907693987467E-2</v>
      </c>
      <c r="E29" s="114">
        <f t="shared" ref="E29:F29" ca="1" si="29">D29-(D29-$G29)/($G$1-D$1)</f>
        <v>8.3176565456995699E-2</v>
      </c>
      <c r="F29" s="114">
        <f t="shared" ca="1" si="29"/>
        <v>8.0698223220003931E-2</v>
      </c>
      <c r="G29" s="111">
        <f ca="1">INDEX(OFFSET(_summary!$T$26,0,MATCH(MID(CELL("filename",$A$1),FIND("]",CELL("filename",$A$1))+1,255),_summary!$U$25:$AI$25,0),140,1),MATCH($A29,_summary!$U$26:$U$54,0))</f>
        <v>7.8219880983012163E-2</v>
      </c>
      <c r="H29" s="112">
        <f t="shared" ca="1" si="19"/>
        <v>7.8219880983012163E-2</v>
      </c>
      <c r="I29" s="112">
        <f t="shared" ca="1" si="19"/>
        <v>7.8219880983012163E-2</v>
      </c>
      <c r="J29" s="112">
        <f t="shared" ca="1" si="19"/>
        <v>7.8219880983012163E-2</v>
      </c>
      <c r="K29" s="112">
        <f t="shared" ca="1" si="19"/>
        <v>7.8219880983012163E-2</v>
      </c>
      <c r="L29" s="112">
        <f t="shared" ca="1" si="19"/>
        <v>7.8219880983012163E-2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7.8219880983012163E-2</v>
      </c>
    </row>
    <row r="30" spans="1:13" x14ac:dyDescent="0.25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0.11601632532149804</v>
      </c>
      <c r="D30" s="114">
        <f ca="1">MAX(0,IFERROR(VLOOKUP(MID(CELL("filename",$A$1),FIND("]",CELL("filename",$A$1))+1,255)&amp;$A30,_datainput!$A$1:$AE$345,4+D$1-1990,FALSE),0))</f>
        <v>0.11785282740565999</v>
      </c>
      <c r="E30" s="114">
        <f t="shared" ref="E30:F30" ca="1" si="30">D30-(D30-$G30)/($G$1-D$1)</f>
        <v>0.11657342804449181</v>
      </c>
      <c r="F30" s="114">
        <f t="shared" ca="1" si="30"/>
        <v>0.11529402868332364</v>
      </c>
      <c r="G30" s="111">
        <f ca="1">INDEX(OFFSET(_summary!$T$26,0,MATCH(MID(CELL("filename",$A$1),FIND("]",CELL("filename",$A$1))+1,255),_summary!$U$25:$AI$25,0),140,1),MATCH($A30,_summary!$U$26:$U$54,0))</f>
        <v>0.11401462932215546</v>
      </c>
      <c r="H30" s="112">
        <f t="shared" ca="1" si="19"/>
        <v>0.11401462932215546</v>
      </c>
      <c r="I30" s="112">
        <f t="shared" ca="1" si="19"/>
        <v>0.11401462932215546</v>
      </c>
      <c r="J30" s="112">
        <f t="shared" ca="1" si="19"/>
        <v>0.11401462932215546</v>
      </c>
      <c r="K30" s="112">
        <f t="shared" ca="1" si="19"/>
        <v>0.11401462932215546</v>
      </c>
      <c r="L30" s="112">
        <f t="shared" ca="1" si="19"/>
        <v>0.11401462932215546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0.11401462932215546</v>
      </c>
    </row>
    <row r="31" spans="1:13" x14ac:dyDescent="0.25">
      <c r="A31" t="s">
        <v>12</v>
      </c>
      <c r="B31">
        <f t="shared" ref="B31:B62" si="31">B2+1</f>
        <v>2</v>
      </c>
      <c r="C31" s="114">
        <f ca="1">MAX(0,IFERROR(VLOOKUP(MID(CELL("filename",$A$1),FIND("]",CELL("filename",$A$1))+1,255)&amp;$A31,_datainput!$A$1:$AE$345,4+C$1-1990,FALSE),0))</f>
        <v>9.0439960836605771E-2</v>
      </c>
      <c r="D31" s="114">
        <f ca="1">MAX(0,IFERROR(VLOOKUP(MID(CELL("filename",$A$1),FIND("]",CELL("filename",$A$1))+1,255)&amp;$A31,_datainput!$A$1:$AE$345,4+D$1-1990,FALSE),0))</f>
        <v>8.9883507158621159E-2</v>
      </c>
      <c r="E31" s="114">
        <f t="shared" ref="E31:F31" ca="1" si="32">D31-(D31-$G31)/($G$1-D$1)</f>
        <v>8.9436170391910416E-2</v>
      </c>
      <c r="F31" s="114">
        <f t="shared" ca="1" si="32"/>
        <v>8.8988833625199687E-2</v>
      </c>
      <c r="G31" s="111">
        <f ca="1">INDEX(OFFSET(_summary!$T$26,0,MATCH(MID(CELL("filename",$A$1),FIND("]",CELL("filename",$A$1))+1,255),_summary!$U$25:$AI$25,0),140,1),MATCH($A31,_summary!$U$26:$U$54,0))</f>
        <v>8.8541496858488944E-2</v>
      </c>
      <c r="H31" s="112">
        <f t="shared" ca="1" si="19"/>
        <v>8.8541496858488944E-2</v>
      </c>
      <c r="I31" s="112">
        <f t="shared" ca="1" si="19"/>
        <v>8.8541496858488944E-2</v>
      </c>
      <c r="J31" s="112">
        <f t="shared" ca="1" si="19"/>
        <v>8.8541496858488944E-2</v>
      </c>
      <c r="K31" s="112">
        <f t="shared" ca="1" si="19"/>
        <v>8.8541496858488944E-2</v>
      </c>
      <c r="L31" s="112">
        <f t="shared" ca="1" si="19"/>
        <v>8.8541496858488944E-2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8.8541496858488944E-2</v>
      </c>
    </row>
    <row r="32" spans="1:13" x14ac:dyDescent="0.25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4.5885530982124396E-2</v>
      </c>
      <c r="D32" s="114">
        <f ca="1">MAX(0,IFERROR(VLOOKUP(MID(CELL("filename",$A$1),FIND("]",CELL("filename",$A$1))+1,255)&amp;$A32,_datainput!$A$1:$AE$345,4+D$1-1990,FALSE),0))</f>
        <v>4.5114303671096971E-2</v>
      </c>
      <c r="E32" s="114">
        <f t="shared" ref="E32:F32" ca="1" si="33">D32-(D32-$G32)/($G$1-D$1)</f>
        <v>4.666442497620351E-2</v>
      </c>
      <c r="F32" s="114">
        <f t="shared" ca="1" si="33"/>
        <v>4.8214546281310056E-2</v>
      </c>
      <c r="G32" s="111">
        <f ca="1">INDEX(OFFSET(_summary!$T$26,0,MATCH(MID(CELL("filename",$A$1),FIND("]",CELL("filename",$A$1))+1,255),_summary!$U$25:$AI$25,0),140,1),MATCH($A32,_summary!$U$26:$U$54,0))</f>
        <v>4.9764667586416594E-2</v>
      </c>
      <c r="H32" s="112">
        <f t="shared" ca="1" si="19"/>
        <v>4.9764667586416594E-2</v>
      </c>
      <c r="I32" s="112">
        <f t="shared" ca="1" si="19"/>
        <v>4.9764667586416594E-2</v>
      </c>
      <c r="J32" s="112">
        <f t="shared" ca="1" si="19"/>
        <v>4.9764667586416594E-2</v>
      </c>
      <c r="K32" s="112">
        <f t="shared" ca="1" si="19"/>
        <v>4.9764667586416594E-2</v>
      </c>
      <c r="L32" s="112">
        <f t="shared" ca="1" si="19"/>
        <v>4.9764667586416594E-2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4.9764667586416594E-2</v>
      </c>
    </row>
    <row r="33" spans="1:13" x14ac:dyDescent="0.25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0.10807365967961829</v>
      </c>
      <c r="D33" s="114">
        <f ca="1">MAX(0,IFERROR(VLOOKUP(MID(CELL("filename",$A$1),FIND("]",CELL("filename",$A$1))+1,255)&amp;$A33,_datainput!$A$1:$AE$345,4+D$1-1990,FALSE),0))</f>
        <v>0.11031679282340713</v>
      </c>
      <c r="E33" s="114">
        <f t="shared" ref="E33:F33" ca="1" si="34">D33-(D33-$G33)/($G$1-D$1)</f>
        <v>0.10695308110678507</v>
      </c>
      <c r="F33" s="114">
        <f t="shared" ca="1" si="34"/>
        <v>0.10358936939016303</v>
      </c>
      <c r="G33" s="111">
        <f ca="1">INDEX(OFFSET(_summary!$T$26,0,MATCH(MID(CELL("filename",$A$1),FIND("]",CELL("filename",$A$1))+1,255),_summary!$U$25:$AI$25,0),140,1),MATCH($A33,_summary!$U$26:$U$54,0))</f>
        <v>0.10022565767354097</v>
      </c>
      <c r="H33" s="112">
        <f t="shared" ca="1" si="19"/>
        <v>0.10022565767354097</v>
      </c>
      <c r="I33" s="112">
        <f t="shared" ca="1" si="19"/>
        <v>0.10022565767354097</v>
      </c>
      <c r="J33" s="112">
        <f t="shared" ca="1" si="19"/>
        <v>0.10022565767354097</v>
      </c>
      <c r="K33" s="112">
        <f t="shared" ca="1" si="19"/>
        <v>0.10022565767354097</v>
      </c>
      <c r="L33" s="112">
        <f t="shared" ca="1" si="19"/>
        <v>0.10022565767354097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0.10022565767354097</v>
      </c>
    </row>
    <row r="34" spans="1:13" x14ac:dyDescent="0.25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2.4609654692621573E-2</v>
      </c>
      <c r="D34" s="114">
        <f ca="1">MAX(0,IFERROR(VLOOKUP(MID(CELL("filename",$A$1),FIND("]",CELL("filename",$A$1))+1,255)&amp;$A34,_datainput!$A$1:$AE$345,4+D$1-1990,FALSE),0))</f>
        <v>2.5605599406297624E-2</v>
      </c>
      <c r="E34" s="114">
        <f t="shared" ref="E34:F34" ca="1" si="35">D34-(D34-$G34)/($G$1-D$1)</f>
        <v>2.3734073615515626E-2</v>
      </c>
      <c r="F34" s="114">
        <f t="shared" ca="1" si="35"/>
        <v>2.1862547824733625E-2</v>
      </c>
      <c r="G34" s="111">
        <f ca="1">INDEX(OFFSET(_summary!$T$26,0,MATCH(MID(CELL("filename",$A$1),FIND("]",CELL("filename",$A$1))+1,255),_summary!$U$25:$AI$25,0),140,1),MATCH($A34,_summary!$U$26:$U$54,0))</f>
        <v>1.9991022033951627E-2</v>
      </c>
      <c r="H34" s="112">
        <f t="shared" ca="1" si="19"/>
        <v>1.9991022033951627E-2</v>
      </c>
      <c r="I34" s="112">
        <f t="shared" ca="1" si="19"/>
        <v>1.9991022033951627E-2</v>
      </c>
      <c r="J34" s="112">
        <f t="shared" ca="1" si="19"/>
        <v>1.9991022033951627E-2</v>
      </c>
      <c r="K34" s="112">
        <f t="shared" ca="1" si="19"/>
        <v>1.9991022033951627E-2</v>
      </c>
      <c r="L34" s="112">
        <f t="shared" ca="1" si="19"/>
        <v>1.9991022033951627E-2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1.9991022033951627E-2</v>
      </c>
    </row>
    <row r="35" spans="1:13" x14ac:dyDescent="0.25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0.16546320381003154</v>
      </c>
      <c r="D35" s="114">
        <f ca="1">MAX(0,IFERROR(VLOOKUP(MID(CELL("filename",$A$1),FIND("]",CELL("filename",$A$1))+1,255)&amp;$A35,_datainput!$A$1:$AE$345,4+D$1-1990,FALSE),0))</f>
        <v>0.16791917350349805</v>
      </c>
      <c r="E35" s="114">
        <f t="shared" ref="E35:F35" ca="1" si="36">D35-(D35-$G35)/($G$1-D$1)</f>
        <v>0.16091074574836892</v>
      </c>
      <c r="F35" s="114">
        <f t="shared" ca="1" si="36"/>
        <v>0.15390231799323978</v>
      </c>
      <c r="G35" s="111">
        <f ca="1">INDEX(OFFSET(_summary!$T$26,0,MATCH(MID(CELL("filename",$A$1),FIND("]",CELL("filename",$A$1))+1,255),_summary!$U$25:$AI$25,0),140,1),MATCH($A35,_summary!$U$26:$U$54,0))</f>
        <v>0.14689389023811067</v>
      </c>
      <c r="H35" s="112">
        <f t="shared" ref="H35:L50" ca="1" si="37">G35-5*(G35-$M35)/($M$1-G$1)</f>
        <v>0.14689389023811067</v>
      </c>
      <c r="I35" s="112">
        <f t="shared" ca="1" si="37"/>
        <v>0.14689389023811067</v>
      </c>
      <c r="J35" s="112">
        <f t="shared" ca="1" si="37"/>
        <v>0.14689389023811067</v>
      </c>
      <c r="K35" s="112">
        <f t="shared" ca="1" si="37"/>
        <v>0.14689389023811067</v>
      </c>
      <c r="L35" s="112">
        <f t="shared" ca="1" si="37"/>
        <v>0.14689389023811067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0.14689389023811067</v>
      </c>
    </row>
    <row r="36" spans="1:13" x14ac:dyDescent="0.25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6.2523221865276923E-2</v>
      </c>
      <c r="D36" s="114">
        <f ca="1">MAX(0,IFERROR(VLOOKUP(MID(CELL("filename",$A$1),FIND("]",CELL("filename",$A$1))+1,255)&amp;$A36,_datainput!$A$1:$AE$345,4+D$1-1990,FALSE),0))</f>
        <v>6.2735610396898706E-2</v>
      </c>
      <c r="E36" s="114">
        <f t="shared" ref="E36:F36" ca="1" si="38">D36-(D36-$G36)/($G$1-D$1)</f>
        <v>6.2345148286081044E-2</v>
      </c>
      <c r="F36" s="114">
        <f t="shared" ca="1" si="38"/>
        <v>6.1954686175263382E-2</v>
      </c>
      <c r="G36" s="111">
        <f ca="1">INDEX(OFFSET(_summary!$T$26,0,MATCH(MID(CELL("filename",$A$1),FIND("]",CELL("filename",$A$1))+1,255),_summary!$U$25:$AI$25,0),140,1),MATCH($A36,_summary!$U$26:$U$54,0))</f>
        <v>6.156422406444572E-2</v>
      </c>
      <c r="H36" s="112">
        <f t="shared" ca="1" si="37"/>
        <v>6.156422406444572E-2</v>
      </c>
      <c r="I36" s="112">
        <f t="shared" ca="1" si="37"/>
        <v>6.156422406444572E-2</v>
      </c>
      <c r="J36" s="112">
        <f t="shared" ca="1" si="37"/>
        <v>6.156422406444572E-2</v>
      </c>
      <c r="K36" s="112">
        <f t="shared" ca="1" si="37"/>
        <v>6.156422406444572E-2</v>
      </c>
      <c r="L36" s="112">
        <f t="shared" ca="1" si="37"/>
        <v>6.156422406444572E-2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6.156422406444572E-2</v>
      </c>
    </row>
    <row r="37" spans="1:13" x14ac:dyDescent="0.25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6.6919655351274268E-2</v>
      </c>
      <c r="D37" s="114">
        <f ca="1">MAX(0,IFERROR(VLOOKUP(MID(CELL("filename",$A$1),FIND("]",CELL("filename",$A$1))+1,255)&amp;$A37,_datainput!$A$1:$AE$345,4+D$1-1990,FALSE),0))</f>
        <v>6.5051222012525292E-2</v>
      </c>
      <c r="E37" s="114">
        <f t="shared" ref="E37:F37" ca="1" si="39">D37-(D37-$G37)/($G$1-D$1)</f>
        <v>6.3954819998015042E-2</v>
      </c>
      <c r="F37" s="114">
        <f t="shared" ca="1" si="39"/>
        <v>6.2858417983504805E-2</v>
      </c>
      <c r="G37" s="111">
        <f ca="1">INDEX(OFFSET(_summary!$T$26,0,MATCH(MID(CELL("filename",$A$1),FIND("]",CELL("filename",$A$1))+1,255),_summary!$U$25:$AI$25,0),140,1),MATCH($A37,_summary!$U$26:$U$54,0))</f>
        <v>6.1762015968994555E-2</v>
      </c>
      <c r="H37" s="112">
        <f t="shared" ca="1" si="37"/>
        <v>6.1762015968994555E-2</v>
      </c>
      <c r="I37" s="112">
        <f t="shared" ca="1" si="37"/>
        <v>6.1762015968994555E-2</v>
      </c>
      <c r="J37" s="112">
        <f t="shared" ca="1" si="37"/>
        <v>6.1762015968994555E-2</v>
      </c>
      <c r="K37" s="112">
        <f t="shared" ca="1" si="37"/>
        <v>6.1762015968994555E-2</v>
      </c>
      <c r="L37" s="112">
        <f t="shared" ca="1" si="37"/>
        <v>6.1762015968994555E-2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6.1762015968994555E-2</v>
      </c>
    </row>
    <row r="38" spans="1:13" x14ac:dyDescent="0.25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3.2597829858645629E-2</v>
      </c>
      <c r="D38" s="114">
        <f ca="1">MAX(0,IFERROR(VLOOKUP(MID(CELL("filename",$A$1),FIND("]",CELL("filename",$A$1))+1,255)&amp;$A38,_datainput!$A$1:$AE$345,4+D$1-1990,FALSE),0))</f>
        <v>3.276804039851338E-2</v>
      </c>
      <c r="E38" s="114">
        <f t="shared" ref="E38:F38" ca="1" si="40">D38-(D38-$G38)/($G$1-D$1)</f>
        <v>3.3295637868798383E-2</v>
      </c>
      <c r="F38" s="114">
        <f t="shared" ca="1" si="40"/>
        <v>3.3823235339083386E-2</v>
      </c>
      <c r="G38" s="111">
        <f ca="1">INDEX(OFFSET(_summary!$T$26,0,MATCH(MID(CELL("filename",$A$1),FIND("]",CELL("filename",$A$1))+1,255),_summary!$U$25:$AI$25,0),140,1),MATCH($A38,_summary!$U$26:$U$54,0))</f>
        <v>3.435083280936839E-2</v>
      </c>
      <c r="H38" s="112">
        <f t="shared" ca="1" si="37"/>
        <v>3.435083280936839E-2</v>
      </c>
      <c r="I38" s="112">
        <f t="shared" ca="1" si="37"/>
        <v>3.435083280936839E-2</v>
      </c>
      <c r="J38" s="112">
        <f t="shared" ca="1" si="37"/>
        <v>3.435083280936839E-2</v>
      </c>
      <c r="K38" s="112">
        <f t="shared" ca="1" si="37"/>
        <v>3.435083280936839E-2</v>
      </c>
      <c r="L38" s="112">
        <f t="shared" ca="1" si="37"/>
        <v>3.435083280936839E-2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3.435083280936839E-2</v>
      </c>
    </row>
    <row r="39" spans="1:13" x14ac:dyDescent="0.25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0.33391651346553491</v>
      </c>
      <c r="D39" s="114">
        <f ca="1">MAX(0,IFERROR(VLOOKUP(MID(CELL("filename",$A$1),FIND("]",CELL("filename",$A$1))+1,255)&amp;$A39,_datainput!$A$1:$AE$345,4+D$1-1990,FALSE),0))</f>
        <v>0.32933311561372736</v>
      </c>
      <c r="E39" s="114">
        <f t="shared" ref="E39:F39" ca="1" si="41">D39-(D39-$G39)/($G$1-D$1)</f>
        <v>0.32773106503621718</v>
      </c>
      <c r="F39" s="114">
        <f t="shared" ca="1" si="41"/>
        <v>0.32612901445870701</v>
      </c>
      <c r="G39" s="111">
        <f ca="1">INDEX(OFFSET(_summary!$T$26,0,MATCH(MID(CELL("filename",$A$1),FIND("]",CELL("filename",$A$1))+1,255),_summary!$U$25:$AI$25,0),140,1),MATCH($A39,_summary!$U$26:$U$54,0))</f>
        <v>0.32452696388119684</v>
      </c>
      <c r="H39" s="112">
        <f t="shared" ca="1" si="37"/>
        <v>0.32452696388119684</v>
      </c>
      <c r="I39" s="112">
        <f t="shared" ca="1" si="37"/>
        <v>0.32452696388119684</v>
      </c>
      <c r="J39" s="112">
        <f t="shared" ca="1" si="37"/>
        <v>0.32452696388119684</v>
      </c>
      <c r="K39" s="112">
        <f t="shared" ca="1" si="37"/>
        <v>0.32452696388119684</v>
      </c>
      <c r="L39" s="112">
        <f t="shared" ca="1" si="37"/>
        <v>0.32452696388119684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0.32452696388119684</v>
      </c>
    </row>
    <row r="40" spans="1:13" x14ac:dyDescent="0.25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0.13924159073027917</v>
      </c>
      <c r="D40" s="114">
        <f ca="1">MAX(0,IFERROR(VLOOKUP(MID(CELL("filename",$A$1),FIND("]",CELL("filename",$A$1))+1,255)&amp;$A40,_datainput!$A$1:$AE$345,4+D$1-1990,FALSE),0))</f>
        <v>0.14081815962522895</v>
      </c>
      <c r="E40" s="114">
        <f t="shared" ref="E40:F40" ca="1" si="42">D40-(D40-$G40)/($G$1-D$1)</f>
        <v>0.14321714505618185</v>
      </c>
      <c r="F40" s="114">
        <f t="shared" ca="1" si="42"/>
        <v>0.14561613048713473</v>
      </c>
      <c r="G40" s="111">
        <f ca="1">INDEX(OFFSET(_summary!$T$26,0,MATCH(MID(CELL("filename",$A$1),FIND("]",CELL("filename",$A$1))+1,255),_summary!$U$25:$AI$25,0),140,1),MATCH($A40,_summary!$U$26:$U$54,0))</f>
        <v>0.14801511591808764</v>
      </c>
      <c r="H40" s="112">
        <f t="shared" ca="1" si="37"/>
        <v>0.14801511591808764</v>
      </c>
      <c r="I40" s="112">
        <f t="shared" ca="1" si="37"/>
        <v>0.14801511591808764</v>
      </c>
      <c r="J40" s="112">
        <f t="shared" ca="1" si="37"/>
        <v>0.14801511591808764</v>
      </c>
      <c r="K40" s="112">
        <f t="shared" ca="1" si="37"/>
        <v>0.14801511591808764</v>
      </c>
      <c r="L40" s="112">
        <f t="shared" ca="1" si="37"/>
        <v>0.14801511591808764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0.14801511591808764</v>
      </c>
    </row>
    <row r="41" spans="1:13" x14ac:dyDescent="0.25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6.5769052394608854E-2</v>
      </c>
      <c r="D41" s="114">
        <f ca="1">MAX(0,IFERROR(VLOOKUP(MID(CELL("filename",$A$1),FIND("]",CELL("filename",$A$1))+1,255)&amp;$A41,_datainput!$A$1:$AE$345,4+D$1-1990,FALSE),0))</f>
        <v>6.700531677723387E-2</v>
      </c>
      <c r="E41" s="114">
        <f t="shared" ref="E41:F41" ca="1" si="43">D41-(D41-$G41)/($G$1-D$1)</f>
        <v>6.7997603325736122E-2</v>
      </c>
      <c r="F41" s="114">
        <f t="shared" ca="1" si="43"/>
        <v>6.8989889874238375E-2</v>
      </c>
      <c r="G41" s="111">
        <f ca="1">INDEX(OFFSET(_summary!$T$26,0,MATCH(MID(CELL("filename",$A$1),FIND("]",CELL("filename",$A$1))+1,255),_summary!$U$25:$AI$25,0),140,1),MATCH($A41,_summary!$U$26:$U$54,0))</f>
        <v>6.9982176422740641E-2</v>
      </c>
      <c r="H41" s="112">
        <f t="shared" ca="1" si="37"/>
        <v>6.9982176422740641E-2</v>
      </c>
      <c r="I41" s="112">
        <f t="shared" ca="1" si="37"/>
        <v>6.9982176422740641E-2</v>
      </c>
      <c r="J41" s="112">
        <f t="shared" ca="1" si="37"/>
        <v>6.9982176422740641E-2</v>
      </c>
      <c r="K41" s="112">
        <f t="shared" ca="1" si="37"/>
        <v>6.9982176422740641E-2</v>
      </c>
      <c r="L41" s="112">
        <f t="shared" ca="1" si="37"/>
        <v>6.9982176422740641E-2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6.9982176422740641E-2</v>
      </c>
    </row>
    <row r="42" spans="1:13" x14ac:dyDescent="0.25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6.9097512971521738E-2</v>
      </c>
      <c r="D42" s="114">
        <f ca="1">MAX(0,IFERROR(VLOOKUP(MID(CELL("filename",$A$1),FIND("]",CELL("filename",$A$1))+1,255)&amp;$A42,_datainput!$A$1:$AE$345,4+D$1-1990,FALSE),0))</f>
        <v>6.7303857683453858E-2</v>
      </c>
      <c r="E42" s="114">
        <f t="shared" ref="E42:F42" ca="1" si="44">D42-(D42-$G42)/($G$1-D$1)</f>
        <v>6.0225546267797997E-2</v>
      </c>
      <c r="F42" s="114">
        <f t="shared" ca="1" si="44"/>
        <v>5.3147234852142136E-2</v>
      </c>
      <c r="G42" s="111">
        <f ca="1">INDEX(OFFSET(_summary!$T$26,0,MATCH(MID(CELL("filename",$A$1),FIND("]",CELL("filename",$A$1))+1,255),_summary!$U$25:$AI$25,0),140,1),MATCH($A42,_summary!$U$26:$U$54,0))</f>
        <v>4.6068923436486282E-2</v>
      </c>
      <c r="H42" s="112">
        <f t="shared" ca="1" si="37"/>
        <v>4.6068923436486282E-2</v>
      </c>
      <c r="I42" s="112">
        <f t="shared" ca="1" si="37"/>
        <v>4.6068923436486282E-2</v>
      </c>
      <c r="J42" s="112">
        <f t="shared" ca="1" si="37"/>
        <v>4.6068923436486282E-2</v>
      </c>
      <c r="K42" s="112">
        <f t="shared" ca="1" si="37"/>
        <v>4.6068923436486282E-2</v>
      </c>
      <c r="L42" s="112">
        <f t="shared" ca="1" si="37"/>
        <v>4.6068923436486282E-2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4.6068923436486282E-2</v>
      </c>
    </row>
    <row r="43" spans="1:13" x14ac:dyDescent="0.25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2.2947423898365807E-2</v>
      </c>
      <c r="D43" s="114">
        <f ca="1">MAX(0,IFERROR(VLOOKUP(MID(CELL("filename",$A$1),FIND("]",CELL("filename",$A$1))+1,255)&amp;$A43,_datainput!$A$1:$AE$345,4+D$1-1990,FALSE),0))</f>
        <v>2.3195524861030454E-2</v>
      </c>
      <c r="E43" s="114">
        <f t="shared" ref="E43:F43" ca="1" si="45">D43-(D43-$G43)/($G$1-D$1)</f>
        <v>2.0568216722170608E-2</v>
      </c>
      <c r="F43" s="114">
        <f t="shared" ca="1" si="45"/>
        <v>1.7940908583310763E-2</v>
      </c>
      <c r="G43" s="111">
        <f ca="1">INDEX(OFFSET(_summary!$T$26,0,MATCH(MID(CELL("filename",$A$1),FIND("]",CELL("filename",$A$1))+1,255),_summary!$U$25:$AI$25,0),140,1),MATCH($A43,_summary!$U$26:$U$54,0))</f>
        <v>1.5313600444450917E-2</v>
      </c>
      <c r="H43" s="112">
        <f t="shared" ca="1" si="37"/>
        <v>1.5313600444450917E-2</v>
      </c>
      <c r="I43" s="112">
        <f t="shared" ca="1" si="37"/>
        <v>1.5313600444450917E-2</v>
      </c>
      <c r="J43" s="112">
        <f t="shared" ca="1" si="37"/>
        <v>1.5313600444450917E-2</v>
      </c>
      <c r="K43" s="112">
        <f t="shared" ca="1" si="37"/>
        <v>1.5313600444450917E-2</v>
      </c>
      <c r="L43" s="112">
        <f t="shared" ca="1" si="37"/>
        <v>1.5313600444450917E-2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1.5313600444450917E-2</v>
      </c>
    </row>
    <row r="44" spans="1:13" x14ac:dyDescent="0.25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8.5731851749657542E-2</v>
      </c>
      <c r="D44" s="114">
        <f ca="1">MAX(0,IFERROR(VLOOKUP(MID(CELL("filename",$A$1),FIND("]",CELL("filename",$A$1))+1,255)&amp;$A44,_datainput!$A$1:$AE$345,4+D$1-1990,FALSE),0))</f>
        <v>9.046331159286132E-2</v>
      </c>
      <c r="E44" s="114">
        <f t="shared" ref="E44:F44" ca="1" si="46">D44-(D44-$G44)/($G$1-D$1)</f>
        <v>8.4674046102345676E-2</v>
      </c>
      <c r="F44" s="114">
        <f t="shared" ca="1" si="46"/>
        <v>7.8884780611830047E-2</v>
      </c>
      <c r="G44" s="111">
        <f ca="1">INDEX(OFFSET(_summary!$T$26,0,MATCH(MID(CELL("filename",$A$1),FIND("]",CELL("filename",$A$1))+1,255),_summary!$U$25:$AI$25,0),140,1),MATCH($A44,_summary!$U$26:$U$54,0))</f>
        <v>7.3095515121314403E-2</v>
      </c>
      <c r="H44" s="112">
        <f t="shared" ca="1" si="37"/>
        <v>7.3095515121314403E-2</v>
      </c>
      <c r="I44" s="112">
        <f t="shared" ca="1" si="37"/>
        <v>7.3095515121314403E-2</v>
      </c>
      <c r="J44" s="112">
        <f t="shared" ca="1" si="37"/>
        <v>7.3095515121314403E-2</v>
      </c>
      <c r="K44" s="112">
        <f t="shared" ca="1" si="37"/>
        <v>7.3095515121314403E-2</v>
      </c>
      <c r="L44" s="112">
        <f t="shared" ca="1" si="37"/>
        <v>7.3095515121314403E-2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7.3095515121314403E-2</v>
      </c>
    </row>
    <row r="45" spans="1:13" x14ac:dyDescent="0.25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2.0029914145352764E-2</v>
      </c>
      <c r="D45" s="114">
        <f ca="1">MAX(0,IFERROR(VLOOKUP(MID(CELL("filename",$A$1),FIND("]",CELL("filename",$A$1))+1,255)&amp;$A45,_datainput!$A$1:$AE$345,4+D$1-1990,FALSE),0))</f>
        <v>1.9918696156974672E-2</v>
      </c>
      <c r="E45" s="114">
        <f t="shared" ref="E45:F45" ca="1" si="47">D45-(D45-$G45)/($G$1-D$1)</f>
        <v>1.8067582566838103E-2</v>
      </c>
      <c r="F45" s="114">
        <f t="shared" ca="1" si="47"/>
        <v>1.621646897670153E-2</v>
      </c>
      <c r="G45" s="111">
        <f ca="1">INDEX(OFFSET(_summary!$T$26,0,MATCH(MID(CELL("filename",$A$1),FIND("]",CELL("filename",$A$1))+1,255),_summary!$U$25:$AI$25,0),140,1),MATCH($A45,_summary!$U$26:$U$54,0))</f>
        <v>1.436535538656496E-2</v>
      </c>
      <c r="H45" s="112">
        <f t="shared" ca="1" si="37"/>
        <v>1.436535538656496E-2</v>
      </c>
      <c r="I45" s="112">
        <f t="shared" ca="1" si="37"/>
        <v>1.436535538656496E-2</v>
      </c>
      <c r="J45" s="112">
        <f t="shared" ca="1" si="37"/>
        <v>1.436535538656496E-2</v>
      </c>
      <c r="K45" s="112">
        <f t="shared" ca="1" si="37"/>
        <v>1.436535538656496E-2</v>
      </c>
      <c r="L45" s="112">
        <f t="shared" ca="1" si="37"/>
        <v>1.436535538656496E-2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1.436535538656496E-2</v>
      </c>
    </row>
    <row r="46" spans="1:13" x14ac:dyDescent="0.25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1.4248114139314327E-2</v>
      </c>
      <c r="D46" s="114">
        <f ca="1">MAX(0,IFERROR(VLOOKUP(MID(CELL("filename",$A$1),FIND("]",CELL("filename",$A$1))+1,255)&amp;$A46,_datainput!$A$1:$AE$345,4+D$1-1990,FALSE),0))</f>
        <v>1.1966211904091233E-2</v>
      </c>
      <c r="E46" s="114">
        <f t="shared" ref="E46:F46" ca="1" si="48">D46-(D46-$G46)/($G$1-D$1)</f>
        <v>1.25626439057249E-2</v>
      </c>
      <c r="F46" s="114">
        <f t="shared" ca="1" si="48"/>
        <v>1.3159075907358566E-2</v>
      </c>
      <c r="G46" s="111">
        <f ca="1">INDEX(OFFSET(_summary!$T$26,0,MATCH(MID(CELL("filename",$A$1),FIND("]",CELL("filename",$A$1))+1,255),_summary!$U$25:$AI$25,0),140,1),MATCH($A46,_summary!$U$26:$U$54,0))</f>
        <v>1.3755507908992234E-2</v>
      </c>
      <c r="H46" s="112">
        <f t="shared" ca="1" si="37"/>
        <v>1.3755507908992234E-2</v>
      </c>
      <c r="I46" s="112">
        <f t="shared" ca="1" si="37"/>
        <v>1.3755507908992234E-2</v>
      </c>
      <c r="J46" s="112">
        <f t="shared" ca="1" si="37"/>
        <v>1.3755507908992234E-2</v>
      </c>
      <c r="K46" s="112">
        <f t="shared" ca="1" si="37"/>
        <v>1.3755507908992234E-2</v>
      </c>
      <c r="L46" s="112">
        <f t="shared" ca="1" si="37"/>
        <v>1.3755507908992234E-2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1.3755507908992234E-2</v>
      </c>
    </row>
    <row r="47" spans="1:13" x14ac:dyDescent="0.25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3.4405322071166672E-2</v>
      </c>
      <c r="D47" s="114">
        <f ca="1">MAX(0,IFERROR(VLOOKUP(MID(CELL("filename",$A$1),FIND("]",CELL("filename",$A$1))+1,255)&amp;$A47,_datainput!$A$1:$AE$345,4+D$1-1990,FALSE),0))</f>
        <v>3.4900939862179153E-2</v>
      </c>
      <c r="E47" s="114">
        <f t="shared" ref="E47:F47" ca="1" si="49">D47-(D47-$G47)/($G$1-D$1)</f>
        <v>2.9968402100472413E-2</v>
      </c>
      <c r="F47" s="114">
        <f t="shared" ca="1" si="49"/>
        <v>2.5035864338765673E-2</v>
      </c>
      <c r="G47" s="111">
        <f ca="1">INDEX(OFFSET(_summary!$T$26,0,MATCH(MID(CELL("filename",$A$1),FIND("]",CELL("filename",$A$1))+1,255),_summary!$U$25:$AI$25,0),140,1),MATCH($A47,_summary!$U$26:$U$54,0))</f>
        <v>2.010332657705893E-2</v>
      </c>
      <c r="H47" s="112">
        <f t="shared" ca="1" si="37"/>
        <v>2.010332657705893E-2</v>
      </c>
      <c r="I47" s="112">
        <f t="shared" ca="1" si="37"/>
        <v>2.010332657705893E-2</v>
      </c>
      <c r="J47" s="112">
        <f t="shared" ca="1" si="37"/>
        <v>2.010332657705893E-2</v>
      </c>
      <c r="K47" s="112">
        <f t="shared" ca="1" si="37"/>
        <v>2.010332657705893E-2</v>
      </c>
      <c r="L47" s="112">
        <f t="shared" ca="1" si="37"/>
        <v>2.010332657705893E-2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2.010332657705893E-2</v>
      </c>
    </row>
    <row r="48" spans="1:13" x14ac:dyDescent="0.25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4.5218107034792773E-2</v>
      </c>
      <c r="D48" s="114">
        <f ca="1">MAX(0,IFERROR(VLOOKUP(MID(CELL("filename",$A$1),FIND("]",CELL("filename",$A$1))+1,255)&amp;$A48,_datainput!$A$1:$AE$345,4+D$1-1990,FALSE),0))</f>
        <v>4.3301033588213612E-2</v>
      </c>
      <c r="E48" s="114">
        <f t="shared" ref="E48:F48" ca="1" si="50">D48-(D48-$G48)/($G$1-D$1)</f>
        <v>5.173839972543072E-2</v>
      </c>
      <c r="F48" s="114">
        <f t="shared" ca="1" si="50"/>
        <v>6.0175765862647827E-2</v>
      </c>
      <c r="G48" s="111">
        <f ca="1">INDEX(OFFSET(_summary!$T$26,0,MATCH(MID(CELL("filename",$A$1),FIND("]",CELL("filename",$A$1))+1,255),_summary!$U$25:$AI$25,0),140,1),MATCH($A48,_summary!$U$26:$U$54,0))</f>
        <v>6.8613131999864935E-2</v>
      </c>
      <c r="H48" s="112">
        <f t="shared" ca="1" si="37"/>
        <v>6.8613131999864935E-2</v>
      </c>
      <c r="I48" s="112">
        <f t="shared" ca="1" si="37"/>
        <v>6.8613131999864935E-2</v>
      </c>
      <c r="J48" s="112">
        <f t="shared" ca="1" si="37"/>
        <v>6.8613131999864935E-2</v>
      </c>
      <c r="K48" s="112">
        <f t="shared" ca="1" si="37"/>
        <v>6.8613131999864935E-2</v>
      </c>
      <c r="L48" s="112">
        <f t="shared" ca="1" si="37"/>
        <v>6.8613131999864935E-2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6.8613131999864935E-2</v>
      </c>
    </row>
    <row r="49" spans="1:13" x14ac:dyDescent="0.25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0.24301358336257387</v>
      </c>
      <c r="D49" s="114">
        <f ca="1">MAX(0,IFERROR(VLOOKUP(MID(CELL("filename",$A$1),FIND("]",CELL("filename",$A$1))+1,255)&amp;$A49,_datainput!$A$1:$AE$345,4+D$1-1990,FALSE),0))</f>
        <v>0.2845267833515262</v>
      </c>
      <c r="E49" s="114">
        <f t="shared" ref="E49:F49" ca="1" si="51">D49-(D49-$G49)/($G$1-D$1)</f>
        <v>0.2858170785354317</v>
      </c>
      <c r="F49" s="114">
        <f t="shared" ca="1" si="51"/>
        <v>0.28710737371933714</v>
      </c>
      <c r="G49" s="111">
        <f ca="1">INDEX(OFFSET(_summary!$T$26,0,MATCH(MID(CELL("filename",$A$1),FIND("]",CELL("filename",$A$1))+1,255),_summary!$U$25:$AI$25,0),140,1),MATCH($A49,_summary!$U$26:$U$54,0))</f>
        <v>0.28839766890324264</v>
      </c>
      <c r="H49" s="112">
        <f t="shared" ca="1" si="37"/>
        <v>0.28839766890324264</v>
      </c>
      <c r="I49" s="112">
        <f t="shared" ca="1" si="37"/>
        <v>0.28839766890324264</v>
      </c>
      <c r="J49" s="112">
        <f t="shared" ca="1" si="37"/>
        <v>0.28839766890324264</v>
      </c>
      <c r="K49" s="112">
        <f t="shared" ca="1" si="37"/>
        <v>0.28839766890324264</v>
      </c>
      <c r="L49" s="112">
        <f t="shared" ca="1" si="37"/>
        <v>0.28839766890324264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0.28839766890324264</v>
      </c>
    </row>
    <row r="50" spans="1:13" x14ac:dyDescent="0.25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5.2814767598573543E-2</v>
      </c>
      <c r="D50" s="114">
        <f ca="1">MAX(0,IFERROR(VLOOKUP(MID(CELL("filename",$A$1),FIND("]",CELL("filename",$A$1))+1,255)&amp;$A50,_datainput!$A$1:$AE$345,4+D$1-1990,FALSE),0))</f>
        <v>5.4168854785942328E-2</v>
      </c>
      <c r="E50" s="114">
        <f t="shared" ref="E50:F50" ca="1" si="52">D50-(D50-$G50)/($G$1-D$1)</f>
        <v>5.0638682623764461E-2</v>
      </c>
      <c r="F50" s="114">
        <f t="shared" ca="1" si="52"/>
        <v>4.7108510461586595E-2</v>
      </c>
      <c r="G50" s="111">
        <f ca="1">INDEX(OFFSET(_summary!$T$26,0,MATCH(MID(CELL("filename",$A$1),FIND("]",CELL("filename",$A$1))+1,255),_summary!$U$25:$AI$25,0),140,1),MATCH($A50,_summary!$U$26:$U$54,0))</f>
        <v>4.3578338299408728E-2</v>
      </c>
      <c r="H50" s="112">
        <f t="shared" ca="1" si="37"/>
        <v>4.3578338299408728E-2</v>
      </c>
      <c r="I50" s="112">
        <f t="shared" ca="1" si="37"/>
        <v>4.3578338299408728E-2</v>
      </c>
      <c r="J50" s="112">
        <f t="shared" ca="1" si="37"/>
        <v>4.3578338299408728E-2</v>
      </c>
      <c r="K50" s="112">
        <f t="shared" ca="1" si="37"/>
        <v>4.3578338299408728E-2</v>
      </c>
      <c r="L50" s="112">
        <f t="shared" ca="1" si="37"/>
        <v>4.3578338299408728E-2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4.3578338299408728E-2</v>
      </c>
    </row>
    <row r="51" spans="1:13" x14ac:dyDescent="0.25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2.023750604053811E-2</v>
      </c>
      <c r="D51" s="114">
        <f ca="1">MAX(0,IFERROR(VLOOKUP(MID(CELL("filename",$A$1),FIND("]",CELL("filename",$A$1))+1,255)&amp;$A51,_datainput!$A$1:$AE$345,4+D$1-1990,FALSE),0))</f>
        <v>2.0320843545520138E-2</v>
      </c>
      <c r="E51" s="114">
        <f t="shared" ref="E51:F51" ca="1" si="53">D51-(D51-$G51)/($G$1-D$1)</f>
        <v>1.9160438482218569E-2</v>
      </c>
      <c r="F51" s="114">
        <f t="shared" ca="1" si="53"/>
        <v>1.8000033418917E-2</v>
      </c>
      <c r="G51" s="111">
        <f ca="1">INDEX(OFFSET(_summary!$T$26,0,MATCH(MID(CELL("filename",$A$1),FIND("]",CELL("filename",$A$1))+1,255),_summary!$U$25:$AI$25,0),140,1),MATCH($A51,_summary!$U$26:$U$54,0))</f>
        <v>1.6839628355615432E-2</v>
      </c>
      <c r="H51" s="112">
        <f t="shared" ref="H51:L66" ca="1" si="54">G51-5*(G51-$M51)/($M$1-G$1)</f>
        <v>1.6839628355615432E-2</v>
      </c>
      <c r="I51" s="112">
        <f t="shared" ca="1" si="54"/>
        <v>1.6839628355615432E-2</v>
      </c>
      <c r="J51" s="112">
        <f t="shared" ca="1" si="54"/>
        <v>1.6839628355615432E-2</v>
      </c>
      <c r="K51" s="112">
        <f t="shared" ca="1" si="54"/>
        <v>1.6839628355615432E-2</v>
      </c>
      <c r="L51" s="112">
        <f t="shared" ca="1" si="54"/>
        <v>1.6839628355615432E-2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1.6839628355615432E-2</v>
      </c>
    </row>
    <row r="52" spans="1:13" x14ac:dyDescent="0.25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3.6599707333285054E-2</v>
      </c>
      <c r="D52" s="114">
        <f ca="1">MAX(0,IFERROR(VLOOKUP(MID(CELL("filename",$A$1),FIND("]",CELL("filename",$A$1))+1,255)&amp;$A52,_datainput!$A$1:$AE$345,4+D$1-1990,FALSE),0))</f>
        <v>3.5744808679270525E-2</v>
      </c>
      <c r="E52" s="114">
        <f t="shared" ref="E52:F52" ca="1" si="55">D52-(D52-$G52)/($G$1-D$1)</f>
        <v>3.5008101468464184E-2</v>
      </c>
      <c r="F52" s="114">
        <f t="shared" ca="1" si="55"/>
        <v>3.4271394257657843E-2</v>
      </c>
      <c r="G52" s="111">
        <f ca="1">INDEX(OFFSET(_summary!$T$26,0,MATCH(MID(CELL("filename",$A$1),FIND("]",CELL("filename",$A$1))+1,255),_summary!$U$25:$AI$25,0),140,1),MATCH($A52,_summary!$U$26:$U$54,0))</f>
        <v>3.3534687046851502E-2</v>
      </c>
      <c r="H52" s="112">
        <f t="shared" ca="1" si="54"/>
        <v>3.3534687046851502E-2</v>
      </c>
      <c r="I52" s="112">
        <f t="shared" ca="1" si="54"/>
        <v>3.3534687046851502E-2</v>
      </c>
      <c r="J52" s="112">
        <f t="shared" ca="1" si="54"/>
        <v>3.3534687046851502E-2</v>
      </c>
      <c r="K52" s="112">
        <f t="shared" ca="1" si="54"/>
        <v>3.3534687046851502E-2</v>
      </c>
      <c r="L52" s="112">
        <f t="shared" ca="1" si="54"/>
        <v>3.3534687046851502E-2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3.3534687046851502E-2</v>
      </c>
    </row>
    <row r="53" spans="1:13" x14ac:dyDescent="0.25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3.594193886412865E-2</v>
      </c>
      <c r="D53" s="114">
        <f ca="1">MAX(0,IFERROR(VLOOKUP(MID(CELL("filename",$A$1),FIND("]",CELL("filename",$A$1))+1,255)&amp;$A53,_datainput!$A$1:$AE$345,4+D$1-1990,FALSE),0))</f>
        <v>3.6202111361059004E-2</v>
      </c>
      <c r="E53" s="114">
        <f t="shared" ref="E53:F53" ca="1" si="56">D53-(D53-$G53)/($G$1-D$1)</f>
        <v>3.3418380614610541E-2</v>
      </c>
      <c r="F53" s="114">
        <f t="shared" ca="1" si="56"/>
        <v>3.0634649868162077E-2</v>
      </c>
      <c r="G53" s="111">
        <f ca="1">INDEX(OFFSET(_summary!$T$26,0,MATCH(MID(CELL("filename",$A$1),FIND("]",CELL("filename",$A$1))+1,255),_summary!$U$25:$AI$25,0),140,1),MATCH($A53,_summary!$U$26:$U$54,0))</f>
        <v>2.7850919121713613E-2</v>
      </c>
      <c r="H53" s="112">
        <f t="shared" ca="1" si="54"/>
        <v>2.7850919121713613E-2</v>
      </c>
      <c r="I53" s="112">
        <f t="shared" ca="1" si="54"/>
        <v>2.7850919121713613E-2</v>
      </c>
      <c r="J53" s="112">
        <f t="shared" ca="1" si="54"/>
        <v>2.7850919121713613E-2</v>
      </c>
      <c r="K53" s="112">
        <f t="shared" ca="1" si="54"/>
        <v>2.7850919121713613E-2</v>
      </c>
      <c r="L53" s="112">
        <f t="shared" ca="1" si="54"/>
        <v>2.7850919121713613E-2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2.7850919121713613E-2</v>
      </c>
    </row>
    <row r="54" spans="1:13" x14ac:dyDescent="0.25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9.5676045256027228E-2</v>
      </c>
      <c r="D54" s="114">
        <f ca="1">MAX(0,IFERROR(VLOOKUP(MID(CELL("filename",$A$1),FIND("]",CELL("filename",$A$1))+1,255)&amp;$A54,_datainput!$A$1:$AE$345,4+D$1-1990,FALSE),0))</f>
        <v>8.6354061735062798E-2</v>
      </c>
      <c r="E54" s="114">
        <f t="shared" ref="E54:F54" ca="1" si="57">D54-(D54-$G54)/($G$1-D$1)</f>
        <v>8.6766370193833167E-2</v>
      </c>
      <c r="F54" s="114">
        <f t="shared" ca="1" si="57"/>
        <v>8.7178678652603536E-2</v>
      </c>
      <c r="G54" s="111">
        <f ca="1">INDEX(OFFSET(_summary!$T$26,0,MATCH(MID(CELL("filename",$A$1),FIND("]",CELL("filename",$A$1))+1,255),_summary!$U$25:$AI$25,0),140,1),MATCH($A54,_summary!$U$26:$U$54,0))</f>
        <v>8.7590987111373905E-2</v>
      </c>
      <c r="H54" s="112">
        <f t="shared" ca="1" si="54"/>
        <v>8.7590987111373905E-2</v>
      </c>
      <c r="I54" s="112">
        <f t="shared" ca="1" si="54"/>
        <v>8.7590987111373905E-2</v>
      </c>
      <c r="J54" s="112">
        <f t="shared" ca="1" si="54"/>
        <v>8.7590987111373905E-2</v>
      </c>
      <c r="K54" s="112">
        <f t="shared" ca="1" si="54"/>
        <v>8.7590987111373905E-2</v>
      </c>
      <c r="L54" s="112">
        <f t="shared" ca="1" si="54"/>
        <v>8.7590987111373905E-2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8.7590987111373905E-2</v>
      </c>
    </row>
    <row r="55" spans="1:13" x14ac:dyDescent="0.25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7.04219673335445E-2</v>
      </c>
      <c r="D55" s="114">
        <f ca="1">MAX(0,IFERROR(VLOOKUP(MID(CELL("filename",$A$1),FIND("]",CELL("filename",$A$1))+1,255)&amp;$A55,_datainput!$A$1:$AE$345,4+D$1-1990,FALSE),0))</f>
        <v>7.4586932899310912E-2</v>
      </c>
      <c r="E55" s="114">
        <f t="shared" ref="E55:F55" ca="1" si="58">D55-(D55-$G55)/($G$1-D$1)</f>
        <v>6.6458739395139008E-2</v>
      </c>
      <c r="F55" s="114">
        <f t="shared" ca="1" si="58"/>
        <v>5.8330545890967103E-2</v>
      </c>
      <c r="G55" s="111">
        <f ca="1">INDEX(OFFSET(_summary!$T$26,0,MATCH(MID(CELL("filename",$A$1),FIND("]",CELL("filename",$A$1))+1,255),_summary!$U$25:$AI$25,0),140,1),MATCH($A55,_summary!$U$26:$U$54,0))</f>
        <v>5.0202352386795206E-2</v>
      </c>
      <c r="H55" s="112">
        <f t="shared" ca="1" si="54"/>
        <v>5.0202352386795206E-2</v>
      </c>
      <c r="I55" s="112">
        <f t="shared" ca="1" si="54"/>
        <v>5.0202352386795206E-2</v>
      </c>
      <c r="J55" s="112">
        <f t="shared" ca="1" si="54"/>
        <v>5.0202352386795206E-2</v>
      </c>
      <c r="K55" s="112">
        <f t="shared" ca="1" si="54"/>
        <v>5.0202352386795206E-2</v>
      </c>
      <c r="L55" s="112">
        <f t="shared" ca="1" si="54"/>
        <v>5.0202352386795206E-2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5.0202352386795206E-2</v>
      </c>
    </row>
    <row r="56" spans="1:13" x14ac:dyDescent="0.25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0.14585619095005972</v>
      </c>
      <c r="D56" s="114">
        <f ca="1">MAX(0,IFERROR(VLOOKUP(MID(CELL("filename",$A$1),FIND("]",CELL("filename",$A$1))+1,255)&amp;$A56,_datainput!$A$1:$AE$345,4+D$1-1990,FALSE),0))</f>
        <v>0.14481433940690183</v>
      </c>
      <c r="E56" s="114">
        <f t="shared" ref="E56:F56" ca="1" si="59">D56-(D56-$G56)/($G$1-D$1)</f>
        <v>0.14652193647960116</v>
      </c>
      <c r="F56" s="114">
        <f t="shared" ca="1" si="59"/>
        <v>0.14822953355230051</v>
      </c>
      <c r="G56" s="111">
        <f ca="1">INDEX(OFFSET(_summary!$T$26,0,MATCH(MID(CELL("filename",$A$1),FIND("]",CELL("filename",$A$1))+1,255),_summary!$U$25:$AI$25,0),140,1),MATCH($A56,_summary!$U$26:$U$54,0))</f>
        <v>0.14993713062499983</v>
      </c>
      <c r="H56" s="112">
        <f t="shared" ca="1" si="54"/>
        <v>0.14993713062499983</v>
      </c>
      <c r="I56" s="112">
        <f t="shared" ca="1" si="54"/>
        <v>0.14993713062499983</v>
      </c>
      <c r="J56" s="112">
        <f t="shared" ca="1" si="54"/>
        <v>0.14993713062499983</v>
      </c>
      <c r="K56" s="112">
        <f t="shared" ca="1" si="54"/>
        <v>0.14993713062499983</v>
      </c>
      <c r="L56" s="112">
        <f t="shared" ca="1" si="54"/>
        <v>0.14993713062499983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0.14993713062499983</v>
      </c>
    </row>
    <row r="57" spans="1:13" x14ac:dyDescent="0.25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0.64011483951228454</v>
      </c>
      <c r="D57" s="114">
        <f ca="1">MAX(0,IFERROR(VLOOKUP(MID(CELL("filename",$A$1),FIND("]",CELL("filename",$A$1))+1,255)&amp;$A57,_datainput!$A$1:$AE$345,4+D$1-1990,FALSE),0))</f>
        <v>0.64646256373601618</v>
      </c>
      <c r="E57" s="114">
        <f t="shared" ref="E57:F57" ca="1" si="60">D57-(D57-$G57)/($G$1-D$1)</f>
        <v>0.64436490814227143</v>
      </c>
      <c r="F57" s="114">
        <f t="shared" ca="1" si="60"/>
        <v>0.64226725254852668</v>
      </c>
      <c r="G57" s="111">
        <f ca="1">INDEX(OFFSET(_summary!$T$26,0,MATCH(MID(CELL("filename",$A$1),FIND("]",CELL("filename",$A$1))+1,255),_summary!$U$25:$AI$25,0),140,1),MATCH($A57,_summary!$U$26:$U$54,0))</f>
        <v>0.64016959695478204</v>
      </c>
      <c r="H57" s="112">
        <f t="shared" ca="1" si="54"/>
        <v>0.64016959695478204</v>
      </c>
      <c r="I57" s="112">
        <f t="shared" ca="1" si="54"/>
        <v>0.64016959695478204</v>
      </c>
      <c r="J57" s="112">
        <f t="shared" ca="1" si="54"/>
        <v>0.64016959695478204</v>
      </c>
      <c r="K57" s="112">
        <f t="shared" ca="1" si="54"/>
        <v>0.64016959695478204</v>
      </c>
      <c r="L57" s="112">
        <f t="shared" ca="1" si="54"/>
        <v>0.64016959695478204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0.64016959695478204</v>
      </c>
    </row>
    <row r="58" spans="1:13" x14ac:dyDescent="0.25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8.5654907693987467E-2</v>
      </c>
      <c r="D58" s="114">
        <f ca="1">MAX(0,IFERROR(VLOOKUP(MID(CELL("filename",$A$1),FIND("]",CELL("filename",$A$1))+1,255)&amp;$A58,_datainput!$A$1:$AE$345,4+D$1-1990,FALSE),0))</f>
        <v>8.5654907693987467E-2</v>
      </c>
      <c r="E58" s="114">
        <f t="shared" ref="E58:F58" ca="1" si="61">D58-(D58-$G58)/($G$1-D$1)</f>
        <v>8.3176565456995699E-2</v>
      </c>
      <c r="F58" s="114">
        <f t="shared" ca="1" si="61"/>
        <v>8.0698223220003931E-2</v>
      </c>
      <c r="G58" s="111">
        <f ca="1">INDEX(OFFSET(_summary!$T$26,0,MATCH(MID(CELL("filename",$A$1),FIND("]",CELL("filename",$A$1))+1,255),_summary!$U$25:$AI$25,0),140,1),MATCH($A58,_summary!$U$26:$U$54,0))</f>
        <v>7.8219880983012163E-2</v>
      </c>
      <c r="H58" s="112">
        <f t="shared" ca="1" si="54"/>
        <v>7.8219880983012163E-2</v>
      </c>
      <c r="I58" s="112">
        <f t="shared" ca="1" si="54"/>
        <v>7.8219880983012163E-2</v>
      </c>
      <c r="J58" s="112">
        <f t="shared" ca="1" si="54"/>
        <v>7.8219880983012163E-2</v>
      </c>
      <c r="K58" s="112">
        <f t="shared" ca="1" si="54"/>
        <v>7.8219880983012163E-2</v>
      </c>
      <c r="L58" s="112">
        <f t="shared" ca="1" si="54"/>
        <v>7.8219880983012163E-2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7.8219880983012163E-2</v>
      </c>
    </row>
    <row r="59" spans="1:13" x14ac:dyDescent="0.25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0.11601632532149804</v>
      </c>
      <c r="D59" s="114">
        <f ca="1">MAX(0,IFERROR(VLOOKUP(MID(CELL("filename",$A$1),FIND("]",CELL("filename",$A$1))+1,255)&amp;$A59,_datainput!$A$1:$AE$345,4+D$1-1990,FALSE),0))</f>
        <v>0.11785282740565999</v>
      </c>
      <c r="E59" s="114">
        <f t="shared" ref="E59:F59" ca="1" si="62">D59-(D59-$G59)/($G$1-D$1)</f>
        <v>0.11657342804449181</v>
      </c>
      <c r="F59" s="114">
        <f t="shared" ca="1" si="62"/>
        <v>0.11529402868332364</v>
      </c>
      <c r="G59" s="111">
        <f ca="1">INDEX(OFFSET(_summary!$T$26,0,MATCH(MID(CELL("filename",$A$1),FIND("]",CELL("filename",$A$1))+1,255),_summary!$U$25:$AI$25,0),140,1),MATCH($A59,_summary!$U$26:$U$54,0))</f>
        <v>0.11401462932215546</v>
      </c>
      <c r="H59" s="112">
        <f t="shared" ca="1" si="54"/>
        <v>0.11401462932215546</v>
      </c>
      <c r="I59" s="112">
        <f t="shared" ca="1" si="54"/>
        <v>0.11401462932215546</v>
      </c>
      <c r="J59" s="112">
        <f t="shared" ca="1" si="54"/>
        <v>0.11401462932215546</v>
      </c>
      <c r="K59" s="112">
        <f t="shared" ca="1" si="54"/>
        <v>0.11401462932215546</v>
      </c>
      <c r="L59" s="112">
        <f t="shared" ca="1" si="54"/>
        <v>0.11401462932215546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0.11401462932215546</v>
      </c>
    </row>
    <row r="60" spans="1:13" x14ac:dyDescent="0.25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9.0439960836605771E-2</v>
      </c>
      <c r="D60" s="114">
        <f ca="1">MAX(0,IFERROR(VLOOKUP(MID(CELL("filename",$A$1),FIND("]",CELL("filename",$A$1))+1,255)&amp;$A60,_datainput!$A$1:$AE$345,4+D$1-1990,FALSE),0))</f>
        <v>8.9883507158621159E-2</v>
      </c>
      <c r="E60" s="114">
        <f t="shared" ref="E60:F60" ca="1" si="63">D60-(D60-$G60)/($G$1-D$1)</f>
        <v>8.9436170391910416E-2</v>
      </c>
      <c r="F60" s="114">
        <f t="shared" ca="1" si="63"/>
        <v>8.8988833625199687E-2</v>
      </c>
      <c r="G60" s="111">
        <f ca="1">INDEX(OFFSET(_summary!$T$26,0,MATCH(MID(CELL("filename",$A$1),FIND("]",CELL("filename",$A$1))+1,255),_summary!$U$25:$AI$25,0),140,1),MATCH($A60,_summary!$U$26:$U$54,0))</f>
        <v>8.8541496858488944E-2</v>
      </c>
      <c r="H60" s="112">
        <f t="shared" ca="1" si="54"/>
        <v>8.8541496858488944E-2</v>
      </c>
      <c r="I60" s="112">
        <f t="shared" ca="1" si="54"/>
        <v>8.8541496858488944E-2</v>
      </c>
      <c r="J60" s="112">
        <f t="shared" ca="1" si="54"/>
        <v>8.8541496858488944E-2</v>
      </c>
      <c r="K60" s="112">
        <f t="shared" ca="1" si="54"/>
        <v>8.8541496858488944E-2</v>
      </c>
      <c r="L60" s="112">
        <f t="shared" ca="1" si="54"/>
        <v>8.8541496858488944E-2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8.8541496858488944E-2</v>
      </c>
    </row>
    <row r="61" spans="1:13" x14ac:dyDescent="0.25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4.5885530982124396E-2</v>
      </c>
      <c r="D61" s="114">
        <f ca="1">MAX(0,IFERROR(VLOOKUP(MID(CELL("filename",$A$1),FIND("]",CELL("filename",$A$1))+1,255)&amp;$A61,_datainput!$A$1:$AE$345,4+D$1-1990,FALSE),0))</f>
        <v>4.5114303671096971E-2</v>
      </c>
      <c r="E61" s="114">
        <f t="shared" ref="E61:F61" ca="1" si="64">D61-(D61-$G61)/($G$1-D$1)</f>
        <v>4.666442497620351E-2</v>
      </c>
      <c r="F61" s="114">
        <f t="shared" ca="1" si="64"/>
        <v>4.8214546281310056E-2</v>
      </c>
      <c r="G61" s="111">
        <f ca="1">INDEX(OFFSET(_summary!$T$26,0,MATCH(MID(CELL("filename",$A$1),FIND("]",CELL("filename",$A$1))+1,255),_summary!$U$25:$AI$25,0),140,1),MATCH($A61,_summary!$U$26:$U$54,0))</f>
        <v>4.9764667586416594E-2</v>
      </c>
      <c r="H61" s="112">
        <f t="shared" ca="1" si="54"/>
        <v>4.9764667586416594E-2</v>
      </c>
      <c r="I61" s="112">
        <f t="shared" ca="1" si="54"/>
        <v>4.9764667586416594E-2</v>
      </c>
      <c r="J61" s="112">
        <f t="shared" ca="1" si="54"/>
        <v>4.9764667586416594E-2</v>
      </c>
      <c r="K61" s="112">
        <f t="shared" ca="1" si="54"/>
        <v>4.9764667586416594E-2</v>
      </c>
      <c r="L61" s="112">
        <f t="shared" ca="1" si="54"/>
        <v>4.9764667586416594E-2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4.9764667586416594E-2</v>
      </c>
    </row>
    <row r="62" spans="1:13" x14ac:dyDescent="0.25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0.10807365967961829</v>
      </c>
      <c r="D62" s="114">
        <f ca="1">MAX(0,IFERROR(VLOOKUP(MID(CELL("filename",$A$1),FIND("]",CELL("filename",$A$1))+1,255)&amp;$A62,_datainput!$A$1:$AE$345,4+D$1-1990,FALSE),0))</f>
        <v>0.11031679282340713</v>
      </c>
      <c r="E62" s="114">
        <f t="shared" ref="E62:F62" ca="1" si="65">D62-(D62-$G62)/($G$1-D$1)</f>
        <v>0.10695308110678507</v>
      </c>
      <c r="F62" s="114">
        <f t="shared" ca="1" si="65"/>
        <v>0.10358936939016303</v>
      </c>
      <c r="G62" s="111">
        <f ca="1">INDEX(OFFSET(_summary!$T$26,0,MATCH(MID(CELL("filename",$A$1),FIND("]",CELL("filename",$A$1))+1,255),_summary!$U$25:$AI$25,0),140,1),MATCH($A62,_summary!$U$26:$U$54,0))</f>
        <v>0.10022565767354097</v>
      </c>
      <c r="H62" s="112">
        <f t="shared" ca="1" si="54"/>
        <v>0.10022565767354097</v>
      </c>
      <c r="I62" s="112">
        <f t="shared" ca="1" si="54"/>
        <v>0.10022565767354097</v>
      </c>
      <c r="J62" s="112">
        <f t="shared" ca="1" si="54"/>
        <v>0.10022565767354097</v>
      </c>
      <c r="K62" s="112">
        <f t="shared" ca="1" si="54"/>
        <v>0.10022565767354097</v>
      </c>
      <c r="L62" s="112">
        <f t="shared" ca="1" si="54"/>
        <v>0.10022565767354097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0.10022565767354097</v>
      </c>
    </row>
    <row r="63" spans="1:13" x14ac:dyDescent="0.25">
      <c r="A63" t="s">
        <v>22</v>
      </c>
      <c r="B63">
        <f t="shared" ref="B63:B94" si="66">B34+1</f>
        <v>3</v>
      </c>
      <c r="C63" s="114">
        <f ca="1">MAX(0,IFERROR(VLOOKUP(MID(CELL("filename",$A$1),FIND("]",CELL("filename",$A$1))+1,255)&amp;$A63,_datainput!$A$1:$AE$345,4+C$1-1990,FALSE),0))</f>
        <v>2.4609654692621573E-2</v>
      </c>
      <c r="D63" s="114">
        <f ca="1">MAX(0,IFERROR(VLOOKUP(MID(CELL("filename",$A$1),FIND("]",CELL("filename",$A$1))+1,255)&amp;$A63,_datainput!$A$1:$AE$345,4+D$1-1990,FALSE),0))</f>
        <v>2.5605599406297624E-2</v>
      </c>
      <c r="E63" s="114">
        <f t="shared" ref="E63:F63" ca="1" si="67">D63-(D63-$G63)/($G$1-D$1)</f>
        <v>2.3734073615515626E-2</v>
      </c>
      <c r="F63" s="114">
        <f t="shared" ca="1" si="67"/>
        <v>2.1862547824733625E-2</v>
      </c>
      <c r="G63" s="111">
        <f ca="1">INDEX(OFFSET(_summary!$T$26,0,MATCH(MID(CELL("filename",$A$1),FIND("]",CELL("filename",$A$1))+1,255),_summary!$U$25:$AI$25,0),140,1),MATCH($A63,_summary!$U$26:$U$54,0))</f>
        <v>1.9991022033951627E-2</v>
      </c>
      <c r="H63" s="112">
        <f t="shared" ca="1" si="54"/>
        <v>1.9991022033951627E-2</v>
      </c>
      <c r="I63" s="112">
        <f t="shared" ca="1" si="54"/>
        <v>1.9991022033951627E-2</v>
      </c>
      <c r="J63" s="112">
        <f t="shared" ca="1" si="54"/>
        <v>1.9991022033951627E-2</v>
      </c>
      <c r="K63" s="112">
        <f t="shared" ca="1" si="54"/>
        <v>1.9991022033951627E-2</v>
      </c>
      <c r="L63" s="112">
        <f t="shared" ca="1" si="54"/>
        <v>1.9991022033951627E-2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1.9991022033951627E-2</v>
      </c>
    </row>
    <row r="64" spans="1:13" x14ac:dyDescent="0.25">
      <c r="A64" t="s">
        <v>28</v>
      </c>
      <c r="B64">
        <f t="shared" si="66"/>
        <v>3</v>
      </c>
      <c r="C64" s="114">
        <f ca="1">MAX(0,IFERROR(VLOOKUP(MID(CELL("filename",$A$1),FIND("]",CELL("filename",$A$1))+1,255)&amp;$A64,_datainput!$A$1:$AE$345,4+C$1-1990,FALSE),0))</f>
        <v>0.16546320381003154</v>
      </c>
      <c r="D64" s="114">
        <f ca="1">MAX(0,IFERROR(VLOOKUP(MID(CELL("filename",$A$1),FIND("]",CELL("filename",$A$1))+1,255)&amp;$A64,_datainput!$A$1:$AE$345,4+D$1-1990,FALSE),0))</f>
        <v>0.16791917350349805</v>
      </c>
      <c r="E64" s="114">
        <f t="shared" ref="E64:F64" ca="1" si="68">D64-(D64-$G64)/($G$1-D$1)</f>
        <v>0.16091074574836892</v>
      </c>
      <c r="F64" s="114">
        <f t="shared" ca="1" si="68"/>
        <v>0.15390231799323978</v>
      </c>
      <c r="G64" s="111">
        <f ca="1">INDEX(OFFSET(_summary!$T$26,0,MATCH(MID(CELL("filename",$A$1),FIND("]",CELL("filename",$A$1))+1,255),_summary!$U$25:$AI$25,0),140,1),MATCH($A64,_summary!$U$26:$U$54,0))</f>
        <v>0.14689389023811067</v>
      </c>
      <c r="H64" s="112">
        <f t="shared" ca="1" si="54"/>
        <v>0.14689389023811067</v>
      </c>
      <c r="I64" s="112">
        <f t="shared" ca="1" si="54"/>
        <v>0.14689389023811067</v>
      </c>
      <c r="J64" s="112">
        <f t="shared" ca="1" si="54"/>
        <v>0.14689389023811067</v>
      </c>
      <c r="K64" s="112">
        <f t="shared" ca="1" si="54"/>
        <v>0.14689389023811067</v>
      </c>
      <c r="L64" s="112">
        <f t="shared" ca="1" si="54"/>
        <v>0.14689389023811067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0.14689389023811067</v>
      </c>
    </row>
    <row r="65" spans="1:13" x14ac:dyDescent="0.25">
      <c r="A65" t="s">
        <v>13</v>
      </c>
      <c r="B65">
        <f t="shared" si="66"/>
        <v>3</v>
      </c>
      <c r="C65" s="114">
        <f ca="1">MAX(0,IFERROR(VLOOKUP(MID(CELL("filename",$A$1),FIND("]",CELL("filename",$A$1))+1,255)&amp;$A65,_datainput!$A$1:$AE$345,4+C$1-1990,FALSE),0))</f>
        <v>6.2523221865276923E-2</v>
      </c>
      <c r="D65" s="114">
        <f ca="1">MAX(0,IFERROR(VLOOKUP(MID(CELL("filename",$A$1),FIND("]",CELL("filename",$A$1))+1,255)&amp;$A65,_datainput!$A$1:$AE$345,4+D$1-1990,FALSE),0))</f>
        <v>6.2735610396898706E-2</v>
      </c>
      <c r="E65" s="114">
        <f t="shared" ref="E65:F65" ca="1" si="69">D65-(D65-$G65)/($G$1-D$1)</f>
        <v>6.2345148286081044E-2</v>
      </c>
      <c r="F65" s="114">
        <f t="shared" ca="1" si="69"/>
        <v>6.1954686175263382E-2</v>
      </c>
      <c r="G65" s="111">
        <f ca="1">INDEX(OFFSET(_summary!$T$26,0,MATCH(MID(CELL("filename",$A$1),FIND("]",CELL("filename",$A$1))+1,255),_summary!$U$25:$AI$25,0),140,1),MATCH($A65,_summary!$U$26:$U$54,0))</f>
        <v>6.156422406444572E-2</v>
      </c>
      <c r="H65" s="112">
        <f t="shared" ca="1" si="54"/>
        <v>6.156422406444572E-2</v>
      </c>
      <c r="I65" s="112">
        <f t="shared" ca="1" si="54"/>
        <v>6.156422406444572E-2</v>
      </c>
      <c r="J65" s="112">
        <f t="shared" ca="1" si="54"/>
        <v>6.156422406444572E-2</v>
      </c>
      <c r="K65" s="112">
        <f t="shared" ca="1" si="54"/>
        <v>6.156422406444572E-2</v>
      </c>
      <c r="L65" s="112">
        <f t="shared" ca="1" si="54"/>
        <v>6.156422406444572E-2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6.156422406444572E-2</v>
      </c>
    </row>
    <row r="66" spans="1:13" x14ac:dyDescent="0.25">
      <c r="A66" t="s">
        <v>17</v>
      </c>
      <c r="B66">
        <f t="shared" si="66"/>
        <v>3</v>
      </c>
      <c r="C66" s="114">
        <f ca="1">MAX(0,IFERROR(VLOOKUP(MID(CELL("filename",$A$1),FIND("]",CELL("filename",$A$1))+1,255)&amp;$A66,_datainput!$A$1:$AE$345,4+C$1-1990,FALSE),0))</f>
        <v>6.6919655351274268E-2</v>
      </c>
      <c r="D66" s="114">
        <f ca="1">MAX(0,IFERROR(VLOOKUP(MID(CELL("filename",$A$1),FIND("]",CELL("filename",$A$1))+1,255)&amp;$A66,_datainput!$A$1:$AE$345,4+D$1-1990,FALSE),0))</f>
        <v>6.5051222012525292E-2</v>
      </c>
      <c r="E66" s="114">
        <f t="shared" ref="E66:F66" ca="1" si="70">D66-(D66-$G66)/($G$1-D$1)</f>
        <v>6.3954819998015042E-2</v>
      </c>
      <c r="F66" s="114">
        <f t="shared" ca="1" si="70"/>
        <v>6.2858417983504805E-2</v>
      </c>
      <c r="G66" s="111">
        <f ca="1">INDEX(OFFSET(_summary!$T$26,0,MATCH(MID(CELL("filename",$A$1),FIND("]",CELL("filename",$A$1))+1,255),_summary!$U$25:$AI$25,0),140,1),MATCH($A66,_summary!$U$26:$U$54,0))</f>
        <v>6.1762015968994555E-2</v>
      </c>
      <c r="H66" s="112">
        <f t="shared" ca="1" si="54"/>
        <v>6.1762015968994555E-2</v>
      </c>
      <c r="I66" s="112">
        <f t="shared" ca="1" si="54"/>
        <v>6.1762015968994555E-2</v>
      </c>
      <c r="J66" s="112">
        <f t="shared" ca="1" si="54"/>
        <v>6.1762015968994555E-2</v>
      </c>
      <c r="K66" s="112">
        <f t="shared" ca="1" si="54"/>
        <v>6.1762015968994555E-2</v>
      </c>
      <c r="L66" s="112">
        <f t="shared" ca="1" si="54"/>
        <v>6.1762015968994555E-2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6.1762015968994555E-2</v>
      </c>
    </row>
    <row r="67" spans="1:13" x14ac:dyDescent="0.25">
      <c r="A67" t="s">
        <v>25</v>
      </c>
      <c r="B67">
        <f t="shared" si="66"/>
        <v>3</v>
      </c>
      <c r="C67" s="114">
        <f ca="1">MAX(0,IFERROR(VLOOKUP(MID(CELL("filename",$A$1),FIND("]",CELL("filename",$A$1))+1,255)&amp;$A67,_datainput!$A$1:$AE$345,4+C$1-1990,FALSE),0))</f>
        <v>3.2597829858645629E-2</v>
      </c>
      <c r="D67" s="114">
        <f ca="1">MAX(0,IFERROR(VLOOKUP(MID(CELL("filename",$A$1),FIND("]",CELL("filename",$A$1))+1,255)&amp;$A67,_datainput!$A$1:$AE$345,4+D$1-1990,FALSE),0))</f>
        <v>3.276804039851338E-2</v>
      </c>
      <c r="E67" s="114">
        <f t="shared" ref="E67:F67" ca="1" si="71">D67-(D67-$G67)/($G$1-D$1)</f>
        <v>3.3295637868798383E-2</v>
      </c>
      <c r="F67" s="114">
        <f t="shared" ca="1" si="71"/>
        <v>3.3823235339083386E-2</v>
      </c>
      <c r="G67" s="111">
        <f ca="1">INDEX(OFFSET(_summary!$T$26,0,MATCH(MID(CELL("filename",$A$1),FIND("]",CELL("filename",$A$1))+1,255),_summary!$U$25:$AI$25,0),140,1),MATCH($A67,_summary!$U$26:$U$54,0))</f>
        <v>3.435083280936839E-2</v>
      </c>
      <c r="H67" s="112">
        <f t="shared" ref="H67:L82" ca="1" si="72">G67-5*(G67-$M67)/($M$1-G$1)</f>
        <v>3.435083280936839E-2</v>
      </c>
      <c r="I67" s="112">
        <f t="shared" ca="1" si="72"/>
        <v>3.435083280936839E-2</v>
      </c>
      <c r="J67" s="112">
        <f t="shared" ca="1" si="72"/>
        <v>3.435083280936839E-2</v>
      </c>
      <c r="K67" s="112">
        <f t="shared" ca="1" si="72"/>
        <v>3.435083280936839E-2</v>
      </c>
      <c r="L67" s="112">
        <f t="shared" ca="1" si="72"/>
        <v>3.435083280936839E-2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3.435083280936839E-2</v>
      </c>
    </row>
    <row r="68" spans="1:13" x14ac:dyDescent="0.25">
      <c r="A68" t="s">
        <v>11</v>
      </c>
      <c r="B68">
        <f t="shared" si="66"/>
        <v>3</v>
      </c>
      <c r="C68" s="114">
        <f ca="1">MAX(0,IFERROR(VLOOKUP(MID(CELL("filename",$A$1),FIND("]",CELL("filename",$A$1))+1,255)&amp;$A68,_datainput!$A$1:$AE$345,4+C$1-1990,FALSE),0))</f>
        <v>0.33391651346553491</v>
      </c>
      <c r="D68" s="114">
        <f ca="1">MAX(0,IFERROR(VLOOKUP(MID(CELL("filename",$A$1),FIND("]",CELL("filename",$A$1))+1,255)&amp;$A68,_datainput!$A$1:$AE$345,4+D$1-1990,FALSE),0))</f>
        <v>0.32933311561372736</v>
      </c>
      <c r="E68" s="114">
        <f t="shared" ref="E68:F68" ca="1" si="73">D68-(D68-$G68)/($G$1-D$1)</f>
        <v>0.32773106503621718</v>
      </c>
      <c r="F68" s="114">
        <f t="shared" ca="1" si="73"/>
        <v>0.32612901445870701</v>
      </c>
      <c r="G68" s="111">
        <f ca="1">INDEX(OFFSET(_summary!$T$26,0,MATCH(MID(CELL("filename",$A$1),FIND("]",CELL("filename",$A$1))+1,255),_summary!$U$25:$AI$25,0),140,1),MATCH($A68,_summary!$U$26:$U$54,0))</f>
        <v>0.32452696388119684</v>
      </c>
      <c r="H68" s="112">
        <f t="shared" ca="1" si="72"/>
        <v>0.32452696388119684</v>
      </c>
      <c r="I68" s="112">
        <f t="shared" ca="1" si="72"/>
        <v>0.32452696388119684</v>
      </c>
      <c r="J68" s="112">
        <f t="shared" ca="1" si="72"/>
        <v>0.32452696388119684</v>
      </c>
      <c r="K68" s="112">
        <f t="shared" ca="1" si="72"/>
        <v>0.32452696388119684</v>
      </c>
      <c r="L68" s="112">
        <f t="shared" ca="1" si="72"/>
        <v>0.32452696388119684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0.32452696388119684</v>
      </c>
    </row>
    <row r="69" spans="1:13" x14ac:dyDescent="0.25">
      <c r="A69" t="s">
        <v>3</v>
      </c>
      <c r="B69">
        <f t="shared" si="66"/>
        <v>3</v>
      </c>
      <c r="C69" s="114">
        <f ca="1">MAX(0,IFERROR(VLOOKUP(MID(CELL("filename",$A$1),FIND("]",CELL("filename",$A$1))+1,255)&amp;$A69,_datainput!$A$1:$AE$345,4+C$1-1990,FALSE),0))</f>
        <v>0.13924159073027917</v>
      </c>
      <c r="D69" s="114">
        <f ca="1">MAX(0,IFERROR(VLOOKUP(MID(CELL("filename",$A$1),FIND("]",CELL("filename",$A$1))+1,255)&amp;$A69,_datainput!$A$1:$AE$345,4+D$1-1990,FALSE),0))</f>
        <v>0.14081815962522895</v>
      </c>
      <c r="E69" s="114">
        <f t="shared" ref="E69:F69" ca="1" si="74">D69-(D69-$G69)/($G$1-D$1)</f>
        <v>0.14321714505618185</v>
      </c>
      <c r="F69" s="114">
        <f t="shared" ca="1" si="74"/>
        <v>0.14561613048713473</v>
      </c>
      <c r="G69" s="111">
        <f ca="1">INDEX(OFFSET(_summary!$T$26,0,MATCH(MID(CELL("filename",$A$1),FIND("]",CELL("filename",$A$1))+1,255),_summary!$U$25:$AI$25,0),140,1),MATCH($A69,_summary!$U$26:$U$54,0))</f>
        <v>0.14801511591808764</v>
      </c>
      <c r="H69" s="112">
        <f t="shared" ca="1" si="72"/>
        <v>0.14801511591808764</v>
      </c>
      <c r="I69" s="112">
        <f t="shared" ca="1" si="72"/>
        <v>0.14801511591808764</v>
      </c>
      <c r="J69" s="112">
        <f t="shared" ca="1" si="72"/>
        <v>0.14801511591808764</v>
      </c>
      <c r="K69" s="112">
        <f t="shared" ca="1" si="72"/>
        <v>0.14801511591808764</v>
      </c>
      <c r="L69" s="112">
        <f t="shared" ca="1" si="72"/>
        <v>0.14801511591808764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0.14801511591808764</v>
      </c>
    </row>
    <row r="70" spans="1:13" x14ac:dyDescent="0.25">
      <c r="A70" t="s">
        <v>2</v>
      </c>
      <c r="B70">
        <f t="shared" si="66"/>
        <v>3</v>
      </c>
      <c r="C70" s="114">
        <f ca="1">MAX(0,IFERROR(VLOOKUP(MID(CELL("filename",$A$1),FIND("]",CELL("filename",$A$1))+1,255)&amp;$A70,_datainput!$A$1:$AE$345,4+C$1-1990,FALSE),0))</f>
        <v>6.5769052394608854E-2</v>
      </c>
      <c r="D70" s="114">
        <f ca="1">MAX(0,IFERROR(VLOOKUP(MID(CELL("filename",$A$1),FIND("]",CELL("filename",$A$1))+1,255)&amp;$A70,_datainput!$A$1:$AE$345,4+D$1-1990,FALSE),0))</f>
        <v>6.700531677723387E-2</v>
      </c>
      <c r="E70" s="114">
        <f t="shared" ref="E70:F70" ca="1" si="75">D70-(D70-$G70)/($G$1-D$1)</f>
        <v>6.7997603325736122E-2</v>
      </c>
      <c r="F70" s="114">
        <f t="shared" ca="1" si="75"/>
        <v>6.8989889874238375E-2</v>
      </c>
      <c r="G70" s="111">
        <f ca="1">INDEX(OFFSET(_summary!$T$26,0,MATCH(MID(CELL("filename",$A$1),FIND("]",CELL("filename",$A$1))+1,255),_summary!$U$25:$AI$25,0),140,1),MATCH($A70,_summary!$U$26:$U$54,0))</f>
        <v>6.9982176422740641E-2</v>
      </c>
      <c r="H70" s="112">
        <f t="shared" ca="1" si="72"/>
        <v>6.9982176422740641E-2</v>
      </c>
      <c r="I70" s="112">
        <f t="shared" ca="1" si="72"/>
        <v>6.9982176422740641E-2</v>
      </c>
      <c r="J70" s="112">
        <f t="shared" ca="1" si="72"/>
        <v>6.9982176422740641E-2</v>
      </c>
      <c r="K70" s="112">
        <f t="shared" ca="1" si="72"/>
        <v>6.9982176422740641E-2</v>
      </c>
      <c r="L70" s="112">
        <f t="shared" ca="1" si="72"/>
        <v>6.9982176422740641E-2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6.9982176422740641E-2</v>
      </c>
    </row>
    <row r="71" spans="1:13" x14ac:dyDescent="0.25">
      <c r="A71" t="s">
        <v>16</v>
      </c>
      <c r="B71">
        <f t="shared" si="66"/>
        <v>3</v>
      </c>
      <c r="C71" s="114">
        <f ca="1">MAX(0,IFERROR(VLOOKUP(MID(CELL("filename",$A$1),FIND("]",CELL("filename",$A$1))+1,255)&amp;$A71,_datainput!$A$1:$AE$345,4+C$1-1990,FALSE),0))</f>
        <v>6.9097512971521738E-2</v>
      </c>
      <c r="D71" s="114">
        <f ca="1">MAX(0,IFERROR(VLOOKUP(MID(CELL("filename",$A$1),FIND("]",CELL("filename",$A$1))+1,255)&amp;$A71,_datainput!$A$1:$AE$345,4+D$1-1990,FALSE),0))</f>
        <v>6.7303857683453858E-2</v>
      </c>
      <c r="E71" s="114">
        <f t="shared" ref="E71:F71" ca="1" si="76">D71-(D71-$G71)/($G$1-D$1)</f>
        <v>6.0225546267797997E-2</v>
      </c>
      <c r="F71" s="114">
        <f t="shared" ca="1" si="76"/>
        <v>5.3147234852142136E-2</v>
      </c>
      <c r="G71" s="111">
        <f ca="1">INDEX(OFFSET(_summary!$T$26,0,MATCH(MID(CELL("filename",$A$1),FIND("]",CELL("filename",$A$1))+1,255),_summary!$U$25:$AI$25,0),140,1),MATCH($A71,_summary!$U$26:$U$54,0))</f>
        <v>4.6068923436486282E-2</v>
      </c>
      <c r="H71" s="112">
        <f t="shared" ca="1" si="72"/>
        <v>4.6068923436486282E-2</v>
      </c>
      <c r="I71" s="112">
        <f t="shared" ca="1" si="72"/>
        <v>4.6068923436486282E-2</v>
      </c>
      <c r="J71" s="112">
        <f t="shared" ca="1" si="72"/>
        <v>4.6068923436486282E-2</v>
      </c>
      <c r="K71" s="112">
        <f t="shared" ca="1" si="72"/>
        <v>4.6068923436486282E-2</v>
      </c>
      <c r="L71" s="112">
        <f t="shared" ca="1" si="72"/>
        <v>4.6068923436486282E-2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4.6068923436486282E-2</v>
      </c>
    </row>
    <row r="72" spans="1:13" x14ac:dyDescent="0.25">
      <c r="A72" t="s">
        <v>15</v>
      </c>
      <c r="B72">
        <f t="shared" si="66"/>
        <v>3</v>
      </c>
      <c r="C72" s="114">
        <f ca="1">MAX(0,IFERROR(VLOOKUP(MID(CELL("filename",$A$1),FIND("]",CELL("filename",$A$1))+1,255)&amp;$A72,_datainput!$A$1:$AE$345,4+C$1-1990,FALSE),0))</f>
        <v>2.2947423898365807E-2</v>
      </c>
      <c r="D72" s="114">
        <f ca="1">MAX(0,IFERROR(VLOOKUP(MID(CELL("filename",$A$1),FIND("]",CELL("filename",$A$1))+1,255)&amp;$A72,_datainput!$A$1:$AE$345,4+D$1-1990,FALSE),0))</f>
        <v>2.3195524861030454E-2</v>
      </c>
      <c r="E72" s="114">
        <f t="shared" ref="E72:F72" ca="1" si="77">D72-(D72-$G72)/($G$1-D$1)</f>
        <v>2.0568216722170608E-2</v>
      </c>
      <c r="F72" s="114">
        <f t="shared" ca="1" si="77"/>
        <v>1.7940908583310763E-2</v>
      </c>
      <c r="G72" s="111">
        <f ca="1">INDEX(OFFSET(_summary!$T$26,0,MATCH(MID(CELL("filename",$A$1),FIND("]",CELL("filename",$A$1))+1,255),_summary!$U$25:$AI$25,0),140,1),MATCH($A72,_summary!$U$26:$U$54,0))</f>
        <v>1.5313600444450917E-2</v>
      </c>
      <c r="H72" s="112">
        <f t="shared" ca="1" si="72"/>
        <v>1.5313600444450917E-2</v>
      </c>
      <c r="I72" s="112">
        <f t="shared" ca="1" si="72"/>
        <v>1.5313600444450917E-2</v>
      </c>
      <c r="J72" s="112">
        <f t="shared" ca="1" si="72"/>
        <v>1.5313600444450917E-2</v>
      </c>
      <c r="K72" s="112">
        <f t="shared" ca="1" si="72"/>
        <v>1.5313600444450917E-2</v>
      </c>
      <c r="L72" s="112">
        <f t="shared" ca="1" si="72"/>
        <v>1.5313600444450917E-2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1.5313600444450917E-2</v>
      </c>
    </row>
    <row r="73" spans="1:13" x14ac:dyDescent="0.25">
      <c r="A73" t="s">
        <v>18</v>
      </c>
      <c r="B73">
        <f t="shared" si="66"/>
        <v>3</v>
      </c>
      <c r="C73" s="114">
        <f ca="1">MAX(0,IFERROR(VLOOKUP(MID(CELL("filename",$A$1),FIND("]",CELL("filename",$A$1))+1,255)&amp;$A73,_datainput!$A$1:$AE$345,4+C$1-1990,FALSE),0))</f>
        <v>8.5731851749657542E-2</v>
      </c>
      <c r="D73" s="114">
        <f ca="1">MAX(0,IFERROR(VLOOKUP(MID(CELL("filename",$A$1),FIND("]",CELL("filename",$A$1))+1,255)&amp;$A73,_datainput!$A$1:$AE$345,4+D$1-1990,FALSE),0))</f>
        <v>9.046331159286132E-2</v>
      </c>
      <c r="E73" s="114">
        <f t="shared" ref="E73:F73" ca="1" si="78">D73-(D73-$G73)/($G$1-D$1)</f>
        <v>8.4674046102345676E-2</v>
      </c>
      <c r="F73" s="114">
        <f t="shared" ca="1" si="78"/>
        <v>7.8884780611830047E-2</v>
      </c>
      <c r="G73" s="111">
        <f ca="1">INDEX(OFFSET(_summary!$T$26,0,MATCH(MID(CELL("filename",$A$1),FIND("]",CELL("filename",$A$1))+1,255),_summary!$U$25:$AI$25,0),140,1),MATCH($A73,_summary!$U$26:$U$54,0))</f>
        <v>7.3095515121314403E-2</v>
      </c>
      <c r="H73" s="112">
        <f t="shared" ca="1" si="72"/>
        <v>7.3095515121314403E-2</v>
      </c>
      <c r="I73" s="112">
        <f t="shared" ca="1" si="72"/>
        <v>7.3095515121314403E-2</v>
      </c>
      <c r="J73" s="112">
        <f t="shared" ca="1" si="72"/>
        <v>7.3095515121314403E-2</v>
      </c>
      <c r="K73" s="112">
        <f t="shared" ca="1" si="72"/>
        <v>7.3095515121314403E-2</v>
      </c>
      <c r="L73" s="112">
        <f t="shared" ca="1" si="72"/>
        <v>7.3095515121314403E-2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7.3095515121314403E-2</v>
      </c>
    </row>
    <row r="74" spans="1:13" x14ac:dyDescent="0.25">
      <c r="A74" t="s">
        <v>5</v>
      </c>
      <c r="B74">
        <f t="shared" si="66"/>
        <v>3</v>
      </c>
      <c r="C74" s="114">
        <f ca="1">MAX(0,IFERROR(VLOOKUP(MID(CELL("filename",$A$1),FIND("]",CELL("filename",$A$1))+1,255)&amp;$A74,_datainput!$A$1:$AE$345,4+C$1-1990,FALSE),0))</f>
        <v>2.0029914145352764E-2</v>
      </c>
      <c r="D74" s="114">
        <f ca="1">MAX(0,IFERROR(VLOOKUP(MID(CELL("filename",$A$1),FIND("]",CELL("filename",$A$1))+1,255)&amp;$A74,_datainput!$A$1:$AE$345,4+D$1-1990,FALSE),0))</f>
        <v>1.9918696156974672E-2</v>
      </c>
      <c r="E74" s="114">
        <f t="shared" ref="E74:F74" ca="1" si="79">D74-(D74-$G74)/($G$1-D$1)</f>
        <v>1.8067582566838103E-2</v>
      </c>
      <c r="F74" s="114">
        <f t="shared" ca="1" si="79"/>
        <v>1.621646897670153E-2</v>
      </c>
      <c r="G74" s="111">
        <f ca="1">INDEX(OFFSET(_summary!$T$26,0,MATCH(MID(CELL("filename",$A$1),FIND("]",CELL("filename",$A$1))+1,255),_summary!$U$25:$AI$25,0),140,1),MATCH($A74,_summary!$U$26:$U$54,0))</f>
        <v>1.436535538656496E-2</v>
      </c>
      <c r="H74" s="112">
        <f t="shared" ca="1" si="72"/>
        <v>1.436535538656496E-2</v>
      </c>
      <c r="I74" s="112">
        <f t="shared" ca="1" si="72"/>
        <v>1.436535538656496E-2</v>
      </c>
      <c r="J74" s="112">
        <f t="shared" ca="1" si="72"/>
        <v>1.436535538656496E-2</v>
      </c>
      <c r="K74" s="112">
        <f t="shared" ca="1" si="72"/>
        <v>1.436535538656496E-2</v>
      </c>
      <c r="L74" s="112">
        <f t="shared" ca="1" si="72"/>
        <v>1.436535538656496E-2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1.436535538656496E-2</v>
      </c>
    </row>
    <row r="75" spans="1:13" x14ac:dyDescent="0.25">
      <c r="A75" t="s">
        <v>23</v>
      </c>
      <c r="B75">
        <f t="shared" si="66"/>
        <v>3</v>
      </c>
      <c r="C75" s="114">
        <f ca="1">MAX(0,IFERROR(VLOOKUP(MID(CELL("filename",$A$1),FIND("]",CELL("filename",$A$1))+1,255)&amp;$A75,_datainput!$A$1:$AE$345,4+C$1-1990,FALSE),0))</f>
        <v>1.4248114139314327E-2</v>
      </c>
      <c r="D75" s="114">
        <f ca="1">MAX(0,IFERROR(VLOOKUP(MID(CELL("filename",$A$1),FIND("]",CELL("filename",$A$1))+1,255)&amp;$A75,_datainput!$A$1:$AE$345,4+D$1-1990,FALSE),0))</f>
        <v>1.1966211904091233E-2</v>
      </c>
      <c r="E75" s="114">
        <f t="shared" ref="E75:F75" ca="1" si="80">D75-(D75-$G75)/($G$1-D$1)</f>
        <v>1.25626439057249E-2</v>
      </c>
      <c r="F75" s="114">
        <f t="shared" ca="1" si="80"/>
        <v>1.3159075907358566E-2</v>
      </c>
      <c r="G75" s="111">
        <f ca="1">INDEX(OFFSET(_summary!$T$26,0,MATCH(MID(CELL("filename",$A$1),FIND("]",CELL("filename",$A$1))+1,255),_summary!$U$25:$AI$25,0),140,1),MATCH($A75,_summary!$U$26:$U$54,0))</f>
        <v>1.3755507908992234E-2</v>
      </c>
      <c r="H75" s="112">
        <f t="shared" ca="1" si="72"/>
        <v>1.3755507908992234E-2</v>
      </c>
      <c r="I75" s="112">
        <f t="shared" ca="1" si="72"/>
        <v>1.3755507908992234E-2</v>
      </c>
      <c r="J75" s="112">
        <f t="shared" ca="1" si="72"/>
        <v>1.3755507908992234E-2</v>
      </c>
      <c r="K75" s="112">
        <f t="shared" ca="1" si="72"/>
        <v>1.3755507908992234E-2</v>
      </c>
      <c r="L75" s="112">
        <f t="shared" ca="1" si="72"/>
        <v>1.3755507908992234E-2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1.3755507908992234E-2</v>
      </c>
    </row>
    <row r="76" spans="1:13" x14ac:dyDescent="0.25">
      <c r="A76" t="s">
        <v>24</v>
      </c>
      <c r="B76">
        <f t="shared" si="66"/>
        <v>3</v>
      </c>
      <c r="C76" s="114">
        <f ca="1">MAX(0,IFERROR(VLOOKUP(MID(CELL("filename",$A$1),FIND("]",CELL("filename",$A$1))+1,255)&amp;$A76,_datainput!$A$1:$AE$345,4+C$1-1990,FALSE),0))</f>
        <v>3.4405322071166672E-2</v>
      </c>
      <c r="D76" s="114">
        <f ca="1">MAX(0,IFERROR(VLOOKUP(MID(CELL("filename",$A$1),FIND("]",CELL("filename",$A$1))+1,255)&amp;$A76,_datainput!$A$1:$AE$345,4+D$1-1990,FALSE),0))</f>
        <v>3.4900939862179153E-2</v>
      </c>
      <c r="E76" s="114">
        <f t="shared" ref="E76:F76" ca="1" si="81">D76-(D76-$G76)/($G$1-D$1)</f>
        <v>2.9968402100472413E-2</v>
      </c>
      <c r="F76" s="114">
        <f t="shared" ca="1" si="81"/>
        <v>2.5035864338765673E-2</v>
      </c>
      <c r="G76" s="111">
        <f ca="1">INDEX(OFFSET(_summary!$T$26,0,MATCH(MID(CELL("filename",$A$1),FIND("]",CELL("filename",$A$1))+1,255),_summary!$U$25:$AI$25,0),140,1),MATCH($A76,_summary!$U$26:$U$54,0))</f>
        <v>2.010332657705893E-2</v>
      </c>
      <c r="H76" s="112">
        <f t="shared" ca="1" si="72"/>
        <v>2.010332657705893E-2</v>
      </c>
      <c r="I76" s="112">
        <f t="shared" ca="1" si="72"/>
        <v>2.010332657705893E-2</v>
      </c>
      <c r="J76" s="112">
        <f t="shared" ca="1" si="72"/>
        <v>2.010332657705893E-2</v>
      </c>
      <c r="K76" s="112">
        <f t="shared" ca="1" si="72"/>
        <v>2.010332657705893E-2</v>
      </c>
      <c r="L76" s="112">
        <f t="shared" ca="1" si="72"/>
        <v>2.010332657705893E-2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2.010332657705893E-2</v>
      </c>
    </row>
    <row r="77" spans="1:13" x14ac:dyDescent="0.25">
      <c r="A77" t="s">
        <v>27</v>
      </c>
      <c r="B77">
        <f t="shared" si="66"/>
        <v>3</v>
      </c>
      <c r="C77" s="114">
        <f ca="1">MAX(0,IFERROR(VLOOKUP(MID(CELL("filename",$A$1),FIND("]",CELL("filename",$A$1))+1,255)&amp;$A77,_datainput!$A$1:$AE$345,4+C$1-1990,FALSE),0))</f>
        <v>4.5218107034792773E-2</v>
      </c>
      <c r="D77" s="114">
        <f ca="1">MAX(0,IFERROR(VLOOKUP(MID(CELL("filename",$A$1),FIND("]",CELL("filename",$A$1))+1,255)&amp;$A77,_datainput!$A$1:$AE$345,4+D$1-1990,FALSE),0))</f>
        <v>4.3301033588213612E-2</v>
      </c>
      <c r="E77" s="114">
        <f t="shared" ref="E77:F77" ca="1" si="82">D77-(D77-$G77)/($G$1-D$1)</f>
        <v>5.173839972543072E-2</v>
      </c>
      <c r="F77" s="114">
        <f t="shared" ca="1" si="82"/>
        <v>6.0175765862647827E-2</v>
      </c>
      <c r="G77" s="111">
        <f ca="1">INDEX(OFFSET(_summary!$T$26,0,MATCH(MID(CELL("filename",$A$1),FIND("]",CELL("filename",$A$1))+1,255),_summary!$U$25:$AI$25,0),140,1),MATCH($A77,_summary!$U$26:$U$54,0))</f>
        <v>6.8613131999864935E-2</v>
      </c>
      <c r="H77" s="112">
        <f t="shared" ca="1" si="72"/>
        <v>6.8613131999864935E-2</v>
      </c>
      <c r="I77" s="112">
        <f t="shared" ca="1" si="72"/>
        <v>6.8613131999864935E-2</v>
      </c>
      <c r="J77" s="112">
        <f t="shared" ca="1" si="72"/>
        <v>6.8613131999864935E-2</v>
      </c>
      <c r="K77" s="112">
        <f t="shared" ca="1" si="72"/>
        <v>6.8613131999864935E-2</v>
      </c>
      <c r="L77" s="112">
        <f t="shared" ca="1" si="72"/>
        <v>6.8613131999864935E-2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6.8613131999864935E-2</v>
      </c>
    </row>
    <row r="78" spans="1:13" x14ac:dyDescent="0.25">
      <c r="A78" t="s">
        <v>29</v>
      </c>
      <c r="B78">
        <f t="shared" si="66"/>
        <v>3</v>
      </c>
      <c r="C78" s="114">
        <f ca="1">MAX(0,IFERROR(VLOOKUP(MID(CELL("filename",$A$1),FIND("]",CELL("filename",$A$1))+1,255)&amp;$A78,_datainput!$A$1:$AE$345,4+C$1-1990,FALSE),0))</f>
        <v>0.24301358336257387</v>
      </c>
      <c r="D78" s="114">
        <f ca="1">MAX(0,IFERROR(VLOOKUP(MID(CELL("filename",$A$1),FIND("]",CELL("filename",$A$1))+1,255)&amp;$A78,_datainput!$A$1:$AE$345,4+D$1-1990,FALSE),0))</f>
        <v>0.2845267833515262</v>
      </c>
      <c r="E78" s="114">
        <f t="shared" ref="E78:F78" ca="1" si="83">D78-(D78-$G78)/($G$1-D$1)</f>
        <v>0.2858170785354317</v>
      </c>
      <c r="F78" s="114">
        <f t="shared" ca="1" si="83"/>
        <v>0.28710737371933714</v>
      </c>
      <c r="G78" s="111">
        <f ca="1">INDEX(OFFSET(_summary!$T$26,0,MATCH(MID(CELL("filename",$A$1),FIND("]",CELL("filename",$A$1))+1,255),_summary!$U$25:$AI$25,0),140,1),MATCH($A78,_summary!$U$26:$U$54,0))</f>
        <v>0.28839766890324264</v>
      </c>
      <c r="H78" s="112">
        <f t="shared" ca="1" si="72"/>
        <v>0.28839766890324264</v>
      </c>
      <c r="I78" s="112">
        <f t="shared" ca="1" si="72"/>
        <v>0.28839766890324264</v>
      </c>
      <c r="J78" s="112">
        <f t="shared" ca="1" si="72"/>
        <v>0.28839766890324264</v>
      </c>
      <c r="K78" s="112">
        <f t="shared" ca="1" si="72"/>
        <v>0.28839766890324264</v>
      </c>
      <c r="L78" s="112">
        <f t="shared" ca="1" si="72"/>
        <v>0.28839766890324264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0.28839766890324264</v>
      </c>
    </row>
    <row r="79" spans="1:13" x14ac:dyDescent="0.25">
      <c r="A79" t="s">
        <v>8</v>
      </c>
      <c r="B79">
        <f t="shared" si="66"/>
        <v>3</v>
      </c>
      <c r="C79" s="114">
        <f ca="1">MAX(0,IFERROR(VLOOKUP(MID(CELL("filename",$A$1),FIND("]",CELL("filename",$A$1))+1,255)&amp;$A79,_datainput!$A$1:$AE$345,4+C$1-1990,FALSE),0))</f>
        <v>5.2814767598573543E-2</v>
      </c>
      <c r="D79" s="114">
        <f ca="1">MAX(0,IFERROR(VLOOKUP(MID(CELL("filename",$A$1),FIND("]",CELL("filename",$A$1))+1,255)&amp;$A79,_datainput!$A$1:$AE$345,4+D$1-1990,FALSE),0))</f>
        <v>5.4168854785942328E-2</v>
      </c>
      <c r="E79" s="114">
        <f t="shared" ref="E79:F79" ca="1" si="84">D79-(D79-$G79)/($G$1-D$1)</f>
        <v>5.0638682623764461E-2</v>
      </c>
      <c r="F79" s="114">
        <f t="shared" ca="1" si="84"/>
        <v>4.7108510461586595E-2</v>
      </c>
      <c r="G79" s="111">
        <f ca="1">INDEX(OFFSET(_summary!$T$26,0,MATCH(MID(CELL("filename",$A$1),FIND("]",CELL("filename",$A$1))+1,255),_summary!$U$25:$AI$25,0),140,1),MATCH($A79,_summary!$U$26:$U$54,0))</f>
        <v>4.3578338299408728E-2</v>
      </c>
      <c r="H79" s="112">
        <f t="shared" ca="1" si="72"/>
        <v>4.3578338299408728E-2</v>
      </c>
      <c r="I79" s="112">
        <f t="shared" ca="1" si="72"/>
        <v>4.3578338299408728E-2</v>
      </c>
      <c r="J79" s="112">
        <f t="shared" ca="1" si="72"/>
        <v>4.3578338299408728E-2</v>
      </c>
      <c r="K79" s="112">
        <f t="shared" ca="1" si="72"/>
        <v>4.3578338299408728E-2</v>
      </c>
      <c r="L79" s="112">
        <f t="shared" ca="1" si="72"/>
        <v>4.3578338299408728E-2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4.3578338299408728E-2</v>
      </c>
    </row>
    <row r="80" spans="1:13" x14ac:dyDescent="0.25">
      <c r="A80" t="s">
        <v>6</v>
      </c>
      <c r="B80">
        <f t="shared" si="66"/>
        <v>3</v>
      </c>
      <c r="C80" s="114">
        <f ca="1">MAX(0,IFERROR(VLOOKUP(MID(CELL("filename",$A$1),FIND("]",CELL("filename",$A$1))+1,255)&amp;$A80,_datainput!$A$1:$AE$345,4+C$1-1990,FALSE),0))</f>
        <v>2.023750604053811E-2</v>
      </c>
      <c r="D80" s="114">
        <f ca="1">MAX(0,IFERROR(VLOOKUP(MID(CELL("filename",$A$1),FIND("]",CELL("filename",$A$1))+1,255)&amp;$A80,_datainput!$A$1:$AE$345,4+D$1-1990,FALSE),0))</f>
        <v>2.0320843545520138E-2</v>
      </c>
      <c r="E80" s="114">
        <f t="shared" ref="E80:F80" ca="1" si="85">D80-(D80-$G80)/($G$1-D$1)</f>
        <v>1.9160438482218569E-2</v>
      </c>
      <c r="F80" s="114">
        <f t="shared" ca="1" si="85"/>
        <v>1.8000033418917E-2</v>
      </c>
      <c r="G80" s="111">
        <f ca="1">INDEX(OFFSET(_summary!$T$26,0,MATCH(MID(CELL("filename",$A$1),FIND("]",CELL("filename",$A$1))+1,255),_summary!$U$25:$AI$25,0),140,1),MATCH($A80,_summary!$U$26:$U$54,0))</f>
        <v>1.6839628355615432E-2</v>
      </c>
      <c r="H80" s="112">
        <f t="shared" ca="1" si="72"/>
        <v>1.6839628355615432E-2</v>
      </c>
      <c r="I80" s="112">
        <f t="shared" ca="1" si="72"/>
        <v>1.6839628355615432E-2</v>
      </c>
      <c r="J80" s="112">
        <f t="shared" ca="1" si="72"/>
        <v>1.6839628355615432E-2</v>
      </c>
      <c r="K80" s="112">
        <f t="shared" ca="1" si="72"/>
        <v>1.6839628355615432E-2</v>
      </c>
      <c r="L80" s="112">
        <f t="shared" ca="1" si="72"/>
        <v>1.6839628355615432E-2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1.6839628355615432E-2</v>
      </c>
    </row>
    <row r="81" spans="1:13" x14ac:dyDescent="0.25">
      <c r="A81" t="s">
        <v>21</v>
      </c>
      <c r="B81">
        <f t="shared" si="66"/>
        <v>3</v>
      </c>
      <c r="C81" s="114">
        <f ca="1">MAX(0,IFERROR(VLOOKUP(MID(CELL("filename",$A$1),FIND("]",CELL("filename",$A$1))+1,255)&amp;$A81,_datainput!$A$1:$AE$345,4+C$1-1990,FALSE),0))</f>
        <v>3.6599707333285054E-2</v>
      </c>
      <c r="D81" s="114">
        <f ca="1">MAX(0,IFERROR(VLOOKUP(MID(CELL("filename",$A$1),FIND("]",CELL("filename",$A$1))+1,255)&amp;$A81,_datainput!$A$1:$AE$345,4+D$1-1990,FALSE),0))</f>
        <v>3.5744808679270525E-2</v>
      </c>
      <c r="E81" s="114">
        <f t="shared" ref="E81:F81" ca="1" si="86">D81-(D81-$G81)/($G$1-D$1)</f>
        <v>3.5008101468464184E-2</v>
      </c>
      <c r="F81" s="114">
        <f t="shared" ca="1" si="86"/>
        <v>3.4271394257657843E-2</v>
      </c>
      <c r="G81" s="111">
        <f ca="1">INDEX(OFFSET(_summary!$T$26,0,MATCH(MID(CELL("filename",$A$1),FIND("]",CELL("filename",$A$1))+1,255),_summary!$U$25:$AI$25,0),140,1),MATCH($A81,_summary!$U$26:$U$54,0))</f>
        <v>3.3534687046851502E-2</v>
      </c>
      <c r="H81" s="112">
        <f t="shared" ca="1" si="72"/>
        <v>3.3534687046851502E-2</v>
      </c>
      <c r="I81" s="112">
        <f t="shared" ca="1" si="72"/>
        <v>3.3534687046851502E-2</v>
      </c>
      <c r="J81" s="112">
        <f t="shared" ca="1" si="72"/>
        <v>3.3534687046851502E-2</v>
      </c>
      <c r="K81" s="112">
        <f t="shared" ca="1" si="72"/>
        <v>3.3534687046851502E-2</v>
      </c>
      <c r="L81" s="112">
        <f t="shared" ca="1" si="72"/>
        <v>3.3534687046851502E-2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3.3534687046851502E-2</v>
      </c>
    </row>
    <row r="82" spans="1:13" x14ac:dyDescent="0.25">
      <c r="A82" t="s">
        <v>10</v>
      </c>
      <c r="B82">
        <f t="shared" si="66"/>
        <v>3</v>
      </c>
      <c r="C82" s="114">
        <f ca="1">MAX(0,IFERROR(VLOOKUP(MID(CELL("filename",$A$1),FIND("]",CELL("filename",$A$1))+1,255)&amp;$A82,_datainput!$A$1:$AE$345,4+C$1-1990,FALSE),0))</f>
        <v>3.594193886412865E-2</v>
      </c>
      <c r="D82" s="114">
        <f ca="1">MAX(0,IFERROR(VLOOKUP(MID(CELL("filename",$A$1),FIND("]",CELL("filename",$A$1))+1,255)&amp;$A82,_datainput!$A$1:$AE$345,4+D$1-1990,FALSE),0))</f>
        <v>3.6202111361059004E-2</v>
      </c>
      <c r="E82" s="114">
        <f t="shared" ref="E82:F82" ca="1" si="87">D82-(D82-$G82)/($G$1-D$1)</f>
        <v>3.3418380614610541E-2</v>
      </c>
      <c r="F82" s="114">
        <f t="shared" ca="1" si="87"/>
        <v>3.0634649868162077E-2</v>
      </c>
      <c r="G82" s="111">
        <f ca="1">INDEX(OFFSET(_summary!$T$26,0,MATCH(MID(CELL("filename",$A$1),FIND("]",CELL("filename",$A$1))+1,255),_summary!$U$25:$AI$25,0),140,1),MATCH($A82,_summary!$U$26:$U$54,0))</f>
        <v>2.7850919121713613E-2</v>
      </c>
      <c r="H82" s="112">
        <f t="shared" ca="1" si="72"/>
        <v>2.7850919121713613E-2</v>
      </c>
      <c r="I82" s="112">
        <f t="shared" ca="1" si="72"/>
        <v>2.7850919121713613E-2</v>
      </c>
      <c r="J82" s="112">
        <f t="shared" ca="1" si="72"/>
        <v>2.7850919121713613E-2</v>
      </c>
      <c r="K82" s="112">
        <f t="shared" ca="1" si="72"/>
        <v>2.7850919121713613E-2</v>
      </c>
      <c r="L82" s="112">
        <f t="shared" ca="1" si="72"/>
        <v>2.7850919121713613E-2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2.7850919121713613E-2</v>
      </c>
    </row>
    <row r="83" spans="1:13" x14ac:dyDescent="0.25">
      <c r="A83" t="s">
        <v>20</v>
      </c>
      <c r="B83">
        <f t="shared" si="66"/>
        <v>3</v>
      </c>
      <c r="C83" s="114">
        <f ca="1">MAX(0,IFERROR(VLOOKUP(MID(CELL("filename",$A$1),FIND("]",CELL("filename",$A$1))+1,255)&amp;$A83,_datainput!$A$1:$AE$345,4+C$1-1990,FALSE),0))</f>
        <v>9.5676045256027228E-2</v>
      </c>
      <c r="D83" s="114">
        <f ca="1">MAX(0,IFERROR(VLOOKUP(MID(CELL("filename",$A$1),FIND("]",CELL("filename",$A$1))+1,255)&amp;$A83,_datainput!$A$1:$AE$345,4+D$1-1990,FALSE),0))</f>
        <v>8.6354061735062798E-2</v>
      </c>
      <c r="E83" s="114">
        <f t="shared" ref="E83:F83" ca="1" si="88">D83-(D83-$G83)/($G$1-D$1)</f>
        <v>8.6766370193833167E-2</v>
      </c>
      <c r="F83" s="114">
        <f t="shared" ca="1" si="88"/>
        <v>8.7178678652603536E-2</v>
      </c>
      <c r="G83" s="111">
        <f ca="1">INDEX(OFFSET(_summary!$T$26,0,MATCH(MID(CELL("filename",$A$1),FIND("]",CELL("filename",$A$1))+1,255),_summary!$U$25:$AI$25,0),140,1),MATCH($A83,_summary!$U$26:$U$54,0))</f>
        <v>8.7590987111373905E-2</v>
      </c>
      <c r="H83" s="112">
        <f t="shared" ref="H83:L98" ca="1" si="89">G83-5*(G83-$M83)/($M$1-G$1)</f>
        <v>8.7590987111373905E-2</v>
      </c>
      <c r="I83" s="112">
        <f t="shared" ca="1" si="89"/>
        <v>8.7590987111373905E-2</v>
      </c>
      <c r="J83" s="112">
        <f t="shared" ca="1" si="89"/>
        <v>8.7590987111373905E-2</v>
      </c>
      <c r="K83" s="112">
        <f t="shared" ca="1" si="89"/>
        <v>8.7590987111373905E-2</v>
      </c>
      <c r="L83" s="112">
        <f t="shared" ca="1" si="89"/>
        <v>8.7590987111373905E-2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8.7590987111373905E-2</v>
      </c>
    </row>
    <row r="84" spans="1:13" x14ac:dyDescent="0.25">
      <c r="A84" t="s">
        <v>26</v>
      </c>
      <c r="B84">
        <f t="shared" si="66"/>
        <v>3</v>
      </c>
      <c r="C84" s="114">
        <f ca="1">MAX(0,IFERROR(VLOOKUP(MID(CELL("filename",$A$1),FIND("]",CELL("filename",$A$1))+1,255)&amp;$A84,_datainput!$A$1:$AE$345,4+C$1-1990,FALSE),0))</f>
        <v>7.04219673335445E-2</v>
      </c>
      <c r="D84" s="114">
        <f ca="1">MAX(0,IFERROR(VLOOKUP(MID(CELL("filename",$A$1),FIND("]",CELL("filename",$A$1))+1,255)&amp;$A84,_datainput!$A$1:$AE$345,4+D$1-1990,FALSE),0))</f>
        <v>7.4586932899310912E-2</v>
      </c>
      <c r="E84" s="114">
        <f t="shared" ref="E84:F84" ca="1" si="90">D84-(D84-$G84)/($G$1-D$1)</f>
        <v>6.6458739395139008E-2</v>
      </c>
      <c r="F84" s="114">
        <f t="shared" ca="1" si="90"/>
        <v>5.8330545890967103E-2</v>
      </c>
      <c r="G84" s="111">
        <f ca="1">INDEX(OFFSET(_summary!$T$26,0,MATCH(MID(CELL("filename",$A$1),FIND("]",CELL("filename",$A$1))+1,255),_summary!$U$25:$AI$25,0),140,1),MATCH($A84,_summary!$U$26:$U$54,0))</f>
        <v>5.0202352386795206E-2</v>
      </c>
      <c r="H84" s="112">
        <f t="shared" ca="1" si="89"/>
        <v>5.0202352386795206E-2</v>
      </c>
      <c r="I84" s="112">
        <f t="shared" ca="1" si="89"/>
        <v>5.0202352386795206E-2</v>
      </c>
      <c r="J84" s="112">
        <f t="shared" ca="1" si="89"/>
        <v>5.0202352386795206E-2</v>
      </c>
      <c r="K84" s="112">
        <f t="shared" ca="1" si="89"/>
        <v>5.0202352386795206E-2</v>
      </c>
      <c r="L84" s="112">
        <f t="shared" ca="1" si="89"/>
        <v>5.0202352386795206E-2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5.0202352386795206E-2</v>
      </c>
    </row>
    <row r="85" spans="1:13" x14ac:dyDescent="0.25">
      <c r="A85" t="s">
        <v>7</v>
      </c>
      <c r="B85">
        <f t="shared" si="66"/>
        <v>3</v>
      </c>
      <c r="C85" s="114">
        <f ca="1">MAX(0,IFERROR(VLOOKUP(MID(CELL("filename",$A$1),FIND("]",CELL("filename",$A$1))+1,255)&amp;$A85,_datainput!$A$1:$AE$345,4+C$1-1990,FALSE),0))</f>
        <v>0.14585619095005972</v>
      </c>
      <c r="D85" s="114">
        <f ca="1">MAX(0,IFERROR(VLOOKUP(MID(CELL("filename",$A$1),FIND("]",CELL("filename",$A$1))+1,255)&amp;$A85,_datainput!$A$1:$AE$345,4+D$1-1990,FALSE),0))</f>
        <v>0.14481433940690183</v>
      </c>
      <c r="E85" s="114">
        <f t="shared" ref="E85:F85" ca="1" si="91">D85-(D85-$G85)/($G$1-D$1)</f>
        <v>0.14652193647960116</v>
      </c>
      <c r="F85" s="114">
        <f t="shared" ca="1" si="91"/>
        <v>0.14822953355230051</v>
      </c>
      <c r="G85" s="111">
        <f ca="1">INDEX(OFFSET(_summary!$T$26,0,MATCH(MID(CELL("filename",$A$1),FIND("]",CELL("filename",$A$1))+1,255),_summary!$U$25:$AI$25,0),140,1),MATCH($A85,_summary!$U$26:$U$54,0))</f>
        <v>0.14993713062499983</v>
      </c>
      <c r="H85" s="112">
        <f t="shared" ca="1" si="89"/>
        <v>0.14993713062499983</v>
      </c>
      <c r="I85" s="112">
        <f t="shared" ca="1" si="89"/>
        <v>0.14993713062499983</v>
      </c>
      <c r="J85" s="112">
        <f t="shared" ca="1" si="89"/>
        <v>0.14993713062499983</v>
      </c>
      <c r="K85" s="112">
        <f t="shared" ca="1" si="89"/>
        <v>0.14993713062499983</v>
      </c>
      <c r="L85" s="112">
        <f t="shared" ca="1" si="89"/>
        <v>0.14993713062499983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0.14993713062499983</v>
      </c>
    </row>
    <row r="86" spans="1:13" x14ac:dyDescent="0.25">
      <c r="A86" t="s">
        <v>9</v>
      </c>
      <c r="B86">
        <f t="shared" si="66"/>
        <v>3</v>
      </c>
      <c r="C86" s="114">
        <f ca="1">MAX(0,IFERROR(VLOOKUP(MID(CELL("filename",$A$1),FIND("]",CELL("filename",$A$1))+1,255)&amp;$A86,_datainput!$A$1:$AE$345,4+C$1-1990,FALSE),0))</f>
        <v>0.64011483951228454</v>
      </c>
      <c r="D86" s="114">
        <f ca="1">MAX(0,IFERROR(VLOOKUP(MID(CELL("filename",$A$1),FIND("]",CELL("filename",$A$1))+1,255)&amp;$A86,_datainput!$A$1:$AE$345,4+D$1-1990,FALSE),0))</f>
        <v>0.64646256373601618</v>
      </c>
      <c r="E86" s="114">
        <f t="shared" ref="E86:F86" ca="1" si="92">D86-(D86-$G86)/($G$1-D$1)</f>
        <v>0.64436490814227143</v>
      </c>
      <c r="F86" s="114">
        <f t="shared" ca="1" si="92"/>
        <v>0.64226725254852668</v>
      </c>
      <c r="G86" s="111">
        <f ca="1">INDEX(OFFSET(_summary!$T$26,0,MATCH(MID(CELL("filename",$A$1),FIND("]",CELL("filename",$A$1))+1,255),_summary!$U$25:$AI$25,0),140,1),MATCH($A86,_summary!$U$26:$U$54,0))</f>
        <v>0.64016959695478204</v>
      </c>
      <c r="H86" s="112">
        <f t="shared" ca="1" si="89"/>
        <v>0.64016959695478204</v>
      </c>
      <c r="I86" s="112">
        <f t="shared" ca="1" si="89"/>
        <v>0.64016959695478204</v>
      </c>
      <c r="J86" s="112">
        <f t="shared" ca="1" si="89"/>
        <v>0.64016959695478204</v>
      </c>
      <c r="K86" s="112">
        <f t="shared" ca="1" si="89"/>
        <v>0.64016959695478204</v>
      </c>
      <c r="L86" s="112">
        <f t="shared" ca="1" si="89"/>
        <v>0.64016959695478204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0.64016959695478204</v>
      </c>
    </row>
    <row r="87" spans="1:13" x14ac:dyDescent="0.25">
      <c r="A87" t="s">
        <v>14</v>
      </c>
      <c r="B87">
        <f t="shared" si="66"/>
        <v>3</v>
      </c>
      <c r="C87" s="114">
        <f ca="1">MAX(0,IFERROR(VLOOKUP(MID(CELL("filename",$A$1),FIND("]",CELL("filename",$A$1))+1,255)&amp;$A87,_datainput!$A$1:$AE$345,4+C$1-1990,FALSE),0))</f>
        <v>8.5654907693987467E-2</v>
      </c>
      <c r="D87" s="114">
        <f ca="1">MAX(0,IFERROR(VLOOKUP(MID(CELL("filename",$A$1),FIND("]",CELL("filename",$A$1))+1,255)&amp;$A87,_datainput!$A$1:$AE$345,4+D$1-1990,FALSE),0))</f>
        <v>8.5654907693987467E-2</v>
      </c>
      <c r="E87" s="114">
        <f t="shared" ref="E87:F87" ca="1" si="93">D87-(D87-$G87)/($G$1-D$1)</f>
        <v>8.3176565456995699E-2</v>
      </c>
      <c r="F87" s="114">
        <f t="shared" ca="1" si="93"/>
        <v>8.0698223220003931E-2</v>
      </c>
      <c r="G87" s="111">
        <f ca="1">INDEX(OFFSET(_summary!$T$26,0,MATCH(MID(CELL("filename",$A$1),FIND("]",CELL("filename",$A$1))+1,255),_summary!$U$25:$AI$25,0),140,1),MATCH($A87,_summary!$U$26:$U$54,0))</f>
        <v>7.8219880983012163E-2</v>
      </c>
      <c r="H87" s="112">
        <f t="shared" ca="1" si="89"/>
        <v>7.8219880983012163E-2</v>
      </c>
      <c r="I87" s="112">
        <f t="shared" ca="1" si="89"/>
        <v>7.8219880983012163E-2</v>
      </c>
      <c r="J87" s="112">
        <f t="shared" ca="1" si="89"/>
        <v>7.8219880983012163E-2</v>
      </c>
      <c r="K87" s="112">
        <f t="shared" ca="1" si="89"/>
        <v>7.8219880983012163E-2</v>
      </c>
      <c r="L87" s="112">
        <f t="shared" ca="1" si="89"/>
        <v>7.8219880983012163E-2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7.8219880983012163E-2</v>
      </c>
    </row>
    <row r="88" spans="1:13" x14ac:dyDescent="0.25">
      <c r="A88" t="s">
        <v>4</v>
      </c>
      <c r="B88">
        <f t="shared" si="66"/>
        <v>3</v>
      </c>
      <c r="C88" s="114">
        <f ca="1">MAX(0,IFERROR(VLOOKUP(MID(CELL("filename",$A$1),FIND("]",CELL("filename",$A$1))+1,255)&amp;$A88,_datainput!$A$1:$AE$345,4+C$1-1990,FALSE),0))</f>
        <v>0.11601632532149804</v>
      </c>
      <c r="D88" s="114">
        <f ca="1">MAX(0,IFERROR(VLOOKUP(MID(CELL("filename",$A$1),FIND("]",CELL("filename",$A$1))+1,255)&amp;$A88,_datainput!$A$1:$AE$345,4+D$1-1990,FALSE),0))</f>
        <v>0.11785282740565999</v>
      </c>
      <c r="E88" s="114">
        <f t="shared" ref="E88:F88" ca="1" si="94">D88-(D88-$G88)/($G$1-D$1)</f>
        <v>0.11657342804449181</v>
      </c>
      <c r="F88" s="114">
        <f t="shared" ca="1" si="94"/>
        <v>0.11529402868332364</v>
      </c>
      <c r="G88" s="111">
        <f ca="1">INDEX(OFFSET(_summary!$T$26,0,MATCH(MID(CELL("filename",$A$1),FIND("]",CELL("filename",$A$1))+1,255),_summary!$U$25:$AI$25,0),140,1),MATCH($A88,_summary!$U$26:$U$54,0))</f>
        <v>0.11401462932215546</v>
      </c>
      <c r="H88" s="112">
        <f t="shared" ca="1" si="89"/>
        <v>0.11401462932215546</v>
      </c>
      <c r="I88" s="112">
        <f t="shared" ca="1" si="89"/>
        <v>0.11401462932215546</v>
      </c>
      <c r="J88" s="112">
        <f t="shared" ca="1" si="89"/>
        <v>0.11401462932215546</v>
      </c>
      <c r="K88" s="112">
        <f t="shared" ca="1" si="89"/>
        <v>0.11401462932215546</v>
      </c>
      <c r="L88" s="112">
        <f t="shared" ca="1" si="89"/>
        <v>0.11401462932215546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0.11401462932215546</v>
      </c>
    </row>
    <row r="89" spans="1:13" x14ac:dyDescent="0.25">
      <c r="A89" t="s">
        <v>12</v>
      </c>
      <c r="B89">
        <f t="shared" si="66"/>
        <v>4</v>
      </c>
      <c r="C89" s="114">
        <f ca="1">MAX(0,IFERROR(VLOOKUP(MID(CELL("filename",$A$1),FIND("]",CELL("filename",$A$1))+1,255)&amp;$A89,_datainput!$A$1:$AE$345,4+C$1-1990,FALSE),0))</f>
        <v>9.0439960836605771E-2</v>
      </c>
      <c r="D89" s="114">
        <f ca="1">MAX(0,IFERROR(VLOOKUP(MID(CELL("filename",$A$1),FIND("]",CELL("filename",$A$1))+1,255)&amp;$A89,_datainput!$A$1:$AE$345,4+D$1-1990,FALSE),0))</f>
        <v>8.9883507158621159E-2</v>
      </c>
      <c r="E89" s="114">
        <f t="shared" ref="E89:F89" ca="1" si="95">D89-(D89-$G89)/($G$1-D$1)</f>
        <v>8.9436170391910416E-2</v>
      </c>
      <c r="F89" s="114">
        <f t="shared" ca="1" si="95"/>
        <v>8.8988833625199687E-2</v>
      </c>
      <c r="G89" s="111">
        <f ca="1">INDEX(OFFSET(_summary!$T$26,0,MATCH(MID(CELL("filename",$A$1),FIND("]",CELL("filename",$A$1))+1,255),_summary!$U$25:$AI$25,0),140,1),MATCH($A89,_summary!$U$26:$U$54,0))</f>
        <v>8.8541496858488944E-2</v>
      </c>
      <c r="H89" s="112">
        <f t="shared" ca="1" si="89"/>
        <v>8.8541496858488944E-2</v>
      </c>
      <c r="I89" s="112">
        <f t="shared" ca="1" si="89"/>
        <v>8.8541496858488944E-2</v>
      </c>
      <c r="J89" s="112">
        <f t="shared" ca="1" si="89"/>
        <v>8.8541496858488944E-2</v>
      </c>
      <c r="K89" s="112">
        <f t="shared" ca="1" si="89"/>
        <v>8.8541496858488944E-2</v>
      </c>
      <c r="L89" s="112">
        <f t="shared" ca="1" si="89"/>
        <v>8.8541496858488944E-2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8.8541496858488944E-2</v>
      </c>
    </row>
    <row r="90" spans="1:13" x14ac:dyDescent="0.25">
      <c r="A90" t="s">
        <v>1</v>
      </c>
      <c r="B90">
        <f t="shared" si="66"/>
        <v>4</v>
      </c>
      <c r="C90" s="114">
        <f ca="1">MAX(0,IFERROR(VLOOKUP(MID(CELL("filename",$A$1),FIND("]",CELL("filename",$A$1))+1,255)&amp;$A90,_datainput!$A$1:$AE$345,4+C$1-1990,FALSE),0))</f>
        <v>4.5885530982124396E-2</v>
      </c>
      <c r="D90" s="114">
        <f ca="1">MAX(0,IFERROR(VLOOKUP(MID(CELL("filename",$A$1),FIND("]",CELL("filename",$A$1))+1,255)&amp;$A90,_datainput!$A$1:$AE$345,4+D$1-1990,FALSE),0))</f>
        <v>4.5114303671096971E-2</v>
      </c>
      <c r="E90" s="114">
        <f t="shared" ref="E90:F90" ca="1" si="96">D90-(D90-$G90)/($G$1-D$1)</f>
        <v>4.666442497620351E-2</v>
      </c>
      <c r="F90" s="114">
        <f t="shared" ca="1" si="96"/>
        <v>4.8214546281310056E-2</v>
      </c>
      <c r="G90" s="111">
        <f ca="1">INDEX(OFFSET(_summary!$T$26,0,MATCH(MID(CELL("filename",$A$1),FIND("]",CELL("filename",$A$1))+1,255),_summary!$U$25:$AI$25,0),140,1),MATCH($A90,_summary!$U$26:$U$54,0))</f>
        <v>4.9764667586416594E-2</v>
      </c>
      <c r="H90" s="112">
        <f t="shared" ca="1" si="89"/>
        <v>4.9764667586416594E-2</v>
      </c>
      <c r="I90" s="112">
        <f t="shared" ca="1" si="89"/>
        <v>4.9764667586416594E-2</v>
      </c>
      <c r="J90" s="112">
        <f t="shared" ca="1" si="89"/>
        <v>4.9764667586416594E-2</v>
      </c>
      <c r="K90" s="112">
        <f t="shared" ca="1" si="89"/>
        <v>4.9764667586416594E-2</v>
      </c>
      <c r="L90" s="112">
        <f t="shared" ca="1" si="89"/>
        <v>4.9764667586416594E-2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4.9764667586416594E-2</v>
      </c>
    </row>
    <row r="91" spans="1:13" x14ac:dyDescent="0.25">
      <c r="A91" t="s">
        <v>19</v>
      </c>
      <c r="B91">
        <f t="shared" si="66"/>
        <v>4</v>
      </c>
      <c r="C91" s="114">
        <f ca="1">MAX(0,IFERROR(VLOOKUP(MID(CELL("filename",$A$1),FIND("]",CELL("filename",$A$1))+1,255)&amp;$A91,_datainput!$A$1:$AE$345,4+C$1-1990,FALSE),0))</f>
        <v>0.10807365967961829</v>
      </c>
      <c r="D91" s="114">
        <f ca="1">MAX(0,IFERROR(VLOOKUP(MID(CELL("filename",$A$1),FIND("]",CELL("filename",$A$1))+1,255)&amp;$A91,_datainput!$A$1:$AE$345,4+D$1-1990,FALSE),0))</f>
        <v>0.11031679282340713</v>
      </c>
      <c r="E91" s="114">
        <f t="shared" ref="E91:F91" ca="1" si="97">D91-(D91-$G91)/($G$1-D$1)</f>
        <v>0.10695308110678507</v>
      </c>
      <c r="F91" s="114">
        <f t="shared" ca="1" si="97"/>
        <v>0.10358936939016303</v>
      </c>
      <c r="G91" s="111">
        <f ca="1">INDEX(OFFSET(_summary!$T$26,0,MATCH(MID(CELL("filename",$A$1),FIND("]",CELL("filename",$A$1))+1,255),_summary!$U$25:$AI$25,0),140,1),MATCH($A91,_summary!$U$26:$U$54,0))</f>
        <v>0.10022565767354097</v>
      </c>
      <c r="H91" s="112">
        <f t="shared" ca="1" si="89"/>
        <v>0.10022565767354097</v>
      </c>
      <c r="I91" s="112">
        <f t="shared" ca="1" si="89"/>
        <v>0.10022565767354097</v>
      </c>
      <c r="J91" s="112">
        <f t="shared" ca="1" si="89"/>
        <v>0.10022565767354097</v>
      </c>
      <c r="K91" s="112">
        <f t="shared" ca="1" si="89"/>
        <v>0.10022565767354097</v>
      </c>
      <c r="L91" s="112">
        <f t="shared" ca="1" si="89"/>
        <v>0.10022565767354097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0.10022565767354097</v>
      </c>
    </row>
    <row r="92" spans="1:13" x14ac:dyDescent="0.25">
      <c r="A92" t="s">
        <v>22</v>
      </c>
      <c r="B92">
        <f t="shared" si="66"/>
        <v>4</v>
      </c>
      <c r="C92" s="114">
        <f ca="1">MAX(0,IFERROR(VLOOKUP(MID(CELL("filename",$A$1),FIND("]",CELL("filename",$A$1))+1,255)&amp;$A92,_datainput!$A$1:$AE$345,4+C$1-1990,FALSE),0))</f>
        <v>2.4609654692621573E-2</v>
      </c>
      <c r="D92" s="114">
        <f ca="1">MAX(0,IFERROR(VLOOKUP(MID(CELL("filename",$A$1),FIND("]",CELL("filename",$A$1))+1,255)&amp;$A92,_datainput!$A$1:$AE$345,4+D$1-1990,FALSE),0))</f>
        <v>2.5605599406297624E-2</v>
      </c>
      <c r="E92" s="114">
        <f t="shared" ref="E92:F92" ca="1" si="98">D92-(D92-$G92)/($G$1-D$1)</f>
        <v>2.3734073615515626E-2</v>
      </c>
      <c r="F92" s="114">
        <f t="shared" ca="1" si="98"/>
        <v>2.1862547824733625E-2</v>
      </c>
      <c r="G92" s="111">
        <f ca="1">INDEX(OFFSET(_summary!$T$26,0,MATCH(MID(CELL("filename",$A$1),FIND("]",CELL("filename",$A$1))+1,255),_summary!$U$25:$AI$25,0),140,1),MATCH($A92,_summary!$U$26:$U$54,0))</f>
        <v>1.9991022033951627E-2</v>
      </c>
      <c r="H92" s="112">
        <f t="shared" ca="1" si="89"/>
        <v>1.9991022033951627E-2</v>
      </c>
      <c r="I92" s="112">
        <f t="shared" ca="1" si="89"/>
        <v>1.9991022033951627E-2</v>
      </c>
      <c r="J92" s="112">
        <f t="shared" ca="1" si="89"/>
        <v>1.9991022033951627E-2</v>
      </c>
      <c r="K92" s="112">
        <f t="shared" ca="1" si="89"/>
        <v>1.9991022033951627E-2</v>
      </c>
      <c r="L92" s="112">
        <f t="shared" ca="1" si="89"/>
        <v>1.9991022033951627E-2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1.9991022033951627E-2</v>
      </c>
    </row>
    <row r="93" spans="1:13" x14ac:dyDescent="0.25">
      <c r="A93" t="s">
        <v>28</v>
      </c>
      <c r="B93">
        <f t="shared" si="66"/>
        <v>4</v>
      </c>
      <c r="C93" s="114">
        <f ca="1">MAX(0,IFERROR(VLOOKUP(MID(CELL("filename",$A$1),FIND("]",CELL("filename",$A$1))+1,255)&amp;$A93,_datainput!$A$1:$AE$345,4+C$1-1990,FALSE),0))</f>
        <v>0.16546320381003154</v>
      </c>
      <c r="D93" s="114">
        <f ca="1">MAX(0,IFERROR(VLOOKUP(MID(CELL("filename",$A$1),FIND("]",CELL("filename",$A$1))+1,255)&amp;$A93,_datainput!$A$1:$AE$345,4+D$1-1990,FALSE),0))</f>
        <v>0.16791917350349805</v>
      </c>
      <c r="E93" s="114">
        <f t="shared" ref="E93:F93" ca="1" si="99">D93-(D93-$G93)/($G$1-D$1)</f>
        <v>0.16091074574836892</v>
      </c>
      <c r="F93" s="114">
        <f t="shared" ca="1" si="99"/>
        <v>0.15390231799323978</v>
      </c>
      <c r="G93" s="111">
        <f ca="1">INDEX(OFFSET(_summary!$T$26,0,MATCH(MID(CELL("filename",$A$1),FIND("]",CELL("filename",$A$1))+1,255),_summary!$U$25:$AI$25,0),140,1),MATCH($A93,_summary!$U$26:$U$54,0))</f>
        <v>0.14689389023811067</v>
      </c>
      <c r="H93" s="112">
        <f t="shared" ca="1" si="89"/>
        <v>0.14689389023811067</v>
      </c>
      <c r="I93" s="112">
        <f t="shared" ca="1" si="89"/>
        <v>0.14689389023811067</v>
      </c>
      <c r="J93" s="112">
        <f t="shared" ca="1" si="89"/>
        <v>0.14689389023811067</v>
      </c>
      <c r="K93" s="112">
        <f t="shared" ca="1" si="89"/>
        <v>0.14689389023811067</v>
      </c>
      <c r="L93" s="112">
        <f t="shared" ca="1" si="89"/>
        <v>0.14689389023811067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0.14689389023811067</v>
      </c>
    </row>
    <row r="94" spans="1:13" x14ac:dyDescent="0.25">
      <c r="A94" t="s">
        <v>13</v>
      </c>
      <c r="B94">
        <f t="shared" si="66"/>
        <v>4</v>
      </c>
      <c r="C94" s="114">
        <f ca="1">MAX(0,IFERROR(VLOOKUP(MID(CELL("filename",$A$1),FIND("]",CELL("filename",$A$1))+1,255)&amp;$A94,_datainput!$A$1:$AE$345,4+C$1-1990,FALSE),0))</f>
        <v>6.2523221865276923E-2</v>
      </c>
      <c r="D94" s="114">
        <f ca="1">MAX(0,IFERROR(VLOOKUP(MID(CELL("filename",$A$1),FIND("]",CELL("filename",$A$1))+1,255)&amp;$A94,_datainput!$A$1:$AE$345,4+D$1-1990,FALSE),0))</f>
        <v>6.2735610396898706E-2</v>
      </c>
      <c r="E94" s="114">
        <f t="shared" ref="E94:F94" ca="1" si="100">D94-(D94-$G94)/($G$1-D$1)</f>
        <v>6.2345148286081044E-2</v>
      </c>
      <c r="F94" s="114">
        <f t="shared" ca="1" si="100"/>
        <v>6.1954686175263382E-2</v>
      </c>
      <c r="G94" s="111">
        <f ca="1">INDEX(OFFSET(_summary!$T$26,0,MATCH(MID(CELL("filename",$A$1),FIND("]",CELL("filename",$A$1))+1,255),_summary!$U$25:$AI$25,0),140,1),MATCH($A94,_summary!$U$26:$U$54,0))</f>
        <v>6.156422406444572E-2</v>
      </c>
      <c r="H94" s="112">
        <f t="shared" ca="1" si="89"/>
        <v>6.156422406444572E-2</v>
      </c>
      <c r="I94" s="112">
        <f t="shared" ca="1" si="89"/>
        <v>6.156422406444572E-2</v>
      </c>
      <c r="J94" s="112">
        <f t="shared" ca="1" si="89"/>
        <v>6.156422406444572E-2</v>
      </c>
      <c r="K94" s="112">
        <f t="shared" ca="1" si="89"/>
        <v>6.156422406444572E-2</v>
      </c>
      <c r="L94" s="112">
        <f t="shared" ca="1" si="89"/>
        <v>6.156422406444572E-2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6.156422406444572E-2</v>
      </c>
    </row>
    <row r="95" spans="1:13" x14ac:dyDescent="0.25">
      <c r="A95" t="s">
        <v>17</v>
      </c>
      <c r="B95">
        <f t="shared" ref="B95:B117" si="101">B66+1</f>
        <v>4</v>
      </c>
      <c r="C95" s="114">
        <f ca="1">MAX(0,IFERROR(VLOOKUP(MID(CELL("filename",$A$1),FIND("]",CELL("filename",$A$1))+1,255)&amp;$A95,_datainput!$A$1:$AE$345,4+C$1-1990,FALSE),0))</f>
        <v>6.6919655351274268E-2</v>
      </c>
      <c r="D95" s="114">
        <f ca="1">MAX(0,IFERROR(VLOOKUP(MID(CELL("filename",$A$1),FIND("]",CELL("filename",$A$1))+1,255)&amp;$A95,_datainput!$A$1:$AE$345,4+D$1-1990,FALSE),0))</f>
        <v>6.5051222012525292E-2</v>
      </c>
      <c r="E95" s="114">
        <f t="shared" ref="E95:F95" ca="1" si="102">D95-(D95-$G95)/($G$1-D$1)</f>
        <v>6.3954819998015042E-2</v>
      </c>
      <c r="F95" s="114">
        <f t="shared" ca="1" si="102"/>
        <v>6.2858417983504805E-2</v>
      </c>
      <c r="G95" s="111">
        <f ca="1">INDEX(OFFSET(_summary!$T$26,0,MATCH(MID(CELL("filename",$A$1),FIND("]",CELL("filename",$A$1))+1,255),_summary!$U$25:$AI$25,0),140,1),MATCH($A95,_summary!$U$26:$U$54,0))</f>
        <v>6.1762015968994555E-2</v>
      </c>
      <c r="H95" s="112">
        <f t="shared" ca="1" si="89"/>
        <v>6.1762015968994555E-2</v>
      </c>
      <c r="I95" s="112">
        <f t="shared" ca="1" si="89"/>
        <v>6.1762015968994555E-2</v>
      </c>
      <c r="J95" s="112">
        <f t="shared" ca="1" si="89"/>
        <v>6.1762015968994555E-2</v>
      </c>
      <c r="K95" s="112">
        <f t="shared" ca="1" si="89"/>
        <v>6.1762015968994555E-2</v>
      </c>
      <c r="L95" s="112">
        <f t="shared" ca="1" si="89"/>
        <v>6.1762015968994555E-2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6.1762015968994555E-2</v>
      </c>
    </row>
    <row r="96" spans="1:13" x14ac:dyDescent="0.25">
      <c r="A96" t="s">
        <v>25</v>
      </c>
      <c r="B96">
        <f t="shared" si="101"/>
        <v>4</v>
      </c>
      <c r="C96" s="114">
        <f ca="1">MAX(0,IFERROR(VLOOKUP(MID(CELL("filename",$A$1),FIND("]",CELL("filename",$A$1))+1,255)&amp;$A96,_datainput!$A$1:$AE$345,4+C$1-1990,FALSE),0))</f>
        <v>3.2597829858645629E-2</v>
      </c>
      <c r="D96" s="114">
        <f ca="1">MAX(0,IFERROR(VLOOKUP(MID(CELL("filename",$A$1),FIND("]",CELL("filename",$A$1))+1,255)&amp;$A96,_datainput!$A$1:$AE$345,4+D$1-1990,FALSE),0))</f>
        <v>3.276804039851338E-2</v>
      </c>
      <c r="E96" s="114">
        <f t="shared" ref="E96:F96" ca="1" si="103">D96-(D96-$G96)/($G$1-D$1)</f>
        <v>3.3295637868798383E-2</v>
      </c>
      <c r="F96" s="114">
        <f t="shared" ca="1" si="103"/>
        <v>3.3823235339083386E-2</v>
      </c>
      <c r="G96" s="111">
        <f ca="1">INDEX(OFFSET(_summary!$T$26,0,MATCH(MID(CELL("filename",$A$1),FIND("]",CELL("filename",$A$1))+1,255),_summary!$U$25:$AI$25,0),140,1),MATCH($A96,_summary!$U$26:$U$54,0))</f>
        <v>3.435083280936839E-2</v>
      </c>
      <c r="H96" s="112">
        <f t="shared" ca="1" si="89"/>
        <v>3.435083280936839E-2</v>
      </c>
      <c r="I96" s="112">
        <f t="shared" ca="1" si="89"/>
        <v>3.435083280936839E-2</v>
      </c>
      <c r="J96" s="112">
        <f t="shared" ca="1" si="89"/>
        <v>3.435083280936839E-2</v>
      </c>
      <c r="K96" s="112">
        <f t="shared" ca="1" si="89"/>
        <v>3.435083280936839E-2</v>
      </c>
      <c r="L96" s="112">
        <f t="shared" ca="1" si="89"/>
        <v>3.435083280936839E-2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3.435083280936839E-2</v>
      </c>
    </row>
    <row r="97" spans="1:13" x14ac:dyDescent="0.25">
      <c r="A97" t="s">
        <v>11</v>
      </c>
      <c r="B97">
        <f t="shared" si="101"/>
        <v>4</v>
      </c>
      <c r="C97" s="114">
        <f ca="1">MAX(0,IFERROR(VLOOKUP(MID(CELL("filename",$A$1),FIND("]",CELL("filename",$A$1))+1,255)&amp;$A97,_datainput!$A$1:$AE$345,4+C$1-1990,FALSE),0))</f>
        <v>0.33391651346553491</v>
      </c>
      <c r="D97" s="114">
        <f ca="1">MAX(0,IFERROR(VLOOKUP(MID(CELL("filename",$A$1),FIND("]",CELL("filename",$A$1))+1,255)&amp;$A97,_datainput!$A$1:$AE$345,4+D$1-1990,FALSE),0))</f>
        <v>0.32933311561372736</v>
      </c>
      <c r="E97" s="114">
        <f t="shared" ref="E97:F97" ca="1" si="104">D97-(D97-$G97)/($G$1-D$1)</f>
        <v>0.32773106503621718</v>
      </c>
      <c r="F97" s="114">
        <f t="shared" ca="1" si="104"/>
        <v>0.32612901445870701</v>
      </c>
      <c r="G97" s="111">
        <f ca="1">INDEX(OFFSET(_summary!$T$26,0,MATCH(MID(CELL("filename",$A$1),FIND("]",CELL("filename",$A$1))+1,255),_summary!$U$25:$AI$25,0),140,1),MATCH($A97,_summary!$U$26:$U$54,0))</f>
        <v>0.32452696388119684</v>
      </c>
      <c r="H97" s="112">
        <f t="shared" ca="1" si="89"/>
        <v>0.32452696388119684</v>
      </c>
      <c r="I97" s="112">
        <f t="shared" ca="1" si="89"/>
        <v>0.32452696388119684</v>
      </c>
      <c r="J97" s="112">
        <f t="shared" ca="1" si="89"/>
        <v>0.32452696388119684</v>
      </c>
      <c r="K97" s="112">
        <f t="shared" ca="1" si="89"/>
        <v>0.32452696388119684</v>
      </c>
      <c r="L97" s="112">
        <f t="shared" ca="1" si="89"/>
        <v>0.32452696388119684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0.32452696388119684</v>
      </c>
    </row>
    <row r="98" spans="1:13" x14ac:dyDescent="0.25">
      <c r="A98" t="s">
        <v>3</v>
      </c>
      <c r="B98">
        <f t="shared" si="101"/>
        <v>4</v>
      </c>
      <c r="C98" s="114">
        <f ca="1">MAX(0,IFERROR(VLOOKUP(MID(CELL("filename",$A$1),FIND("]",CELL("filename",$A$1))+1,255)&amp;$A98,_datainput!$A$1:$AE$345,4+C$1-1990,FALSE),0))</f>
        <v>0.13924159073027917</v>
      </c>
      <c r="D98" s="114">
        <f ca="1">MAX(0,IFERROR(VLOOKUP(MID(CELL("filename",$A$1),FIND("]",CELL("filename",$A$1))+1,255)&amp;$A98,_datainput!$A$1:$AE$345,4+D$1-1990,FALSE),0))</f>
        <v>0.14081815962522895</v>
      </c>
      <c r="E98" s="114">
        <f t="shared" ref="E98:F98" ca="1" si="105">D98-(D98-$G98)/($G$1-D$1)</f>
        <v>0.14321714505618185</v>
      </c>
      <c r="F98" s="114">
        <f t="shared" ca="1" si="105"/>
        <v>0.14561613048713473</v>
      </c>
      <c r="G98" s="111">
        <f ca="1">INDEX(OFFSET(_summary!$T$26,0,MATCH(MID(CELL("filename",$A$1),FIND("]",CELL("filename",$A$1))+1,255),_summary!$U$25:$AI$25,0),140,1),MATCH($A98,_summary!$U$26:$U$54,0))</f>
        <v>0.14801511591808764</v>
      </c>
      <c r="H98" s="112">
        <f t="shared" ca="1" si="89"/>
        <v>0.14801511591808764</v>
      </c>
      <c r="I98" s="112">
        <f t="shared" ca="1" si="89"/>
        <v>0.14801511591808764</v>
      </c>
      <c r="J98" s="112">
        <f t="shared" ca="1" si="89"/>
        <v>0.14801511591808764</v>
      </c>
      <c r="K98" s="112">
        <f t="shared" ca="1" si="89"/>
        <v>0.14801511591808764</v>
      </c>
      <c r="L98" s="112">
        <f t="shared" ca="1" si="89"/>
        <v>0.14801511591808764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0.14801511591808764</v>
      </c>
    </row>
    <row r="99" spans="1:13" x14ac:dyDescent="0.25">
      <c r="A99" t="s">
        <v>2</v>
      </c>
      <c r="B99">
        <f t="shared" si="101"/>
        <v>4</v>
      </c>
      <c r="C99" s="114">
        <f ca="1">MAX(0,IFERROR(VLOOKUP(MID(CELL("filename",$A$1),FIND("]",CELL("filename",$A$1))+1,255)&amp;$A99,_datainput!$A$1:$AE$345,4+C$1-1990,FALSE),0))</f>
        <v>6.5769052394608854E-2</v>
      </c>
      <c r="D99" s="114">
        <f ca="1">MAX(0,IFERROR(VLOOKUP(MID(CELL("filename",$A$1),FIND("]",CELL("filename",$A$1))+1,255)&amp;$A99,_datainput!$A$1:$AE$345,4+D$1-1990,FALSE),0))</f>
        <v>6.700531677723387E-2</v>
      </c>
      <c r="E99" s="114">
        <f t="shared" ref="E99:F99" ca="1" si="106">D99-(D99-$G99)/($G$1-D$1)</f>
        <v>6.7997603325736122E-2</v>
      </c>
      <c r="F99" s="114">
        <f t="shared" ca="1" si="106"/>
        <v>6.8989889874238375E-2</v>
      </c>
      <c r="G99" s="111">
        <f ca="1">INDEX(OFFSET(_summary!$T$26,0,MATCH(MID(CELL("filename",$A$1),FIND("]",CELL("filename",$A$1))+1,255),_summary!$U$25:$AI$25,0),140,1),MATCH($A99,_summary!$U$26:$U$54,0))</f>
        <v>6.9982176422740641E-2</v>
      </c>
      <c r="H99" s="112">
        <f t="shared" ref="H99:L114" ca="1" si="107">G99-5*(G99-$M99)/($M$1-G$1)</f>
        <v>6.9982176422740641E-2</v>
      </c>
      <c r="I99" s="112">
        <f t="shared" ca="1" si="107"/>
        <v>6.9982176422740641E-2</v>
      </c>
      <c r="J99" s="112">
        <f t="shared" ca="1" si="107"/>
        <v>6.9982176422740641E-2</v>
      </c>
      <c r="K99" s="112">
        <f t="shared" ca="1" si="107"/>
        <v>6.9982176422740641E-2</v>
      </c>
      <c r="L99" s="112">
        <f t="shared" ca="1" si="107"/>
        <v>6.9982176422740641E-2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6.9982176422740641E-2</v>
      </c>
    </row>
    <row r="100" spans="1:13" x14ac:dyDescent="0.25">
      <c r="A100" t="s">
        <v>16</v>
      </c>
      <c r="B100">
        <f t="shared" si="101"/>
        <v>4</v>
      </c>
      <c r="C100" s="114">
        <f ca="1">MAX(0,IFERROR(VLOOKUP(MID(CELL("filename",$A$1),FIND("]",CELL("filename",$A$1))+1,255)&amp;$A100,_datainput!$A$1:$AE$345,4+C$1-1990,FALSE),0))</f>
        <v>6.9097512971521738E-2</v>
      </c>
      <c r="D100" s="114">
        <f ca="1">MAX(0,IFERROR(VLOOKUP(MID(CELL("filename",$A$1),FIND("]",CELL("filename",$A$1))+1,255)&amp;$A100,_datainput!$A$1:$AE$345,4+D$1-1990,FALSE),0))</f>
        <v>6.7303857683453858E-2</v>
      </c>
      <c r="E100" s="114">
        <f t="shared" ref="E100:F100" ca="1" si="108">D100-(D100-$G100)/($G$1-D$1)</f>
        <v>6.0225546267797997E-2</v>
      </c>
      <c r="F100" s="114">
        <f t="shared" ca="1" si="108"/>
        <v>5.3147234852142136E-2</v>
      </c>
      <c r="G100" s="111">
        <f ca="1">INDEX(OFFSET(_summary!$T$26,0,MATCH(MID(CELL("filename",$A$1),FIND("]",CELL("filename",$A$1))+1,255),_summary!$U$25:$AI$25,0),140,1),MATCH($A100,_summary!$U$26:$U$54,0))</f>
        <v>4.6068923436486282E-2</v>
      </c>
      <c r="H100" s="112">
        <f t="shared" ca="1" si="107"/>
        <v>4.6068923436486282E-2</v>
      </c>
      <c r="I100" s="112">
        <f t="shared" ca="1" si="107"/>
        <v>4.6068923436486282E-2</v>
      </c>
      <c r="J100" s="112">
        <f t="shared" ca="1" si="107"/>
        <v>4.6068923436486282E-2</v>
      </c>
      <c r="K100" s="112">
        <f t="shared" ca="1" si="107"/>
        <v>4.6068923436486282E-2</v>
      </c>
      <c r="L100" s="112">
        <f t="shared" ca="1" si="107"/>
        <v>4.6068923436486282E-2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4.6068923436486282E-2</v>
      </c>
    </row>
    <row r="101" spans="1:13" x14ac:dyDescent="0.25">
      <c r="A101" t="s">
        <v>15</v>
      </c>
      <c r="B101">
        <f t="shared" si="101"/>
        <v>4</v>
      </c>
      <c r="C101" s="114">
        <f ca="1">MAX(0,IFERROR(VLOOKUP(MID(CELL("filename",$A$1),FIND("]",CELL("filename",$A$1))+1,255)&amp;$A101,_datainput!$A$1:$AE$345,4+C$1-1990,FALSE),0))</f>
        <v>2.2947423898365807E-2</v>
      </c>
      <c r="D101" s="114">
        <f ca="1">MAX(0,IFERROR(VLOOKUP(MID(CELL("filename",$A$1),FIND("]",CELL("filename",$A$1))+1,255)&amp;$A101,_datainput!$A$1:$AE$345,4+D$1-1990,FALSE),0))</f>
        <v>2.3195524861030454E-2</v>
      </c>
      <c r="E101" s="114">
        <f t="shared" ref="E101:F101" ca="1" si="109">D101-(D101-$G101)/($G$1-D$1)</f>
        <v>2.0568216722170608E-2</v>
      </c>
      <c r="F101" s="114">
        <f t="shared" ca="1" si="109"/>
        <v>1.7940908583310763E-2</v>
      </c>
      <c r="G101" s="111">
        <f ca="1">INDEX(OFFSET(_summary!$T$26,0,MATCH(MID(CELL("filename",$A$1),FIND("]",CELL("filename",$A$1))+1,255),_summary!$U$25:$AI$25,0),140,1),MATCH($A101,_summary!$U$26:$U$54,0))</f>
        <v>1.5313600444450917E-2</v>
      </c>
      <c r="H101" s="112">
        <f t="shared" ca="1" si="107"/>
        <v>1.5313600444450917E-2</v>
      </c>
      <c r="I101" s="112">
        <f t="shared" ca="1" si="107"/>
        <v>1.5313600444450917E-2</v>
      </c>
      <c r="J101" s="112">
        <f t="shared" ca="1" si="107"/>
        <v>1.5313600444450917E-2</v>
      </c>
      <c r="K101" s="112">
        <f t="shared" ca="1" si="107"/>
        <v>1.5313600444450917E-2</v>
      </c>
      <c r="L101" s="112">
        <f t="shared" ca="1" si="107"/>
        <v>1.5313600444450917E-2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1.5313600444450917E-2</v>
      </c>
    </row>
    <row r="102" spans="1:13" x14ac:dyDescent="0.25">
      <c r="A102" t="s">
        <v>18</v>
      </c>
      <c r="B102">
        <f t="shared" si="101"/>
        <v>4</v>
      </c>
      <c r="C102" s="114">
        <f ca="1">MAX(0,IFERROR(VLOOKUP(MID(CELL("filename",$A$1),FIND("]",CELL("filename",$A$1))+1,255)&amp;$A102,_datainput!$A$1:$AE$345,4+C$1-1990,FALSE),0))</f>
        <v>8.5731851749657542E-2</v>
      </c>
      <c r="D102" s="114">
        <f ca="1">MAX(0,IFERROR(VLOOKUP(MID(CELL("filename",$A$1),FIND("]",CELL("filename",$A$1))+1,255)&amp;$A102,_datainput!$A$1:$AE$345,4+D$1-1990,FALSE),0))</f>
        <v>9.046331159286132E-2</v>
      </c>
      <c r="E102" s="114">
        <f t="shared" ref="E102:F102" ca="1" si="110">D102-(D102-$G102)/($G$1-D$1)</f>
        <v>8.4674046102345676E-2</v>
      </c>
      <c r="F102" s="114">
        <f t="shared" ca="1" si="110"/>
        <v>7.8884780611830047E-2</v>
      </c>
      <c r="G102" s="111">
        <f ca="1">INDEX(OFFSET(_summary!$T$26,0,MATCH(MID(CELL("filename",$A$1),FIND("]",CELL("filename",$A$1))+1,255),_summary!$U$25:$AI$25,0),140,1),MATCH($A102,_summary!$U$26:$U$54,0))</f>
        <v>7.3095515121314403E-2</v>
      </c>
      <c r="H102" s="112">
        <f t="shared" ca="1" si="107"/>
        <v>7.3095515121314403E-2</v>
      </c>
      <c r="I102" s="112">
        <f t="shared" ca="1" si="107"/>
        <v>7.3095515121314403E-2</v>
      </c>
      <c r="J102" s="112">
        <f t="shared" ca="1" si="107"/>
        <v>7.3095515121314403E-2</v>
      </c>
      <c r="K102" s="112">
        <f t="shared" ca="1" si="107"/>
        <v>7.3095515121314403E-2</v>
      </c>
      <c r="L102" s="112">
        <f t="shared" ca="1" si="107"/>
        <v>7.3095515121314403E-2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7.3095515121314403E-2</v>
      </c>
    </row>
    <row r="103" spans="1:13" x14ac:dyDescent="0.25">
      <c r="A103" t="s">
        <v>5</v>
      </c>
      <c r="B103">
        <f t="shared" si="101"/>
        <v>4</v>
      </c>
      <c r="C103" s="114">
        <f ca="1">MAX(0,IFERROR(VLOOKUP(MID(CELL("filename",$A$1),FIND("]",CELL("filename",$A$1))+1,255)&amp;$A103,_datainput!$A$1:$AE$345,4+C$1-1990,FALSE),0))</f>
        <v>2.0029914145352764E-2</v>
      </c>
      <c r="D103" s="114">
        <f ca="1">MAX(0,IFERROR(VLOOKUP(MID(CELL("filename",$A$1),FIND("]",CELL("filename",$A$1))+1,255)&amp;$A103,_datainput!$A$1:$AE$345,4+D$1-1990,FALSE),0))</f>
        <v>1.9918696156974672E-2</v>
      </c>
      <c r="E103" s="114">
        <f t="shared" ref="E103:F103" ca="1" si="111">D103-(D103-$G103)/($G$1-D$1)</f>
        <v>1.8067582566838103E-2</v>
      </c>
      <c r="F103" s="114">
        <f t="shared" ca="1" si="111"/>
        <v>1.621646897670153E-2</v>
      </c>
      <c r="G103" s="111">
        <f ca="1">INDEX(OFFSET(_summary!$T$26,0,MATCH(MID(CELL("filename",$A$1),FIND("]",CELL("filename",$A$1))+1,255),_summary!$U$25:$AI$25,0),140,1),MATCH($A103,_summary!$U$26:$U$54,0))</f>
        <v>1.436535538656496E-2</v>
      </c>
      <c r="H103" s="112">
        <f t="shared" ca="1" si="107"/>
        <v>1.436535538656496E-2</v>
      </c>
      <c r="I103" s="112">
        <f t="shared" ca="1" si="107"/>
        <v>1.436535538656496E-2</v>
      </c>
      <c r="J103" s="112">
        <f t="shared" ca="1" si="107"/>
        <v>1.436535538656496E-2</v>
      </c>
      <c r="K103" s="112">
        <f t="shared" ca="1" si="107"/>
        <v>1.436535538656496E-2</v>
      </c>
      <c r="L103" s="112">
        <f t="shared" ca="1" si="107"/>
        <v>1.436535538656496E-2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1.436535538656496E-2</v>
      </c>
    </row>
    <row r="104" spans="1:13" x14ac:dyDescent="0.25">
      <c r="A104" t="s">
        <v>23</v>
      </c>
      <c r="B104">
        <f t="shared" si="101"/>
        <v>4</v>
      </c>
      <c r="C104" s="114">
        <f ca="1">MAX(0,IFERROR(VLOOKUP(MID(CELL("filename",$A$1),FIND("]",CELL("filename",$A$1))+1,255)&amp;$A104,_datainput!$A$1:$AE$345,4+C$1-1990,FALSE),0))</f>
        <v>1.4248114139314327E-2</v>
      </c>
      <c r="D104" s="114">
        <f ca="1">MAX(0,IFERROR(VLOOKUP(MID(CELL("filename",$A$1),FIND("]",CELL("filename",$A$1))+1,255)&amp;$A104,_datainput!$A$1:$AE$345,4+D$1-1990,FALSE),0))</f>
        <v>1.1966211904091233E-2</v>
      </c>
      <c r="E104" s="114">
        <f t="shared" ref="E104:F104" ca="1" si="112">D104-(D104-$G104)/($G$1-D$1)</f>
        <v>1.25626439057249E-2</v>
      </c>
      <c r="F104" s="114">
        <f t="shared" ca="1" si="112"/>
        <v>1.3159075907358566E-2</v>
      </c>
      <c r="G104" s="111">
        <f ca="1">INDEX(OFFSET(_summary!$T$26,0,MATCH(MID(CELL("filename",$A$1),FIND("]",CELL("filename",$A$1))+1,255),_summary!$U$25:$AI$25,0),140,1),MATCH($A104,_summary!$U$26:$U$54,0))</f>
        <v>1.3755507908992234E-2</v>
      </c>
      <c r="H104" s="112">
        <f t="shared" ca="1" si="107"/>
        <v>1.3755507908992234E-2</v>
      </c>
      <c r="I104" s="112">
        <f t="shared" ca="1" si="107"/>
        <v>1.3755507908992234E-2</v>
      </c>
      <c r="J104" s="112">
        <f t="shared" ca="1" si="107"/>
        <v>1.3755507908992234E-2</v>
      </c>
      <c r="K104" s="112">
        <f t="shared" ca="1" si="107"/>
        <v>1.3755507908992234E-2</v>
      </c>
      <c r="L104" s="112">
        <f t="shared" ca="1" si="107"/>
        <v>1.3755507908992234E-2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1.3755507908992234E-2</v>
      </c>
    </row>
    <row r="105" spans="1:13" x14ac:dyDescent="0.25">
      <c r="A105" t="s">
        <v>24</v>
      </c>
      <c r="B105">
        <f t="shared" si="101"/>
        <v>4</v>
      </c>
      <c r="C105" s="114">
        <f ca="1">MAX(0,IFERROR(VLOOKUP(MID(CELL("filename",$A$1),FIND("]",CELL("filename",$A$1))+1,255)&amp;$A105,_datainput!$A$1:$AE$345,4+C$1-1990,FALSE),0))</f>
        <v>3.4405322071166672E-2</v>
      </c>
      <c r="D105" s="114">
        <f ca="1">MAX(0,IFERROR(VLOOKUP(MID(CELL("filename",$A$1),FIND("]",CELL("filename",$A$1))+1,255)&amp;$A105,_datainput!$A$1:$AE$345,4+D$1-1990,FALSE),0))</f>
        <v>3.4900939862179153E-2</v>
      </c>
      <c r="E105" s="114">
        <f t="shared" ref="E105:F105" ca="1" si="113">D105-(D105-$G105)/($G$1-D$1)</f>
        <v>2.9968402100472413E-2</v>
      </c>
      <c r="F105" s="114">
        <f t="shared" ca="1" si="113"/>
        <v>2.5035864338765673E-2</v>
      </c>
      <c r="G105" s="111">
        <f ca="1">INDEX(OFFSET(_summary!$T$26,0,MATCH(MID(CELL("filename",$A$1),FIND("]",CELL("filename",$A$1))+1,255),_summary!$U$25:$AI$25,0),140,1),MATCH($A105,_summary!$U$26:$U$54,0))</f>
        <v>2.010332657705893E-2</v>
      </c>
      <c r="H105" s="112">
        <f t="shared" ca="1" si="107"/>
        <v>2.010332657705893E-2</v>
      </c>
      <c r="I105" s="112">
        <f t="shared" ca="1" si="107"/>
        <v>2.010332657705893E-2</v>
      </c>
      <c r="J105" s="112">
        <f t="shared" ca="1" si="107"/>
        <v>2.010332657705893E-2</v>
      </c>
      <c r="K105" s="112">
        <f t="shared" ca="1" si="107"/>
        <v>2.010332657705893E-2</v>
      </c>
      <c r="L105" s="112">
        <f t="shared" ca="1" si="107"/>
        <v>2.010332657705893E-2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2.010332657705893E-2</v>
      </c>
    </row>
    <row r="106" spans="1:13" x14ac:dyDescent="0.25">
      <c r="A106" t="s">
        <v>27</v>
      </c>
      <c r="B106">
        <f t="shared" si="101"/>
        <v>4</v>
      </c>
      <c r="C106" s="114">
        <f ca="1">MAX(0,IFERROR(VLOOKUP(MID(CELL("filename",$A$1),FIND("]",CELL("filename",$A$1))+1,255)&amp;$A106,_datainput!$A$1:$AE$345,4+C$1-1990,FALSE),0))</f>
        <v>4.5218107034792773E-2</v>
      </c>
      <c r="D106" s="114">
        <f ca="1">MAX(0,IFERROR(VLOOKUP(MID(CELL("filename",$A$1),FIND("]",CELL("filename",$A$1))+1,255)&amp;$A106,_datainput!$A$1:$AE$345,4+D$1-1990,FALSE),0))</f>
        <v>4.3301033588213612E-2</v>
      </c>
      <c r="E106" s="114">
        <f t="shared" ref="E106:F106" ca="1" si="114">D106-(D106-$G106)/($G$1-D$1)</f>
        <v>5.173839972543072E-2</v>
      </c>
      <c r="F106" s="114">
        <f t="shared" ca="1" si="114"/>
        <v>6.0175765862647827E-2</v>
      </c>
      <c r="G106" s="111">
        <f ca="1">INDEX(OFFSET(_summary!$T$26,0,MATCH(MID(CELL("filename",$A$1),FIND("]",CELL("filename",$A$1))+1,255),_summary!$U$25:$AI$25,0),140,1),MATCH($A106,_summary!$U$26:$U$54,0))</f>
        <v>6.8613131999864935E-2</v>
      </c>
      <c r="H106" s="112">
        <f t="shared" ca="1" si="107"/>
        <v>6.8613131999864935E-2</v>
      </c>
      <c r="I106" s="112">
        <f t="shared" ca="1" si="107"/>
        <v>6.8613131999864935E-2</v>
      </c>
      <c r="J106" s="112">
        <f t="shared" ca="1" si="107"/>
        <v>6.8613131999864935E-2</v>
      </c>
      <c r="K106" s="112">
        <f t="shared" ca="1" si="107"/>
        <v>6.8613131999864935E-2</v>
      </c>
      <c r="L106" s="112">
        <f t="shared" ca="1" si="107"/>
        <v>6.8613131999864935E-2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6.8613131999864935E-2</v>
      </c>
    </row>
    <row r="107" spans="1:13" x14ac:dyDescent="0.25">
      <c r="A107" t="s">
        <v>29</v>
      </c>
      <c r="B107">
        <f t="shared" si="101"/>
        <v>4</v>
      </c>
      <c r="C107" s="114">
        <f ca="1">MAX(0,IFERROR(VLOOKUP(MID(CELL("filename",$A$1),FIND("]",CELL("filename",$A$1))+1,255)&amp;$A107,_datainput!$A$1:$AE$345,4+C$1-1990,FALSE),0))</f>
        <v>0.24301358336257387</v>
      </c>
      <c r="D107" s="114">
        <f ca="1">MAX(0,IFERROR(VLOOKUP(MID(CELL("filename",$A$1),FIND("]",CELL("filename",$A$1))+1,255)&amp;$A107,_datainput!$A$1:$AE$345,4+D$1-1990,FALSE),0))</f>
        <v>0.2845267833515262</v>
      </c>
      <c r="E107" s="114">
        <f t="shared" ref="E107:F107" ca="1" si="115">D107-(D107-$G107)/($G$1-D$1)</f>
        <v>0.2858170785354317</v>
      </c>
      <c r="F107" s="114">
        <f t="shared" ca="1" si="115"/>
        <v>0.28710737371933714</v>
      </c>
      <c r="G107" s="111">
        <f ca="1">INDEX(OFFSET(_summary!$T$26,0,MATCH(MID(CELL("filename",$A$1),FIND("]",CELL("filename",$A$1))+1,255),_summary!$U$25:$AI$25,0),140,1),MATCH($A107,_summary!$U$26:$U$54,0))</f>
        <v>0.28839766890324264</v>
      </c>
      <c r="H107" s="112">
        <f t="shared" ca="1" si="107"/>
        <v>0.28839766890324264</v>
      </c>
      <c r="I107" s="112">
        <f t="shared" ca="1" si="107"/>
        <v>0.28839766890324264</v>
      </c>
      <c r="J107" s="112">
        <f t="shared" ca="1" si="107"/>
        <v>0.28839766890324264</v>
      </c>
      <c r="K107" s="112">
        <f t="shared" ca="1" si="107"/>
        <v>0.28839766890324264</v>
      </c>
      <c r="L107" s="112">
        <f t="shared" ca="1" si="107"/>
        <v>0.28839766890324264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0.28839766890324264</v>
      </c>
    </row>
    <row r="108" spans="1:13" x14ac:dyDescent="0.25">
      <c r="A108" t="s">
        <v>8</v>
      </c>
      <c r="B108">
        <f t="shared" si="101"/>
        <v>4</v>
      </c>
      <c r="C108" s="114">
        <f ca="1">MAX(0,IFERROR(VLOOKUP(MID(CELL("filename",$A$1),FIND("]",CELL("filename",$A$1))+1,255)&amp;$A108,_datainput!$A$1:$AE$345,4+C$1-1990,FALSE),0))</f>
        <v>5.2814767598573543E-2</v>
      </c>
      <c r="D108" s="114">
        <f ca="1">MAX(0,IFERROR(VLOOKUP(MID(CELL("filename",$A$1),FIND("]",CELL("filename",$A$1))+1,255)&amp;$A108,_datainput!$A$1:$AE$345,4+D$1-1990,FALSE),0))</f>
        <v>5.4168854785942328E-2</v>
      </c>
      <c r="E108" s="114">
        <f t="shared" ref="E108:F108" ca="1" si="116">D108-(D108-$G108)/($G$1-D$1)</f>
        <v>5.0638682623764461E-2</v>
      </c>
      <c r="F108" s="114">
        <f t="shared" ca="1" si="116"/>
        <v>4.7108510461586595E-2</v>
      </c>
      <c r="G108" s="111">
        <f ca="1">INDEX(OFFSET(_summary!$T$26,0,MATCH(MID(CELL("filename",$A$1),FIND("]",CELL("filename",$A$1))+1,255),_summary!$U$25:$AI$25,0),140,1),MATCH($A108,_summary!$U$26:$U$54,0))</f>
        <v>4.3578338299408728E-2</v>
      </c>
      <c r="H108" s="112">
        <f t="shared" ca="1" si="107"/>
        <v>4.3578338299408728E-2</v>
      </c>
      <c r="I108" s="112">
        <f t="shared" ca="1" si="107"/>
        <v>4.3578338299408728E-2</v>
      </c>
      <c r="J108" s="112">
        <f t="shared" ca="1" si="107"/>
        <v>4.3578338299408728E-2</v>
      </c>
      <c r="K108" s="112">
        <f t="shared" ca="1" si="107"/>
        <v>4.3578338299408728E-2</v>
      </c>
      <c r="L108" s="112">
        <f t="shared" ca="1" si="107"/>
        <v>4.3578338299408728E-2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4.3578338299408728E-2</v>
      </c>
    </row>
    <row r="109" spans="1:13" x14ac:dyDescent="0.25">
      <c r="A109" t="s">
        <v>6</v>
      </c>
      <c r="B109">
        <f t="shared" si="101"/>
        <v>4</v>
      </c>
      <c r="C109" s="114">
        <f ca="1">MAX(0,IFERROR(VLOOKUP(MID(CELL("filename",$A$1),FIND("]",CELL("filename",$A$1))+1,255)&amp;$A109,_datainput!$A$1:$AE$345,4+C$1-1990,FALSE),0))</f>
        <v>2.023750604053811E-2</v>
      </c>
      <c r="D109" s="114">
        <f ca="1">MAX(0,IFERROR(VLOOKUP(MID(CELL("filename",$A$1),FIND("]",CELL("filename",$A$1))+1,255)&amp;$A109,_datainput!$A$1:$AE$345,4+D$1-1990,FALSE),0))</f>
        <v>2.0320843545520138E-2</v>
      </c>
      <c r="E109" s="114">
        <f t="shared" ref="E109:F109" ca="1" si="117">D109-(D109-$G109)/($G$1-D$1)</f>
        <v>1.9160438482218569E-2</v>
      </c>
      <c r="F109" s="114">
        <f t="shared" ca="1" si="117"/>
        <v>1.8000033418917E-2</v>
      </c>
      <c r="G109" s="111">
        <f ca="1">INDEX(OFFSET(_summary!$T$26,0,MATCH(MID(CELL("filename",$A$1),FIND("]",CELL("filename",$A$1))+1,255),_summary!$U$25:$AI$25,0),140,1),MATCH($A109,_summary!$U$26:$U$54,0))</f>
        <v>1.6839628355615432E-2</v>
      </c>
      <c r="H109" s="112">
        <f t="shared" ca="1" si="107"/>
        <v>1.6839628355615432E-2</v>
      </c>
      <c r="I109" s="112">
        <f t="shared" ca="1" si="107"/>
        <v>1.6839628355615432E-2</v>
      </c>
      <c r="J109" s="112">
        <f t="shared" ca="1" si="107"/>
        <v>1.6839628355615432E-2</v>
      </c>
      <c r="K109" s="112">
        <f t="shared" ca="1" si="107"/>
        <v>1.6839628355615432E-2</v>
      </c>
      <c r="L109" s="112">
        <f t="shared" ca="1" si="107"/>
        <v>1.6839628355615432E-2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1.6839628355615432E-2</v>
      </c>
    </row>
    <row r="110" spans="1:13" x14ac:dyDescent="0.25">
      <c r="A110" t="s">
        <v>21</v>
      </c>
      <c r="B110">
        <f t="shared" si="101"/>
        <v>4</v>
      </c>
      <c r="C110" s="114">
        <f ca="1">MAX(0,IFERROR(VLOOKUP(MID(CELL("filename",$A$1),FIND("]",CELL("filename",$A$1))+1,255)&amp;$A110,_datainput!$A$1:$AE$345,4+C$1-1990,FALSE),0))</f>
        <v>3.6599707333285054E-2</v>
      </c>
      <c r="D110" s="114">
        <f ca="1">MAX(0,IFERROR(VLOOKUP(MID(CELL("filename",$A$1),FIND("]",CELL("filename",$A$1))+1,255)&amp;$A110,_datainput!$A$1:$AE$345,4+D$1-1990,FALSE),0))</f>
        <v>3.5744808679270525E-2</v>
      </c>
      <c r="E110" s="114">
        <f t="shared" ref="E110:F110" ca="1" si="118">D110-(D110-$G110)/($G$1-D$1)</f>
        <v>3.5008101468464184E-2</v>
      </c>
      <c r="F110" s="114">
        <f t="shared" ca="1" si="118"/>
        <v>3.4271394257657843E-2</v>
      </c>
      <c r="G110" s="111">
        <f ca="1">INDEX(OFFSET(_summary!$T$26,0,MATCH(MID(CELL("filename",$A$1),FIND("]",CELL("filename",$A$1))+1,255),_summary!$U$25:$AI$25,0),140,1),MATCH($A110,_summary!$U$26:$U$54,0))</f>
        <v>3.3534687046851502E-2</v>
      </c>
      <c r="H110" s="112">
        <f t="shared" ca="1" si="107"/>
        <v>3.3534687046851502E-2</v>
      </c>
      <c r="I110" s="112">
        <f t="shared" ca="1" si="107"/>
        <v>3.3534687046851502E-2</v>
      </c>
      <c r="J110" s="112">
        <f t="shared" ca="1" si="107"/>
        <v>3.3534687046851502E-2</v>
      </c>
      <c r="K110" s="112">
        <f t="shared" ca="1" si="107"/>
        <v>3.3534687046851502E-2</v>
      </c>
      <c r="L110" s="112">
        <f t="shared" ca="1" si="107"/>
        <v>3.3534687046851502E-2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3.3534687046851502E-2</v>
      </c>
    </row>
    <row r="111" spans="1:13" x14ac:dyDescent="0.25">
      <c r="A111" t="s">
        <v>10</v>
      </c>
      <c r="B111">
        <f t="shared" si="101"/>
        <v>4</v>
      </c>
      <c r="C111" s="114">
        <f ca="1">MAX(0,IFERROR(VLOOKUP(MID(CELL("filename",$A$1),FIND("]",CELL("filename",$A$1))+1,255)&amp;$A111,_datainput!$A$1:$AE$345,4+C$1-1990,FALSE),0))</f>
        <v>3.594193886412865E-2</v>
      </c>
      <c r="D111" s="114">
        <f ca="1">MAX(0,IFERROR(VLOOKUP(MID(CELL("filename",$A$1),FIND("]",CELL("filename",$A$1))+1,255)&amp;$A111,_datainput!$A$1:$AE$345,4+D$1-1990,FALSE),0))</f>
        <v>3.6202111361059004E-2</v>
      </c>
      <c r="E111" s="114">
        <f t="shared" ref="E111:F111" ca="1" si="119">D111-(D111-$G111)/($G$1-D$1)</f>
        <v>3.3418380614610541E-2</v>
      </c>
      <c r="F111" s="114">
        <f t="shared" ca="1" si="119"/>
        <v>3.0634649868162077E-2</v>
      </c>
      <c r="G111" s="111">
        <f ca="1">INDEX(OFFSET(_summary!$T$26,0,MATCH(MID(CELL("filename",$A$1),FIND("]",CELL("filename",$A$1))+1,255),_summary!$U$25:$AI$25,0),140,1),MATCH($A111,_summary!$U$26:$U$54,0))</f>
        <v>2.7850919121713613E-2</v>
      </c>
      <c r="H111" s="112">
        <f t="shared" ca="1" si="107"/>
        <v>2.7850919121713613E-2</v>
      </c>
      <c r="I111" s="112">
        <f t="shared" ca="1" si="107"/>
        <v>2.7850919121713613E-2</v>
      </c>
      <c r="J111" s="112">
        <f t="shared" ca="1" si="107"/>
        <v>2.7850919121713613E-2</v>
      </c>
      <c r="K111" s="112">
        <f t="shared" ca="1" si="107"/>
        <v>2.7850919121713613E-2</v>
      </c>
      <c r="L111" s="112">
        <f t="shared" ca="1" si="107"/>
        <v>2.7850919121713613E-2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2.7850919121713613E-2</v>
      </c>
    </row>
    <row r="112" spans="1:13" x14ac:dyDescent="0.25">
      <c r="A112" t="s">
        <v>20</v>
      </c>
      <c r="B112">
        <f t="shared" si="101"/>
        <v>4</v>
      </c>
      <c r="C112" s="114">
        <f ca="1">MAX(0,IFERROR(VLOOKUP(MID(CELL("filename",$A$1),FIND("]",CELL("filename",$A$1))+1,255)&amp;$A112,_datainput!$A$1:$AE$345,4+C$1-1990,FALSE),0))</f>
        <v>9.5676045256027228E-2</v>
      </c>
      <c r="D112" s="114">
        <f ca="1">MAX(0,IFERROR(VLOOKUP(MID(CELL("filename",$A$1),FIND("]",CELL("filename",$A$1))+1,255)&amp;$A112,_datainput!$A$1:$AE$345,4+D$1-1990,FALSE),0))</f>
        <v>8.6354061735062798E-2</v>
      </c>
      <c r="E112" s="114">
        <f t="shared" ref="E112:F112" ca="1" si="120">D112-(D112-$G112)/($G$1-D$1)</f>
        <v>8.6766370193833167E-2</v>
      </c>
      <c r="F112" s="114">
        <f t="shared" ca="1" si="120"/>
        <v>8.7178678652603536E-2</v>
      </c>
      <c r="G112" s="111">
        <f ca="1">INDEX(OFFSET(_summary!$T$26,0,MATCH(MID(CELL("filename",$A$1),FIND("]",CELL("filename",$A$1))+1,255),_summary!$U$25:$AI$25,0),140,1),MATCH($A112,_summary!$U$26:$U$54,0))</f>
        <v>8.7590987111373905E-2</v>
      </c>
      <c r="H112" s="112">
        <f t="shared" ca="1" si="107"/>
        <v>8.7590987111373905E-2</v>
      </c>
      <c r="I112" s="112">
        <f t="shared" ca="1" si="107"/>
        <v>8.7590987111373905E-2</v>
      </c>
      <c r="J112" s="112">
        <f t="shared" ca="1" si="107"/>
        <v>8.7590987111373905E-2</v>
      </c>
      <c r="K112" s="112">
        <f t="shared" ca="1" si="107"/>
        <v>8.7590987111373905E-2</v>
      </c>
      <c r="L112" s="112">
        <f t="shared" ca="1" si="107"/>
        <v>8.7590987111373905E-2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8.7590987111373905E-2</v>
      </c>
    </row>
    <row r="113" spans="1:13" x14ac:dyDescent="0.25">
      <c r="A113" t="s">
        <v>26</v>
      </c>
      <c r="B113">
        <f t="shared" si="101"/>
        <v>4</v>
      </c>
      <c r="C113" s="114">
        <f ca="1">MAX(0,IFERROR(VLOOKUP(MID(CELL("filename",$A$1),FIND("]",CELL("filename",$A$1))+1,255)&amp;$A113,_datainput!$A$1:$AE$345,4+C$1-1990,FALSE),0))</f>
        <v>7.04219673335445E-2</v>
      </c>
      <c r="D113" s="114">
        <f ca="1">MAX(0,IFERROR(VLOOKUP(MID(CELL("filename",$A$1),FIND("]",CELL("filename",$A$1))+1,255)&amp;$A113,_datainput!$A$1:$AE$345,4+D$1-1990,FALSE),0))</f>
        <v>7.4586932899310912E-2</v>
      </c>
      <c r="E113" s="114">
        <f t="shared" ref="E113:F113" ca="1" si="121">D113-(D113-$G113)/($G$1-D$1)</f>
        <v>6.6458739395139008E-2</v>
      </c>
      <c r="F113" s="114">
        <f t="shared" ca="1" si="121"/>
        <v>5.8330545890967103E-2</v>
      </c>
      <c r="G113" s="111">
        <f ca="1">INDEX(OFFSET(_summary!$T$26,0,MATCH(MID(CELL("filename",$A$1),FIND("]",CELL("filename",$A$1))+1,255),_summary!$U$25:$AI$25,0),140,1),MATCH($A113,_summary!$U$26:$U$54,0))</f>
        <v>5.0202352386795206E-2</v>
      </c>
      <c r="H113" s="112">
        <f t="shared" ca="1" si="107"/>
        <v>5.0202352386795206E-2</v>
      </c>
      <c r="I113" s="112">
        <f t="shared" ca="1" si="107"/>
        <v>5.0202352386795206E-2</v>
      </c>
      <c r="J113" s="112">
        <f t="shared" ca="1" si="107"/>
        <v>5.0202352386795206E-2</v>
      </c>
      <c r="K113" s="112">
        <f t="shared" ca="1" si="107"/>
        <v>5.0202352386795206E-2</v>
      </c>
      <c r="L113" s="112">
        <f t="shared" ca="1" si="107"/>
        <v>5.0202352386795206E-2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5.0202352386795206E-2</v>
      </c>
    </row>
    <row r="114" spans="1:13" x14ac:dyDescent="0.25">
      <c r="A114" t="s">
        <v>7</v>
      </c>
      <c r="B114">
        <f t="shared" si="101"/>
        <v>4</v>
      </c>
      <c r="C114" s="114">
        <f ca="1">MAX(0,IFERROR(VLOOKUP(MID(CELL("filename",$A$1),FIND("]",CELL("filename",$A$1))+1,255)&amp;$A114,_datainput!$A$1:$AE$345,4+C$1-1990,FALSE),0))</f>
        <v>0.14585619095005972</v>
      </c>
      <c r="D114" s="114">
        <f ca="1">MAX(0,IFERROR(VLOOKUP(MID(CELL("filename",$A$1),FIND("]",CELL("filename",$A$1))+1,255)&amp;$A114,_datainput!$A$1:$AE$345,4+D$1-1990,FALSE),0))</f>
        <v>0.14481433940690183</v>
      </c>
      <c r="E114" s="114">
        <f t="shared" ref="E114:F114" ca="1" si="122">D114-(D114-$G114)/($G$1-D$1)</f>
        <v>0.14652193647960116</v>
      </c>
      <c r="F114" s="114">
        <f t="shared" ca="1" si="122"/>
        <v>0.14822953355230051</v>
      </c>
      <c r="G114" s="111">
        <f ca="1">INDEX(OFFSET(_summary!$T$26,0,MATCH(MID(CELL("filename",$A$1),FIND("]",CELL("filename",$A$1))+1,255),_summary!$U$25:$AI$25,0),140,1),MATCH($A114,_summary!$U$26:$U$54,0))</f>
        <v>0.14993713062499983</v>
      </c>
      <c r="H114" s="112">
        <f t="shared" ca="1" si="107"/>
        <v>0.14993713062499983</v>
      </c>
      <c r="I114" s="112">
        <f t="shared" ca="1" si="107"/>
        <v>0.14993713062499983</v>
      </c>
      <c r="J114" s="112">
        <f t="shared" ca="1" si="107"/>
        <v>0.14993713062499983</v>
      </c>
      <c r="K114" s="112">
        <f t="shared" ca="1" si="107"/>
        <v>0.14993713062499983</v>
      </c>
      <c r="L114" s="112">
        <f t="shared" ca="1" si="107"/>
        <v>0.14993713062499983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0.14993713062499983</v>
      </c>
    </row>
    <row r="115" spans="1:13" x14ac:dyDescent="0.25">
      <c r="A115" t="s">
        <v>9</v>
      </c>
      <c r="B115">
        <f t="shared" si="101"/>
        <v>4</v>
      </c>
      <c r="C115" s="114">
        <f ca="1">MAX(0,IFERROR(VLOOKUP(MID(CELL("filename",$A$1),FIND("]",CELL("filename",$A$1))+1,255)&amp;$A115,_datainput!$A$1:$AE$345,4+C$1-1990,FALSE),0))</f>
        <v>0.64011483951228454</v>
      </c>
      <c r="D115" s="114">
        <f ca="1">MAX(0,IFERROR(VLOOKUP(MID(CELL("filename",$A$1),FIND("]",CELL("filename",$A$1))+1,255)&amp;$A115,_datainput!$A$1:$AE$345,4+D$1-1990,FALSE),0))</f>
        <v>0.64646256373601618</v>
      </c>
      <c r="E115" s="114">
        <f t="shared" ref="E115:F115" ca="1" si="123">D115-(D115-$G115)/($G$1-D$1)</f>
        <v>0.64436490814227143</v>
      </c>
      <c r="F115" s="114">
        <f t="shared" ca="1" si="123"/>
        <v>0.64226725254852668</v>
      </c>
      <c r="G115" s="111">
        <f ca="1">INDEX(OFFSET(_summary!$T$26,0,MATCH(MID(CELL("filename",$A$1),FIND("]",CELL("filename",$A$1))+1,255),_summary!$U$25:$AI$25,0),140,1),MATCH($A115,_summary!$U$26:$U$54,0))</f>
        <v>0.64016959695478204</v>
      </c>
      <c r="H115" s="112">
        <f t="shared" ref="H115:L117" ca="1" si="124">G115-5*(G115-$M115)/($M$1-G$1)</f>
        <v>0.64016959695478204</v>
      </c>
      <c r="I115" s="112">
        <f t="shared" ca="1" si="124"/>
        <v>0.64016959695478204</v>
      </c>
      <c r="J115" s="112">
        <f t="shared" ca="1" si="124"/>
        <v>0.64016959695478204</v>
      </c>
      <c r="K115" s="112">
        <f t="shared" ca="1" si="124"/>
        <v>0.64016959695478204</v>
      </c>
      <c r="L115" s="112">
        <f t="shared" ca="1" si="124"/>
        <v>0.64016959695478204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0.64016959695478204</v>
      </c>
    </row>
    <row r="116" spans="1:13" x14ac:dyDescent="0.25">
      <c r="A116" t="s">
        <v>14</v>
      </c>
      <c r="B116">
        <f t="shared" si="101"/>
        <v>4</v>
      </c>
      <c r="C116" s="114">
        <f ca="1">MAX(0,IFERROR(VLOOKUP(MID(CELL("filename",$A$1),FIND("]",CELL("filename",$A$1))+1,255)&amp;$A116,_datainput!$A$1:$AE$345,4+C$1-1990,FALSE),0))</f>
        <v>8.5654907693987467E-2</v>
      </c>
      <c r="D116" s="114">
        <f ca="1">MAX(0,IFERROR(VLOOKUP(MID(CELL("filename",$A$1),FIND("]",CELL("filename",$A$1))+1,255)&amp;$A116,_datainput!$A$1:$AE$345,4+D$1-1990,FALSE),0))</f>
        <v>8.5654907693987467E-2</v>
      </c>
      <c r="E116" s="114">
        <f t="shared" ref="E116:F116" ca="1" si="125">D116-(D116-$G116)/($G$1-D$1)</f>
        <v>8.3176565456995699E-2</v>
      </c>
      <c r="F116" s="114">
        <f t="shared" ca="1" si="125"/>
        <v>8.0698223220003931E-2</v>
      </c>
      <c r="G116" s="111">
        <f ca="1">INDEX(OFFSET(_summary!$T$26,0,MATCH(MID(CELL("filename",$A$1),FIND("]",CELL("filename",$A$1))+1,255),_summary!$U$25:$AI$25,0),140,1),MATCH($A116,_summary!$U$26:$U$54,0))</f>
        <v>7.8219880983012163E-2</v>
      </c>
      <c r="H116" s="112">
        <f t="shared" ca="1" si="124"/>
        <v>7.8219880983012163E-2</v>
      </c>
      <c r="I116" s="112">
        <f t="shared" ca="1" si="124"/>
        <v>7.8219880983012163E-2</v>
      </c>
      <c r="J116" s="112">
        <f t="shared" ca="1" si="124"/>
        <v>7.8219880983012163E-2</v>
      </c>
      <c r="K116" s="112">
        <f t="shared" ca="1" si="124"/>
        <v>7.8219880983012163E-2</v>
      </c>
      <c r="L116" s="112">
        <f t="shared" ca="1" si="124"/>
        <v>7.8219880983012163E-2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7.8219880983012163E-2</v>
      </c>
    </row>
    <row r="117" spans="1:13" x14ac:dyDescent="0.25">
      <c r="A117" t="s">
        <v>4</v>
      </c>
      <c r="B117">
        <f t="shared" si="101"/>
        <v>4</v>
      </c>
      <c r="C117" s="114">
        <f ca="1">MAX(0,IFERROR(VLOOKUP(MID(CELL("filename",$A$1),FIND("]",CELL("filename",$A$1))+1,255)&amp;$A117,_datainput!$A$1:$AE$345,4+C$1-1990,FALSE),0))</f>
        <v>0.11601632532149804</v>
      </c>
      <c r="D117" s="114">
        <f ca="1">MAX(0,IFERROR(VLOOKUP(MID(CELL("filename",$A$1),FIND("]",CELL("filename",$A$1))+1,255)&amp;$A117,_datainput!$A$1:$AE$345,4+D$1-1990,FALSE),0))</f>
        <v>0.11785282740565999</v>
      </c>
      <c r="E117" s="114">
        <f t="shared" ref="E117:F117" ca="1" si="126">D117-(D117-$G117)/($G$1-D$1)</f>
        <v>0.11657342804449181</v>
      </c>
      <c r="F117" s="114">
        <f t="shared" ca="1" si="126"/>
        <v>0.11529402868332364</v>
      </c>
      <c r="G117" s="111">
        <f ca="1">INDEX(OFFSET(_summary!$T$26,0,MATCH(MID(CELL("filename",$A$1),FIND("]",CELL("filename",$A$1))+1,255),_summary!$U$25:$AI$25,0),140,1),MATCH($A117,_summary!$U$26:$U$54,0))</f>
        <v>0.11401462932215546</v>
      </c>
      <c r="H117" s="112">
        <f t="shared" ca="1" si="124"/>
        <v>0.11401462932215546</v>
      </c>
      <c r="I117" s="112">
        <f t="shared" ca="1" si="124"/>
        <v>0.11401462932215546</v>
      </c>
      <c r="J117" s="112">
        <f t="shared" ca="1" si="124"/>
        <v>0.11401462932215546</v>
      </c>
      <c r="K117" s="112">
        <f t="shared" ca="1" si="124"/>
        <v>0.11401462932215546</v>
      </c>
      <c r="L117" s="112">
        <f t="shared" ca="1" si="124"/>
        <v>0.11401462932215546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0.11401462932215546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47D54-CDE2-4983-B94D-0AAE41B0A070}">
  <dimension ref="A1:R117"/>
  <sheetViews>
    <sheetView tabSelected="1" workbookViewId="0">
      <selection activeCell="I28" sqref="I28"/>
    </sheetView>
  </sheetViews>
  <sheetFormatPr defaultRowHeight="15" x14ac:dyDescent="0.25"/>
  <cols>
    <col min="8" max="8" width="9.28515625" bestFit="1" customWidth="1" collapsed="1"/>
    <col min="9" max="9" width="9.5703125" bestFit="1" customWidth="1" collapsed="1"/>
    <col min="10" max="10" width="11.5703125" bestFit="1" customWidth="1" collapsed="1"/>
    <col min="11" max="11" width="12.5703125" bestFit="1" customWidth="1" collapsed="1"/>
    <col min="12" max="12" width="14.7109375" bestFit="1" customWidth="1" collapsed="1"/>
  </cols>
  <sheetData>
    <row r="1" spans="1:18" x14ac:dyDescent="0.25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25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>
        <f ca="1">D2-(D2-$G2)/($G$1-D$1)</f>
        <v>0</v>
      </c>
      <c r="F2" s="114">
        <f ca="1">E2-(E2-$G2)/($G$1-E$1)</f>
        <v>0</v>
      </c>
      <c r="G2" s="111">
        <f ca="1">INDEX(OFFSET(_summary!$T$26,0,MATCH(MID(CELL("filename",$A$1),FIND("]",CELL("filename",$A$1))+1,255),_summary!$U$25:$AI$25,0),140,1),MATCH($A2,_summary!$U$26:$U$54,0))</f>
        <v>0</v>
      </c>
      <c r="H2" s="112">
        <f ca="1">G2-5*(G2-$M2)/($M$1-G$1)</f>
        <v>4.9201837717525467E-4</v>
      </c>
      <c r="I2" s="112">
        <f t="shared" ref="I2:L2" ca="1" si="0">H2-5*(H2-$M2)/($M$1-H$1)</f>
        <v>9.8403675435050934E-4</v>
      </c>
      <c r="J2" s="112">
        <f t="shared" ca="1" si="0"/>
        <v>1.476055131525764E-3</v>
      </c>
      <c r="K2" s="112">
        <f t="shared" ca="1" si="0"/>
        <v>1.9680735087010187E-3</v>
      </c>
      <c r="L2" s="112">
        <f t="shared" ca="1" si="0"/>
        <v>2.4600918858762736E-3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2.952110263051528E-3</v>
      </c>
      <c r="N2" s="1"/>
      <c r="O2" s="1"/>
      <c r="P2" s="1"/>
      <c r="Q2" s="1"/>
      <c r="R2" s="1"/>
    </row>
    <row r="3" spans="1:18" x14ac:dyDescent="0.25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>
        <f t="shared" ref="E3:F3" ca="1" si="1">D3-(D3-$G3)/($G$1-D$1)</f>
        <v>0</v>
      </c>
      <c r="F3" s="114">
        <f t="shared" ca="1" si="1"/>
        <v>0</v>
      </c>
      <c r="G3" s="111">
        <f ca="1">INDEX(OFFSET(_summary!$T$26,0,MATCH(MID(CELL("filename",$A$1),FIND("]",CELL("filename",$A$1))+1,255),_summary!$U$25:$AI$25,0),140,1),MATCH($A3,_summary!$U$26:$U$54,0))</f>
        <v>0</v>
      </c>
      <c r="H3" s="112">
        <f t="shared" ref="H3:L18" ca="1" si="2">G3-5*(G3-$M3)/($M$1-G$1)</f>
        <v>8.3526476768999475E-4</v>
      </c>
      <c r="I3" s="112">
        <f t="shared" ca="1" si="2"/>
        <v>1.6705295353799895E-3</v>
      </c>
      <c r="J3" s="112">
        <f t="shared" ca="1" si="2"/>
        <v>2.5057943030699845E-3</v>
      </c>
      <c r="K3" s="112">
        <f t="shared" ca="1" si="2"/>
        <v>3.341059070759979E-3</v>
      </c>
      <c r="L3" s="112">
        <f t="shared" ca="1" si="2"/>
        <v>4.1763238384499735E-3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5.0115886061399681E-3</v>
      </c>
      <c r="N3" s="1"/>
      <c r="O3" s="1"/>
      <c r="P3" s="1"/>
      <c r="Q3" s="1"/>
      <c r="R3" s="1"/>
    </row>
    <row r="4" spans="1:18" x14ac:dyDescent="0.25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>
        <f t="shared" ref="E4:F4" ca="1" si="3">D4-(D4-$G4)/($G$1-D$1)</f>
        <v>0</v>
      </c>
      <c r="F4" s="114">
        <f t="shared" ca="1" si="3"/>
        <v>0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ca="1" si="2"/>
        <v>6.7743865357977791E-4</v>
      </c>
      <c r="I4" s="112">
        <f t="shared" ca="1" si="2"/>
        <v>1.354877307159556E-3</v>
      </c>
      <c r="J4" s="112">
        <f t="shared" ca="1" si="2"/>
        <v>2.0323159607393338E-3</v>
      </c>
      <c r="K4" s="112">
        <f t="shared" ca="1" si="2"/>
        <v>2.7097546143191116E-3</v>
      </c>
      <c r="L4" s="112">
        <f t="shared" ca="1" si="2"/>
        <v>3.3871932678988899E-3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4.0646319214786676E-3</v>
      </c>
      <c r="N4" s="1"/>
      <c r="O4" s="1"/>
      <c r="P4" s="1"/>
      <c r="Q4" s="1"/>
      <c r="R4" s="1"/>
    </row>
    <row r="5" spans="1:18" x14ac:dyDescent="0.25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>
        <f t="shared" ref="E5:F5" ca="1" si="4">D5-(D5-$G5)/($G$1-D$1)</f>
        <v>0</v>
      </c>
      <c r="F5" s="114">
        <f t="shared" ca="1" si="4"/>
        <v>0</v>
      </c>
      <c r="G5" s="111">
        <f ca="1">INDEX(OFFSET(_summary!$T$26,0,MATCH(MID(CELL("filename",$A$1),FIND("]",CELL("filename",$A$1))+1,255),_summary!$U$25:$AI$25,0),140,1),MATCH($A5,_summary!$U$26:$U$54,0))</f>
        <v>0</v>
      </c>
      <c r="H5" s="112">
        <f t="shared" ca="1" si="2"/>
        <v>2.2749474538078112E-4</v>
      </c>
      <c r="I5" s="112">
        <f t="shared" ca="1" si="2"/>
        <v>4.5498949076156229E-4</v>
      </c>
      <c r="J5" s="112">
        <f t="shared" ca="1" si="2"/>
        <v>6.8248423614234344E-4</v>
      </c>
      <c r="K5" s="112">
        <f t="shared" ca="1" si="2"/>
        <v>9.0997898152312458E-4</v>
      </c>
      <c r="L5" s="112">
        <f t="shared" ca="1" si="2"/>
        <v>1.1374737269039057E-3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1.3649684722846869E-3</v>
      </c>
      <c r="N5" s="1"/>
      <c r="O5" s="1"/>
      <c r="P5" s="1"/>
      <c r="Q5" s="1"/>
      <c r="R5" s="1"/>
    </row>
    <row r="6" spans="1:18" x14ac:dyDescent="0.25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>
        <f t="shared" ref="E6:F6" ca="1" si="5">D6-(D6-$G6)/($G$1-D$1)</f>
        <v>0</v>
      </c>
      <c r="F6" s="114">
        <f t="shared" ca="1" si="5"/>
        <v>0</v>
      </c>
      <c r="G6" s="111">
        <f ca="1">INDEX(OFFSET(_summary!$T$26,0,MATCH(MID(CELL("filename",$A$1),FIND("]",CELL("filename",$A$1))+1,255),_summary!$U$25:$AI$25,0),140,1),MATCH($A6,_summary!$U$26:$U$54,0))</f>
        <v>0</v>
      </c>
      <c r="H6" s="112">
        <f t="shared" ca="1" si="2"/>
        <v>9.1061396100413261E-4</v>
      </c>
      <c r="I6" s="112">
        <f t="shared" ca="1" si="2"/>
        <v>1.8212279220082652E-3</v>
      </c>
      <c r="J6" s="112">
        <f t="shared" ca="1" si="2"/>
        <v>2.7318418830123981E-3</v>
      </c>
      <c r="K6" s="112">
        <f t="shared" ca="1" si="2"/>
        <v>3.6424558440165304E-3</v>
      </c>
      <c r="L6" s="112">
        <f t="shared" ca="1" si="2"/>
        <v>4.5530698050206628E-3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5.4636837660247952E-3</v>
      </c>
    </row>
    <row r="7" spans="1:18" x14ac:dyDescent="0.25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>
        <f t="shared" ref="E7:F7" ca="1" si="6">D7-(D7-$G7)/($G$1-D$1)</f>
        <v>0</v>
      </c>
      <c r="F7" s="114">
        <f t="shared" ca="1" si="6"/>
        <v>0</v>
      </c>
      <c r="G7" s="111">
        <f ca="1">INDEX(OFFSET(_summary!$T$26,0,MATCH(MID(CELL("filename",$A$1),FIND("]",CELL("filename",$A$1))+1,255),_summary!$U$25:$AI$25,0),140,1),MATCH($A7,_summary!$U$26:$U$54,0))</f>
        <v>0</v>
      </c>
      <c r="H7" s="112">
        <f t="shared" ca="1" si="2"/>
        <v>1.0133051063545325E-3</v>
      </c>
      <c r="I7" s="112">
        <f t="shared" ca="1" si="2"/>
        <v>2.0266102127090651E-3</v>
      </c>
      <c r="J7" s="112">
        <f t="shared" ca="1" si="2"/>
        <v>3.0399153190635978E-3</v>
      </c>
      <c r="K7" s="112">
        <f t="shared" ca="1" si="2"/>
        <v>4.0532204254181302E-3</v>
      </c>
      <c r="L7" s="112">
        <f t="shared" ca="1" si="2"/>
        <v>5.0665255317726629E-3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6.0798306381271957E-3</v>
      </c>
    </row>
    <row r="8" spans="1:18" x14ac:dyDescent="0.25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>
        <f t="shared" ref="E8:F8" ca="1" si="7">D8-(D8-$G8)/($G$1-D$1)</f>
        <v>0</v>
      </c>
      <c r="F8" s="114">
        <f t="shared" ca="1" si="7"/>
        <v>0</v>
      </c>
      <c r="G8" s="111">
        <f ca="1">INDEX(OFFSET(_summary!$T$26,0,MATCH(MID(CELL("filename",$A$1),FIND("]",CELL("filename",$A$1))+1,255),_summary!$U$25:$AI$25,0),140,1),MATCH($A8,_summary!$U$26:$U$54,0))</f>
        <v>0</v>
      </c>
      <c r="H8" s="112">
        <f t="shared" ca="1" si="2"/>
        <v>3.9566399579923304E-4</v>
      </c>
      <c r="I8" s="112">
        <f t="shared" ca="1" si="2"/>
        <v>7.9132799159846597E-4</v>
      </c>
      <c r="J8" s="112">
        <f t="shared" ca="1" si="2"/>
        <v>1.1869919873976988E-3</v>
      </c>
      <c r="K8" s="112">
        <f t="shared" ca="1" si="2"/>
        <v>1.5826559831969319E-3</v>
      </c>
      <c r="L8" s="112">
        <f t="shared" ca="1" si="2"/>
        <v>1.978319978996165E-3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2.3739839747953981E-3</v>
      </c>
    </row>
    <row r="9" spans="1:18" x14ac:dyDescent="0.25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>
        <f t="shared" ref="E9:F9" ca="1" si="8">D9-(D9-$G9)/($G$1-D$1)</f>
        <v>0</v>
      </c>
      <c r="F9" s="114">
        <f t="shared" ca="1" si="8"/>
        <v>0</v>
      </c>
      <c r="G9" s="111">
        <f ca="1">INDEX(OFFSET(_summary!$T$26,0,MATCH(MID(CELL("filename",$A$1),FIND("]",CELL("filename",$A$1))+1,255),_summary!$U$25:$AI$25,0),140,1),MATCH($A9,_summary!$U$26:$U$54,0))</f>
        <v>0</v>
      </c>
      <c r="H9" s="112">
        <f t="shared" ca="1" si="2"/>
        <v>1.5933850740374481E-4</v>
      </c>
      <c r="I9" s="112">
        <f t="shared" ca="1" si="2"/>
        <v>3.1867701480748961E-4</v>
      </c>
      <c r="J9" s="112">
        <f t="shared" ca="1" si="2"/>
        <v>4.7801552221123447E-4</v>
      </c>
      <c r="K9" s="112">
        <f t="shared" ca="1" si="2"/>
        <v>6.3735402961497922E-4</v>
      </c>
      <c r="L9" s="112">
        <f t="shared" ca="1" si="2"/>
        <v>7.9669253701872408E-4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9.5603104442246894E-4</v>
      </c>
    </row>
    <row r="10" spans="1:18" x14ac:dyDescent="0.25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>
        <f t="shared" ref="E10:F10" ca="1" si="9">D10-(D10-$G10)/($G$1-D$1)</f>
        <v>0</v>
      </c>
      <c r="F10" s="114">
        <f t="shared" ca="1" si="9"/>
        <v>0</v>
      </c>
      <c r="G10" s="111">
        <f ca="1">INDEX(OFFSET(_summary!$T$26,0,MATCH(MID(CELL("filename",$A$1),FIND("]",CELL("filename",$A$1))+1,255),_summary!$U$25:$AI$25,0),140,1),MATCH($A10,_summary!$U$26:$U$54,0))</f>
        <v>0</v>
      </c>
      <c r="H10" s="112">
        <f t="shared" ca="1" si="2"/>
        <v>2.2602901050290924E-4</v>
      </c>
      <c r="I10" s="112">
        <f t="shared" ca="1" si="2"/>
        <v>4.5205802100581842E-4</v>
      </c>
      <c r="J10" s="112">
        <f t="shared" ca="1" si="2"/>
        <v>6.7808703150872766E-4</v>
      </c>
      <c r="K10" s="112">
        <f t="shared" ca="1" si="2"/>
        <v>9.0411604201163696E-4</v>
      </c>
      <c r="L10" s="112">
        <f t="shared" ca="1" si="2"/>
        <v>1.1301450525145462E-3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1.3561740630174553E-3</v>
      </c>
    </row>
    <row r="11" spans="1:18" x14ac:dyDescent="0.25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>
        <f t="shared" ref="E11:F11" ca="1" si="10">D11-(D11-$G11)/($G$1-D$1)</f>
        <v>0</v>
      </c>
      <c r="F11" s="114">
        <f t="shared" ca="1" si="10"/>
        <v>0</v>
      </c>
      <c r="G11" s="111">
        <f ca="1">INDEX(OFFSET(_summary!$T$26,0,MATCH(MID(CELL("filename",$A$1),FIND("]",CELL("filename",$A$1))+1,255),_summary!$U$25:$AI$25,0),140,1),MATCH($A11,_summary!$U$26:$U$54,0))</f>
        <v>0</v>
      </c>
      <c r="H11" s="112">
        <f t="shared" ca="1" si="2"/>
        <v>4.806285749002127E-4</v>
      </c>
      <c r="I11" s="112">
        <f t="shared" ca="1" si="2"/>
        <v>9.6125714980042529E-4</v>
      </c>
      <c r="J11" s="112">
        <f t="shared" ca="1" si="2"/>
        <v>1.441885724700638E-3</v>
      </c>
      <c r="K11" s="112">
        <f t="shared" ca="1" si="2"/>
        <v>1.9225142996008508E-3</v>
      </c>
      <c r="L11" s="112">
        <f t="shared" ca="1" si="2"/>
        <v>2.4031428745010636E-3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2.883771449401276E-3</v>
      </c>
    </row>
    <row r="12" spans="1:18" x14ac:dyDescent="0.25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>
        <f t="shared" ref="E12:F12" ca="1" si="11">D12-(D12-$G12)/($G$1-D$1)</f>
        <v>0</v>
      </c>
      <c r="F12" s="114">
        <f t="shared" ca="1" si="11"/>
        <v>0</v>
      </c>
      <c r="G12" s="111">
        <f ca="1">INDEX(OFFSET(_summary!$T$26,0,MATCH(MID(CELL("filename",$A$1),FIND("]",CELL("filename",$A$1))+1,255),_summary!$U$25:$AI$25,0),140,1),MATCH($A12,_summary!$U$26:$U$54,0))</f>
        <v>0</v>
      </c>
      <c r="H12" s="112">
        <f t="shared" ca="1" si="2"/>
        <v>7.3830198840986949E-4</v>
      </c>
      <c r="I12" s="112">
        <f t="shared" ca="1" si="2"/>
        <v>1.4766039768197392E-3</v>
      </c>
      <c r="J12" s="112">
        <f t="shared" ca="1" si="2"/>
        <v>2.2149059652296086E-3</v>
      </c>
      <c r="K12" s="112">
        <f t="shared" ca="1" si="2"/>
        <v>2.9532079536394779E-3</v>
      </c>
      <c r="L12" s="112">
        <f t="shared" ca="1" si="2"/>
        <v>3.6915099420493473E-3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4.4298119304592171E-3</v>
      </c>
    </row>
    <row r="13" spans="1:18" x14ac:dyDescent="0.25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>
        <f t="shared" ref="E13:F13" ca="1" si="12">D13-(D13-$G13)/($G$1-D$1)</f>
        <v>0</v>
      </c>
      <c r="F13" s="114">
        <f t="shared" ca="1" si="12"/>
        <v>0</v>
      </c>
      <c r="G13" s="111">
        <f ca="1">INDEX(OFFSET(_summary!$T$26,0,MATCH(MID(CELL("filename",$A$1),FIND("]",CELL("filename",$A$1))+1,255),_summary!$U$25:$AI$25,0),140,1),MATCH($A13,_summary!$U$26:$U$54,0))</f>
        <v>0</v>
      </c>
      <c r="H13" s="112">
        <f t="shared" ca="1" si="2"/>
        <v>6.348440713857741E-4</v>
      </c>
      <c r="I13" s="112">
        <f t="shared" ca="1" si="2"/>
        <v>1.2696881427715482E-3</v>
      </c>
      <c r="J13" s="112">
        <f t="shared" ca="1" si="2"/>
        <v>1.9045322141573221E-3</v>
      </c>
      <c r="K13" s="112">
        <f t="shared" ca="1" si="2"/>
        <v>2.5393762855430964E-3</v>
      </c>
      <c r="L13" s="112">
        <f t="shared" ca="1" si="2"/>
        <v>3.1742203569288703E-3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3.8090644283146442E-3</v>
      </c>
    </row>
    <row r="14" spans="1:18" x14ac:dyDescent="0.25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>
        <f t="shared" ref="E14:F14" ca="1" si="13">D14-(D14-$G14)/($G$1-D$1)</f>
        <v>0</v>
      </c>
      <c r="F14" s="114">
        <f t="shared" ca="1" si="13"/>
        <v>0</v>
      </c>
      <c r="G14" s="111">
        <f ca="1">INDEX(OFFSET(_summary!$T$26,0,MATCH(MID(CELL("filename",$A$1),FIND("]",CELL("filename",$A$1))+1,255),_summary!$U$25:$AI$25,0),140,1),MATCH($A14,_summary!$U$26:$U$54,0))</f>
        <v>0</v>
      </c>
      <c r="H14" s="112">
        <f t="shared" ca="1" si="2"/>
        <v>4.149198738471835E-4</v>
      </c>
      <c r="I14" s="112">
        <f t="shared" ca="1" si="2"/>
        <v>8.29839747694367E-4</v>
      </c>
      <c r="J14" s="112">
        <f t="shared" ca="1" si="2"/>
        <v>1.2447596215415504E-3</v>
      </c>
      <c r="K14" s="112">
        <f t="shared" ca="1" si="2"/>
        <v>1.659679495388734E-3</v>
      </c>
      <c r="L14" s="112">
        <f t="shared" ca="1" si="2"/>
        <v>2.0745993692359173E-3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2.4895192430831009E-3</v>
      </c>
    </row>
    <row r="15" spans="1:18" x14ac:dyDescent="0.25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>
        <f t="shared" ref="E15:F15" ca="1" si="14">D15-(D15-$G15)/($G$1-D$1)</f>
        <v>0</v>
      </c>
      <c r="F15" s="114">
        <f t="shared" ca="1" si="14"/>
        <v>0</v>
      </c>
      <c r="G15" s="111">
        <f ca="1">INDEX(OFFSET(_summary!$T$26,0,MATCH(MID(CELL("filename",$A$1),FIND("]",CELL("filename",$A$1))+1,255),_summary!$U$25:$AI$25,0),140,1),MATCH($A15,_summary!$U$26:$U$54,0))</f>
        <v>0</v>
      </c>
      <c r="H15" s="112">
        <f t="shared" ca="1" si="2"/>
        <v>1.5715003460160777E-3</v>
      </c>
      <c r="I15" s="112">
        <f t="shared" ca="1" si="2"/>
        <v>3.1430006920321555E-3</v>
      </c>
      <c r="J15" s="112">
        <f t="shared" ca="1" si="2"/>
        <v>4.7145010380482332E-3</v>
      </c>
      <c r="K15" s="112">
        <f t="shared" ca="1" si="2"/>
        <v>6.286001384064311E-3</v>
      </c>
      <c r="L15" s="112">
        <f t="shared" ca="1" si="2"/>
        <v>7.8575017300803879E-3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9.4290020760964665E-3</v>
      </c>
    </row>
    <row r="16" spans="1:18" x14ac:dyDescent="0.25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>
        <f t="shared" ref="E16:F16" ca="1" si="15">D16-(D16-$G16)/($G$1-D$1)</f>
        <v>0</v>
      </c>
      <c r="F16" s="114">
        <f t="shared" ca="1" si="15"/>
        <v>0</v>
      </c>
      <c r="G16" s="111">
        <f ca="1">INDEX(OFFSET(_summary!$T$26,0,MATCH(MID(CELL("filename",$A$1),FIND("]",CELL("filename",$A$1))+1,255),_summary!$U$25:$AI$25,0),140,1),MATCH($A16,_summary!$U$26:$U$54,0))</f>
        <v>0</v>
      </c>
      <c r="H16" s="112">
        <f t="shared" ca="1" si="2"/>
        <v>4.8151457088032305E-4</v>
      </c>
      <c r="I16" s="112">
        <f t="shared" ca="1" si="2"/>
        <v>9.6302914176064609E-4</v>
      </c>
      <c r="J16" s="112">
        <f t="shared" ca="1" si="2"/>
        <v>1.4445437126409692E-3</v>
      </c>
      <c r="K16" s="112">
        <f t="shared" ca="1" si="2"/>
        <v>1.9260582835212922E-3</v>
      </c>
      <c r="L16" s="112">
        <f t="shared" ca="1" si="2"/>
        <v>2.4075728544016152E-3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2.8890874252819384E-3</v>
      </c>
    </row>
    <row r="17" spans="1:13" x14ac:dyDescent="0.25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>
        <f t="shared" ref="E17:F17" ca="1" si="16">D17-(D17-$G17)/($G$1-D$1)</f>
        <v>0</v>
      </c>
      <c r="F17" s="114">
        <f t="shared" ca="1" si="16"/>
        <v>0</v>
      </c>
      <c r="G17" s="111">
        <f ca="1">INDEX(OFFSET(_summary!$T$26,0,MATCH(MID(CELL("filename",$A$1),FIND("]",CELL("filename",$A$1))+1,255),_summary!$U$25:$AI$25,0),140,1),MATCH($A17,_summary!$U$26:$U$54,0))</f>
        <v>0</v>
      </c>
      <c r="H17" s="112">
        <f t="shared" ca="1" si="2"/>
        <v>2.0174855820494735E-4</v>
      </c>
      <c r="I17" s="112">
        <f t="shared" ca="1" si="2"/>
        <v>4.0349711640989469E-4</v>
      </c>
      <c r="J17" s="112">
        <f t="shared" ca="1" si="2"/>
        <v>6.0524567461484199E-4</v>
      </c>
      <c r="K17" s="112">
        <f t="shared" ca="1" si="2"/>
        <v>8.0699423281978939E-4</v>
      </c>
      <c r="L17" s="112">
        <f t="shared" ca="1" si="2"/>
        <v>1.0087427910247368E-3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1.210491349229684E-3</v>
      </c>
    </row>
    <row r="18" spans="1:13" x14ac:dyDescent="0.25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>
        <f t="shared" ref="E18:F18" ca="1" si="17">D18-(D18-$G18)/($G$1-D$1)</f>
        <v>0</v>
      </c>
      <c r="F18" s="114">
        <f t="shared" ca="1" si="17"/>
        <v>0</v>
      </c>
      <c r="G18" s="111">
        <f ca="1">INDEX(OFFSET(_summary!$T$26,0,MATCH(MID(CELL("filename",$A$1),FIND("]",CELL("filename",$A$1))+1,255),_summary!$U$25:$AI$25,0),140,1),MATCH($A18,_summary!$U$26:$U$54,0))</f>
        <v>0</v>
      </c>
      <c r="H18" s="112">
        <f t="shared" ca="1" si="2"/>
        <v>4.5832186710510189E-4</v>
      </c>
      <c r="I18" s="112">
        <f t="shared" ca="1" si="2"/>
        <v>9.1664373421020389E-4</v>
      </c>
      <c r="J18" s="112">
        <f t="shared" ca="1" si="2"/>
        <v>1.3749656013153058E-3</v>
      </c>
      <c r="K18" s="112">
        <f t="shared" ca="1" si="2"/>
        <v>1.8332874684204078E-3</v>
      </c>
      <c r="L18" s="112">
        <f t="shared" ca="1" si="2"/>
        <v>2.2916093355255097E-3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2.7499312026306117E-3</v>
      </c>
    </row>
    <row r="19" spans="1:13" x14ac:dyDescent="0.25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>
        <f t="shared" ref="E19:F19" ca="1" si="18">D19-(D19-$G19)/($G$1-D$1)</f>
        <v>0</v>
      </c>
      <c r="F19" s="114">
        <f t="shared" ca="1" si="18"/>
        <v>0</v>
      </c>
      <c r="G19" s="111">
        <f ca="1">INDEX(OFFSET(_summary!$T$26,0,MATCH(MID(CELL("filename",$A$1),FIND("]",CELL("filename",$A$1))+1,255),_summary!$U$25:$AI$25,0),140,1),MATCH($A19,_summary!$U$26:$U$54,0))</f>
        <v>0</v>
      </c>
      <c r="H19" s="112">
        <f t="shared" ref="H19:L34" ca="1" si="19">G19-5*(G19-$M19)/($M$1-G$1)</f>
        <v>8.1716524188923023E-4</v>
      </c>
      <c r="I19" s="112">
        <f t="shared" ca="1" si="19"/>
        <v>1.6343304837784607E-3</v>
      </c>
      <c r="J19" s="112">
        <f t="shared" ca="1" si="19"/>
        <v>2.4514957256676906E-3</v>
      </c>
      <c r="K19" s="112">
        <f t="shared" ca="1" si="19"/>
        <v>3.2686609675569209E-3</v>
      </c>
      <c r="L19" s="112">
        <f t="shared" ca="1" si="19"/>
        <v>4.0858262094461513E-3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4.9029914513353812E-3</v>
      </c>
    </row>
    <row r="20" spans="1:13" x14ac:dyDescent="0.25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>
        <f t="shared" ref="E20:F20" ca="1" si="20">D20-(D20-$G20)/($G$1-D$1)</f>
        <v>0</v>
      </c>
      <c r="F20" s="114">
        <f t="shared" ca="1" si="20"/>
        <v>0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ca="1" si="19"/>
        <v>4.5359069005524556E-4</v>
      </c>
      <c r="I20" s="112">
        <f t="shared" ca="1" si="19"/>
        <v>9.0718138011049111E-4</v>
      </c>
      <c r="J20" s="112">
        <f t="shared" ca="1" si="19"/>
        <v>1.3607720701657366E-3</v>
      </c>
      <c r="K20" s="112">
        <f t="shared" ca="1" si="19"/>
        <v>1.8143627602209822E-3</v>
      </c>
      <c r="L20" s="112">
        <f t="shared" ca="1" si="19"/>
        <v>2.2679534502762278E-3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2.7215441403314732E-3</v>
      </c>
    </row>
    <row r="21" spans="1:13" x14ac:dyDescent="0.25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>
        <f t="shared" ref="E21:F21" ca="1" si="21">D21-(D21-$G21)/($G$1-D$1)</f>
        <v>0</v>
      </c>
      <c r="F21" s="114">
        <f t="shared" ca="1" si="21"/>
        <v>0</v>
      </c>
      <c r="G21" s="111">
        <f ca="1">INDEX(OFFSET(_summary!$T$26,0,MATCH(MID(CELL("filename",$A$1),FIND("]",CELL("filename",$A$1))+1,255),_summary!$U$25:$AI$25,0),140,1),MATCH($A21,_summary!$U$26:$U$54,0))</f>
        <v>0</v>
      </c>
      <c r="H21" s="112">
        <f t="shared" ca="1" si="19"/>
        <v>5.6700195621423391E-4</v>
      </c>
      <c r="I21" s="112">
        <f t="shared" ca="1" si="19"/>
        <v>1.1340039124284678E-3</v>
      </c>
      <c r="J21" s="112">
        <f t="shared" ca="1" si="19"/>
        <v>1.7010058686427018E-3</v>
      </c>
      <c r="K21" s="112">
        <f t="shared" ca="1" si="19"/>
        <v>2.2680078248569356E-3</v>
      </c>
      <c r="L21" s="112">
        <f t="shared" ca="1" si="19"/>
        <v>2.8350097810711699E-3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3.4020117372854037E-3</v>
      </c>
    </row>
    <row r="22" spans="1:13" x14ac:dyDescent="0.25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>
        <f t="shared" ref="E22:F22" ca="1" si="22">D22-(D22-$G22)/($G$1-D$1)</f>
        <v>0</v>
      </c>
      <c r="F22" s="114">
        <f t="shared" ca="1" si="22"/>
        <v>0</v>
      </c>
      <c r="G22" s="111">
        <f ca="1">INDEX(OFFSET(_summary!$T$26,0,MATCH(MID(CELL("filename",$A$1),FIND("]",CELL("filename",$A$1))+1,255),_summary!$U$25:$AI$25,0),140,1),MATCH($A22,_summary!$U$26:$U$54,0))</f>
        <v>0</v>
      </c>
      <c r="H22" s="112">
        <f t="shared" ca="1" si="19"/>
        <v>2.0952739588313203E-3</v>
      </c>
      <c r="I22" s="112">
        <f t="shared" ca="1" si="19"/>
        <v>4.1905479176626405E-3</v>
      </c>
      <c r="J22" s="112">
        <f t="shared" ca="1" si="19"/>
        <v>6.2858218764939603E-3</v>
      </c>
      <c r="K22" s="112">
        <f t="shared" ca="1" si="19"/>
        <v>8.381095835325281E-3</v>
      </c>
      <c r="L22" s="112">
        <f t="shared" ca="1" si="19"/>
        <v>1.0476369794156601E-2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1.2571643752987921E-2</v>
      </c>
    </row>
    <row r="23" spans="1:13" x14ac:dyDescent="0.25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23">D23-(D23-$G23)/($G$1-D$1)</f>
        <v>0</v>
      </c>
      <c r="F23" s="114">
        <f t="shared" ca="1" si="23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ca="1" si="19"/>
        <v>1.7823369688804987E-4</v>
      </c>
      <c r="I23" s="112">
        <f t="shared" ca="1" si="19"/>
        <v>3.5646739377609974E-4</v>
      </c>
      <c r="J23" s="112">
        <f t="shared" ca="1" si="19"/>
        <v>5.3470109066414964E-4</v>
      </c>
      <c r="K23" s="112">
        <f t="shared" ca="1" si="19"/>
        <v>7.1293478755219948E-4</v>
      </c>
      <c r="L23" s="112">
        <f t="shared" ca="1" si="19"/>
        <v>8.9116848444024933E-4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1.0694021813282993E-3</v>
      </c>
    </row>
    <row r="24" spans="1:13" x14ac:dyDescent="0.25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>
        <f t="shared" ref="E24:F24" ca="1" si="24">D24-(D24-$G24)/($G$1-D$1)</f>
        <v>0</v>
      </c>
      <c r="F24" s="114">
        <f t="shared" ca="1" si="24"/>
        <v>0</v>
      </c>
      <c r="G24" s="111">
        <f ca="1">INDEX(OFFSET(_summary!$T$26,0,MATCH(MID(CELL("filename",$A$1),FIND("]",CELL("filename",$A$1))+1,255),_summary!$U$25:$AI$25,0),140,1),MATCH($A24,_summary!$U$26:$U$54,0))</f>
        <v>0</v>
      </c>
      <c r="H24" s="112">
        <f t="shared" ca="1" si="19"/>
        <v>2.7997286398691171E-4</v>
      </c>
      <c r="I24" s="112">
        <f t="shared" ca="1" si="19"/>
        <v>5.5994572797382343E-4</v>
      </c>
      <c r="J24" s="112">
        <f t="shared" ca="1" si="19"/>
        <v>8.3991859196073525E-4</v>
      </c>
      <c r="K24" s="112">
        <f t="shared" ca="1" si="19"/>
        <v>1.1198914559476469E-3</v>
      </c>
      <c r="L24" s="112">
        <f t="shared" ca="1" si="19"/>
        <v>1.3998643199345587E-3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1.6798371839214705E-3</v>
      </c>
    </row>
    <row r="25" spans="1:13" x14ac:dyDescent="0.25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25">D25-(D25-$G25)/($G$1-D$1)</f>
        <v>0</v>
      </c>
      <c r="F25" s="114">
        <f t="shared" ca="1" si="25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ca="1" si="19"/>
        <v>6.3237909213451613E-4</v>
      </c>
      <c r="I25" s="112">
        <f t="shared" ca="1" si="19"/>
        <v>1.2647581842690323E-3</v>
      </c>
      <c r="J25" s="112">
        <f t="shared" ca="1" si="19"/>
        <v>1.8971372764035484E-3</v>
      </c>
      <c r="K25" s="112">
        <f t="shared" ca="1" si="19"/>
        <v>2.5295163685380645E-3</v>
      </c>
      <c r="L25" s="112">
        <f t="shared" ca="1" si="19"/>
        <v>3.1618954606725804E-3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3.7942745528070968E-3</v>
      </c>
    </row>
    <row r="26" spans="1:13" x14ac:dyDescent="0.25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>
        <f t="shared" ref="E26:F26" ca="1" si="26">D26-(D26-$G26)/($G$1-D$1)</f>
        <v>0</v>
      </c>
      <c r="F26" s="114">
        <f t="shared" ca="1" si="26"/>
        <v>0</v>
      </c>
      <c r="G26" s="111">
        <f ca="1">INDEX(OFFSET(_summary!$T$26,0,MATCH(MID(CELL("filename",$A$1),FIND("]",CELL("filename",$A$1))+1,255),_summary!$U$25:$AI$25,0),140,1),MATCH($A26,_summary!$U$26:$U$54,0))</f>
        <v>0</v>
      </c>
      <c r="H26" s="112">
        <f t="shared" ca="1" si="19"/>
        <v>3.0019479391856229E-4</v>
      </c>
      <c r="I26" s="112">
        <f t="shared" ca="1" si="19"/>
        <v>6.0038958783712457E-4</v>
      </c>
      <c r="J26" s="112">
        <f t="shared" ca="1" si="19"/>
        <v>9.0058438175568691E-4</v>
      </c>
      <c r="K26" s="112">
        <f t="shared" ca="1" si="19"/>
        <v>1.2007791756742491E-3</v>
      </c>
      <c r="L26" s="112">
        <f t="shared" ca="1" si="19"/>
        <v>1.5009739695928115E-3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1.8011687635113738E-3</v>
      </c>
    </row>
    <row r="27" spans="1:13" x14ac:dyDescent="0.25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>
        <f t="shared" ref="E27:F27" ca="1" si="27">D27-(D27-$G27)/($G$1-D$1)</f>
        <v>0</v>
      </c>
      <c r="F27" s="114">
        <f t="shared" ca="1" si="27"/>
        <v>0</v>
      </c>
      <c r="G27" s="111">
        <f ca="1">INDEX(OFFSET(_summary!$T$26,0,MATCH(MID(CELL("filename",$A$1),FIND("]",CELL("filename",$A$1))+1,255),_summary!$U$25:$AI$25,0),140,1),MATCH($A27,_summary!$U$26:$U$54,0))</f>
        <v>0</v>
      </c>
      <c r="H27" s="112">
        <f t="shared" ca="1" si="19"/>
        <v>4.8349274114136282E-4</v>
      </c>
      <c r="I27" s="112">
        <f t="shared" ca="1" si="19"/>
        <v>9.6698548228272565E-4</v>
      </c>
      <c r="J27" s="112">
        <f t="shared" ca="1" si="19"/>
        <v>1.4504782234240885E-3</v>
      </c>
      <c r="K27" s="112">
        <f t="shared" ca="1" si="19"/>
        <v>1.9339709645654513E-3</v>
      </c>
      <c r="L27" s="112">
        <f t="shared" ca="1" si="19"/>
        <v>2.4174637057068141E-3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2.9009564468481771E-3</v>
      </c>
    </row>
    <row r="28" spans="1:13" x14ac:dyDescent="0.25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8">D28-(D28-$G28)/($G$1-D$1)</f>
        <v>0</v>
      </c>
      <c r="F28" s="114">
        <f t="shared" ca="1" si="28"/>
        <v>0</v>
      </c>
      <c r="G28" s="111">
        <f ca="1">INDEX(OFFSET(_summary!$T$26,0,MATCH(MID(CELL("filename",$A$1),FIND("]",CELL("filename",$A$1))+1,255),_summary!$U$25:$AI$25,0),140,1),MATCH($A28,_summary!$U$26:$U$54,0))</f>
        <v>0</v>
      </c>
      <c r="H28" s="112">
        <f t="shared" ca="1" si="19"/>
        <v>2.5091768802847167E-5</v>
      </c>
      <c r="I28" s="112">
        <f t="shared" ca="1" si="19"/>
        <v>5.0183537605694334E-5</v>
      </c>
      <c r="J28" s="112">
        <f t="shared" ca="1" si="19"/>
        <v>7.5275306408541497E-5</v>
      </c>
      <c r="K28" s="112">
        <f t="shared" ca="1" si="19"/>
        <v>1.0036707521138867E-4</v>
      </c>
      <c r="L28" s="112">
        <f t="shared" ca="1" si="19"/>
        <v>1.2545884401423584E-4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1.5055061281708299E-4</v>
      </c>
    </row>
    <row r="29" spans="1:13" x14ac:dyDescent="0.25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9">D29-(D29-$G29)/($G$1-D$1)</f>
        <v>0</v>
      </c>
      <c r="F29" s="114">
        <f t="shared" ca="1" si="29"/>
        <v>0</v>
      </c>
      <c r="G29" s="111">
        <f ca="1">INDEX(OFFSET(_summary!$T$26,0,MATCH(MID(CELL("filename",$A$1),FIND("]",CELL("filename",$A$1))+1,255),_summary!$U$25:$AI$25,0),140,1),MATCH($A29,_summary!$U$26:$U$54,0))</f>
        <v>0</v>
      </c>
      <c r="H29" s="112">
        <f t="shared" ca="1" si="19"/>
        <v>7.8881880032385422E-4</v>
      </c>
      <c r="I29" s="112">
        <f t="shared" ca="1" si="19"/>
        <v>1.5776376006477084E-3</v>
      </c>
      <c r="J29" s="112">
        <f t="shared" ca="1" si="19"/>
        <v>2.3664564009715627E-3</v>
      </c>
      <c r="K29" s="112">
        <f t="shared" ca="1" si="19"/>
        <v>3.1552752012954169E-3</v>
      </c>
      <c r="L29" s="112">
        <f t="shared" ca="1" si="19"/>
        <v>3.9440940016192711E-3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4.7329128019431253E-3</v>
      </c>
    </row>
    <row r="30" spans="1:13" x14ac:dyDescent="0.25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30">D30-(D30-$G30)/($G$1-D$1)</f>
        <v>0</v>
      </c>
      <c r="F30" s="114">
        <f t="shared" ca="1" si="30"/>
        <v>0</v>
      </c>
      <c r="G30" s="111">
        <f ca="1">INDEX(OFFSET(_summary!$T$26,0,MATCH(MID(CELL("filename",$A$1),FIND("]",CELL("filename",$A$1))+1,255),_summary!$U$25:$AI$25,0),140,1),MATCH($A30,_summary!$U$26:$U$54,0))</f>
        <v>0</v>
      </c>
      <c r="H30" s="112">
        <f t="shared" ca="1" si="19"/>
        <v>6.358148103195897E-4</v>
      </c>
      <c r="I30" s="112">
        <f t="shared" ca="1" si="19"/>
        <v>1.2716296206391792E-3</v>
      </c>
      <c r="J30" s="112">
        <f t="shared" ca="1" si="19"/>
        <v>1.907444430958769E-3</v>
      </c>
      <c r="K30" s="112">
        <f t="shared" ca="1" si="19"/>
        <v>2.5432592412783588E-3</v>
      </c>
      <c r="L30" s="112">
        <f t="shared" ca="1" si="19"/>
        <v>3.1790740515979486E-3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3.814888861917538E-3</v>
      </c>
    </row>
    <row r="31" spans="1:13" x14ac:dyDescent="0.25">
      <c r="A31" t="s">
        <v>12</v>
      </c>
      <c r="B31">
        <f t="shared" ref="B31:B94" si="31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>
        <f t="shared" ref="E31:F31" ca="1" si="32">D31-(D31-$G31)/($G$1-D$1)</f>
        <v>0</v>
      </c>
      <c r="F31" s="114">
        <f t="shared" ca="1" si="32"/>
        <v>0</v>
      </c>
      <c r="G31" s="111">
        <f ca="1">INDEX(OFFSET(_summary!$T$26,0,MATCH(MID(CELL("filename",$A$1),FIND("]",CELL("filename",$A$1))+1,255),_summary!$U$25:$AI$25,0),140,1),MATCH($A31,_summary!$U$26:$U$54,0))</f>
        <v>0</v>
      </c>
      <c r="H31" s="112">
        <f t="shared" ca="1" si="19"/>
        <v>4.4445729665962561E-3</v>
      </c>
      <c r="I31" s="112">
        <f t="shared" ca="1" si="19"/>
        <v>8.8891459331925122E-3</v>
      </c>
      <c r="J31" s="112">
        <f t="shared" ca="1" si="19"/>
        <v>1.3333718899788767E-2</v>
      </c>
      <c r="K31" s="112">
        <f t="shared" ca="1" si="19"/>
        <v>1.7778291866385024E-2</v>
      </c>
      <c r="L31" s="112">
        <f t="shared" ca="1" si="19"/>
        <v>2.222286483298128E-2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2.6667437799577535E-2</v>
      </c>
    </row>
    <row r="32" spans="1:13" x14ac:dyDescent="0.25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>
        <f t="shared" ref="E32:F32" ca="1" si="33">D32-(D32-$G32)/($G$1-D$1)</f>
        <v>0</v>
      </c>
      <c r="F32" s="114">
        <f t="shared" ca="1" si="33"/>
        <v>0</v>
      </c>
      <c r="G32" s="111">
        <f ca="1">INDEX(OFFSET(_summary!$T$26,0,MATCH(MID(CELL("filename",$A$1),FIND("]",CELL("filename",$A$1))+1,255),_summary!$U$25:$AI$25,0),140,1),MATCH($A32,_summary!$U$26:$U$54,0))</f>
        <v>0</v>
      </c>
      <c r="H32" s="112">
        <f t="shared" ca="1" si="19"/>
        <v>7.2970298524723054E-3</v>
      </c>
      <c r="I32" s="112">
        <f t="shared" ca="1" si="19"/>
        <v>1.4594059704944609E-2</v>
      </c>
      <c r="J32" s="112">
        <f t="shared" ca="1" si="19"/>
        <v>2.1891089557416914E-2</v>
      </c>
      <c r="K32" s="112">
        <f t="shared" ca="1" si="19"/>
        <v>2.9188119409889218E-2</v>
      </c>
      <c r="L32" s="112">
        <f t="shared" ca="1" si="19"/>
        <v>3.6485149262361523E-2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4.3782179114833827E-2</v>
      </c>
    </row>
    <row r="33" spans="1:13" x14ac:dyDescent="0.25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>
        <f t="shared" ref="E33:F33" ca="1" si="34">D33-(D33-$G33)/($G$1-D$1)</f>
        <v>0</v>
      </c>
      <c r="F33" s="114">
        <f t="shared" ca="1" si="34"/>
        <v>0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ca="1" si="19"/>
        <v>2.6027562324031704E-3</v>
      </c>
      <c r="I33" s="112">
        <f t="shared" ca="1" si="19"/>
        <v>5.2055124648063408E-3</v>
      </c>
      <c r="J33" s="112">
        <f t="shared" ca="1" si="19"/>
        <v>7.8082686972095116E-3</v>
      </c>
      <c r="K33" s="112">
        <f t="shared" ca="1" si="19"/>
        <v>1.0411024929612682E-2</v>
      </c>
      <c r="L33" s="112">
        <f t="shared" ca="1" si="19"/>
        <v>1.3013781162015852E-2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1.5616537394419023E-2</v>
      </c>
    </row>
    <row r="34" spans="1:13" x14ac:dyDescent="0.25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>
        <f t="shared" ref="E34:F34" ca="1" si="35">D34-(D34-$G34)/($G$1-D$1)</f>
        <v>0</v>
      </c>
      <c r="F34" s="114">
        <f t="shared" ca="1" si="35"/>
        <v>0</v>
      </c>
      <c r="G34" s="111">
        <f ca="1">INDEX(OFFSET(_summary!$T$26,0,MATCH(MID(CELL("filename",$A$1),FIND("]",CELL("filename",$A$1))+1,255),_summary!$U$25:$AI$25,0),140,1),MATCH($A34,_summary!$U$26:$U$54,0))</f>
        <v>0</v>
      </c>
      <c r="H34" s="112">
        <f t="shared" ca="1" si="19"/>
        <v>2.4806298578762872E-3</v>
      </c>
      <c r="I34" s="112">
        <f t="shared" ca="1" si="19"/>
        <v>4.9612597157525744E-3</v>
      </c>
      <c r="J34" s="112">
        <f t="shared" ca="1" si="19"/>
        <v>7.4418895736288616E-3</v>
      </c>
      <c r="K34" s="112">
        <f t="shared" ca="1" si="19"/>
        <v>9.9225194315051488E-3</v>
      </c>
      <c r="L34" s="112">
        <f t="shared" ca="1" si="19"/>
        <v>1.2403149289381436E-2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1.4883779147257723E-2</v>
      </c>
    </row>
    <row r="35" spans="1:13" x14ac:dyDescent="0.25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>
        <f t="shared" ref="E35:F35" ca="1" si="36">D35-(D35-$G35)/($G$1-D$1)</f>
        <v>0</v>
      </c>
      <c r="F35" s="114">
        <f t="shared" ca="1" si="36"/>
        <v>0</v>
      </c>
      <c r="G35" s="111">
        <f ca="1">INDEX(OFFSET(_summary!$T$26,0,MATCH(MID(CELL("filename",$A$1),FIND("]",CELL("filename",$A$1))+1,255),_summary!$U$25:$AI$25,0),140,1),MATCH($A35,_summary!$U$26:$U$54,0))</f>
        <v>0</v>
      </c>
      <c r="H35" s="112">
        <f t="shared" ref="H35:L50" ca="1" si="37">G35-5*(G35-$M35)/($M$1-G$1)</f>
        <v>6.5047732619869713E-3</v>
      </c>
      <c r="I35" s="112">
        <f t="shared" ca="1" si="37"/>
        <v>1.3009546523973944E-2</v>
      </c>
      <c r="J35" s="112">
        <f t="shared" ca="1" si="37"/>
        <v>1.9514319785960917E-2</v>
      </c>
      <c r="K35" s="112">
        <f t="shared" ca="1" si="37"/>
        <v>2.6019093047947889E-2</v>
      </c>
      <c r="L35" s="112">
        <f t="shared" ca="1" si="37"/>
        <v>3.2523866309934861E-2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3.9028639571921833E-2</v>
      </c>
    </row>
    <row r="36" spans="1:13" x14ac:dyDescent="0.25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>
        <f t="shared" ref="E36:F36" ca="1" si="38">D36-(D36-$G36)/($G$1-D$1)</f>
        <v>0</v>
      </c>
      <c r="F36" s="114">
        <f t="shared" ca="1" si="38"/>
        <v>0</v>
      </c>
      <c r="G36" s="111">
        <f ca="1">INDEX(OFFSET(_summary!$T$26,0,MATCH(MID(CELL("filename",$A$1),FIND("]",CELL("filename",$A$1))+1,255),_summary!$U$25:$AI$25,0),140,1),MATCH($A36,_summary!$U$26:$U$54,0))</f>
        <v>0</v>
      </c>
      <c r="H36" s="112">
        <f t="shared" ca="1" si="37"/>
        <v>5.8067853821508293E-3</v>
      </c>
      <c r="I36" s="112">
        <f t="shared" ca="1" si="37"/>
        <v>1.1613570764301657E-2</v>
      </c>
      <c r="J36" s="112">
        <f t="shared" ca="1" si="37"/>
        <v>1.7420356146452487E-2</v>
      </c>
      <c r="K36" s="112">
        <f t="shared" ca="1" si="37"/>
        <v>2.3227141528603317E-2</v>
      </c>
      <c r="L36" s="112">
        <f t="shared" ca="1" si="37"/>
        <v>2.9033926910754147E-2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3.4840712292904974E-2</v>
      </c>
    </row>
    <row r="37" spans="1:13" x14ac:dyDescent="0.25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>
        <f t="shared" ref="E37:F37" ca="1" si="39">D37-(D37-$G37)/($G$1-D$1)</f>
        <v>0</v>
      </c>
      <c r="F37" s="114">
        <f t="shared" ca="1" si="39"/>
        <v>0</v>
      </c>
      <c r="G37" s="111">
        <f ca="1">INDEX(OFFSET(_summary!$T$26,0,MATCH(MID(CELL("filename",$A$1),FIND("]",CELL("filename",$A$1))+1,255),_summary!$U$25:$AI$25,0),140,1),MATCH($A37,_summary!$U$26:$U$54,0))</f>
        <v>0</v>
      </c>
      <c r="H37" s="112">
        <f t="shared" ca="1" si="37"/>
        <v>3.9546285851708753E-3</v>
      </c>
      <c r="I37" s="112">
        <f t="shared" ca="1" si="37"/>
        <v>7.9092571703417505E-3</v>
      </c>
      <c r="J37" s="112">
        <f t="shared" ca="1" si="37"/>
        <v>1.1863885755512626E-2</v>
      </c>
      <c r="K37" s="112">
        <f t="shared" ca="1" si="37"/>
        <v>1.5818514340683501E-2</v>
      </c>
      <c r="L37" s="112">
        <f t="shared" ca="1" si="37"/>
        <v>1.9773142925854376E-2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2.3727771511025252E-2</v>
      </c>
    </row>
    <row r="38" spans="1:13" x14ac:dyDescent="0.25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>
        <f t="shared" ref="E38:F38" ca="1" si="40">D38-(D38-$G38)/($G$1-D$1)</f>
        <v>0</v>
      </c>
      <c r="F38" s="114">
        <f t="shared" ca="1" si="40"/>
        <v>0</v>
      </c>
      <c r="G38" s="111">
        <f ca="1">INDEX(OFFSET(_summary!$T$26,0,MATCH(MID(CELL("filename",$A$1),FIND("]",CELL("filename",$A$1))+1,255),_summary!$U$25:$AI$25,0),140,1),MATCH($A38,_summary!$U$26:$U$54,0))</f>
        <v>0</v>
      </c>
      <c r="H38" s="112">
        <f t="shared" ca="1" si="37"/>
        <v>1.2299308881682125E-3</v>
      </c>
      <c r="I38" s="112">
        <f t="shared" ca="1" si="37"/>
        <v>2.4598617763364251E-3</v>
      </c>
      <c r="J38" s="112">
        <f t="shared" ca="1" si="37"/>
        <v>3.6897926645046378E-3</v>
      </c>
      <c r="K38" s="112">
        <f t="shared" ca="1" si="37"/>
        <v>4.9197235526728502E-3</v>
      </c>
      <c r="L38" s="112">
        <f t="shared" ca="1" si="37"/>
        <v>6.1496544408410625E-3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7.3795853290092757E-3</v>
      </c>
    </row>
    <row r="39" spans="1:13" x14ac:dyDescent="0.25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>
        <f t="shared" ref="E39:F39" ca="1" si="41">D39-(D39-$G39)/($G$1-D$1)</f>
        <v>0</v>
      </c>
      <c r="F39" s="114">
        <f t="shared" ca="1" si="41"/>
        <v>0</v>
      </c>
      <c r="G39" s="111">
        <f ca="1">INDEX(OFFSET(_summary!$T$26,0,MATCH(MID(CELL("filename",$A$1),FIND("]",CELL("filename",$A$1))+1,255),_summary!$U$25:$AI$25,0),140,1),MATCH($A39,_summary!$U$26:$U$54,0))</f>
        <v>0</v>
      </c>
      <c r="H39" s="112">
        <f t="shared" ca="1" si="37"/>
        <v>1.5268166886926845E-3</v>
      </c>
      <c r="I39" s="112">
        <f t="shared" ca="1" si="37"/>
        <v>3.0536333773853695E-3</v>
      </c>
      <c r="J39" s="112">
        <f t="shared" ca="1" si="37"/>
        <v>4.5804500660780543E-3</v>
      </c>
      <c r="K39" s="112">
        <f t="shared" ca="1" si="37"/>
        <v>6.107266754770739E-3</v>
      </c>
      <c r="L39" s="112">
        <f t="shared" ca="1" si="37"/>
        <v>7.6340834434634238E-3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9.1609001321561086E-3</v>
      </c>
    </row>
    <row r="40" spans="1:13" x14ac:dyDescent="0.25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>
        <f t="shared" ref="E40:F40" ca="1" si="42">D40-(D40-$G40)/($G$1-D$1)</f>
        <v>0</v>
      </c>
      <c r="F40" s="114">
        <f t="shared" ca="1" si="42"/>
        <v>0</v>
      </c>
      <c r="G40" s="111">
        <f ca="1">INDEX(OFFSET(_summary!$T$26,0,MATCH(MID(CELL("filename",$A$1),FIND("]",CELL("filename",$A$1))+1,255),_summary!$U$25:$AI$25,0),140,1),MATCH($A40,_summary!$U$26:$U$54,0))</f>
        <v>0</v>
      </c>
      <c r="H40" s="112">
        <f t="shared" ca="1" si="37"/>
        <v>4.812406957731951E-3</v>
      </c>
      <c r="I40" s="112">
        <f t="shared" ca="1" si="37"/>
        <v>9.624813915463902E-3</v>
      </c>
      <c r="J40" s="112">
        <f t="shared" ca="1" si="37"/>
        <v>1.4437220873195853E-2</v>
      </c>
      <c r="K40" s="112">
        <f t="shared" ca="1" si="37"/>
        <v>1.9249627830927804E-2</v>
      </c>
      <c r="L40" s="112">
        <f t="shared" ca="1" si="37"/>
        <v>2.4062034788659755E-2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2.8874441746391706E-2</v>
      </c>
    </row>
    <row r="41" spans="1:13" x14ac:dyDescent="0.25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>
        <f t="shared" ref="E41:F41" ca="1" si="43">D41-(D41-$G41)/($G$1-D$1)</f>
        <v>0</v>
      </c>
      <c r="F41" s="114">
        <f t="shared" ca="1" si="43"/>
        <v>0</v>
      </c>
      <c r="G41" s="111">
        <f ca="1">INDEX(OFFSET(_summary!$T$26,0,MATCH(MID(CELL("filename",$A$1),FIND("]",CELL("filename",$A$1))+1,255),_summary!$U$25:$AI$25,0),140,1),MATCH($A41,_summary!$U$26:$U$54,0))</f>
        <v>0</v>
      </c>
      <c r="H41" s="112">
        <f t="shared" ca="1" si="37"/>
        <v>6.7137066185714214E-3</v>
      </c>
      <c r="I41" s="112">
        <f t="shared" ca="1" si="37"/>
        <v>1.3427413237142843E-2</v>
      </c>
      <c r="J41" s="112">
        <f t="shared" ca="1" si="37"/>
        <v>2.0141119855714262E-2</v>
      </c>
      <c r="K41" s="112">
        <f t="shared" ca="1" si="37"/>
        <v>2.6854826474285685E-2</v>
      </c>
      <c r="L41" s="112">
        <f t="shared" ca="1" si="37"/>
        <v>3.3568533092857109E-2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4.0282239711428532E-2</v>
      </c>
    </row>
    <row r="42" spans="1:13" x14ac:dyDescent="0.25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>
        <f t="shared" ref="E42:F42" ca="1" si="44">D42-(D42-$G42)/($G$1-D$1)</f>
        <v>0</v>
      </c>
      <c r="F42" s="114">
        <f t="shared" ca="1" si="44"/>
        <v>0</v>
      </c>
      <c r="G42" s="111">
        <f ca="1">INDEX(OFFSET(_summary!$T$26,0,MATCH(MID(CELL("filename",$A$1),FIND("]",CELL("filename",$A$1))+1,255),_summary!$U$25:$AI$25,0),140,1),MATCH($A42,_summary!$U$26:$U$54,0))</f>
        <v>0</v>
      </c>
      <c r="H42" s="112">
        <f t="shared" ca="1" si="37"/>
        <v>4.5460794518717767E-3</v>
      </c>
      <c r="I42" s="112">
        <f t="shared" ca="1" si="37"/>
        <v>9.0921589037435534E-3</v>
      </c>
      <c r="J42" s="112">
        <f t="shared" ca="1" si="37"/>
        <v>1.3638238355615331E-2</v>
      </c>
      <c r="K42" s="112">
        <f t="shared" ca="1" si="37"/>
        <v>1.8184317807487107E-2</v>
      </c>
      <c r="L42" s="112">
        <f t="shared" ca="1" si="37"/>
        <v>2.2730397259358884E-2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2.7276476711230662E-2</v>
      </c>
    </row>
    <row r="43" spans="1:13" x14ac:dyDescent="0.25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>
        <f t="shared" ref="E43:F43" ca="1" si="45">D43-(D43-$G43)/($G$1-D$1)</f>
        <v>0</v>
      </c>
      <c r="F43" s="114">
        <f t="shared" ca="1" si="45"/>
        <v>0</v>
      </c>
      <c r="G43" s="111">
        <f ca="1">INDEX(OFFSET(_summary!$T$26,0,MATCH(MID(CELL("filename",$A$1),FIND("]",CELL("filename",$A$1))+1,255),_summary!$U$25:$AI$25,0),140,1),MATCH($A43,_summary!$U$26:$U$54,0))</f>
        <v>0</v>
      </c>
      <c r="H43" s="112">
        <f t="shared" ca="1" si="37"/>
        <v>4.4124121351885402E-3</v>
      </c>
      <c r="I43" s="112">
        <f t="shared" ca="1" si="37"/>
        <v>8.8248242703770803E-3</v>
      </c>
      <c r="J43" s="112">
        <f t="shared" ca="1" si="37"/>
        <v>1.323723640556562E-2</v>
      </c>
      <c r="K43" s="112">
        <f t="shared" ca="1" si="37"/>
        <v>1.7649648540754161E-2</v>
      </c>
      <c r="L43" s="112">
        <f t="shared" ca="1" si="37"/>
        <v>2.2062060675942699E-2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2.6474472811131241E-2</v>
      </c>
    </row>
    <row r="44" spans="1:13" x14ac:dyDescent="0.25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>
        <f t="shared" ref="E44:F44" ca="1" si="46">D44-(D44-$G44)/($G$1-D$1)</f>
        <v>0</v>
      </c>
      <c r="F44" s="114">
        <f t="shared" ca="1" si="46"/>
        <v>0</v>
      </c>
      <c r="G44" s="111">
        <f ca="1">INDEX(OFFSET(_summary!$T$26,0,MATCH(MID(CELL("filename",$A$1),FIND("]",CELL("filename",$A$1))+1,255),_summary!$U$25:$AI$25,0),140,1),MATCH($A44,_summary!$U$26:$U$54,0))</f>
        <v>0</v>
      </c>
      <c r="H44" s="112">
        <f t="shared" ca="1" si="37"/>
        <v>8.7955779749718313E-3</v>
      </c>
      <c r="I44" s="112">
        <f t="shared" ca="1" si="37"/>
        <v>1.7591155949943663E-2</v>
      </c>
      <c r="J44" s="112">
        <f t="shared" ca="1" si="37"/>
        <v>2.6386733924915494E-2</v>
      </c>
      <c r="K44" s="112">
        <f t="shared" ca="1" si="37"/>
        <v>3.5182311899887325E-2</v>
      </c>
      <c r="L44" s="112">
        <f t="shared" ca="1" si="37"/>
        <v>4.3977889874859157E-2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5.2773467849830988E-2</v>
      </c>
    </row>
    <row r="45" spans="1:13" x14ac:dyDescent="0.25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>
        <f t="shared" ref="E45:F45" ca="1" si="47">D45-(D45-$G45)/($G$1-D$1)</f>
        <v>0</v>
      </c>
      <c r="F45" s="114">
        <f t="shared" ca="1" si="47"/>
        <v>0</v>
      </c>
      <c r="G45" s="111">
        <f ca="1">INDEX(OFFSET(_summary!$T$26,0,MATCH(MID(CELL("filename",$A$1),FIND("]",CELL("filename",$A$1))+1,255),_summary!$U$25:$AI$25,0),140,1),MATCH($A45,_summary!$U$26:$U$54,0))</f>
        <v>0</v>
      </c>
      <c r="H45" s="112">
        <f t="shared" ca="1" si="37"/>
        <v>5.9250400050180636E-3</v>
      </c>
      <c r="I45" s="112">
        <f t="shared" ca="1" si="37"/>
        <v>1.1850080010036129E-2</v>
      </c>
      <c r="J45" s="112">
        <f t="shared" ca="1" si="37"/>
        <v>1.7775120015054192E-2</v>
      </c>
      <c r="K45" s="112">
        <f t="shared" ca="1" si="37"/>
        <v>2.3700160020072254E-2</v>
      </c>
      <c r="L45" s="112">
        <f t="shared" ca="1" si="37"/>
        <v>2.962520002509032E-2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3.5550240030108385E-2</v>
      </c>
    </row>
    <row r="46" spans="1:13" x14ac:dyDescent="0.25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>
        <f t="shared" ref="E46:F46" ca="1" si="48">D46-(D46-$G46)/($G$1-D$1)</f>
        <v>0</v>
      </c>
      <c r="F46" s="114">
        <f t="shared" ca="1" si="48"/>
        <v>0</v>
      </c>
      <c r="G46" s="111">
        <f ca="1">INDEX(OFFSET(_summary!$T$26,0,MATCH(MID(CELL("filename",$A$1),FIND("]",CELL("filename",$A$1))+1,255),_summary!$U$25:$AI$25,0),140,1),MATCH($A46,_summary!$U$26:$U$54,0))</f>
        <v>0</v>
      </c>
      <c r="H46" s="112">
        <f t="shared" ca="1" si="37"/>
        <v>1.6830364063704589E-3</v>
      </c>
      <c r="I46" s="112">
        <f t="shared" ca="1" si="37"/>
        <v>3.3660728127409174E-3</v>
      </c>
      <c r="J46" s="112">
        <f t="shared" ca="1" si="37"/>
        <v>5.0491092191113762E-3</v>
      </c>
      <c r="K46" s="112">
        <f t="shared" ca="1" si="37"/>
        <v>6.7321456254818349E-3</v>
      </c>
      <c r="L46" s="112">
        <f t="shared" ca="1" si="37"/>
        <v>8.4151820318522936E-3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1.0098218438222752E-2</v>
      </c>
    </row>
    <row r="47" spans="1:13" x14ac:dyDescent="0.25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>
        <f t="shared" ref="E47:F47" ca="1" si="49">D47-(D47-$G47)/($G$1-D$1)</f>
        <v>0</v>
      </c>
      <c r="F47" s="114">
        <f t="shared" ca="1" si="49"/>
        <v>0</v>
      </c>
      <c r="G47" s="111">
        <f ca="1">INDEX(OFFSET(_summary!$T$26,0,MATCH(MID(CELL("filename",$A$1),FIND("]",CELL("filename",$A$1))+1,255),_summary!$U$25:$AI$25,0),140,1),MATCH($A47,_summary!$U$26:$U$54,0))</f>
        <v>0</v>
      </c>
      <c r="H47" s="112">
        <f t="shared" ca="1" si="37"/>
        <v>2.5732968764091905E-3</v>
      </c>
      <c r="I47" s="112">
        <f t="shared" ca="1" si="37"/>
        <v>5.1465937528183802E-3</v>
      </c>
      <c r="J47" s="112">
        <f t="shared" ca="1" si="37"/>
        <v>7.7198906292275712E-3</v>
      </c>
      <c r="K47" s="112">
        <f t="shared" ca="1" si="37"/>
        <v>1.0293187505636762E-2</v>
      </c>
      <c r="L47" s="112">
        <f t="shared" ca="1" si="37"/>
        <v>1.2866484382045951E-2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1.5439781258455142E-2</v>
      </c>
    </row>
    <row r="48" spans="1:13" x14ac:dyDescent="0.25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>
        <f t="shared" ref="E48:F48" ca="1" si="50">D48-(D48-$G48)/($G$1-D$1)</f>
        <v>0</v>
      </c>
      <c r="F48" s="114">
        <f t="shared" ca="1" si="50"/>
        <v>0</v>
      </c>
      <c r="G48" s="111">
        <f ca="1">INDEX(OFFSET(_summary!$T$26,0,MATCH(MID(CELL("filename",$A$1),FIND("]",CELL("filename",$A$1))+1,255),_summary!$U$25:$AI$25,0),140,1),MATCH($A48,_summary!$U$26:$U$54,0))</f>
        <v>0</v>
      </c>
      <c r="H48" s="112">
        <f t="shared" ca="1" si="37"/>
        <v>7.3841953890579513E-3</v>
      </c>
      <c r="I48" s="112">
        <f t="shared" ca="1" si="37"/>
        <v>1.4768390778115903E-2</v>
      </c>
      <c r="J48" s="112">
        <f t="shared" ca="1" si="37"/>
        <v>2.2152586167173853E-2</v>
      </c>
      <c r="K48" s="112">
        <f t="shared" ca="1" si="37"/>
        <v>2.9536781556231805E-2</v>
      </c>
      <c r="L48" s="112">
        <f t="shared" ca="1" si="37"/>
        <v>3.6920976945289757E-2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4.4305172334347706E-2</v>
      </c>
    </row>
    <row r="49" spans="1:13" x14ac:dyDescent="0.25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>
        <f t="shared" ref="E49:F49" ca="1" si="51">D49-(D49-$G49)/($G$1-D$1)</f>
        <v>0</v>
      </c>
      <c r="F49" s="114">
        <f t="shared" ca="1" si="51"/>
        <v>0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ca="1" si="37"/>
        <v>5.3237620101840716E-3</v>
      </c>
      <c r="I49" s="112">
        <f t="shared" ca="1" si="37"/>
        <v>1.0647524020368143E-2</v>
      </c>
      <c r="J49" s="112">
        <f t="shared" ca="1" si="37"/>
        <v>1.5971286030552215E-2</v>
      </c>
      <c r="K49" s="112">
        <f t="shared" ca="1" si="37"/>
        <v>2.1295048040736286E-2</v>
      </c>
      <c r="L49" s="112">
        <f t="shared" ca="1" si="37"/>
        <v>2.6618810050920358E-2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3.1942572061104429E-2</v>
      </c>
    </row>
    <row r="50" spans="1:13" x14ac:dyDescent="0.25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>
        <f t="shared" ref="E50:F50" ca="1" si="52">D50-(D50-$G50)/($G$1-D$1)</f>
        <v>0</v>
      </c>
      <c r="F50" s="114">
        <f t="shared" ca="1" si="52"/>
        <v>0</v>
      </c>
      <c r="G50" s="111">
        <f ca="1">INDEX(OFFSET(_summary!$T$26,0,MATCH(MID(CELL("filename",$A$1),FIND("]",CELL("filename",$A$1))+1,255),_summary!$U$25:$AI$25,0),140,1),MATCH($A50,_summary!$U$26:$U$54,0))</f>
        <v>0</v>
      </c>
      <c r="H50" s="112">
        <f t="shared" ca="1" si="37"/>
        <v>7.546331208798749E-3</v>
      </c>
      <c r="I50" s="112">
        <f t="shared" ca="1" si="37"/>
        <v>1.5092662417597498E-2</v>
      </c>
      <c r="J50" s="112">
        <f t="shared" ca="1" si="37"/>
        <v>2.2638993626396247E-2</v>
      </c>
      <c r="K50" s="112">
        <f t="shared" ca="1" si="37"/>
        <v>3.0185324835194996E-2</v>
      </c>
      <c r="L50" s="112">
        <f t="shared" ca="1" si="37"/>
        <v>3.7731656043993742E-2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4.5277987252792494E-2</v>
      </c>
    </row>
    <row r="51" spans="1:13" x14ac:dyDescent="0.25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>
        <f t="shared" ref="E51:F51" ca="1" si="53">D51-(D51-$G51)/($G$1-D$1)</f>
        <v>0</v>
      </c>
      <c r="F51" s="114">
        <f t="shared" ca="1" si="53"/>
        <v>0</v>
      </c>
      <c r="G51" s="111">
        <f ca="1">INDEX(OFFSET(_summary!$T$26,0,MATCH(MID(CELL("filename",$A$1),FIND("]",CELL("filename",$A$1))+1,255),_summary!$U$25:$AI$25,0),140,1),MATCH($A51,_summary!$U$26:$U$54,0))</f>
        <v>0</v>
      </c>
      <c r="H51" s="112">
        <f t="shared" ref="H51:L66" ca="1" si="54">G51-5*(G51-$M51)/($M$1-G$1)</f>
        <v>8.9391558560985365E-3</v>
      </c>
      <c r="I51" s="112">
        <f t="shared" ca="1" si="54"/>
        <v>1.7878311712197073E-2</v>
      </c>
      <c r="J51" s="112">
        <f t="shared" ca="1" si="54"/>
        <v>2.681746756829561E-2</v>
      </c>
      <c r="K51" s="112">
        <f t="shared" ca="1" si="54"/>
        <v>3.5756623424394146E-2</v>
      </c>
      <c r="L51" s="112">
        <f t="shared" ca="1" si="54"/>
        <v>4.469577928049269E-2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5.3634935136591226E-2</v>
      </c>
    </row>
    <row r="52" spans="1:13" x14ac:dyDescent="0.25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55">D52-(D52-$G52)/($G$1-D$1)</f>
        <v>0</v>
      </c>
      <c r="F52" s="114">
        <f t="shared" ca="1" si="55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ca="1" si="54"/>
        <v>1.8982719602561847E-3</v>
      </c>
      <c r="I52" s="112">
        <f t="shared" ca="1" si="54"/>
        <v>3.7965439205123689E-3</v>
      </c>
      <c r="J52" s="112">
        <f t="shared" ca="1" si="54"/>
        <v>5.6948158807685542E-3</v>
      </c>
      <c r="K52" s="112">
        <f t="shared" ca="1" si="54"/>
        <v>7.5930878410247387E-3</v>
      </c>
      <c r="L52" s="112">
        <f t="shared" ca="1" si="54"/>
        <v>9.4913598012809231E-3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1.1389631761537108E-2</v>
      </c>
    </row>
    <row r="53" spans="1:13" x14ac:dyDescent="0.25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>
        <f t="shared" ref="E53:F53" ca="1" si="56">D53-(D53-$G53)/($G$1-D$1)</f>
        <v>0</v>
      </c>
      <c r="F53" s="114">
        <f t="shared" ca="1" si="56"/>
        <v>0</v>
      </c>
      <c r="G53" s="111">
        <f ca="1">INDEX(OFFSET(_summary!$T$26,0,MATCH(MID(CELL("filename",$A$1),FIND("]",CELL("filename",$A$1))+1,255),_summary!$U$25:$AI$25,0),140,1),MATCH($A53,_summary!$U$26:$U$54,0))</f>
        <v>0</v>
      </c>
      <c r="H53" s="112">
        <f t="shared" ca="1" si="54"/>
        <v>3.5202377342453263E-3</v>
      </c>
      <c r="I53" s="112">
        <f t="shared" ca="1" si="54"/>
        <v>7.0404754684906526E-3</v>
      </c>
      <c r="J53" s="112">
        <f t="shared" ca="1" si="54"/>
        <v>1.0560713202735978E-2</v>
      </c>
      <c r="K53" s="112">
        <f t="shared" ca="1" si="54"/>
        <v>1.4080950936981305E-2</v>
      </c>
      <c r="L53" s="112">
        <f t="shared" ca="1" si="54"/>
        <v>1.760118867122663E-2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2.1121426405471957E-2</v>
      </c>
    </row>
    <row r="54" spans="1:13" x14ac:dyDescent="0.25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57">D54-(D54-$G54)/($G$1-D$1)</f>
        <v>0</v>
      </c>
      <c r="F54" s="114">
        <f t="shared" ca="1" si="57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ca="1" si="54"/>
        <v>7.4492775332231954E-3</v>
      </c>
      <c r="I54" s="112">
        <f t="shared" ca="1" si="54"/>
        <v>1.4898555066446391E-2</v>
      </c>
      <c r="J54" s="112">
        <f t="shared" ca="1" si="54"/>
        <v>2.2347832599669586E-2</v>
      </c>
      <c r="K54" s="112">
        <f t="shared" ca="1" si="54"/>
        <v>2.9797110132892782E-2</v>
      </c>
      <c r="L54" s="112">
        <f t="shared" ca="1" si="54"/>
        <v>3.7246387666115974E-2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4.4695665199339173E-2</v>
      </c>
    </row>
    <row r="55" spans="1:13" x14ac:dyDescent="0.25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>
        <f t="shared" ref="E55:F55" ca="1" si="58">D55-(D55-$G55)/($G$1-D$1)</f>
        <v>0</v>
      </c>
      <c r="F55" s="114">
        <f t="shared" ca="1" si="58"/>
        <v>0</v>
      </c>
      <c r="G55" s="111">
        <f ca="1">INDEX(OFFSET(_summary!$T$26,0,MATCH(MID(CELL("filename",$A$1),FIND("]",CELL("filename",$A$1))+1,255),_summary!$U$25:$AI$25,0),140,1),MATCH($A55,_summary!$U$26:$U$54,0))</f>
        <v>0</v>
      </c>
      <c r="H55" s="112">
        <f t="shared" ca="1" si="54"/>
        <v>2.5220727313745943E-3</v>
      </c>
      <c r="I55" s="112">
        <f t="shared" ca="1" si="54"/>
        <v>5.0441454627491878E-3</v>
      </c>
      <c r="J55" s="112">
        <f t="shared" ca="1" si="54"/>
        <v>7.5662181941237826E-3</v>
      </c>
      <c r="K55" s="112">
        <f t="shared" ca="1" si="54"/>
        <v>1.0088290925498377E-2</v>
      </c>
      <c r="L55" s="112">
        <f t="shared" ca="1" si="54"/>
        <v>1.2610363656872972E-2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1.5132436388247565E-2</v>
      </c>
    </row>
    <row r="56" spans="1:13" x14ac:dyDescent="0.25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>
        <f t="shared" ref="E56:F56" ca="1" si="59">D56-(D56-$G56)/($G$1-D$1)</f>
        <v>0</v>
      </c>
      <c r="F56" s="114">
        <f t="shared" ca="1" si="59"/>
        <v>0</v>
      </c>
      <c r="G56" s="111">
        <f ca="1">INDEX(OFFSET(_summary!$T$26,0,MATCH(MID(CELL("filename",$A$1),FIND("]",CELL("filename",$A$1))+1,255),_summary!$U$25:$AI$25,0),140,1),MATCH($A56,_summary!$U$26:$U$54,0))</f>
        <v>0</v>
      </c>
      <c r="H56" s="112">
        <f t="shared" ca="1" si="54"/>
        <v>4.4876417997349932E-3</v>
      </c>
      <c r="I56" s="112">
        <f t="shared" ca="1" si="54"/>
        <v>8.9752835994699864E-3</v>
      </c>
      <c r="J56" s="112">
        <f t="shared" ca="1" si="54"/>
        <v>1.346292539920498E-2</v>
      </c>
      <c r="K56" s="112">
        <f t="shared" ca="1" si="54"/>
        <v>1.7950567198939973E-2</v>
      </c>
      <c r="L56" s="112">
        <f t="shared" ca="1" si="54"/>
        <v>2.2438208998674967E-2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2.6925850798409961E-2</v>
      </c>
    </row>
    <row r="57" spans="1:13" x14ac:dyDescent="0.25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60">D57-(D57-$G57)/($G$1-D$1)</f>
        <v>0</v>
      </c>
      <c r="F57" s="114">
        <f t="shared" ca="1" si="60"/>
        <v>0</v>
      </c>
      <c r="G57" s="111">
        <f ca="1">INDEX(OFFSET(_summary!$T$26,0,MATCH(MID(CELL("filename",$A$1),FIND("]",CELL("filename",$A$1))+1,255),_summary!$U$25:$AI$25,0),140,1),MATCH($A57,_summary!$U$26:$U$54,0))</f>
        <v>0</v>
      </c>
      <c r="H57" s="112">
        <f t="shared" ca="1" si="54"/>
        <v>2.1496834828726094E-4</v>
      </c>
      <c r="I57" s="112">
        <f t="shared" ca="1" si="54"/>
        <v>4.2993669657452187E-4</v>
      </c>
      <c r="J57" s="112">
        <f t="shared" ca="1" si="54"/>
        <v>6.4490504486178278E-4</v>
      </c>
      <c r="K57" s="112">
        <f t="shared" ca="1" si="54"/>
        <v>8.5987339314904374E-4</v>
      </c>
      <c r="L57" s="112">
        <f t="shared" ca="1" si="54"/>
        <v>1.0748417414363047E-3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1.2898100897235656E-3</v>
      </c>
    </row>
    <row r="58" spans="1:13" x14ac:dyDescent="0.25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1">D58-(D58-$G58)/($G$1-D$1)</f>
        <v>0</v>
      </c>
      <c r="F58" s="114">
        <f t="shared" ca="1" si="61"/>
        <v>0</v>
      </c>
      <c r="G58" s="111">
        <f ca="1">INDEX(OFFSET(_summary!$T$26,0,MATCH(MID(CELL("filename",$A$1),FIND("]",CELL("filename",$A$1))+1,255),_summary!$U$25:$AI$25,0),140,1),MATCH($A58,_summary!$U$26:$U$54,0))</f>
        <v>0</v>
      </c>
      <c r="H58" s="112">
        <f t="shared" ca="1" si="54"/>
        <v>6.3042510941728417E-3</v>
      </c>
      <c r="I58" s="112">
        <f t="shared" ca="1" si="54"/>
        <v>1.2608502188345683E-2</v>
      </c>
      <c r="J58" s="112">
        <f t="shared" ca="1" si="54"/>
        <v>1.8912753282518527E-2</v>
      </c>
      <c r="K58" s="112">
        <f t="shared" ca="1" si="54"/>
        <v>2.5217004376691367E-2</v>
      </c>
      <c r="L58" s="112">
        <f t="shared" ca="1" si="54"/>
        <v>3.1521255470864207E-2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3.7825506565037047E-2</v>
      </c>
    </row>
    <row r="59" spans="1:13" x14ac:dyDescent="0.25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2">D59-(D59-$G59)/($G$1-D$1)</f>
        <v>0</v>
      </c>
      <c r="F59" s="114">
        <f t="shared" ca="1" si="62"/>
        <v>0</v>
      </c>
      <c r="G59" s="111">
        <f ca="1">INDEX(OFFSET(_summary!$T$26,0,MATCH(MID(CELL("filename",$A$1),FIND("]",CELL("filename",$A$1))+1,255),_summary!$U$25:$AI$25,0),140,1),MATCH($A59,_summary!$U$26:$U$54,0))</f>
        <v>0</v>
      </c>
      <c r="H59" s="112">
        <f t="shared" ca="1" si="54"/>
        <v>7.0807580789171874E-3</v>
      </c>
      <c r="I59" s="112">
        <f t="shared" ca="1" si="54"/>
        <v>1.4161516157834375E-2</v>
      </c>
      <c r="J59" s="112">
        <f t="shared" ca="1" si="54"/>
        <v>2.1242274236751561E-2</v>
      </c>
      <c r="K59" s="112">
        <f t="shared" ca="1" si="54"/>
        <v>2.832303231566875E-2</v>
      </c>
      <c r="L59" s="112">
        <f t="shared" ca="1" si="54"/>
        <v>3.5403790394585938E-2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4.2484548473503123E-2</v>
      </c>
    </row>
    <row r="60" spans="1:13" x14ac:dyDescent="0.25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>
        <f t="shared" ref="E60:F60" ca="1" si="63">D60-(D60-$G60)/($G$1-D$1)</f>
        <v>0</v>
      </c>
      <c r="F60" s="114">
        <f t="shared" ca="1" si="63"/>
        <v>0</v>
      </c>
      <c r="G60" s="111">
        <f ca="1">INDEX(OFFSET(_summary!$T$26,0,MATCH(MID(CELL("filename",$A$1),FIND("]",CELL("filename",$A$1))+1,255),_summary!$U$25:$AI$25,0),140,1),MATCH($A60,_summary!$U$26:$U$54,0))</f>
        <v>0</v>
      </c>
      <c r="H60" s="112">
        <f t="shared" ca="1" si="54"/>
        <v>7.2045012692071118E-3</v>
      </c>
      <c r="I60" s="112">
        <f t="shared" ca="1" si="54"/>
        <v>1.4409002538414224E-2</v>
      </c>
      <c r="J60" s="112">
        <f t="shared" ca="1" si="54"/>
        <v>2.1613503807621337E-2</v>
      </c>
      <c r="K60" s="112">
        <f t="shared" ca="1" si="54"/>
        <v>2.8818005076828447E-2</v>
      </c>
      <c r="L60" s="112">
        <f t="shared" ca="1" si="54"/>
        <v>3.6022506346035557E-2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4.3227007615242667E-2</v>
      </c>
    </row>
    <row r="61" spans="1:13" x14ac:dyDescent="0.25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>
        <f t="shared" ref="E61:F61" ca="1" si="64">D61-(D61-$G61)/($G$1-D$1)</f>
        <v>0</v>
      </c>
      <c r="F61" s="114">
        <f t="shared" ca="1" si="64"/>
        <v>0</v>
      </c>
      <c r="G61" s="111">
        <f ca="1">INDEX(OFFSET(_summary!$T$26,0,MATCH(MID(CELL("filename",$A$1),FIND("]",CELL("filename",$A$1))+1,255),_summary!$U$25:$AI$25,0),140,1),MATCH($A61,_summary!$U$26:$U$54,0))</f>
        <v>0</v>
      </c>
      <c r="H61" s="112">
        <f t="shared" ca="1" si="54"/>
        <v>1.179716703256717E-2</v>
      </c>
      <c r="I61" s="112">
        <f t="shared" ca="1" si="54"/>
        <v>2.359433406513434E-2</v>
      </c>
      <c r="J61" s="112">
        <f t="shared" ca="1" si="54"/>
        <v>3.5391501097701512E-2</v>
      </c>
      <c r="K61" s="112">
        <f t="shared" ca="1" si="54"/>
        <v>4.7188668130268681E-2</v>
      </c>
      <c r="L61" s="112">
        <f t="shared" ca="1" si="54"/>
        <v>5.8985835162835856E-2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7.0783002195403025E-2</v>
      </c>
    </row>
    <row r="62" spans="1:13" x14ac:dyDescent="0.25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>
        <f t="shared" ref="E62:F62" ca="1" si="65">D62-(D62-$G62)/($G$1-D$1)</f>
        <v>0</v>
      </c>
      <c r="F62" s="114">
        <f t="shared" ca="1" si="65"/>
        <v>0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ca="1" si="54"/>
        <v>3.7180207635571548E-3</v>
      </c>
      <c r="I62" s="112">
        <f t="shared" ca="1" si="54"/>
        <v>7.4360415271143097E-3</v>
      </c>
      <c r="J62" s="112">
        <f t="shared" ca="1" si="54"/>
        <v>1.1154062290671465E-2</v>
      </c>
      <c r="K62" s="112">
        <f t="shared" ca="1" si="54"/>
        <v>1.4872083054228619E-2</v>
      </c>
      <c r="L62" s="112">
        <f t="shared" ca="1" si="54"/>
        <v>1.8590103817785773E-2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2.2308124581342927E-2</v>
      </c>
    </row>
    <row r="63" spans="1:13" x14ac:dyDescent="0.25">
      <c r="A63" t="s">
        <v>22</v>
      </c>
      <c r="B63">
        <f t="shared" si="31"/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>
        <f t="shared" ref="E63:F63" ca="1" si="66">D63-(D63-$G63)/($G$1-D$1)</f>
        <v>0</v>
      </c>
      <c r="F63" s="114">
        <f t="shared" ca="1" si="66"/>
        <v>0</v>
      </c>
      <c r="G63" s="111">
        <f ca="1">INDEX(OFFSET(_summary!$T$26,0,MATCH(MID(CELL("filename",$A$1),FIND("]",CELL("filename",$A$1))+1,255),_summary!$U$25:$AI$25,0),140,1),MATCH($A63,_summary!$U$26:$U$54,0))</f>
        <v>0</v>
      </c>
      <c r="H63" s="112">
        <f t="shared" ca="1" si="54"/>
        <v>4.0214998303982523E-3</v>
      </c>
      <c r="I63" s="112">
        <f t="shared" ca="1" si="54"/>
        <v>8.0429996607965029E-3</v>
      </c>
      <c r="J63" s="112">
        <f t="shared" ca="1" si="54"/>
        <v>1.2064499491194754E-2</v>
      </c>
      <c r="K63" s="112">
        <f t="shared" ca="1" si="54"/>
        <v>1.6085999321593006E-2</v>
      </c>
      <c r="L63" s="112">
        <f t="shared" ca="1" si="54"/>
        <v>2.0107499151991261E-2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2.4128998982389512E-2</v>
      </c>
    </row>
    <row r="64" spans="1:13" x14ac:dyDescent="0.25">
      <c r="A64" t="s">
        <v>28</v>
      </c>
      <c r="B64">
        <f t="shared" si="31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>
        <f t="shared" ref="E64:F64" ca="1" si="67">D64-(D64-$G64)/($G$1-D$1)</f>
        <v>0</v>
      </c>
      <c r="F64" s="114">
        <f t="shared" ca="1" si="67"/>
        <v>0</v>
      </c>
      <c r="G64" s="111">
        <f ca="1">INDEX(OFFSET(_summary!$T$26,0,MATCH(MID(CELL("filename",$A$1),FIND("]",CELL("filename",$A$1))+1,255),_summary!$U$25:$AI$25,0),140,1),MATCH($A64,_summary!$U$26:$U$54,0))</f>
        <v>0</v>
      </c>
      <c r="H64" s="112">
        <f t="shared" ca="1" si="54"/>
        <v>1.0570256550728829E-2</v>
      </c>
      <c r="I64" s="112">
        <f t="shared" ca="1" si="54"/>
        <v>2.1140513101457654E-2</v>
      </c>
      <c r="J64" s="112">
        <f t="shared" ca="1" si="54"/>
        <v>3.1710769652186485E-2</v>
      </c>
      <c r="K64" s="112">
        <f t="shared" ca="1" si="54"/>
        <v>4.2281026202915316E-2</v>
      </c>
      <c r="L64" s="112">
        <f t="shared" ca="1" si="54"/>
        <v>5.2851282753644147E-2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6.342153930437297E-2</v>
      </c>
    </row>
    <row r="65" spans="1:13" x14ac:dyDescent="0.25">
      <c r="A65" t="s">
        <v>13</v>
      </c>
      <c r="B65">
        <f t="shared" si="31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>
        <f t="shared" ref="E65:F65" ca="1" si="68">D65-(D65-$G65)/($G$1-D$1)</f>
        <v>0</v>
      </c>
      <c r="F65" s="114">
        <f t="shared" ca="1" si="68"/>
        <v>0</v>
      </c>
      <c r="G65" s="111">
        <f ca="1">INDEX(OFFSET(_summary!$T$26,0,MATCH(MID(CELL("filename",$A$1),FIND("]",CELL("filename",$A$1))+1,255),_summary!$U$25:$AI$25,0),140,1),MATCH($A65,_summary!$U$26:$U$54,0))</f>
        <v>0</v>
      </c>
      <c r="H65" s="112">
        <f t="shared" ca="1" si="54"/>
        <v>8.8232120916234957E-3</v>
      </c>
      <c r="I65" s="112">
        <f t="shared" ca="1" si="54"/>
        <v>1.7646424183246995E-2</v>
      </c>
      <c r="J65" s="112">
        <f t="shared" ca="1" si="54"/>
        <v>2.6469636274870492E-2</v>
      </c>
      <c r="K65" s="112">
        <f t="shared" ca="1" si="54"/>
        <v>3.529284836649399E-2</v>
      </c>
      <c r="L65" s="112">
        <f t="shared" ca="1" si="54"/>
        <v>4.4116060458117487E-2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5.2939272549740984E-2</v>
      </c>
    </row>
    <row r="66" spans="1:13" x14ac:dyDescent="0.25">
      <c r="A66" t="s">
        <v>17</v>
      </c>
      <c r="B66">
        <f t="shared" si="31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>
        <f t="shared" ref="E66:F66" ca="1" si="69">D66-(D66-$G66)/($G$1-D$1)</f>
        <v>0</v>
      </c>
      <c r="F66" s="114">
        <f t="shared" ca="1" si="69"/>
        <v>0</v>
      </c>
      <c r="G66" s="111">
        <f ca="1">INDEX(OFFSET(_summary!$T$26,0,MATCH(MID(CELL("filename",$A$1),FIND("]",CELL("filename",$A$1))+1,255),_summary!$U$25:$AI$25,0),140,1),MATCH($A66,_summary!$U$26:$U$54,0))</f>
        <v>0</v>
      </c>
      <c r="H66" s="112">
        <f t="shared" ca="1" si="54"/>
        <v>6.426146554038217E-3</v>
      </c>
      <c r="I66" s="112">
        <f t="shared" ca="1" si="54"/>
        <v>1.2852293108076434E-2</v>
      </c>
      <c r="J66" s="112">
        <f t="shared" ca="1" si="54"/>
        <v>1.9278439662114649E-2</v>
      </c>
      <c r="K66" s="112">
        <f t="shared" ca="1" si="54"/>
        <v>2.5704586216152868E-2</v>
      </c>
      <c r="L66" s="112">
        <f t="shared" ca="1" si="54"/>
        <v>3.2130732770191087E-2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3.8556879324229305E-2</v>
      </c>
    </row>
    <row r="67" spans="1:13" x14ac:dyDescent="0.25">
      <c r="A67" t="s">
        <v>25</v>
      </c>
      <c r="B67">
        <f t="shared" si="31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>
        <f t="shared" ref="E67:F67" ca="1" si="70">D67-(D67-$G67)/($G$1-D$1)</f>
        <v>0</v>
      </c>
      <c r="F67" s="114">
        <f t="shared" ca="1" si="70"/>
        <v>0</v>
      </c>
      <c r="G67" s="111">
        <f ca="1">INDEX(OFFSET(_summary!$T$26,0,MATCH(MID(CELL("filename",$A$1),FIND("]",CELL("filename",$A$1))+1,255),_summary!$U$25:$AI$25,0),140,1),MATCH($A67,_summary!$U$26:$U$54,0))</f>
        <v>0</v>
      </c>
      <c r="H67" s="112">
        <f t="shared" ref="H67:L82" ca="1" si="71">G67-5*(G67-$M67)/($M$1-G$1)</f>
        <v>1.9335103334714237E-3</v>
      </c>
      <c r="I67" s="112">
        <f t="shared" ca="1" si="71"/>
        <v>3.8670206669428474E-3</v>
      </c>
      <c r="J67" s="112">
        <f t="shared" ca="1" si="71"/>
        <v>5.8005310004142713E-3</v>
      </c>
      <c r="K67" s="112">
        <f t="shared" ca="1" si="71"/>
        <v>7.7340413338856948E-3</v>
      </c>
      <c r="L67" s="112">
        <f t="shared" ca="1" si="71"/>
        <v>9.6675516673571191E-3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1.1601062000828543E-2</v>
      </c>
    </row>
    <row r="68" spans="1:13" x14ac:dyDescent="0.25">
      <c r="A68" t="s">
        <v>11</v>
      </c>
      <c r="B68">
        <f t="shared" si="31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>
        <f t="shared" ref="E68:F68" ca="1" si="72">D68-(D68-$G68)/($G$1-D$1)</f>
        <v>0</v>
      </c>
      <c r="F68" s="114">
        <f t="shared" ca="1" si="72"/>
        <v>0</v>
      </c>
      <c r="G68" s="111">
        <f ca="1">INDEX(OFFSET(_summary!$T$26,0,MATCH(MID(CELL("filename",$A$1),FIND("]",CELL("filename",$A$1))+1,255),_summary!$U$25:$AI$25,0),140,1),MATCH($A68,_summary!$U$26:$U$54,0))</f>
        <v>0</v>
      </c>
      <c r="H68" s="112">
        <f t="shared" ca="1" si="71"/>
        <v>2.4747108098989463E-3</v>
      </c>
      <c r="I68" s="112">
        <f t="shared" ca="1" si="71"/>
        <v>4.9494216197978926E-3</v>
      </c>
      <c r="J68" s="112">
        <f t="shared" ca="1" si="71"/>
        <v>7.4241324296968388E-3</v>
      </c>
      <c r="K68" s="112">
        <f t="shared" ca="1" si="71"/>
        <v>9.8988432395957851E-3</v>
      </c>
      <c r="L68" s="112">
        <f t="shared" ca="1" si="71"/>
        <v>1.2373554049494733E-2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1.4848264859393679E-2</v>
      </c>
    </row>
    <row r="69" spans="1:13" x14ac:dyDescent="0.25">
      <c r="A69" t="s">
        <v>3</v>
      </c>
      <c r="B69">
        <f t="shared" si="31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>
        <f t="shared" ref="E69:F69" ca="1" si="73">D69-(D69-$G69)/($G$1-D$1)</f>
        <v>0</v>
      </c>
      <c r="F69" s="114">
        <f t="shared" ca="1" si="73"/>
        <v>0</v>
      </c>
      <c r="G69" s="111">
        <f ca="1">INDEX(OFFSET(_summary!$T$26,0,MATCH(MID(CELL("filename",$A$1),FIND("]",CELL("filename",$A$1))+1,255),_summary!$U$25:$AI$25,0),140,1),MATCH($A69,_summary!$U$26:$U$54,0))</f>
        <v>0</v>
      </c>
      <c r="H69" s="112">
        <f t="shared" ca="1" si="71"/>
        <v>7.8154106345717407E-3</v>
      </c>
      <c r="I69" s="112">
        <f t="shared" ca="1" si="71"/>
        <v>1.5630821269143481E-2</v>
      </c>
      <c r="J69" s="112">
        <f t="shared" ca="1" si="71"/>
        <v>2.3446231903715222E-2</v>
      </c>
      <c r="K69" s="112">
        <f t="shared" ca="1" si="71"/>
        <v>3.1261642538286963E-2</v>
      </c>
      <c r="L69" s="112">
        <f t="shared" ca="1" si="71"/>
        <v>3.90770531728587E-2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4.6892463807430444E-2</v>
      </c>
    </row>
    <row r="70" spans="1:13" x14ac:dyDescent="0.25">
      <c r="A70" t="s">
        <v>2</v>
      </c>
      <c r="B70">
        <f t="shared" si="31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>
        <f t="shared" ref="E70:F70" ca="1" si="74">D70-(D70-$G70)/($G$1-D$1)</f>
        <v>0</v>
      </c>
      <c r="F70" s="114">
        <f t="shared" ca="1" si="74"/>
        <v>0</v>
      </c>
      <c r="G70" s="111">
        <f ca="1">INDEX(OFFSET(_summary!$T$26,0,MATCH(MID(CELL("filename",$A$1),FIND("]",CELL("filename",$A$1))+1,255),_summary!$U$25:$AI$25,0),140,1),MATCH($A70,_summary!$U$26:$U$54,0))</f>
        <v>0</v>
      </c>
      <c r="H70" s="112">
        <f t="shared" ca="1" si="71"/>
        <v>1.0863747235585842E-2</v>
      </c>
      <c r="I70" s="112">
        <f t="shared" ca="1" si="71"/>
        <v>2.1727494471171685E-2</v>
      </c>
      <c r="J70" s="112">
        <f t="shared" ca="1" si="71"/>
        <v>3.2591241706757527E-2</v>
      </c>
      <c r="K70" s="112">
        <f t="shared" ca="1" si="71"/>
        <v>4.345498894234337E-2</v>
      </c>
      <c r="L70" s="112">
        <f t="shared" ca="1" si="71"/>
        <v>5.4318736177929212E-2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6.5182483413515055E-2</v>
      </c>
    </row>
    <row r="71" spans="1:13" x14ac:dyDescent="0.25">
      <c r="A71" t="s">
        <v>16</v>
      </c>
      <c r="B71">
        <f t="shared" si="31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>
        <f t="shared" ref="E71:F71" ca="1" si="75">D71-(D71-$G71)/($G$1-D$1)</f>
        <v>0</v>
      </c>
      <c r="F71" s="114">
        <f t="shared" ca="1" si="75"/>
        <v>0</v>
      </c>
      <c r="G71" s="111">
        <f ca="1">INDEX(OFFSET(_summary!$T$26,0,MATCH(MID(CELL("filename",$A$1),FIND("]",CELL("filename",$A$1))+1,255),_summary!$U$25:$AI$25,0),140,1),MATCH($A71,_summary!$U$26:$U$54,0))</f>
        <v>0</v>
      </c>
      <c r="H71" s="112">
        <f t="shared" ca="1" si="71"/>
        <v>7.3871603944120979E-3</v>
      </c>
      <c r="I71" s="112">
        <f t="shared" ca="1" si="71"/>
        <v>1.4774320788824194E-2</v>
      </c>
      <c r="J71" s="112">
        <f t="shared" ca="1" si="71"/>
        <v>2.2161481183236291E-2</v>
      </c>
      <c r="K71" s="112">
        <f t="shared" ca="1" si="71"/>
        <v>2.9548641577648388E-2</v>
      </c>
      <c r="L71" s="112">
        <f t="shared" ca="1" si="71"/>
        <v>3.6935801972060485E-2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4.4322962366472582E-2</v>
      </c>
    </row>
    <row r="72" spans="1:13" x14ac:dyDescent="0.25">
      <c r="A72" t="s">
        <v>15</v>
      </c>
      <c r="B72">
        <f t="shared" si="31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>
        <f t="shared" ref="E72:F72" ca="1" si="76">D72-(D72-$G72)/($G$1-D$1)</f>
        <v>0</v>
      </c>
      <c r="F72" s="114">
        <f t="shared" ca="1" si="76"/>
        <v>0</v>
      </c>
      <c r="G72" s="111">
        <f ca="1">INDEX(OFFSET(_summary!$T$26,0,MATCH(MID(CELL("filename",$A$1),FIND("]",CELL("filename",$A$1))+1,255),_summary!$U$25:$AI$25,0),140,1),MATCH($A72,_summary!$U$26:$U$54,0))</f>
        <v>0</v>
      </c>
      <c r="H72" s="112">
        <f t="shared" ca="1" si="71"/>
        <v>7.0811150460207894E-3</v>
      </c>
      <c r="I72" s="112">
        <f t="shared" ca="1" si="71"/>
        <v>1.4162230092041581E-2</v>
      </c>
      <c r="J72" s="112">
        <f t="shared" ca="1" si="71"/>
        <v>2.1243345138062371E-2</v>
      </c>
      <c r="K72" s="112">
        <f t="shared" ca="1" si="71"/>
        <v>2.8324460184083161E-2</v>
      </c>
      <c r="L72" s="112">
        <f t="shared" ca="1" si="71"/>
        <v>3.5405575230103951E-2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4.2486690276124742E-2</v>
      </c>
    </row>
    <row r="73" spans="1:13" x14ac:dyDescent="0.25">
      <c r="A73" t="s">
        <v>18</v>
      </c>
      <c r="B73">
        <f t="shared" si="31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>
        <f t="shared" ref="E73:F73" ca="1" si="77">D73-(D73-$G73)/($G$1-D$1)</f>
        <v>0</v>
      </c>
      <c r="F73" s="114">
        <f t="shared" ca="1" si="77"/>
        <v>0</v>
      </c>
      <c r="G73" s="111">
        <f ca="1">INDEX(OFFSET(_summary!$T$26,0,MATCH(MID(CELL("filename",$A$1),FIND("]",CELL("filename",$A$1))+1,255),_summary!$U$25:$AI$25,0),140,1),MATCH($A73,_summary!$U$26:$U$54,0))</f>
        <v>0</v>
      </c>
      <c r="H73" s="112">
        <f t="shared" ca="1" si="71"/>
        <v>1.3601494187540442E-2</v>
      </c>
      <c r="I73" s="112">
        <f t="shared" ca="1" si="71"/>
        <v>2.7202988375080884E-2</v>
      </c>
      <c r="J73" s="112">
        <f t="shared" ca="1" si="71"/>
        <v>4.0804482562621328E-2</v>
      </c>
      <c r="K73" s="112">
        <f t="shared" ca="1" si="71"/>
        <v>5.4405976750161768E-2</v>
      </c>
      <c r="L73" s="112">
        <f t="shared" ca="1" si="71"/>
        <v>6.8007470937702208E-2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8.1608965125242655E-2</v>
      </c>
    </row>
    <row r="74" spans="1:13" x14ac:dyDescent="0.25">
      <c r="A74" t="s">
        <v>5</v>
      </c>
      <c r="B74">
        <f t="shared" si="31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>
        <f t="shared" ref="E74:F74" ca="1" si="78">D74-(D74-$G74)/($G$1-D$1)</f>
        <v>0</v>
      </c>
      <c r="F74" s="114">
        <f t="shared" ca="1" si="78"/>
        <v>0</v>
      </c>
      <c r="G74" s="111">
        <f ca="1">INDEX(OFFSET(_summary!$T$26,0,MATCH(MID(CELL("filename",$A$1),FIND("]",CELL("filename",$A$1))+1,255),_summary!$U$25:$AI$25,0),140,1),MATCH($A74,_summary!$U$26:$U$54,0))</f>
        <v>0</v>
      </c>
      <c r="H74" s="112">
        <f t="shared" ca="1" si="71"/>
        <v>9.6281900081543522E-3</v>
      </c>
      <c r="I74" s="112">
        <f t="shared" ca="1" si="71"/>
        <v>1.9256380016308704E-2</v>
      </c>
      <c r="J74" s="112">
        <f t="shared" ca="1" si="71"/>
        <v>2.8884570024463058E-2</v>
      </c>
      <c r="K74" s="112">
        <f t="shared" ca="1" si="71"/>
        <v>3.8512760032617409E-2</v>
      </c>
      <c r="L74" s="112">
        <f t="shared" ca="1" si="71"/>
        <v>4.8140950040771763E-2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5.7769140048926117E-2</v>
      </c>
    </row>
    <row r="75" spans="1:13" x14ac:dyDescent="0.25">
      <c r="A75" t="s">
        <v>23</v>
      </c>
      <c r="B75">
        <f t="shared" si="31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>
        <f t="shared" ref="E75:F75" ca="1" si="79">D75-(D75-$G75)/($G$1-D$1)</f>
        <v>0</v>
      </c>
      <c r="F75" s="114">
        <f t="shared" ca="1" si="79"/>
        <v>0</v>
      </c>
      <c r="G75" s="111">
        <f ca="1">INDEX(OFFSET(_summary!$T$26,0,MATCH(MID(CELL("filename",$A$1),FIND("]",CELL("filename",$A$1))+1,255),_summary!$U$25:$AI$25,0),140,1),MATCH($A75,_summary!$U$26:$U$54,0))</f>
        <v>0</v>
      </c>
      <c r="H75" s="112">
        <f t="shared" ca="1" si="71"/>
        <v>2.6836805520305995E-3</v>
      </c>
      <c r="I75" s="112">
        <f t="shared" ca="1" si="71"/>
        <v>5.3673611040611982E-3</v>
      </c>
      <c r="J75" s="112">
        <f t="shared" ca="1" si="71"/>
        <v>8.0510416560917973E-3</v>
      </c>
      <c r="K75" s="112">
        <f t="shared" ca="1" si="71"/>
        <v>1.0734722208122396E-2</v>
      </c>
      <c r="L75" s="112">
        <f t="shared" ca="1" si="71"/>
        <v>1.3418402760152996E-2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1.6102083312183595E-2</v>
      </c>
    </row>
    <row r="76" spans="1:13" x14ac:dyDescent="0.25">
      <c r="A76" t="s">
        <v>24</v>
      </c>
      <c r="B76">
        <f t="shared" si="31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>
        <f t="shared" ref="E76:F76" ca="1" si="80">D76-(D76-$G76)/($G$1-D$1)</f>
        <v>0</v>
      </c>
      <c r="F76" s="114">
        <f t="shared" ca="1" si="80"/>
        <v>0</v>
      </c>
      <c r="G76" s="111">
        <f ca="1">INDEX(OFFSET(_summary!$T$26,0,MATCH(MID(CELL("filename",$A$1),FIND("]",CELL("filename",$A$1))+1,255),_summary!$U$25:$AI$25,0),140,1),MATCH($A76,_summary!$U$26:$U$54,0))</f>
        <v>0</v>
      </c>
      <c r="H76" s="112">
        <f t="shared" ca="1" si="71"/>
        <v>3.9092592675224243E-3</v>
      </c>
      <c r="I76" s="112">
        <f t="shared" ca="1" si="71"/>
        <v>7.8185185350448487E-3</v>
      </c>
      <c r="J76" s="112">
        <f t="shared" ca="1" si="71"/>
        <v>1.1727777802567273E-2</v>
      </c>
      <c r="K76" s="112">
        <f t="shared" ca="1" si="71"/>
        <v>1.5637037070089697E-2</v>
      </c>
      <c r="L76" s="112">
        <f t="shared" ca="1" si="71"/>
        <v>1.9546296337612123E-2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2.3455555605134546E-2</v>
      </c>
    </row>
    <row r="77" spans="1:13" x14ac:dyDescent="0.25">
      <c r="A77" t="s">
        <v>27</v>
      </c>
      <c r="B77">
        <f t="shared" si="31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>
        <f t="shared" ref="E77:F77" ca="1" si="81">D77-(D77-$G77)/($G$1-D$1)</f>
        <v>0</v>
      </c>
      <c r="F77" s="114">
        <f t="shared" ca="1" si="81"/>
        <v>0</v>
      </c>
      <c r="G77" s="111">
        <f ca="1">INDEX(OFFSET(_summary!$T$26,0,MATCH(MID(CELL("filename",$A$1),FIND("]",CELL("filename",$A$1))+1,255),_summary!$U$25:$AI$25,0),140,1),MATCH($A77,_summary!$U$26:$U$54,0))</f>
        <v>0</v>
      </c>
      <c r="H77" s="112">
        <f t="shared" ca="1" si="71"/>
        <v>1.1998573636947434E-2</v>
      </c>
      <c r="I77" s="112">
        <f t="shared" ca="1" si="71"/>
        <v>2.3997147273894869E-2</v>
      </c>
      <c r="J77" s="112">
        <f t="shared" ca="1" si="71"/>
        <v>3.5995720910842306E-2</v>
      </c>
      <c r="K77" s="112">
        <f t="shared" ca="1" si="71"/>
        <v>4.7994294547789737E-2</v>
      </c>
      <c r="L77" s="112">
        <f t="shared" ca="1" si="71"/>
        <v>5.9992868184737175E-2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7.1991441821684612E-2</v>
      </c>
    </row>
    <row r="78" spans="1:13" x14ac:dyDescent="0.25">
      <c r="A78" t="s">
        <v>29</v>
      </c>
      <c r="B78">
        <f t="shared" si="31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>
        <f t="shared" ref="E78:F78" ca="1" si="82">D78-(D78-$G78)/($G$1-D$1)</f>
        <v>0</v>
      </c>
      <c r="F78" s="114">
        <f t="shared" ca="1" si="82"/>
        <v>0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ca="1" si="71"/>
        <v>8.6511132665491163E-3</v>
      </c>
      <c r="I78" s="112">
        <f t="shared" ca="1" si="71"/>
        <v>1.7302226533098233E-2</v>
      </c>
      <c r="J78" s="112">
        <f t="shared" ca="1" si="71"/>
        <v>2.5953339799647351E-2</v>
      </c>
      <c r="K78" s="112">
        <f t="shared" ca="1" si="71"/>
        <v>3.4604453066196465E-2</v>
      </c>
      <c r="L78" s="112">
        <f t="shared" ca="1" si="71"/>
        <v>4.3255566332745583E-2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5.1906679599294701E-2</v>
      </c>
    </row>
    <row r="79" spans="1:13" x14ac:dyDescent="0.25">
      <c r="A79" t="s">
        <v>8</v>
      </c>
      <c r="B79">
        <f t="shared" si="31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>
        <f t="shared" ref="E79:F79" ca="1" si="83">D79-(D79-$G79)/($G$1-D$1)</f>
        <v>0</v>
      </c>
      <c r="F79" s="114">
        <f t="shared" ca="1" si="83"/>
        <v>0</v>
      </c>
      <c r="G79" s="111">
        <f ca="1">INDEX(OFFSET(_summary!$T$26,0,MATCH(MID(CELL("filename",$A$1),FIND("]",CELL("filename",$A$1))+1,255),_summary!$U$25:$AI$25,0),140,1),MATCH($A79,_summary!$U$26:$U$54,0))</f>
        <v>0</v>
      </c>
      <c r="H79" s="112">
        <f t="shared" ca="1" si="71"/>
        <v>1.2262727121495082E-2</v>
      </c>
      <c r="I79" s="112">
        <f t="shared" ca="1" si="71"/>
        <v>2.4525454242990165E-2</v>
      </c>
      <c r="J79" s="112">
        <f t="shared" ca="1" si="71"/>
        <v>3.6788181364485244E-2</v>
      </c>
      <c r="K79" s="112">
        <f t="shared" ca="1" si="71"/>
        <v>4.905090848598033E-2</v>
      </c>
      <c r="L79" s="112">
        <f t="shared" ca="1" si="71"/>
        <v>6.1313635607475409E-2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7.3576362728970487E-2</v>
      </c>
    </row>
    <row r="80" spans="1:13" x14ac:dyDescent="0.25">
      <c r="A80" t="s">
        <v>6</v>
      </c>
      <c r="B80">
        <f t="shared" si="31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>
        <f t="shared" ref="E80:F80" ca="1" si="84">D80-(D80-$G80)/($G$1-D$1)</f>
        <v>0</v>
      </c>
      <c r="F80" s="114">
        <f t="shared" ca="1" si="84"/>
        <v>0</v>
      </c>
      <c r="G80" s="111">
        <f ca="1">INDEX(OFFSET(_summary!$T$26,0,MATCH(MID(CELL("filename",$A$1),FIND("]",CELL("filename",$A$1))+1,255),_summary!$U$25:$AI$25,0),140,1),MATCH($A80,_summary!$U$26:$U$54,0))</f>
        <v>0</v>
      </c>
      <c r="H80" s="112">
        <f t="shared" ca="1" si="71"/>
        <v>1.3019217300219243E-2</v>
      </c>
      <c r="I80" s="112">
        <f t="shared" ca="1" si="71"/>
        <v>2.6038434600438486E-2</v>
      </c>
      <c r="J80" s="112">
        <f t="shared" ca="1" si="71"/>
        <v>3.9057651900657728E-2</v>
      </c>
      <c r="K80" s="112">
        <f t="shared" ca="1" si="71"/>
        <v>5.2076869200876973E-2</v>
      </c>
      <c r="L80" s="112">
        <f t="shared" ca="1" si="71"/>
        <v>6.5096086501096218E-2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7.8115303801315455E-2</v>
      </c>
    </row>
    <row r="81" spans="1:13" x14ac:dyDescent="0.25">
      <c r="A81" t="s">
        <v>21</v>
      </c>
      <c r="B81">
        <f t="shared" si="31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85">D81-(D81-$G81)/($G$1-D$1)</f>
        <v>0</v>
      </c>
      <c r="F81" s="114">
        <f t="shared" ca="1" si="85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ca="1" si="71"/>
        <v>3.0846919354163005E-3</v>
      </c>
      <c r="I81" s="112">
        <f t="shared" ca="1" si="71"/>
        <v>6.169383870832601E-3</v>
      </c>
      <c r="J81" s="112">
        <f t="shared" ca="1" si="71"/>
        <v>9.2540758062489015E-3</v>
      </c>
      <c r="K81" s="112">
        <f t="shared" ca="1" si="71"/>
        <v>1.2338767741665202E-2</v>
      </c>
      <c r="L81" s="112">
        <f t="shared" ca="1" si="71"/>
        <v>1.5423459677081502E-2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1.8508151612497803E-2</v>
      </c>
    </row>
    <row r="82" spans="1:13" x14ac:dyDescent="0.25">
      <c r="A82" t="s">
        <v>10</v>
      </c>
      <c r="B82">
        <f t="shared" si="31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>
        <f t="shared" ref="E82:F82" ca="1" si="86">D82-(D82-$G82)/($G$1-D$1)</f>
        <v>0</v>
      </c>
      <c r="F82" s="114">
        <f t="shared" ca="1" si="86"/>
        <v>0</v>
      </c>
      <c r="G82" s="111">
        <f ca="1">INDEX(OFFSET(_summary!$T$26,0,MATCH(MID(CELL("filename",$A$1),FIND("]",CELL("filename",$A$1))+1,255),_summary!$U$25:$AI$25,0),140,1),MATCH($A82,_summary!$U$26:$U$54,0))</f>
        <v>0</v>
      </c>
      <c r="H82" s="112">
        <f t="shared" ca="1" si="71"/>
        <v>5.7034643124775058E-3</v>
      </c>
      <c r="I82" s="112">
        <f t="shared" ca="1" si="71"/>
        <v>1.140692862495501E-2</v>
      </c>
      <c r="J82" s="112">
        <f t="shared" ca="1" si="71"/>
        <v>1.7110392937432516E-2</v>
      </c>
      <c r="K82" s="112">
        <f t="shared" ca="1" si="71"/>
        <v>2.2813857249910023E-2</v>
      </c>
      <c r="L82" s="112">
        <f t="shared" ca="1" si="71"/>
        <v>2.8517321562387527E-2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3.4220785874865031E-2</v>
      </c>
    </row>
    <row r="83" spans="1:13" x14ac:dyDescent="0.25">
      <c r="A83" t="s">
        <v>20</v>
      </c>
      <c r="B83">
        <f t="shared" si="31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87">D83-(D83-$G83)/($G$1-D$1)</f>
        <v>0</v>
      </c>
      <c r="F83" s="114">
        <f t="shared" ca="1" si="87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98" ca="1" si="88">G83-5*(G83-$M83)/($M$1-G$1)</f>
        <v>1.2026927061184748E-2</v>
      </c>
      <c r="I83" s="112">
        <f t="shared" ca="1" si="88"/>
        <v>2.4053854122369499E-2</v>
      </c>
      <c r="J83" s="112">
        <f t="shared" ca="1" si="88"/>
        <v>3.6080781183554247E-2</v>
      </c>
      <c r="K83" s="112">
        <f t="shared" ca="1" si="88"/>
        <v>4.8107708244738992E-2</v>
      </c>
      <c r="L83" s="112">
        <f t="shared" ca="1" si="88"/>
        <v>6.0134635305923743E-2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7.2161562367108495E-2</v>
      </c>
    </row>
    <row r="84" spans="1:13" x14ac:dyDescent="0.25">
      <c r="A84" t="s">
        <v>26</v>
      </c>
      <c r="B84">
        <f t="shared" si="31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>
        <f t="shared" ref="E84:F84" ca="1" si="89">D84-(D84-$G84)/($G$1-D$1)</f>
        <v>0</v>
      </c>
      <c r="F84" s="114">
        <f t="shared" ca="1" si="89"/>
        <v>0</v>
      </c>
      <c r="G84" s="111">
        <f ca="1">INDEX(OFFSET(_summary!$T$26,0,MATCH(MID(CELL("filename",$A$1),FIND("]",CELL("filename",$A$1))+1,255),_summary!$U$25:$AI$25,0),140,1),MATCH($A84,_summary!$U$26:$U$54,0))</f>
        <v>0</v>
      </c>
      <c r="H84" s="112">
        <f t="shared" ca="1" si="88"/>
        <v>4.0963516996827586E-3</v>
      </c>
      <c r="I84" s="112">
        <f t="shared" ca="1" si="88"/>
        <v>8.1927033993655189E-3</v>
      </c>
      <c r="J84" s="112">
        <f t="shared" ca="1" si="88"/>
        <v>1.2289055099048277E-2</v>
      </c>
      <c r="K84" s="112">
        <f t="shared" ca="1" si="88"/>
        <v>1.6385406798731034E-2</v>
      </c>
      <c r="L84" s="112">
        <f t="shared" ca="1" si="88"/>
        <v>2.0481758498413792E-2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2.4578110198096553E-2</v>
      </c>
    </row>
    <row r="85" spans="1:13" x14ac:dyDescent="0.25">
      <c r="A85" t="s">
        <v>7</v>
      </c>
      <c r="B85">
        <f t="shared" si="31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>
        <f t="shared" ref="E85:F85" ca="1" si="90">D85-(D85-$G85)/($G$1-D$1)</f>
        <v>0</v>
      </c>
      <c r="F85" s="114">
        <f t="shared" ca="1" si="90"/>
        <v>0</v>
      </c>
      <c r="G85" s="111">
        <f ca="1">INDEX(OFFSET(_summary!$T$26,0,MATCH(MID(CELL("filename",$A$1),FIND("]",CELL("filename",$A$1))+1,255),_summary!$U$25:$AI$25,0),140,1),MATCH($A85,_summary!$U$26:$U$54,0))</f>
        <v>0</v>
      </c>
      <c r="H85" s="112">
        <f t="shared" ca="1" si="88"/>
        <v>7.2611360689326249E-3</v>
      </c>
      <c r="I85" s="112">
        <f t="shared" ca="1" si="88"/>
        <v>1.452227213786525E-2</v>
      </c>
      <c r="J85" s="112">
        <f t="shared" ca="1" si="88"/>
        <v>2.1783408206797875E-2</v>
      </c>
      <c r="K85" s="112">
        <f t="shared" ca="1" si="88"/>
        <v>2.9044544275730499E-2</v>
      </c>
      <c r="L85" s="112">
        <f t="shared" ca="1" si="88"/>
        <v>3.6305680344663124E-2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4.3566816413595749E-2</v>
      </c>
    </row>
    <row r="86" spans="1:13" x14ac:dyDescent="0.25">
      <c r="A86" t="s">
        <v>9</v>
      </c>
      <c r="B86">
        <f t="shared" si="31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1">D86-(D86-$G86)/($G$1-D$1)</f>
        <v>0</v>
      </c>
      <c r="F86" s="114">
        <f t="shared" ca="1" si="91"/>
        <v>0</v>
      </c>
      <c r="G86" s="111">
        <f ca="1">INDEX(OFFSET(_summary!$T$26,0,MATCH(MID(CELL("filename",$A$1),FIND("]",CELL("filename",$A$1))+1,255),_summary!$U$25:$AI$25,0),140,1),MATCH($A86,_summary!$U$26:$U$54,0))</f>
        <v>0</v>
      </c>
      <c r="H86" s="112">
        <f t="shared" ca="1" si="88"/>
        <v>3.49323565966799E-4</v>
      </c>
      <c r="I86" s="112">
        <f t="shared" ca="1" si="88"/>
        <v>6.986471319335981E-4</v>
      </c>
      <c r="J86" s="112">
        <f t="shared" ca="1" si="88"/>
        <v>1.047970697900397E-3</v>
      </c>
      <c r="K86" s="112">
        <f t="shared" ca="1" si="88"/>
        <v>1.397294263867196E-3</v>
      </c>
      <c r="L86" s="112">
        <f t="shared" ca="1" si="88"/>
        <v>1.7466178298339951E-3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2.0959413958007941E-3</v>
      </c>
    </row>
    <row r="87" spans="1:13" x14ac:dyDescent="0.25">
      <c r="A87" t="s">
        <v>14</v>
      </c>
      <c r="B87">
        <f t="shared" si="31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2">D87-(D87-$G87)/($G$1-D$1)</f>
        <v>0</v>
      </c>
      <c r="F87" s="114">
        <f t="shared" ca="1" si="92"/>
        <v>0</v>
      </c>
      <c r="G87" s="111">
        <f ca="1">INDEX(OFFSET(_summary!$T$26,0,MATCH(MID(CELL("filename",$A$1),FIND("]",CELL("filename",$A$1))+1,255),_summary!$U$25:$AI$25,0),140,1),MATCH($A87,_summary!$U$26:$U$54,0))</f>
        <v>0</v>
      </c>
      <c r="H87" s="112">
        <f t="shared" ca="1" si="88"/>
        <v>1.0240014463705814E-2</v>
      </c>
      <c r="I87" s="112">
        <f t="shared" ca="1" si="88"/>
        <v>2.0480028927411627E-2</v>
      </c>
      <c r="J87" s="112">
        <f t="shared" ca="1" si="88"/>
        <v>3.0720043391117439E-2</v>
      </c>
      <c r="K87" s="112">
        <f t="shared" ca="1" si="88"/>
        <v>4.0960057854823255E-2</v>
      </c>
      <c r="L87" s="112">
        <f t="shared" ca="1" si="88"/>
        <v>5.1200072318529063E-2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6.1440086782234879E-2</v>
      </c>
    </row>
    <row r="88" spans="1:13" x14ac:dyDescent="0.25">
      <c r="A88" t="s">
        <v>4</v>
      </c>
      <c r="B88">
        <f t="shared" si="31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3">D88-(D88-$G88)/($G$1-D$1)</f>
        <v>0</v>
      </c>
      <c r="F88" s="114">
        <f t="shared" ca="1" si="93"/>
        <v>0</v>
      </c>
      <c r="G88" s="111">
        <f ca="1">INDEX(OFFSET(_summary!$T$26,0,MATCH(MID(CELL("filename",$A$1),FIND("]",CELL("filename",$A$1))+1,255),_summary!$U$25:$AI$25,0),140,1),MATCH($A88,_summary!$U$26:$U$54,0))</f>
        <v>0</v>
      </c>
      <c r="H88" s="112">
        <f t="shared" ca="1" si="88"/>
        <v>1.1441906699448851E-2</v>
      </c>
      <c r="I88" s="112">
        <f t="shared" ca="1" si="88"/>
        <v>2.2883813398897702E-2</v>
      </c>
      <c r="J88" s="112">
        <f t="shared" ca="1" si="88"/>
        <v>3.432572009834655E-2</v>
      </c>
      <c r="K88" s="112">
        <f t="shared" ca="1" si="88"/>
        <v>4.5767626797795405E-2</v>
      </c>
      <c r="L88" s="112">
        <f t="shared" ca="1" si="88"/>
        <v>5.7209533497244253E-2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6.86514401966931E-2</v>
      </c>
    </row>
    <row r="89" spans="1:13" x14ac:dyDescent="0.25">
      <c r="A89" t="s">
        <v>12</v>
      </c>
      <c r="B89">
        <f t="shared" si="31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>
        <f t="shared" ref="E89:F89" ca="1" si="94">D89-(D89-$G89)/($G$1-D$1)</f>
        <v>0</v>
      </c>
      <c r="F89" s="114">
        <f t="shared" ca="1" si="94"/>
        <v>0</v>
      </c>
      <c r="G89" s="111">
        <f ca="1">INDEX(OFFSET(_summary!$T$26,0,MATCH(MID(CELL("filename",$A$1),FIND("]",CELL("filename",$A$1))+1,255),_summary!$U$25:$AI$25,0),140,1),MATCH($A89,_summary!$U$26:$U$54,0))</f>
        <v>0</v>
      </c>
      <c r="H89" s="112">
        <f t="shared" ca="1" si="88"/>
        <v>1.2579433067413081E-2</v>
      </c>
      <c r="I89" s="112">
        <f t="shared" ca="1" si="88"/>
        <v>2.5158866134826163E-2</v>
      </c>
      <c r="J89" s="112">
        <f t="shared" ca="1" si="88"/>
        <v>3.7738299202239242E-2</v>
      </c>
      <c r="K89" s="112">
        <f t="shared" ca="1" si="88"/>
        <v>5.0317732269652325E-2</v>
      </c>
      <c r="L89" s="112">
        <f t="shared" ca="1" si="88"/>
        <v>6.2897165337065408E-2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7.5476598404478484E-2</v>
      </c>
    </row>
    <row r="90" spans="1:13" x14ac:dyDescent="0.25">
      <c r="A90" t="s">
        <v>1</v>
      </c>
      <c r="B90">
        <f t="shared" si="31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>
        <f t="shared" ref="E90:F90" ca="1" si="95">D90-(D90-$G90)/($G$1-D$1)</f>
        <v>0</v>
      </c>
      <c r="F90" s="114">
        <f t="shared" ca="1" si="95"/>
        <v>0</v>
      </c>
      <c r="G90" s="111">
        <f ca="1">INDEX(OFFSET(_summary!$T$26,0,MATCH(MID(CELL("filename",$A$1),FIND("]",CELL("filename",$A$1))+1,255),_summary!$U$25:$AI$25,0),140,1),MATCH($A90,_summary!$U$26:$U$54,0))</f>
        <v>0</v>
      </c>
      <c r="H90" s="112">
        <f t="shared" ca="1" si="88"/>
        <v>2.0500917717067333E-2</v>
      </c>
      <c r="I90" s="112">
        <f t="shared" ca="1" si="88"/>
        <v>4.1001835434134659E-2</v>
      </c>
      <c r="J90" s="112">
        <f t="shared" ca="1" si="88"/>
        <v>6.1502753151201989E-2</v>
      </c>
      <c r="K90" s="112">
        <f t="shared" ca="1" si="88"/>
        <v>8.2003670868269318E-2</v>
      </c>
      <c r="L90" s="112">
        <f t="shared" ca="1" si="88"/>
        <v>0.10250458858533665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0.12300550630240398</v>
      </c>
    </row>
    <row r="91" spans="1:13" x14ac:dyDescent="0.25">
      <c r="A91" t="s">
        <v>19</v>
      </c>
      <c r="B91">
        <f t="shared" si="31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>
        <f t="shared" ref="E91:F91" ca="1" si="96">D91-(D91-$G91)/($G$1-D$1)</f>
        <v>0</v>
      </c>
      <c r="F91" s="114">
        <f t="shared" ca="1" si="96"/>
        <v>0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ca="1" si="88"/>
        <v>4.9190170477559627E-3</v>
      </c>
      <c r="I91" s="112">
        <f t="shared" ca="1" si="88"/>
        <v>9.8380340955119255E-3</v>
      </c>
      <c r="J91" s="112">
        <f t="shared" ca="1" si="88"/>
        <v>1.4757051143267887E-2</v>
      </c>
      <c r="K91" s="112">
        <f t="shared" ca="1" si="88"/>
        <v>1.9676068191023851E-2</v>
      </c>
      <c r="L91" s="112">
        <f t="shared" ca="1" si="88"/>
        <v>2.4595085238779811E-2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2.9514102286535775E-2</v>
      </c>
    </row>
    <row r="92" spans="1:13" x14ac:dyDescent="0.25">
      <c r="A92" t="s">
        <v>22</v>
      </c>
      <c r="B92">
        <f t="shared" si="31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>
        <f t="shared" ref="E92:F92" ca="1" si="97">D92-(D92-$G92)/($G$1-D$1)</f>
        <v>0</v>
      </c>
      <c r="F92" s="114">
        <f t="shared" ca="1" si="97"/>
        <v>0</v>
      </c>
      <c r="G92" s="111">
        <f ca="1">INDEX(OFFSET(_summary!$T$26,0,MATCH(MID(CELL("filename",$A$1),FIND("]",CELL("filename",$A$1))+1,255),_summary!$U$25:$AI$25,0),140,1),MATCH($A92,_summary!$U$26:$U$54,0))</f>
        <v>0</v>
      </c>
      <c r="H92" s="112">
        <f t="shared" ca="1" si="88"/>
        <v>7.023265073253928E-3</v>
      </c>
      <c r="I92" s="112">
        <f t="shared" ca="1" si="88"/>
        <v>1.4046530146507856E-2</v>
      </c>
      <c r="J92" s="112">
        <f t="shared" ca="1" si="88"/>
        <v>2.1069795219761784E-2</v>
      </c>
      <c r="K92" s="112">
        <f t="shared" ca="1" si="88"/>
        <v>2.8093060293015712E-2</v>
      </c>
      <c r="L92" s="112">
        <f t="shared" ca="1" si="88"/>
        <v>3.5116325366269643E-2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4.2139590439523568E-2</v>
      </c>
    </row>
    <row r="93" spans="1:13" x14ac:dyDescent="0.25">
      <c r="A93" t="s">
        <v>28</v>
      </c>
      <c r="B93">
        <f t="shared" si="31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>
        <f t="shared" ref="E93:F93" ca="1" si="98">D93-(D93-$G93)/($G$1-D$1)</f>
        <v>0</v>
      </c>
      <c r="F93" s="114">
        <f t="shared" ca="1" si="98"/>
        <v>0</v>
      </c>
      <c r="G93" s="111">
        <f ca="1">INDEX(OFFSET(_summary!$T$26,0,MATCH(MID(CELL("filename",$A$1),FIND("]",CELL("filename",$A$1))+1,255),_summary!$U$25:$AI$25,0),140,1),MATCH($A93,_summary!$U$26:$U$54,0))</f>
        <v>0</v>
      </c>
      <c r="H93" s="112">
        <f t="shared" ca="1" si="88"/>
        <v>1.8538603796662868E-2</v>
      </c>
      <c r="I93" s="112">
        <f t="shared" ca="1" si="88"/>
        <v>3.7077207593325737E-2</v>
      </c>
      <c r="J93" s="112">
        <f t="shared" ca="1" si="88"/>
        <v>5.5615811389988605E-2</v>
      </c>
      <c r="K93" s="112">
        <f t="shared" ca="1" si="88"/>
        <v>7.4154415186651473E-2</v>
      </c>
      <c r="L93" s="112">
        <f t="shared" ca="1" si="88"/>
        <v>9.2693018983314335E-2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0.11123162277997721</v>
      </c>
    </row>
    <row r="94" spans="1:13" x14ac:dyDescent="0.25">
      <c r="A94" t="s">
        <v>13</v>
      </c>
      <c r="B94">
        <f t="shared" si="31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>
        <f t="shared" ref="E94:F94" ca="1" si="99">D94-(D94-$G94)/($G$1-D$1)</f>
        <v>0</v>
      </c>
      <c r="F94" s="114">
        <f t="shared" ca="1" si="99"/>
        <v>0</v>
      </c>
      <c r="G94" s="111">
        <f ca="1">INDEX(OFFSET(_summary!$T$26,0,MATCH(MID(CELL("filename",$A$1),FIND("]",CELL("filename",$A$1))+1,255),_summary!$U$25:$AI$25,0),140,1),MATCH($A94,_summary!$U$26:$U$54,0))</f>
        <v>0</v>
      </c>
      <c r="H94" s="112">
        <f t="shared" ca="1" si="88"/>
        <v>1.3555303470628626E-2</v>
      </c>
      <c r="I94" s="112">
        <f t="shared" ca="1" si="88"/>
        <v>2.7110606941257248E-2</v>
      </c>
      <c r="J94" s="112">
        <f t="shared" ca="1" si="88"/>
        <v>4.0665910411885872E-2</v>
      </c>
      <c r="K94" s="112">
        <f t="shared" ca="1" si="88"/>
        <v>5.4221213882514496E-2</v>
      </c>
      <c r="L94" s="112">
        <f t="shared" ca="1" si="88"/>
        <v>6.777651735314312E-2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8.1331820823771744E-2</v>
      </c>
    </row>
    <row r="95" spans="1:13" x14ac:dyDescent="0.25">
      <c r="A95" t="s">
        <v>17</v>
      </c>
      <c r="B95">
        <f t="shared" ref="B95:B117" si="100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>
        <f t="shared" ref="E95:F95" ca="1" si="101">D95-(D95-$G95)/($G$1-D$1)</f>
        <v>0</v>
      </c>
      <c r="F95" s="114">
        <f t="shared" ca="1" si="101"/>
        <v>0</v>
      </c>
      <c r="G95" s="111">
        <f ca="1">INDEX(OFFSET(_summary!$T$26,0,MATCH(MID(CELL("filename",$A$1),FIND("]",CELL("filename",$A$1))+1,255),_summary!$U$25:$AI$25,0),140,1),MATCH($A95,_summary!$U$26:$U$54,0))</f>
        <v>0</v>
      </c>
      <c r="H95" s="112">
        <f t="shared" ca="1" si="88"/>
        <v>1.1270081257342088E-2</v>
      </c>
      <c r="I95" s="112">
        <f t="shared" ca="1" si="88"/>
        <v>2.2540162514684176E-2</v>
      </c>
      <c r="J95" s="112">
        <f t="shared" ca="1" si="88"/>
        <v>3.3810243772026266E-2</v>
      </c>
      <c r="K95" s="112">
        <f t="shared" ca="1" si="88"/>
        <v>4.5080325029368352E-2</v>
      </c>
      <c r="L95" s="112">
        <f t="shared" ca="1" si="88"/>
        <v>5.6350406286710439E-2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6.7620487544052532E-2</v>
      </c>
    </row>
    <row r="96" spans="1:13" x14ac:dyDescent="0.25">
      <c r="A96" t="s">
        <v>25</v>
      </c>
      <c r="B96">
        <f t="shared" si="100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>
        <f t="shared" ref="E96:F96" ca="1" si="102">D96-(D96-$G96)/($G$1-D$1)</f>
        <v>0</v>
      </c>
      <c r="F96" s="114">
        <f t="shared" ca="1" si="102"/>
        <v>0</v>
      </c>
      <c r="G96" s="111">
        <f ca="1">INDEX(OFFSET(_summary!$T$26,0,MATCH(MID(CELL("filename",$A$1),FIND("]",CELL("filename",$A$1))+1,255),_summary!$U$25:$AI$25,0),140,1),MATCH($A96,_summary!$U$26:$U$54,0))</f>
        <v>0</v>
      </c>
      <c r="H96" s="112">
        <f t="shared" ca="1" si="88"/>
        <v>3.1871093591043023E-3</v>
      </c>
      <c r="I96" s="112">
        <f t="shared" ca="1" si="88"/>
        <v>6.3742187182086046E-3</v>
      </c>
      <c r="J96" s="112">
        <f t="shared" ca="1" si="88"/>
        <v>9.561328077312907E-3</v>
      </c>
      <c r="K96" s="112">
        <f t="shared" ca="1" si="88"/>
        <v>1.2748437436417209E-2</v>
      </c>
      <c r="L96" s="112">
        <f t="shared" ca="1" si="88"/>
        <v>1.5935546795521512E-2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1.9122656154625814E-2</v>
      </c>
    </row>
    <row r="97" spans="1:13" x14ac:dyDescent="0.25">
      <c r="A97" t="s">
        <v>11</v>
      </c>
      <c r="B97">
        <f t="shared" si="100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>
        <f t="shared" ref="E97:F97" ca="1" si="103">D97-(D97-$G97)/($G$1-D$1)</f>
        <v>0</v>
      </c>
      <c r="F97" s="114">
        <f t="shared" ca="1" si="103"/>
        <v>0</v>
      </c>
      <c r="G97" s="111">
        <f ca="1">INDEX(OFFSET(_summary!$T$26,0,MATCH(MID(CELL("filename",$A$1),FIND("]",CELL("filename",$A$1))+1,255),_summary!$U$25:$AI$25,0),140,1),MATCH($A97,_summary!$U$26:$U$54,0))</f>
        <v>0</v>
      </c>
      <c r="H97" s="112">
        <f t="shared" ca="1" si="88"/>
        <v>4.3203235948381527E-3</v>
      </c>
      <c r="I97" s="112">
        <f t="shared" ca="1" si="88"/>
        <v>8.6406471896763055E-3</v>
      </c>
      <c r="J97" s="112">
        <f t="shared" ca="1" si="88"/>
        <v>1.2960970784514457E-2</v>
      </c>
      <c r="K97" s="112">
        <f t="shared" ca="1" si="88"/>
        <v>1.7281294379352611E-2</v>
      </c>
      <c r="L97" s="112">
        <f t="shared" ca="1" si="88"/>
        <v>2.1601617974190763E-2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2.5921941569028915E-2</v>
      </c>
    </row>
    <row r="98" spans="1:13" x14ac:dyDescent="0.25">
      <c r="A98" t="s">
        <v>3</v>
      </c>
      <c r="B98">
        <f t="shared" si="100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>
        <f t="shared" ref="E98:F98" ca="1" si="104">D98-(D98-$G98)/($G$1-D$1)</f>
        <v>0</v>
      </c>
      <c r="F98" s="114">
        <f t="shared" ca="1" si="104"/>
        <v>0</v>
      </c>
      <c r="G98" s="111">
        <f ca="1">INDEX(OFFSET(_summary!$T$26,0,MATCH(MID(CELL("filename",$A$1),FIND("]",CELL("filename",$A$1))+1,255),_summary!$U$25:$AI$25,0),140,1),MATCH($A98,_summary!$U$26:$U$54,0))</f>
        <v>0</v>
      </c>
      <c r="H98" s="112">
        <f t="shared" ca="1" si="88"/>
        <v>1.369214940473611E-2</v>
      </c>
      <c r="I98" s="112">
        <f t="shared" ca="1" si="88"/>
        <v>2.738429880947222E-2</v>
      </c>
      <c r="J98" s="112">
        <f t="shared" ca="1" si="88"/>
        <v>4.1076448214208333E-2</v>
      </c>
      <c r="K98" s="112">
        <f t="shared" ca="1" si="88"/>
        <v>5.476859761894444E-2</v>
      </c>
      <c r="L98" s="112">
        <f t="shared" ca="1" si="88"/>
        <v>6.8460747023680546E-2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8.2152896428416652E-2</v>
      </c>
    </row>
    <row r="99" spans="1:13" x14ac:dyDescent="0.25">
      <c r="A99" t="s">
        <v>2</v>
      </c>
      <c r="B99">
        <f t="shared" si="100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>
        <f t="shared" ref="E99:F99" ca="1" si="105">D99-(D99-$G99)/($G$1-D$1)</f>
        <v>0</v>
      </c>
      <c r="F99" s="114">
        <f t="shared" ca="1" si="105"/>
        <v>0</v>
      </c>
      <c r="G99" s="111">
        <f ca="1">INDEX(OFFSET(_summary!$T$26,0,MATCH(MID(CELL("filename",$A$1),FIND("]",CELL("filename",$A$1))+1,255),_summary!$U$25:$AI$25,0),140,1),MATCH($A99,_summary!$U$26:$U$54,0))</f>
        <v>0</v>
      </c>
      <c r="H99" s="112">
        <f t="shared" ref="H99:L114" ca="1" si="106">G99-5*(G99-$M99)/($M$1-G$1)</f>
        <v>1.8909193881489841E-2</v>
      </c>
      <c r="I99" s="112">
        <f t="shared" ca="1" si="106"/>
        <v>3.7818387762979681E-2</v>
      </c>
      <c r="J99" s="112">
        <f t="shared" ca="1" si="106"/>
        <v>5.6727581644469526E-2</v>
      </c>
      <c r="K99" s="112">
        <f t="shared" ca="1" si="106"/>
        <v>7.5636775525959363E-2</v>
      </c>
      <c r="L99" s="112">
        <f t="shared" ca="1" si="106"/>
        <v>9.4545969407449207E-2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0.11345516328893905</v>
      </c>
    </row>
    <row r="100" spans="1:13" x14ac:dyDescent="0.25">
      <c r="A100" t="s">
        <v>16</v>
      </c>
      <c r="B100">
        <f t="shared" si="100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>
        <f t="shared" ref="E100:F100" ca="1" si="107">D100-(D100-$G100)/($G$1-D$1)</f>
        <v>0</v>
      </c>
      <c r="F100" s="114">
        <f t="shared" ca="1" si="107"/>
        <v>0</v>
      </c>
      <c r="G100" s="111">
        <f ca="1">INDEX(OFFSET(_summary!$T$26,0,MATCH(MID(CELL("filename",$A$1),FIND("]",CELL("filename",$A$1))+1,255),_summary!$U$25:$AI$25,0),140,1),MATCH($A100,_summary!$U$26:$U$54,0))</f>
        <v>0</v>
      </c>
      <c r="H100" s="112">
        <f t="shared" ca="1" si="106"/>
        <v>1.2955257859423095E-2</v>
      </c>
      <c r="I100" s="112">
        <f t="shared" ca="1" si="106"/>
        <v>2.5910515718846189E-2</v>
      </c>
      <c r="J100" s="112">
        <f t="shared" ca="1" si="106"/>
        <v>3.8865773578269286E-2</v>
      </c>
      <c r="K100" s="112">
        <f t="shared" ca="1" si="106"/>
        <v>5.1821031437692379E-2</v>
      </c>
      <c r="L100" s="112">
        <f t="shared" ca="1" si="106"/>
        <v>6.4776289297115472E-2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7.7731547156538572E-2</v>
      </c>
    </row>
    <row r="101" spans="1:13" x14ac:dyDescent="0.25">
      <c r="A101" t="s">
        <v>15</v>
      </c>
      <c r="B101">
        <f t="shared" si="100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>
        <f t="shared" ref="E101:F101" ca="1" si="108">D101-(D101-$G101)/($G$1-D$1)</f>
        <v>0</v>
      </c>
      <c r="F101" s="114">
        <f t="shared" ca="1" si="108"/>
        <v>0</v>
      </c>
      <c r="G101" s="111">
        <f ca="1">INDEX(OFFSET(_summary!$T$26,0,MATCH(MID(CELL("filename",$A$1),FIND("]",CELL("filename",$A$1))+1,255),_summary!$U$25:$AI$25,0),140,1),MATCH($A101,_summary!$U$26:$U$54,0))</f>
        <v>0</v>
      </c>
      <c r="H101" s="112">
        <f t="shared" ca="1" si="106"/>
        <v>1.214027889397418E-2</v>
      </c>
      <c r="I101" s="112">
        <f t="shared" ca="1" si="106"/>
        <v>2.4280557787948361E-2</v>
      </c>
      <c r="J101" s="112">
        <f t="shared" ca="1" si="106"/>
        <v>3.6420836681922544E-2</v>
      </c>
      <c r="K101" s="112">
        <f t="shared" ca="1" si="106"/>
        <v>4.8561115575896721E-2</v>
      </c>
      <c r="L101" s="112">
        <f t="shared" ca="1" si="106"/>
        <v>6.0701394469870905E-2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7.2841673363845089E-2</v>
      </c>
    </row>
    <row r="102" spans="1:13" x14ac:dyDescent="0.25">
      <c r="A102" t="s">
        <v>18</v>
      </c>
      <c r="B102">
        <f t="shared" si="100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>
        <f t="shared" ref="E102:F102" ca="1" si="109">D102-(D102-$G102)/($G$1-D$1)</f>
        <v>0</v>
      </c>
      <c r="F102" s="114">
        <f t="shared" ca="1" si="109"/>
        <v>0</v>
      </c>
      <c r="G102" s="111">
        <f ca="1">INDEX(OFFSET(_summary!$T$26,0,MATCH(MID(CELL("filename",$A$1),FIND("]",CELL("filename",$A$1))+1,255),_summary!$U$25:$AI$25,0),140,1),MATCH($A102,_summary!$U$26:$U$54,0))</f>
        <v>0</v>
      </c>
      <c r="H102" s="112">
        <f t="shared" ca="1" si="106"/>
        <v>2.1689805122215949E-2</v>
      </c>
      <c r="I102" s="112">
        <f t="shared" ca="1" si="106"/>
        <v>4.3379610244431897E-2</v>
      </c>
      <c r="J102" s="112">
        <f t="shared" ca="1" si="106"/>
        <v>6.5069415366647843E-2</v>
      </c>
      <c r="K102" s="112">
        <f t="shared" ca="1" si="106"/>
        <v>8.6759220488863795E-2</v>
      </c>
      <c r="L102" s="112">
        <f t="shared" ca="1" si="106"/>
        <v>0.10844902561107975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0.13013883073329569</v>
      </c>
    </row>
    <row r="103" spans="1:13" x14ac:dyDescent="0.25">
      <c r="A103" t="s">
        <v>5</v>
      </c>
      <c r="B103">
        <f t="shared" si="100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>
        <f t="shared" ref="E103:F103" ca="1" si="110">D103-(D103-$G103)/($G$1-D$1)</f>
        <v>0</v>
      </c>
      <c r="F103" s="114">
        <f t="shared" ca="1" si="110"/>
        <v>0</v>
      </c>
      <c r="G103" s="111">
        <f ca="1">INDEX(OFFSET(_summary!$T$26,0,MATCH(MID(CELL("filename",$A$1),FIND("]",CELL("filename",$A$1))+1,255),_summary!$U$25:$AI$25,0),140,1),MATCH($A103,_summary!$U$26:$U$54,0))</f>
        <v>0</v>
      </c>
      <c r="H103" s="112">
        <f t="shared" ca="1" si="106"/>
        <v>1.6886364014301478E-2</v>
      </c>
      <c r="I103" s="112">
        <f t="shared" ca="1" si="106"/>
        <v>3.3772728028602955E-2</v>
      </c>
      <c r="J103" s="112">
        <f t="shared" ca="1" si="106"/>
        <v>5.0659092042904433E-2</v>
      </c>
      <c r="K103" s="112">
        <f t="shared" ca="1" si="106"/>
        <v>6.754545605720591E-2</v>
      </c>
      <c r="L103" s="112">
        <f t="shared" ca="1" si="106"/>
        <v>8.4431820071507388E-2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0.10131818408580887</v>
      </c>
    </row>
    <row r="104" spans="1:13" x14ac:dyDescent="0.25">
      <c r="A104" t="s">
        <v>23</v>
      </c>
      <c r="B104">
        <f t="shared" si="100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>
        <f t="shared" ref="E104:F104" ca="1" si="111">D104-(D104-$G104)/($G$1-D$1)</f>
        <v>0</v>
      </c>
      <c r="F104" s="114">
        <f t="shared" ca="1" si="111"/>
        <v>0</v>
      </c>
      <c r="G104" s="111">
        <f ca="1">INDEX(OFFSET(_summary!$T$26,0,MATCH(MID(CELL("filename",$A$1),FIND("]",CELL("filename",$A$1))+1,255),_summary!$U$25:$AI$25,0),140,1),MATCH($A104,_summary!$U$26:$U$54,0))</f>
        <v>0</v>
      </c>
      <c r="H104" s="112">
        <f t="shared" ca="1" si="106"/>
        <v>4.5462432717855569E-3</v>
      </c>
      <c r="I104" s="112">
        <f t="shared" ca="1" si="106"/>
        <v>9.0924865435711121E-3</v>
      </c>
      <c r="J104" s="112">
        <f t="shared" ca="1" si="106"/>
        <v>1.363872981535667E-2</v>
      </c>
      <c r="K104" s="112">
        <f t="shared" ca="1" si="106"/>
        <v>1.8184973087142228E-2</v>
      </c>
      <c r="L104" s="112">
        <f t="shared" ca="1" si="106"/>
        <v>2.2731216358927782E-2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2.727745963071334E-2</v>
      </c>
    </row>
    <row r="105" spans="1:13" x14ac:dyDescent="0.25">
      <c r="A105" t="s">
        <v>24</v>
      </c>
      <c r="B105">
        <f t="shared" si="100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>
        <f t="shared" ref="E105:F105" ca="1" si="112">D105-(D105-$G105)/($G$1-D$1)</f>
        <v>0</v>
      </c>
      <c r="F105" s="114">
        <f t="shared" ca="1" si="112"/>
        <v>0</v>
      </c>
      <c r="G105" s="111">
        <f ca="1">INDEX(OFFSET(_summary!$T$26,0,MATCH(MID(CELL("filename",$A$1),FIND("]",CELL("filename",$A$1))+1,255),_summary!$U$25:$AI$25,0),140,1),MATCH($A105,_summary!$U$26:$U$54,0))</f>
        <v>0</v>
      </c>
      <c r="H105" s="112">
        <f t="shared" ca="1" si="106"/>
        <v>6.00328081816993E-3</v>
      </c>
      <c r="I105" s="112">
        <f t="shared" ca="1" si="106"/>
        <v>1.2006561636339858E-2</v>
      </c>
      <c r="J105" s="112">
        <f t="shared" ca="1" si="106"/>
        <v>1.8009842454509789E-2</v>
      </c>
      <c r="K105" s="112">
        <f t="shared" ca="1" si="106"/>
        <v>2.401312327267972E-2</v>
      </c>
      <c r="L105" s="112">
        <f t="shared" ca="1" si="106"/>
        <v>3.0016404090849651E-2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3.6019684909019578E-2</v>
      </c>
    </row>
    <row r="106" spans="1:13" x14ac:dyDescent="0.25">
      <c r="A106" t="s">
        <v>27</v>
      </c>
      <c r="B106">
        <f t="shared" si="100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>
        <f t="shared" ref="E106:F106" ca="1" si="113">D106-(D106-$G106)/($G$1-D$1)</f>
        <v>0</v>
      </c>
      <c r="F106" s="114">
        <f t="shared" ca="1" si="113"/>
        <v>0</v>
      </c>
      <c r="G106" s="111">
        <f ca="1">INDEX(OFFSET(_summary!$T$26,0,MATCH(MID(CELL("filename",$A$1),FIND("]",CELL("filename",$A$1))+1,255),_summary!$U$25:$AI$25,0),140,1),MATCH($A106,_summary!$U$26:$U$54,0))</f>
        <v>0</v>
      </c>
      <c r="H106" s="112">
        <f t="shared" ca="1" si="106"/>
        <v>2.1041322521201816E-2</v>
      </c>
      <c r="I106" s="112">
        <f t="shared" ca="1" si="106"/>
        <v>4.2082645042403631E-2</v>
      </c>
      <c r="J106" s="112">
        <f t="shared" ca="1" si="106"/>
        <v>6.3123967563605443E-2</v>
      </c>
      <c r="K106" s="112">
        <f t="shared" ca="1" si="106"/>
        <v>8.4165290084807262E-2</v>
      </c>
      <c r="L106" s="112">
        <f t="shared" ca="1" si="106"/>
        <v>0.10520661260600908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0.12624793512721089</v>
      </c>
    </row>
    <row r="107" spans="1:13" x14ac:dyDescent="0.25">
      <c r="A107" t="s">
        <v>29</v>
      </c>
      <c r="B107">
        <f t="shared" si="100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>
        <f t="shared" ref="E107:F107" ca="1" si="114">D107-(D107-$G107)/($G$1-D$1)</f>
        <v>0</v>
      </c>
      <c r="F107" s="114">
        <f t="shared" ca="1" si="114"/>
        <v>0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ca="1" si="106"/>
        <v>1.5172721729024601E-2</v>
      </c>
      <c r="I107" s="112">
        <f t="shared" ca="1" si="106"/>
        <v>3.0345443458049202E-2</v>
      </c>
      <c r="J107" s="112">
        <f t="shared" ca="1" si="106"/>
        <v>4.55181651870738E-2</v>
      </c>
      <c r="K107" s="112">
        <f t="shared" ca="1" si="106"/>
        <v>6.0690886916098405E-2</v>
      </c>
      <c r="L107" s="112">
        <f t="shared" ca="1" si="106"/>
        <v>7.586360864512301E-2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9.1036330374147614E-2</v>
      </c>
    </row>
    <row r="108" spans="1:13" x14ac:dyDescent="0.25">
      <c r="A108" t="s">
        <v>8</v>
      </c>
      <c r="B108">
        <f t="shared" si="100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>
        <f t="shared" ref="E108:F108" ca="1" si="115">D108-(D108-$G108)/($G$1-D$1)</f>
        <v>0</v>
      </c>
      <c r="F108" s="114">
        <f t="shared" ca="1" si="115"/>
        <v>0</v>
      </c>
      <c r="G108" s="111">
        <f ca="1">INDEX(OFFSET(_summary!$T$26,0,MATCH(MID(CELL("filename",$A$1),FIND("]",CELL("filename",$A$1))+1,255),_summary!$U$25:$AI$25,0),140,1),MATCH($A108,_summary!$U$26:$U$54,0))</f>
        <v>0</v>
      </c>
      <c r="H108" s="112">
        <f t="shared" ca="1" si="106"/>
        <v>2.1506745463096628E-2</v>
      </c>
      <c r="I108" s="112">
        <f t="shared" ca="1" si="106"/>
        <v>4.3013490926193255E-2</v>
      </c>
      <c r="J108" s="112">
        <f t="shared" ca="1" si="106"/>
        <v>6.4520236389289887E-2</v>
      </c>
      <c r="K108" s="112">
        <f t="shared" ca="1" si="106"/>
        <v>8.6026981852386511E-2</v>
      </c>
      <c r="L108" s="112">
        <f t="shared" ca="1" si="106"/>
        <v>0.10753372731548314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0.12904047277857977</v>
      </c>
    </row>
    <row r="109" spans="1:13" x14ac:dyDescent="0.25">
      <c r="A109" t="s">
        <v>6</v>
      </c>
      <c r="B109">
        <f t="shared" si="100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>
        <f t="shared" ref="E109:F109" ca="1" si="116">D109-(D109-$G109)/($G$1-D$1)</f>
        <v>0</v>
      </c>
      <c r="F109" s="114">
        <f t="shared" ca="1" si="116"/>
        <v>0</v>
      </c>
      <c r="G109" s="111">
        <f ca="1">INDEX(OFFSET(_summary!$T$26,0,MATCH(MID(CELL("filename",$A$1),FIND("]",CELL("filename",$A$1))+1,255),_summary!$U$25:$AI$25,0),140,1),MATCH($A109,_summary!$U$26:$U$54,0))</f>
        <v>0</v>
      </c>
      <c r="H109" s="112">
        <f t="shared" ca="1" si="106"/>
        <v>1.8114257756283957E-2</v>
      </c>
      <c r="I109" s="112">
        <f t="shared" ca="1" si="106"/>
        <v>3.6228515512567915E-2</v>
      </c>
      <c r="J109" s="112">
        <f t="shared" ca="1" si="106"/>
        <v>5.4342773268851875E-2</v>
      </c>
      <c r="K109" s="112">
        <f t="shared" ca="1" si="106"/>
        <v>7.2457031025135829E-2</v>
      </c>
      <c r="L109" s="112">
        <f t="shared" ca="1" si="106"/>
        <v>9.057128878141979E-2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0.10868554653770375</v>
      </c>
    </row>
    <row r="110" spans="1:13" x14ac:dyDescent="0.25">
      <c r="A110" t="s">
        <v>21</v>
      </c>
      <c r="B110">
        <f t="shared" si="100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117">D110-(D110-$G110)/($G$1-D$1)</f>
        <v>0</v>
      </c>
      <c r="F110" s="114">
        <f t="shared" ca="1" si="117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ca="1" si="106"/>
        <v>5.410075086730126E-3</v>
      </c>
      <c r="I110" s="112">
        <f t="shared" ca="1" si="106"/>
        <v>1.082015017346025E-2</v>
      </c>
      <c r="J110" s="112">
        <f t="shared" ca="1" si="106"/>
        <v>1.6230225260190377E-2</v>
      </c>
      <c r="K110" s="112">
        <f t="shared" ca="1" si="106"/>
        <v>2.1640300346920504E-2</v>
      </c>
      <c r="L110" s="112">
        <f t="shared" ca="1" si="106"/>
        <v>2.7050375433650631E-2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3.2460450520380754E-2</v>
      </c>
    </row>
    <row r="111" spans="1:13" x14ac:dyDescent="0.25">
      <c r="A111" t="s">
        <v>10</v>
      </c>
      <c r="B111">
        <f t="shared" si="100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>
        <f t="shared" ref="E111:F111" ca="1" si="118">D111-(D111-$G111)/($G$1-D$1)</f>
        <v>0</v>
      </c>
      <c r="F111" s="114">
        <f t="shared" ca="1" si="118"/>
        <v>0</v>
      </c>
      <c r="G111" s="111">
        <f ca="1">INDEX(OFFSET(_summary!$T$26,0,MATCH(MID(CELL("filename",$A$1),FIND("]",CELL("filename",$A$1))+1,255),_summary!$U$25:$AI$25,0),140,1),MATCH($A111,_summary!$U$26:$U$54,0))</f>
        <v>0</v>
      </c>
      <c r="H111" s="112">
        <f t="shared" ca="1" si="106"/>
        <v>9.9500014577487035E-3</v>
      </c>
      <c r="I111" s="112">
        <f t="shared" ca="1" si="106"/>
        <v>1.9900002915497407E-2</v>
      </c>
      <c r="J111" s="112">
        <f t="shared" ca="1" si="106"/>
        <v>2.9850004373246111E-2</v>
      </c>
      <c r="K111" s="112">
        <f t="shared" ca="1" si="106"/>
        <v>3.9800005830994814E-2</v>
      </c>
      <c r="L111" s="112">
        <f t="shared" ca="1" si="106"/>
        <v>4.9750007288743514E-2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5.9700008746492221E-2</v>
      </c>
    </row>
    <row r="112" spans="1:13" x14ac:dyDescent="0.25">
      <c r="A112" t="s">
        <v>20</v>
      </c>
      <c r="B112">
        <f t="shared" si="100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119">D112-(D112-$G112)/($G$1-D$1)</f>
        <v>0</v>
      </c>
      <c r="F112" s="114">
        <f t="shared" ca="1" si="119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ca="1" si="106"/>
        <v>2.084862762449172E-2</v>
      </c>
      <c r="I112" s="112">
        <f t="shared" ca="1" si="106"/>
        <v>4.1697255248983434E-2</v>
      </c>
      <c r="J112" s="112">
        <f t="shared" ca="1" si="106"/>
        <v>6.254588287347515E-2</v>
      </c>
      <c r="K112" s="112">
        <f t="shared" ca="1" si="106"/>
        <v>8.3394510497966867E-2</v>
      </c>
      <c r="L112" s="112">
        <f t="shared" ca="1" si="106"/>
        <v>0.10424313812245858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0.1250917657469503</v>
      </c>
    </row>
    <row r="113" spans="1:13" x14ac:dyDescent="0.25">
      <c r="A113" t="s">
        <v>26</v>
      </c>
      <c r="B113">
        <f t="shared" si="100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>
        <f t="shared" ref="E113:F113" ca="1" si="120">D113-(D113-$G113)/($G$1-D$1)</f>
        <v>0</v>
      </c>
      <c r="F113" s="114">
        <f t="shared" ca="1" si="120"/>
        <v>0</v>
      </c>
      <c r="G113" s="111">
        <f ca="1">INDEX(OFFSET(_summary!$T$26,0,MATCH(MID(CELL("filename",$A$1),FIND("]",CELL("filename",$A$1))+1,255),_summary!$U$25:$AI$25,0),140,1),MATCH($A113,_summary!$U$26:$U$54,0))</f>
        <v>0</v>
      </c>
      <c r="H113" s="112">
        <f t="shared" ca="1" si="106"/>
        <v>7.1780552962757748E-3</v>
      </c>
      <c r="I113" s="112">
        <f t="shared" ca="1" si="106"/>
        <v>1.435611059255155E-2</v>
      </c>
      <c r="J113" s="112">
        <f t="shared" ca="1" si="106"/>
        <v>2.1534165888827325E-2</v>
      </c>
      <c r="K113" s="112">
        <f t="shared" ca="1" si="106"/>
        <v>2.8712221185103099E-2</v>
      </c>
      <c r="L113" s="112">
        <f t="shared" ca="1" si="106"/>
        <v>3.5890276481378873E-2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4.306833177765465E-2</v>
      </c>
    </row>
    <row r="114" spans="1:13" x14ac:dyDescent="0.25">
      <c r="A114" t="s">
        <v>7</v>
      </c>
      <c r="B114">
        <f t="shared" si="100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>
        <f t="shared" ref="E114:F114" ca="1" si="121">D114-(D114-$G114)/($G$1-D$1)</f>
        <v>0</v>
      </c>
      <c r="F114" s="114">
        <f t="shared" ca="1" si="121"/>
        <v>0</v>
      </c>
      <c r="G114" s="111">
        <f ca="1">INDEX(OFFSET(_summary!$T$26,0,MATCH(MID(CELL("filename",$A$1),FIND("]",CELL("filename",$A$1))+1,255),_summary!$U$25:$AI$25,0),140,1),MATCH($A114,_summary!$U$26:$U$54,0))</f>
        <v>0</v>
      </c>
      <c r="H114" s="112">
        <f t="shared" ca="1" si="106"/>
        <v>1.2636944920276663E-2</v>
      </c>
      <c r="I114" s="112">
        <f t="shared" ca="1" si="106"/>
        <v>2.5273889840553326E-2</v>
      </c>
      <c r="J114" s="112">
        <f t="shared" ca="1" si="106"/>
        <v>3.7910834760829987E-2</v>
      </c>
      <c r="K114" s="112">
        <f t="shared" ca="1" si="106"/>
        <v>5.0547779681106651E-2</v>
      </c>
      <c r="L114" s="112">
        <f t="shared" ca="1" si="106"/>
        <v>6.3184724601383316E-2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7.5821669521659973E-2</v>
      </c>
    </row>
    <row r="115" spans="1:13" x14ac:dyDescent="0.25">
      <c r="A115" t="s">
        <v>9</v>
      </c>
      <c r="B115">
        <f t="shared" si="100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2">D115-(D115-$G115)/($G$1-D$1)</f>
        <v>0</v>
      </c>
      <c r="F115" s="114">
        <f t="shared" ca="1" si="122"/>
        <v>0</v>
      </c>
      <c r="G115" s="111">
        <f ca="1">INDEX(OFFSET(_summary!$T$26,0,MATCH(MID(CELL("filename",$A$1),FIND("]",CELL("filename",$A$1))+1,255),_summary!$U$25:$AI$25,0),140,1),MATCH($A115,_summary!$U$26:$U$54,0))</f>
        <v>0</v>
      </c>
      <c r="H115" s="112">
        <f t="shared" ref="H115:L117" ca="1" si="123">G115-5*(G115-$M115)/($M$1-G$1)</f>
        <v>6.1265979261869343E-4</v>
      </c>
      <c r="I115" s="112">
        <f t="shared" ca="1" si="123"/>
        <v>1.2253195852373871E-3</v>
      </c>
      <c r="J115" s="112">
        <f t="shared" ca="1" si="123"/>
        <v>1.8379793778560806E-3</v>
      </c>
      <c r="K115" s="112">
        <f t="shared" ca="1" si="123"/>
        <v>2.4506391704747742E-3</v>
      </c>
      <c r="L115" s="112">
        <f t="shared" ca="1" si="123"/>
        <v>3.0632989630934677E-3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3.6759587557121613E-3</v>
      </c>
    </row>
    <row r="116" spans="1:13" x14ac:dyDescent="0.25">
      <c r="A116" t="s">
        <v>14</v>
      </c>
      <c r="B116">
        <f t="shared" si="100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4">D116-(D116-$G116)/($G$1-D$1)</f>
        <v>0</v>
      </c>
      <c r="F116" s="114">
        <f t="shared" ca="1" si="124"/>
        <v>0</v>
      </c>
      <c r="G116" s="111">
        <f ca="1">INDEX(OFFSET(_summary!$T$26,0,MATCH(MID(CELL("filename",$A$1),FIND("]",CELL("filename",$A$1))+1,255),_summary!$U$25:$AI$25,0),140,1),MATCH($A116,_summary!$U$26:$U$54,0))</f>
        <v>0</v>
      </c>
      <c r="H116" s="112">
        <f t="shared" ca="1" si="123"/>
        <v>1.7945649918404475E-2</v>
      </c>
      <c r="I116" s="112">
        <f t="shared" ca="1" si="123"/>
        <v>3.5891299836808957E-2</v>
      </c>
      <c r="J116" s="112">
        <f t="shared" ca="1" si="123"/>
        <v>5.3836949755213429E-2</v>
      </c>
      <c r="K116" s="112">
        <f t="shared" ca="1" si="123"/>
        <v>7.17825996736179E-2</v>
      </c>
      <c r="L116" s="112">
        <f t="shared" ca="1" si="123"/>
        <v>8.9728249592022385E-2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0.10767389951042686</v>
      </c>
    </row>
    <row r="117" spans="1:13" x14ac:dyDescent="0.25">
      <c r="A117" t="s">
        <v>4</v>
      </c>
      <c r="B117">
        <f t="shared" si="100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5">D117-(D117-$G117)/($G$1-D$1)</f>
        <v>0</v>
      </c>
      <c r="F117" s="114">
        <f t="shared" ca="1" si="125"/>
        <v>0</v>
      </c>
      <c r="G117" s="111">
        <f ca="1">INDEX(OFFSET(_summary!$T$26,0,MATCH(MID(CELL("filename",$A$1),FIND("]",CELL("filename",$A$1))+1,255),_summary!$U$25:$AI$25,0),140,1),MATCH($A117,_summary!$U$26:$U$54,0))</f>
        <v>0</v>
      </c>
      <c r="H117" s="112">
        <f t="shared" ca="1" si="123"/>
        <v>1.9865886079960836E-2</v>
      </c>
      <c r="I117" s="112">
        <f t="shared" ca="1" si="123"/>
        <v>3.9731772159921672E-2</v>
      </c>
      <c r="J117" s="112">
        <f t="shared" ca="1" si="123"/>
        <v>5.9597658239882507E-2</v>
      </c>
      <c r="K117" s="112">
        <f t="shared" ca="1" si="123"/>
        <v>7.9463544319843343E-2</v>
      </c>
      <c r="L117" s="112">
        <f t="shared" ca="1" si="123"/>
        <v>9.9329430399804186E-2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0.11919531647976501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R117"/>
  <sheetViews>
    <sheetView zoomScale="85" zoomScaleNormal="85" workbookViewId="0">
      <selection activeCell="S10" sqref="S10"/>
    </sheetView>
  </sheetViews>
  <sheetFormatPr defaultColWidth="9.140625" defaultRowHeight="15" x14ac:dyDescent="0.25"/>
  <cols>
    <col min="1" max="7" width="9.140625" style="110" collapsed="1"/>
    <col min="8" max="8" width="9.28515625" style="110" bestFit="1" customWidth="1" collapsed="1"/>
    <col min="9" max="9" width="9.5703125" style="110" bestFit="1" customWidth="1" collapsed="1"/>
    <col min="10" max="10" width="11.5703125" style="110" bestFit="1" customWidth="1" collapsed="1"/>
    <col min="11" max="11" width="12.5703125" style="110" bestFit="1" customWidth="1" collapsed="1"/>
    <col min="12" max="12" width="14.7109375" style="110" bestFit="1" customWidth="1" collapsed="1"/>
    <col min="13" max="16384" width="9.140625" style="110" collapsed="1"/>
  </cols>
  <sheetData>
    <row r="1" spans="1:18" x14ac:dyDescent="0.25">
      <c r="A1" s="110" t="s">
        <v>0</v>
      </c>
      <c r="B1" s="110" t="s">
        <v>30</v>
      </c>
      <c r="C1" s="110">
        <v>2016</v>
      </c>
      <c r="D1" s="110">
        <v>2017</v>
      </c>
      <c r="E1" s="110">
        <v>2018</v>
      </c>
      <c r="F1" s="110">
        <v>2019</v>
      </c>
      <c r="G1" s="110">
        <v>2020</v>
      </c>
      <c r="H1" s="110">
        <v>2025</v>
      </c>
      <c r="I1" s="110">
        <v>2030</v>
      </c>
      <c r="J1" s="110">
        <v>2035</v>
      </c>
      <c r="K1" s="110">
        <v>2040</v>
      </c>
      <c r="L1" s="110">
        <v>2045</v>
      </c>
      <c r="M1" s="110">
        <v>2050</v>
      </c>
    </row>
    <row r="2" spans="1:18" x14ac:dyDescent="0.25">
      <c r="A2" s="110" t="s">
        <v>12</v>
      </c>
      <c r="B2" s="110">
        <v>1</v>
      </c>
      <c r="C2" s="121">
        <f ca="1">MAX(0,IFERROR(VLOOKUP(MID(CELL("filename",$A$1),FIND("]",CELL("filename",$A$1))+1,255)&amp;$A2,_datainput!$A$1:$AE$345,4+C$1-1990,FALSE),0))</f>
        <v>0.30487116783088003</v>
      </c>
      <c r="D2" s="121">
        <f ca="1">MAX(0,IFERROR(VLOOKUP(MID(CELL("filename",$A$1),FIND("]",CELL("filename",$A$1))+1,255)&amp;$A2,_datainput!$A$1:$AE$345,4+D$1-1990,FALSE),0))</f>
        <v>0.30299148326414904</v>
      </c>
      <c r="E2" s="121">
        <f ca="1">D2-(D2-$G2)/($G$1-D$1)</f>
        <v>0.30088789482744138</v>
      </c>
      <c r="F2" s="121">
        <f ca="1">E2-(E2-$G2)/($G$1-E$1)</f>
        <v>0.29878430639073372</v>
      </c>
      <c r="G2" s="111">
        <f ca="1">INDEX(OFFSET(_summary!$T$26,0,MATCH(MID(CELL("filename",$A$1),FIND("]",CELL("filename",$A$1))+1,255),_summary!$U$25:$AI$25,0),140,1),MATCH($A2,_summary!$U$26:$U$54,0))</f>
        <v>0.29668071795402601</v>
      </c>
      <c r="H2" s="112">
        <f ca="1">G2-5*(G2-$M2)/($M$1-G$1)</f>
        <v>0.29420837863774246</v>
      </c>
      <c r="I2" s="112">
        <f t="shared" ref="I2:L2" ca="1" si="0">H2-5*(H2-$M2)/($M$1-H$1)</f>
        <v>0.29173603932145892</v>
      </c>
      <c r="J2" s="112">
        <f t="shared" ca="1" si="0"/>
        <v>0.28926370000517537</v>
      </c>
      <c r="K2" s="112">
        <f t="shared" ca="1" si="0"/>
        <v>0.28679136068889183</v>
      </c>
      <c r="L2" s="112">
        <f t="shared" ca="1" si="0"/>
        <v>0.28431902137260823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0.28184668205632468</v>
      </c>
      <c r="N2" s="113"/>
      <c r="O2" s="113"/>
      <c r="P2" s="113"/>
      <c r="Q2" s="113"/>
      <c r="R2" s="113"/>
    </row>
    <row r="3" spans="1:18" x14ac:dyDescent="0.25">
      <c r="A3" s="110" t="s">
        <v>1</v>
      </c>
      <c r="B3" s="110">
        <v>1</v>
      </c>
      <c r="C3" s="121">
        <f ca="1">MAX(0,IFERROR(VLOOKUP(MID(CELL("filename",$A$1),FIND("]",CELL("filename",$A$1))+1,255)&amp;$A3,_datainput!$A$1:$AE$345,4+C$1-1990,FALSE),0))</f>
        <v>0.47762711639749778</v>
      </c>
      <c r="D3" s="121">
        <f ca="1">MAX(0,IFERROR(VLOOKUP(MID(CELL("filename",$A$1),FIND("]",CELL("filename",$A$1))+1,255)&amp;$A3,_datainput!$A$1:$AE$345,4+D$1-1990,FALSE),0))</f>
        <v>0.47633497294168903</v>
      </c>
      <c r="E3" s="121">
        <f t="shared" ref="E3:F3" ca="1" si="1">D3-(D3-$G3)/($G$1-D$1)</f>
        <v>0.47520656692168434</v>
      </c>
      <c r="F3" s="121">
        <f t="shared" ca="1" si="1"/>
        <v>0.47407816090167965</v>
      </c>
      <c r="G3" s="111">
        <f ca="1">INDEX(OFFSET(_summary!$T$26,0,MATCH(MID(CELL("filename",$A$1),FIND("]",CELL("filename",$A$1))+1,255),_summary!$U$25:$AI$25,0),140,1),MATCH($A3,_summary!$U$26:$U$54,0))</f>
        <v>0.47294975488167496</v>
      </c>
      <c r="H3" s="112">
        <f t="shared" ref="H3:L3" ca="1" si="2">G3-5*(G3-$M3)/($M$1-G$1)</f>
        <v>0.46900850692432766</v>
      </c>
      <c r="I3" s="112">
        <f t="shared" ca="1" si="2"/>
        <v>0.46506725896698037</v>
      </c>
      <c r="J3" s="112">
        <f t="shared" ca="1" si="2"/>
        <v>0.46112601100963307</v>
      </c>
      <c r="K3" s="112">
        <f t="shared" ca="1" si="2"/>
        <v>0.45718476305228578</v>
      </c>
      <c r="L3" s="112">
        <f t="shared" ca="1" si="2"/>
        <v>0.45324351509493849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0.44930226713759119</v>
      </c>
      <c r="N3" s="113"/>
      <c r="O3" s="113"/>
      <c r="P3" s="113"/>
      <c r="Q3" s="113"/>
      <c r="R3" s="113"/>
    </row>
    <row r="4" spans="1:18" x14ac:dyDescent="0.25">
      <c r="A4" s="110" t="s">
        <v>19</v>
      </c>
      <c r="B4" s="110">
        <v>1</v>
      </c>
      <c r="C4" s="121">
        <f ca="1">MAX(0,IFERROR(VLOOKUP(MID(CELL("filename",$A$1),FIND("]",CELL("filename",$A$1))+1,255)&amp;$A4,_datainput!$A$1:$AE$345,4+C$1-1990,FALSE),0))</f>
        <v>3.6060360110302531E-2</v>
      </c>
      <c r="D4" s="121">
        <f ca="1">MAX(0,IFERROR(VLOOKUP(MID(CELL("filename",$A$1),FIND("]",CELL("filename",$A$1))+1,255)&amp;$A4,_datainput!$A$1:$AE$345,4+D$1-1990,FALSE),0))</f>
        <v>3.7877176885081146E-2</v>
      </c>
      <c r="E4" s="121">
        <f t="shared" ref="E4:F4" ca="1" si="3">D4-(D4-$G4)/($G$1-D$1)</f>
        <v>3.5837931117785236E-2</v>
      </c>
      <c r="F4" s="121">
        <f t="shared" ca="1" si="3"/>
        <v>3.3798685350489327E-2</v>
      </c>
      <c r="G4" s="111">
        <f ca="1">INDEX(OFFSET(_summary!$T$26,0,MATCH(MID(CELL("filename",$A$1),FIND("]",CELL("filename",$A$1))+1,255),_summary!$U$25:$AI$25,0),140,1),MATCH($A4,_summary!$U$26:$U$54,0))</f>
        <v>3.1759439583193411E-2</v>
      </c>
      <c r="H4" s="112">
        <f t="shared" ref="H4:L4" ca="1" si="4">G4-5*(G4-$M4)/($M$1-G$1)</f>
        <v>3.14947775866668E-2</v>
      </c>
      <c r="I4" s="112">
        <f t="shared" ca="1" si="4"/>
        <v>3.1230115590140189E-2</v>
      </c>
      <c r="J4" s="112">
        <f t="shared" ca="1" si="4"/>
        <v>3.0965453593613579E-2</v>
      </c>
      <c r="K4" s="112">
        <f t="shared" ca="1" si="4"/>
        <v>3.0700791597086965E-2</v>
      </c>
      <c r="L4" s="112">
        <f t="shared" ca="1" si="4"/>
        <v>3.0436129600560351E-2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3.017146760403374E-2</v>
      </c>
      <c r="N4" s="113"/>
      <c r="O4" s="113"/>
      <c r="P4" s="113"/>
      <c r="Q4" s="113"/>
      <c r="R4" s="113"/>
    </row>
    <row r="5" spans="1:18" x14ac:dyDescent="0.25">
      <c r="A5" s="110" t="s">
        <v>22</v>
      </c>
      <c r="B5" s="110">
        <v>1</v>
      </c>
      <c r="C5" s="121">
        <f ca="1">MAX(0,IFERROR(VLOOKUP(MID(CELL("filename",$A$1),FIND("]",CELL("filename",$A$1))+1,255)&amp;$A5,_datainput!$A$1:$AE$345,4+C$1-1990,FALSE),0))</f>
        <v>0.23627289466876752</v>
      </c>
      <c r="D5" s="121">
        <f ca="1">MAX(0,IFERROR(VLOOKUP(MID(CELL("filename",$A$1),FIND("]",CELL("filename",$A$1))+1,255)&amp;$A5,_datainput!$A$1:$AE$345,4+D$1-1990,FALSE),0))</f>
        <v>0.24525269315158627</v>
      </c>
      <c r="E5" s="121">
        <f t="shared" ref="E5:F5" ca="1" si="5">D5-(D5-$G5)/($G$1-D$1)</f>
        <v>0.24366923356297232</v>
      </c>
      <c r="F5" s="121">
        <f t="shared" ca="1" si="5"/>
        <v>0.24208577397435838</v>
      </c>
      <c r="G5" s="111">
        <f ca="1">INDEX(OFFSET(_summary!$T$26,0,MATCH(MID(CELL("filename",$A$1),FIND("]",CELL("filename",$A$1))+1,255),_summary!$U$25:$AI$25,0),140,1),MATCH($A5,_summary!$U$26:$U$54,0))</f>
        <v>0.24050231438574443</v>
      </c>
      <c r="H5" s="112">
        <f t="shared" ref="H5:L5" ca="1" si="6">G5-5*(G5-$M5)/($M$1-G$1)</f>
        <v>0.23849812843252988</v>
      </c>
      <c r="I5" s="112">
        <f t="shared" ca="1" si="6"/>
        <v>0.23649394247931535</v>
      </c>
      <c r="J5" s="112">
        <f t="shared" ca="1" si="6"/>
        <v>0.23448975652610082</v>
      </c>
      <c r="K5" s="112">
        <f t="shared" ca="1" si="6"/>
        <v>0.23248557057288627</v>
      </c>
      <c r="L5" s="112">
        <f t="shared" ca="1" si="6"/>
        <v>0.23048138461967171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0.22847719866645719</v>
      </c>
      <c r="N5" s="113"/>
      <c r="O5" s="113"/>
      <c r="P5" s="113"/>
      <c r="Q5" s="113"/>
      <c r="R5" s="113"/>
    </row>
    <row r="6" spans="1:18" x14ac:dyDescent="0.25">
      <c r="A6" s="110" t="s">
        <v>28</v>
      </c>
      <c r="B6" s="110">
        <v>1</v>
      </c>
      <c r="C6" s="121">
        <f ca="1">MAX(0,IFERROR(VLOOKUP(MID(CELL("filename",$A$1),FIND("]",CELL("filename",$A$1))+1,255)&amp;$A6,_datainput!$A$1:$AE$345,4+C$1-1990,FALSE),0))</f>
        <v>0.10033929171486948</v>
      </c>
      <c r="D6" s="121">
        <f ca="1">MAX(0,IFERROR(VLOOKUP(MID(CELL("filename",$A$1),FIND("]",CELL("filename",$A$1))+1,255)&amp;$A6,_datainput!$A$1:$AE$345,4+D$1-1990,FALSE),0))</f>
        <v>9.4032678717643481E-2</v>
      </c>
      <c r="E6" s="121">
        <f t="shared" ref="E6:F6" ca="1" si="7">D6-(D6-$G6)/($G$1-D$1)</f>
        <v>9.7409534235182657E-2</v>
      </c>
      <c r="F6" s="121">
        <f t="shared" ca="1" si="7"/>
        <v>0.10078638975272183</v>
      </c>
      <c r="G6" s="111">
        <f ca="1">INDEX(OFFSET(_summary!$T$26,0,MATCH(MID(CELL("filename",$A$1),FIND("]",CELL("filename",$A$1))+1,255),_summary!$U$25:$AI$25,0),140,1),MATCH($A6,_summary!$U$26:$U$54,0))</f>
        <v>0.10416324527026102</v>
      </c>
      <c r="H6" s="112">
        <f t="shared" ref="H6:L6" ca="1" si="8">G6-5*(G6-$M6)/($M$1-G$1)</f>
        <v>0.10329521822634218</v>
      </c>
      <c r="I6" s="112">
        <f t="shared" ca="1" si="8"/>
        <v>0.10242719118242333</v>
      </c>
      <c r="J6" s="112">
        <f t="shared" ca="1" si="8"/>
        <v>0.10155916413850449</v>
      </c>
      <c r="K6" s="112">
        <f t="shared" ca="1" si="8"/>
        <v>0.10069113709458564</v>
      </c>
      <c r="L6" s="112">
        <f t="shared" ca="1" si="8"/>
        <v>9.9823110050666797E-2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9.8955083006747963E-2</v>
      </c>
    </row>
    <row r="7" spans="1:18" x14ac:dyDescent="0.25">
      <c r="A7" s="110" t="s">
        <v>13</v>
      </c>
      <c r="B7" s="110">
        <v>1</v>
      </c>
      <c r="C7" s="121">
        <f ca="1">MAX(0,IFERROR(VLOOKUP(MID(CELL("filename",$A$1),FIND("]",CELL("filename",$A$1))+1,255)&amp;$A7,_datainput!$A$1:$AE$345,4+C$1-1990,FALSE),0))</f>
        <v>0.35827595261745565</v>
      </c>
      <c r="D7" s="121">
        <f ca="1">MAX(0,IFERROR(VLOOKUP(MID(CELL("filename",$A$1),FIND("]",CELL("filename",$A$1))+1,255)&amp;$A7,_datainput!$A$1:$AE$345,4+D$1-1990,FALSE),0))</f>
        <v>0.35483142708654214</v>
      </c>
      <c r="E7" s="121">
        <f t="shared" ref="E7:F7" ca="1" si="9">D7-(D7-$G7)/($G$1-D$1)</f>
        <v>0.35676825463958817</v>
      </c>
      <c r="F7" s="121">
        <f t="shared" ca="1" si="9"/>
        <v>0.35870508219263419</v>
      </c>
      <c r="G7" s="111">
        <f ca="1">INDEX(OFFSET(_summary!$T$26,0,MATCH(MID(CELL("filename",$A$1),FIND("]",CELL("filename",$A$1))+1,255),_summary!$U$25:$AI$25,0),140,1),MATCH($A7,_summary!$U$26:$U$54,0))</f>
        <v>0.36064190974568017</v>
      </c>
      <c r="H7" s="112">
        <f t="shared" ref="H7:L7" ca="1" si="10">G7-5*(G7-$M7)/($M$1-G$1)</f>
        <v>0.35763656049779952</v>
      </c>
      <c r="I7" s="112">
        <f t="shared" ca="1" si="10"/>
        <v>0.35463121124991887</v>
      </c>
      <c r="J7" s="112">
        <f t="shared" ca="1" si="10"/>
        <v>0.35162586200203816</v>
      </c>
      <c r="K7" s="112">
        <f t="shared" ca="1" si="10"/>
        <v>0.34862051275415751</v>
      </c>
      <c r="L7" s="112">
        <f t="shared" ca="1" si="10"/>
        <v>0.34561516350627686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0.34260981425839615</v>
      </c>
    </row>
    <row r="8" spans="1:18" x14ac:dyDescent="0.25">
      <c r="A8" s="110" t="s">
        <v>17</v>
      </c>
      <c r="B8" s="110">
        <v>1</v>
      </c>
      <c r="C8" s="121">
        <f ca="1">MAX(0,IFERROR(VLOOKUP(MID(CELL("filename",$A$1),FIND("]",CELL("filename",$A$1))+1,255)&amp;$A8,_datainput!$A$1:$AE$345,4+C$1-1990,FALSE),0))</f>
        <v>0.29100445836488453</v>
      </c>
      <c r="D8" s="121">
        <f ca="1">MAX(0,IFERROR(VLOOKUP(MID(CELL("filename",$A$1),FIND("]",CELL("filename",$A$1))+1,255)&amp;$A8,_datainput!$A$1:$AE$345,4+D$1-1990,FALSE),0))</f>
        <v>0.27994876568133992</v>
      </c>
      <c r="E8" s="121">
        <f t="shared" ref="E8:F8" ca="1" si="11">D8-(D8-$G8)/($G$1-D$1)</f>
        <v>0.29202196650493112</v>
      </c>
      <c r="F8" s="121">
        <f t="shared" ca="1" si="11"/>
        <v>0.30409516732852226</v>
      </c>
      <c r="G8" s="111">
        <f ca="1">INDEX(OFFSET(_summary!$T$26,0,MATCH(MID(CELL("filename",$A$1),FIND("]",CELL("filename",$A$1))+1,255),_summary!$U$25:$AI$25,0),140,1),MATCH($A8,_summary!$U$26:$U$54,0))</f>
        <v>0.31616836815211347</v>
      </c>
      <c r="H8" s="112">
        <f t="shared" ref="H8:L8" ca="1" si="12">G8-5*(G8-$M8)/($M$1-G$1)</f>
        <v>0.31353363175084586</v>
      </c>
      <c r="I8" s="112">
        <f t="shared" ca="1" si="12"/>
        <v>0.31089889534957826</v>
      </c>
      <c r="J8" s="112">
        <f t="shared" ca="1" si="12"/>
        <v>0.30826415894831066</v>
      </c>
      <c r="K8" s="112">
        <f t="shared" ca="1" si="12"/>
        <v>0.30562942254704306</v>
      </c>
      <c r="L8" s="112">
        <f t="shared" ca="1" si="12"/>
        <v>0.3029946861457754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0.3003599497445078</v>
      </c>
    </row>
    <row r="9" spans="1:18" x14ac:dyDescent="0.25">
      <c r="A9" s="110" t="s">
        <v>25</v>
      </c>
      <c r="B9" s="110">
        <v>1</v>
      </c>
      <c r="C9" s="121">
        <f ca="1">MAX(0,IFERROR(VLOOKUP(MID(CELL("filename",$A$1),FIND("]",CELL("filename",$A$1))+1,255)&amp;$A9,_datainput!$A$1:$AE$345,4+C$1-1990,FALSE),0))</f>
        <v>0.11417738212675327</v>
      </c>
      <c r="D9" s="121">
        <f ca="1">MAX(0,IFERROR(VLOOKUP(MID(CELL("filename",$A$1),FIND("]",CELL("filename",$A$1))+1,255)&amp;$A9,_datainput!$A$1:$AE$345,4+D$1-1990,FALSE),0))</f>
        <v>0.10890313849062115</v>
      </c>
      <c r="E9" s="121">
        <f t="shared" ref="E9:F9" ca="1" si="13">D9-(D9-$G9)/($G$1-D$1)</f>
        <v>0.1068567812351555</v>
      </c>
      <c r="F9" s="121">
        <f t="shared" ca="1" si="13"/>
        <v>0.10481042397968987</v>
      </c>
      <c r="G9" s="111">
        <f ca="1">INDEX(OFFSET(_summary!$T$26,0,MATCH(MID(CELL("filename",$A$1),FIND("]",CELL("filename",$A$1))+1,255),_summary!$U$25:$AI$25,0),140,1),MATCH($A9,_summary!$U$26:$U$54,0))</f>
        <v>0.10276406672422422</v>
      </c>
      <c r="H9" s="112">
        <f t="shared" ref="H9:L9" ca="1" si="14">G9-5*(G9-$M9)/($M$1-G$1)</f>
        <v>0.10190769950152236</v>
      </c>
      <c r="I9" s="112">
        <f t="shared" ca="1" si="14"/>
        <v>0.10105133227882049</v>
      </c>
      <c r="J9" s="112">
        <f t="shared" ca="1" si="14"/>
        <v>0.10019496505611862</v>
      </c>
      <c r="K9" s="112">
        <f t="shared" ca="1" si="14"/>
        <v>9.9338597833416753E-2</v>
      </c>
      <c r="L9" s="112">
        <f t="shared" ca="1" si="14"/>
        <v>9.8482230610714871E-2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9.7625863388013004E-2</v>
      </c>
    </row>
    <row r="10" spans="1:18" x14ac:dyDescent="0.25">
      <c r="A10" s="110" t="s">
        <v>11</v>
      </c>
      <c r="B10" s="110">
        <v>1</v>
      </c>
      <c r="C10" s="121">
        <f ca="1">MAX(0,IFERROR(VLOOKUP(MID(CELL("filename",$A$1),FIND("]",CELL("filename",$A$1))+1,255)&amp;$A10,_datainput!$A$1:$AE$345,4+C$1-1990,FALSE),0))</f>
        <v>9.4713793696848177E-3</v>
      </c>
      <c r="D10" s="121">
        <f ca="1">MAX(0,IFERROR(VLOOKUP(MID(CELL("filename",$A$1),FIND("]",CELL("filename",$A$1))+1,255)&amp;$A10,_datainput!$A$1:$AE$345,4+D$1-1990,FALSE),0))</f>
        <v>9.1681702983730674E-3</v>
      </c>
      <c r="E10" s="121">
        <f t="shared" ref="E10:F10" ca="1" si="15">D10-(D10-$G10)/($G$1-D$1)</f>
        <v>9.7458619786451612E-3</v>
      </c>
      <c r="F10" s="121">
        <f t="shared" ca="1" si="15"/>
        <v>1.0323553658917253E-2</v>
      </c>
      <c r="G10" s="111">
        <f ca="1">INDEX(OFFSET(_summary!$T$26,0,MATCH(MID(CELL("filename",$A$1),FIND("]",CELL("filename",$A$1))+1,255),_summary!$U$25:$AI$25,0),140,1),MATCH($A10,_summary!$U$26:$U$54,0))</f>
        <v>1.0901245339189347E-2</v>
      </c>
      <c r="H10" s="112">
        <f t="shared" ref="H10:L10" ca="1" si="16">G10-5*(G10-$M10)/($M$1-G$1)</f>
        <v>1.0810401628029436E-2</v>
      </c>
      <c r="I10" s="112">
        <f t="shared" ca="1" si="16"/>
        <v>1.0719557916869526E-2</v>
      </c>
      <c r="J10" s="112">
        <f t="shared" ca="1" si="16"/>
        <v>1.0628714205709613E-2</v>
      </c>
      <c r="K10" s="112">
        <f t="shared" ca="1" si="16"/>
        <v>1.0537870494549703E-2</v>
      </c>
      <c r="L10" s="112">
        <f t="shared" ca="1" si="16"/>
        <v>1.0447026783389792E-2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1.035618307222988E-2</v>
      </c>
    </row>
    <row r="11" spans="1:18" x14ac:dyDescent="0.25">
      <c r="A11" s="110" t="s">
        <v>3</v>
      </c>
      <c r="B11" s="110">
        <v>1</v>
      </c>
      <c r="C11" s="121">
        <f ca="1">MAX(0,IFERROR(VLOOKUP(MID(CELL("filename",$A$1),FIND("]",CELL("filename",$A$1))+1,255)&amp;$A11,_datainput!$A$1:$AE$345,4+C$1-1990,FALSE),0))</f>
        <v>0.38426873215737256</v>
      </c>
      <c r="D11" s="121">
        <f ca="1">MAX(0,IFERROR(VLOOKUP(MID(CELL("filename",$A$1),FIND("]",CELL("filename",$A$1))+1,255)&amp;$A11,_datainput!$A$1:$AE$345,4+D$1-1990,FALSE),0))</f>
        <v>0.3829181884255588</v>
      </c>
      <c r="E11" s="121">
        <f t="shared" ref="E11:F11" ca="1" si="17">D11-(D11-$G11)/($G$1-D$1)</f>
        <v>0.38545632391313933</v>
      </c>
      <c r="F11" s="121">
        <f t="shared" ca="1" si="17"/>
        <v>0.38799445940071986</v>
      </c>
      <c r="G11" s="111">
        <f ca="1">INDEX(OFFSET(_summary!$T$26,0,MATCH(MID(CELL("filename",$A$1),FIND("]",CELL("filename",$A$1))+1,255),_summary!$U$25:$AI$25,0),140,1),MATCH($A11,_summary!$U$26:$U$54,0))</f>
        <v>0.39053259488830044</v>
      </c>
      <c r="H11" s="112">
        <f t="shared" ref="H11:L11" ca="1" si="18">G11-5*(G11-$M11)/($M$1-G$1)</f>
        <v>0.38727815659756459</v>
      </c>
      <c r="I11" s="112">
        <f t="shared" ca="1" si="18"/>
        <v>0.38402371830682874</v>
      </c>
      <c r="J11" s="112">
        <f t="shared" ca="1" si="18"/>
        <v>0.38076928001609289</v>
      </c>
      <c r="K11" s="112">
        <f t="shared" ca="1" si="18"/>
        <v>0.37751484172535704</v>
      </c>
      <c r="L11" s="112">
        <f t="shared" ca="1" si="18"/>
        <v>0.37426040343462119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0.3710059651438854</v>
      </c>
    </row>
    <row r="12" spans="1:18" x14ac:dyDescent="0.25">
      <c r="A12" s="110" t="s">
        <v>2</v>
      </c>
      <c r="B12" s="110">
        <v>1</v>
      </c>
      <c r="C12" s="121">
        <f ca="1">MAX(0,IFERROR(VLOOKUP(MID(CELL("filename",$A$1),FIND("]",CELL("filename",$A$1))+1,255)&amp;$A12,_datainput!$A$1:$AE$345,4+C$1-1990,FALSE),0))</f>
        <v>0.50220983987211187</v>
      </c>
      <c r="D12" s="121">
        <f ca="1">MAX(0,IFERROR(VLOOKUP(MID(CELL("filename",$A$1),FIND("]",CELL("filename",$A$1))+1,255)&amp;$A12,_datainput!$A$1:$AE$345,4+D$1-1990,FALSE),0))</f>
        <v>0.49404163690466241</v>
      </c>
      <c r="E12" s="121">
        <f t="shared" ref="E12:F12" ca="1" si="19">D12-(D12-$G12)/($G$1-D$1)</f>
        <v>0.48742488653989452</v>
      </c>
      <c r="F12" s="121">
        <f t="shared" ca="1" si="19"/>
        <v>0.48080813617512663</v>
      </c>
      <c r="G12" s="111">
        <f ca="1">INDEX(OFFSET(_summary!$T$26,0,MATCH(MID(CELL("filename",$A$1),FIND("]",CELL("filename",$A$1))+1,255),_summary!$U$25:$AI$25,0),140,1),MATCH($A12,_summary!$U$26:$U$54,0))</f>
        <v>0.4741913858103588</v>
      </c>
      <c r="H12" s="112">
        <f t="shared" ref="H12:L12" ca="1" si="20">G12-5*(G12-$M12)/($M$1-G$1)</f>
        <v>0.47023979092860579</v>
      </c>
      <c r="I12" s="112">
        <f t="shared" ca="1" si="20"/>
        <v>0.46628819604685279</v>
      </c>
      <c r="J12" s="112">
        <f t="shared" ca="1" si="20"/>
        <v>0.46233660116509978</v>
      </c>
      <c r="K12" s="112">
        <f t="shared" ca="1" si="20"/>
        <v>0.45838500628334677</v>
      </c>
      <c r="L12" s="112">
        <f t="shared" ca="1" si="20"/>
        <v>0.45443341140159377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0.45048181651984082</v>
      </c>
    </row>
    <row r="13" spans="1:18" x14ac:dyDescent="0.25">
      <c r="A13" s="110" t="s">
        <v>16</v>
      </c>
      <c r="B13" s="110">
        <v>1</v>
      </c>
      <c r="C13" s="121">
        <f ca="1">MAX(0,IFERROR(VLOOKUP(MID(CELL("filename",$A$1),FIND("]",CELL("filename",$A$1))+1,255)&amp;$A13,_datainput!$A$1:$AE$345,4+C$1-1990,FALSE),0))</f>
        <v>0.10262831368485291</v>
      </c>
      <c r="D13" s="121">
        <f ca="1">MAX(0,IFERROR(VLOOKUP(MID(CELL("filename",$A$1),FIND("]",CELL("filename",$A$1))+1,255)&amp;$A13,_datainput!$A$1:$AE$345,4+D$1-1990,FALSE),0))</f>
        <v>0.11084067513652904</v>
      </c>
      <c r="E13" s="121">
        <f t="shared" ref="E13:F13" ca="1" si="21">D13-(D13-$G13)/($G$1-D$1)</f>
        <v>9.9066623596468117E-2</v>
      </c>
      <c r="F13" s="121">
        <f t="shared" ca="1" si="21"/>
        <v>8.7292572056407197E-2</v>
      </c>
      <c r="G13" s="111">
        <f ca="1">INDEX(OFFSET(_summary!$T$26,0,MATCH(MID(CELL("filename",$A$1),FIND("]",CELL("filename",$A$1))+1,255),_summary!$U$25:$AI$25,0),140,1),MATCH($A13,_summary!$U$26:$U$54,0))</f>
        <v>7.5518520516346277E-2</v>
      </c>
      <c r="H13" s="112">
        <f t="shared" ref="H13:L13" ca="1" si="22">G13-5*(G13-$M13)/($M$1-G$1)</f>
        <v>7.4889199512043397E-2</v>
      </c>
      <c r="I13" s="112">
        <f t="shared" ca="1" si="22"/>
        <v>7.4259878507740504E-2</v>
      </c>
      <c r="J13" s="112">
        <f t="shared" ca="1" si="22"/>
        <v>7.363055750343761E-2</v>
      </c>
      <c r="K13" s="112">
        <f t="shared" ca="1" si="22"/>
        <v>7.3001236499134731E-2</v>
      </c>
      <c r="L13" s="112">
        <f t="shared" ca="1" si="22"/>
        <v>7.2371915494831851E-2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7.1742594490528958E-2</v>
      </c>
    </row>
    <row r="14" spans="1:18" x14ac:dyDescent="0.25">
      <c r="A14" s="110" t="s">
        <v>15</v>
      </c>
      <c r="B14" s="110">
        <v>1</v>
      </c>
      <c r="C14" s="121">
        <f ca="1">MAX(0,IFERROR(VLOOKUP(MID(CELL("filename",$A$1),FIND("]",CELL("filename",$A$1))+1,255)&amp;$A14,_datainput!$A$1:$AE$345,4+C$1-1990,FALSE),0))</f>
        <v>0.54263731220026212</v>
      </c>
      <c r="D14" s="121">
        <f ca="1">MAX(0,IFERROR(VLOOKUP(MID(CELL("filename",$A$1),FIND("]",CELL("filename",$A$1))+1,255)&amp;$A14,_datainput!$A$1:$AE$345,4+D$1-1990,FALSE),0))</f>
        <v>0.56640883284767496</v>
      </c>
      <c r="E14" s="121">
        <f t="shared" ref="E14:F14" ca="1" si="23">D14-(D14-$G14)/($G$1-D$1)</f>
        <v>0.53780575556642329</v>
      </c>
      <c r="F14" s="121">
        <f t="shared" ca="1" si="23"/>
        <v>0.50920267828517152</v>
      </c>
      <c r="G14" s="111">
        <f ca="1">INDEX(OFFSET(_summary!$T$26,0,MATCH(MID(CELL("filename",$A$1),FIND("]",CELL("filename",$A$1))+1,255),_summary!$U$25:$AI$25,0),140,1),MATCH($A14,_summary!$U$26:$U$54,0))</f>
        <v>0.48059960100391985</v>
      </c>
      <c r="H14" s="112">
        <f t="shared" ref="H14:L14" ca="1" si="24">G14-5*(G14-$M14)/($M$1-G$1)</f>
        <v>0.47659460432888717</v>
      </c>
      <c r="I14" s="112">
        <f t="shared" ca="1" si="24"/>
        <v>0.47258960765385449</v>
      </c>
      <c r="J14" s="112">
        <f t="shared" ca="1" si="24"/>
        <v>0.46858461097882181</v>
      </c>
      <c r="K14" s="112">
        <f t="shared" ca="1" si="24"/>
        <v>0.46457961430378913</v>
      </c>
      <c r="L14" s="112">
        <f t="shared" ca="1" si="24"/>
        <v>0.46057461762875651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0.45656962095372383</v>
      </c>
    </row>
    <row r="15" spans="1:18" x14ac:dyDescent="0.25">
      <c r="A15" s="110" t="s">
        <v>18</v>
      </c>
      <c r="B15" s="110">
        <v>1</v>
      </c>
      <c r="C15" s="121">
        <f ca="1">MAX(0,IFERROR(VLOOKUP(MID(CELL("filename",$A$1),FIND("]",CELL("filename",$A$1))+1,255)&amp;$A15,_datainput!$A$1:$AE$345,4+C$1-1990,FALSE),0))</f>
        <v>0.24553909892509276</v>
      </c>
      <c r="D15" s="121">
        <f ca="1">MAX(0,IFERROR(VLOOKUP(MID(CELL("filename",$A$1),FIND("]",CELL("filename",$A$1))+1,255)&amp;$A15,_datainput!$A$1:$AE$345,4+D$1-1990,FALSE),0))</f>
        <v>0.25357482917916635</v>
      </c>
      <c r="E15" s="121">
        <f t="shared" ref="E15:F15" ca="1" si="25">D15-(D15-$G15)/($G$1-D$1)</f>
        <v>0.2557850132143597</v>
      </c>
      <c r="F15" s="121">
        <f t="shared" ca="1" si="25"/>
        <v>0.257995197249553</v>
      </c>
      <c r="G15" s="111">
        <f ca="1">INDEX(OFFSET(_summary!$T$26,0,MATCH(MID(CELL("filename",$A$1),FIND("]",CELL("filename",$A$1))+1,255),_summary!$U$25:$AI$25,0),140,1),MATCH($A15,_summary!$U$26:$U$54,0))</f>
        <v>0.26020538128474635</v>
      </c>
      <c r="H15" s="112">
        <f t="shared" ref="H15:L15" ca="1" si="26">G15-5*(G15-$M15)/($M$1-G$1)</f>
        <v>0.25803700310737349</v>
      </c>
      <c r="I15" s="112">
        <f t="shared" ca="1" si="26"/>
        <v>0.25586862493000062</v>
      </c>
      <c r="J15" s="112">
        <f t="shared" ca="1" si="26"/>
        <v>0.2537002467526277</v>
      </c>
      <c r="K15" s="112">
        <f t="shared" ca="1" si="26"/>
        <v>0.25153186857525478</v>
      </c>
      <c r="L15" s="112">
        <f t="shared" ca="1" si="26"/>
        <v>0.24936349039788192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0.24719511222050902</v>
      </c>
    </row>
    <row r="16" spans="1:18" x14ac:dyDescent="0.25">
      <c r="A16" s="110" t="s">
        <v>5</v>
      </c>
      <c r="B16" s="110">
        <v>1</v>
      </c>
      <c r="C16" s="121">
        <f ca="1">MAX(0,IFERROR(VLOOKUP(MID(CELL("filename",$A$1),FIND("]",CELL("filename",$A$1))+1,255)&amp;$A16,_datainput!$A$1:$AE$345,4+C$1-1990,FALSE),0))</f>
        <v>0.65769016872497688</v>
      </c>
      <c r="D16" s="121">
        <f ca="1">MAX(0,IFERROR(VLOOKUP(MID(CELL("filename",$A$1),FIND("]",CELL("filename",$A$1))+1,255)&amp;$A16,_datainput!$A$1:$AE$345,4+D$1-1990,FALSE),0))</f>
        <v>0.6489729440922144</v>
      </c>
      <c r="E16" s="121">
        <f t="shared" ref="E16:F16" ca="1" si="27">D16-(D16-$G16)/($G$1-D$1)</f>
        <v>0.64984405866008232</v>
      </c>
      <c r="F16" s="121">
        <f t="shared" ca="1" si="27"/>
        <v>0.65071517322795025</v>
      </c>
      <c r="G16" s="111">
        <f ca="1">INDEX(OFFSET(_summary!$T$26,0,MATCH(MID(CELL("filename",$A$1),FIND("]",CELL("filename",$A$1))+1,255),_summary!$U$25:$AI$25,0),140,1),MATCH($A16,_summary!$U$26:$U$54,0))</f>
        <v>0.65158628779581818</v>
      </c>
      <c r="H16" s="112">
        <f t="shared" ref="H16:L16" ca="1" si="28">G16-5*(G16-$M16)/($M$1-G$1)</f>
        <v>0.64615640206418634</v>
      </c>
      <c r="I16" s="112">
        <f t="shared" ca="1" si="28"/>
        <v>0.64072651633255451</v>
      </c>
      <c r="J16" s="112">
        <f t="shared" ca="1" si="28"/>
        <v>0.63529663060092267</v>
      </c>
      <c r="K16" s="112">
        <f t="shared" ca="1" si="28"/>
        <v>0.62986674486929084</v>
      </c>
      <c r="L16" s="112">
        <f t="shared" ca="1" si="28"/>
        <v>0.62443685913765901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0.61900697340602728</v>
      </c>
    </row>
    <row r="17" spans="1:13" x14ac:dyDescent="0.25">
      <c r="A17" s="110" t="s">
        <v>23</v>
      </c>
      <c r="B17" s="110">
        <v>1</v>
      </c>
      <c r="C17" s="121">
        <f ca="1">MAX(0,IFERROR(VLOOKUP(MID(CELL("filename",$A$1),FIND("]",CELL("filename",$A$1))+1,255)&amp;$A17,_datainput!$A$1:$AE$345,4+C$1-1990,FALSE),0))</f>
        <v>0.16066680676471207</v>
      </c>
      <c r="D17" s="121">
        <f ca="1">MAX(0,IFERROR(VLOOKUP(MID(CELL("filename",$A$1),FIND("]",CELL("filename",$A$1))+1,255)&amp;$A17,_datainput!$A$1:$AE$345,4+D$1-1990,FALSE),0))</f>
        <v>0.15243738482567185</v>
      </c>
      <c r="E17" s="121">
        <f t="shared" ref="E17:F17" ca="1" si="29">D17-(D17-$G17)/($G$1-D$1)</f>
        <v>0.14506975934695948</v>
      </c>
      <c r="F17" s="121">
        <f t="shared" ca="1" si="29"/>
        <v>0.13770213386824715</v>
      </c>
      <c r="G17" s="111">
        <f ca="1">INDEX(OFFSET(_summary!$T$26,0,MATCH(MID(CELL("filename",$A$1),FIND("]",CELL("filename",$A$1))+1,255),_summary!$U$25:$AI$25,0),140,1),MATCH($A17,_summary!$U$26:$U$54,0))</f>
        <v>0.13033450838953478</v>
      </c>
      <c r="H17" s="112">
        <f t="shared" ref="H17:L17" ca="1" si="30">G17-5*(G17-$M17)/($M$1-G$1)</f>
        <v>0.12924838748628867</v>
      </c>
      <c r="I17" s="112">
        <f t="shared" ca="1" si="30"/>
        <v>0.12816226658304253</v>
      </c>
      <c r="J17" s="112">
        <f t="shared" ca="1" si="30"/>
        <v>0.12707614567979642</v>
      </c>
      <c r="K17" s="112">
        <f t="shared" ca="1" si="30"/>
        <v>0.1259900247765503</v>
      </c>
      <c r="L17" s="112">
        <f t="shared" ca="1" si="30"/>
        <v>0.12490390387330416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0.12381778297005804</v>
      </c>
    </row>
    <row r="18" spans="1:13" x14ac:dyDescent="0.25">
      <c r="A18" s="110" t="s">
        <v>24</v>
      </c>
      <c r="B18" s="110">
        <v>1</v>
      </c>
      <c r="C18" s="121">
        <f ca="1">MAX(0,IFERROR(VLOOKUP(MID(CELL("filename",$A$1),FIND("]",CELL("filename",$A$1))+1,255)&amp;$A18,_datainput!$A$1:$AE$345,4+C$1-1990,FALSE),0))</f>
        <v>0.17705910957656537</v>
      </c>
      <c r="D18" s="121">
        <f ca="1">MAX(0,IFERROR(VLOOKUP(MID(CELL("filename",$A$1),FIND("]",CELL("filename",$A$1))+1,255)&amp;$A18,_datainput!$A$1:$AE$345,4+D$1-1990,FALSE),0))</f>
        <v>0.18607363138758401</v>
      </c>
      <c r="E18" s="121">
        <f t="shared" ref="E18:F18" ca="1" si="31">D18-(D18-$G18)/($G$1-D$1)</f>
        <v>0.1726259187073399</v>
      </c>
      <c r="F18" s="121">
        <f t="shared" ca="1" si="31"/>
        <v>0.15917820602709581</v>
      </c>
      <c r="G18" s="111">
        <f ca="1">INDEX(OFFSET(_summary!$T$26,0,MATCH(MID(CELL("filename",$A$1),FIND("]",CELL("filename",$A$1))+1,255),_summary!$U$25:$AI$25,0),140,1),MATCH($A18,_summary!$U$26:$U$54,0))</f>
        <v>0.1457304933468517</v>
      </c>
      <c r="H18" s="112">
        <f t="shared" ref="H18:L18" ca="1" si="32">G18-5*(G18-$M18)/($M$1-G$1)</f>
        <v>0.14451607256896126</v>
      </c>
      <c r="I18" s="112">
        <f t="shared" ca="1" si="32"/>
        <v>0.14330165179107082</v>
      </c>
      <c r="J18" s="112">
        <f t="shared" ca="1" si="32"/>
        <v>0.14208723101318038</v>
      </c>
      <c r="K18" s="112">
        <f t="shared" ca="1" si="32"/>
        <v>0.14087281023528997</v>
      </c>
      <c r="L18" s="112">
        <f t="shared" ca="1" si="32"/>
        <v>0.13965838945739956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0.13844396867950912</v>
      </c>
    </row>
    <row r="19" spans="1:13" x14ac:dyDescent="0.25">
      <c r="A19" s="110" t="s">
        <v>27</v>
      </c>
      <c r="B19" s="110">
        <v>1</v>
      </c>
      <c r="C19" s="121">
        <f ca="1">MAX(0,IFERROR(VLOOKUP(MID(CELL("filename",$A$1),FIND("]",CELL("filename",$A$1))+1,255)&amp;$A19,_datainput!$A$1:$AE$345,4+C$1-1990,FALSE),0))</f>
        <v>0.50250254782172932</v>
      </c>
      <c r="D19" s="121">
        <f ca="1">MAX(0,IFERROR(VLOOKUP(MID(CELL("filename",$A$1),FIND("]",CELL("filename",$A$1))+1,255)&amp;$A19,_datainput!$A$1:$AE$345,4+D$1-1990,FALSE),0))</f>
        <v>0.51063874973741497</v>
      </c>
      <c r="E19" s="121">
        <f t="shared" ref="E19:F19" ca="1" si="33">D19-(D19-$G19)/($G$1-D$1)</f>
        <v>0.49557804042894588</v>
      </c>
      <c r="F19" s="121">
        <f t="shared" ca="1" si="33"/>
        <v>0.48051733112047679</v>
      </c>
      <c r="G19" s="111">
        <f ca="1">INDEX(OFFSET(_summary!$T$26,0,MATCH(MID(CELL("filename",$A$1),FIND("]",CELL("filename",$A$1))+1,255),_summary!$U$25:$AI$25,0),140,1),MATCH($A19,_summary!$U$26:$U$54,0))</f>
        <v>0.46545662181200764</v>
      </c>
      <c r="H19" s="112">
        <f t="shared" ref="H19:L19" ca="1" si="34">G19-5*(G19-$M19)/($M$1-G$1)</f>
        <v>0.46157781663024089</v>
      </c>
      <c r="I19" s="112">
        <f t="shared" ca="1" si="34"/>
        <v>0.45769901144847414</v>
      </c>
      <c r="J19" s="112">
        <f t="shared" ca="1" si="34"/>
        <v>0.45382020626670738</v>
      </c>
      <c r="K19" s="112">
        <f t="shared" ca="1" si="34"/>
        <v>0.44994140108494068</v>
      </c>
      <c r="L19" s="112">
        <f t="shared" ca="1" si="34"/>
        <v>0.44606259590317399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0.44218379072140723</v>
      </c>
    </row>
    <row r="20" spans="1:13" x14ac:dyDescent="0.25">
      <c r="A20" s="110" t="s">
        <v>29</v>
      </c>
      <c r="B20" s="110">
        <v>1</v>
      </c>
      <c r="C20" s="121">
        <f ca="1">MAX(0,IFERROR(VLOOKUP(MID(CELL("filename",$A$1),FIND("]",CELL("filename",$A$1))+1,255)&amp;$A20,_datainput!$A$1:$AE$345,4+C$1-1990,FALSE),0))</f>
        <v>0.57467877150531943</v>
      </c>
      <c r="D20" s="121">
        <f ca="1">MAX(0,IFERROR(VLOOKUP(MID(CELL("filename",$A$1),FIND("]",CELL("filename",$A$1))+1,255)&amp;$A20,_datainput!$A$1:$AE$345,4+D$1-1990,FALSE),0))</f>
        <v>0.57242897297634643</v>
      </c>
      <c r="E20" s="121">
        <f t="shared" ref="E20:F20" ca="1" si="35">D20-(D20-$G20)/($G$1-D$1)</f>
        <v>0.56560524143615909</v>
      </c>
      <c r="F20" s="121">
        <f t="shared" ca="1" si="35"/>
        <v>0.55878150989597164</v>
      </c>
      <c r="G20" s="111">
        <f ca="1">INDEX(OFFSET(_summary!$T$26,0,MATCH(MID(CELL("filename",$A$1),FIND("]",CELL("filename",$A$1))+1,255),_summary!$U$25:$AI$25,0),140,1),MATCH($A20,_summary!$U$26:$U$54,0))</f>
        <v>0.5519577783557843</v>
      </c>
      <c r="H20" s="112">
        <f t="shared" ref="H20:L20" ca="1" si="36">G20-5*(G20-$M20)/($M$1-G$1)</f>
        <v>0.54735813020281943</v>
      </c>
      <c r="I20" s="112">
        <f t="shared" ca="1" si="36"/>
        <v>0.54275848204985455</v>
      </c>
      <c r="J20" s="112">
        <f t="shared" ca="1" si="36"/>
        <v>0.53815883389688968</v>
      </c>
      <c r="K20" s="112">
        <f t="shared" ca="1" si="36"/>
        <v>0.5335591857439248</v>
      </c>
      <c r="L20" s="112">
        <f t="shared" ca="1" si="36"/>
        <v>0.52895953759095993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0.52435988943799505</v>
      </c>
    </row>
    <row r="21" spans="1:13" x14ac:dyDescent="0.25">
      <c r="A21" s="110" t="s">
        <v>8</v>
      </c>
      <c r="B21" s="110">
        <v>1</v>
      </c>
      <c r="C21" s="121">
        <f ca="1">MAX(0,IFERROR(VLOOKUP(MID(CELL("filename",$A$1),FIND("]",CELL("filename",$A$1))+1,255)&amp;$A21,_datainput!$A$1:$AE$345,4+C$1-1990,FALSE),0))</f>
        <v>0.87962105562686987</v>
      </c>
      <c r="D21" s="121">
        <f ca="1">MAX(0,IFERROR(VLOOKUP(MID(CELL("filename",$A$1),FIND("]",CELL("filename",$A$1))+1,255)&amp;$A21,_datainput!$A$1:$AE$345,4+D$1-1990,FALSE),0))</f>
        <v>0.87472821606949747</v>
      </c>
      <c r="E21" s="121">
        <f t="shared" ref="E21:F21" ca="1" si="37">D21-(D21-$G21)/($G$1-D$1)</f>
        <v>0.88447714713289638</v>
      </c>
      <c r="F21" s="121">
        <f t="shared" ca="1" si="37"/>
        <v>0.8942260781962954</v>
      </c>
      <c r="G21" s="111">
        <f ca="1">INDEX(OFFSET(_summary!$T$26,0,MATCH(MID(CELL("filename",$A$1),FIND("]",CELL("filename",$A$1))+1,255),_summary!$U$25:$AI$25,0),140,1),MATCH($A21,_summary!$U$26:$U$54,0))</f>
        <v>0.90397500925969432</v>
      </c>
      <c r="H21" s="112">
        <f t="shared" ref="H21:L21" ca="1" si="38">G21-5*(G21-$M21)/($M$1-G$1)</f>
        <v>0.89644188418253024</v>
      </c>
      <c r="I21" s="112">
        <f t="shared" ca="1" si="38"/>
        <v>0.88890875910536615</v>
      </c>
      <c r="J21" s="112">
        <f t="shared" ca="1" si="38"/>
        <v>0.88137563402820196</v>
      </c>
      <c r="K21" s="112">
        <f t="shared" ca="1" si="38"/>
        <v>0.87384250895103788</v>
      </c>
      <c r="L21" s="112">
        <f t="shared" ca="1" si="38"/>
        <v>0.8663093838738738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0.8587762587967096</v>
      </c>
    </row>
    <row r="22" spans="1:13" x14ac:dyDescent="0.25">
      <c r="A22" s="110" t="s">
        <v>6</v>
      </c>
      <c r="B22" s="110">
        <v>1</v>
      </c>
      <c r="C22" s="121">
        <f ca="1">MAX(0,IFERROR(VLOOKUP(MID(CELL("filename",$A$1),FIND("]",CELL("filename",$A$1))+1,255)&amp;$A22,_datainput!$A$1:$AE$345,4+C$1-1990,FALSE),0))</f>
        <v>0.24703058057926064</v>
      </c>
      <c r="D22" s="121">
        <f ca="1">MAX(0,IFERROR(VLOOKUP(MID(CELL("filename",$A$1),FIND("]",CELL("filename",$A$1))+1,255)&amp;$A22,_datainput!$A$1:$AE$345,4+D$1-1990,FALSE),0))</f>
        <v>0.25646828931519755</v>
      </c>
      <c r="E22" s="121">
        <f t="shared" ref="E22:F22" ca="1" si="39">D22-(D22-$G22)/($G$1-D$1)</f>
        <v>0.25084339242239173</v>
      </c>
      <c r="F22" s="121">
        <f t="shared" ca="1" si="39"/>
        <v>0.24521849552958588</v>
      </c>
      <c r="G22" s="111">
        <f ca="1">INDEX(OFFSET(_summary!$T$26,0,MATCH(MID(CELL("filename",$A$1),FIND("]",CELL("filename",$A$1))+1,255),_summary!$U$25:$AI$25,0),140,1),MATCH($A22,_summary!$U$26:$U$54,0))</f>
        <v>0.23959359863678004</v>
      </c>
      <c r="H22" s="112">
        <f t="shared" ref="H22:L22" ca="1" si="40">G22-5*(G22-$M22)/($M$1-G$1)</f>
        <v>0.23759698531480686</v>
      </c>
      <c r="I22" s="112">
        <f t="shared" ca="1" si="40"/>
        <v>0.23560037199283368</v>
      </c>
      <c r="J22" s="112">
        <f t="shared" ca="1" si="40"/>
        <v>0.23360375867086053</v>
      </c>
      <c r="K22" s="112">
        <f t="shared" ca="1" si="40"/>
        <v>0.23160714534888735</v>
      </c>
      <c r="L22" s="112">
        <f t="shared" ca="1" si="40"/>
        <v>0.22961053202691417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0.22761391870494102</v>
      </c>
    </row>
    <row r="23" spans="1:13" x14ac:dyDescent="0.25">
      <c r="A23" s="110" t="s">
        <v>21</v>
      </c>
      <c r="B23" s="110">
        <v>1</v>
      </c>
      <c r="C23" s="121">
        <f ca="1">MAX(0,IFERROR(VLOOKUP(MID(CELL("filename",$A$1),FIND("]",CELL("filename",$A$1))+1,255)&amp;$A23,_datainput!$A$1:$AE$345,4+C$1-1990,FALSE),0))</f>
        <v>0.17376711579608162</v>
      </c>
      <c r="D23" s="121">
        <f ca="1">MAX(0,IFERROR(VLOOKUP(MID(CELL("filename",$A$1),FIND("]",CELL("filename",$A$1))+1,255)&amp;$A23,_datainput!$A$1:$AE$345,4+D$1-1990,FALSE),0))</f>
        <v>0.17636991999061599</v>
      </c>
      <c r="E23" s="121">
        <f t="shared" ref="E23:F23" ca="1" si="41">D23-(D23-$G23)/($G$1-D$1)</f>
        <v>0.17438373180727881</v>
      </c>
      <c r="F23" s="121">
        <f t="shared" ca="1" si="41"/>
        <v>0.17239754362394166</v>
      </c>
      <c r="G23" s="111">
        <f ca="1">INDEX(OFFSET(_summary!$T$26,0,MATCH(MID(CELL("filename",$A$1),FIND("]",CELL("filename",$A$1))+1,255),_summary!$U$25:$AI$25,0),140,1),MATCH($A23,_summary!$U$26:$U$54,0))</f>
        <v>0.17041135544060448</v>
      </c>
      <c r="H23" s="112">
        <f t="shared" ref="H23:L23" ca="1" si="42">G23-5*(G23-$M23)/($M$1-G$1)</f>
        <v>0.16899126081193278</v>
      </c>
      <c r="I23" s="112">
        <f t="shared" ca="1" si="42"/>
        <v>0.16757116618326107</v>
      </c>
      <c r="J23" s="112">
        <f t="shared" ca="1" si="42"/>
        <v>0.16615107155458936</v>
      </c>
      <c r="K23" s="112">
        <f t="shared" ca="1" si="42"/>
        <v>0.16473097692591765</v>
      </c>
      <c r="L23" s="112">
        <f t="shared" ca="1" si="42"/>
        <v>0.16331088229724594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0.16189078766857426</v>
      </c>
    </row>
    <row r="24" spans="1:13" x14ac:dyDescent="0.25">
      <c r="A24" s="110" t="s">
        <v>10</v>
      </c>
      <c r="B24" s="110">
        <v>1</v>
      </c>
      <c r="C24" s="121">
        <f ca="1">MAX(0,IFERROR(VLOOKUP(MID(CELL("filename",$A$1),FIND("]",CELL("filename",$A$1))+1,255)&amp;$A24,_datainput!$A$1:$AE$345,4+C$1-1990,FALSE),0))</f>
        <v>0.39898645104259822</v>
      </c>
      <c r="D24" s="121">
        <f ca="1">MAX(0,IFERROR(VLOOKUP(MID(CELL("filename",$A$1),FIND("]",CELL("filename",$A$1))+1,255)&amp;$A24,_datainput!$A$1:$AE$345,4+D$1-1990,FALSE),0))</f>
        <v>0.4097872262765313</v>
      </c>
      <c r="E24" s="121">
        <f t="shared" ref="E24:F24" ca="1" si="43">D24-(D24-$G24)/($G$1-D$1)</f>
        <v>0.41090668394572849</v>
      </c>
      <c r="F24" s="121">
        <f t="shared" ca="1" si="43"/>
        <v>0.41202614161492568</v>
      </c>
      <c r="G24" s="111">
        <f ca="1">INDEX(OFFSET(_summary!$T$26,0,MATCH(MID(CELL("filename",$A$1),FIND("]",CELL("filename",$A$1))+1,255),_summary!$U$25:$AI$25,0),140,1),MATCH($A24,_summary!$U$26:$U$54,0))</f>
        <v>0.41314559928412281</v>
      </c>
      <c r="H24" s="112">
        <f t="shared" ref="H24:L24" ca="1" si="44">G24-5*(G24-$M24)/($M$1-G$1)</f>
        <v>0.40970271929008845</v>
      </c>
      <c r="I24" s="112">
        <f t="shared" ca="1" si="44"/>
        <v>0.40625983929605408</v>
      </c>
      <c r="J24" s="112">
        <f t="shared" ca="1" si="44"/>
        <v>0.40281695930201972</v>
      </c>
      <c r="K24" s="112">
        <f t="shared" ca="1" si="44"/>
        <v>0.39937407930798535</v>
      </c>
      <c r="L24" s="112">
        <f t="shared" ca="1" si="44"/>
        <v>0.39593119931395104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0.39248831931991668</v>
      </c>
    </row>
    <row r="25" spans="1:13" x14ac:dyDescent="0.25">
      <c r="A25" s="110" t="s">
        <v>20</v>
      </c>
      <c r="B25" s="110">
        <v>1</v>
      </c>
      <c r="C25" s="121">
        <f ca="1">MAX(0,IFERROR(VLOOKUP(MID(CELL("filename",$A$1),FIND("]",CELL("filename",$A$1))+1,255)&amp;$A25,_datainput!$A$1:$AE$345,4+C$1-1990,FALSE),0))</f>
        <v>0.83963107105221457</v>
      </c>
      <c r="D25" s="121">
        <f ca="1">MAX(0,IFERROR(VLOOKUP(MID(CELL("filename",$A$1),FIND("]",CELL("filename",$A$1))+1,255)&amp;$A25,_datainput!$A$1:$AE$345,4+D$1-1990,FALSE),0))</f>
        <v>0.84561576672912453</v>
      </c>
      <c r="E25" s="121">
        <f t="shared" ref="E25:F25" ca="1" si="45">D25-(D25-$G25)/($G$1-D$1)</f>
        <v>0.84742485570247239</v>
      </c>
      <c r="F25" s="121">
        <f t="shared" ca="1" si="45"/>
        <v>0.84923394467582025</v>
      </c>
      <c r="G25" s="111">
        <f ca="1">INDEX(OFFSET(_summary!$T$26,0,MATCH(MID(CELL("filename",$A$1),FIND("]",CELL("filename",$A$1))+1,255),_summary!$U$25:$AI$25,0),140,1),MATCH($A25,_summary!$U$26:$U$54,0))</f>
        <v>0.85104303364916811</v>
      </c>
      <c r="H25" s="112">
        <f t="shared" ref="H25:L25" ca="1" si="46">G25-5*(G25-$M25)/($M$1-G$1)</f>
        <v>0.84395100836875836</v>
      </c>
      <c r="I25" s="112">
        <f t="shared" ca="1" si="46"/>
        <v>0.83685898308834861</v>
      </c>
      <c r="J25" s="112">
        <f t="shared" ca="1" si="46"/>
        <v>0.82976695780793885</v>
      </c>
      <c r="K25" s="112">
        <f t="shared" ca="1" si="46"/>
        <v>0.8226749325275291</v>
      </c>
      <c r="L25" s="112">
        <f t="shared" ca="1" si="46"/>
        <v>0.81558290724711946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0.80849088196670971</v>
      </c>
    </row>
    <row r="26" spans="1:13" x14ac:dyDescent="0.25">
      <c r="A26" s="110" t="s">
        <v>26</v>
      </c>
      <c r="B26" s="110">
        <v>1</v>
      </c>
      <c r="C26" s="121">
        <f ca="1">MAX(0,IFERROR(VLOOKUP(MID(CELL("filename",$A$1),FIND("]",CELL("filename",$A$1))+1,255)&amp;$A26,_datainput!$A$1:$AE$345,4+C$1-1990,FALSE),0))</f>
        <v>0.13346168787136359</v>
      </c>
      <c r="D26" s="121">
        <f ca="1">MAX(0,IFERROR(VLOOKUP(MID(CELL("filename",$A$1),FIND("]",CELL("filename",$A$1))+1,255)&amp;$A26,_datainput!$A$1:$AE$345,4+D$1-1990,FALSE),0))</f>
        <v>0.14216932424030782</v>
      </c>
      <c r="E26" s="121">
        <f t="shared" ref="E26:F26" ca="1" si="47">D26-(D26-$G26)/($G$1-D$1)</f>
        <v>0.13708675432991238</v>
      </c>
      <c r="F26" s="121">
        <f t="shared" ca="1" si="47"/>
        <v>0.13200418441951695</v>
      </c>
      <c r="G26" s="111">
        <f ca="1">INDEX(OFFSET(_summary!$T$26,0,MATCH(MID(CELL("filename",$A$1),FIND("]",CELL("filename",$A$1))+1,255),_summary!$U$25:$AI$25,0),140,1),MATCH($A26,_summary!$U$26:$U$54,0))</f>
        <v>0.12692161450912148</v>
      </c>
      <c r="H26" s="112">
        <f t="shared" ref="H26:L26" ca="1" si="48">G26-5*(G26-$M26)/($M$1-G$1)</f>
        <v>0.12586393438821214</v>
      </c>
      <c r="I26" s="112">
        <f t="shared" ca="1" si="48"/>
        <v>0.1248062542673028</v>
      </c>
      <c r="J26" s="112">
        <f t="shared" ca="1" si="48"/>
        <v>0.12374857414639345</v>
      </c>
      <c r="K26" s="112">
        <f t="shared" ca="1" si="48"/>
        <v>0.12269089402548411</v>
      </c>
      <c r="L26" s="112">
        <f t="shared" ca="1" si="48"/>
        <v>0.12163321390457477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0.12057553378366541</v>
      </c>
    </row>
    <row r="27" spans="1:13" x14ac:dyDescent="0.25">
      <c r="A27" s="110" t="s">
        <v>7</v>
      </c>
      <c r="B27" s="110">
        <v>1</v>
      </c>
      <c r="C27" s="121">
        <f ca="1">MAX(0,IFERROR(VLOOKUP(MID(CELL("filename",$A$1),FIND("]",CELL("filename",$A$1))+1,255)&amp;$A27,_datainput!$A$1:$AE$345,4+C$1-1990,FALSE),0))</f>
        <v>0.34644775531012773</v>
      </c>
      <c r="D27" s="121">
        <f ca="1">MAX(0,IFERROR(VLOOKUP(MID(CELL("filename",$A$1),FIND("]",CELL("filename",$A$1))+1,255)&amp;$A27,_datainput!$A$1:$AE$345,4+D$1-1990,FALSE),0))</f>
        <v>0.35681122821468075</v>
      </c>
      <c r="E27" s="121">
        <f t="shared" ref="E27:F27" ca="1" si="49">D27-(D27-$G27)/($G$1-D$1)</f>
        <v>0.34903289465028287</v>
      </c>
      <c r="F27" s="121">
        <f t="shared" ca="1" si="49"/>
        <v>0.34125456108588503</v>
      </c>
      <c r="G27" s="111">
        <f ca="1">INDEX(OFFSET(_summary!$T$26,0,MATCH(MID(CELL("filename",$A$1),FIND("]",CELL("filename",$A$1))+1,255),_summary!$U$25:$AI$25,0),140,1),MATCH($A27,_summary!$U$26:$U$54,0))</f>
        <v>0.33347622752148715</v>
      </c>
      <c r="H27" s="112">
        <f t="shared" ref="H27:L27" ca="1" si="50">G27-5*(G27-$M27)/($M$1-G$1)</f>
        <v>0.33069725895880808</v>
      </c>
      <c r="I27" s="112">
        <f t="shared" ca="1" si="50"/>
        <v>0.32791829039612902</v>
      </c>
      <c r="J27" s="112">
        <f t="shared" ca="1" si="50"/>
        <v>0.32513932183344996</v>
      </c>
      <c r="K27" s="112">
        <f t="shared" ca="1" si="50"/>
        <v>0.32236035327077089</v>
      </c>
      <c r="L27" s="112">
        <f t="shared" ca="1" si="50"/>
        <v>0.31958138470809183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0.31680241614541277</v>
      </c>
    </row>
    <row r="28" spans="1:13" x14ac:dyDescent="0.25">
      <c r="A28" s="110" t="s">
        <v>9</v>
      </c>
      <c r="B28" s="110">
        <v>1</v>
      </c>
      <c r="C28" s="121">
        <f ca="1">MAX(0,IFERROR(VLOOKUP(MID(CELL("filename",$A$1),FIND("]",CELL("filename",$A$1))+1,255)&amp;$A28,_datainput!$A$1:$AE$345,4+C$1-1990,FALSE),0))</f>
        <v>1.0840268384225318E-2</v>
      </c>
      <c r="D28" s="121">
        <f ca="1">MAX(0,IFERROR(VLOOKUP(MID(CELL("filename",$A$1),FIND("]",CELL("filename",$A$1))+1,255)&amp;$A28,_datainput!$A$1:$AE$345,4+D$1-1990,FALSE),0))</f>
        <v>1.2642640255960989E-2</v>
      </c>
      <c r="E28" s="121">
        <f t="shared" ref="E28:F28" ca="1" si="51">D28-(D28-$G28)/($G$1-D$1)</f>
        <v>1.2243618005436378E-2</v>
      </c>
      <c r="F28" s="121">
        <f t="shared" ca="1" si="51"/>
        <v>1.1844595754911768E-2</v>
      </c>
      <c r="G28" s="111">
        <f ca="1">INDEX(OFFSET(_summary!$T$26,0,MATCH(MID(CELL("filename",$A$1),FIND("]",CELL("filename",$A$1))+1,255),_summary!$U$25:$AI$25,0),140,1),MATCH($A28,_summary!$U$26:$U$54,0))</f>
        <v>1.1445573504387156E-2</v>
      </c>
      <c r="H28" s="112">
        <f t="shared" ref="H28:L28" ca="1" si="52">G28-5*(G28-$M28)/($M$1-G$1)</f>
        <v>1.135019372518393E-2</v>
      </c>
      <c r="I28" s="112">
        <f t="shared" ca="1" si="52"/>
        <v>1.1254813945980704E-2</v>
      </c>
      <c r="J28" s="112">
        <f t="shared" ca="1" si="52"/>
        <v>1.1159434166777477E-2</v>
      </c>
      <c r="K28" s="112">
        <f t="shared" ca="1" si="52"/>
        <v>1.1064054387574251E-2</v>
      </c>
      <c r="L28" s="112">
        <f t="shared" ca="1" si="52"/>
        <v>1.0968674608371025E-2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1.0873294829167797E-2</v>
      </c>
    </row>
    <row r="29" spans="1:13" x14ac:dyDescent="0.25">
      <c r="A29" s="110" t="s">
        <v>14</v>
      </c>
      <c r="B29" s="110">
        <v>1</v>
      </c>
      <c r="C29" s="121">
        <f ca="1">MAX(0,IFERROR(VLOOKUP(MID(CELL("filename",$A$1),FIND("]",CELL("filename",$A$1))+1,255)&amp;$A29,_datainput!$A$1:$AE$345,4+C$1-1990,FALSE),0))</f>
        <v>0.27978823736806535</v>
      </c>
      <c r="D29" s="121">
        <f ca="1">MAX(0,IFERROR(VLOOKUP(MID(CELL("filename",$A$1),FIND("]",CELL("filename",$A$1))+1,255)&amp;$A29,_datainput!$A$1:$AE$345,4+D$1-1990,FALSE),0))</f>
        <v>0.27978823736806535</v>
      </c>
      <c r="E29" s="121">
        <f t="shared" ref="E29:F29" ca="1" si="53">D29-(D29-$G29)/($G$1-D$1)</f>
        <v>0.27156815952383212</v>
      </c>
      <c r="F29" s="121">
        <f t="shared" ca="1" si="53"/>
        <v>0.26334808167959889</v>
      </c>
      <c r="G29" s="111">
        <f ca="1">INDEX(OFFSET(_summary!$T$26,0,MATCH(MID(CELL("filename",$A$1),FIND("]",CELL("filename",$A$1))+1,255),_summary!$U$25:$AI$25,0),140,1),MATCH($A29,_summary!$U$26:$U$54,0))</f>
        <v>0.25512800383536571</v>
      </c>
      <c r="H29" s="112">
        <f t="shared" ref="H29:L29" ca="1" si="54">G29-5*(G29-$M29)/($M$1-G$1)</f>
        <v>0.25300193713673769</v>
      </c>
      <c r="I29" s="112">
        <f t="shared" ca="1" si="54"/>
        <v>0.25087587043810966</v>
      </c>
      <c r="J29" s="112">
        <f t="shared" ca="1" si="54"/>
        <v>0.24874980373948161</v>
      </c>
      <c r="K29" s="112">
        <f t="shared" ca="1" si="54"/>
        <v>0.24662373704085355</v>
      </c>
      <c r="L29" s="112">
        <f t="shared" ca="1" si="54"/>
        <v>0.24449767034222547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0.24237160364359742</v>
      </c>
    </row>
    <row r="30" spans="1:13" x14ac:dyDescent="0.25">
      <c r="A30" s="110" t="s">
        <v>4</v>
      </c>
      <c r="B30" s="110">
        <v>1</v>
      </c>
      <c r="C30" s="121">
        <f ca="1">MAX(0,IFERROR(VLOOKUP(MID(CELL("filename",$A$1),FIND("]",CELL("filename",$A$1))+1,255)&amp;$A30,_datainput!$A$1:$AE$345,4+C$1-1990,FALSE),0))</f>
        <v>0.72931197953764182</v>
      </c>
      <c r="D30" s="121">
        <f ca="1">MAX(0,IFERROR(VLOOKUP(MID(CELL("filename",$A$1),FIND("]",CELL("filename",$A$1))+1,255)&amp;$A30,_datainput!$A$1:$AE$345,4+D$1-1990,FALSE),0))</f>
        <v>0.72384748423873313</v>
      </c>
      <c r="E30" s="121">
        <f t="shared" ref="E30:F30" ca="1" si="55">D30-(D30-$G30)/($G$1-D$1)</f>
        <v>0.73050846084872134</v>
      </c>
      <c r="F30" s="121">
        <f t="shared" ca="1" si="55"/>
        <v>0.73716943745870966</v>
      </c>
      <c r="G30" s="111">
        <f ca="1">INDEX(OFFSET(_summary!$T$26,0,MATCH(MID(CELL("filename",$A$1),FIND("]",CELL("filename",$A$1))+1,255),_summary!$U$25:$AI$25,0),140,1),MATCH($A30,_summary!$U$26:$U$54,0))</f>
        <v>0.74383041406869788</v>
      </c>
      <c r="H30" s="112">
        <f t="shared" ref="H30:L30" ca="1" si="56">G30-5*(G30-$M30)/($M$1-G$1)</f>
        <v>0.73763182728479204</v>
      </c>
      <c r="I30" s="112">
        <f t="shared" ca="1" si="56"/>
        <v>0.73143324050088621</v>
      </c>
      <c r="J30" s="112">
        <f t="shared" ca="1" si="56"/>
        <v>0.72523465371698037</v>
      </c>
      <c r="K30" s="112">
        <f t="shared" ca="1" si="56"/>
        <v>0.71903606693307454</v>
      </c>
      <c r="L30" s="112">
        <f t="shared" ca="1" si="56"/>
        <v>0.71283748014916881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0.70663889336526298</v>
      </c>
    </row>
    <row r="31" spans="1:13" x14ac:dyDescent="0.25">
      <c r="A31" s="110" t="s">
        <v>12</v>
      </c>
      <c r="B31" s="110">
        <f t="shared" ref="B31:B62" si="57">B2+1</f>
        <v>2</v>
      </c>
      <c r="C31" s="121">
        <f ca="1">MAX(0,IFERROR(VLOOKUP(MID(CELL("filename",$A$1),FIND("]",CELL("filename",$A$1))+1,255)&amp;$A31,_datainput!$A$1:$AE$345,4+C$1-1990,FALSE),0))</f>
        <v>0.30487116783088003</v>
      </c>
      <c r="D31" s="121">
        <f ca="1">MAX(0,IFERROR(VLOOKUP(MID(CELL("filename",$A$1),FIND("]",CELL("filename",$A$1))+1,255)&amp;$A31,_datainput!$A$1:$AE$345,4+D$1-1990,FALSE),0))</f>
        <v>0.30299148326414904</v>
      </c>
      <c r="E31" s="121">
        <f t="shared" ref="E31:F31" ca="1" si="58">D31-(D31-$G31)/($G$1-D$1)</f>
        <v>0.30088789482744138</v>
      </c>
      <c r="F31" s="121">
        <f t="shared" ca="1" si="58"/>
        <v>0.29878430639073372</v>
      </c>
      <c r="G31" s="111">
        <f ca="1">INDEX(OFFSET(_summary!$T$26,0,MATCH(MID(CELL("filename",$A$1),FIND("]",CELL("filename",$A$1))+1,255),_summary!$U$25:$AI$25,0),140,1),MATCH($A31,_summary!$U$26:$U$54,0))</f>
        <v>0.29668071795402601</v>
      </c>
      <c r="H31" s="112">
        <f t="shared" ref="H31:L31" ca="1" si="59">G31-5*(G31-$M31)/($M$1-G$1)</f>
        <v>0.2719573247911905</v>
      </c>
      <c r="I31" s="112">
        <f t="shared" ca="1" si="59"/>
        <v>0.247233931628355</v>
      </c>
      <c r="J31" s="112">
        <f t="shared" ca="1" si="59"/>
        <v>0.22251053846551949</v>
      </c>
      <c r="K31" s="112">
        <f t="shared" ca="1" si="59"/>
        <v>0.19778714530268399</v>
      </c>
      <c r="L31" s="112">
        <f t="shared" ca="1" si="59"/>
        <v>0.17306375213984848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0.148340358977013</v>
      </c>
    </row>
    <row r="32" spans="1:13" x14ac:dyDescent="0.25">
      <c r="A32" s="110" t="s">
        <v>1</v>
      </c>
      <c r="B32" s="110">
        <f t="shared" si="57"/>
        <v>2</v>
      </c>
      <c r="C32" s="121">
        <f ca="1">MAX(0,IFERROR(VLOOKUP(MID(CELL("filename",$A$1),FIND("]",CELL("filename",$A$1))+1,255)&amp;$A32,_datainput!$A$1:$AE$345,4+C$1-1990,FALSE),0))</f>
        <v>0.47762711639749778</v>
      </c>
      <c r="D32" s="121">
        <f ca="1">MAX(0,IFERROR(VLOOKUP(MID(CELL("filename",$A$1),FIND("]",CELL("filename",$A$1))+1,255)&amp;$A32,_datainput!$A$1:$AE$345,4+D$1-1990,FALSE),0))</f>
        <v>0.47633497294168903</v>
      </c>
      <c r="E32" s="121">
        <f t="shared" ref="E32:F32" ca="1" si="60">D32-(D32-$G32)/($G$1-D$1)</f>
        <v>0.47520656692168434</v>
      </c>
      <c r="F32" s="121">
        <f t="shared" ca="1" si="60"/>
        <v>0.47407816090167965</v>
      </c>
      <c r="G32" s="111">
        <f ca="1">INDEX(OFFSET(_summary!$T$26,0,MATCH(MID(CELL("filename",$A$1),FIND("]",CELL("filename",$A$1))+1,255),_summary!$U$25:$AI$25,0),140,1),MATCH($A32,_summary!$U$26:$U$54,0))</f>
        <v>0.47294975488167496</v>
      </c>
      <c r="H32" s="112">
        <f t="shared" ref="H32:L32" ca="1" si="61">G32-5*(G32-$M32)/($M$1-G$1)</f>
        <v>0.43353727530820202</v>
      </c>
      <c r="I32" s="112">
        <f t="shared" ca="1" si="61"/>
        <v>0.39412479573472914</v>
      </c>
      <c r="J32" s="112">
        <f t="shared" ca="1" si="61"/>
        <v>0.3547123161612562</v>
      </c>
      <c r="K32" s="112">
        <f t="shared" ca="1" si="61"/>
        <v>0.31529983658778327</v>
      </c>
      <c r="L32" s="112">
        <f t="shared" ca="1" si="61"/>
        <v>0.27588735701431039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0.23647487744083748</v>
      </c>
    </row>
    <row r="33" spans="1:13" x14ac:dyDescent="0.25">
      <c r="A33" s="110" t="s">
        <v>19</v>
      </c>
      <c r="B33" s="110">
        <f t="shared" si="57"/>
        <v>2</v>
      </c>
      <c r="C33" s="121">
        <f ca="1">MAX(0,IFERROR(VLOOKUP(MID(CELL("filename",$A$1),FIND("]",CELL("filename",$A$1))+1,255)&amp;$A33,_datainput!$A$1:$AE$345,4+C$1-1990,FALSE),0))</f>
        <v>3.6060360110302531E-2</v>
      </c>
      <c r="D33" s="121">
        <f ca="1">MAX(0,IFERROR(VLOOKUP(MID(CELL("filename",$A$1),FIND("]",CELL("filename",$A$1))+1,255)&amp;$A33,_datainput!$A$1:$AE$345,4+D$1-1990,FALSE),0))</f>
        <v>3.7877176885081146E-2</v>
      </c>
      <c r="E33" s="121">
        <f t="shared" ref="E33:F33" ca="1" si="62">D33-(D33-$G33)/($G$1-D$1)</f>
        <v>3.5837931117785236E-2</v>
      </c>
      <c r="F33" s="121">
        <f t="shared" ca="1" si="62"/>
        <v>3.3798685350489327E-2</v>
      </c>
      <c r="G33" s="111">
        <f ca="1">INDEX(OFFSET(_summary!$T$26,0,MATCH(MID(CELL("filename",$A$1),FIND("]",CELL("filename",$A$1))+1,255),_summary!$U$25:$AI$25,0),140,1),MATCH($A33,_summary!$U$26:$U$54,0))</f>
        <v>3.1759439583193411E-2</v>
      </c>
      <c r="H33" s="112">
        <f t="shared" ref="H33:L33" ca="1" si="63">G33-5*(G33-$M33)/($M$1-G$1)</f>
        <v>2.9112819617927294E-2</v>
      </c>
      <c r="I33" s="112">
        <f t="shared" ca="1" si="63"/>
        <v>2.6466199652661178E-2</v>
      </c>
      <c r="J33" s="112">
        <f t="shared" ca="1" si="63"/>
        <v>2.3819579687395058E-2</v>
      </c>
      <c r="K33" s="112">
        <f t="shared" ca="1" si="63"/>
        <v>2.1172959722128942E-2</v>
      </c>
      <c r="L33" s="112">
        <f t="shared" ca="1" si="63"/>
        <v>1.8526339756862825E-2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1.5879719791596705E-2</v>
      </c>
    </row>
    <row r="34" spans="1:13" x14ac:dyDescent="0.25">
      <c r="A34" s="110" t="s">
        <v>22</v>
      </c>
      <c r="B34" s="110">
        <f t="shared" si="57"/>
        <v>2</v>
      </c>
      <c r="C34" s="121">
        <f ca="1">MAX(0,IFERROR(VLOOKUP(MID(CELL("filename",$A$1),FIND("]",CELL("filename",$A$1))+1,255)&amp;$A34,_datainput!$A$1:$AE$345,4+C$1-1990,FALSE),0))</f>
        <v>0.23627289466876752</v>
      </c>
      <c r="D34" s="121">
        <f ca="1">MAX(0,IFERROR(VLOOKUP(MID(CELL("filename",$A$1),FIND("]",CELL("filename",$A$1))+1,255)&amp;$A34,_datainput!$A$1:$AE$345,4+D$1-1990,FALSE),0))</f>
        <v>0.24525269315158627</v>
      </c>
      <c r="E34" s="121">
        <f t="shared" ref="E34:F34" ca="1" si="64">D34-(D34-$G34)/($G$1-D$1)</f>
        <v>0.24366923356297232</v>
      </c>
      <c r="F34" s="121">
        <f t="shared" ca="1" si="64"/>
        <v>0.24208577397435838</v>
      </c>
      <c r="G34" s="111">
        <f ca="1">INDEX(OFFSET(_summary!$T$26,0,MATCH(MID(CELL("filename",$A$1),FIND("]",CELL("filename",$A$1))+1,255),_summary!$U$25:$AI$25,0),140,1),MATCH($A34,_summary!$U$26:$U$54,0))</f>
        <v>0.24050231438574443</v>
      </c>
      <c r="H34" s="112">
        <f t="shared" ref="H34:L34" ca="1" si="65">G34-5*(G34-$M34)/($M$1-G$1)</f>
        <v>0.22046045485359905</v>
      </c>
      <c r="I34" s="112">
        <f t="shared" ca="1" si="65"/>
        <v>0.20041859532145367</v>
      </c>
      <c r="J34" s="112">
        <f t="shared" ca="1" si="65"/>
        <v>0.1803767357893083</v>
      </c>
      <c r="K34" s="112">
        <f t="shared" ca="1" si="65"/>
        <v>0.16033487625716294</v>
      </c>
      <c r="L34" s="112">
        <f t="shared" ca="1" si="65"/>
        <v>0.14029301672501759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0.12025115719287222</v>
      </c>
    </row>
    <row r="35" spans="1:13" x14ac:dyDescent="0.25">
      <c r="A35" s="110" t="s">
        <v>28</v>
      </c>
      <c r="B35" s="110">
        <f t="shared" si="57"/>
        <v>2</v>
      </c>
      <c r="C35" s="121">
        <f ca="1">MAX(0,IFERROR(VLOOKUP(MID(CELL("filename",$A$1),FIND("]",CELL("filename",$A$1))+1,255)&amp;$A35,_datainput!$A$1:$AE$345,4+C$1-1990,FALSE),0))</f>
        <v>0.10033929171486948</v>
      </c>
      <c r="D35" s="121">
        <f ca="1">MAX(0,IFERROR(VLOOKUP(MID(CELL("filename",$A$1),FIND("]",CELL("filename",$A$1))+1,255)&amp;$A35,_datainput!$A$1:$AE$345,4+D$1-1990,FALSE),0))</f>
        <v>9.4032678717643481E-2</v>
      </c>
      <c r="E35" s="121">
        <f t="shared" ref="E35:F35" ca="1" si="66">D35-(D35-$G35)/($G$1-D$1)</f>
        <v>9.7409534235182657E-2</v>
      </c>
      <c r="F35" s="121">
        <f t="shared" ca="1" si="66"/>
        <v>0.10078638975272183</v>
      </c>
      <c r="G35" s="111">
        <f ca="1">INDEX(OFFSET(_summary!$T$26,0,MATCH(MID(CELL("filename",$A$1),FIND("]",CELL("filename",$A$1))+1,255),_summary!$U$25:$AI$25,0),140,1),MATCH($A35,_summary!$U$26:$U$54,0))</f>
        <v>0.10416324527026102</v>
      </c>
      <c r="H35" s="112">
        <f t="shared" ref="H35:L35" ca="1" si="67">G35-5*(G35-$M35)/($M$1-G$1)</f>
        <v>9.5482974831072598E-2</v>
      </c>
      <c r="I35" s="112">
        <f t="shared" ca="1" si="67"/>
        <v>8.6802704391884172E-2</v>
      </c>
      <c r="J35" s="112">
        <f t="shared" ca="1" si="67"/>
        <v>7.8122433952695761E-2</v>
      </c>
      <c r="K35" s="112">
        <f t="shared" ca="1" si="67"/>
        <v>6.9442163513507349E-2</v>
      </c>
      <c r="L35" s="112">
        <f t="shared" ca="1" si="67"/>
        <v>6.076189307431893E-2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5.2081622635130512E-2</v>
      </c>
    </row>
    <row r="36" spans="1:13" x14ac:dyDescent="0.25">
      <c r="A36" s="110" t="s">
        <v>13</v>
      </c>
      <c r="B36" s="110">
        <f t="shared" si="57"/>
        <v>2</v>
      </c>
      <c r="C36" s="121">
        <f ca="1">MAX(0,IFERROR(VLOOKUP(MID(CELL("filename",$A$1),FIND("]",CELL("filename",$A$1))+1,255)&amp;$A36,_datainput!$A$1:$AE$345,4+C$1-1990,FALSE),0))</f>
        <v>0.35827595261745565</v>
      </c>
      <c r="D36" s="121">
        <f ca="1">MAX(0,IFERROR(VLOOKUP(MID(CELL("filename",$A$1),FIND("]",CELL("filename",$A$1))+1,255)&amp;$A36,_datainput!$A$1:$AE$345,4+D$1-1990,FALSE),0))</f>
        <v>0.35483142708654214</v>
      </c>
      <c r="E36" s="121">
        <f t="shared" ref="E36:F36" ca="1" si="68">D36-(D36-$G36)/($G$1-D$1)</f>
        <v>0.35676825463958817</v>
      </c>
      <c r="F36" s="121">
        <f t="shared" ca="1" si="68"/>
        <v>0.35870508219263419</v>
      </c>
      <c r="G36" s="111">
        <f ca="1">INDEX(OFFSET(_summary!$T$26,0,MATCH(MID(CELL("filename",$A$1),FIND("]",CELL("filename",$A$1))+1,255),_summary!$U$25:$AI$25,0),140,1),MATCH($A36,_summary!$U$26:$U$54,0))</f>
        <v>0.36064190974568017</v>
      </c>
      <c r="H36" s="112">
        <f t="shared" ref="H36:L36" ca="1" si="69">G36-5*(G36-$M36)/($M$1-G$1)</f>
        <v>0.33058841726687349</v>
      </c>
      <c r="I36" s="112">
        <f t="shared" ca="1" si="69"/>
        <v>0.30053492478806682</v>
      </c>
      <c r="J36" s="112">
        <f t="shared" ca="1" si="69"/>
        <v>0.27048143230926014</v>
      </c>
      <c r="K36" s="112">
        <f t="shared" ca="1" si="69"/>
        <v>0.24042793983045346</v>
      </c>
      <c r="L36" s="112">
        <f t="shared" ca="1" si="69"/>
        <v>0.21037444735164679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0.18032095487284008</v>
      </c>
    </row>
    <row r="37" spans="1:13" x14ac:dyDescent="0.25">
      <c r="A37" s="110" t="s">
        <v>17</v>
      </c>
      <c r="B37" s="110">
        <f t="shared" si="57"/>
        <v>2</v>
      </c>
      <c r="C37" s="121">
        <f ca="1">MAX(0,IFERROR(VLOOKUP(MID(CELL("filename",$A$1),FIND("]",CELL("filename",$A$1))+1,255)&amp;$A37,_datainput!$A$1:$AE$345,4+C$1-1990,FALSE),0))</f>
        <v>0.29100445836488453</v>
      </c>
      <c r="D37" s="121">
        <f ca="1">MAX(0,IFERROR(VLOOKUP(MID(CELL("filename",$A$1),FIND("]",CELL("filename",$A$1))+1,255)&amp;$A37,_datainput!$A$1:$AE$345,4+D$1-1990,FALSE),0))</f>
        <v>0.27994876568133992</v>
      </c>
      <c r="E37" s="121">
        <f t="shared" ref="E37:F37" ca="1" si="70">D37-(D37-$G37)/($G$1-D$1)</f>
        <v>0.29202196650493112</v>
      </c>
      <c r="F37" s="121">
        <f t="shared" ca="1" si="70"/>
        <v>0.30409516732852226</v>
      </c>
      <c r="G37" s="111">
        <f ca="1">INDEX(OFFSET(_summary!$T$26,0,MATCH(MID(CELL("filename",$A$1),FIND("]",CELL("filename",$A$1))+1,255),_summary!$U$25:$AI$25,0),140,1),MATCH($A37,_summary!$U$26:$U$54,0))</f>
        <v>0.31616836815211347</v>
      </c>
      <c r="H37" s="112">
        <f t="shared" ref="H37:L37" ca="1" si="71">G37-5*(G37-$M37)/($M$1-G$1)</f>
        <v>0.28982100413943734</v>
      </c>
      <c r="I37" s="112">
        <f t="shared" ca="1" si="71"/>
        <v>0.26347364012676122</v>
      </c>
      <c r="J37" s="112">
        <f t="shared" ca="1" si="71"/>
        <v>0.2371262761140851</v>
      </c>
      <c r="K37" s="112">
        <f t="shared" ca="1" si="71"/>
        <v>0.21077891210140898</v>
      </c>
      <c r="L37" s="112">
        <f t="shared" ca="1" si="71"/>
        <v>0.18443154808873286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0.15808418407605673</v>
      </c>
    </row>
    <row r="38" spans="1:13" x14ac:dyDescent="0.25">
      <c r="A38" s="110" t="s">
        <v>25</v>
      </c>
      <c r="B38" s="110">
        <f t="shared" si="57"/>
        <v>2</v>
      </c>
      <c r="C38" s="121">
        <f ca="1">MAX(0,IFERROR(VLOOKUP(MID(CELL("filename",$A$1),FIND("]",CELL("filename",$A$1))+1,255)&amp;$A38,_datainput!$A$1:$AE$345,4+C$1-1990,FALSE),0))</f>
        <v>0.11417738212675327</v>
      </c>
      <c r="D38" s="121">
        <f ca="1">MAX(0,IFERROR(VLOOKUP(MID(CELL("filename",$A$1),FIND("]",CELL("filename",$A$1))+1,255)&amp;$A38,_datainput!$A$1:$AE$345,4+D$1-1990,FALSE),0))</f>
        <v>0.10890313849062115</v>
      </c>
      <c r="E38" s="121">
        <f t="shared" ref="E38:F38" ca="1" si="72">D38-(D38-$G38)/($G$1-D$1)</f>
        <v>0.1068567812351555</v>
      </c>
      <c r="F38" s="121">
        <f t="shared" ca="1" si="72"/>
        <v>0.10481042397968987</v>
      </c>
      <c r="G38" s="111">
        <f ca="1">INDEX(OFFSET(_summary!$T$26,0,MATCH(MID(CELL("filename",$A$1),FIND("]",CELL("filename",$A$1))+1,255),_summary!$U$25:$AI$25,0),140,1),MATCH($A38,_summary!$U$26:$U$54,0))</f>
        <v>0.10276406672422422</v>
      </c>
      <c r="H38" s="112">
        <f t="shared" ref="H38:L38" ca="1" si="73">G38-5*(G38-$M38)/($M$1-G$1)</f>
        <v>9.4200394497205533E-2</v>
      </c>
      <c r="I38" s="112">
        <f t="shared" ca="1" si="73"/>
        <v>8.5636722270186844E-2</v>
      </c>
      <c r="J38" s="112">
        <f t="shared" ca="1" si="73"/>
        <v>7.7073050043168168E-2</v>
      </c>
      <c r="K38" s="112">
        <f t="shared" ca="1" si="73"/>
        <v>6.8509377816149478E-2</v>
      </c>
      <c r="L38" s="112">
        <f t="shared" ca="1" si="73"/>
        <v>5.9945705589130795E-2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5.1382033362112112E-2</v>
      </c>
    </row>
    <row r="39" spans="1:13" x14ac:dyDescent="0.25">
      <c r="A39" s="110" t="s">
        <v>11</v>
      </c>
      <c r="B39" s="110">
        <f t="shared" si="57"/>
        <v>2</v>
      </c>
      <c r="C39" s="121">
        <f ca="1">MAX(0,IFERROR(VLOOKUP(MID(CELL("filename",$A$1),FIND("]",CELL("filename",$A$1))+1,255)&amp;$A39,_datainput!$A$1:$AE$345,4+C$1-1990,FALSE),0))</f>
        <v>9.4713793696848177E-3</v>
      </c>
      <c r="D39" s="121">
        <f ca="1">MAX(0,IFERROR(VLOOKUP(MID(CELL("filename",$A$1),FIND("]",CELL("filename",$A$1))+1,255)&amp;$A39,_datainput!$A$1:$AE$345,4+D$1-1990,FALSE),0))</f>
        <v>9.1681702983730674E-3</v>
      </c>
      <c r="E39" s="121">
        <f t="shared" ref="E39:F39" ca="1" si="74">D39-(D39-$G39)/($G$1-D$1)</f>
        <v>9.7458619786451612E-3</v>
      </c>
      <c r="F39" s="121">
        <f t="shared" ca="1" si="74"/>
        <v>1.0323553658917253E-2</v>
      </c>
      <c r="G39" s="111">
        <f ca="1">INDEX(OFFSET(_summary!$T$26,0,MATCH(MID(CELL("filename",$A$1),FIND("]",CELL("filename",$A$1))+1,255),_summary!$U$25:$AI$25,0),140,1),MATCH($A39,_summary!$U$26:$U$54,0))</f>
        <v>1.0901245339189347E-2</v>
      </c>
      <c r="H39" s="112">
        <f t="shared" ref="H39:L39" ca="1" si="75">G39-5*(G39-$M39)/($M$1-G$1)</f>
        <v>9.9928082275902354E-3</v>
      </c>
      <c r="I39" s="112">
        <f t="shared" ca="1" si="75"/>
        <v>9.0843711159911238E-3</v>
      </c>
      <c r="J39" s="112">
        <f t="shared" ca="1" si="75"/>
        <v>8.1759340043920103E-3</v>
      </c>
      <c r="K39" s="112">
        <f t="shared" ca="1" si="75"/>
        <v>7.2674968927928978E-3</v>
      </c>
      <c r="L39" s="112">
        <f t="shared" ca="1" si="75"/>
        <v>6.3590597811937861E-3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5.4506226695946736E-3</v>
      </c>
    </row>
    <row r="40" spans="1:13" x14ac:dyDescent="0.25">
      <c r="A40" s="110" t="s">
        <v>3</v>
      </c>
      <c r="B40" s="110">
        <f t="shared" si="57"/>
        <v>2</v>
      </c>
      <c r="C40" s="121">
        <f ca="1">MAX(0,IFERROR(VLOOKUP(MID(CELL("filename",$A$1),FIND("]",CELL("filename",$A$1))+1,255)&amp;$A40,_datainput!$A$1:$AE$345,4+C$1-1990,FALSE),0))</f>
        <v>0.38426873215737256</v>
      </c>
      <c r="D40" s="121">
        <f ca="1">MAX(0,IFERROR(VLOOKUP(MID(CELL("filename",$A$1),FIND("]",CELL("filename",$A$1))+1,255)&amp;$A40,_datainput!$A$1:$AE$345,4+D$1-1990,FALSE),0))</f>
        <v>0.3829181884255588</v>
      </c>
      <c r="E40" s="121">
        <f t="shared" ref="E40:F40" ca="1" si="76">D40-(D40-$G40)/($G$1-D$1)</f>
        <v>0.38545632391313933</v>
      </c>
      <c r="F40" s="121">
        <f t="shared" ca="1" si="76"/>
        <v>0.38799445940071986</v>
      </c>
      <c r="G40" s="111">
        <f ca="1">INDEX(OFFSET(_summary!$T$26,0,MATCH(MID(CELL("filename",$A$1),FIND("]",CELL("filename",$A$1))+1,255),_summary!$U$25:$AI$25,0),140,1),MATCH($A40,_summary!$U$26:$U$54,0))</f>
        <v>0.39053259488830044</v>
      </c>
      <c r="H40" s="112">
        <f t="shared" ref="H40:L40" ca="1" si="77">G40-5*(G40-$M40)/($M$1-G$1)</f>
        <v>0.35798821198094205</v>
      </c>
      <c r="I40" s="112">
        <f t="shared" ca="1" si="77"/>
        <v>0.32544382907358371</v>
      </c>
      <c r="J40" s="112">
        <f t="shared" ca="1" si="77"/>
        <v>0.29289944616622532</v>
      </c>
      <c r="K40" s="112">
        <f t="shared" ca="1" si="77"/>
        <v>0.26035506325886693</v>
      </c>
      <c r="L40" s="112">
        <f t="shared" ca="1" si="77"/>
        <v>0.22781068035150859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0.19526629744415022</v>
      </c>
    </row>
    <row r="41" spans="1:13" x14ac:dyDescent="0.25">
      <c r="A41" s="110" t="s">
        <v>2</v>
      </c>
      <c r="B41" s="110">
        <f t="shared" si="57"/>
        <v>2</v>
      </c>
      <c r="C41" s="121">
        <f ca="1">MAX(0,IFERROR(VLOOKUP(MID(CELL("filename",$A$1),FIND("]",CELL("filename",$A$1))+1,255)&amp;$A41,_datainput!$A$1:$AE$345,4+C$1-1990,FALSE),0))</f>
        <v>0.50220983987211187</v>
      </c>
      <c r="D41" s="121">
        <f ca="1">MAX(0,IFERROR(VLOOKUP(MID(CELL("filename",$A$1),FIND("]",CELL("filename",$A$1))+1,255)&amp;$A41,_datainput!$A$1:$AE$345,4+D$1-1990,FALSE),0))</f>
        <v>0.49404163690466241</v>
      </c>
      <c r="E41" s="121">
        <f t="shared" ref="E41:F41" ca="1" si="78">D41-(D41-$G41)/($G$1-D$1)</f>
        <v>0.48742488653989452</v>
      </c>
      <c r="F41" s="121">
        <f t="shared" ca="1" si="78"/>
        <v>0.48080813617512663</v>
      </c>
      <c r="G41" s="111">
        <f ca="1">INDEX(OFFSET(_summary!$T$26,0,MATCH(MID(CELL("filename",$A$1),FIND("]",CELL("filename",$A$1))+1,255),_summary!$U$25:$AI$25,0),140,1),MATCH($A41,_summary!$U$26:$U$54,0))</f>
        <v>0.4741913858103588</v>
      </c>
      <c r="H41" s="112">
        <f t="shared" ref="H41:L41" ca="1" si="79">G41-5*(G41-$M41)/($M$1-G$1)</f>
        <v>0.4346754369928289</v>
      </c>
      <c r="I41" s="112">
        <f t="shared" ca="1" si="79"/>
        <v>0.395159488175299</v>
      </c>
      <c r="J41" s="112">
        <f t="shared" ca="1" si="79"/>
        <v>0.3556435393577691</v>
      </c>
      <c r="K41" s="112">
        <f t="shared" ca="1" si="79"/>
        <v>0.3161275905402392</v>
      </c>
      <c r="L41" s="112">
        <f t="shared" ca="1" si="79"/>
        <v>0.2766116417227093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0.2370956929051794</v>
      </c>
    </row>
    <row r="42" spans="1:13" x14ac:dyDescent="0.25">
      <c r="A42" s="110" t="s">
        <v>16</v>
      </c>
      <c r="B42" s="110">
        <f t="shared" si="57"/>
        <v>2</v>
      </c>
      <c r="C42" s="121">
        <f ca="1">MAX(0,IFERROR(VLOOKUP(MID(CELL("filename",$A$1),FIND("]",CELL("filename",$A$1))+1,255)&amp;$A42,_datainput!$A$1:$AE$345,4+C$1-1990,FALSE),0))</f>
        <v>0.10262831368485291</v>
      </c>
      <c r="D42" s="121">
        <f ca="1">MAX(0,IFERROR(VLOOKUP(MID(CELL("filename",$A$1),FIND("]",CELL("filename",$A$1))+1,255)&amp;$A42,_datainput!$A$1:$AE$345,4+D$1-1990,FALSE),0))</f>
        <v>0.11084067513652904</v>
      </c>
      <c r="E42" s="121">
        <f t="shared" ref="E42:F42" ca="1" si="80">D42-(D42-$G42)/($G$1-D$1)</f>
        <v>9.9066623596468117E-2</v>
      </c>
      <c r="F42" s="121">
        <f t="shared" ca="1" si="80"/>
        <v>8.7292572056407197E-2</v>
      </c>
      <c r="G42" s="111">
        <f ca="1">INDEX(OFFSET(_summary!$T$26,0,MATCH(MID(CELL("filename",$A$1),FIND("]",CELL("filename",$A$1))+1,255),_summary!$U$25:$AI$25,0),140,1),MATCH($A42,_summary!$U$26:$U$54,0))</f>
        <v>7.5518520516346277E-2</v>
      </c>
      <c r="H42" s="112">
        <f t="shared" ref="H42:L42" ca="1" si="81">G42-5*(G42-$M42)/($M$1-G$1)</f>
        <v>6.9225310473317425E-2</v>
      </c>
      <c r="I42" s="112">
        <f t="shared" ca="1" si="81"/>
        <v>6.2932100430288573E-2</v>
      </c>
      <c r="J42" s="112">
        <f t="shared" ca="1" si="81"/>
        <v>5.6638890387259715E-2</v>
      </c>
      <c r="K42" s="112">
        <f t="shared" ca="1" si="81"/>
        <v>5.0345680344230856E-2</v>
      </c>
      <c r="L42" s="112">
        <f t="shared" ca="1" si="81"/>
        <v>4.4052470301201997E-2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3.7759260258173138E-2</v>
      </c>
    </row>
    <row r="43" spans="1:13" x14ac:dyDescent="0.25">
      <c r="A43" s="110" t="s">
        <v>15</v>
      </c>
      <c r="B43" s="110">
        <f t="shared" si="57"/>
        <v>2</v>
      </c>
      <c r="C43" s="121">
        <f ca="1">MAX(0,IFERROR(VLOOKUP(MID(CELL("filename",$A$1),FIND("]",CELL("filename",$A$1))+1,255)&amp;$A43,_datainput!$A$1:$AE$345,4+C$1-1990,FALSE),0))</f>
        <v>0.54263731220026212</v>
      </c>
      <c r="D43" s="121">
        <f ca="1">MAX(0,IFERROR(VLOOKUP(MID(CELL("filename",$A$1),FIND("]",CELL("filename",$A$1))+1,255)&amp;$A43,_datainput!$A$1:$AE$345,4+D$1-1990,FALSE),0))</f>
        <v>0.56640883284767496</v>
      </c>
      <c r="E43" s="121">
        <f t="shared" ref="E43:F43" ca="1" si="82">D43-(D43-$G43)/($G$1-D$1)</f>
        <v>0.53780575556642329</v>
      </c>
      <c r="F43" s="121">
        <f t="shared" ca="1" si="82"/>
        <v>0.50920267828517152</v>
      </c>
      <c r="G43" s="111">
        <f ca="1">INDEX(OFFSET(_summary!$T$26,0,MATCH(MID(CELL("filename",$A$1),FIND("]",CELL("filename",$A$1))+1,255),_summary!$U$25:$AI$25,0),140,1),MATCH($A43,_summary!$U$26:$U$54,0))</f>
        <v>0.48059960100391985</v>
      </c>
      <c r="H43" s="112">
        <f t="shared" ref="H43:L43" ca="1" si="83">G43-5*(G43-$M43)/($M$1-G$1)</f>
        <v>0.44054963425359317</v>
      </c>
      <c r="I43" s="112">
        <f t="shared" ca="1" si="83"/>
        <v>0.40049966750326654</v>
      </c>
      <c r="J43" s="112">
        <f t="shared" ca="1" si="83"/>
        <v>0.36044970075293992</v>
      </c>
      <c r="K43" s="112">
        <f t="shared" ca="1" si="83"/>
        <v>0.32039973400261323</v>
      </c>
      <c r="L43" s="112">
        <f t="shared" ca="1" si="83"/>
        <v>0.28034976725228655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0.24029980050195993</v>
      </c>
    </row>
    <row r="44" spans="1:13" x14ac:dyDescent="0.25">
      <c r="A44" s="110" t="s">
        <v>18</v>
      </c>
      <c r="B44" s="110">
        <f t="shared" si="57"/>
        <v>2</v>
      </c>
      <c r="C44" s="121">
        <f ca="1">MAX(0,IFERROR(VLOOKUP(MID(CELL("filename",$A$1),FIND("]",CELL("filename",$A$1))+1,255)&amp;$A44,_datainput!$A$1:$AE$345,4+C$1-1990,FALSE),0))</f>
        <v>0.24553909892509276</v>
      </c>
      <c r="D44" s="121">
        <f ca="1">MAX(0,IFERROR(VLOOKUP(MID(CELL("filename",$A$1),FIND("]",CELL("filename",$A$1))+1,255)&amp;$A44,_datainput!$A$1:$AE$345,4+D$1-1990,FALSE),0))</f>
        <v>0.25357482917916635</v>
      </c>
      <c r="E44" s="121">
        <f t="shared" ref="E44:F44" ca="1" si="84">D44-(D44-$G44)/($G$1-D$1)</f>
        <v>0.2557850132143597</v>
      </c>
      <c r="F44" s="121">
        <f t="shared" ca="1" si="84"/>
        <v>0.257995197249553</v>
      </c>
      <c r="G44" s="111">
        <f ca="1">INDEX(OFFSET(_summary!$T$26,0,MATCH(MID(CELL("filename",$A$1),FIND("]",CELL("filename",$A$1))+1,255),_summary!$U$25:$AI$25,0),140,1),MATCH($A44,_summary!$U$26:$U$54,0))</f>
        <v>0.26020538128474635</v>
      </c>
      <c r="H44" s="112">
        <f t="shared" ref="H44:L44" ca="1" si="85">G44-5*(G44-$M44)/($M$1-G$1)</f>
        <v>0.23852159951101748</v>
      </c>
      <c r="I44" s="112">
        <f t="shared" ca="1" si="85"/>
        <v>0.21683781773728861</v>
      </c>
      <c r="J44" s="112">
        <f t="shared" ca="1" si="85"/>
        <v>0.19515403596355974</v>
      </c>
      <c r="K44" s="112">
        <f t="shared" ca="1" si="85"/>
        <v>0.17347025418983089</v>
      </c>
      <c r="L44" s="112">
        <f t="shared" ca="1" si="85"/>
        <v>0.15178647241610205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0.13010269064237318</v>
      </c>
    </row>
    <row r="45" spans="1:13" x14ac:dyDescent="0.25">
      <c r="A45" s="110" t="s">
        <v>5</v>
      </c>
      <c r="B45" s="110">
        <f t="shared" si="57"/>
        <v>2</v>
      </c>
      <c r="C45" s="121">
        <f ca="1">MAX(0,IFERROR(VLOOKUP(MID(CELL("filename",$A$1),FIND("]",CELL("filename",$A$1))+1,255)&amp;$A45,_datainput!$A$1:$AE$345,4+C$1-1990,FALSE),0))</f>
        <v>0.65769016872497688</v>
      </c>
      <c r="D45" s="121">
        <f ca="1">MAX(0,IFERROR(VLOOKUP(MID(CELL("filename",$A$1),FIND("]",CELL("filename",$A$1))+1,255)&amp;$A45,_datainput!$A$1:$AE$345,4+D$1-1990,FALSE),0))</f>
        <v>0.6489729440922144</v>
      </c>
      <c r="E45" s="121">
        <f t="shared" ref="E45:F45" ca="1" si="86">D45-(D45-$G45)/($G$1-D$1)</f>
        <v>0.64984405866008232</v>
      </c>
      <c r="F45" s="121">
        <f t="shared" ca="1" si="86"/>
        <v>0.65071517322795025</v>
      </c>
      <c r="G45" s="111">
        <f ca="1">INDEX(OFFSET(_summary!$T$26,0,MATCH(MID(CELL("filename",$A$1),FIND("]",CELL("filename",$A$1))+1,255),_summary!$U$25:$AI$25,0),140,1),MATCH($A45,_summary!$U$26:$U$54,0))</f>
        <v>0.65158628779581818</v>
      </c>
      <c r="H45" s="112">
        <f t="shared" ref="H45:L45" ca="1" si="87">G45-5*(G45-$M45)/($M$1-G$1)</f>
        <v>0.59728743047949995</v>
      </c>
      <c r="I45" s="112">
        <f t="shared" ca="1" si="87"/>
        <v>0.54298857316318183</v>
      </c>
      <c r="J45" s="112">
        <f t="shared" ca="1" si="87"/>
        <v>0.48868971584686366</v>
      </c>
      <c r="K45" s="112">
        <f t="shared" ca="1" si="87"/>
        <v>0.43439085853054549</v>
      </c>
      <c r="L45" s="112">
        <f t="shared" ca="1" si="87"/>
        <v>0.38009200121422726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0.32579314389790909</v>
      </c>
    </row>
    <row r="46" spans="1:13" x14ac:dyDescent="0.25">
      <c r="A46" s="110" t="s">
        <v>23</v>
      </c>
      <c r="B46" s="110">
        <f t="shared" si="57"/>
        <v>2</v>
      </c>
      <c r="C46" s="121">
        <f ca="1">MAX(0,IFERROR(VLOOKUP(MID(CELL("filename",$A$1),FIND("]",CELL("filename",$A$1))+1,255)&amp;$A46,_datainput!$A$1:$AE$345,4+C$1-1990,FALSE),0))</f>
        <v>0.16066680676471207</v>
      </c>
      <c r="D46" s="121">
        <f ca="1">MAX(0,IFERROR(VLOOKUP(MID(CELL("filename",$A$1),FIND("]",CELL("filename",$A$1))+1,255)&amp;$A46,_datainput!$A$1:$AE$345,4+D$1-1990,FALSE),0))</f>
        <v>0.15243738482567185</v>
      </c>
      <c r="E46" s="121">
        <f t="shared" ref="E46:F46" ca="1" si="88">D46-(D46-$G46)/($G$1-D$1)</f>
        <v>0.14506975934695948</v>
      </c>
      <c r="F46" s="121">
        <f t="shared" ca="1" si="88"/>
        <v>0.13770213386824715</v>
      </c>
      <c r="G46" s="111">
        <f ca="1">INDEX(OFFSET(_summary!$T$26,0,MATCH(MID(CELL("filename",$A$1),FIND("]",CELL("filename",$A$1))+1,255),_summary!$U$25:$AI$25,0),140,1),MATCH($A46,_summary!$U$26:$U$54,0))</f>
        <v>0.13033450838953478</v>
      </c>
      <c r="H46" s="112">
        <f t="shared" ref="H46:L46" ca="1" si="89">G46-5*(G46-$M46)/($M$1-G$1)</f>
        <v>0.11947329935707354</v>
      </c>
      <c r="I46" s="112">
        <f t="shared" ca="1" si="89"/>
        <v>0.10861209032461232</v>
      </c>
      <c r="J46" s="112">
        <f t="shared" ca="1" si="89"/>
        <v>9.7750881292151093E-2</v>
      </c>
      <c r="K46" s="112">
        <f t="shared" ca="1" si="89"/>
        <v>8.6889672259689854E-2</v>
      </c>
      <c r="L46" s="112">
        <f t="shared" ca="1" si="89"/>
        <v>7.6028463227228615E-2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6.5167254194767391E-2</v>
      </c>
    </row>
    <row r="47" spans="1:13" x14ac:dyDescent="0.25">
      <c r="A47" s="110" t="s">
        <v>24</v>
      </c>
      <c r="B47" s="110">
        <f t="shared" si="57"/>
        <v>2</v>
      </c>
      <c r="C47" s="121">
        <f ca="1">MAX(0,IFERROR(VLOOKUP(MID(CELL("filename",$A$1),FIND("]",CELL("filename",$A$1))+1,255)&amp;$A47,_datainput!$A$1:$AE$345,4+C$1-1990,FALSE),0))</f>
        <v>0.17705910957656537</v>
      </c>
      <c r="D47" s="121">
        <f ca="1">MAX(0,IFERROR(VLOOKUP(MID(CELL("filename",$A$1),FIND("]",CELL("filename",$A$1))+1,255)&amp;$A47,_datainput!$A$1:$AE$345,4+D$1-1990,FALSE),0))</f>
        <v>0.18607363138758401</v>
      </c>
      <c r="E47" s="121">
        <f t="shared" ref="E47:F47" ca="1" si="90">D47-(D47-$G47)/($G$1-D$1)</f>
        <v>0.1726259187073399</v>
      </c>
      <c r="F47" s="121">
        <f t="shared" ca="1" si="90"/>
        <v>0.15917820602709581</v>
      </c>
      <c r="G47" s="111">
        <f ca="1">INDEX(OFFSET(_summary!$T$26,0,MATCH(MID(CELL("filename",$A$1),FIND("]",CELL("filename",$A$1))+1,255),_summary!$U$25:$AI$25,0),140,1),MATCH($A47,_summary!$U$26:$U$54,0))</f>
        <v>0.1457304933468517</v>
      </c>
      <c r="H47" s="112">
        <f t="shared" ref="H47:L47" ca="1" si="91">G47-5*(G47-$M47)/($M$1-G$1)</f>
        <v>0.13358628556794738</v>
      </c>
      <c r="I47" s="112">
        <f t="shared" ca="1" si="91"/>
        <v>0.12144207778904308</v>
      </c>
      <c r="J47" s="112">
        <f t="shared" ca="1" si="91"/>
        <v>0.10929787001013877</v>
      </c>
      <c r="K47" s="112">
        <f t="shared" ca="1" si="91"/>
        <v>9.7153662231234464E-2</v>
      </c>
      <c r="L47" s="112">
        <f t="shared" ca="1" si="91"/>
        <v>8.5009454452330158E-2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7.2865246673425851E-2</v>
      </c>
    </row>
    <row r="48" spans="1:13" x14ac:dyDescent="0.25">
      <c r="A48" s="110" t="s">
        <v>27</v>
      </c>
      <c r="B48" s="110">
        <f t="shared" si="57"/>
        <v>2</v>
      </c>
      <c r="C48" s="121">
        <f ca="1">MAX(0,IFERROR(VLOOKUP(MID(CELL("filename",$A$1),FIND("]",CELL("filename",$A$1))+1,255)&amp;$A48,_datainput!$A$1:$AE$345,4+C$1-1990,FALSE),0))</f>
        <v>0.50250254782172932</v>
      </c>
      <c r="D48" s="121">
        <f ca="1">MAX(0,IFERROR(VLOOKUP(MID(CELL("filename",$A$1),FIND("]",CELL("filename",$A$1))+1,255)&amp;$A48,_datainput!$A$1:$AE$345,4+D$1-1990,FALSE),0))</f>
        <v>0.51063874973741497</v>
      </c>
      <c r="E48" s="121">
        <f t="shared" ref="E48:F48" ca="1" si="92">D48-(D48-$G48)/($G$1-D$1)</f>
        <v>0.49557804042894588</v>
      </c>
      <c r="F48" s="121">
        <f t="shared" ca="1" si="92"/>
        <v>0.48051733112047679</v>
      </c>
      <c r="G48" s="111">
        <f ca="1">INDEX(OFFSET(_summary!$T$26,0,MATCH(MID(CELL("filename",$A$1),FIND("]",CELL("filename",$A$1))+1,255),_summary!$U$25:$AI$25,0),140,1),MATCH($A48,_summary!$U$26:$U$54,0))</f>
        <v>0.46545662181200764</v>
      </c>
      <c r="H48" s="112">
        <f t="shared" ref="H48:L48" ca="1" si="93">G48-5*(G48-$M48)/($M$1-G$1)</f>
        <v>0.42666856999434033</v>
      </c>
      <c r="I48" s="112">
        <f t="shared" ca="1" si="93"/>
        <v>0.38788051817667302</v>
      </c>
      <c r="J48" s="112">
        <f t="shared" ca="1" si="93"/>
        <v>0.3490924663590057</v>
      </c>
      <c r="K48" s="112">
        <f t="shared" ca="1" si="93"/>
        <v>0.31030441454133839</v>
      </c>
      <c r="L48" s="112">
        <f t="shared" ca="1" si="93"/>
        <v>0.27151636272367108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0.23272831090600382</v>
      </c>
    </row>
    <row r="49" spans="1:13" x14ac:dyDescent="0.25">
      <c r="A49" s="110" t="s">
        <v>29</v>
      </c>
      <c r="B49" s="110">
        <f t="shared" si="57"/>
        <v>2</v>
      </c>
      <c r="C49" s="121">
        <f ca="1">MAX(0,IFERROR(VLOOKUP(MID(CELL("filename",$A$1),FIND("]",CELL("filename",$A$1))+1,255)&amp;$A49,_datainput!$A$1:$AE$345,4+C$1-1990,FALSE),0))</f>
        <v>0.57467877150531943</v>
      </c>
      <c r="D49" s="121">
        <f ca="1">MAX(0,IFERROR(VLOOKUP(MID(CELL("filename",$A$1),FIND("]",CELL("filename",$A$1))+1,255)&amp;$A49,_datainput!$A$1:$AE$345,4+D$1-1990,FALSE),0))</f>
        <v>0.57242897297634643</v>
      </c>
      <c r="E49" s="121">
        <f t="shared" ref="E49:F49" ca="1" si="94">D49-(D49-$G49)/($G$1-D$1)</f>
        <v>0.56560524143615909</v>
      </c>
      <c r="F49" s="121">
        <f t="shared" ca="1" si="94"/>
        <v>0.55878150989597164</v>
      </c>
      <c r="G49" s="111">
        <f ca="1">INDEX(OFFSET(_summary!$T$26,0,MATCH(MID(CELL("filename",$A$1),FIND("]",CELL("filename",$A$1))+1,255),_summary!$U$25:$AI$25,0),140,1),MATCH($A49,_summary!$U$26:$U$54,0))</f>
        <v>0.5519577783557843</v>
      </c>
      <c r="H49" s="112">
        <f t="shared" ref="H49:L49" ca="1" si="95">G49-5*(G49-$M49)/($M$1-G$1)</f>
        <v>0.50596129682613566</v>
      </c>
      <c r="I49" s="112">
        <f t="shared" ca="1" si="95"/>
        <v>0.45996481529648697</v>
      </c>
      <c r="J49" s="112">
        <f t="shared" ca="1" si="95"/>
        <v>0.41396833376683828</v>
      </c>
      <c r="K49" s="112">
        <f t="shared" ca="1" si="95"/>
        <v>0.36797185223718959</v>
      </c>
      <c r="L49" s="112">
        <f t="shared" ca="1" si="95"/>
        <v>0.3219753707075409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0.27597888917789215</v>
      </c>
    </row>
    <row r="50" spans="1:13" x14ac:dyDescent="0.25">
      <c r="A50" s="110" t="s">
        <v>8</v>
      </c>
      <c r="B50" s="110">
        <f t="shared" si="57"/>
        <v>2</v>
      </c>
      <c r="C50" s="121">
        <f ca="1">MAX(0,IFERROR(VLOOKUP(MID(CELL("filename",$A$1),FIND("]",CELL("filename",$A$1))+1,255)&amp;$A50,_datainput!$A$1:$AE$345,4+C$1-1990,FALSE),0))</f>
        <v>0.87962105562686987</v>
      </c>
      <c r="D50" s="121">
        <f ca="1">MAX(0,IFERROR(VLOOKUP(MID(CELL("filename",$A$1),FIND("]",CELL("filename",$A$1))+1,255)&amp;$A50,_datainput!$A$1:$AE$345,4+D$1-1990,FALSE),0))</f>
        <v>0.87472821606949747</v>
      </c>
      <c r="E50" s="121">
        <f t="shared" ref="E50:F50" ca="1" si="96">D50-(D50-$G50)/($G$1-D$1)</f>
        <v>0.88447714713289638</v>
      </c>
      <c r="F50" s="121">
        <f t="shared" ca="1" si="96"/>
        <v>0.8942260781962954</v>
      </c>
      <c r="G50" s="111">
        <f ca="1">INDEX(OFFSET(_summary!$T$26,0,MATCH(MID(CELL("filename",$A$1),FIND("]",CELL("filename",$A$1))+1,255),_summary!$U$25:$AI$25,0),140,1),MATCH($A50,_summary!$U$26:$U$54,0))</f>
        <v>0.90397500925969432</v>
      </c>
      <c r="H50" s="112">
        <f t="shared" ref="H50:L50" ca="1" si="97">G50-5*(G50-$M50)/($M$1-G$1)</f>
        <v>0.82864375848805316</v>
      </c>
      <c r="I50" s="112">
        <f t="shared" ca="1" si="97"/>
        <v>0.75331250771641201</v>
      </c>
      <c r="J50" s="112">
        <f t="shared" ca="1" si="97"/>
        <v>0.67798125694477074</v>
      </c>
      <c r="K50" s="112">
        <f t="shared" ca="1" si="97"/>
        <v>0.60265000617312958</v>
      </c>
      <c r="L50" s="112">
        <f t="shared" ca="1" si="97"/>
        <v>0.52731875540148843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0.45198750462984716</v>
      </c>
    </row>
    <row r="51" spans="1:13" x14ac:dyDescent="0.25">
      <c r="A51" s="110" t="s">
        <v>6</v>
      </c>
      <c r="B51" s="110">
        <f t="shared" si="57"/>
        <v>2</v>
      </c>
      <c r="C51" s="121">
        <f ca="1">MAX(0,IFERROR(VLOOKUP(MID(CELL("filename",$A$1),FIND("]",CELL("filename",$A$1))+1,255)&amp;$A51,_datainput!$A$1:$AE$345,4+C$1-1990,FALSE),0))</f>
        <v>0.24703058057926064</v>
      </c>
      <c r="D51" s="121">
        <f ca="1">MAX(0,IFERROR(VLOOKUP(MID(CELL("filename",$A$1),FIND("]",CELL("filename",$A$1))+1,255)&amp;$A51,_datainput!$A$1:$AE$345,4+D$1-1990,FALSE),0))</f>
        <v>0.25646828931519755</v>
      </c>
      <c r="E51" s="121">
        <f t="shared" ref="E51:F51" ca="1" si="98">D51-(D51-$G51)/($G$1-D$1)</f>
        <v>0.25084339242239173</v>
      </c>
      <c r="F51" s="121">
        <f t="shared" ca="1" si="98"/>
        <v>0.24521849552958588</v>
      </c>
      <c r="G51" s="111">
        <f ca="1">INDEX(OFFSET(_summary!$T$26,0,MATCH(MID(CELL("filename",$A$1),FIND("]",CELL("filename",$A$1))+1,255),_summary!$U$25:$AI$25,0),140,1),MATCH($A51,_summary!$U$26:$U$54,0))</f>
        <v>0.23959359863678004</v>
      </c>
      <c r="H51" s="112">
        <f t="shared" ref="H51:L51" ca="1" si="99">G51-5*(G51-$M51)/($M$1-G$1)</f>
        <v>0.21962746541704836</v>
      </c>
      <c r="I51" s="112">
        <f t="shared" ca="1" si="99"/>
        <v>0.19966133219731669</v>
      </c>
      <c r="J51" s="112">
        <f t="shared" ca="1" si="99"/>
        <v>0.17969519897758501</v>
      </c>
      <c r="K51" s="112">
        <f t="shared" ca="1" si="99"/>
        <v>0.15972906575785334</v>
      </c>
      <c r="L51" s="112">
        <f t="shared" ca="1" si="99"/>
        <v>0.13976293253812166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0.11979679931839002</v>
      </c>
    </row>
    <row r="52" spans="1:13" x14ac:dyDescent="0.25">
      <c r="A52" s="110" t="s">
        <v>21</v>
      </c>
      <c r="B52" s="110">
        <f t="shared" si="57"/>
        <v>2</v>
      </c>
      <c r="C52" s="121">
        <f ca="1">MAX(0,IFERROR(VLOOKUP(MID(CELL("filename",$A$1),FIND("]",CELL("filename",$A$1))+1,255)&amp;$A52,_datainput!$A$1:$AE$345,4+C$1-1990,FALSE),0))</f>
        <v>0.17376711579608162</v>
      </c>
      <c r="D52" s="121">
        <f ca="1">MAX(0,IFERROR(VLOOKUP(MID(CELL("filename",$A$1),FIND("]",CELL("filename",$A$1))+1,255)&amp;$A52,_datainput!$A$1:$AE$345,4+D$1-1990,FALSE),0))</f>
        <v>0.17636991999061599</v>
      </c>
      <c r="E52" s="121">
        <f t="shared" ref="E52:F52" ca="1" si="100">D52-(D52-$G52)/($G$1-D$1)</f>
        <v>0.17438373180727881</v>
      </c>
      <c r="F52" s="121">
        <f t="shared" ca="1" si="100"/>
        <v>0.17239754362394166</v>
      </c>
      <c r="G52" s="111">
        <f ca="1">INDEX(OFFSET(_summary!$T$26,0,MATCH(MID(CELL("filename",$A$1),FIND("]",CELL("filename",$A$1))+1,255),_summary!$U$25:$AI$25,0),140,1),MATCH($A52,_summary!$U$26:$U$54,0))</f>
        <v>0.17041135544060448</v>
      </c>
      <c r="H52" s="112">
        <f t="shared" ref="H52:L52" ca="1" si="101">G52-5*(G52-$M52)/($M$1-G$1)</f>
        <v>0.15621040915388745</v>
      </c>
      <c r="I52" s="112">
        <f t="shared" ca="1" si="101"/>
        <v>0.14200946286717042</v>
      </c>
      <c r="J52" s="112">
        <f t="shared" ca="1" si="101"/>
        <v>0.12780851658045339</v>
      </c>
      <c r="K52" s="112">
        <f t="shared" ca="1" si="101"/>
        <v>0.11360757029373635</v>
      </c>
      <c r="L52" s="112">
        <f t="shared" ca="1" si="101"/>
        <v>9.9406624007019287E-2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8.5205677720302242E-2</v>
      </c>
    </row>
    <row r="53" spans="1:13" x14ac:dyDescent="0.25">
      <c r="A53" s="110" t="s">
        <v>10</v>
      </c>
      <c r="B53" s="110">
        <f t="shared" si="57"/>
        <v>2</v>
      </c>
      <c r="C53" s="121">
        <f ca="1">MAX(0,IFERROR(VLOOKUP(MID(CELL("filename",$A$1),FIND("]",CELL("filename",$A$1))+1,255)&amp;$A53,_datainput!$A$1:$AE$345,4+C$1-1990,FALSE),0))</f>
        <v>0.39898645104259822</v>
      </c>
      <c r="D53" s="121">
        <f ca="1">MAX(0,IFERROR(VLOOKUP(MID(CELL("filename",$A$1),FIND("]",CELL("filename",$A$1))+1,255)&amp;$A53,_datainput!$A$1:$AE$345,4+D$1-1990,FALSE),0))</f>
        <v>0.4097872262765313</v>
      </c>
      <c r="E53" s="121">
        <f t="shared" ref="E53:F53" ca="1" si="102">D53-(D53-$G53)/($G$1-D$1)</f>
        <v>0.41090668394572849</v>
      </c>
      <c r="F53" s="121">
        <f t="shared" ca="1" si="102"/>
        <v>0.41202614161492568</v>
      </c>
      <c r="G53" s="111">
        <f ca="1">INDEX(OFFSET(_summary!$T$26,0,MATCH(MID(CELL("filename",$A$1),FIND("]",CELL("filename",$A$1))+1,255),_summary!$U$25:$AI$25,0),140,1),MATCH($A53,_summary!$U$26:$U$54,0))</f>
        <v>0.41314559928412281</v>
      </c>
      <c r="H53" s="112">
        <f t="shared" ref="H53:L53" ca="1" si="103">G53-5*(G53-$M53)/($M$1-G$1)</f>
        <v>0.37871679934377922</v>
      </c>
      <c r="I53" s="112">
        <f t="shared" ca="1" si="103"/>
        <v>0.34428799940343568</v>
      </c>
      <c r="J53" s="112">
        <f t="shared" ca="1" si="103"/>
        <v>0.30985919946309209</v>
      </c>
      <c r="K53" s="112">
        <f t="shared" ca="1" si="103"/>
        <v>0.2754303995227485</v>
      </c>
      <c r="L53" s="112">
        <f t="shared" ca="1" si="103"/>
        <v>0.24100159958240497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0.20657279964206141</v>
      </c>
    </row>
    <row r="54" spans="1:13" x14ac:dyDescent="0.25">
      <c r="A54" s="110" t="s">
        <v>20</v>
      </c>
      <c r="B54" s="110">
        <f t="shared" si="57"/>
        <v>2</v>
      </c>
      <c r="C54" s="121">
        <f ca="1">MAX(0,IFERROR(VLOOKUP(MID(CELL("filename",$A$1),FIND("]",CELL("filename",$A$1))+1,255)&amp;$A54,_datainput!$A$1:$AE$345,4+C$1-1990,FALSE),0))</f>
        <v>0.83963107105221457</v>
      </c>
      <c r="D54" s="121">
        <f ca="1">MAX(0,IFERROR(VLOOKUP(MID(CELL("filename",$A$1),FIND("]",CELL("filename",$A$1))+1,255)&amp;$A54,_datainput!$A$1:$AE$345,4+D$1-1990,FALSE),0))</f>
        <v>0.84561576672912453</v>
      </c>
      <c r="E54" s="121">
        <f t="shared" ref="E54:F54" ca="1" si="104">D54-(D54-$G54)/($G$1-D$1)</f>
        <v>0.84742485570247239</v>
      </c>
      <c r="F54" s="121">
        <f t="shared" ca="1" si="104"/>
        <v>0.84923394467582025</v>
      </c>
      <c r="G54" s="111">
        <f ca="1">INDEX(OFFSET(_summary!$T$26,0,MATCH(MID(CELL("filename",$A$1),FIND("]",CELL("filename",$A$1))+1,255),_summary!$U$25:$AI$25,0),140,1),MATCH($A54,_summary!$U$26:$U$54,0))</f>
        <v>0.85104303364916811</v>
      </c>
      <c r="H54" s="112">
        <f t="shared" ref="H54:L54" ca="1" si="105">G54-5*(G54-$M54)/($M$1-G$1)</f>
        <v>0.78012278084507081</v>
      </c>
      <c r="I54" s="112">
        <f t="shared" ca="1" si="105"/>
        <v>0.7092025280409735</v>
      </c>
      <c r="J54" s="112">
        <f t="shared" ca="1" si="105"/>
        <v>0.6382822752368762</v>
      </c>
      <c r="K54" s="112">
        <f t="shared" ca="1" si="105"/>
        <v>0.56736202243277878</v>
      </c>
      <c r="L54" s="112">
        <f t="shared" ca="1" si="105"/>
        <v>0.49644176962868142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0.42552151682458406</v>
      </c>
    </row>
    <row r="55" spans="1:13" x14ac:dyDescent="0.25">
      <c r="A55" s="110" t="s">
        <v>26</v>
      </c>
      <c r="B55" s="110">
        <f t="shared" si="57"/>
        <v>2</v>
      </c>
      <c r="C55" s="121">
        <f ca="1">MAX(0,IFERROR(VLOOKUP(MID(CELL("filename",$A$1),FIND("]",CELL("filename",$A$1))+1,255)&amp;$A55,_datainput!$A$1:$AE$345,4+C$1-1990,FALSE),0))</f>
        <v>0.13346168787136359</v>
      </c>
      <c r="D55" s="121">
        <f ca="1">MAX(0,IFERROR(VLOOKUP(MID(CELL("filename",$A$1),FIND("]",CELL("filename",$A$1))+1,255)&amp;$A55,_datainput!$A$1:$AE$345,4+D$1-1990,FALSE),0))</f>
        <v>0.14216932424030782</v>
      </c>
      <c r="E55" s="121">
        <f t="shared" ref="E55:F55" ca="1" si="106">D55-(D55-$G55)/($G$1-D$1)</f>
        <v>0.13708675432991238</v>
      </c>
      <c r="F55" s="121">
        <f t="shared" ca="1" si="106"/>
        <v>0.13200418441951695</v>
      </c>
      <c r="G55" s="111">
        <f ca="1">INDEX(OFFSET(_summary!$T$26,0,MATCH(MID(CELL("filename",$A$1),FIND("]",CELL("filename",$A$1))+1,255),_summary!$U$25:$AI$25,0),140,1),MATCH($A55,_summary!$U$26:$U$54,0))</f>
        <v>0.12692161450912148</v>
      </c>
      <c r="H55" s="112">
        <f t="shared" ref="H55:L55" ca="1" si="107">G55-5*(G55-$M55)/($M$1-G$1)</f>
        <v>0.11634481330002802</v>
      </c>
      <c r="I55" s="112">
        <f t="shared" ca="1" si="107"/>
        <v>0.10576801209093456</v>
      </c>
      <c r="J55" s="112">
        <f t="shared" ca="1" si="107"/>
        <v>9.5191210881841098E-2</v>
      </c>
      <c r="K55" s="112">
        <f t="shared" ca="1" si="107"/>
        <v>8.4614409672747651E-2</v>
      </c>
      <c r="L55" s="112">
        <f t="shared" ca="1" si="107"/>
        <v>7.4037608463654203E-2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6.3460807254560742E-2</v>
      </c>
    </row>
    <row r="56" spans="1:13" x14ac:dyDescent="0.25">
      <c r="A56" s="110" t="s">
        <v>7</v>
      </c>
      <c r="B56" s="110">
        <f t="shared" si="57"/>
        <v>2</v>
      </c>
      <c r="C56" s="121">
        <f ca="1">MAX(0,IFERROR(VLOOKUP(MID(CELL("filename",$A$1),FIND("]",CELL("filename",$A$1))+1,255)&amp;$A56,_datainput!$A$1:$AE$345,4+C$1-1990,FALSE),0))</f>
        <v>0.34644775531012773</v>
      </c>
      <c r="D56" s="121">
        <f ca="1">MAX(0,IFERROR(VLOOKUP(MID(CELL("filename",$A$1),FIND("]",CELL("filename",$A$1))+1,255)&amp;$A56,_datainput!$A$1:$AE$345,4+D$1-1990,FALSE),0))</f>
        <v>0.35681122821468075</v>
      </c>
      <c r="E56" s="121">
        <f t="shared" ref="E56:F56" ca="1" si="108">D56-(D56-$G56)/($G$1-D$1)</f>
        <v>0.34903289465028287</v>
      </c>
      <c r="F56" s="121">
        <f t="shared" ca="1" si="108"/>
        <v>0.34125456108588503</v>
      </c>
      <c r="G56" s="111">
        <f ca="1">INDEX(OFFSET(_summary!$T$26,0,MATCH(MID(CELL("filename",$A$1),FIND("]",CELL("filename",$A$1))+1,255),_summary!$U$25:$AI$25,0),140,1),MATCH($A56,_summary!$U$26:$U$54,0))</f>
        <v>0.33347622752148715</v>
      </c>
      <c r="H56" s="112">
        <f t="shared" ref="H56:L56" ca="1" si="109">G56-5*(G56-$M56)/($M$1-G$1)</f>
        <v>0.30568654189469657</v>
      </c>
      <c r="I56" s="112">
        <f t="shared" ca="1" si="109"/>
        <v>0.27789685626790595</v>
      </c>
      <c r="J56" s="112">
        <f t="shared" ca="1" si="109"/>
        <v>0.25010717064111537</v>
      </c>
      <c r="K56" s="112">
        <f t="shared" ca="1" si="109"/>
        <v>0.22231748501432477</v>
      </c>
      <c r="L56" s="112">
        <f t="shared" ca="1" si="109"/>
        <v>0.19452779938753417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0.16673811376074357</v>
      </c>
    </row>
    <row r="57" spans="1:13" x14ac:dyDescent="0.25">
      <c r="A57" s="110" t="s">
        <v>9</v>
      </c>
      <c r="B57" s="110">
        <f t="shared" si="57"/>
        <v>2</v>
      </c>
      <c r="C57" s="121">
        <f ca="1">MAX(0,IFERROR(VLOOKUP(MID(CELL("filename",$A$1),FIND("]",CELL("filename",$A$1))+1,255)&amp;$A57,_datainput!$A$1:$AE$345,4+C$1-1990,FALSE),0))</f>
        <v>1.0840268384225318E-2</v>
      </c>
      <c r="D57" s="121">
        <f ca="1">MAX(0,IFERROR(VLOOKUP(MID(CELL("filename",$A$1),FIND("]",CELL("filename",$A$1))+1,255)&amp;$A57,_datainput!$A$1:$AE$345,4+D$1-1990,FALSE),0))</f>
        <v>1.2642640255960989E-2</v>
      </c>
      <c r="E57" s="121">
        <f t="shared" ref="E57:F57" ca="1" si="110">D57-(D57-$G57)/($G$1-D$1)</f>
        <v>1.2243618005436378E-2</v>
      </c>
      <c r="F57" s="121">
        <f t="shared" ca="1" si="110"/>
        <v>1.1844595754911768E-2</v>
      </c>
      <c r="G57" s="111">
        <f ca="1">INDEX(OFFSET(_summary!$T$26,0,MATCH(MID(CELL("filename",$A$1),FIND("]",CELL("filename",$A$1))+1,255),_summary!$U$25:$AI$25,0),140,1),MATCH($A57,_summary!$U$26:$U$54,0))</f>
        <v>1.1445573504387156E-2</v>
      </c>
      <c r="H57" s="112">
        <f t="shared" ref="H57:L57" ca="1" si="111">G57-5*(G57-$M57)/($M$1-G$1)</f>
        <v>1.0491775712354892E-2</v>
      </c>
      <c r="I57" s="112">
        <f t="shared" ca="1" si="111"/>
        <v>9.5379779203226302E-3</v>
      </c>
      <c r="J57" s="112">
        <f t="shared" ca="1" si="111"/>
        <v>8.5841801282903665E-3</v>
      </c>
      <c r="K57" s="112">
        <f t="shared" ca="1" si="111"/>
        <v>7.6303823362581036E-3</v>
      </c>
      <c r="L57" s="112">
        <f t="shared" ca="1" si="111"/>
        <v>6.6765845442258408E-3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5.7227867521935779E-3</v>
      </c>
    </row>
    <row r="58" spans="1:13" x14ac:dyDescent="0.25">
      <c r="A58" s="110" t="s">
        <v>14</v>
      </c>
      <c r="B58" s="110">
        <f t="shared" si="57"/>
        <v>2</v>
      </c>
      <c r="C58" s="121">
        <f ca="1">MAX(0,IFERROR(VLOOKUP(MID(CELL("filename",$A$1),FIND("]",CELL("filename",$A$1))+1,255)&amp;$A58,_datainput!$A$1:$AE$345,4+C$1-1990,FALSE),0))</f>
        <v>0.27978823736806535</v>
      </c>
      <c r="D58" s="121">
        <f ca="1">MAX(0,IFERROR(VLOOKUP(MID(CELL("filename",$A$1),FIND("]",CELL("filename",$A$1))+1,255)&amp;$A58,_datainput!$A$1:$AE$345,4+D$1-1990,FALSE),0))</f>
        <v>0.27978823736806535</v>
      </c>
      <c r="E58" s="121">
        <f t="shared" ref="E58:F58" ca="1" si="112">D58-(D58-$G58)/($G$1-D$1)</f>
        <v>0.27156815952383212</v>
      </c>
      <c r="F58" s="121">
        <f t="shared" ca="1" si="112"/>
        <v>0.26334808167959889</v>
      </c>
      <c r="G58" s="111">
        <f ca="1">INDEX(OFFSET(_summary!$T$26,0,MATCH(MID(CELL("filename",$A$1),FIND("]",CELL("filename",$A$1))+1,255),_summary!$U$25:$AI$25,0),140,1),MATCH($A58,_summary!$U$26:$U$54,0))</f>
        <v>0.25512800383536571</v>
      </c>
      <c r="H58" s="112">
        <f t="shared" ref="H58:L58" ca="1" si="113">G58-5*(G58-$M58)/($M$1-G$1)</f>
        <v>0.23386733684908523</v>
      </c>
      <c r="I58" s="112">
        <f t="shared" ca="1" si="113"/>
        <v>0.21260666986280474</v>
      </c>
      <c r="J58" s="112">
        <f t="shared" ca="1" si="113"/>
        <v>0.19134600287652426</v>
      </c>
      <c r="K58" s="112">
        <f t="shared" ca="1" si="113"/>
        <v>0.1700853358902438</v>
      </c>
      <c r="L58" s="112">
        <f t="shared" ca="1" si="113"/>
        <v>0.14882466890396334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0.12756400191768286</v>
      </c>
    </row>
    <row r="59" spans="1:13" x14ac:dyDescent="0.25">
      <c r="A59" s="110" t="s">
        <v>4</v>
      </c>
      <c r="B59" s="110">
        <f t="shared" si="57"/>
        <v>2</v>
      </c>
      <c r="C59" s="121">
        <f ca="1">MAX(0,IFERROR(VLOOKUP(MID(CELL("filename",$A$1),FIND("]",CELL("filename",$A$1))+1,255)&amp;$A59,_datainput!$A$1:$AE$345,4+C$1-1990,FALSE),0))</f>
        <v>0.72931197953764182</v>
      </c>
      <c r="D59" s="121">
        <f ca="1">MAX(0,IFERROR(VLOOKUP(MID(CELL("filename",$A$1),FIND("]",CELL("filename",$A$1))+1,255)&amp;$A59,_datainput!$A$1:$AE$345,4+D$1-1990,FALSE),0))</f>
        <v>0.72384748423873313</v>
      </c>
      <c r="E59" s="121">
        <f t="shared" ref="E59:F59" ca="1" si="114">D59-(D59-$G59)/($G$1-D$1)</f>
        <v>0.73050846084872134</v>
      </c>
      <c r="F59" s="121">
        <f t="shared" ca="1" si="114"/>
        <v>0.73716943745870966</v>
      </c>
      <c r="G59" s="111">
        <f ca="1">INDEX(OFFSET(_summary!$T$26,0,MATCH(MID(CELL("filename",$A$1),FIND("]",CELL("filename",$A$1))+1,255),_summary!$U$25:$AI$25,0),140,1),MATCH($A59,_summary!$U$26:$U$54,0))</f>
        <v>0.74383041406869788</v>
      </c>
      <c r="H59" s="112">
        <f t="shared" ref="H59:L59" ca="1" si="115">G59-5*(G59-$M59)/($M$1-G$1)</f>
        <v>0.68184454622963975</v>
      </c>
      <c r="I59" s="112">
        <f t="shared" ca="1" si="115"/>
        <v>0.61985867839058162</v>
      </c>
      <c r="J59" s="112">
        <f t="shared" ca="1" si="115"/>
        <v>0.55787281055152349</v>
      </c>
      <c r="K59" s="112">
        <f t="shared" ca="1" si="115"/>
        <v>0.49588694271246531</v>
      </c>
      <c r="L59" s="112">
        <f t="shared" ca="1" si="115"/>
        <v>0.43390107487340712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0.37191520703434894</v>
      </c>
    </row>
    <row r="60" spans="1:13" x14ac:dyDescent="0.25">
      <c r="A60" s="110" t="s">
        <v>12</v>
      </c>
      <c r="B60" s="110">
        <f t="shared" si="57"/>
        <v>3</v>
      </c>
      <c r="C60" s="121">
        <f ca="1">MAX(0,IFERROR(VLOOKUP(MID(CELL("filename",$A$1),FIND("]",CELL("filename",$A$1))+1,255)&amp;$A60,_datainput!$A$1:$AE$345,4+C$1-1990,FALSE),0))</f>
        <v>0.30487116783088003</v>
      </c>
      <c r="D60" s="121">
        <f ca="1">MAX(0,IFERROR(VLOOKUP(MID(CELL("filename",$A$1),FIND("]",CELL("filename",$A$1))+1,255)&amp;$A60,_datainput!$A$1:$AE$345,4+D$1-1990,FALSE),0))</f>
        <v>0.30299148326414904</v>
      </c>
      <c r="E60" s="121">
        <f t="shared" ref="E60:F60" ca="1" si="116">D60-(D60-$G60)/($G$1-D$1)</f>
        <v>0.30088789482744138</v>
      </c>
      <c r="F60" s="121">
        <f t="shared" ca="1" si="116"/>
        <v>0.29878430639073372</v>
      </c>
      <c r="G60" s="111">
        <f ca="1">INDEX(OFFSET(_summary!$T$26,0,MATCH(MID(CELL("filename",$A$1),FIND("]",CELL("filename",$A$1))+1,255),_summary!$U$25:$AI$25,0),140,1),MATCH($A60,_summary!$U$26:$U$54,0))</f>
        <v>0.29668071795402601</v>
      </c>
      <c r="H60" s="112">
        <f t="shared" ref="H60:L60" ca="1" si="117">G60-5*(G60-$M60)/($M$1-G$1)</f>
        <v>0.26454030684233987</v>
      </c>
      <c r="I60" s="112">
        <f t="shared" ca="1" si="117"/>
        <v>0.23239989573065373</v>
      </c>
      <c r="J60" s="112">
        <f t="shared" ca="1" si="117"/>
        <v>0.20025948461896759</v>
      </c>
      <c r="K60" s="112">
        <f t="shared" ca="1" si="117"/>
        <v>0.16811907350728142</v>
      </c>
      <c r="L60" s="112">
        <f t="shared" ca="1" si="117"/>
        <v>0.13597866239559525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0.1038382512839091</v>
      </c>
    </row>
    <row r="61" spans="1:13" x14ac:dyDescent="0.25">
      <c r="A61" s="110" t="s">
        <v>1</v>
      </c>
      <c r="B61" s="110">
        <f t="shared" si="57"/>
        <v>3</v>
      </c>
      <c r="C61" s="121">
        <f ca="1">MAX(0,IFERROR(VLOOKUP(MID(CELL("filename",$A$1),FIND("]",CELL("filename",$A$1))+1,255)&amp;$A61,_datainput!$A$1:$AE$345,4+C$1-1990,FALSE),0))</f>
        <v>0.47762711639749778</v>
      </c>
      <c r="D61" s="121">
        <f ca="1">MAX(0,IFERROR(VLOOKUP(MID(CELL("filename",$A$1),FIND("]",CELL("filename",$A$1))+1,255)&amp;$A61,_datainput!$A$1:$AE$345,4+D$1-1990,FALSE),0))</f>
        <v>0.47633497294168903</v>
      </c>
      <c r="E61" s="121">
        <f t="shared" ref="E61:F61" ca="1" si="118">D61-(D61-$G61)/($G$1-D$1)</f>
        <v>0.47520656692168434</v>
      </c>
      <c r="F61" s="121">
        <f t="shared" ca="1" si="118"/>
        <v>0.47407816090167965</v>
      </c>
      <c r="G61" s="111">
        <f ca="1">INDEX(OFFSET(_summary!$T$26,0,MATCH(MID(CELL("filename",$A$1),FIND("]",CELL("filename",$A$1))+1,255),_summary!$U$25:$AI$25,0),140,1),MATCH($A61,_summary!$U$26:$U$54,0))</f>
        <v>0.47294975488167496</v>
      </c>
      <c r="H61" s="112">
        <f t="shared" ref="H61:L61" ca="1" si="119">G61-5*(G61-$M61)/($M$1-G$1)</f>
        <v>0.42171353143616019</v>
      </c>
      <c r="I61" s="112">
        <f t="shared" ca="1" si="119"/>
        <v>0.37047730799064538</v>
      </c>
      <c r="J61" s="112">
        <f t="shared" ca="1" si="119"/>
        <v>0.31924108454513056</v>
      </c>
      <c r="K61" s="112">
        <f t="shared" ca="1" si="119"/>
        <v>0.2680048610996158</v>
      </c>
      <c r="L61" s="112">
        <f t="shared" ca="1" si="119"/>
        <v>0.21676863765410101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0.16553241420858622</v>
      </c>
    </row>
    <row r="62" spans="1:13" x14ac:dyDescent="0.25">
      <c r="A62" s="110" t="s">
        <v>19</v>
      </c>
      <c r="B62" s="110">
        <f t="shared" si="57"/>
        <v>3</v>
      </c>
      <c r="C62" s="121">
        <f ca="1">MAX(0,IFERROR(VLOOKUP(MID(CELL("filename",$A$1),FIND("]",CELL("filename",$A$1))+1,255)&amp;$A62,_datainput!$A$1:$AE$345,4+C$1-1990,FALSE),0))</f>
        <v>3.6060360110302531E-2</v>
      </c>
      <c r="D62" s="121">
        <f ca="1">MAX(0,IFERROR(VLOOKUP(MID(CELL("filename",$A$1),FIND("]",CELL("filename",$A$1))+1,255)&amp;$A62,_datainput!$A$1:$AE$345,4+D$1-1990,FALSE),0))</f>
        <v>3.7877176885081146E-2</v>
      </c>
      <c r="E62" s="121">
        <f t="shared" ref="E62:F62" ca="1" si="120">D62-(D62-$G62)/($G$1-D$1)</f>
        <v>3.5837931117785236E-2</v>
      </c>
      <c r="F62" s="121">
        <f t="shared" ca="1" si="120"/>
        <v>3.3798685350489327E-2</v>
      </c>
      <c r="G62" s="111">
        <f ca="1">INDEX(OFFSET(_summary!$T$26,0,MATCH(MID(CELL("filename",$A$1),FIND("]",CELL("filename",$A$1))+1,255),_summary!$U$25:$AI$25,0),140,1),MATCH($A62,_summary!$U$26:$U$54,0))</f>
        <v>3.1759439583193411E-2</v>
      </c>
      <c r="H62" s="112">
        <f t="shared" ref="H62:L62" ca="1" si="121">G62-5*(G62-$M62)/($M$1-G$1)</f>
        <v>2.8318833628347459E-2</v>
      </c>
      <c r="I62" s="112">
        <f t="shared" ca="1" si="121"/>
        <v>2.4878227673501507E-2</v>
      </c>
      <c r="J62" s="112">
        <f t="shared" ca="1" si="121"/>
        <v>2.1437621718655556E-2</v>
      </c>
      <c r="K62" s="112">
        <f t="shared" ca="1" si="121"/>
        <v>1.7997015763809601E-2</v>
      </c>
      <c r="L62" s="112">
        <f t="shared" ca="1" si="121"/>
        <v>1.4556409808963647E-2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1.1115803854117694E-2</v>
      </c>
    </row>
    <row r="63" spans="1:13" x14ac:dyDescent="0.25">
      <c r="A63" s="110" t="s">
        <v>22</v>
      </c>
      <c r="B63" s="110">
        <f t="shared" ref="B63:B94" si="122">B34+1</f>
        <v>3</v>
      </c>
      <c r="C63" s="121">
        <f ca="1">MAX(0,IFERROR(VLOOKUP(MID(CELL("filename",$A$1),FIND("]",CELL("filename",$A$1))+1,255)&amp;$A63,_datainput!$A$1:$AE$345,4+C$1-1990,FALSE),0))</f>
        <v>0.23627289466876752</v>
      </c>
      <c r="D63" s="121">
        <f ca="1">MAX(0,IFERROR(VLOOKUP(MID(CELL("filename",$A$1),FIND("]",CELL("filename",$A$1))+1,255)&amp;$A63,_datainput!$A$1:$AE$345,4+D$1-1990,FALSE),0))</f>
        <v>0.24525269315158627</v>
      </c>
      <c r="E63" s="121">
        <f t="shared" ref="E63:F63" ca="1" si="123">D63-(D63-$G63)/($G$1-D$1)</f>
        <v>0.24366923356297232</v>
      </c>
      <c r="F63" s="121">
        <f t="shared" ca="1" si="123"/>
        <v>0.24208577397435838</v>
      </c>
      <c r="G63" s="111">
        <f ca="1">INDEX(OFFSET(_summary!$T$26,0,MATCH(MID(CELL("filename",$A$1),FIND("]",CELL("filename",$A$1))+1,255),_summary!$U$25:$AI$25,0),140,1),MATCH($A63,_summary!$U$26:$U$54,0))</f>
        <v>0.24050231438574443</v>
      </c>
      <c r="H63" s="112">
        <f t="shared" ref="H63:L63" ca="1" si="124">G63-5*(G63-$M63)/($M$1-G$1)</f>
        <v>0.21444789699395544</v>
      </c>
      <c r="I63" s="112">
        <f t="shared" ca="1" si="124"/>
        <v>0.18839347960216646</v>
      </c>
      <c r="J63" s="112">
        <f t="shared" ca="1" si="124"/>
        <v>0.16233906221037747</v>
      </c>
      <c r="K63" s="112">
        <f t="shared" ca="1" si="124"/>
        <v>0.13628464481858849</v>
      </c>
      <c r="L63" s="112">
        <f t="shared" ca="1" si="124"/>
        <v>0.11023022742679951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8.417581003501054E-2</v>
      </c>
    </row>
    <row r="64" spans="1:13" x14ac:dyDescent="0.25">
      <c r="A64" s="110" t="s">
        <v>28</v>
      </c>
      <c r="B64" s="110">
        <f t="shared" si="122"/>
        <v>3</v>
      </c>
      <c r="C64" s="121">
        <f ca="1">MAX(0,IFERROR(VLOOKUP(MID(CELL("filename",$A$1),FIND("]",CELL("filename",$A$1))+1,255)&amp;$A64,_datainput!$A$1:$AE$345,4+C$1-1990,FALSE),0))</f>
        <v>0.10033929171486948</v>
      </c>
      <c r="D64" s="121">
        <f ca="1">MAX(0,IFERROR(VLOOKUP(MID(CELL("filename",$A$1),FIND("]",CELL("filename",$A$1))+1,255)&amp;$A64,_datainput!$A$1:$AE$345,4+D$1-1990,FALSE),0))</f>
        <v>9.4032678717643481E-2</v>
      </c>
      <c r="E64" s="121">
        <f t="shared" ref="E64:F64" ca="1" si="125">D64-(D64-$G64)/($G$1-D$1)</f>
        <v>9.7409534235182657E-2</v>
      </c>
      <c r="F64" s="121">
        <f t="shared" ca="1" si="125"/>
        <v>0.10078638975272183</v>
      </c>
      <c r="G64" s="111">
        <f ca="1">INDEX(OFFSET(_summary!$T$26,0,MATCH(MID(CELL("filename",$A$1),FIND("]",CELL("filename",$A$1))+1,255),_summary!$U$25:$AI$25,0),140,1),MATCH($A64,_summary!$U$26:$U$54,0))</f>
        <v>0.10416324527026102</v>
      </c>
      <c r="H64" s="112">
        <f t="shared" ref="H64:L64" ca="1" si="126">G64-5*(G64-$M64)/($M$1-G$1)</f>
        <v>9.2878893699316081E-2</v>
      </c>
      <c r="I64" s="112">
        <f t="shared" ca="1" si="126"/>
        <v>8.1594542128371139E-2</v>
      </c>
      <c r="J64" s="112">
        <f t="shared" ca="1" si="126"/>
        <v>7.0310190557426197E-2</v>
      </c>
      <c r="K64" s="112">
        <f t="shared" ca="1" si="126"/>
        <v>5.9025838986481248E-2</v>
      </c>
      <c r="L64" s="112">
        <f t="shared" ca="1" si="126"/>
        <v>4.7741487415536299E-2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3.6457135844591357E-2</v>
      </c>
    </row>
    <row r="65" spans="1:13" x14ac:dyDescent="0.25">
      <c r="A65" s="110" t="s">
        <v>13</v>
      </c>
      <c r="B65" s="110">
        <f t="shared" si="122"/>
        <v>3</v>
      </c>
      <c r="C65" s="121">
        <f ca="1">MAX(0,IFERROR(VLOOKUP(MID(CELL("filename",$A$1),FIND("]",CELL("filename",$A$1))+1,255)&amp;$A65,_datainput!$A$1:$AE$345,4+C$1-1990,FALSE),0))</f>
        <v>0.35827595261745565</v>
      </c>
      <c r="D65" s="121">
        <f ca="1">MAX(0,IFERROR(VLOOKUP(MID(CELL("filename",$A$1),FIND("]",CELL("filename",$A$1))+1,255)&amp;$A65,_datainput!$A$1:$AE$345,4+D$1-1990,FALSE),0))</f>
        <v>0.35483142708654214</v>
      </c>
      <c r="E65" s="121">
        <f t="shared" ref="E65:F65" ca="1" si="127">D65-(D65-$G65)/($G$1-D$1)</f>
        <v>0.35676825463958817</v>
      </c>
      <c r="F65" s="121">
        <f t="shared" ca="1" si="127"/>
        <v>0.35870508219263419</v>
      </c>
      <c r="G65" s="111">
        <f ca="1">INDEX(OFFSET(_summary!$T$26,0,MATCH(MID(CELL("filename",$A$1),FIND("]",CELL("filename",$A$1))+1,255),_summary!$U$25:$AI$25,0),140,1),MATCH($A65,_summary!$U$26:$U$54,0))</f>
        <v>0.36064190974568017</v>
      </c>
      <c r="H65" s="112">
        <f t="shared" ref="H65:L65" ca="1" si="128">G65-5*(G65-$M65)/($M$1-G$1)</f>
        <v>0.32157236952323148</v>
      </c>
      <c r="I65" s="112">
        <f t="shared" ca="1" si="128"/>
        <v>0.2825028293007828</v>
      </c>
      <c r="J65" s="112">
        <f t="shared" ca="1" si="128"/>
        <v>0.24343328907833411</v>
      </c>
      <c r="K65" s="112">
        <f t="shared" ca="1" si="128"/>
        <v>0.20436374885588543</v>
      </c>
      <c r="L65" s="112">
        <f t="shared" ca="1" si="128"/>
        <v>0.16529420863343675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0.12622466841098806</v>
      </c>
    </row>
    <row r="66" spans="1:13" x14ac:dyDescent="0.25">
      <c r="A66" s="110" t="s">
        <v>17</v>
      </c>
      <c r="B66" s="110">
        <f t="shared" si="122"/>
        <v>3</v>
      </c>
      <c r="C66" s="121">
        <f ca="1">MAX(0,IFERROR(VLOOKUP(MID(CELL("filename",$A$1),FIND("]",CELL("filename",$A$1))+1,255)&amp;$A66,_datainput!$A$1:$AE$345,4+C$1-1990,FALSE),0))</f>
        <v>0.29100445836488453</v>
      </c>
      <c r="D66" s="121">
        <f ca="1">MAX(0,IFERROR(VLOOKUP(MID(CELL("filename",$A$1),FIND("]",CELL("filename",$A$1))+1,255)&amp;$A66,_datainput!$A$1:$AE$345,4+D$1-1990,FALSE),0))</f>
        <v>0.27994876568133992</v>
      </c>
      <c r="E66" s="121">
        <f t="shared" ref="E66:F66" ca="1" si="129">D66-(D66-$G66)/($G$1-D$1)</f>
        <v>0.29202196650493112</v>
      </c>
      <c r="F66" s="121">
        <f t="shared" ca="1" si="129"/>
        <v>0.30409516732852226</v>
      </c>
      <c r="G66" s="111">
        <f ca="1">INDEX(OFFSET(_summary!$T$26,0,MATCH(MID(CELL("filename",$A$1),FIND("]",CELL("filename",$A$1))+1,255),_summary!$U$25:$AI$25,0),140,1),MATCH($A66,_summary!$U$26:$U$54,0))</f>
        <v>0.31616836815211347</v>
      </c>
      <c r="H66" s="112">
        <f t="shared" ref="H66:L66" ca="1" si="130">G66-5*(G66-$M66)/($M$1-G$1)</f>
        <v>0.28191679493563448</v>
      </c>
      <c r="I66" s="112">
        <f t="shared" ca="1" si="130"/>
        <v>0.24766522171915553</v>
      </c>
      <c r="J66" s="112">
        <f t="shared" ca="1" si="130"/>
        <v>0.21341364850267658</v>
      </c>
      <c r="K66" s="112">
        <f t="shared" ca="1" si="130"/>
        <v>0.17916207528619763</v>
      </c>
      <c r="L66" s="112">
        <f t="shared" ca="1" si="130"/>
        <v>0.14491050206971867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0.1106589288532397</v>
      </c>
    </row>
    <row r="67" spans="1:13" x14ac:dyDescent="0.25">
      <c r="A67" s="110" t="s">
        <v>25</v>
      </c>
      <c r="B67" s="110">
        <f t="shared" si="122"/>
        <v>3</v>
      </c>
      <c r="C67" s="121">
        <f ca="1">MAX(0,IFERROR(VLOOKUP(MID(CELL("filename",$A$1),FIND("]",CELL("filename",$A$1))+1,255)&amp;$A67,_datainput!$A$1:$AE$345,4+C$1-1990,FALSE),0))</f>
        <v>0.11417738212675327</v>
      </c>
      <c r="D67" s="121">
        <f ca="1">MAX(0,IFERROR(VLOOKUP(MID(CELL("filename",$A$1),FIND("]",CELL("filename",$A$1))+1,255)&amp;$A67,_datainput!$A$1:$AE$345,4+D$1-1990,FALSE),0))</f>
        <v>0.10890313849062115</v>
      </c>
      <c r="E67" s="121">
        <f t="shared" ref="E67:F67" ca="1" si="131">D67-(D67-$G67)/($G$1-D$1)</f>
        <v>0.1068567812351555</v>
      </c>
      <c r="F67" s="121">
        <f t="shared" ca="1" si="131"/>
        <v>0.10481042397968987</v>
      </c>
      <c r="G67" s="111">
        <f ca="1">INDEX(OFFSET(_summary!$T$26,0,MATCH(MID(CELL("filename",$A$1),FIND("]",CELL("filename",$A$1))+1,255),_summary!$U$25:$AI$25,0),140,1),MATCH($A67,_summary!$U$26:$U$54,0))</f>
        <v>0.10276406672422422</v>
      </c>
      <c r="H67" s="112">
        <f t="shared" ref="H67:L67" ca="1" si="132">G67-5*(G67-$M67)/($M$1-G$1)</f>
        <v>9.1631292829099931E-2</v>
      </c>
      <c r="I67" s="112">
        <f t="shared" ca="1" si="132"/>
        <v>8.0498518933975638E-2</v>
      </c>
      <c r="J67" s="112">
        <f t="shared" ca="1" si="132"/>
        <v>6.9365745038851345E-2</v>
      </c>
      <c r="K67" s="112">
        <f t="shared" ca="1" si="132"/>
        <v>5.8232971143727053E-2</v>
      </c>
      <c r="L67" s="112">
        <f t="shared" ca="1" si="132"/>
        <v>4.710019724860276E-2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3.5967423353478474E-2</v>
      </c>
    </row>
    <row r="68" spans="1:13" x14ac:dyDescent="0.25">
      <c r="A68" s="110" t="s">
        <v>11</v>
      </c>
      <c r="B68" s="110">
        <f t="shared" si="122"/>
        <v>3</v>
      </c>
      <c r="C68" s="121">
        <f ca="1">MAX(0,IFERROR(VLOOKUP(MID(CELL("filename",$A$1),FIND("]",CELL("filename",$A$1))+1,255)&amp;$A68,_datainput!$A$1:$AE$345,4+C$1-1990,FALSE),0))</f>
        <v>9.4713793696848177E-3</v>
      </c>
      <c r="D68" s="121">
        <f ca="1">MAX(0,IFERROR(VLOOKUP(MID(CELL("filename",$A$1),FIND("]",CELL("filename",$A$1))+1,255)&amp;$A68,_datainput!$A$1:$AE$345,4+D$1-1990,FALSE),0))</f>
        <v>9.1681702983730674E-3</v>
      </c>
      <c r="E68" s="121">
        <f t="shared" ref="E68:F68" ca="1" si="133">D68-(D68-$G68)/($G$1-D$1)</f>
        <v>9.7458619786451612E-3</v>
      </c>
      <c r="F68" s="121">
        <f t="shared" ca="1" si="133"/>
        <v>1.0323553658917253E-2</v>
      </c>
      <c r="G68" s="111">
        <f ca="1">INDEX(OFFSET(_summary!$T$26,0,MATCH(MID(CELL("filename",$A$1),FIND("]",CELL("filename",$A$1))+1,255),_summary!$U$25:$AI$25,0),140,1),MATCH($A68,_summary!$U$26:$U$54,0))</f>
        <v>1.0901245339189347E-2</v>
      </c>
      <c r="H68" s="112">
        <f t="shared" ref="H68:L68" ca="1" si="134">G68-5*(G68-$M68)/($M$1-G$1)</f>
        <v>9.7202770941105018E-3</v>
      </c>
      <c r="I68" s="112">
        <f t="shared" ca="1" si="134"/>
        <v>8.5393088490316564E-3</v>
      </c>
      <c r="J68" s="112">
        <f t="shared" ca="1" si="134"/>
        <v>7.3583406039528102E-3</v>
      </c>
      <c r="K68" s="112">
        <f t="shared" ca="1" si="134"/>
        <v>6.177372358873964E-3</v>
      </c>
      <c r="L68" s="112">
        <f t="shared" ca="1" si="134"/>
        <v>4.9964041137951177E-3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3.8154358687162711E-3</v>
      </c>
    </row>
    <row r="69" spans="1:13" x14ac:dyDescent="0.25">
      <c r="A69" s="110" t="s">
        <v>3</v>
      </c>
      <c r="B69" s="110">
        <f t="shared" si="122"/>
        <v>3</v>
      </c>
      <c r="C69" s="121">
        <f ca="1">MAX(0,IFERROR(VLOOKUP(MID(CELL("filename",$A$1),FIND("]",CELL("filename",$A$1))+1,255)&amp;$A69,_datainput!$A$1:$AE$345,4+C$1-1990,FALSE),0))</f>
        <v>0.38426873215737256</v>
      </c>
      <c r="D69" s="121">
        <f ca="1">MAX(0,IFERROR(VLOOKUP(MID(CELL("filename",$A$1),FIND("]",CELL("filename",$A$1))+1,255)&amp;$A69,_datainput!$A$1:$AE$345,4+D$1-1990,FALSE),0))</f>
        <v>0.3829181884255588</v>
      </c>
      <c r="E69" s="121">
        <f t="shared" ref="E69:F69" ca="1" si="135">D69-(D69-$G69)/($G$1-D$1)</f>
        <v>0.38545632391313933</v>
      </c>
      <c r="F69" s="121">
        <f t="shared" ca="1" si="135"/>
        <v>0.38799445940071986</v>
      </c>
      <c r="G69" s="111">
        <f ca="1">INDEX(OFFSET(_summary!$T$26,0,MATCH(MID(CELL("filename",$A$1),FIND("]",CELL("filename",$A$1))+1,255),_summary!$U$25:$AI$25,0),140,1),MATCH($A69,_summary!$U$26:$U$54,0))</f>
        <v>0.39053259488830044</v>
      </c>
      <c r="H69" s="112">
        <f t="shared" ref="H69:L69" ca="1" si="136">G69-5*(G69-$M69)/($M$1-G$1)</f>
        <v>0.34822489710873455</v>
      </c>
      <c r="I69" s="112">
        <f t="shared" ca="1" si="136"/>
        <v>0.30591719932916867</v>
      </c>
      <c r="J69" s="112">
        <f t="shared" ca="1" si="136"/>
        <v>0.26360950154960278</v>
      </c>
      <c r="K69" s="112">
        <f t="shared" ca="1" si="136"/>
        <v>0.22130180377003689</v>
      </c>
      <c r="L69" s="112">
        <f t="shared" ca="1" si="136"/>
        <v>0.178994105990471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0.13668640821090514</v>
      </c>
    </row>
    <row r="70" spans="1:13" x14ac:dyDescent="0.25">
      <c r="A70" s="110" t="s">
        <v>2</v>
      </c>
      <c r="B70" s="110">
        <f t="shared" si="122"/>
        <v>3</v>
      </c>
      <c r="C70" s="121">
        <f ca="1">MAX(0,IFERROR(VLOOKUP(MID(CELL("filename",$A$1),FIND("]",CELL("filename",$A$1))+1,255)&amp;$A70,_datainput!$A$1:$AE$345,4+C$1-1990,FALSE),0))</f>
        <v>0.50220983987211187</v>
      </c>
      <c r="D70" s="121">
        <f ca="1">MAX(0,IFERROR(VLOOKUP(MID(CELL("filename",$A$1),FIND("]",CELL("filename",$A$1))+1,255)&amp;$A70,_datainput!$A$1:$AE$345,4+D$1-1990,FALSE),0))</f>
        <v>0.49404163690466241</v>
      </c>
      <c r="E70" s="121">
        <f t="shared" ref="E70:F70" ca="1" si="137">D70-(D70-$G70)/($G$1-D$1)</f>
        <v>0.48742488653989452</v>
      </c>
      <c r="F70" s="121">
        <f t="shared" ca="1" si="137"/>
        <v>0.48080813617512663</v>
      </c>
      <c r="G70" s="111">
        <f ca="1">INDEX(OFFSET(_summary!$T$26,0,MATCH(MID(CELL("filename",$A$1),FIND("]",CELL("filename",$A$1))+1,255),_summary!$U$25:$AI$25,0),140,1),MATCH($A70,_summary!$U$26:$U$54,0))</f>
        <v>0.4741913858103588</v>
      </c>
      <c r="H70" s="112">
        <f t="shared" ref="H70:L70" ca="1" si="138">G70-5*(G70-$M70)/($M$1-G$1)</f>
        <v>0.42282065234756994</v>
      </c>
      <c r="I70" s="112">
        <f t="shared" ca="1" si="138"/>
        <v>0.37144991888478107</v>
      </c>
      <c r="J70" s="112">
        <f t="shared" ca="1" si="138"/>
        <v>0.32007918542199221</v>
      </c>
      <c r="K70" s="112">
        <f t="shared" ca="1" si="138"/>
        <v>0.26870845195920334</v>
      </c>
      <c r="L70" s="112">
        <f t="shared" ca="1" si="138"/>
        <v>0.21733771849641445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0.16596698503362556</v>
      </c>
    </row>
    <row r="71" spans="1:13" x14ac:dyDescent="0.25">
      <c r="A71" s="110" t="s">
        <v>16</v>
      </c>
      <c r="B71" s="110">
        <f t="shared" si="122"/>
        <v>3</v>
      </c>
      <c r="C71" s="121">
        <f ca="1">MAX(0,IFERROR(VLOOKUP(MID(CELL("filename",$A$1),FIND("]",CELL("filename",$A$1))+1,255)&amp;$A71,_datainput!$A$1:$AE$345,4+C$1-1990,FALSE),0))</f>
        <v>0.10262831368485291</v>
      </c>
      <c r="D71" s="121">
        <f ca="1">MAX(0,IFERROR(VLOOKUP(MID(CELL("filename",$A$1),FIND("]",CELL("filename",$A$1))+1,255)&amp;$A71,_datainput!$A$1:$AE$345,4+D$1-1990,FALSE),0))</f>
        <v>0.11084067513652904</v>
      </c>
      <c r="E71" s="121">
        <f t="shared" ref="E71:F71" ca="1" si="139">D71-(D71-$G71)/($G$1-D$1)</f>
        <v>9.9066623596468117E-2</v>
      </c>
      <c r="F71" s="121">
        <f t="shared" ca="1" si="139"/>
        <v>8.7292572056407197E-2</v>
      </c>
      <c r="G71" s="111">
        <f ca="1">INDEX(OFFSET(_summary!$T$26,0,MATCH(MID(CELL("filename",$A$1),FIND("]",CELL("filename",$A$1))+1,255),_summary!$U$25:$AI$25,0),140,1),MATCH($A71,_summary!$U$26:$U$54,0))</f>
        <v>7.5518520516346277E-2</v>
      </c>
      <c r="H71" s="112">
        <f t="shared" ref="H71:L71" ca="1" si="140">G71-5*(G71-$M71)/($M$1-G$1)</f>
        <v>6.7337347460408759E-2</v>
      </c>
      <c r="I71" s="112">
        <f t="shared" ca="1" si="140"/>
        <v>5.9156174404471247E-2</v>
      </c>
      <c r="J71" s="112">
        <f t="shared" ca="1" si="140"/>
        <v>5.0975001348533736E-2</v>
      </c>
      <c r="K71" s="112">
        <f t="shared" ca="1" si="140"/>
        <v>4.2793828292596224E-2</v>
      </c>
      <c r="L71" s="112">
        <f t="shared" ca="1" si="140"/>
        <v>3.4612655236658713E-2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2.6431482180721194E-2</v>
      </c>
    </row>
    <row r="72" spans="1:13" x14ac:dyDescent="0.25">
      <c r="A72" s="110" t="s">
        <v>15</v>
      </c>
      <c r="B72" s="110">
        <f t="shared" si="122"/>
        <v>3</v>
      </c>
      <c r="C72" s="121">
        <f ca="1">MAX(0,IFERROR(VLOOKUP(MID(CELL("filename",$A$1),FIND("]",CELL("filename",$A$1))+1,255)&amp;$A72,_datainput!$A$1:$AE$345,4+C$1-1990,FALSE),0))</f>
        <v>0.54263731220026212</v>
      </c>
      <c r="D72" s="121">
        <f ca="1">MAX(0,IFERROR(VLOOKUP(MID(CELL("filename",$A$1),FIND("]",CELL("filename",$A$1))+1,255)&amp;$A72,_datainput!$A$1:$AE$345,4+D$1-1990,FALSE),0))</f>
        <v>0.56640883284767496</v>
      </c>
      <c r="E72" s="121">
        <f t="shared" ref="E72:F72" ca="1" si="141">D72-(D72-$G72)/($G$1-D$1)</f>
        <v>0.53780575556642329</v>
      </c>
      <c r="F72" s="121">
        <f t="shared" ca="1" si="141"/>
        <v>0.50920267828517152</v>
      </c>
      <c r="G72" s="111">
        <f ca="1">INDEX(OFFSET(_summary!$T$26,0,MATCH(MID(CELL("filename",$A$1),FIND("]",CELL("filename",$A$1))+1,255),_summary!$U$25:$AI$25,0),140,1),MATCH($A72,_summary!$U$26:$U$54,0))</f>
        <v>0.48059960100391985</v>
      </c>
      <c r="H72" s="112">
        <f t="shared" ref="H72:L72" ca="1" si="142">G72-5*(G72-$M72)/($M$1-G$1)</f>
        <v>0.42853464422849519</v>
      </c>
      <c r="I72" s="112">
        <f t="shared" ca="1" si="142"/>
        <v>0.37646968745307052</v>
      </c>
      <c r="J72" s="112">
        <f t="shared" ca="1" si="142"/>
        <v>0.32440473067764586</v>
      </c>
      <c r="K72" s="112">
        <f t="shared" ca="1" si="142"/>
        <v>0.27233977390222119</v>
      </c>
      <c r="L72" s="112">
        <f t="shared" ca="1" si="142"/>
        <v>0.22027481712679658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0.16820986035137195</v>
      </c>
    </row>
    <row r="73" spans="1:13" x14ac:dyDescent="0.25">
      <c r="A73" s="110" t="s">
        <v>18</v>
      </c>
      <c r="B73" s="110">
        <f t="shared" si="122"/>
        <v>3</v>
      </c>
      <c r="C73" s="121">
        <f ca="1">MAX(0,IFERROR(VLOOKUP(MID(CELL("filename",$A$1),FIND("]",CELL("filename",$A$1))+1,255)&amp;$A73,_datainput!$A$1:$AE$345,4+C$1-1990,FALSE),0))</f>
        <v>0.24553909892509276</v>
      </c>
      <c r="D73" s="121">
        <f ca="1">MAX(0,IFERROR(VLOOKUP(MID(CELL("filename",$A$1),FIND("]",CELL("filename",$A$1))+1,255)&amp;$A73,_datainput!$A$1:$AE$345,4+D$1-1990,FALSE),0))</f>
        <v>0.25357482917916635</v>
      </c>
      <c r="E73" s="121">
        <f t="shared" ref="E73:F73" ca="1" si="143">D73-(D73-$G73)/($G$1-D$1)</f>
        <v>0.2557850132143597</v>
      </c>
      <c r="F73" s="121">
        <f t="shared" ca="1" si="143"/>
        <v>0.257995197249553</v>
      </c>
      <c r="G73" s="111">
        <f ca="1">INDEX(OFFSET(_summary!$T$26,0,MATCH(MID(CELL("filename",$A$1),FIND("]",CELL("filename",$A$1))+1,255),_summary!$U$25:$AI$25,0),140,1),MATCH($A73,_summary!$U$26:$U$54,0))</f>
        <v>0.26020538128474635</v>
      </c>
      <c r="H73" s="112">
        <f t="shared" ref="H73:L73" ca="1" si="144">G73-5*(G73-$M73)/($M$1-G$1)</f>
        <v>0.23201646497889883</v>
      </c>
      <c r="I73" s="112">
        <f t="shared" ca="1" si="144"/>
        <v>0.20382754867305131</v>
      </c>
      <c r="J73" s="112">
        <f t="shared" ca="1" si="144"/>
        <v>0.17563863236720378</v>
      </c>
      <c r="K73" s="112">
        <f t="shared" ca="1" si="144"/>
        <v>0.14744971606135626</v>
      </c>
      <c r="L73" s="112">
        <f t="shared" ca="1" si="144"/>
        <v>0.11926079975550874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9.1071883449661217E-2</v>
      </c>
    </row>
    <row r="74" spans="1:13" x14ac:dyDescent="0.25">
      <c r="A74" s="110" t="s">
        <v>5</v>
      </c>
      <c r="B74" s="110">
        <f t="shared" si="122"/>
        <v>3</v>
      </c>
      <c r="C74" s="121">
        <f ca="1">MAX(0,IFERROR(VLOOKUP(MID(CELL("filename",$A$1),FIND("]",CELL("filename",$A$1))+1,255)&amp;$A74,_datainput!$A$1:$AE$345,4+C$1-1990,FALSE),0))</f>
        <v>0.65769016872497688</v>
      </c>
      <c r="D74" s="121">
        <f ca="1">MAX(0,IFERROR(VLOOKUP(MID(CELL("filename",$A$1),FIND("]",CELL("filename",$A$1))+1,255)&amp;$A74,_datainput!$A$1:$AE$345,4+D$1-1990,FALSE),0))</f>
        <v>0.6489729440922144</v>
      </c>
      <c r="E74" s="121">
        <f t="shared" ref="E74:F74" ca="1" si="145">D74-(D74-$G74)/($G$1-D$1)</f>
        <v>0.64984405866008232</v>
      </c>
      <c r="F74" s="121">
        <f t="shared" ca="1" si="145"/>
        <v>0.65071517322795025</v>
      </c>
      <c r="G74" s="111">
        <f ca="1">INDEX(OFFSET(_summary!$T$26,0,MATCH(MID(CELL("filename",$A$1),FIND("]",CELL("filename",$A$1))+1,255),_summary!$U$25:$AI$25,0),140,1),MATCH($A74,_summary!$U$26:$U$54,0))</f>
        <v>0.65158628779581818</v>
      </c>
      <c r="H74" s="112">
        <f t="shared" ref="H74:L74" ca="1" si="146">G74-5*(G74-$M74)/($M$1-G$1)</f>
        <v>0.58099777328460456</v>
      </c>
      <c r="I74" s="112">
        <f t="shared" ca="1" si="146"/>
        <v>0.51040925877339094</v>
      </c>
      <c r="J74" s="112">
        <f t="shared" ca="1" si="146"/>
        <v>0.43982074426217732</v>
      </c>
      <c r="K74" s="112">
        <f t="shared" ca="1" si="146"/>
        <v>0.36923222975096365</v>
      </c>
      <c r="L74" s="112">
        <f t="shared" ca="1" si="146"/>
        <v>0.29864371523974997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0.22805520072853636</v>
      </c>
    </row>
    <row r="75" spans="1:13" x14ac:dyDescent="0.25">
      <c r="A75" s="110" t="s">
        <v>23</v>
      </c>
      <c r="B75" s="110">
        <f t="shared" si="122"/>
        <v>3</v>
      </c>
      <c r="C75" s="121">
        <f ca="1">MAX(0,IFERROR(VLOOKUP(MID(CELL("filename",$A$1),FIND("]",CELL("filename",$A$1))+1,255)&amp;$A75,_datainput!$A$1:$AE$345,4+C$1-1990,FALSE),0))</f>
        <v>0.16066680676471207</v>
      </c>
      <c r="D75" s="121">
        <f ca="1">MAX(0,IFERROR(VLOOKUP(MID(CELL("filename",$A$1),FIND("]",CELL("filename",$A$1))+1,255)&amp;$A75,_datainput!$A$1:$AE$345,4+D$1-1990,FALSE),0))</f>
        <v>0.15243738482567185</v>
      </c>
      <c r="E75" s="121">
        <f t="shared" ref="E75:F75" ca="1" si="147">D75-(D75-$G75)/($G$1-D$1)</f>
        <v>0.14506975934695948</v>
      </c>
      <c r="F75" s="121">
        <f t="shared" ca="1" si="147"/>
        <v>0.13770213386824715</v>
      </c>
      <c r="G75" s="111">
        <f ca="1">INDEX(OFFSET(_summary!$T$26,0,MATCH(MID(CELL("filename",$A$1),FIND("]",CELL("filename",$A$1))+1,255),_summary!$U$25:$AI$25,0),140,1),MATCH($A75,_summary!$U$26:$U$54,0))</f>
        <v>0.13033450838953478</v>
      </c>
      <c r="H75" s="112">
        <f t="shared" ref="H75:L75" ca="1" si="148">G75-5*(G75-$M75)/($M$1-G$1)</f>
        <v>0.11621493664733518</v>
      </c>
      <c r="I75" s="112">
        <f t="shared" ca="1" si="148"/>
        <v>0.10209536490513557</v>
      </c>
      <c r="J75" s="112">
        <f t="shared" ca="1" si="148"/>
        <v>8.7975793162935967E-2</v>
      </c>
      <c r="K75" s="112">
        <f t="shared" ca="1" si="148"/>
        <v>7.3856221420736362E-2</v>
      </c>
      <c r="L75" s="112">
        <f t="shared" ca="1" si="148"/>
        <v>5.9736649678536771E-2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4.5617077936337173E-2</v>
      </c>
    </row>
    <row r="76" spans="1:13" x14ac:dyDescent="0.25">
      <c r="A76" s="110" t="s">
        <v>24</v>
      </c>
      <c r="B76" s="110">
        <f t="shared" si="122"/>
        <v>3</v>
      </c>
      <c r="C76" s="121">
        <f ca="1">MAX(0,IFERROR(VLOOKUP(MID(CELL("filename",$A$1),FIND("]",CELL("filename",$A$1))+1,255)&amp;$A76,_datainput!$A$1:$AE$345,4+C$1-1990,FALSE),0))</f>
        <v>0.17705910957656537</v>
      </c>
      <c r="D76" s="121">
        <f ca="1">MAX(0,IFERROR(VLOOKUP(MID(CELL("filename",$A$1),FIND("]",CELL("filename",$A$1))+1,255)&amp;$A76,_datainput!$A$1:$AE$345,4+D$1-1990,FALSE),0))</f>
        <v>0.18607363138758401</v>
      </c>
      <c r="E76" s="121">
        <f t="shared" ref="E76:F76" ca="1" si="149">D76-(D76-$G76)/($G$1-D$1)</f>
        <v>0.1726259187073399</v>
      </c>
      <c r="F76" s="121">
        <f t="shared" ca="1" si="149"/>
        <v>0.15917820602709581</v>
      </c>
      <c r="G76" s="111">
        <f ca="1">INDEX(OFFSET(_summary!$T$26,0,MATCH(MID(CELL("filename",$A$1),FIND("]",CELL("filename",$A$1))+1,255),_summary!$U$25:$AI$25,0),140,1),MATCH($A76,_summary!$U$26:$U$54,0))</f>
        <v>0.1457304933468517</v>
      </c>
      <c r="H76" s="112">
        <f t="shared" ref="H76:L76" ca="1" si="150">G76-5*(G76-$M76)/($M$1-G$1)</f>
        <v>0.12994302323427609</v>
      </c>
      <c r="I76" s="112">
        <f t="shared" ca="1" si="150"/>
        <v>0.11415555312170049</v>
      </c>
      <c r="J76" s="112">
        <f t="shared" ca="1" si="150"/>
        <v>9.836808300912489E-2</v>
      </c>
      <c r="K76" s="112">
        <f t="shared" ca="1" si="150"/>
        <v>8.2580612896549291E-2</v>
      </c>
      <c r="L76" s="112">
        <f t="shared" ca="1" si="150"/>
        <v>6.6793142783973691E-2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5.1005672671398092E-2</v>
      </c>
    </row>
    <row r="77" spans="1:13" x14ac:dyDescent="0.25">
      <c r="A77" s="110" t="s">
        <v>27</v>
      </c>
      <c r="B77" s="110">
        <f t="shared" si="122"/>
        <v>3</v>
      </c>
      <c r="C77" s="121">
        <f ca="1">MAX(0,IFERROR(VLOOKUP(MID(CELL("filename",$A$1),FIND("]",CELL("filename",$A$1))+1,255)&amp;$A77,_datainput!$A$1:$AE$345,4+C$1-1990,FALSE),0))</f>
        <v>0.50250254782172932</v>
      </c>
      <c r="D77" s="121">
        <f ca="1">MAX(0,IFERROR(VLOOKUP(MID(CELL("filename",$A$1),FIND("]",CELL("filename",$A$1))+1,255)&amp;$A77,_datainput!$A$1:$AE$345,4+D$1-1990,FALSE),0))</f>
        <v>0.51063874973741497</v>
      </c>
      <c r="E77" s="121">
        <f t="shared" ref="E77:F77" ca="1" si="151">D77-(D77-$G77)/($G$1-D$1)</f>
        <v>0.49557804042894588</v>
      </c>
      <c r="F77" s="121">
        <f t="shared" ca="1" si="151"/>
        <v>0.48051733112047679</v>
      </c>
      <c r="G77" s="111">
        <f ca="1">INDEX(OFFSET(_summary!$T$26,0,MATCH(MID(CELL("filename",$A$1),FIND("]",CELL("filename",$A$1))+1,255),_summary!$U$25:$AI$25,0),140,1),MATCH($A77,_summary!$U$26:$U$54,0))</f>
        <v>0.46545662181200764</v>
      </c>
      <c r="H77" s="112">
        <f t="shared" ref="H77:L77" ca="1" si="152">G77-5*(G77-$M77)/($M$1-G$1)</f>
        <v>0.41503215444904012</v>
      </c>
      <c r="I77" s="112">
        <f t="shared" ca="1" si="152"/>
        <v>0.36460768708607266</v>
      </c>
      <c r="J77" s="112">
        <f t="shared" ca="1" si="152"/>
        <v>0.31418321972310514</v>
      </c>
      <c r="K77" s="112">
        <f t="shared" ca="1" si="152"/>
        <v>0.26375875236013768</v>
      </c>
      <c r="L77" s="112">
        <f t="shared" ca="1" si="152"/>
        <v>0.21333428499717016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0.16290981763420267</v>
      </c>
    </row>
    <row r="78" spans="1:13" x14ac:dyDescent="0.25">
      <c r="A78" s="110" t="s">
        <v>29</v>
      </c>
      <c r="B78" s="110">
        <f t="shared" si="122"/>
        <v>3</v>
      </c>
      <c r="C78" s="121">
        <f ca="1">MAX(0,IFERROR(VLOOKUP(MID(CELL("filename",$A$1),FIND("]",CELL("filename",$A$1))+1,255)&amp;$A78,_datainput!$A$1:$AE$345,4+C$1-1990,FALSE),0))</f>
        <v>0.57467877150531943</v>
      </c>
      <c r="D78" s="121">
        <f ca="1">MAX(0,IFERROR(VLOOKUP(MID(CELL("filename",$A$1),FIND("]",CELL("filename",$A$1))+1,255)&amp;$A78,_datainput!$A$1:$AE$345,4+D$1-1990,FALSE),0))</f>
        <v>0.57242897297634643</v>
      </c>
      <c r="E78" s="121">
        <f t="shared" ref="E78:F78" ca="1" si="153">D78-(D78-$G78)/($G$1-D$1)</f>
        <v>0.56560524143615909</v>
      </c>
      <c r="F78" s="121">
        <f t="shared" ca="1" si="153"/>
        <v>0.55878150989597164</v>
      </c>
      <c r="G78" s="111">
        <f ca="1">INDEX(OFFSET(_summary!$T$26,0,MATCH(MID(CELL("filename",$A$1),FIND("]",CELL("filename",$A$1))+1,255),_summary!$U$25:$AI$25,0),140,1),MATCH($A78,_summary!$U$26:$U$54,0))</f>
        <v>0.5519577783557843</v>
      </c>
      <c r="H78" s="112">
        <f t="shared" ref="H78:L78" ca="1" si="154">G78-5*(G78-$M78)/($M$1-G$1)</f>
        <v>0.49216235236724099</v>
      </c>
      <c r="I78" s="112">
        <f t="shared" ca="1" si="154"/>
        <v>0.43236692637869767</v>
      </c>
      <c r="J78" s="112">
        <f t="shared" ca="1" si="154"/>
        <v>0.37257150039015435</v>
      </c>
      <c r="K78" s="112">
        <f t="shared" ca="1" si="154"/>
        <v>0.31277607440161104</v>
      </c>
      <c r="L78" s="112">
        <f t="shared" ca="1" si="154"/>
        <v>0.25298064841306778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0.19318522242452449</v>
      </c>
    </row>
    <row r="79" spans="1:13" x14ac:dyDescent="0.25">
      <c r="A79" s="110" t="s">
        <v>8</v>
      </c>
      <c r="B79" s="110">
        <f t="shared" si="122"/>
        <v>3</v>
      </c>
      <c r="C79" s="121">
        <f ca="1">MAX(0,IFERROR(VLOOKUP(MID(CELL("filename",$A$1),FIND("]",CELL("filename",$A$1))+1,255)&amp;$A79,_datainput!$A$1:$AE$345,4+C$1-1990,FALSE),0))</f>
        <v>0.87962105562686987</v>
      </c>
      <c r="D79" s="121">
        <f ca="1">MAX(0,IFERROR(VLOOKUP(MID(CELL("filename",$A$1),FIND("]",CELL("filename",$A$1))+1,255)&amp;$A79,_datainput!$A$1:$AE$345,4+D$1-1990,FALSE),0))</f>
        <v>0.87472821606949747</v>
      </c>
      <c r="E79" s="121">
        <f t="shared" ref="E79:F79" ca="1" si="155">D79-(D79-$G79)/($G$1-D$1)</f>
        <v>0.88447714713289638</v>
      </c>
      <c r="F79" s="121">
        <f t="shared" ca="1" si="155"/>
        <v>0.8942260781962954</v>
      </c>
      <c r="G79" s="111">
        <f ca="1">INDEX(OFFSET(_summary!$T$26,0,MATCH(MID(CELL("filename",$A$1),FIND("]",CELL("filename",$A$1))+1,255),_summary!$U$25:$AI$25,0),140,1),MATCH($A79,_summary!$U$26:$U$54,0))</f>
        <v>0.90397500925969432</v>
      </c>
      <c r="H79" s="112">
        <f t="shared" ref="H79:L79" ca="1" si="156">G79-5*(G79-$M79)/($M$1-G$1)</f>
        <v>0.8060443832565608</v>
      </c>
      <c r="I79" s="112">
        <f t="shared" ca="1" si="156"/>
        <v>0.70811375725342729</v>
      </c>
      <c r="J79" s="112">
        <f t="shared" ca="1" si="156"/>
        <v>0.61018313125029366</v>
      </c>
      <c r="K79" s="112">
        <f t="shared" ca="1" si="156"/>
        <v>0.51225250524716015</v>
      </c>
      <c r="L79" s="112">
        <f t="shared" ca="1" si="156"/>
        <v>0.41432187924402658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0.31639125324089301</v>
      </c>
    </row>
    <row r="80" spans="1:13" x14ac:dyDescent="0.25">
      <c r="A80" s="110" t="s">
        <v>6</v>
      </c>
      <c r="B80" s="110">
        <f t="shared" si="122"/>
        <v>3</v>
      </c>
      <c r="C80" s="121">
        <f ca="1">MAX(0,IFERROR(VLOOKUP(MID(CELL("filename",$A$1),FIND("]",CELL("filename",$A$1))+1,255)&amp;$A80,_datainput!$A$1:$AE$345,4+C$1-1990,FALSE),0))</f>
        <v>0.24703058057926064</v>
      </c>
      <c r="D80" s="121">
        <f ca="1">MAX(0,IFERROR(VLOOKUP(MID(CELL("filename",$A$1),FIND("]",CELL("filename",$A$1))+1,255)&amp;$A80,_datainput!$A$1:$AE$345,4+D$1-1990,FALSE),0))</f>
        <v>0.25646828931519755</v>
      </c>
      <c r="E80" s="121">
        <f t="shared" ref="E80:F80" ca="1" si="157">D80-(D80-$G80)/($G$1-D$1)</f>
        <v>0.25084339242239173</v>
      </c>
      <c r="F80" s="121">
        <f t="shared" ca="1" si="157"/>
        <v>0.24521849552958588</v>
      </c>
      <c r="G80" s="111">
        <f ca="1">INDEX(OFFSET(_summary!$T$26,0,MATCH(MID(CELL("filename",$A$1),FIND("]",CELL("filename",$A$1))+1,255),_summary!$U$25:$AI$25,0),140,1),MATCH($A80,_summary!$U$26:$U$54,0))</f>
        <v>0.23959359863678004</v>
      </c>
      <c r="H80" s="112">
        <f t="shared" ref="H80:L80" ca="1" si="158">G80-5*(G80-$M80)/($M$1-G$1)</f>
        <v>0.21363762545112885</v>
      </c>
      <c r="I80" s="112">
        <f t="shared" ca="1" si="158"/>
        <v>0.18768165226547767</v>
      </c>
      <c r="J80" s="112">
        <f t="shared" ca="1" si="158"/>
        <v>0.16172567907982652</v>
      </c>
      <c r="K80" s="112">
        <f t="shared" ca="1" si="158"/>
        <v>0.13576970589417536</v>
      </c>
      <c r="L80" s="112">
        <f t="shared" ca="1" si="158"/>
        <v>0.10981373270852418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8.3857759522873013E-2</v>
      </c>
    </row>
    <row r="81" spans="1:13" x14ac:dyDescent="0.25">
      <c r="A81" s="110" t="s">
        <v>21</v>
      </c>
      <c r="B81" s="110">
        <f t="shared" si="122"/>
        <v>3</v>
      </c>
      <c r="C81" s="121">
        <f ca="1">MAX(0,IFERROR(VLOOKUP(MID(CELL("filename",$A$1),FIND("]",CELL("filename",$A$1))+1,255)&amp;$A81,_datainput!$A$1:$AE$345,4+C$1-1990,FALSE),0))</f>
        <v>0.17376711579608162</v>
      </c>
      <c r="D81" s="121">
        <f ca="1">MAX(0,IFERROR(VLOOKUP(MID(CELL("filename",$A$1),FIND("]",CELL("filename",$A$1))+1,255)&amp;$A81,_datainput!$A$1:$AE$345,4+D$1-1990,FALSE),0))</f>
        <v>0.17636991999061599</v>
      </c>
      <c r="E81" s="121">
        <f t="shared" ref="E81:F81" ca="1" si="159">D81-(D81-$G81)/($G$1-D$1)</f>
        <v>0.17438373180727881</v>
      </c>
      <c r="F81" s="121">
        <f t="shared" ca="1" si="159"/>
        <v>0.17239754362394166</v>
      </c>
      <c r="G81" s="111">
        <f ca="1">INDEX(OFFSET(_summary!$T$26,0,MATCH(MID(CELL("filename",$A$1),FIND("]",CELL("filename",$A$1))+1,255),_summary!$U$25:$AI$25,0),140,1),MATCH($A81,_summary!$U$26:$U$54,0))</f>
        <v>0.17041135544060448</v>
      </c>
      <c r="H81" s="112">
        <f t="shared" ref="H81:L81" ca="1" si="160">G81-5*(G81-$M81)/($M$1-G$1)</f>
        <v>0.15195012526787233</v>
      </c>
      <c r="I81" s="112">
        <f t="shared" ca="1" si="160"/>
        <v>0.13348889509514017</v>
      </c>
      <c r="J81" s="112">
        <f t="shared" ca="1" si="160"/>
        <v>0.11502766492240801</v>
      </c>
      <c r="K81" s="112">
        <f t="shared" ca="1" si="160"/>
        <v>9.6566434749675856E-2</v>
      </c>
      <c r="L81" s="112">
        <f t="shared" ca="1" si="160"/>
        <v>7.8105204576943713E-2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5.9643974404211562E-2</v>
      </c>
    </row>
    <row r="82" spans="1:13" x14ac:dyDescent="0.25">
      <c r="A82" s="110" t="s">
        <v>10</v>
      </c>
      <c r="B82" s="110">
        <f t="shared" si="122"/>
        <v>3</v>
      </c>
      <c r="C82" s="121">
        <f ca="1">MAX(0,IFERROR(VLOOKUP(MID(CELL("filename",$A$1),FIND("]",CELL("filename",$A$1))+1,255)&amp;$A82,_datainput!$A$1:$AE$345,4+C$1-1990,FALSE),0))</f>
        <v>0.39898645104259822</v>
      </c>
      <c r="D82" s="121">
        <f ca="1">MAX(0,IFERROR(VLOOKUP(MID(CELL("filename",$A$1),FIND("]",CELL("filename",$A$1))+1,255)&amp;$A82,_datainput!$A$1:$AE$345,4+D$1-1990,FALSE),0))</f>
        <v>0.4097872262765313</v>
      </c>
      <c r="E82" s="121">
        <f t="shared" ref="E82:F82" ca="1" si="161">D82-(D82-$G82)/($G$1-D$1)</f>
        <v>0.41090668394572849</v>
      </c>
      <c r="F82" s="121">
        <f t="shared" ca="1" si="161"/>
        <v>0.41202614161492568</v>
      </c>
      <c r="G82" s="111">
        <f ca="1">INDEX(OFFSET(_summary!$T$26,0,MATCH(MID(CELL("filename",$A$1),FIND("]",CELL("filename",$A$1))+1,255),_summary!$U$25:$AI$25,0),140,1),MATCH($A82,_summary!$U$26:$U$54,0))</f>
        <v>0.41314559928412281</v>
      </c>
      <c r="H82" s="112">
        <f t="shared" ref="H82:L82" ca="1" si="162">G82-5*(G82-$M82)/($M$1-G$1)</f>
        <v>0.36838815936167618</v>
      </c>
      <c r="I82" s="112">
        <f t="shared" ca="1" si="162"/>
        <v>0.32363071943922955</v>
      </c>
      <c r="J82" s="112">
        <f t="shared" ca="1" si="162"/>
        <v>0.27887327951678292</v>
      </c>
      <c r="K82" s="112">
        <f t="shared" ca="1" si="162"/>
        <v>0.23411583959433629</v>
      </c>
      <c r="L82" s="112">
        <f t="shared" ca="1" si="162"/>
        <v>0.18935839967188964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0.14460095974944298</v>
      </c>
    </row>
    <row r="83" spans="1:13" x14ac:dyDescent="0.25">
      <c r="A83" s="110" t="s">
        <v>20</v>
      </c>
      <c r="B83" s="110">
        <f t="shared" si="122"/>
        <v>3</v>
      </c>
      <c r="C83" s="121">
        <f ca="1">MAX(0,IFERROR(VLOOKUP(MID(CELL("filename",$A$1),FIND("]",CELL("filename",$A$1))+1,255)&amp;$A83,_datainput!$A$1:$AE$345,4+C$1-1990,FALSE),0))</f>
        <v>0.83963107105221457</v>
      </c>
      <c r="D83" s="121">
        <f ca="1">MAX(0,IFERROR(VLOOKUP(MID(CELL("filename",$A$1),FIND("]",CELL("filename",$A$1))+1,255)&amp;$A83,_datainput!$A$1:$AE$345,4+D$1-1990,FALSE),0))</f>
        <v>0.84561576672912453</v>
      </c>
      <c r="E83" s="121">
        <f t="shared" ref="E83:F83" ca="1" si="163">D83-(D83-$G83)/($G$1-D$1)</f>
        <v>0.84742485570247239</v>
      </c>
      <c r="F83" s="121">
        <f t="shared" ca="1" si="163"/>
        <v>0.84923394467582025</v>
      </c>
      <c r="G83" s="111">
        <f ca="1">INDEX(OFFSET(_summary!$T$26,0,MATCH(MID(CELL("filename",$A$1),FIND("]",CELL("filename",$A$1))+1,255),_summary!$U$25:$AI$25,0),140,1),MATCH($A83,_summary!$U$26:$U$54,0))</f>
        <v>0.85104303364916811</v>
      </c>
      <c r="H83" s="112">
        <f t="shared" ref="H83:L83" ca="1" si="164">G83-5*(G83-$M83)/($M$1-G$1)</f>
        <v>0.75884670500384155</v>
      </c>
      <c r="I83" s="112">
        <f t="shared" ca="1" si="164"/>
        <v>0.66665037635851498</v>
      </c>
      <c r="J83" s="112">
        <f t="shared" ca="1" si="164"/>
        <v>0.57445404771318842</v>
      </c>
      <c r="K83" s="112">
        <f t="shared" ca="1" si="164"/>
        <v>0.48225771906786191</v>
      </c>
      <c r="L83" s="112">
        <f t="shared" ca="1" si="164"/>
        <v>0.3900613904225354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0.29786506177720884</v>
      </c>
    </row>
    <row r="84" spans="1:13" x14ac:dyDescent="0.25">
      <c r="A84" s="110" t="s">
        <v>26</v>
      </c>
      <c r="B84" s="110">
        <f t="shared" si="122"/>
        <v>3</v>
      </c>
      <c r="C84" s="121">
        <f ca="1">MAX(0,IFERROR(VLOOKUP(MID(CELL("filename",$A$1),FIND("]",CELL("filename",$A$1))+1,255)&amp;$A84,_datainput!$A$1:$AE$345,4+C$1-1990,FALSE),0))</f>
        <v>0.13346168787136359</v>
      </c>
      <c r="D84" s="121">
        <f ca="1">MAX(0,IFERROR(VLOOKUP(MID(CELL("filename",$A$1),FIND("]",CELL("filename",$A$1))+1,255)&amp;$A84,_datainput!$A$1:$AE$345,4+D$1-1990,FALSE),0))</f>
        <v>0.14216932424030782</v>
      </c>
      <c r="E84" s="121">
        <f t="shared" ref="E84:F84" ca="1" si="165">D84-(D84-$G84)/($G$1-D$1)</f>
        <v>0.13708675432991238</v>
      </c>
      <c r="F84" s="121">
        <f t="shared" ca="1" si="165"/>
        <v>0.13200418441951695</v>
      </c>
      <c r="G84" s="111">
        <f ca="1">INDEX(OFFSET(_summary!$T$26,0,MATCH(MID(CELL("filename",$A$1),FIND("]",CELL("filename",$A$1))+1,255),_summary!$U$25:$AI$25,0),140,1),MATCH($A84,_summary!$U$26:$U$54,0))</f>
        <v>0.12692161450912148</v>
      </c>
      <c r="H84" s="112">
        <f t="shared" ref="H84:L84" ca="1" si="166">G84-5*(G84-$M84)/($M$1-G$1)</f>
        <v>0.11317177293729999</v>
      </c>
      <c r="I84" s="112">
        <f t="shared" ca="1" si="166"/>
        <v>9.94219313654785E-2</v>
      </c>
      <c r="J84" s="112">
        <f t="shared" ca="1" si="166"/>
        <v>8.5672089793657008E-2</v>
      </c>
      <c r="K84" s="112">
        <f t="shared" ca="1" si="166"/>
        <v>7.1922248221835516E-2</v>
      </c>
      <c r="L84" s="112">
        <f t="shared" ca="1" si="166"/>
        <v>5.8172406650014018E-2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4.4422565078192519E-2</v>
      </c>
    </row>
    <row r="85" spans="1:13" x14ac:dyDescent="0.25">
      <c r="A85" s="110" t="s">
        <v>7</v>
      </c>
      <c r="B85" s="110">
        <f t="shared" si="122"/>
        <v>3</v>
      </c>
      <c r="C85" s="121">
        <f ca="1">MAX(0,IFERROR(VLOOKUP(MID(CELL("filename",$A$1),FIND("]",CELL("filename",$A$1))+1,255)&amp;$A85,_datainput!$A$1:$AE$345,4+C$1-1990,FALSE),0))</f>
        <v>0.34644775531012773</v>
      </c>
      <c r="D85" s="121">
        <f ca="1">MAX(0,IFERROR(VLOOKUP(MID(CELL("filename",$A$1),FIND("]",CELL("filename",$A$1))+1,255)&amp;$A85,_datainput!$A$1:$AE$345,4+D$1-1990,FALSE),0))</f>
        <v>0.35681122821468075</v>
      </c>
      <c r="E85" s="121">
        <f t="shared" ref="E85:F85" ca="1" si="167">D85-(D85-$G85)/($G$1-D$1)</f>
        <v>0.34903289465028287</v>
      </c>
      <c r="F85" s="121">
        <f t="shared" ca="1" si="167"/>
        <v>0.34125456108588503</v>
      </c>
      <c r="G85" s="111">
        <f ca="1">INDEX(OFFSET(_summary!$T$26,0,MATCH(MID(CELL("filename",$A$1),FIND("]",CELL("filename",$A$1))+1,255),_summary!$U$25:$AI$25,0),140,1),MATCH($A85,_summary!$U$26:$U$54,0))</f>
        <v>0.33347622752148715</v>
      </c>
      <c r="H85" s="112">
        <f t="shared" ref="H85:L85" ca="1" si="168">G85-5*(G85-$M85)/($M$1-G$1)</f>
        <v>0.29734963620665938</v>
      </c>
      <c r="I85" s="112">
        <f t="shared" ca="1" si="168"/>
        <v>0.26122304489183162</v>
      </c>
      <c r="J85" s="112">
        <f t="shared" ca="1" si="168"/>
        <v>0.22509645357700384</v>
      </c>
      <c r="K85" s="112">
        <f t="shared" ca="1" si="168"/>
        <v>0.18896986226217605</v>
      </c>
      <c r="L85" s="112">
        <f t="shared" ca="1" si="168"/>
        <v>0.15284327094734829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0.1167166796325205</v>
      </c>
    </row>
    <row r="86" spans="1:13" x14ac:dyDescent="0.25">
      <c r="A86" s="110" t="s">
        <v>9</v>
      </c>
      <c r="B86" s="110">
        <f t="shared" si="122"/>
        <v>3</v>
      </c>
      <c r="C86" s="121">
        <f ca="1">MAX(0,IFERROR(VLOOKUP(MID(CELL("filename",$A$1),FIND("]",CELL("filename",$A$1))+1,255)&amp;$A86,_datainput!$A$1:$AE$345,4+C$1-1990,FALSE),0))</f>
        <v>1.0840268384225318E-2</v>
      </c>
      <c r="D86" s="121">
        <f ca="1">MAX(0,IFERROR(VLOOKUP(MID(CELL("filename",$A$1),FIND("]",CELL("filename",$A$1))+1,255)&amp;$A86,_datainput!$A$1:$AE$345,4+D$1-1990,FALSE),0))</f>
        <v>1.2642640255960989E-2</v>
      </c>
      <c r="E86" s="121">
        <f t="shared" ref="E86:F86" ca="1" si="169">D86-(D86-$G86)/($G$1-D$1)</f>
        <v>1.2243618005436378E-2</v>
      </c>
      <c r="F86" s="121">
        <f t="shared" ca="1" si="169"/>
        <v>1.1844595754911768E-2</v>
      </c>
      <c r="G86" s="111">
        <f ca="1">INDEX(OFFSET(_summary!$T$26,0,MATCH(MID(CELL("filename",$A$1),FIND("]",CELL("filename",$A$1))+1,255),_summary!$U$25:$AI$25,0),140,1),MATCH($A86,_summary!$U$26:$U$54,0))</f>
        <v>1.1445573504387156E-2</v>
      </c>
      <c r="H86" s="112">
        <f t="shared" ref="H86:L86" ca="1" si="170">G86-5*(G86-$M86)/($M$1-G$1)</f>
        <v>1.0205636374745215E-2</v>
      </c>
      <c r="I86" s="112">
        <f t="shared" ca="1" si="170"/>
        <v>8.9656992451032716E-3</v>
      </c>
      <c r="J86" s="112">
        <f t="shared" ca="1" si="170"/>
        <v>7.7257621154613295E-3</v>
      </c>
      <c r="K86" s="112">
        <f t="shared" ca="1" si="170"/>
        <v>6.4858249858193873E-3</v>
      </c>
      <c r="L86" s="112">
        <f t="shared" ca="1" si="170"/>
        <v>5.2458878561774461E-3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4.0059507265355039E-3</v>
      </c>
    </row>
    <row r="87" spans="1:13" x14ac:dyDescent="0.25">
      <c r="A87" s="110" t="s">
        <v>14</v>
      </c>
      <c r="B87" s="110">
        <f t="shared" si="122"/>
        <v>3</v>
      </c>
      <c r="C87" s="121">
        <f ca="1">MAX(0,IFERROR(VLOOKUP(MID(CELL("filename",$A$1),FIND("]",CELL("filename",$A$1))+1,255)&amp;$A87,_datainput!$A$1:$AE$345,4+C$1-1990,FALSE),0))</f>
        <v>0.27978823736806535</v>
      </c>
      <c r="D87" s="121">
        <f ca="1">MAX(0,IFERROR(VLOOKUP(MID(CELL("filename",$A$1),FIND("]",CELL("filename",$A$1))+1,255)&amp;$A87,_datainput!$A$1:$AE$345,4+D$1-1990,FALSE),0))</f>
        <v>0.27978823736806535</v>
      </c>
      <c r="E87" s="121">
        <f t="shared" ref="E87:F87" ca="1" si="171">D87-(D87-$G87)/($G$1-D$1)</f>
        <v>0.27156815952383212</v>
      </c>
      <c r="F87" s="121">
        <f t="shared" ca="1" si="171"/>
        <v>0.26334808167959889</v>
      </c>
      <c r="G87" s="111">
        <f ca="1">INDEX(OFFSET(_summary!$T$26,0,MATCH(MID(CELL("filename",$A$1),FIND("]",CELL("filename",$A$1))+1,255),_summary!$U$25:$AI$25,0),140,1),MATCH($A87,_summary!$U$26:$U$54,0))</f>
        <v>0.25512800383536571</v>
      </c>
      <c r="H87" s="112">
        <f t="shared" ref="H87:L87" ca="1" si="172">G87-5*(G87-$M87)/($M$1-G$1)</f>
        <v>0.22748913675320109</v>
      </c>
      <c r="I87" s="112">
        <f t="shared" ca="1" si="172"/>
        <v>0.19985026967103647</v>
      </c>
      <c r="J87" s="112">
        <f t="shared" ca="1" si="172"/>
        <v>0.17221140258887185</v>
      </c>
      <c r="K87" s="112">
        <f t="shared" ca="1" si="172"/>
        <v>0.14457253550670723</v>
      </c>
      <c r="L87" s="112">
        <f t="shared" ca="1" si="172"/>
        <v>0.11693366842454261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8.9294801342377994E-2</v>
      </c>
    </row>
    <row r="88" spans="1:13" x14ac:dyDescent="0.25">
      <c r="A88" s="110" t="s">
        <v>4</v>
      </c>
      <c r="B88" s="110">
        <f t="shared" si="122"/>
        <v>3</v>
      </c>
      <c r="C88" s="121">
        <f ca="1">MAX(0,IFERROR(VLOOKUP(MID(CELL("filename",$A$1),FIND("]",CELL("filename",$A$1))+1,255)&amp;$A88,_datainput!$A$1:$AE$345,4+C$1-1990,FALSE),0))</f>
        <v>0.72931197953764182</v>
      </c>
      <c r="D88" s="121">
        <f ca="1">MAX(0,IFERROR(VLOOKUP(MID(CELL("filename",$A$1),FIND("]",CELL("filename",$A$1))+1,255)&amp;$A88,_datainput!$A$1:$AE$345,4+D$1-1990,FALSE),0))</f>
        <v>0.72384748423873313</v>
      </c>
      <c r="E88" s="121">
        <f t="shared" ref="E88:F88" ca="1" si="173">D88-(D88-$G88)/($G$1-D$1)</f>
        <v>0.73050846084872134</v>
      </c>
      <c r="F88" s="121">
        <f t="shared" ca="1" si="173"/>
        <v>0.73716943745870966</v>
      </c>
      <c r="G88" s="111">
        <f ca="1">INDEX(OFFSET(_summary!$T$26,0,MATCH(MID(CELL("filename",$A$1),FIND("]",CELL("filename",$A$1))+1,255),_summary!$U$25:$AI$25,0),140,1),MATCH($A88,_summary!$U$26:$U$54,0))</f>
        <v>0.74383041406869788</v>
      </c>
      <c r="H88" s="112">
        <f t="shared" ref="H88:L88" ca="1" si="174">G88-5*(G88-$M88)/($M$1-G$1)</f>
        <v>0.66324878587792224</v>
      </c>
      <c r="I88" s="112">
        <f t="shared" ca="1" si="174"/>
        <v>0.58266715768714661</v>
      </c>
      <c r="J88" s="112">
        <f t="shared" ca="1" si="174"/>
        <v>0.50208552949637097</v>
      </c>
      <c r="K88" s="112">
        <f t="shared" ca="1" si="174"/>
        <v>0.4215039013055954</v>
      </c>
      <c r="L88" s="112">
        <f t="shared" ca="1" si="174"/>
        <v>0.34092227311481982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0.26034064492404424</v>
      </c>
    </row>
    <row r="89" spans="1:13" x14ac:dyDescent="0.25">
      <c r="A89" s="110" t="s">
        <v>12</v>
      </c>
      <c r="B89" s="110">
        <f t="shared" si="122"/>
        <v>4</v>
      </c>
      <c r="C89" s="121">
        <f ca="1">MAX(0,IFERROR(VLOOKUP(MID(CELL("filename",$A$1),FIND("]",CELL("filename",$A$1))+1,255)&amp;$A89,_datainput!$A$1:$AE$345,4+C$1-1990,FALSE),0))</f>
        <v>0.30487116783088003</v>
      </c>
      <c r="D89" s="121">
        <f ca="1">MAX(0,IFERROR(VLOOKUP(MID(CELL("filename",$A$1),FIND("]",CELL("filename",$A$1))+1,255)&amp;$A89,_datainput!$A$1:$AE$345,4+D$1-1990,FALSE),0))</f>
        <v>0.30299148326414904</v>
      </c>
      <c r="E89" s="121">
        <f t="shared" ref="E89:F89" ca="1" si="175">D89-(D89-$G89)/($G$1-D$1)</f>
        <v>0.30088789482744138</v>
      </c>
      <c r="F89" s="121">
        <f t="shared" ca="1" si="175"/>
        <v>0.29878430639073372</v>
      </c>
      <c r="G89" s="111">
        <f ca="1">INDEX(OFFSET(_summary!$T$26,0,MATCH(MID(CELL("filename",$A$1),FIND("]",CELL("filename",$A$1))+1,255),_summary!$U$25:$AI$25,0),140,1),MATCH($A89,_summary!$U$26:$U$54,0))</f>
        <v>0.29668071795402601</v>
      </c>
      <c r="H89" s="112">
        <f t="shared" ref="H89:L89" ca="1" si="176">G89-5*(G89-$M89)/($M$1-G$1)</f>
        <v>0.24970627094463857</v>
      </c>
      <c r="I89" s="112">
        <f t="shared" ca="1" si="176"/>
        <v>0.20273182393525113</v>
      </c>
      <c r="J89" s="112">
        <f t="shared" ca="1" si="176"/>
        <v>0.15575737692586367</v>
      </c>
      <c r="K89" s="112">
        <f t="shared" ca="1" si="176"/>
        <v>0.10878292991647623</v>
      </c>
      <c r="L89" s="112">
        <f t="shared" ca="1" si="176"/>
        <v>6.180848290708877E-2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1.4834035897701313E-2</v>
      </c>
    </row>
    <row r="90" spans="1:13" x14ac:dyDescent="0.25">
      <c r="A90" s="110" t="s">
        <v>1</v>
      </c>
      <c r="B90" s="110">
        <f t="shared" si="122"/>
        <v>4</v>
      </c>
      <c r="C90" s="121">
        <f ca="1">MAX(0,IFERROR(VLOOKUP(MID(CELL("filename",$A$1),FIND("]",CELL("filename",$A$1))+1,255)&amp;$A90,_datainput!$A$1:$AE$345,4+C$1-1990,FALSE),0))</f>
        <v>0.47762711639749778</v>
      </c>
      <c r="D90" s="121">
        <f ca="1">MAX(0,IFERROR(VLOOKUP(MID(CELL("filename",$A$1),FIND("]",CELL("filename",$A$1))+1,255)&amp;$A90,_datainput!$A$1:$AE$345,4+D$1-1990,FALSE),0))</f>
        <v>0.47633497294168903</v>
      </c>
      <c r="E90" s="121">
        <f t="shared" ref="E90:F90" ca="1" si="177">D90-(D90-$G90)/($G$1-D$1)</f>
        <v>0.47520656692168434</v>
      </c>
      <c r="F90" s="121">
        <f t="shared" ca="1" si="177"/>
        <v>0.47407816090167965</v>
      </c>
      <c r="G90" s="111">
        <f ca="1">INDEX(OFFSET(_summary!$T$26,0,MATCH(MID(CELL("filename",$A$1),FIND("]",CELL("filename",$A$1))+1,255),_summary!$U$25:$AI$25,0),140,1),MATCH($A90,_summary!$U$26:$U$54,0))</f>
        <v>0.47294975488167496</v>
      </c>
      <c r="H90" s="112">
        <f t="shared" ref="H90:L90" ca="1" si="178">G90-5*(G90-$M90)/($M$1-G$1)</f>
        <v>0.39806604369207643</v>
      </c>
      <c r="I90" s="112">
        <f t="shared" ca="1" si="178"/>
        <v>0.32318233250247791</v>
      </c>
      <c r="J90" s="112">
        <f t="shared" ca="1" si="178"/>
        <v>0.24829862131287939</v>
      </c>
      <c r="K90" s="112">
        <f t="shared" ca="1" si="178"/>
        <v>0.17341491012328084</v>
      </c>
      <c r="L90" s="112">
        <f t="shared" ca="1" si="178"/>
        <v>9.8531198933682299E-2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2.3647487744083769E-2</v>
      </c>
    </row>
    <row r="91" spans="1:13" x14ac:dyDescent="0.25">
      <c r="A91" s="110" t="s">
        <v>19</v>
      </c>
      <c r="B91" s="110">
        <f t="shared" si="122"/>
        <v>4</v>
      </c>
      <c r="C91" s="121">
        <f ca="1">MAX(0,IFERROR(VLOOKUP(MID(CELL("filename",$A$1),FIND("]",CELL("filename",$A$1))+1,255)&amp;$A91,_datainput!$A$1:$AE$345,4+C$1-1990,FALSE),0))</f>
        <v>3.6060360110302531E-2</v>
      </c>
      <c r="D91" s="121">
        <f ca="1">MAX(0,IFERROR(VLOOKUP(MID(CELL("filename",$A$1),FIND("]",CELL("filename",$A$1))+1,255)&amp;$A91,_datainput!$A$1:$AE$345,4+D$1-1990,FALSE),0))</f>
        <v>3.7877176885081146E-2</v>
      </c>
      <c r="E91" s="121">
        <f t="shared" ref="E91:F91" ca="1" si="179">D91-(D91-$G91)/($G$1-D$1)</f>
        <v>3.5837931117785236E-2</v>
      </c>
      <c r="F91" s="121">
        <f t="shared" ca="1" si="179"/>
        <v>3.3798685350489327E-2</v>
      </c>
      <c r="G91" s="111">
        <f ca="1">INDEX(OFFSET(_summary!$T$26,0,MATCH(MID(CELL("filename",$A$1),FIND("]",CELL("filename",$A$1))+1,255),_summary!$U$25:$AI$25,0),140,1),MATCH($A91,_summary!$U$26:$U$54,0))</f>
        <v>3.1759439583193411E-2</v>
      </c>
      <c r="H91" s="112">
        <f t="shared" ref="H91:L91" ca="1" si="180">G91-5*(G91-$M91)/($M$1-G$1)</f>
        <v>2.6730861649187788E-2</v>
      </c>
      <c r="I91" s="112">
        <f t="shared" ca="1" si="180"/>
        <v>2.1702283715182166E-2</v>
      </c>
      <c r="J91" s="112">
        <f t="shared" ca="1" si="180"/>
        <v>1.6673705781176544E-2</v>
      </c>
      <c r="K91" s="112">
        <f t="shared" ca="1" si="180"/>
        <v>1.164512784717092E-2</v>
      </c>
      <c r="L91" s="112">
        <f t="shared" ca="1" si="180"/>
        <v>6.6165499131652962E-3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1.5879719791596721E-3</v>
      </c>
    </row>
    <row r="92" spans="1:13" x14ac:dyDescent="0.25">
      <c r="A92" s="110" t="s">
        <v>22</v>
      </c>
      <c r="B92" s="110">
        <f t="shared" si="122"/>
        <v>4</v>
      </c>
      <c r="C92" s="121">
        <f ca="1">MAX(0,IFERROR(VLOOKUP(MID(CELL("filename",$A$1),FIND("]",CELL("filename",$A$1))+1,255)&amp;$A92,_datainput!$A$1:$AE$345,4+C$1-1990,FALSE),0))</f>
        <v>0.23627289466876752</v>
      </c>
      <c r="D92" s="121">
        <f ca="1">MAX(0,IFERROR(VLOOKUP(MID(CELL("filename",$A$1),FIND("]",CELL("filename",$A$1))+1,255)&amp;$A92,_datainput!$A$1:$AE$345,4+D$1-1990,FALSE),0))</f>
        <v>0.24525269315158627</v>
      </c>
      <c r="E92" s="121">
        <f t="shared" ref="E92:F92" ca="1" si="181">D92-(D92-$G92)/($G$1-D$1)</f>
        <v>0.24366923356297232</v>
      </c>
      <c r="F92" s="121">
        <f t="shared" ca="1" si="181"/>
        <v>0.24208577397435838</v>
      </c>
      <c r="G92" s="111">
        <f ca="1">INDEX(OFFSET(_summary!$T$26,0,MATCH(MID(CELL("filename",$A$1),FIND("]",CELL("filename",$A$1))+1,255),_summary!$U$25:$AI$25,0),140,1),MATCH($A92,_summary!$U$26:$U$54,0))</f>
        <v>0.24050231438574443</v>
      </c>
      <c r="H92" s="112">
        <f t="shared" ref="H92:L92" ca="1" si="182">G92-5*(G92-$M92)/($M$1-G$1)</f>
        <v>0.20242278127466823</v>
      </c>
      <c r="I92" s="112">
        <f t="shared" ca="1" si="182"/>
        <v>0.16434324816359203</v>
      </c>
      <c r="J92" s="112">
        <f t="shared" ca="1" si="182"/>
        <v>0.12626371505251582</v>
      </c>
      <c r="K92" s="112">
        <f t="shared" ca="1" si="182"/>
        <v>8.8184181941439621E-2</v>
      </c>
      <c r="L92" s="112">
        <f t="shared" ca="1" si="182"/>
        <v>5.0104648830363425E-2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1.2025115719287232E-2</v>
      </c>
    </row>
    <row r="93" spans="1:13" x14ac:dyDescent="0.25">
      <c r="A93" s="110" t="s">
        <v>28</v>
      </c>
      <c r="B93" s="110">
        <f t="shared" si="122"/>
        <v>4</v>
      </c>
      <c r="C93" s="121">
        <f ca="1">MAX(0,IFERROR(VLOOKUP(MID(CELL("filename",$A$1),FIND("]",CELL("filename",$A$1))+1,255)&amp;$A93,_datainput!$A$1:$AE$345,4+C$1-1990,FALSE),0))</f>
        <v>0.10033929171486948</v>
      </c>
      <c r="D93" s="121">
        <f ca="1">MAX(0,IFERROR(VLOOKUP(MID(CELL("filename",$A$1),FIND("]",CELL("filename",$A$1))+1,255)&amp;$A93,_datainput!$A$1:$AE$345,4+D$1-1990,FALSE),0))</f>
        <v>9.4032678717643481E-2</v>
      </c>
      <c r="E93" s="121">
        <f t="shared" ref="E93:F93" ca="1" si="183">D93-(D93-$G93)/($G$1-D$1)</f>
        <v>9.7409534235182657E-2</v>
      </c>
      <c r="F93" s="121">
        <f t="shared" ca="1" si="183"/>
        <v>0.10078638975272183</v>
      </c>
      <c r="G93" s="111">
        <f ca="1">INDEX(OFFSET(_summary!$T$26,0,MATCH(MID(CELL("filename",$A$1),FIND("]",CELL("filename",$A$1))+1,255),_summary!$U$25:$AI$25,0),140,1),MATCH($A93,_summary!$U$26:$U$54,0))</f>
        <v>0.10416324527026102</v>
      </c>
      <c r="H93" s="112">
        <f t="shared" ref="H93:L93" ca="1" si="184">G93-5*(G93-$M93)/($M$1-G$1)</f>
        <v>8.7670731435803034E-2</v>
      </c>
      <c r="I93" s="112">
        <f t="shared" ca="1" si="184"/>
        <v>7.1178217601345045E-2</v>
      </c>
      <c r="J93" s="112">
        <f t="shared" ca="1" si="184"/>
        <v>5.4685703766887049E-2</v>
      </c>
      <c r="K93" s="112">
        <f t="shared" ca="1" si="184"/>
        <v>3.8193189932429053E-2</v>
      </c>
      <c r="L93" s="112">
        <f t="shared" ca="1" si="184"/>
        <v>2.1700676097971053E-2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5.2081622635130557E-3</v>
      </c>
    </row>
    <row r="94" spans="1:13" x14ac:dyDescent="0.25">
      <c r="A94" s="110" t="s">
        <v>13</v>
      </c>
      <c r="B94" s="110">
        <f t="shared" si="122"/>
        <v>4</v>
      </c>
      <c r="C94" s="121">
        <f ca="1">MAX(0,IFERROR(VLOOKUP(MID(CELL("filename",$A$1),FIND("]",CELL("filename",$A$1))+1,255)&amp;$A94,_datainput!$A$1:$AE$345,4+C$1-1990,FALSE),0))</f>
        <v>0.35827595261745565</v>
      </c>
      <c r="D94" s="121">
        <f ca="1">MAX(0,IFERROR(VLOOKUP(MID(CELL("filename",$A$1),FIND("]",CELL("filename",$A$1))+1,255)&amp;$A94,_datainput!$A$1:$AE$345,4+D$1-1990,FALSE),0))</f>
        <v>0.35483142708654214</v>
      </c>
      <c r="E94" s="121">
        <f t="shared" ref="E94:F94" ca="1" si="185">D94-(D94-$G94)/($G$1-D$1)</f>
        <v>0.35676825463958817</v>
      </c>
      <c r="F94" s="121">
        <f t="shared" ca="1" si="185"/>
        <v>0.35870508219263419</v>
      </c>
      <c r="G94" s="111">
        <f ca="1">INDEX(OFFSET(_summary!$T$26,0,MATCH(MID(CELL("filename",$A$1),FIND("]",CELL("filename",$A$1))+1,255),_summary!$U$25:$AI$25,0),140,1),MATCH($A94,_summary!$U$26:$U$54,0))</f>
        <v>0.36064190974568017</v>
      </c>
      <c r="H94" s="112">
        <f t="shared" ref="H94:L94" ca="1" si="186">G94-5*(G94-$M94)/($M$1-G$1)</f>
        <v>0.30354027403594747</v>
      </c>
      <c r="I94" s="112">
        <f t="shared" ca="1" si="186"/>
        <v>0.24643863832621477</v>
      </c>
      <c r="J94" s="112">
        <f t="shared" ca="1" si="186"/>
        <v>0.18933700261648206</v>
      </c>
      <c r="K94" s="112">
        <f t="shared" ca="1" si="186"/>
        <v>0.13223536690674936</v>
      </c>
      <c r="L94" s="112">
        <f t="shared" ca="1" si="186"/>
        <v>7.513373119701669E-2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1.8032095487284024E-2</v>
      </c>
    </row>
    <row r="95" spans="1:13" x14ac:dyDescent="0.25">
      <c r="A95" s="110" t="s">
        <v>17</v>
      </c>
      <c r="B95" s="110">
        <f t="shared" ref="B95:B117" si="187">B66+1</f>
        <v>4</v>
      </c>
      <c r="C95" s="121">
        <f ca="1">MAX(0,IFERROR(VLOOKUP(MID(CELL("filename",$A$1),FIND("]",CELL("filename",$A$1))+1,255)&amp;$A95,_datainput!$A$1:$AE$345,4+C$1-1990,FALSE),0))</f>
        <v>0.29100445836488453</v>
      </c>
      <c r="D95" s="121">
        <f ca="1">MAX(0,IFERROR(VLOOKUP(MID(CELL("filename",$A$1),FIND("]",CELL("filename",$A$1))+1,255)&amp;$A95,_datainput!$A$1:$AE$345,4+D$1-1990,FALSE),0))</f>
        <v>0.27994876568133992</v>
      </c>
      <c r="E95" s="121">
        <f t="shared" ref="E95:F95" ca="1" si="188">D95-(D95-$G95)/($G$1-D$1)</f>
        <v>0.29202196650493112</v>
      </c>
      <c r="F95" s="121">
        <f t="shared" ca="1" si="188"/>
        <v>0.30409516732852226</v>
      </c>
      <c r="G95" s="111">
        <f ca="1">INDEX(OFFSET(_summary!$T$26,0,MATCH(MID(CELL("filename",$A$1),FIND("]",CELL("filename",$A$1))+1,255),_summary!$U$25:$AI$25,0),140,1),MATCH($A95,_summary!$U$26:$U$54,0))</f>
        <v>0.31616836815211347</v>
      </c>
      <c r="H95" s="112">
        <f t="shared" ref="H95:L95" ca="1" si="189">G95-5*(G95-$M95)/($M$1-G$1)</f>
        <v>0.26610837652802882</v>
      </c>
      <c r="I95" s="112">
        <f t="shared" ca="1" si="189"/>
        <v>0.21604838490394418</v>
      </c>
      <c r="J95" s="112">
        <f t="shared" ca="1" si="189"/>
        <v>0.16598839327985956</v>
      </c>
      <c r="K95" s="112">
        <f t="shared" ca="1" si="189"/>
        <v>0.11592840165577495</v>
      </c>
      <c r="L95" s="112">
        <f t="shared" ca="1" si="189"/>
        <v>6.5868410031690319E-2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1.5808418407605686E-2</v>
      </c>
    </row>
    <row r="96" spans="1:13" x14ac:dyDescent="0.25">
      <c r="A96" s="110" t="s">
        <v>25</v>
      </c>
      <c r="B96" s="110">
        <f t="shared" si="187"/>
        <v>4</v>
      </c>
      <c r="C96" s="121">
        <f ca="1">MAX(0,IFERROR(VLOOKUP(MID(CELL("filename",$A$1),FIND("]",CELL("filename",$A$1))+1,255)&amp;$A96,_datainput!$A$1:$AE$345,4+C$1-1990,FALSE),0))</f>
        <v>0.11417738212675327</v>
      </c>
      <c r="D96" s="121">
        <f ca="1">MAX(0,IFERROR(VLOOKUP(MID(CELL("filename",$A$1),FIND("]",CELL("filename",$A$1))+1,255)&amp;$A96,_datainput!$A$1:$AE$345,4+D$1-1990,FALSE),0))</f>
        <v>0.10890313849062115</v>
      </c>
      <c r="E96" s="121">
        <f t="shared" ref="E96:F96" ca="1" si="190">D96-(D96-$G96)/($G$1-D$1)</f>
        <v>0.1068567812351555</v>
      </c>
      <c r="F96" s="121">
        <f t="shared" ca="1" si="190"/>
        <v>0.10481042397968987</v>
      </c>
      <c r="G96" s="111">
        <f ca="1">INDEX(OFFSET(_summary!$T$26,0,MATCH(MID(CELL("filename",$A$1),FIND("]",CELL("filename",$A$1))+1,255),_summary!$U$25:$AI$25,0),140,1),MATCH($A96,_summary!$U$26:$U$54,0))</f>
        <v>0.10276406672422422</v>
      </c>
      <c r="H96" s="112">
        <f t="shared" ref="H96:L96" ca="1" si="191">G96-5*(G96-$M96)/($M$1-G$1)</f>
        <v>8.6493089492888725E-2</v>
      </c>
      <c r="I96" s="112">
        <f t="shared" ca="1" si="191"/>
        <v>7.0222112261553227E-2</v>
      </c>
      <c r="J96" s="112">
        <f t="shared" ca="1" si="191"/>
        <v>5.3951135030217728E-2</v>
      </c>
      <c r="K96" s="112">
        <f t="shared" ca="1" si="191"/>
        <v>3.7680157798882223E-2</v>
      </c>
      <c r="L96" s="112">
        <f t="shared" ca="1" si="191"/>
        <v>2.1409180567546718E-2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5.138203336211216E-3</v>
      </c>
    </row>
    <row r="97" spans="1:13" x14ac:dyDescent="0.25">
      <c r="A97" s="110" t="s">
        <v>11</v>
      </c>
      <c r="B97" s="110">
        <f t="shared" si="187"/>
        <v>4</v>
      </c>
      <c r="C97" s="121">
        <f ca="1">MAX(0,IFERROR(VLOOKUP(MID(CELL("filename",$A$1),FIND("]",CELL("filename",$A$1))+1,255)&amp;$A97,_datainput!$A$1:$AE$345,4+C$1-1990,FALSE),0))</f>
        <v>9.4713793696848177E-3</v>
      </c>
      <c r="D97" s="121">
        <f ca="1">MAX(0,IFERROR(VLOOKUP(MID(CELL("filename",$A$1),FIND("]",CELL("filename",$A$1))+1,255)&amp;$A97,_datainput!$A$1:$AE$345,4+D$1-1990,FALSE),0))</f>
        <v>9.1681702983730674E-3</v>
      </c>
      <c r="E97" s="121">
        <f t="shared" ref="E97:F97" ca="1" si="192">D97-(D97-$G97)/($G$1-D$1)</f>
        <v>9.7458619786451612E-3</v>
      </c>
      <c r="F97" s="121">
        <f t="shared" ca="1" si="192"/>
        <v>1.0323553658917253E-2</v>
      </c>
      <c r="G97" s="111">
        <f ca="1">INDEX(OFFSET(_summary!$T$26,0,MATCH(MID(CELL("filename",$A$1),FIND("]",CELL("filename",$A$1))+1,255),_summary!$U$25:$AI$25,0),140,1),MATCH($A97,_summary!$U$26:$U$54,0))</f>
        <v>1.0901245339189347E-2</v>
      </c>
      <c r="H97" s="112">
        <f t="shared" ref="H97:L97" ca="1" si="193">G97-5*(G97-$M97)/($M$1-G$1)</f>
        <v>9.1752148271510344E-3</v>
      </c>
      <c r="I97" s="112">
        <f t="shared" ca="1" si="193"/>
        <v>7.4491843151127208E-3</v>
      </c>
      <c r="J97" s="112">
        <f t="shared" ca="1" si="193"/>
        <v>5.7231538030744072E-3</v>
      </c>
      <c r="K97" s="112">
        <f t="shared" ca="1" si="193"/>
        <v>3.9971232910360937E-3</v>
      </c>
      <c r="L97" s="112">
        <f t="shared" ca="1" si="193"/>
        <v>2.2710927789977805E-3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5.4506226695946779E-4</v>
      </c>
    </row>
    <row r="98" spans="1:13" x14ac:dyDescent="0.25">
      <c r="A98" s="110" t="s">
        <v>3</v>
      </c>
      <c r="B98" s="110">
        <f t="shared" si="187"/>
        <v>4</v>
      </c>
      <c r="C98" s="121">
        <f ca="1">MAX(0,IFERROR(VLOOKUP(MID(CELL("filename",$A$1),FIND("]",CELL("filename",$A$1))+1,255)&amp;$A98,_datainput!$A$1:$AE$345,4+C$1-1990,FALSE),0))</f>
        <v>0.38426873215737256</v>
      </c>
      <c r="D98" s="121">
        <f ca="1">MAX(0,IFERROR(VLOOKUP(MID(CELL("filename",$A$1),FIND("]",CELL("filename",$A$1))+1,255)&amp;$A98,_datainput!$A$1:$AE$345,4+D$1-1990,FALSE),0))</f>
        <v>0.3829181884255588</v>
      </c>
      <c r="E98" s="121">
        <f t="shared" ref="E98:F98" ca="1" si="194">D98-(D98-$G98)/($G$1-D$1)</f>
        <v>0.38545632391313933</v>
      </c>
      <c r="F98" s="121">
        <f t="shared" ca="1" si="194"/>
        <v>0.38799445940071986</v>
      </c>
      <c r="G98" s="111">
        <f ca="1">INDEX(OFFSET(_summary!$T$26,0,MATCH(MID(CELL("filename",$A$1),FIND("]",CELL("filename",$A$1))+1,255),_summary!$U$25:$AI$25,0),140,1),MATCH($A98,_summary!$U$26:$U$54,0))</f>
        <v>0.39053259488830044</v>
      </c>
      <c r="H98" s="112">
        <f t="shared" ref="H98:L98" ca="1" si="195">G98-5*(G98-$M98)/($M$1-G$1)</f>
        <v>0.32869826736431956</v>
      </c>
      <c r="I98" s="112">
        <f t="shared" ca="1" si="195"/>
        <v>0.26686393984033868</v>
      </c>
      <c r="J98" s="112">
        <f t="shared" ca="1" si="195"/>
        <v>0.20502961231635777</v>
      </c>
      <c r="K98" s="112">
        <f t="shared" ca="1" si="195"/>
        <v>0.14319528479237686</v>
      </c>
      <c r="L98" s="112">
        <f t="shared" ca="1" si="195"/>
        <v>8.1360957268395956E-2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1.952662974441504E-2</v>
      </c>
    </row>
    <row r="99" spans="1:13" x14ac:dyDescent="0.25">
      <c r="A99" s="110" t="s">
        <v>2</v>
      </c>
      <c r="B99" s="110">
        <f t="shared" si="187"/>
        <v>4</v>
      </c>
      <c r="C99" s="121">
        <f ca="1">MAX(0,IFERROR(VLOOKUP(MID(CELL("filename",$A$1),FIND("]",CELL("filename",$A$1))+1,255)&amp;$A99,_datainput!$A$1:$AE$345,4+C$1-1990,FALSE),0))</f>
        <v>0.50220983987211187</v>
      </c>
      <c r="D99" s="121">
        <f ca="1">MAX(0,IFERROR(VLOOKUP(MID(CELL("filename",$A$1),FIND("]",CELL("filename",$A$1))+1,255)&amp;$A99,_datainput!$A$1:$AE$345,4+D$1-1990,FALSE),0))</f>
        <v>0.49404163690466241</v>
      </c>
      <c r="E99" s="121">
        <f t="shared" ref="E99:F99" ca="1" si="196">D99-(D99-$G99)/($G$1-D$1)</f>
        <v>0.48742488653989452</v>
      </c>
      <c r="F99" s="121">
        <f t="shared" ca="1" si="196"/>
        <v>0.48080813617512663</v>
      </c>
      <c r="G99" s="111">
        <f ca="1">INDEX(OFFSET(_summary!$T$26,0,MATCH(MID(CELL("filename",$A$1),FIND("]",CELL("filename",$A$1))+1,255),_summary!$U$25:$AI$25,0),140,1),MATCH($A99,_summary!$U$26:$U$54,0))</f>
        <v>0.4741913858103588</v>
      </c>
      <c r="H99" s="112">
        <f t="shared" ref="H99:L99" ca="1" si="197">G99-5*(G99-$M99)/($M$1-G$1)</f>
        <v>0.39911108305705201</v>
      </c>
      <c r="I99" s="112">
        <f t="shared" ca="1" si="197"/>
        <v>0.32403078030374521</v>
      </c>
      <c r="J99" s="112">
        <f t="shared" ca="1" si="197"/>
        <v>0.24895047755043842</v>
      </c>
      <c r="K99" s="112">
        <f t="shared" ca="1" si="197"/>
        <v>0.1738701747971316</v>
      </c>
      <c r="L99" s="112">
        <f t="shared" ca="1" si="197"/>
        <v>9.8789872043824778E-2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2.370956929051796E-2</v>
      </c>
    </row>
    <row r="100" spans="1:13" x14ac:dyDescent="0.25">
      <c r="A100" s="110" t="s">
        <v>16</v>
      </c>
      <c r="B100" s="110">
        <f t="shared" si="187"/>
        <v>4</v>
      </c>
      <c r="C100" s="121">
        <f ca="1">MAX(0,IFERROR(VLOOKUP(MID(CELL("filename",$A$1),FIND("]",CELL("filename",$A$1))+1,255)&amp;$A100,_datainput!$A$1:$AE$345,4+C$1-1990,FALSE),0))</f>
        <v>0.10262831368485291</v>
      </c>
      <c r="D100" s="121">
        <f ca="1">MAX(0,IFERROR(VLOOKUP(MID(CELL("filename",$A$1),FIND("]",CELL("filename",$A$1))+1,255)&amp;$A100,_datainput!$A$1:$AE$345,4+D$1-1990,FALSE),0))</f>
        <v>0.11084067513652904</v>
      </c>
      <c r="E100" s="121">
        <f t="shared" ref="E100:F100" ca="1" si="198">D100-(D100-$G100)/($G$1-D$1)</f>
        <v>9.9066623596468117E-2</v>
      </c>
      <c r="F100" s="121">
        <f t="shared" ca="1" si="198"/>
        <v>8.7292572056407197E-2</v>
      </c>
      <c r="G100" s="111">
        <f ca="1">INDEX(OFFSET(_summary!$T$26,0,MATCH(MID(CELL("filename",$A$1),FIND("]",CELL("filename",$A$1))+1,255),_summary!$U$25:$AI$25,0),140,1),MATCH($A100,_summary!$U$26:$U$54,0))</f>
        <v>7.5518520516346277E-2</v>
      </c>
      <c r="H100" s="112">
        <f t="shared" ref="H100:L100" ca="1" si="199">G100-5*(G100-$M100)/($M$1-G$1)</f>
        <v>6.3561421434591453E-2</v>
      </c>
      <c r="I100" s="112">
        <f t="shared" ca="1" si="199"/>
        <v>5.1604322352836629E-2</v>
      </c>
      <c r="J100" s="112">
        <f t="shared" ca="1" si="199"/>
        <v>3.9647223271081805E-2</v>
      </c>
      <c r="K100" s="112">
        <f t="shared" ca="1" si="199"/>
        <v>2.7690124189326974E-2</v>
      </c>
      <c r="L100" s="112">
        <f t="shared" ca="1" si="199"/>
        <v>1.5733025107572143E-2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3.7759260258173172E-3</v>
      </c>
    </row>
    <row r="101" spans="1:13" x14ac:dyDescent="0.25">
      <c r="A101" s="110" t="s">
        <v>15</v>
      </c>
      <c r="B101" s="110">
        <f t="shared" si="187"/>
        <v>4</v>
      </c>
      <c r="C101" s="121">
        <f ca="1">MAX(0,IFERROR(VLOOKUP(MID(CELL("filename",$A$1),FIND("]",CELL("filename",$A$1))+1,255)&amp;$A101,_datainput!$A$1:$AE$345,4+C$1-1990,FALSE),0))</f>
        <v>0.54263731220026212</v>
      </c>
      <c r="D101" s="121">
        <f ca="1">MAX(0,IFERROR(VLOOKUP(MID(CELL("filename",$A$1),FIND("]",CELL("filename",$A$1))+1,255)&amp;$A101,_datainput!$A$1:$AE$345,4+D$1-1990,FALSE),0))</f>
        <v>0.56640883284767496</v>
      </c>
      <c r="E101" s="121">
        <f t="shared" ref="E101:F101" ca="1" si="200">D101-(D101-$G101)/($G$1-D$1)</f>
        <v>0.53780575556642329</v>
      </c>
      <c r="F101" s="121">
        <f t="shared" ca="1" si="200"/>
        <v>0.50920267828517152</v>
      </c>
      <c r="G101" s="111">
        <f ca="1">INDEX(OFFSET(_summary!$T$26,0,MATCH(MID(CELL("filename",$A$1),FIND("]",CELL("filename",$A$1))+1,255),_summary!$U$25:$AI$25,0),140,1),MATCH($A101,_summary!$U$26:$U$54,0))</f>
        <v>0.48059960100391985</v>
      </c>
      <c r="H101" s="112">
        <f t="shared" ref="H101:L101" ca="1" si="201">G101-5*(G101-$M101)/($M$1-G$1)</f>
        <v>0.40450466417829922</v>
      </c>
      <c r="I101" s="112">
        <f t="shared" ca="1" si="201"/>
        <v>0.32840972735267859</v>
      </c>
      <c r="J101" s="112">
        <f t="shared" ca="1" si="201"/>
        <v>0.25231479052705796</v>
      </c>
      <c r="K101" s="112">
        <f t="shared" ca="1" si="201"/>
        <v>0.17621985370143731</v>
      </c>
      <c r="L101" s="112">
        <f t="shared" ca="1" si="201"/>
        <v>0.10012491687581666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2.4029980050196013E-2</v>
      </c>
    </row>
    <row r="102" spans="1:13" x14ac:dyDescent="0.25">
      <c r="A102" s="110" t="s">
        <v>18</v>
      </c>
      <c r="B102" s="110">
        <f t="shared" si="187"/>
        <v>4</v>
      </c>
      <c r="C102" s="121">
        <f ca="1">MAX(0,IFERROR(VLOOKUP(MID(CELL("filename",$A$1),FIND("]",CELL("filename",$A$1))+1,255)&amp;$A102,_datainput!$A$1:$AE$345,4+C$1-1990,FALSE),0))</f>
        <v>0.24553909892509276</v>
      </c>
      <c r="D102" s="121">
        <f ca="1">MAX(0,IFERROR(VLOOKUP(MID(CELL("filename",$A$1),FIND("]",CELL("filename",$A$1))+1,255)&amp;$A102,_datainput!$A$1:$AE$345,4+D$1-1990,FALSE),0))</f>
        <v>0.25357482917916635</v>
      </c>
      <c r="E102" s="121">
        <f t="shared" ref="E102:F102" ca="1" si="202">D102-(D102-$G102)/($G$1-D$1)</f>
        <v>0.2557850132143597</v>
      </c>
      <c r="F102" s="121">
        <f t="shared" ca="1" si="202"/>
        <v>0.257995197249553</v>
      </c>
      <c r="G102" s="111">
        <f ca="1">INDEX(OFFSET(_summary!$T$26,0,MATCH(MID(CELL("filename",$A$1),FIND("]",CELL("filename",$A$1))+1,255),_summary!$U$25:$AI$25,0),140,1),MATCH($A102,_summary!$U$26:$U$54,0))</f>
        <v>0.26020538128474635</v>
      </c>
      <c r="H102" s="112">
        <f t="shared" ref="H102:L102" ca="1" si="203">G102-5*(G102-$M102)/($M$1-G$1)</f>
        <v>0.21900619591466153</v>
      </c>
      <c r="I102" s="112">
        <f t="shared" ca="1" si="203"/>
        <v>0.17780701054457668</v>
      </c>
      <c r="J102" s="112">
        <f t="shared" ca="1" si="203"/>
        <v>0.13660782517449183</v>
      </c>
      <c r="K102" s="112">
        <f t="shared" ca="1" si="203"/>
        <v>9.5408639804407003E-2</v>
      </c>
      <c r="L102" s="112">
        <f t="shared" ca="1" si="203"/>
        <v>5.4209454434322166E-2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1.3010269064237329E-2</v>
      </c>
    </row>
    <row r="103" spans="1:13" x14ac:dyDescent="0.25">
      <c r="A103" s="110" t="s">
        <v>5</v>
      </c>
      <c r="B103" s="110">
        <f t="shared" si="187"/>
        <v>4</v>
      </c>
      <c r="C103" s="121">
        <f ca="1">MAX(0,IFERROR(VLOOKUP(MID(CELL("filename",$A$1),FIND("]",CELL("filename",$A$1))+1,255)&amp;$A103,_datainput!$A$1:$AE$345,4+C$1-1990,FALSE),0))</f>
        <v>0.65769016872497688</v>
      </c>
      <c r="D103" s="121">
        <f ca="1">MAX(0,IFERROR(VLOOKUP(MID(CELL("filename",$A$1),FIND("]",CELL("filename",$A$1))+1,255)&amp;$A103,_datainput!$A$1:$AE$345,4+D$1-1990,FALSE),0))</f>
        <v>0.6489729440922144</v>
      </c>
      <c r="E103" s="121">
        <f t="shared" ref="E103:F103" ca="1" si="204">D103-(D103-$G103)/($G$1-D$1)</f>
        <v>0.64984405866008232</v>
      </c>
      <c r="F103" s="121">
        <f t="shared" ca="1" si="204"/>
        <v>0.65071517322795025</v>
      </c>
      <c r="G103" s="111">
        <f ca="1">INDEX(OFFSET(_summary!$T$26,0,MATCH(MID(CELL("filename",$A$1),FIND("]",CELL("filename",$A$1))+1,255),_summary!$U$25:$AI$25,0),140,1),MATCH($A103,_summary!$U$26:$U$54,0))</f>
        <v>0.65158628779581818</v>
      </c>
      <c r="H103" s="112">
        <f t="shared" ref="H103:L103" ca="1" si="205">G103-5*(G103-$M103)/($M$1-G$1)</f>
        <v>0.54841845889481367</v>
      </c>
      <c r="I103" s="112">
        <f t="shared" ca="1" si="205"/>
        <v>0.4452506299938091</v>
      </c>
      <c r="J103" s="112">
        <f t="shared" ca="1" si="205"/>
        <v>0.34208280109280453</v>
      </c>
      <c r="K103" s="112">
        <f t="shared" ca="1" si="205"/>
        <v>0.23891497219180002</v>
      </c>
      <c r="L103" s="112">
        <f t="shared" ca="1" si="205"/>
        <v>0.13574714329079549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3.2579314389790941E-2</v>
      </c>
    </row>
    <row r="104" spans="1:13" x14ac:dyDescent="0.25">
      <c r="A104" s="110" t="s">
        <v>23</v>
      </c>
      <c r="B104" s="110">
        <f t="shared" si="187"/>
        <v>4</v>
      </c>
      <c r="C104" s="121">
        <f ca="1">MAX(0,IFERROR(VLOOKUP(MID(CELL("filename",$A$1),FIND("]",CELL("filename",$A$1))+1,255)&amp;$A104,_datainput!$A$1:$AE$345,4+C$1-1990,FALSE),0))</f>
        <v>0.16066680676471207</v>
      </c>
      <c r="D104" s="121">
        <f ca="1">MAX(0,IFERROR(VLOOKUP(MID(CELL("filename",$A$1),FIND("]",CELL("filename",$A$1))+1,255)&amp;$A104,_datainput!$A$1:$AE$345,4+D$1-1990,FALSE),0))</f>
        <v>0.15243738482567185</v>
      </c>
      <c r="E104" s="121">
        <f t="shared" ref="E104:F104" ca="1" si="206">D104-(D104-$G104)/($G$1-D$1)</f>
        <v>0.14506975934695948</v>
      </c>
      <c r="F104" s="121">
        <f t="shared" ca="1" si="206"/>
        <v>0.13770213386824715</v>
      </c>
      <c r="G104" s="111">
        <f ca="1">INDEX(OFFSET(_summary!$T$26,0,MATCH(MID(CELL("filename",$A$1),FIND("]",CELL("filename",$A$1))+1,255),_summary!$U$25:$AI$25,0),140,1),MATCH($A104,_summary!$U$26:$U$54,0))</f>
        <v>0.13033450838953478</v>
      </c>
      <c r="H104" s="112">
        <f t="shared" ref="H104:L104" ca="1" si="207">G104-5*(G104-$M104)/($M$1-G$1)</f>
        <v>0.10969821122785844</v>
      </c>
      <c r="I104" s="112">
        <f t="shared" ca="1" si="207"/>
        <v>8.9061914066182107E-2</v>
      </c>
      <c r="J104" s="112">
        <f t="shared" ca="1" si="207"/>
        <v>6.842561690450577E-2</v>
      </c>
      <c r="K104" s="112">
        <f t="shared" ca="1" si="207"/>
        <v>4.7789319742829427E-2</v>
      </c>
      <c r="L104" s="112">
        <f t="shared" ca="1" si="207"/>
        <v>2.7153022581153086E-2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6.5167254194767451E-3</v>
      </c>
    </row>
    <row r="105" spans="1:13" x14ac:dyDescent="0.25">
      <c r="A105" s="110" t="s">
        <v>24</v>
      </c>
      <c r="B105" s="110">
        <f t="shared" si="187"/>
        <v>4</v>
      </c>
      <c r="C105" s="121">
        <f ca="1">MAX(0,IFERROR(VLOOKUP(MID(CELL("filename",$A$1),FIND("]",CELL("filename",$A$1))+1,255)&amp;$A105,_datainput!$A$1:$AE$345,4+C$1-1990,FALSE),0))</f>
        <v>0.17705910957656537</v>
      </c>
      <c r="D105" s="121">
        <f ca="1">MAX(0,IFERROR(VLOOKUP(MID(CELL("filename",$A$1),FIND("]",CELL("filename",$A$1))+1,255)&amp;$A105,_datainput!$A$1:$AE$345,4+D$1-1990,FALSE),0))</f>
        <v>0.18607363138758401</v>
      </c>
      <c r="E105" s="121">
        <f t="shared" ref="E105:F105" ca="1" si="208">D105-(D105-$G105)/($G$1-D$1)</f>
        <v>0.1726259187073399</v>
      </c>
      <c r="F105" s="121">
        <f t="shared" ca="1" si="208"/>
        <v>0.15917820602709581</v>
      </c>
      <c r="G105" s="111">
        <f ca="1">INDEX(OFFSET(_summary!$T$26,0,MATCH(MID(CELL("filename",$A$1),FIND("]",CELL("filename",$A$1))+1,255),_summary!$U$25:$AI$25,0),140,1),MATCH($A105,_summary!$U$26:$U$54,0))</f>
        <v>0.1457304933468517</v>
      </c>
      <c r="H105" s="112">
        <f t="shared" ref="H105:L105" ca="1" si="209">G105-5*(G105-$M105)/($M$1-G$1)</f>
        <v>0.12265649856693352</v>
      </c>
      <c r="I105" s="112">
        <f t="shared" ca="1" si="209"/>
        <v>9.9582503787015331E-2</v>
      </c>
      <c r="J105" s="112">
        <f t="shared" ca="1" si="209"/>
        <v>7.6508509007097145E-2</v>
      </c>
      <c r="K105" s="112">
        <f t="shared" ca="1" si="209"/>
        <v>5.3434514227178959E-2</v>
      </c>
      <c r="L105" s="112">
        <f t="shared" ca="1" si="209"/>
        <v>3.0360519447260776E-2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7.2865246673425917E-3</v>
      </c>
    </row>
    <row r="106" spans="1:13" x14ac:dyDescent="0.25">
      <c r="A106" s="110" t="s">
        <v>27</v>
      </c>
      <c r="B106" s="110">
        <f t="shared" si="187"/>
        <v>4</v>
      </c>
      <c r="C106" s="121">
        <f ca="1">MAX(0,IFERROR(VLOOKUP(MID(CELL("filename",$A$1),FIND("]",CELL("filename",$A$1))+1,255)&amp;$A106,_datainput!$A$1:$AE$345,4+C$1-1990,FALSE),0))</f>
        <v>0.50250254782172932</v>
      </c>
      <c r="D106" s="121">
        <f ca="1">MAX(0,IFERROR(VLOOKUP(MID(CELL("filename",$A$1),FIND("]",CELL("filename",$A$1))+1,255)&amp;$A106,_datainput!$A$1:$AE$345,4+D$1-1990,FALSE),0))</f>
        <v>0.51063874973741497</v>
      </c>
      <c r="E106" s="121">
        <f t="shared" ref="E106:F106" ca="1" si="210">D106-(D106-$G106)/($G$1-D$1)</f>
        <v>0.49557804042894588</v>
      </c>
      <c r="F106" s="121">
        <f t="shared" ca="1" si="210"/>
        <v>0.48051733112047679</v>
      </c>
      <c r="G106" s="111">
        <f ca="1">INDEX(OFFSET(_summary!$T$26,0,MATCH(MID(CELL("filename",$A$1),FIND("]",CELL("filename",$A$1))+1,255),_summary!$U$25:$AI$25,0),140,1),MATCH($A106,_summary!$U$26:$U$54,0))</f>
        <v>0.46545662181200764</v>
      </c>
      <c r="H106" s="112">
        <f t="shared" ref="H106:L106" ca="1" si="211">G106-5*(G106-$M106)/($M$1-G$1)</f>
        <v>0.39175932335843977</v>
      </c>
      <c r="I106" s="112">
        <f t="shared" ca="1" si="211"/>
        <v>0.3180620249048719</v>
      </c>
      <c r="J106" s="112">
        <f t="shared" ca="1" si="211"/>
        <v>0.24436472645130403</v>
      </c>
      <c r="K106" s="112">
        <f t="shared" ca="1" si="211"/>
        <v>0.17066742799773615</v>
      </c>
      <c r="L106" s="112">
        <f t="shared" ca="1" si="211"/>
        <v>9.6970129544168282E-2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2.3272831090600403E-2</v>
      </c>
    </row>
    <row r="107" spans="1:13" x14ac:dyDescent="0.25">
      <c r="A107" s="110" t="s">
        <v>29</v>
      </c>
      <c r="B107" s="110">
        <f t="shared" si="187"/>
        <v>4</v>
      </c>
      <c r="C107" s="121">
        <f ca="1">MAX(0,IFERROR(VLOOKUP(MID(CELL("filename",$A$1),FIND("]",CELL("filename",$A$1))+1,255)&amp;$A107,_datainput!$A$1:$AE$345,4+C$1-1990,FALSE),0))</f>
        <v>0.57467877150531943</v>
      </c>
      <c r="D107" s="121">
        <f ca="1">MAX(0,IFERROR(VLOOKUP(MID(CELL("filename",$A$1),FIND("]",CELL("filename",$A$1))+1,255)&amp;$A107,_datainput!$A$1:$AE$345,4+D$1-1990,FALSE),0))</f>
        <v>0.57242897297634643</v>
      </c>
      <c r="E107" s="121">
        <f t="shared" ref="E107:F107" ca="1" si="212">D107-(D107-$G107)/($G$1-D$1)</f>
        <v>0.56560524143615909</v>
      </c>
      <c r="F107" s="121">
        <f t="shared" ca="1" si="212"/>
        <v>0.55878150989597164</v>
      </c>
      <c r="G107" s="111">
        <f ca="1">INDEX(OFFSET(_summary!$T$26,0,MATCH(MID(CELL("filename",$A$1),FIND("]",CELL("filename",$A$1))+1,255),_summary!$U$25:$AI$25,0),140,1),MATCH($A107,_summary!$U$26:$U$54,0))</f>
        <v>0.5519577783557843</v>
      </c>
      <c r="H107" s="112">
        <f t="shared" ref="H107:L107" ca="1" si="213">G107-5*(G107-$M107)/($M$1-G$1)</f>
        <v>0.46456446344945179</v>
      </c>
      <c r="I107" s="112">
        <f t="shared" ca="1" si="213"/>
        <v>0.37717114854311928</v>
      </c>
      <c r="J107" s="112">
        <f t="shared" ca="1" si="213"/>
        <v>0.28977783363678677</v>
      </c>
      <c r="K107" s="112">
        <f t="shared" ca="1" si="213"/>
        <v>0.20238451873045427</v>
      </c>
      <c r="L107" s="112">
        <f t="shared" ca="1" si="213"/>
        <v>0.11499120382412176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2.7597888917789238E-2</v>
      </c>
    </row>
    <row r="108" spans="1:13" x14ac:dyDescent="0.25">
      <c r="A108" s="110" t="s">
        <v>8</v>
      </c>
      <c r="B108" s="110">
        <f t="shared" si="187"/>
        <v>4</v>
      </c>
      <c r="C108" s="121">
        <f ca="1">MAX(0,IFERROR(VLOOKUP(MID(CELL("filename",$A$1),FIND("]",CELL("filename",$A$1))+1,255)&amp;$A108,_datainput!$A$1:$AE$345,4+C$1-1990,FALSE),0))</f>
        <v>0.87962105562686987</v>
      </c>
      <c r="D108" s="121">
        <f ca="1">MAX(0,IFERROR(VLOOKUP(MID(CELL("filename",$A$1),FIND("]",CELL("filename",$A$1))+1,255)&amp;$A108,_datainput!$A$1:$AE$345,4+D$1-1990,FALSE),0))</f>
        <v>0.87472821606949747</v>
      </c>
      <c r="E108" s="121">
        <f t="shared" ref="E108:F108" ca="1" si="214">D108-(D108-$G108)/($G$1-D$1)</f>
        <v>0.88447714713289638</v>
      </c>
      <c r="F108" s="121">
        <f t="shared" ca="1" si="214"/>
        <v>0.8942260781962954</v>
      </c>
      <c r="G108" s="111">
        <f ca="1">INDEX(OFFSET(_summary!$T$26,0,MATCH(MID(CELL("filename",$A$1),FIND("]",CELL("filename",$A$1))+1,255),_summary!$U$25:$AI$25,0),140,1),MATCH($A108,_summary!$U$26:$U$54,0))</f>
        <v>0.90397500925969432</v>
      </c>
      <c r="H108" s="112">
        <f t="shared" ref="H108:L108" ca="1" si="215">G108-5*(G108-$M108)/($M$1-G$1)</f>
        <v>0.76084563279357609</v>
      </c>
      <c r="I108" s="112">
        <f t="shared" ca="1" si="215"/>
        <v>0.61771625632745786</v>
      </c>
      <c r="J108" s="112">
        <f t="shared" ca="1" si="215"/>
        <v>0.47458687986133957</v>
      </c>
      <c r="K108" s="112">
        <f t="shared" ca="1" si="215"/>
        <v>0.33145750339522129</v>
      </c>
      <c r="L108" s="112">
        <f t="shared" ca="1" si="215"/>
        <v>0.18832812692910303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4.5198750462984758E-2</v>
      </c>
    </row>
    <row r="109" spans="1:13" x14ac:dyDescent="0.25">
      <c r="A109" s="110" t="s">
        <v>6</v>
      </c>
      <c r="B109" s="110">
        <f t="shared" si="187"/>
        <v>4</v>
      </c>
      <c r="C109" s="121">
        <f ca="1">MAX(0,IFERROR(VLOOKUP(MID(CELL("filename",$A$1),FIND("]",CELL("filename",$A$1))+1,255)&amp;$A109,_datainput!$A$1:$AE$345,4+C$1-1990,FALSE),0))</f>
        <v>0.24703058057926064</v>
      </c>
      <c r="D109" s="121">
        <f ca="1">MAX(0,IFERROR(VLOOKUP(MID(CELL("filename",$A$1),FIND("]",CELL("filename",$A$1))+1,255)&amp;$A109,_datainput!$A$1:$AE$345,4+D$1-1990,FALSE),0))</f>
        <v>0.25646828931519755</v>
      </c>
      <c r="E109" s="121">
        <f t="shared" ref="E109:F109" ca="1" si="216">D109-(D109-$G109)/($G$1-D$1)</f>
        <v>0.25084339242239173</v>
      </c>
      <c r="F109" s="121">
        <f t="shared" ca="1" si="216"/>
        <v>0.24521849552958588</v>
      </c>
      <c r="G109" s="111">
        <f ca="1">INDEX(OFFSET(_summary!$T$26,0,MATCH(MID(CELL("filename",$A$1),FIND("]",CELL("filename",$A$1))+1,255),_summary!$U$25:$AI$25,0),140,1),MATCH($A109,_summary!$U$26:$U$54,0))</f>
        <v>0.23959359863678004</v>
      </c>
      <c r="H109" s="112">
        <f t="shared" ref="H109:L109" ca="1" si="217">G109-5*(G109-$M109)/($M$1-G$1)</f>
        <v>0.20165794551928987</v>
      </c>
      <c r="I109" s="112">
        <f t="shared" ca="1" si="217"/>
        <v>0.1637222924017997</v>
      </c>
      <c r="J109" s="112">
        <f t="shared" ca="1" si="217"/>
        <v>0.12578663928430953</v>
      </c>
      <c r="K109" s="112">
        <f t="shared" ca="1" si="217"/>
        <v>8.7850986166819356E-2</v>
      </c>
      <c r="L109" s="112">
        <f t="shared" ca="1" si="217"/>
        <v>4.9915333049329186E-2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1.1979679931839012E-2</v>
      </c>
    </row>
    <row r="110" spans="1:13" x14ac:dyDescent="0.25">
      <c r="A110" s="110" t="s">
        <v>21</v>
      </c>
      <c r="B110" s="110">
        <f t="shared" si="187"/>
        <v>4</v>
      </c>
      <c r="C110" s="121">
        <f ca="1">MAX(0,IFERROR(VLOOKUP(MID(CELL("filename",$A$1),FIND("]",CELL("filename",$A$1))+1,255)&amp;$A110,_datainput!$A$1:$AE$345,4+C$1-1990,FALSE),0))</f>
        <v>0.17376711579608162</v>
      </c>
      <c r="D110" s="121">
        <f ca="1">MAX(0,IFERROR(VLOOKUP(MID(CELL("filename",$A$1),FIND("]",CELL("filename",$A$1))+1,255)&amp;$A110,_datainput!$A$1:$AE$345,4+D$1-1990,FALSE),0))</f>
        <v>0.17636991999061599</v>
      </c>
      <c r="E110" s="121">
        <f t="shared" ref="E110:F110" ca="1" si="218">D110-(D110-$G110)/($G$1-D$1)</f>
        <v>0.17438373180727881</v>
      </c>
      <c r="F110" s="121">
        <f t="shared" ca="1" si="218"/>
        <v>0.17239754362394166</v>
      </c>
      <c r="G110" s="111">
        <f ca="1">INDEX(OFFSET(_summary!$T$26,0,MATCH(MID(CELL("filename",$A$1),FIND("]",CELL("filename",$A$1))+1,255),_summary!$U$25:$AI$25,0),140,1),MATCH($A110,_summary!$U$26:$U$54,0))</f>
        <v>0.17041135544060448</v>
      </c>
      <c r="H110" s="112">
        <f t="shared" ref="H110:L110" ca="1" si="219">G110-5*(G110-$M110)/($M$1-G$1)</f>
        <v>0.1434295574958421</v>
      </c>
      <c r="I110" s="112">
        <f t="shared" ca="1" si="219"/>
        <v>0.11644775955107972</v>
      </c>
      <c r="J110" s="112">
        <f t="shared" ca="1" si="219"/>
        <v>8.946596160631734E-2</v>
      </c>
      <c r="K110" s="112">
        <f t="shared" ca="1" si="219"/>
        <v>6.2484163661554973E-2</v>
      </c>
      <c r="L110" s="112">
        <f t="shared" ca="1" si="219"/>
        <v>3.5502365716792605E-2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8.5205677720302311E-3</v>
      </c>
    </row>
    <row r="111" spans="1:13" x14ac:dyDescent="0.25">
      <c r="A111" s="110" t="s">
        <v>10</v>
      </c>
      <c r="B111" s="110">
        <f t="shared" si="187"/>
        <v>4</v>
      </c>
      <c r="C111" s="121">
        <f ca="1">MAX(0,IFERROR(VLOOKUP(MID(CELL("filename",$A$1),FIND("]",CELL("filename",$A$1))+1,255)&amp;$A111,_datainput!$A$1:$AE$345,4+C$1-1990,FALSE),0))</f>
        <v>0.39898645104259822</v>
      </c>
      <c r="D111" s="121">
        <f ca="1">MAX(0,IFERROR(VLOOKUP(MID(CELL("filename",$A$1),FIND("]",CELL("filename",$A$1))+1,255)&amp;$A111,_datainput!$A$1:$AE$345,4+D$1-1990,FALSE),0))</f>
        <v>0.4097872262765313</v>
      </c>
      <c r="E111" s="121">
        <f t="shared" ref="E111:F111" ca="1" si="220">D111-(D111-$G111)/($G$1-D$1)</f>
        <v>0.41090668394572849</v>
      </c>
      <c r="F111" s="121">
        <f t="shared" ca="1" si="220"/>
        <v>0.41202614161492568</v>
      </c>
      <c r="G111" s="111">
        <f ca="1">INDEX(OFFSET(_summary!$T$26,0,MATCH(MID(CELL("filename",$A$1),FIND("]",CELL("filename",$A$1))+1,255),_summary!$U$25:$AI$25,0),140,1),MATCH($A111,_summary!$U$26:$U$54,0))</f>
        <v>0.41314559928412281</v>
      </c>
      <c r="H111" s="112">
        <f t="shared" ref="H111:L111" ca="1" si="221">G111-5*(G111-$M111)/($M$1-G$1)</f>
        <v>0.34773087939747005</v>
      </c>
      <c r="I111" s="112">
        <f t="shared" ca="1" si="221"/>
        <v>0.28231615951081729</v>
      </c>
      <c r="J111" s="112">
        <f t="shared" ca="1" si="221"/>
        <v>0.2169014396241645</v>
      </c>
      <c r="K111" s="112">
        <f t="shared" ca="1" si="221"/>
        <v>0.15148671973751171</v>
      </c>
      <c r="L111" s="112">
        <f t="shared" ca="1" si="221"/>
        <v>8.6071999850858935E-2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2.065727996420616E-2</v>
      </c>
    </row>
    <row r="112" spans="1:13" x14ac:dyDescent="0.25">
      <c r="A112" s="110" t="s">
        <v>20</v>
      </c>
      <c r="B112" s="110">
        <f t="shared" si="187"/>
        <v>4</v>
      </c>
      <c r="C112" s="121">
        <f ca="1">MAX(0,IFERROR(VLOOKUP(MID(CELL("filename",$A$1),FIND("]",CELL("filename",$A$1))+1,255)&amp;$A112,_datainput!$A$1:$AE$345,4+C$1-1990,FALSE),0))</f>
        <v>0.83963107105221457</v>
      </c>
      <c r="D112" s="121">
        <f ca="1">MAX(0,IFERROR(VLOOKUP(MID(CELL("filename",$A$1),FIND("]",CELL("filename",$A$1))+1,255)&amp;$A112,_datainput!$A$1:$AE$345,4+D$1-1990,FALSE),0))</f>
        <v>0.84561576672912453</v>
      </c>
      <c r="E112" s="121">
        <f t="shared" ref="E112:F112" ca="1" si="222">D112-(D112-$G112)/($G$1-D$1)</f>
        <v>0.84742485570247239</v>
      </c>
      <c r="F112" s="121">
        <f t="shared" ca="1" si="222"/>
        <v>0.84923394467582025</v>
      </c>
      <c r="G112" s="111">
        <f ca="1">INDEX(OFFSET(_summary!$T$26,0,MATCH(MID(CELL("filename",$A$1),FIND("]",CELL("filename",$A$1))+1,255),_summary!$U$25:$AI$25,0),140,1),MATCH($A112,_summary!$U$26:$U$54,0))</f>
        <v>0.85104303364916811</v>
      </c>
      <c r="H112" s="112">
        <f t="shared" ref="H112:L112" ca="1" si="223">G112-5*(G112-$M112)/($M$1-G$1)</f>
        <v>0.71629455332138314</v>
      </c>
      <c r="I112" s="112">
        <f t="shared" ca="1" si="223"/>
        <v>0.58154607299359817</v>
      </c>
      <c r="J112" s="112">
        <f t="shared" ca="1" si="223"/>
        <v>0.4467975926658132</v>
      </c>
      <c r="K112" s="112">
        <f t="shared" ca="1" si="223"/>
        <v>0.31204911233802829</v>
      </c>
      <c r="L112" s="112">
        <f t="shared" ca="1" si="223"/>
        <v>0.17730063201024338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4.255215168245844E-2</v>
      </c>
    </row>
    <row r="113" spans="1:13" x14ac:dyDescent="0.25">
      <c r="A113" s="110" t="s">
        <v>26</v>
      </c>
      <c r="B113" s="110">
        <f t="shared" si="187"/>
        <v>4</v>
      </c>
      <c r="C113" s="121">
        <f ca="1">MAX(0,IFERROR(VLOOKUP(MID(CELL("filename",$A$1),FIND("]",CELL("filename",$A$1))+1,255)&amp;$A113,_datainput!$A$1:$AE$345,4+C$1-1990,FALSE),0))</f>
        <v>0.13346168787136359</v>
      </c>
      <c r="D113" s="121">
        <f ca="1">MAX(0,IFERROR(VLOOKUP(MID(CELL("filename",$A$1),FIND("]",CELL("filename",$A$1))+1,255)&amp;$A113,_datainput!$A$1:$AE$345,4+D$1-1990,FALSE),0))</f>
        <v>0.14216932424030782</v>
      </c>
      <c r="E113" s="121">
        <f t="shared" ref="E113:F113" ca="1" si="224">D113-(D113-$G113)/($G$1-D$1)</f>
        <v>0.13708675432991238</v>
      </c>
      <c r="F113" s="121">
        <f t="shared" ca="1" si="224"/>
        <v>0.13200418441951695</v>
      </c>
      <c r="G113" s="111">
        <f ca="1">INDEX(OFFSET(_summary!$T$26,0,MATCH(MID(CELL("filename",$A$1),FIND("]",CELL("filename",$A$1))+1,255),_summary!$U$25:$AI$25,0),140,1),MATCH($A113,_summary!$U$26:$U$54,0))</f>
        <v>0.12692161450912148</v>
      </c>
      <c r="H113" s="112">
        <f t="shared" ref="H113:L113" ca="1" si="225">G113-5*(G113-$M113)/($M$1-G$1)</f>
        <v>0.10682569221184392</v>
      </c>
      <c r="I113" s="112">
        <f t="shared" ca="1" si="225"/>
        <v>8.6729769914566351E-2</v>
      </c>
      <c r="J113" s="112">
        <f t="shared" ca="1" si="225"/>
        <v>6.6633847617288786E-2</v>
      </c>
      <c r="K113" s="112">
        <f t="shared" ca="1" si="225"/>
        <v>4.653792532001122E-2</v>
      </c>
      <c r="L113" s="112">
        <f t="shared" ca="1" si="225"/>
        <v>2.644200302273365E-2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6.3460807254560794E-3</v>
      </c>
    </row>
    <row r="114" spans="1:13" x14ac:dyDescent="0.25">
      <c r="A114" s="110" t="s">
        <v>7</v>
      </c>
      <c r="B114" s="110">
        <f t="shared" si="187"/>
        <v>4</v>
      </c>
      <c r="C114" s="121">
        <f ca="1">MAX(0,IFERROR(VLOOKUP(MID(CELL("filename",$A$1),FIND("]",CELL("filename",$A$1))+1,255)&amp;$A114,_datainput!$A$1:$AE$345,4+C$1-1990,FALSE),0))</f>
        <v>0.34644775531012773</v>
      </c>
      <c r="D114" s="121">
        <f ca="1">MAX(0,IFERROR(VLOOKUP(MID(CELL("filename",$A$1),FIND("]",CELL("filename",$A$1))+1,255)&amp;$A114,_datainput!$A$1:$AE$345,4+D$1-1990,FALSE),0))</f>
        <v>0.35681122821468075</v>
      </c>
      <c r="E114" s="121">
        <f t="shared" ref="E114:F114" ca="1" si="226">D114-(D114-$G114)/($G$1-D$1)</f>
        <v>0.34903289465028287</v>
      </c>
      <c r="F114" s="121">
        <f t="shared" ca="1" si="226"/>
        <v>0.34125456108588503</v>
      </c>
      <c r="G114" s="111">
        <f ca="1">INDEX(OFFSET(_summary!$T$26,0,MATCH(MID(CELL("filename",$A$1),FIND("]",CELL("filename",$A$1))+1,255),_summary!$U$25:$AI$25,0),140,1),MATCH($A114,_summary!$U$26:$U$54,0))</f>
        <v>0.33347622752148715</v>
      </c>
      <c r="H114" s="112">
        <f t="shared" ref="H114:L114" ca="1" si="227">G114-5*(G114-$M114)/($M$1-G$1)</f>
        <v>0.28067582483058501</v>
      </c>
      <c r="I114" s="112">
        <f t="shared" ca="1" si="227"/>
        <v>0.22787542213968287</v>
      </c>
      <c r="J114" s="112">
        <f t="shared" ca="1" si="227"/>
        <v>0.17507501944878073</v>
      </c>
      <c r="K114" s="112">
        <f t="shared" ca="1" si="227"/>
        <v>0.12227461675787861</v>
      </c>
      <c r="L114" s="112">
        <f t="shared" ca="1" si="227"/>
        <v>6.9474214066976486E-2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1.6673811376074373E-2</v>
      </c>
    </row>
    <row r="115" spans="1:13" x14ac:dyDescent="0.25">
      <c r="A115" s="110" t="s">
        <v>9</v>
      </c>
      <c r="B115" s="110">
        <f t="shared" si="187"/>
        <v>4</v>
      </c>
      <c r="C115" s="121">
        <f ca="1">MAX(0,IFERROR(VLOOKUP(MID(CELL("filename",$A$1),FIND("]",CELL("filename",$A$1))+1,255)&amp;$A115,_datainput!$A$1:$AE$345,4+C$1-1990,FALSE),0))</f>
        <v>1.0840268384225318E-2</v>
      </c>
      <c r="D115" s="121">
        <f ca="1">MAX(0,IFERROR(VLOOKUP(MID(CELL("filename",$A$1),FIND("]",CELL("filename",$A$1))+1,255)&amp;$A115,_datainput!$A$1:$AE$345,4+D$1-1990,FALSE),0))</f>
        <v>1.2642640255960989E-2</v>
      </c>
      <c r="E115" s="121">
        <f t="shared" ref="E115:F115" ca="1" si="228">D115-(D115-$G115)/($G$1-D$1)</f>
        <v>1.2243618005436378E-2</v>
      </c>
      <c r="F115" s="121">
        <f t="shared" ca="1" si="228"/>
        <v>1.1844595754911768E-2</v>
      </c>
      <c r="G115" s="111">
        <f ca="1">INDEX(OFFSET(_summary!$T$26,0,MATCH(MID(CELL("filename",$A$1),FIND("]",CELL("filename",$A$1))+1,255),_summary!$U$25:$AI$25,0),140,1),MATCH($A115,_summary!$U$26:$U$54,0))</f>
        <v>1.1445573504387156E-2</v>
      </c>
      <c r="H115" s="112">
        <f t="shared" ref="H115:L115" ca="1" si="229">G115-5*(G115-$M115)/($M$1-G$1)</f>
        <v>9.633357699525856E-3</v>
      </c>
      <c r="I115" s="112">
        <f t="shared" ca="1" si="229"/>
        <v>7.8211418946645562E-3</v>
      </c>
      <c r="J115" s="112">
        <f t="shared" ca="1" si="229"/>
        <v>6.0089260898032563E-3</v>
      </c>
      <c r="K115" s="112">
        <f t="shared" ca="1" si="229"/>
        <v>4.1967102849419574E-3</v>
      </c>
      <c r="L115" s="112">
        <f t="shared" ca="1" si="229"/>
        <v>2.384494480080658E-3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5.7227867521935825E-4</v>
      </c>
    </row>
    <row r="116" spans="1:13" x14ac:dyDescent="0.25">
      <c r="A116" s="110" t="s">
        <v>14</v>
      </c>
      <c r="B116" s="110">
        <f t="shared" si="187"/>
        <v>4</v>
      </c>
      <c r="C116" s="121">
        <f ca="1">MAX(0,IFERROR(VLOOKUP(MID(CELL("filename",$A$1),FIND("]",CELL("filename",$A$1))+1,255)&amp;$A116,_datainput!$A$1:$AE$345,4+C$1-1990,FALSE),0))</f>
        <v>0.27978823736806535</v>
      </c>
      <c r="D116" s="121">
        <f ca="1">MAX(0,IFERROR(VLOOKUP(MID(CELL("filename",$A$1),FIND("]",CELL("filename",$A$1))+1,255)&amp;$A116,_datainput!$A$1:$AE$345,4+D$1-1990,FALSE),0))</f>
        <v>0.27978823736806535</v>
      </c>
      <c r="E116" s="121">
        <f t="shared" ref="E116:F116" ca="1" si="230">D116-(D116-$G116)/($G$1-D$1)</f>
        <v>0.27156815952383212</v>
      </c>
      <c r="F116" s="121">
        <f t="shared" ca="1" si="230"/>
        <v>0.26334808167959889</v>
      </c>
      <c r="G116" s="111">
        <f ca="1">INDEX(OFFSET(_summary!$T$26,0,MATCH(MID(CELL("filename",$A$1),FIND("]",CELL("filename",$A$1))+1,255),_summary!$U$25:$AI$25,0),140,1),MATCH($A116,_summary!$U$26:$U$54,0))</f>
        <v>0.25512800383536571</v>
      </c>
      <c r="H116" s="112">
        <f t="shared" ref="H116:L116" ca="1" si="231">G116-5*(G116-$M116)/($M$1-G$1)</f>
        <v>0.21473273656143282</v>
      </c>
      <c r="I116" s="112">
        <f t="shared" ca="1" si="231"/>
        <v>0.17433746928749991</v>
      </c>
      <c r="J116" s="112">
        <f t="shared" ca="1" si="231"/>
        <v>0.13394220201356699</v>
      </c>
      <c r="K116" s="112">
        <f t="shared" ca="1" si="231"/>
        <v>9.3546934739634088E-2</v>
      </c>
      <c r="L116" s="112">
        <f t="shared" ca="1" si="231"/>
        <v>5.3151667465701193E-2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1.2756400191768297E-2</v>
      </c>
    </row>
    <row r="117" spans="1:13" x14ac:dyDescent="0.25">
      <c r="A117" s="110" t="s">
        <v>4</v>
      </c>
      <c r="B117" s="110">
        <f t="shared" si="187"/>
        <v>4</v>
      </c>
      <c r="C117" s="121">
        <f ca="1">MAX(0,IFERROR(VLOOKUP(MID(CELL("filename",$A$1),FIND("]",CELL("filename",$A$1))+1,255)&amp;$A117,_datainput!$A$1:$AE$345,4+C$1-1990,FALSE),0))</f>
        <v>0.72931197953764182</v>
      </c>
      <c r="D117" s="121">
        <f ca="1">MAX(0,IFERROR(VLOOKUP(MID(CELL("filename",$A$1),FIND("]",CELL("filename",$A$1))+1,255)&amp;$A117,_datainput!$A$1:$AE$345,4+D$1-1990,FALSE),0))</f>
        <v>0.72384748423873313</v>
      </c>
      <c r="E117" s="121">
        <f t="shared" ref="E117:F117" ca="1" si="232">D117-(D117-$G117)/($G$1-D$1)</f>
        <v>0.73050846084872134</v>
      </c>
      <c r="F117" s="121">
        <f t="shared" ca="1" si="232"/>
        <v>0.73716943745870966</v>
      </c>
      <c r="G117" s="111">
        <f ca="1">INDEX(OFFSET(_summary!$T$26,0,MATCH(MID(CELL("filename",$A$1),FIND("]",CELL("filename",$A$1))+1,255),_summary!$U$25:$AI$25,0),140,1),MATCH($A117,_summary!$U$26:$U$54,0))</f>
        <v>0.74383041406869788</v>
      </c>
      <c r="H117" s="112">
        <f t="shared" ref="H117:L117" ca="1" si="233">G117-5*(G117-$M117)/($M$1-G$1)</f>
        <v>0.62605726517448734</v>
      </c>
      <c r="I117" s="112">
        <f t="shared" ca="1" si="233"/>
        <v>0.50828411628027681</v>
      </c>
      <c r="J117" s="112">
        <f t="shared" ca="1" si="233"/>
        <v>0.39051096738606633</v>
      </c>
      <c r="K117" s="112">
        <f t="shared" ca="1" si="233"/>
        <v>0.27273781849185585</v>
      </c>
      <c r="L117" s="112">
        <f t="shared" ca="1" si="233"/>
        <v>0.15496466959764538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3.7191520703434927E-2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C667F-64E3-4128-860E-25278DD95F67}">
  <sheetPr codeName="Sheet1"/>
  <dimension ref="A1:R117"/>
  <sheetViews>
    <sheetView workbookViewId="0">
      <selection activeCell="S10" sqref="S10"/>
    </sheetView>
  </sheetViews>
  <sheetFormatPr defaultRowHeight="15" x14ac:dyDescent="0.25"/>
  <cols>
    <col min="8" max="8" width="9.28515625" bestFit="1" customWidth="1" collapsed="1"/>
    <col min="9" max="9" width="9.5703125" bestFit="1" customWidth="1" collapsed="1"/>
    <col min="10" max="10" width="11.5703125" bestFit="1" customWidth="1" collapsed="1"/>
    <col min="11" max="11" width="12.5703125" bestFit="1" customWidth="1" collapsed="1"/>
    <col min="12" max="12" width="14.7109375" bestFit="1" customWidth="1" collapsed="1"/>
  </cols>
  <sheetData>
    <row r="1" spans="1:18" x14ac:dyDescent="0.25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25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0.22797083584551661</v>
      </c>
      <c r="D2" s="114">
        <f ca="1">MAX(0,IFERROR(VLOOKUP(MID(CELL("filename",$A$1),FIND("]",CELL("filename",$A$1))+1,255)&amp;$A2,_datainput!$A$1:$AE$345,4+D$1-1990,FALSE),0))</f>
        <v>0.2318538212149466</v>
      </c>
      <c r="E2" s="114">
        <f ca="1">D2-(D2-$G2)/($G$1-D$1)</f>
        <v>0.23017996787936171</v>
      </c>
      <c r="F2" s="114">
        <f ca="1">E2-(E2-$G2)/($G$1-E$1)</f>
        <v>0.22850611454377681</v>
      </c>
      <c r="G2" s="111">
        <f ca="1">INDEX(OFFSET(_summary!$T$26,0,MATCH(MID(CELL("filename",$A$1),FIND("]",CELL("filename",$A$1))+1,255),_summary!$U$25:$AI$25,0),140,1),MATCH($A2,_summary!$U$26:$U$54,0))</f>
        <v>0.22683226120819192</v>
      </c>
      <c r="H2" s="112">
        <f ca="1">G2-5*(G2-$M2)/($M$1-G$1)</f>
        <v>0.22305172352138872</v>
      </c>
      <c r="I2" s="112">
        <f t="shared" ref="I2:L2" ca="1" si="0">H2-5*(H2-$M2)/($M$1-H$1)</f>
        <v>0.21927118583458552</v>
      </c>
      <c r="J2" s="112">
        <f t="shared" ca="1" si="0"/>
        <v>0.21549064814778232</v>
      </c>
      <c r="K2" s="112">
        <f t="shared" ca="1" si="0"/>
        <v>0.21171011046097912</v>
      </c>
      <c r="L2" s="112">
        <f t="shared" ca="1" si="0"/>
        <v>0.20792957277417592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0.20414903508737273</v>
      </c>
      <c r="N2" s="1"/>
      <c r="O2" s="1"/>
      <c r="P2" s="1"/>
      <c r="Q2" s="1"/>
      <c r="R2" s="1"/>
    </row>
    <row r="3" spans="1:18" x14ac:dyDescent="0.25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0.36136657534731442</v>
      </c>
      <c r="D3" s="114">
        <f ca="1">MAX(0,IFERROR(VLOOKUP(MID(CELL("filename",$A$1),FIND("]",CELL("filename",$A$1))+1,255)&amp;$A3,_datainput!$A$1:$AE$345,4+D$1-1990,FALSE),0))</f>
        <v>0.36831364502384079</v>
      </c>
      <c r="E3" s="114">
        <f t="shared" ref="E3:F3" ca="1" si="1">D3-(D3-$G3)/($G$1-D$1)</f>
        <v>0.36870966418426332</v>
      </c>
      <c r="F3" s="114">
        <f t="shared" ca="1" si="1"/>
        <v>0.36910568334468585</v>
      </c>
      <c r="G3" s="111">
        <f ca="1">INDEX(OFFSET(_summary!$T$26,0,MATCH(MID(CELL("filename",$A$1),FIND("]",CELL("filename",$A$1))+1,255),_summary!$U$25:$AI$25,0),140,1),MATCH($A3,_summary!$U$26:$U$54,0))</f>
        <v>0.36950170250510839</v>
      </c>
      <c r="H3" s="112">
        <f t="shared" ref="H3:L18" ca="1" si="2">G3-5*(G3-$M3)/($M$1-G$1)</f>
        <v>0.3633433407966899</v>
      </c>
      <c r="I3" s="112">
        <f t="shared" ca="1" si="2"/>
        <v>0.3571849790882714</v>
      </c>
      <c r="J3" s="112">
        <f t="shared" ca="1" si="2"/>
        <v>0.35102661737985297</v>
      </c>
      <c r="K3" s="112">
        <f t="shared" ca="1" si="2"/>
        <v>0.34486825567143448</v>
      </c>
      <c r="L3" s="112">
        <f t="shared" ca="1" si="2"/>
        <v>0.33870989396301598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0.33255153225459755</v>
      </c>
      <c r="N3" s="1"/>
      <c r="O3" s="1"/>
      <c r="P3" s="1"/>
      <c r="Q3" s="1"/>
      <c r="R3" s="1"/>
    </row>
    <row r="4" spans="1:18" x14ac:dyDescent="0.25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8.6078703906675462E-4</v>
      </c>
      <c r="E4" s="114">
        <f t="shared" ref="E4:F4" ca="1" si="3">D4-(D4-$G4)/($G$1-D$1)</f>
        <v>5.7385802604450315E-4</v>
      </c>
      <c r="F4" s="114">
        <f t="shared" ca="1" si="3"/>
        <v>2.8692901302225157E-4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ca="1" si="2"/>
        <v>0</v>
      </c>
      <c r="I4" s="112">
        <f t="shared" ca="1" si="2"/>
        <v>0</v>
      </c>
      <c r="J4" s="112">
        <f t="shared" ca="1" si="2"/>
        <v>0</v>
      </c>
      <c r="K4" s="112">
        <f t="shared" ca="1" si="2"/>
        <v>0</v>
      </c>
      <c r="L4" s="112">
        <f t="shared" ca="1" si="2"/>
        <v>0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0</v>
      </c>
      <c r="N4" s="1"/>
      <c r="O4" s="1"/>
      <c r="P4" s="1"/>
      <c r="Q4" s="1"/>
      <c r="R4" s="1"/>
    </row>
    <row r="5" spans="1:18" x14ac:dyDescent="0.25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4.9806701055388966E-2</v>
      </c>
      <c r="D5" s="114">
        <f ca="1">MAX(0,IFERROR(VLOOKUP(MID(CELL("filename",$A$1),FIND("]",CELL("filename",$A$1))+1,255)&amp;$A5,_datainput!$A$1:$AE$345,4+D$1-1990,FALSE),0))</f>
        <v>4.9940602198843977E-2</v>
      </c>
      <c r="E5" s="114">
        <f t="shared" ref="E5:F5" ca="1" si="4">D5-(D5-$G5)/($G$1-D$1)</f>
        <v>5.0610016489568747E-2</v>
      </c>
      <c r="F5" s="114">
        <f t="shared" ca="1" si="4"/>
        <v>5.1279430780293525E-2</v>
      </c>
      <c r="G5" s="111">
        <f ca="1">INDEX(OFFSET(_summary!$T$26,0,MATCH(MID(CELL("filename",$A$1),FIND("]",CELL("filename",$A$1))+1,255),_summary!$U$25:$AI$25,0),140,1),MATCH($A5,_summary!$U$26:$U$54,0))</f>
        <v>5.1948845071018296E-2</v>
      </c>
      <c r="H5" s="112">
        <f t="shared" ca="1" si="2"/>
        <v>5.1083030986501327E-2</v>
      </c>
      <c r="I5" s="112">
        <f t="shared" ca="1" si="2"/>
        <v>5.0217216901984357E-2</v>
      </c>
      <c r="J5" s="112">
        <f t="shared" ca="1" si="2"/>
        <v>4.9351402817467388E-2</v>
      </c>
      <c r="K5" s="112">
        <f t="shared" ca="1" si="2"/>
        <v>4.8485588732950412E-2</v>
      </c>
      <c r="L5" s="112">
        <f t="shared" ca="1" si="2"/>
        <v>4.7619774648433436E-2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4.6753960563916466E-2</v>
      </c>
      <c r="N5" s="1"/>
      <c r="O5" s="1"/>
      <c r="P5" s="1"/>
      <c r="Q5" s="1"/>
      <c r="R5" s="1"/>
    </row>
    <row r="6" spans="1:18" x14ac:dyDescent="0.25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0.65347456614766486</v>
      </c>
      <c r="D6" s="114">
        <f ca="1">MAX(0,IFERROR(VLOOKUP(MID(CELL("filename",$A$1),FIND("]",CELL("filename",$A$1))+1,255)&amp;$A6,_datainput!$A$1:$AE$345,4+D$1-1990,FALSE),0))</f>
        <v>0.65078705548260551</v>
      </c>
      <c r="E6" s="114">
        <f t="shared" ref="E6:F6" ca="1" si="5">D6-(D6-$G6)/($G$1-D$1)</f>
        <v>0.65932788571112888</v>
      </c>
      <c r="F6" s="114">
        <f t="shared" ca="1" si="5"/>
        <v>0.66786871593965225</v>
      </c>
      <c r="G6" s="111">
        <f ca="1">INDEX(OFFSET(_summary!$T$26,0,MATCH(MID(CELL("filename",$A$1),FIND("]",CELL("filename",$A$1))+1,255),_summary!$U$25:$AI$25,0),140,1),MATCH($A6,_summary!$U$26:$U$54,0))</f>
        <v>0.67640954616817561</v>
      </c>
      <c r="H6" s="112">
        <f t="shared" ca="1" si="2"/>
        <v>0.66513605373203932</v>
      </c>
      <c r="I6" s="112">
        <f t="shared" ca="1" si="2"/>
        <v>0.65386256129590303</v>
      </c>
      <c r="J6" s="112">
        <f t="shared" ca="1" si="2"/>
        <v>0.64258906885976685</v>
      </c>
      <c r="K6" s="112">
        <f t="shared" ca="1" si="2"/>
        <v>0.63131557642363056</v>
      </c>
      <c r="L6" s="112">
        <f t="shared" ca="1" si="2"/>
        <v>0.62004208398749427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0.6087685915513581</v>
      </c>
    </row>
    <row r="7" spans="1:18" x14ac:dyDescent="0.25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>
        <f t="shared" ref="E7:F7" ca="1" si="6">D7-(D7-$G7)/($G$1-D$1)</f>
        <v>0</v>
      </c>
      <c r="F7" s="114">
        <f t="shared" ca="1" si="6"/>
        <v>0</v>
      </c>
      <c r="G7" s="111">
        <f ca="1">INDEX(OFFSET(_summary!$T$26,0,MATCH(MID(CELL("filename",$A$1),FIND("]",CELL("filename",$A$1))+1,255),_summary!$U$25:$AI$25,0),140,1),MATCH($A7,_summary!$U$26:$U$54,0))</f>
        <v>0</v>
      </c>
      <c r="H7" s="112">
        <f t="shared" ca="1" si="2"/>
        <v>0</v>
      </c>
      <c r="I7" s="112">
        <f t="shared" ca="1" si="2"/>
        <v>0</v>
      </c>
      <c r="J7" s="112">
        <f t="shared" ca="1" si="2"/>
        <v>0</v>
      </c>
      <c r="K7" s="112">
        <f t="shared" ca="1" si="2"/>
        <v>0</v>
      </c>
      <c r="L7" s="112">
        <f t="shared" ca="1" si="2"/>
        <v>0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0</v>
      </c>
    </row>
    <row r="8" spans="1:18" x14ac:dyDescent="0.25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0.10754135783628128</v>
      </c>
      <c r="D8" s="114">
        <f ca="1">MAX(0,IFERROR(VLOOKUP(MID(CELL("filename",$A$1),FIND("]",CELL("filename",$A$1))+1,255)&amp;$A8,_datainput!$A$1:$AE$345,4+D$1-1990,FALSE),0))</f>
        <v>0.10097868699085527</v>
      </c>
      <c r="E8" s="114">
        <f t="shared" ref="E8:F8" ca="1" si="7">D8-(D8-$G8)/($G$1-D$1)</f>
        <v>0.12009197373291475</v>
      </c>
      <c r="F8" s="114">
        <f t="shared" ca="1" si="7"/>
        <v>0.13920526047497422</v>
      </c>
      <c r="G8" s="111">
        <f ca="1">INDEX(OFFSET(_summary!$T$26,0,MATCH(MID(CELL("filename",$A$1),FIND("]",CELL("filename",$A$1))+1,255),_summary!$U$25:$AI$25,0),140,1),MATCH($A8,_summary!$U$26:$U$54,0))</f>
        <v>0.1583185472170337</v>
      </c>
      <c r="H8" s="112">
        <f t="shared" ca="1" si="2"/>
        <v>0.15567990476341648</v>
      </c>
      <c r="I8" s="112">
        <f t="shared" ca="1" si="2"/>
        <v>0.15304126230979925</v>
      </c>
      <c r="J8" s="112">
        <f t="shared" ca="1" si="2"/>
        <v>0.15040261985618203</v>
      </c>
      <c r="K8" s="112">
        <f t="shared" ca="1" si="2"/>
        <v>0.14776397740256481</v>
      </c>
      <c r="L8" s="112">
        <f t="shared" ca="1" si="2"/>
        <v>0.14512533494894758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0.14248669249533033</v>
      </c>
    </row>
    <row r="9" spans="1:18" x14ac:dyDescent="0.25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6.6709847205850574E-3</v>
      </c>
      <c r="D9" s="114">
        <f ca="1">MAX(0,IFERROR(VLOOKUP(MID(CELL("filename",$A$1),FIND("]",CELL("filename",$A$1))+1,255)&amp;$A9,_datainput!$A$1:$AE$345,4+D$1-1990,FALSE),0))</f>
        <v>4.4083260524353206E-3</v>
      </c>
      <c r="E9" s="114">
        <f t="shared" ref="E9:F9" ca="1" si="8">D9-(D9-$G9)/($G$1-D$1)</f>
        <v>5.9724277184020859E-3</v>
      </c>
      <c r="F9" s="114">
        <f t="shared" ca="1" si="8"/>
        <v>7.5365293843688511E-3</v>
      </c>
      <c r="G9" s="111">
        <f ca="1">INDEX(OFFSET(_summary!$T$26,0,MATCH(MID(CELL("filename",$A$1),FIND("]",CELL("filename",$A$1))+1,255),_summary!$U$25:$AI$25,0),140,1),MATCH($A9,_summary!$U$26:$U$54,0))</f>
        <v>9.1006310503356155E-3</v>
      </c>
      <c r="H9" s="112">
        <f t="shared" ca="1" si="2"/>
        <v>8.9489538661633554E-3</v>
      </c>
      <c r="I9" s="112">
        <f t="shared" ca="1" si="2"/>
        <v>8.7972766819910952E-3</v>
      </c>
      <c r="J9" s="112">
        <f t="shared" ca="1" si="2"/>
        <v>8.6455994978188351E-3</v>
      </c>
      <c r="K9" s="112">
        <f t="shared" ca="1" si="2"/>
        <v>8.493922313646575E-3</v>
      </c>
      <c r="L9" s="112">
        <f t="shared" ca="1" si="2"/>
        <v>8.3422451294743148E-3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8.1905679453020547E-3</v>
      </c>
    </row>
    <row r="10" spans="1:18" x14ac:dyDescent="0.25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0.14848361709399099</v>
      </c>
      <c r="D10" s="114">
        <f ca="1">MAX(0,IFERROR(VLOOKUP(MID(CELL("filename",$A$1),FIND("]",CELL("filename",$A$1))+1,255)&amp;$A10,_datainput!$A$1:$AE$345,4+D$1-1990,FALSE),0))</f>
        <v>0.13593869810060855</v>
      </c>
      <c r="E10" s="114">
        <f t="shared" ref="E10:F10" ca="1" si="9">D10-(D10-$G10)/($G$1-D$1)</f>
        <v>0.14690059271931669</v>
      </c>
      <c r="F10" s="114">
        <f t="shared" ca="1" si="9"/>
        <v>0.15786248733802483</v>
      </c>
      <c r="G10" s="111">
        <f ca="1">INDEX(OFFSET(_summary!$T$26,0,MATCH(MID(CELL("filename",$A$1),FIND("]",CELL("filename",$A$1))+1,255),_summary!$U$25:$AI$25,0),140,1),MATCH($A10,_summary!$U$26:$U$54,0))</f>
        <v>0.16882438195673297</v>
      </c>
      <c r="H10" s="112">
        <f t="shared" ca="1" si="2"/>
        <v>0.1660106422574541</v>
      </c>
      <c r="I10" s="112">
        <f t="shared" ca="1" si="2"/>
        <v>0.16319690255817521</v>
      </c>
      <c r="J10" s="112">
        <f t="shared" ca="1" si="2"/>
        <v>0.16038316285889631</v>
      </c>
      <c r="K10" s="112">
        <f t="shared" ca="1" si="2"/>
        <v>0.15756942315961744</v>
      </c>
      <c r="L10" s="112">
        <f t="shared" ca="1" si="2"/>
        <v>0.15475568346033858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0.15194194376105968</v>
      </c>
    </row>
    <row r="11" spans="1:18" x14ac:dyDescent="0.25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0.17020680684183048</v>
      </c>
      <c r="D11" s="114">
        <f ca="1">MAX(0,IFERROR(VLOOKUP(MID(CELL("filename",$A$1),FIND("]",CELL("filename",$A$1))+1,255)&amp;$A11,_datainput!$A$1:$AE$345,4+D$1-1990,FALSE),0))</f>
        <v>0.17337620835435436</v>
      </c>
      <c r="E11" s="114">
        <f t="shared" ref="E11:F11" ca="1" si="10">D11-(D11-$G11)/($G$1-D$1)</f>
        <v>0.17703419132122888</v>
      </c>
      <c r="F11" s="114">
        <f t="shared" ca="1" si="10"/>
        <v>0.18069217428810341</v>
      </c>
      <c r="G11" s="111">
        <f ca="1">INDEX(OFFSET(_summary!$T$26,0,MATCH(MID(CELL("filename",$A$1),FIND("]",CELL("filename",$A$1))+1,255),_summary!$U$25:$AI$25,0),140,1),MATCH($A11,_summary!$U$26:$U$54,0))</f>
        <v>0.18435015725497791</v>
      </c>
      <c r="H11" s="112">
        <f t="shared" ca="1" si="2"/>
        <v>0.18127765463406162</v>
      </c>
      <c r="I11" s="112">
        <f t="shared" ca="1" si="2"/>
        <v>0.17820515201314532</v>
      </c>
      <c r="J11" s="112">
        <f t="shared" ca="1" si="2"/>
        <v>0.17513264939222903</v>
      </c>
      <c r="K11" s="112">
        <f t="shared" ca="1" si="2"/>
        <v>0.17206014677131273</v>
      </c>
      <c r="L11" s="112">
        <f t="shared" ca="1" si="2"/>
        <v>0.16898764415039641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0.16591514152948011</v>
      </c>
    </row>
    <row r="12" spans="1:18" x14ac:dyDescent="0.25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0.26759438226391624</v>
      </c>
      <c r="D12" s="114">
        <f ca="1">MAX(0,IFERROR(VLOOKUP(MID(CELL("filename",$A$1),FIND("]",CELL("filename",$A$1))+1,255)&amp;$A12,_datainput!$A$1:$AE$345,4+D$1-1990,FALSE),0))</f>
        <v>0.27156491248935416</v>
      </c>
      <c r="E12" s="114">
        <f t="shared" ref="E12:F12" ca="1" si="11">D12-(D12-$G12)/($G$1-D$1)</f>
        <v>0.28311155802582877</v>
      </c>
      <c r="F12" s="114">
        <f t="shared" ca="1" si="11"/>
        <v>0.29465820356230343</v>
      </c>
      <c r="G12" s="111">
        <f ca="1">INDEX(OFFSET(_summary!$T$26,0,MATCH(MID(CELL("filename",$A$1),FIND("]",CELL("filename",$A$1))+1,255),_summary!$U$25:$AI$25,0),140,1),MATCH($A12,_summary!$U$26:$U$54,0))</f>
        <v>0.30620484909877804</v>
      </c>
      <c r="H12" s="112">
        <f t="shared" ca="1" si="2"/>
        <v>0.30110143494713176</v>
      </c>
      <c r="I12" s="112">
        <f t="shared" ca="1" si="2"/>
        <v>0.29599802079548548</v>
      </c>
      <c r="J12" s="112">
        <f t="shared" ca="1" si="2"/>
        <v>0.29089460664383915</v>
      </c>
      <c r="K12" s="112">
        <f t="shared" ca="1" si="2"/>
        <v>0.28579119249219287</v>
      </c>
      <c r="L12" s="112">
        <f t="shared" ca="1" si="2"/>
        <v>0.28068777834054659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0.27558436418890025</v>
      </c>
    </row>
    <row r="13" spans="1:18" x14ac:dyDescent="0.25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0.51976558607818657</v>
      </c>
      <c r="D13" s="114">
        <f ca="1">MAX(0,IFERROR(VLOOKUP(MID(CELL("filename",$A$1),FIND("]",CELL("filename",$A$1))+1,255)&amp;$A13,_datainput!$A$1:$AE$345,4+D$1-1990,FALSE),0))</f>
        <v>0.50514282616246686</v>
      </c>
      <c r="E13" s="114">
        <f t="shared" ref="E13:F13" ca="1" si="12">D13-(D13-$G13)/($G$1-D$1)</f>
        <v>0.49339222843309383</v>
      </c>
      <c r="F13" s="114">
        <f t="shared" ca="1" si="12"/>
        <v>0.48164163070372079</v>
      </c>
      <c r="G13" s="111">
        <f ca="1">INDEX(OFFSET(_summary!$T$26,0,MATCH(MID(CELL("filename",$A$1),FIND("]",CELL("filename",$A$1))+1,255),_summary!$U$25:$AI$25,0),140,1),MATCH($A13,_summary!$U$26:$U$54,0))</f>
        <v>0.46989103297434781</v>
      </c>
      <c r="H13" s="112">
        <f t="shared" ca="1" si="2"/>
        <v>0.46205951575810866</v>
      </c>
      <c r="I13" s="112">
        <f t="shared" ca="1" si="2"/>
        <v>0.45422799854186952</v>
      </c>
      <c r="J13" s="112">
        <f t="shared" ca="1" si="2"/>
        <v>0.44639648132563037</v>
      </c>
      <c r="K13" s="112">
        <f t="shared" ca="1" si="2"/>
        <v>0.43856496410939128</v>
      </c>
      <c r="L13" s="112">
        <f t="shared" ca="1" si="2"/>
        <v>0.43073344689315218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0.42290192967691304</v>
      </c>
    </row>
    <row r="14" spans="1:18" x14ac:dyDescent="0.25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>
        <f t="shared" ref="E14:F14" ca="1" si="13">D14-(D14-$G14)/($G$1-D$1)</f>
        <v>1.2335222584742065E-5</v>
      </c>
      <c r="F14" s="114">
        <f t="shared" ca="1" si="13"/>
        <v>2.4670445169484134E-5</v>
      </c>
      <c r="G14" s="111">
        <f ca="1">INDEX(OFFSET(_summary!$T$26,0,MATCH(MID(CELL("filename",$A$1),FIND("]",CELL("filename",$A$1))+1,255),_summary!$U$25:$AI$25,0),140,1),MATCH($A14,_summary!$U$26:$U$54,0))</f>
        <v>3.7005667754226197E-5</v>
      </c>
      <c r="H14" s="112">
        <f t="shared" ca="1" si="2"/>
        <v>3.6388906624989091E-5</v>
      </c>
      <c r="I14" s="112">
        <f t="shared" ca="1" si="2"/>
        <v>3.5772145495751991E-5</v>
      </c>
      <c r="J14" s="112">
        <f t="shared" ca="1" si="2"/>
        <v>3.5155384366514892E-5</v>
      </c>
      <c r="K14" s="112">
        <f t="shared" ca="1" si="2"/>
        <v>3.4538623237277786E-5</v>
      </c>
      <c r="L14" s="112">
        <f t="shared" ca="1" si="2"/>
        <v>3.3921862108040679E-5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3.330510097880358E-5</v>
      </c>
    </row>
    <row r="15" spans="1:18" x14ac:dyDescent="0.25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0.46873462735739951</v>
      </c>
      <c r="D15" s="114">
        <f ca="1">MAX(0,IFERROR(VLOOKUP(MID(CELL("filename",$A$1),FIND("]",CELL("filename",$A$1))+1,255)&amp;$A15,_datainput!$A$1:$AE$345,4+D$1-1990,FALSE),0))</f>
        <v>0.47035434659943937</v>
      </c>
      <c r="E15" s="114">
        <f t="shared" ref="E15:F15" ca="1" si="14">D15-(D15-$G15)/($G$1-D$1)</f>
        <v>0.45224475231934946</v>
      </c>
      <c r="F15" s="114">
        <f t="shared" ca="1" si="14"/>
        <v>0.43413515803925951</v>
      </c>
      <c r="G15" s="111">
        <f ca="1">INDEX(OFFSET(_summary!$T$26,0,MATCH(MID(CELL("filename",$A$1),FIND("]",CELL("filename",$A$1))+1,255),_summary!$U$25:$AI$25,0),140,1),MATCH($A15,_summary!$U$26:$U$54,0))</f>
        <v>0.4160255637591696</v>
      </c>
      <c r="H15" s="112">
        <f t="shared" ca="1" si="2"/>
        <v>0.40909180436318343</v>
      </c>
      <c r="I15" s="112">
        <f t="shared" ca="1" si="2"/>
        <v>0.40215804496719726</v>
      </c>
      <c r="J15" s="112">
        <f t="shared" ca="1" si="2"/>
        <v>0.39522428557121109</v>
      </c>
      <c r="K15" s="112">
        <f t="shared" ca="1" si="2"/>
        <v>0.38829052617522491</v>
      </c>
      <c r="L15" s="112">
        <f t="shared" ca="1" si="2"/>
        <v>0.3813567667792388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0.37442300738325263</v>
      </c>
    </row>
    <row r="16" spans="1:18" x14ac:dyDescent="0.25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4.9648087219278797E-2</v>
      </c>
      <c r="D16" s="114">
        <f ca="1">MAX(0,IFERROR(VLOOKUP(MID(CELL("filename",$A$1),FIND("]",CELL("filename",$A$1))+1,255)&amp;$A16,_datainput!$A$1:$AE$345,4+D$1-1990,FALSE),0))</f>
        <v>3.8898367286674937E-2</v>
      </c>
      <c r="E16" s="114">
        <f t="shared" ref="E16:F16" ca="1" si="15">D16-(D16-$G16)/($G$1-D$1)</f>
        <v>4.5738415793233081E-2</v>
      </c>
      <c r="F16" s="114">
        <f t="shared" ca="1" si="15"/>
        <v>5.2578464299791225E-2</v>
      </c>
      <c r="G16" s="111">
        <f ca="1">INDEX(OFFSET(_summary!$T$26,0,MATCH(MID(CELL("filename",$A$1),FIND("]",CELL("filename",$A$1))+1,255),_summary!$U$25:$AI$25,0),140,1),MATCH($A16,_summary!$U$26:$U$54,0))</f>
        <v>5.9418512806349369E-2</v>
      </c>
      <c r="H16" s="112">
        <f t="shared" ca="1" si="2"/>
        <v>5.8428204259576878E-2</v>
      </c>
      <c r="I16" s="112">
        <f t="shared" ca="1" si="2"/>
        <v>5.7437895712804388E-2</v>
      </c>
      <c r="J16" s="112">
        <f t="shared" ca="1" si="2"/>
        <v>5.6447587166031897E-2</v>
      </c>
      <c r="K16" s="112">
        <f t="shared" ca="1" si="2"/>
        <v>5.5457278619259406E-2</v>
      </c>
      <c r="L16" s="112">
        <f t="shared" ca="1" si="2"/>
        <v>5.4466970072486923E-2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5.3476661525714432E-2</v>
      </c>
    </row>
    <row r="17" spans="1:13" x14ac:dyDescent="0.25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5.4452116224877244E-2</v>
      </c>
      <c r="D17" s="114">
        <f ca="1">MAX(0,IFERROR(VLOOKUP(MID(CELL("filename",$A$1),FIND("]",CELL("filename",$A$1))+1,255)&amp;$A17,_datainput!$A$1:$AE$345,4+D$1-1990,FALSE),0))</f>
        <v>5.5023805833746171E-2</v>
      </c>
      <c r="E17" s="114">
        <f t="shared" ref="E17:F17" ca="1" si="16">D17-(D17-$G17)/($G$1-D$1)</f>
        <v>5.118706896870126E-2</v>
      </c>
      <c r="F17" s="114">
        <f t="shared" ca="1" si="16"/>
        <v>4.7350332103656342E-2</v>
      </c>
      <c r="G17" s="111">
        <f ca="1">INDEX(OFFSET(_summary!$T$26,0,MATCH(MID(CELL("filename",$A$1),FIND("]",CELL("filename",$A$1))+1,255),_summary!$U$25:$AI$25,0),140,1),MATCH($A17,_summary!$U$26:$U$54,0))</f>
        <v>4.3513595238611431E-2</v>
      </c>
      <c r="H17" s="112">
        <f t="shared" ca="1" si="2"/>
        <v>4.2788368651301242E-2</v>
      </c>
      <c r="I17" s="112">
        <f t="shared" ca="1" si="2"/>
        <v>4.2063142063991053E-2</v>
      </c>
      <c r="J17" s="112">
        <f t="shared" ca="1" si="2"/>
        <v>4.1337915476680864E-2</v>
      </c>
      <c r="K17" s="112">
        <f t="shared" ca="1" si="2"/>
        <v>4.0612688889370675E-2</v>
      </c>
      <c r="L17" s="112">
        <f t="shared" ca="1" si="2"/>
        <v>3.9887462302060486E-2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3.916223571475029E-2</v>
      </c>
    </row>
    <row r="18" spans="1:13" x14ac:dyDescent="0.25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2.023671686501707E-2</v>
      </c>
      <c r="D18" s="114">
        <f ca="1">MAX(0,IFERROR(VLOOKUP(MID(CELL("filename",$A$1),FIND("]",CELL("filename",$A$1))+1,255)&amp;$A18,_datainput!$A$1:$AE$345,4+D$1-1990,FALSE),0))</f>
        <v>2.6671475248004832E-2</v>
      </c>
      <c r="E18" s="114">
        <f t="shared" ref="E18:F18" ca="1" si="17">D18-(D18-$G18)/($G$1-D$1)</f>
        <v>2.2335221653361347E-2</v>
      </c>
      <c r="F18" s="114">
        <f t="shared" ca="1" si="17"/>
        <v>1.7998968058717861E-2</v>
      </c>
      <c r="G18" s="111">
        <f ca="1">INDEX(OFFSET(_summary!$T$26,0,MATCH(MID(CELL("filename",$A$1),FIND("]",CELL("filename",$A$1))+1,255),_summary!$U$25:$AI$25,0),140,1),MATCH($A18,_summary!$U$26:$U$54,0))</f>
        <v>1.3662714464074379E-2</v>
      </c>
      <c r="H18" s="112">
        <f t="shared" ca="1" si="2"/>
        <v>1.3435002556339806E-2</v>
      </c>
      <c r="I18" s="112">
        <f t="shared" ca="1" si="2"/>
        <v>1.3207290648605232E-2</v>
      </c>
      <c r="J18" s="112">
        <f t="shared" ca="1" si="2"/>
        <v>1.2979578740870659E-2</v>
      </c>
      <c r="K18" s="112">
        <f t="shared" ca="1" si="2"/>
        <v>1.2751866833136087E-2</v>
      </c>
      <c r="L18" s="112">
        <f t="shared" ca="1" si="2"/>
        <v>1.2524154925401515E-2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1.2296443017666941E-2</v>
      </c>
    </row>
    <row r="19" spans="1:13" x14ac:dyDescent="0.25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0.39255616091869927</v>
      </c>
      <c r="D19" s="114">
        <f ca="1">MAX(0,IFERROR(VLOOKUP(MID(CELL("filename",$A$1),FIND("]",CELL("filename",$A$1))+1,255)&amp;$A19,_datainput!$A$1:$AE$345,4+D$1-1990,FALSE),0))</f>
        <v>0.38432260521697426</v>
      </c>
      <c r="E19" s="114">
        <f t="shared" ref="E19:F19" ca="1" si="18">D19-(D19-$G19)/($G$1-D$1)</f>
        <v>0.39629465644375211</v>
      </c>
      <c r="F19" s="114">
        <f t="shared" ca="1" si="18"/>
        <v>0.40826670767052997</v>
      </c>
      <c r="G19" s="111">
        <f ca="1">INDEX(OFFSET(_summary!$T$26,0,MATCH(MID(CELL("filename",$A$1),FIND("]",CELL("filename",$A$1))+1,255),_summary!$U$25:$AI$25,0),140,1),MATCH($A19,_summary!$U$26:$U$54,0))</f>
        <v>0.42023875889730777</v>
      </c>
      <c r="H19" s="112">
        <f t="shared" ref="H19:L34" ca="1" si="19">G19-5*(G19-$M19)/($M$1-G$1)</f>
        <v>0.41323477958235266</v>
      </c>
      <c r="I19" s="112">
        <f t="shared" ca="1" si="19"/>
        <v>0.40623080026739755</v>
      </c>
      <c r="J19" s="112">
        <f t="shared" ca="1" si="19"/>
        <v>0.39922682095244244</v>
      </c>
      <c r="K19" s="112">
        <f t="shared" ca="1" si="19"/>
        <v>0.39222284163748727</v>
      </c>
      <c r="L19" s="112">
        <f t="shared" ca="1" si="19"/>
        <v>0.38521886232253211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0.378214883007577</v>
      </c>
    </row>
    <row r="20" spans="1:13" x14ac:dyDescent="0.25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0.11877566570924532</v>
      </c>
      <c r="D20" s="114">
        <f ca="1">MAX(0,IFERROR(VLOOKUP(MID(CELL("filename",$A$1),FIND("]",CELL("filename",$A$1))+1,255)&amp;$A20,_datainput!$A$1:$AE$345,4+D$1-1990,FALSE),0))</f>
        <v>1.350777326869103E-2</v>
      </c>
      <c r="E20" s="114">
        <f t="shared" ref="E20:F20" ca="1" si="20">D20-(D20-$G20)/($G$1-D$1)</f>
        <v>3.7969736467895462E-2</v>
      </c>
      <c r="F20" s="114">
        <f t="shared" ca="1" si="20"/>
        <v>6.2431699667099889E-2</v>
      </c>
      <c r="G20" s="111">
        <f ca="1">INDEX(OFFSET(_summary!$T$26,0,MATCH(MID(CELL("filename",$A$1),FIND("]",CELL("filename",$A$1))+1,255),_summary!$U$25:$AI$25,0),140,1),MATCH($A20,_summary!$U$26:$U$54,0))</f>
        <v>8.6893662866304316E-2</v>
      </c>
      <c r="H20" s="112">
        <f t="shared" ca="1" si="19"/>
        <v>8.5445435151865909E-2</v>
      </c>
      <c r="I20" s="112">
        <f t="shared" ca="1" si="19"/>
        <v>8.3997207437427501E-2</v>
      </c>
      <c r="J20" s="112">
        <f t="shared" ca="1" si="19"/>
        <v>8.2548979722989094E-2</v>
      </c>
      <c r="K20" s="112">
        <f t="shared" ca="1" si="19"/>
        <v>8.1100752008550686E-2</v>
      </c>
      <c r="L20" s="112">
        <f t="shared" ca="1" si="19"/>
        <v>7.9652524294112292E-2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7.8204296579673885E-2</v>
      </c>
    </row>
    <row r="21" spans="1:13" x14ac:dyDescent="0.25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1.8590332774287178E-3</v>
      </c>
      <c r="D21" s="114">
        <f ca="1">MAX(0,IFERROR(VLOOKUP(MID(CELL("filename",$A$1),FIND("]",CELL("filename",$A$1))+1,255)&amp;$A21,_datainput!$A$1:$AE$345,4+D$1-1990,FALSE),0))</f>
        <v>1.9070879210922262E-3</v>
      </c>
      <c r="E21" s="114">
        <f t="shared" ref="E21:F21" ca="1" si="21">D21-(D21-$G21)/($G$1-D$1)</f>
        <v>1.7884659573953955E-3</v>
      </c>
      <c r="F21" s="114">
        <f t="shared" ca="1" si="21"/>
        <v>1.6698439936985651E-3</v>
      </c>
      <c r="G21" s="111">
        <f ca="1">INDEX(OFFSET(_summary!$T$26,0,MATCH(MID(CELL("filename",$A$1),FIND("]",CELL("filename",$A$1))+1,255),_summary!$U$25:$AI$25,0),140,1),MATCH($A21,_summary!$U$26:$U$54,0))</f>
        <v>1.5512220300017345E-3</v>
      </c>
      <c r="H21" s="112">
        <f t="shared" ca="1" si="19"/>
        <v>1.5253683295017055E-3</v>
      </c>
      <c r="I21" s="112">
        <f t="shared" ca="1" si="19"/>
        <v>1.4995146290016767E-3</v>
      </c>
      <c r="J21" s="112">
        <f t="shared" ca="1" si="19"/>
        <v>1.4736609285016479E-3</v>
      </c>
      <c r="K21" s="112">
        <f t="shared" ca="1" si="19"/>
        <v>1.4478072280016188E-3</v>
      </c>
      <c r="L21" s="112">
        <f t="shared" ca="1" si="19"/>
        <v>1.4219535275015898E-3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1.396099827001561E-3</v>
      </c>
    </row>
    <row r="22" spans="1:13" x14ac:dyDescent="0.25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5.8247380363093725E-3</v>
      </c>
      <c r="D22" s="114">
        <f ca="1">MAX(0,IFERROR(VLOOKUP(MID(CELL("filename",$A$1),FIND("]",CELL("filename",$A$1))+1,255)&amp;$A22,_datainput!$A$1:$AE$345,4+D$1-1990,FALSE),0))</f>
        <v>5.7942074114301851E-3</v>
      </c>
      <c r="E22" s="114">
        <f t="shared" ref="E22:F22" ca="1" si="22">D22-(D22-$G22)/($G$1-D$1)</f>
        <v>6.015072533921766E-3</v>
      </c>
      <c r="F22" s="114">
        <f t="shared" ca="1" si="22"/>
        <v>6.2359376564133477E-3</v>
      </c>
      <c r="G22" s="111">
        <f ca="1">INDEX(OFFSET(_summary!$T$26,0,MATCH(MID(CELL("filename",$A$1),FIND("]",CELL("filename",$A$1))+1,255),_summary!$U$25:$AI$25,0),140,1),MATCH($A22,_summary!$U$26:$U$54,0))</f>
        <v>6.4568027789049286E-3</v>
      </c>
      <c r="H22" s="112">
        <f t="shared" ca="1" si="19"/>
        <v>6.3491893992565131E-3</v>
      </c>
      <c r="I22" s="112">
        <f t="shared" ca="1" si="19"/>
        <v>6.2415760196080977E-3</v>
      </c>
      <c r="J22" s="112">
        <f t="shared" ca="1" si="19"/>
        <v>6.1339626399596822E-3</v>
      </c>
      <c r="K22" s="112">
        <f t="shared" ca="1" si="19"/>
        <v>6.0263492603112668E-3</v>
      </c>
      <c r="L22" s="112">
        <f t="shared" ca="1" si="19"/>
        <v>5.9187358806628513E-3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5.8111225010144358E-3</v>
      </c>
    </row>
    <row r="23" spans="1:13" x14ac:dyDescent="0.25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5.1034058371174855E-2</v>
      </c>
      <c r="D23" s="114">
        <f ca="1">MAX(0,IFERROR(VLOOKUP(MID(CELL("filename",$A$1),FIND("]",CELL("filename",$A$1))+1,255)&amp;$A23,_datainput!$A$1:$AE$345,4+D$1-1990,FALSE),0))</f>
        <v>4.426360221101322E-2</v>
      </c>
      <c r="E23" s="114">
        <f t="shared" ref="E23:F23" ca="1" si="23">D23-(D23-$G23)/($G$1-D$1)</f>
        <v>4.8636161404054704E-2</v>
      </c>
      <c r="F23" s="114">
        <f t="shared" ca="1" si="23"/>
        <v>5.3008720597096187E-2</v>
      </c>
      <c r="G23" s="111">
        <f ca="1">INDEX(OFFSET(_summary!$T$26,0,MATCH(MID(CELL("filename",$A$1),FIND("]",CELL("filename",$A$1))+1,255),_summary!$U$25:$AI$25,0),140,1),MATCH($A23,_summary!$U$26:$U$54,0))</f>
        <v>5.7381279790137678E-2</v>
      </c>
      <c r="H23" s="112">
        <f t="shared" ca="1" si="19"/>
        <v>5.6424925126968714E-2</v>
      </c>
      <c r="I23" s="112">
        <f t="shared" ca="1" si="19"/>
        <v>5.546857046379975E-2</v>
      </c>
      <c r="J23" s="112">
        <f t="shared" ca="1" si="19"/>
        <v>5.4512215800630787E-2</v>
      </c>
      <c r="K23" s="112">
        <f t="shared" ca="1" si="19"/>
        <v>5.355586113746183E-2</v>
      </c>
      <c r="L23" s="112">
        <f t="shared" ca="1" si="19"/>
        <v>5.2599506474292873E-2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5.1643151811123909E-2</v>
      </c>
    </row>
    <row r="24" spans="1:13" x14ac:dyDescent="0.25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2.0173795505149666E-4</v>
      </c>
      <c r="D24" s="114">
        <f ca="1">MAX(0,IFERROR(VLOOKUP(MID(CELL("filename",$A$1),FIND("]",CELL("filename",$A$1))+1,255)&amp;$A24,_datainput!$A$1:$AE$345,4+D$1-1990,FALSE),0))</f>
        <v>0</v>
      </c>
      <c r="E24" s="114">
        <f t="shared" ref="E24:F24" ca="1" si="24">D24-(D24-$G24)/($G$1-D$1)</f>
        <v>0</v>
      </c>
      <c r="F24" s="114">
        <f t="shared" ca="1" si="24"/>
        <v>0</v>
      </c>
      <c r="G24" s="111">
        <f ca="1">INDEX(OFFSET(_summary!$T$26,0,MATCH(MID(CELL("filename",$A$1),FIND("]",CELL("filename",$A$1))+1,255),_summary!$U$25:$AI$25,0),140,1),MATCH($A24,_summary!$U$26:$U$54,0))</f>
        <v>0</v>
      </c>
      <c r="H24" s="112">
        <f t="shared" ca="1" si="19"/>
        <v>0</v>
      </c>
      <c r="I24" s="112">
        <f t="shared" ca="1" si="19"/>
        <v>0</v>
      </c>
      <c r="J24" s="112">
        <f t="shared" ca="1" si="19"/>
        <v>0</v>
      </c>
      <c r="K24" s="112">
        <f t="shared" ca="1" si="19"/>
        <v>0</v>
      </c>
      <c r="L24" s="112">
        <f t="shared" ca="1" si="19"/>
        <v>0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0</v>
      </c>
    </row>
    <row r="25" spans="1:13" x14ac:dyDescent="0.25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25">D25-(D25-$G25)/($G$1-D$1)</f>
        <v>0</v>
      </c>
      <c r="F25" s="114">
        <f t="shared" ca="1" si="25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ca="1" si="19"/>
        <v>0</v>
      </c>
      <c r="I25" s="112">
        <f t="shared" ca="1" si="19"/>
        <v>0</v>
      </c>
      <c r="J25" s="112">
        <f t="shared" ca="1" si="19"/>
        <v>0</v>
      </c>
      <c r="K25" s="112">
        <f t="shared" ca="1" si="19"/>
        <v>0</v>
      </c>
      <c r="L25" s="112">
        <f t="shared" ca="1" si="19"/>
        <v>0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0</v>
      </c>
    </row>
    <row r="26" spans="1:13" x14ac:dyDescent="0.25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0.13532852752805602</v>
      </c>
      <c r="D26" s="114">
        <f ca="1">MAX(0,IFERROR(VLOOKUP(MID(CELL("filename",$A$1),FIND("]",CELL("filename",$A$1))+1,255)&amp;$A26,_datainput!$A$1:$AE$345,4+D$1-1990,FALSE),0))</f>
        <v>0.12837065772160539</v>
      </c>
      <c r="E26" s="114">
        <f t="shared" ref="E26:F26" ca="1" si="26">D26-(D26-$G26)/($G$1-D$1)</f>
        <v>0.14378741351893379</v>
      </c>
      <c r="F26" s="114">
        <f t="shared" ca="1" si="26"/>
        <v>0.15920416931626219</v>
      </c>
      <c r="G26" s="111">
        <f ca="1">INDEX(OFFSET(_summary!$T$26,0,MATCH(MID(CELL("filename",$A$1),FIND("]",CELL("filename",$A$1))+1,255),_summary!$U$25:$AI$25,0),140,1),MATCH($A26,_summary!$U$26:$U$54,0))</f>
        <v>0.17462092511359059</v>
      </c>
      <c r="H26" s="112">
        <f t="shared" ca="1" si="19"/>
        <v>0.17171057636169743</v>
      </c>
      <c r="I26" s="112">
        <f t="shared" ca="1" si="19"/>
        <v>0.16880022760980426</v>
      </c>
      <c r="J26" s="112">
        <f t="shared" ca="1" si="19"/>
        <v>0.16588987885791107</v>
      </c>
      <c r="K26" s="112">
        <f t="shared" ca="1" si="19"/>
        <v>0.1629795301060179</v>
      </c>
      <c r="L26" s="112">
        <f t="shared" ca="1" si="19"/>
        <v>0.16006918135412473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0.15715883260223154</v>
      </c>
    </row>
    <row r="27" spans="1:13" x14ac:dyDescent="0.25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0.18835445473008539</v>
      </c>
      <c r="D27" s="114">
        <f ca="1">MAX(0,IFERROR(VLOOKUP(MID(CELL("filename",$A$1),FIND("]",CELL("filename",$A$1))+1,255)&amp;$A27,_datainput!$A$1:$AE$345,4+D$1-1990,FALSE),0))</f>
        <v>0.18194328550336553</v>
      </c>
      <c r="E27" s="114">
        <f t="shared" ref="E27:F27" ca="1" si="27">D27-(D27-$G27)/($G$1-D$1)</f>
        <v>0.18392234240614397</v>
      </c>
      <c r="F27" s="114">
        <f t="shared" ca="1" si="27"/>
        <v>0.18590139930892241</v>
      </c>
      <c r="G27" s="111">
        <f ca="1">INDEX(OFFSET(_summary!$T$26,0,MATCH(MID(CELL("filename",$A$1),FIND("]",CELL("filename",$A$1))+1,255),_summary!$U$25:$AI$25,0),140,1),MATCH($A27,_summary!$U$26:$U$54,0))</f>
        <v>0.18788045621170088</v>
      </c>
      <c r="H27" s="112">
        <f t="shared" ca="1" si="19"/>
        <v>0.1847491152748392</v>
      </c>
      <c r="I27" s="112">
        <f t="shared" ca="1" si="19"/>
        <v>0.18161777433797752</v>
      </c>
      <c r="J27" s="112">
        <f t="shared" ca="1" si="19"/>
        <v>0.17848643340111583</v>
      </c>
      <c r="K27" s="112">
        <f t="shared" ca="1" si="19"/>
        <v>0.17535509246425415</v>
      </c>
      <c r="L27" s="112">
        <f t="shared" ca="1" si="19"/>
        <v>0.17222375152739247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0.16909241059053079</v>
      </c>
    </row>
    <row r="28" spans="1:13" x14ac:dyDescent="0.25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8.0311922667298634E-3</v>
      </c>
      <c r="D28" s="114">
        <f ca="1">MAX(0,IFERROR(VLOOKUP(MID(CELL("filename",$A$1),FIND("]",CELL("filename",$A$1))+1,255)&amp;$A28,_datainput!$A$1:$AE$345,4+D$1-1990,FALSE),0))</f>
        <v>7.1457927407213599E-3</v>
      </c>
      <c r="E28" s="114">
        <f t="shared" ref="E28:F28" ca="1" si="28">D28-(D28-$G28)/($G$1-D$1)</f>
        <v>9.5474045905089584E-3</v>
      </c>
      <c r="F28" s="114">
        <f t="shared" ca="1" si="28"/>
        <v>1.1949016440296556E-2</v>
      </c>
      <c r="G28" s="111">
        <f ca="1">INDEX(OFFSET(_summary!$T$26,0,MATCH(MID(CELL("filename",$A$1),FIND("]",CELL("filename",$A$1))+1,255),_summary!$U$25:$AI$25,0),140,1),MATCH($A28,_summary!$U$26:$U$54,0))</f>
        <v>1.4350628290084155E-2</v>
      </c>
      <c r="H28" s="112">
        <f t="shared" ca="1" si="19"/>
        <v>1.4111451151916086E-2</v>
      </c>
      <c r="I28" s="112">
        <f t="shared" ca="1" si="19"/>
        <v>1.3872274013748017E-2</v>
      </c>
      <c r="J28" s="112">
        <f t="shared" ca="1" si="19"/>
        <v>1.3633096875579948E-2</v>
      </c>
      <c r="K28" s="112">
        <f t="shared" ca="1" si="19"/>
        <v>1.3393919737411879E-2</v>
      </c>
      <c r="L28" s="112">
        <f t="shared" ca="1" si="19"/>
        <v>1.315474259924381E-2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1.291556546107574E-2</v>
      </c>
    </row>
    <row r="29" spans="1:13" x14ac:dyDescent="0.25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0.4674021333470969</v>
      </c>
      <c r="D29" s="114">
        <f ca="1">MAX(0,IFERROR(VLOOKUP(MID(CELL("filename",$A$1),FIND("]",CELL("filename",$A$1))+1,255)&amp;$A29,_datainput!$A$1:$AE$345,4+D$1-1990,FALSE),0))</f>
        <v>0.4674021333470969</v>
      </c>
      <c r="E29" s="114">
        <f t="shared" ref="E29:F29" ca="1" si="29">D29-(D29-$G29)/($G$1-D$1)</f>
        <v>0.47792540343375139</v>
      </c>
      <c r="F29" s="114">
        <f t="shared" ca="1" si="29"/>
        <v>0.48844867352040588</v>
      </c>
      <c r="G29" s="111">
        <f ca="1">INDEX(OFFSET(_summary!$T$26,0,MATCH(MID(CELL("filename",$A$1),FIND("]",CELL("filename",$A$1))+1,255),_summary!$U$25:$AI$25,0),140,1),MATCH($A29,_summary!$U$26:$U$54,0))</f>
        <v>0.49897194360706032</v>
      </c>
      <c r="H29" s="112">
        <f t="shared" ca="1" si="19"/>
        <v>0.49065574454694266</v>
      </c>
      <c r="I29" s="112">
        <f t="shared" ca="1" si="19"/>
        <v>0.48233954548682501</v>
      </c>
      <c r="J29" s="112">
        <f t="shared" ca="1" si="19"/>
        <v>0.47402334642670735</v>
      </c>
      <c r="K29" s="112">
        <f t="shared" ca="1" si="19"/>
        <v>0.46570714736658969</v>
      </c>
      <c r="L29" s="112">
        <f t="shared" ca="1" si="19"/>
        <v>0.45739094830647198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0.44907474924635432</v>
      </c>
    </row>
    <row r="30" spans="1:13" x14ac:dyDescent="0.25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7.1645698868133351E-2</v>
      </c>
      <c r="D30" s="114">
        <f ca="1">MAX(0,IFERROR(VLOOKUP(MID(CELL("filename",$A$1),FIND("]",CELL("filename",$A$1))+1,255)&amp;$A30,_datainput!$A$1:$AE$345,4+D$1-1990,FALSE),0))</f>
        <v>7.2441861139214386E-2</v>
      </c>
      <c r="E30" s="114">
        <f t="shared" ref="E30:F30" ca="1" si="30">D30-(D30-$G30)/($G$1-D$1)</f>
        <v>7.1819107485661282E-2</v>
      </c>
      <c r="F30" s="114">
        <f t="shared" ca="1" si="30"/>
        <v>7.1196353832108178E-2</v>
      </c>
      <c r="G30" s="111">
        <f ca="1">INDEX(OFFSET(_summary!$T$26,0,MATCH(MID(CELL("filename",$A$1),FIND("]",CELL("filename",$A$1))+1,255),_summary!$U$25:$AI$25,0),140,1),MATCH($A30,_summary!$U$26:$U$54,0))</f>
        <v>7.057360017855506E-2</v>
      </c>
      <c r="H30" s="112">
        <f t="shared" ca="1" si="19"/>
        <v>6.939737350891248E-2</v>
      </c>
      <c r="I30" s="112">
        <f t="shared" ca="1" si="19"/>
        <v>6.82211468392699E-2</v>
      </c>
      <c r="J30" s="112">
        <f t="shared" ca="1" si="19"/>
        <v>6.704492016962732E-2</v>
      </c>
      <c r="K30" s="112">
        <f t="shared" ca="1" si="19"/>
        <v>6.5868693499984726E-2</v>
      </c>
      <c r="L30" s="112">
        <f t="shared" ca="1" si="19"/>
        <v>6.4692466830342132E-2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6.3516240160699552E-2</v>
      </c>
    </row>
    <row r="31" spans="1:13" x14ac:dyDescent="0.25">
      <c r="A31" t="s">
        <v>12</v>
      </c>
      <c r="B31">
        <f t="shared" ref="B31:B62" si="31">B2+1</f>
        <v>2</v>
      </c>
      <c r="C31" s="114">
        <f ca="1">MAX(0,IFERROR(VLOOKUP(MID(CELL("filename",$A$1),FIND("]",CELL("filename",$A$1))+1,255)&amp;$A31,_datainput!$A$1:$AE$345,4+C$1-1990,FALSE),0))</f>
        <v>0.22797083584551661</v>
      </c>
      <c r="D31" s="114">
        <f ca="1">MAX(0,IFERROR(VLOOKUP(MID(CELL("filename",$A$1),FIND("]",CELL("filename",$A$1))+1,255)&amp;$A31,_datainput!$A$1:$AE$345,4+D$1-1990,FALSE),0))</f>
        <v>0.2318538212149466</v>
      </c>
      <c r="E31" s="114">
        <f t="shared" ref="E31:F31" ca="1" si="32">D31-(D31-$G31)/($G$1-D$1)</f>
        <v>0.23017996787936171</v>
      </c>
      <c r="F31" s="114">
        <f t="shared" ca="1" si="32"/>
        <v>0.22850611454377681</v>
      </c>
      <c r="G31" s="111">
        <f ca="1">INDEX(OFFSET(_summary!$T$26,0,MATCH(MID(CELL("filename",$A$1),FIND("]",CELL("filename",$A$1))+1,255),_summary!$U$25:$AI$25,0),140,1),MATCH($A31,_summary!$U$26:$U$54,0))</f>
        <v>0.22683226120819192</v>
      </c>
      <c r="H31" s="112">
        <f t="shared" ca="1" si="19"/>
        <v>0.20792957277417592</v>
      </c>
      <c r="I31" s="112">
        <f t="shared" ca="1" si="19"/>
        <v>0.18902688434015993</v>
      </c>
      <c r="J31" s="112">
        <f t="shared" ca="1" si="19"/>
        <v>0.17012419590614394</v>
      </c>
      <c r="K31" s="112">
        <f t="shared" ca="1" si="19"/>
        <v>0.15122150747212795</v>
      </c>
      <c r="L31" s="112">
        <f t="shared" ca="1" si="19"/>
        <v>0.13231881903811196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0.11341613060409596</v>
      </c>
    </row>
    <row r="32" spans="1:13" x14ac:dyDescent="0.25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0.36136657534731442</v>
      </c>
      <c r="D32" s="114">
        <f ca="1">MAX(0,IFERROR(VLOOKUP(MID(CELL("filename",$A$1),FIND("]",CELL("filename",$A$1))+1,255)&amp;$A32,_datainput!$A$1:$AE$345,4+D$1-1990,FALSE),0))</f>
        <v>0.36831364502384079</v>
      </c>
      <c r="E32" s="114">
        <f t="shared" ref="E32:F32" ca="1" si="33">D32-(D32-$G32)/($G$1-D$1)</f>
        <v>0.36870966418426332</v>
      </c>
      <c r="F32" s="114">
        <f t="shared" ca="1" si="33"/>
        <v>0.36910568334468585</v>
      </c>
      <c r="G32" s="111">
        <f ca="1">INDEX(OFFSET(_summary!$T$26,0,MATCH(MID(CELL("filename",$A$1),FIND("]",CELL("filename",$A$1))+1,255),_summary!$U$25:$AI$25,0),140,1),MATCH($A32,_summary!$U$26:$U$54,0))</f>
        <v>0.36950170250510839</v>
      </c>
      <c r="H32" s="112">
        <f t="shared" ca="1" si="19"/>
        <v>0.33870989396301604</v>
      </c>
      <c r="I32" s="112">
        <f t="shared" ca="1" si="19"/>
        <v>0.30791808542092369</v>
      </c>
      <c r="J32" s="112">
        <f t="shared" ca="1" si="19"/>
        <v>0.27712627687883129</v>
      </c>
      <c r="K32" s="112">
        <f t="shared" ca="1" si="19"/>
        <v>0.24633446833673892</v>
      </c>
      <c r="L32" s="112">
        <f t="shared" ca="1" si="19"/>
        <v>0.21554265979464657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0.18475085125255419</v>
      </c>
    </row>
    <row r="33" spans="1:13" x14ac:dyDescent="0.25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8.6078703906675462E-4</v>
      </c>
      <c r="E33" s="114">
        <f t="shared" ref="E33:F33" ca="1" si="34">D33-(D33-$G33)/($G$1-D$1)</f>
        <v>5.7385802604450315E-4</v>
      </c>
      <c r="F33" s="114">
        <f t="shared" ca="1" si="34"/>
        <v>2.8692901302225157E-4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ca="1" si="19"/>
        <v>0</v>
      </c>
      <c r="I33" s="112">
        <f t="shared" ca="1" si="19"/>
        <v>0</v>
      </c>
      <c r="J33" s="112">
        <f t="shared" ca="1" si="19"/>
        <v>0</v>
      </c>
      <c r="K33" s="112">
        <f t="shared" ca="1" si="19"/>
        <v>0</v>
      </c>
      <c r="L33" s="112">
        <f t="shared" ca="1" si="19"/>
        <v>0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0</v>
      </c>
    </row>
    <row r="34" spans="1:13" x14ac:dyDescent="0.25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4.9806701055388966E-2</v>
      </c>
      <c r="D34" s="114">
        <f ca="1">MAX(0,IFERROR(VLOOKUP(MID(CELL("filename",$A$1),FIND("]",CELL("filename",$A$1))+1,255)&amp;$A34,_datainput!$A$1:$AE$345,4+D$1-1990,FALSE),0))</f>
        <v>4.9940602198843977E-2</v>
      </c>
      <c r="E34" s="114">
        <f t="shared" ref="E34:F34" ca="1" si="35">D34-(D34-$G34)/($G$1-D$1)</f>
        <v>5.0610016489568747E-2</v>
      </c>
      <c r="F34" s="114">
        <f t="shared" ca="1" si="35"/>
        <v>5.1279430780293525E-2</v>
      </c>
      <c r="G34" s="111">
        <f ca="1">INDEX(OFFSET(_summary!$T$26,0,MATCH(MID(CELL("filename",$A$1),FIND("]",CELL("filename",$A$1))+1,255),_summary!$U$25:$AI$25,0),140,1),MATCH($A34,_summary!$U$26:$U$54,0))</f>
        <v>5.1948845071018296E-2</v>
      </c>
      <c r="H34" s="112">
        <f t="shared" ca="1" si="19"/>
        <v>4.7619774648433436E-2</v>
      </c>
      <c r="I34" s="112">
        <f t="shared" ca="1" si="19"/>
        <v>4.3290704225848575E-2</v>
      </c>
      <c r="J34" s="112">
        <f t="shared" ca="1" si="19"/>
        <v>3.8961633803263715E-2</v>
      </c>
      <c r="K34" s="112">
        <f t="shared" ca="1" si="19"/>
        <v>3.4632563380678862E-2</v>
      </c>
      <c r="L34" s="112">
        <f t="shared" ca="1" si="19"/>
        <v>3.0303492958094005E-2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2.5974422535509148E-2</v>
      </c>
    </row>
    <row r="35" spans="1:13" x14ac:dyDescent="0.25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0.65347456614766486</v>
      </c>
      <c r="D35" s="114">
        <f ca="1">MAX(0,IFERROR(VLOOKUP(MID(CELL("filename",$A$1),FIND("]",CELL("filename",$A$1))+1,255)&amp;$A35,_datainput!$A$1:$AE$345,4+D$1-1990,FALSE),0))</f>
        <v>0.65078705548260551</v>
      </c>
      <c r="E35" s="114">
        <f t="shared" ref="E35:F35" ca="1" si="36">D35-(D35-$G35)/($G$1-D$1)</f>
        <v>0.65932788571112888</v>
      </c>
      <c r="F35" s="114">
        <f t="shared" ca="1" si="36"/>
        <v>0.66786871593965225</v>
      </c>
      <c r="G35" s="111">
        <f ca="1">INDEX(OFFSET(_summary!$T$26,0,MATCH(MID(CELL("filename",$A$1),FIND("]",CELL("filename",$A$1))+1,255),_summary!$U$25:$AI$25,0),140,1),MATCH($A35,_summary!$U$26:$U$54,0))</f>
        <v>0.67640954616817561</v>
      </c>
      <c r="H35" s="112">
        <f t="shared" ref="H35:L50" ca="1" si="37">G35-5*(G35-$M35)/($M$1-G$1)</f>
        <v>0.62004208398749427</v>
      </c>
      <c r="I35" s="112">
        <f t="shared" ca="1" si="37"/>
        <v>0.56367462180681294</v>
      </c>
      <c r="J35" s="112">
        <f t="shared" ca="1" si="37"/>
        <v>0.5073071596261316</v>
      </c>
      <c r="K35" s="112">
        <f t="shared" ca="1" si="37"/>
        <v>0.45093969744545032</v>
      </c>
      <c r="L35" s="112">
        <f t="shared" ca="1" si="37"/>
        <v>0.39457223526476909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0.33820477308408781</v>
      </c>
    </row>
    <row r="36" spans="1:13" x14ac:dyDescent="0.25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>
        <f t="shared" ref="E36:F36" ca="1" si="38">D36-(D36-$G36)/($G$1-D$1)</f>
        <v>0</v>
      </c>
      <c r="F36" s="114">
        <f t="shared" ca="1" si="38"/>
        <v>0</v>
      </c>
      <c r="G36" s="111">
        <f ca="1">INDEX(OFFSET(_summary!$T$26,0,MATCH(MID(CELL("filename",$A$1),FIND("]",CELL("filename",$A$1))+1,255),_summary!$U$25:$AI$25,0),140,1),MATCH($A36,_summary!$U$26:$U$54,0))</f>
        <v>0</v>
      </c>
      <c r="H36" s="112">
        <f t="shared" ca="1" si="37"/>
        <v>0</v>
      </c>
      <c r="I36" s="112">
        <f t="shared" ca="1" si="37"/>
        <v>0</v>
      </c>
      <c r="J36" s="112">
        <f t="shared" ca="1" si="37"/>
        <v>0</v>
      </c>
      <c r="K36" s="112">
        <f t="shared" ca="1" si="37"/>
        <v>0</v>
      </c>
      <c r="L36" s="112">
        <f t="shared" ca="1" si="37"/>
        <v>0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0</v>
      </c>
    </row>
    <row r="37" spans="1:13" x14ac:dyDescent="0.25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0.10754135783628128</v>
      </c>
      <c r="D37" s="114">
        <f ca="1">MAX(0,IFERROR(VLOOKUP(MID(CELL("filename",$A$1),FIND("]",CELL("filename",$A$1))+1,255)&amp;$A37,_datainput!$A$1:$AE$345,4+D$1-1990,FALSE),0))</f>
        <v>0.10097868699085527</v>
      </c>
      <c r="E37" s="114">
        <f t="shared" ref="E37:F37" ca="1" si="39">D37-(D37-$G37)/($G$1-D$1)</f>
        <v>0.12009197373291475</v>
      </c>
      <c r="F37" s="114">
        <f t="shared" ca="1" si="39"/>
        <v>0.13920526047497422</v>
      </c>
      <c r="G37" s="111">
        <f ca="1">INDEX(OFFSET(_summary!$T$26,0,MATCH(MID(CELL("filename",$A$1),FIND("]",CELL("filename",$A$1))+1,255),_summary!$U$25:$AI$25,0),140,1),MATCH($A37,_summary!$U$26:$U$54,0))</f>
        <v>0.1583185472170337</v>
      </c>
      <c r="H37" s="112">
        <f t="shared" ca="1" si="37"/>
        <v>0.14512533494894755</v>
      </c>
      <c r="I37" s="112">
        <f t="shared" ca="1" si="37"/>
        <v>0.13193212268086141</v>
      </c>
      <c r="J37" s="112">
        <f t="shared" ca="1" si="37"/>
        <v>0.11873891041277526</v>
      </c>
      <c r="K37" s="112">
        <f t="shared" ca="1" si="37"/>
        <v>0.10554569814468913</v>
      </c>
      <c r="L37" s="112">
        <f t="shared" ca="1" si="37"/>
        <v>9.2352485876602983E-2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7.915927360851685E-2</v>
      </c>
    </row>
    <row r="38" spans="1:13" x14ac:dyDescent="0.25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6.6709847205850574E-3</v>
      </c>
      <c r="D38" s="114">
        <f ca="1">MAX(0,IFERROR(VLOOKUP(MID(CELL("filename",$A$1),FIND("]",CELL("filename",$A$1))+1,255)&amp;$A38,_datainput!$A$1:$AE$345,4+D$1-1990,FALSE),0))</f>
        <v>4.4083260524353206E-3</v>
      </c>
      <c r="E38" s="114">
        <f t="shared" ref="E38:F38" ca="1" si="40">D38-(D38-$G38)/($G$1-D$1)</f>
        <v>5.9724277184020859E-3</v>
      </c>
      <c r="F38" s="114">
        <f t="shared" ca="1" si="40"/>
        <v>7.5365293843688511E-3</v>
      </c>
      <c r="G38" s="111">
        <f ca="1">INDEX(OFFSET(_summary!$T$26,0,MATCH(MID(CELL("filename",$A$1),FIND("]",CELL("filename",$A$1))+1,255),_summary!$U$25:$AI$25,0),140,1),MATCH($A38,_summary!$U$26:$U$54,0))</f>
        <v>9.1006310503356155E-3</v>
      </c>
      <c r="H38" s="112">
        <f t="shared" ca="1" si="37"/>
        <v>8.3422451294743148E-3</v>
      </c>
      <c r="I38" s="112">
        <f t="shared" ca="1" si="37"/>
        <v>7.5838592086130132E-3</v>
      </c>
      <c r="J38" s="112">
        <f t="shared" ca="1" si="37"/>
        <v>6.8254732877517117E-3</v>
      </c>
      <c r="K38" s="112">
        <f t="shared" ca="1" si="37"/>
        <v>6.0670873668904101E-3</v>
      </c>
      <c r="L38" s="112">
        <f t="shared" ca="1" si="37"/>
        <v>5.3087014460291085E-3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4.5503155251678078E-3</v>
      </c>
    </row>
    <row r="39" spans="1:13" x14ac:dyDescent="0.25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0.14848361709399099</v>
      </c>
      <c r="D39" s="114">
        <f ca="1">MAX(0,IFERROR(VLOOKUP(MID(CELL("filename",$A$1),FIND("]",CELL("filename",$A$1))+1,255)&amp;$A39,_datainput!$A$1:$AE$345,4+D$1-1990,FALSE),0))</f>
        <v>0.13593869810060855</v>
      </c>
      <c r="E39" s="114">
        <f t="shared" ref="E39:F39" ca="1" si="41">D39-(D39-$G39)/($G$1-D$1)</f>
        <v>0.14690059271931669</v>
      </c>
      <c r="F39" s="114">
        <f t="shared" ca="1" si="41"/>
        <v>0.15786248733802483</v>
      </c>
      <c r="G39" s="111">
        <f ca="1">INDEX(OFFSET(_summary!$T$26,0,MATCH(MID(CELL("filename",$A$1),FIND("]",CELL("filename",$A$1))+1,255),_summary!$U$25:$AI$25,0),140,1),MATCH($A39,_summary!$U$26:$U$54,0))</f>
        <v>0.16882438195673297</v>
      </c>
      <c r="H39" s="112">
        <f t="shared" ca="1" si="37"/>
        <v>0.15475568346033855</v>
      </c>
      <c r="I39" s="112">
        <f t="shared" ca="1" si="37"/>
        <v>0.14068698496394413</v>
      </c>
      <c r="J39" s="112">
        <f t="shared" ca="1" si="37"/>
        <v>0.12661828646754972</v>
      </c>
      <c r="K39" s="112">
        <f t="shared" ca="1" si="37"/>
        <v>0.1125495879711553</v>
      </c>
      <c r="L39" s="112">
        <f t="shared" ca="1" si="37"/>
        <v>9.8480889474760885E-2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8.4412190978366483E-2</v>
      </c>
    </row>
    <row r="40" spans="1:13" x14ac:dyDescent="0.25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0.17020680684183048</v>
      </c>
      <c r="D40" s="114">
        <f ca="1">MAX(0,IFERROR(VLOOKUP(MID(CELL("filename",$A$1),FIND("]",CELL("filename",$A$1))+1,255)&amp;$A40,_datainput!$A$1:$AE$345,4+D$1-1990,FALSE),0))</f>
        <v>0.17337620835435436</v>
      </c>
      <c r="E40" s="114">
        <f t="shared" ref="E40:F40" ca="1" si="42">D40-(D40-$G40)/($G$1-D$1)</f>
        <v>0.17703419132122888</v>
      </c>
      <c r="F40" s="114">
        <f t="shared" ca="1" si="42"/>
        <v>0.18069217428810341</v>
      </c>
      <c r="G40" s="111">
        <f ca="1">INDEX(OFFSET(_summary!$T$26,0,MATCH(MID(CELL("filename",$A$1),FIND("]",CELL("filename",$A$1))+1,255),_summary!$U$25:$AI$25,0),140,1),MATCH($A40,_summary!$U$26:$U$54,0))</f>
        <v>0.18435015725497791</v>
      </c>
      <c r="H40" s="112">
        <f t="shared" ca="1" si="37"/>
        <v>0.16898764415039641</v>
      </c>
      <c r="I40" s="112">
        <f t="shared" ca="1" si="37"/>
        <v>0.15362513104581493</v>
      </c>
      <c r="J40" s="112">
        <f t="shared" ca="1" si="37"/>
        <v>0.13826261794123343</v>
      </c>
      <c r="K40" s="112">
        <f t="shared" ca="1" si="37"/>
        <v>0.12290010483665194</v>
      </c>
      <c r="L40" s="112">
        <f t="shared" ca="1" si="37"/>
        <v>0.10753759173207045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9.2175078627488957E-2</v>
      </c>
    </row>
    <row r="41" spans="1:13" x14ac:dyDescent="0.25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0.26759438226391624</v>
      </c>
      <c r="D41" s="114">
        <f ca="1">MAX(0,IFERROR(VLOOKUP(MID(CELL("filename",$A$1),FIND("]",CELL("filename",$A$1))+1,255)&amp;$A41,_datainput!$A$1:$AE$345,4+D$1-1990,FALSE),0))</f>
        <v>0.27156491248935416</v>
      </c>
      <c r="E41" s="114">
        <f t="shared" ref="E41:F41" ca="1" si="43">D41-(D41-$G41)/($G$1-D$1)</f>
        <v>0.28311155802582877</v>
      </c>
      <c r="F41" s="114">
        <f t="shared" ca="1" si="43"/>
        <v>0.29465820356230343</v>
      </c>
      <c r="G41" s="111">
        <f ca="1">INDEX(OFFSET(_summary!$T$26,0,MATCH(MID(CELL("filename",$A$1),FIND("]",CELL("filename",$A$1))+1,255),_summary!$U$25:$AI$25,0),140,1),MATCH($A41,_summary!$U$26:$U$54,0))</f>
        <v>0.30620484909877804</v>
      </c>
      <c r="H41" s="112">
        <f t="shared" ca="1" si="37"/>
        <v>0.28068777834054653</v>
      </c>
      <c r="I41" s="112">
        <f t="shared" ca="1" si="37"/>
        <v>0.25517070758231503</v>
      </c>
      <c r="J41" s="112">
        <f t="shared" ca="1" si="37"/>
        <v>0.22965363682408352</v>
      </c>
      <c r="K41" s="112">
        <f t="shared" ca="1" si="37"/>
        <v>0.20413656606585201</v>
      </c>
      <c r="L41" s="112">
        <f t="shared" ca="1" si="37"/>
        <v>0.1786194953076205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0.15310242454938902</v>
      </c>
    </row>
    <row r="42" spans="1:13" x14ac:dyDescent="0.25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0.51976558607818657</v>
      </c>
      <c r="D42" s="114">
        <f ca="1">MAX(0,IFERROR(VLOOKUP(MID(CELL("filename",$A$1),FIND("]",CELL("filename",$A$1))+1,255)&amp;$A42,_datainput!$A$1:$AE$345,4+D$1-1990,FALSE),0))</f>
        <v>0.50514282616246686</v>
      </c>
      <c r="E42" s="114">
        <f t="shared" ref="E42:F42" ca="1" si="44">D42-(D42-$G42)/($G$1-D$1)</f>
        <v>0.49339222843309383</v>
      </c>
      <c r="F42" s="114">
        <f t="shared" ca="1" si="44"/>
        <v>0.48164163070372079</v>
      </c>
      <c r="G42" s="111">
        <f ca="1">INDEX(OFFSET(_summary!$T$26,0,MATCH(MID(CELL("filename",$A$1),FIND("]",CELL("filename",$A$1))+1,255),_summary!$U$25:$AI$25,0),140,1),MATCH($A42,_summary!$U$26:$U$54,0))</f>
        <v>0.46989103297434781</v>
      </c>
      <c r="H42" s="112">
        <f t="shared" ca="1" si="37"/>
        <v>0.43073344689315218</v>
      </c>
      <c r="I42" s="112">
        <f t="shared" ca="1" si="37"/>
        <v>0.3915758608119565</v>
      </c>
      <c r="J42" s="112">
        <f t="shared" ca="1" si="37"/>
        <v>0.35241827473076087</v>
      </c>
      <c r="K42" s="112">
        <f t="shared" ca="1" si="37"/>
        <v>0.31326068864956524</v>
      </c>
      <c r="L42" s="112">
        <f t="shared" ca="1" si="37"/>
        <v>0.27410310256836956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0.23494551648717391</v>
      </c>
    </row>
    <row r="43" spans="1:13" x14ac:dyDescent="0.25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>
        <f t="shared" ref="E43:F43" ca="1" si="45">D43-(D43-$G43)/($G$1-D$1)</f>
        <v>1.2335222584742065E-5</v>
      </c>
      <c r="F43" s="114">
        <f t="shared" ca="1" si="45"/>
        <v>2.4670445169484134E-5</v>
      </c>
      <c r="G43" s="111">
        <f ca="1">INDEX(OFFSET(_summary!$T$26,0,MATCH(MID(CELL("filename",$A$1),FIND("]",CELL("filename",$A$1))+1,255),_summary!$U$25:$AI$25,0),140,1),MATCH($A43,_summary!$U$26:$U$54,0))</f>
        <v>3.7005667754226197E-5</v>
      </c>
      <c r="H43" s="112">
        <f t="shared" ca="1" si="37"/>
        <v>3.3921862108040679E-5</v>
      </c>
      <c r="I43" s="112">
        <f t="shared" ca="1" si="37"/>
        <v>3.0838056461855162E-5</v>
      </c>
      <c r="J43" s="112">
        <f t="shared" ca="1" si="37"/>
        <v>2.7754250815669644E-5</v>
      </c>
      <c r="K43" s="112">
        <f t="shared" ca="1" si="37"/>
        <v>2.467044516948413E-5</v>
      </c>
      <c r="L43" s="112">
        <f t="shared" ca="1" si="37"/>
        <v>2.1586639523298613E-5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1.8502833877113098E-5</v>
      </c>
    </row>
    <row r="44" spans="1:13" x14ac:dyDescent="0.25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0.46873462735739951</v>
      </c>
      <c r="D44" s="114">
        <f ca="1">MAX(0,IFERROR(VLOOKUP(MID(CELL("filename",$A$1),FIND("]",CELL("filename",$A$1))+1,255)&amp;$A44,_datainput!$A$1:$AE$345,4+D$1-1990,FALSE),0))</f>
        <v>0.47035434659943937</v>
      </c>
      <c r="E44" s="114">
        <f t="shared" ref="E44:F44" ca="1" si="46">D44-(D44-$G44)/($G$1-D$1)</f>
        <v>0.45224475231934946</v>
      </c>
      <c r="F44" s="114">
        <f t="shared" ca="1" si="46"/>
        <v>0.43413515803925951</v>
      </c>
      <c r="G44" s="111">
        <f ca="1">INDEX(OFFSET(_summary!$T$26,0,MATCH(MID(CELL("filename",$A$1),FIND("]",CELL("filename",$A$1))+1,255),_summary!$U$25:$AI$25,0),140,1),MATCH($A44,_summary!$U$26:$U$54,0))</f>
        <v>0.4160255637591696</v>
      </c>
      <c r="H44" s="112">
        <f t="shared" ca="1" si="37"/>
        <v>0.3813567667792388</v>
      </c>
      <c r="I44" s="112">
        <f t="shared" ca="1" si="37"/>
        <v>0.34668796979930799</v>
      </c>
      <c r="J44" s="112">
        <f t="shared" ca="1" si="37"/>
        <v>0.31201917281937719</v>
      </c>
      <c r="K44" s="112">
        <f t="shared" ca="1" si="37"/>
        <v>0.27735037583944638</v>
      </c>
      <c r="L44" s="112">
        <f t="shared" ca="1" si="37"/>
        <v>0.24268157885951558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0.2080127818795848</v>
      </c>
    </row>
    <row r="45" spans="1:13" x14ac:dyDescent="0.25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4.9648087219278797E-2</v>
      </c>
      <c r="D45" s="114">
        <f ca="1">MAX(0,IFERROR(VLOOKUP(MID(CELL("filename",$A$1),FIND("]",CELL("filename",$A$1))+1,255)&amp;$A45,_datainput!$A$1:$AE$345,4+D$1-1990,FALSE),0))</f>
        <v>3.8898367286674937E-2</v>
      </c>
      <c r="E45" s="114">
        <f t="shared" ref="E45:F45" ca="1" si="47">D45-(D45-$G45)/($G$1-D$1)</f>
        <v>4.5738415793233081E-2</v>
      </c>
      <c r="F45" s="114">
        <f t="shared" ca="1" si="47"/>
        <v>5.2578464299791225E-2</v>
      </c>
      <c r="G45" s="111">
        <f ca="1">INDEX(OFFSET(_summary!$T$26,0,MATCH(MID(CELL("filename",$A$1),FIND("]",CELL("filename",$A$1))+1,255),_summary!$U$25:$AI$25,0),140,1),MATCH($A45,_summary!$U$26:$U$54,0))</f>
        <v>5.9418512806349369E-2</v>
      </c>
      <c r="H45" s="112">
        <f t="shared" ca="1" si="37"/>
        <v>5.4466970072486923E-2</v>
      </c>
      <c r="I45" s="112">
        <f t="shared" ca="1" si="37"/>
        <v>4.9515427338624476E-2</v>
      </c>
      <c r="J45" s="112">
        <f t="shared" ca="1" si="37"/>
        <v>4.456388460476203E-2</v>
      </c>
      <c r="K45" s="112">
        <f t="shared" ca="1" si="37"/>
        <v>3.9612341870899584E-2</v>
      </c>
      <c r="L45" s="112">
        <f t="shared" ca="1" si="37"/>
        <v>3.4660799137037138E-2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2.9709256403174684E-2</v>
      </c>
    </row>
    <row r="46" spans="1:13" x14ac:dyDescent="0.25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5.4452116224877244E-2</v>
      </c>
      <c r="D46" s="114">
        <f ca="1">MAX(0,IFERROR(VLOOKUP(MID(CELL("filename",$A$1),FIND("]",CELL("filename",$A$1))+1,255)&amp;$A46,_datainput!$A$1:$AE$345,4+D$1-1990,FALSE),0))</f>
        <v>5.5023805833746171E-2</v>
      </c>
      <c r="E46" s="114">
        <f t="shared" ref="E46:F46" ca="1" si="48">D46-(D46-$G46)/($G$1-D$1)</f>
        <v>5.118706896870126E-2</v>
      </c>
      <c r="F46" s="114">
        <f t="shared" ca="1" si="48"/>
        <v>4.7350332103656342E-2</v>
      </c>
      <c r="G46" s="111">
        <f ca="1">INDEX(OFFSET(_summary!$T$26,0,MATCH(MID(CELL("filename",$A$1),FIND("]",CELL("filename",$A$1))+1,255),_summary!$U$25:$AI$25,0),140,1),MATCH($A46,_summary!$U$26:$U$54,0))</f>
        <v>4.3513595238611431E-2</v>
      </c>
      <c r="H46" s="112">
        <f t="shared" ca="1" si="37"/>
        <v>3.9887462302060479E-2</v>
      </c>
      <c r="I46" s="112">
        <f t="shared" ca="1" si="37"/>
        <v>3.6261329365509527E-2</v>
      </c>
      <c r="J46" s="112">
        <f t="shared" ca="1" si="37"/>
        <v>3.2635196428958575E-2</v>
      </c>
      <c r="K46" s="112">
        <f t="shared" ca="1" si="37"/>
        <v>2.9009063492407623E-2</v>
      </c>
      <c r="L46" s="112">
        <f t="shared" ca="1" si="37"/>
        <v>2.5382930555856671E-2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2.1756797619305716E-2</v>
      </c>
    </row>
    <row r="47" spans="1:13" x14ac:dyDescent="0.25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2.023671686501707E-2</v>
      </c>
      <c r="D47" s="114">
        <f ca="1">MAX(0,IFERROR(VLOOKUP(MID(CELL("filename",$A$1),FIND("]",CELL("filename",$A$1))+1,255)&amp;$A47,_datainput!$A$1:$AE$345,4+D$1-1990,FALSE),0))</f>
        <v>2.6671475248004832E-2</v>
      </c>
      <c r="E47" s="114">
        <f t="shared" ref="E47:F47" ca="1" si="49">D47-(D47-$G47)/($G$1-D$1)</f>
        <v>2.2335221653361347E-2</v>
      </c>
      <c r="F47" s="114">
        <f t="shared" ca="1" si="49"/>
        <v>1.7998968058717861E-2</v>
      </c>
      <c r="G47" s="111">
        <f ca="1">INDEX(OFFSET(_summary!$T$26,0,MATCH(MID(CELL("filename",$A$1),FIND("]",CELL("filename",$A$1))+1,255),_summary!$U$25:$AI$25,0),140,1),MATCH($A47,_summary!$U$26:$U$54,0))</f>
        <v>1.3662714464074379E-2</v>
      </c>
      <c r="H47" s="112">
        <f t="shared" ca="1" si="37"/>
        <v>1.2524154925401515E-2</v>
      </c>
      <c r="I47" s="112">
        <f t="shared" ca="1" si="37"/>
        <v>1.1385595386728651E-2</v>
      </c>
      <c r="J47" s="112">
        <f t="shared" ca="1" si="37"/>
        <v>1.0247035848055785E-2</v>
      </c>
      <c r="K47" s="112">
        <f t="shared" ca="1" si="37"/>
        <v>9.1084763093829194E-3</v>
      </c>
      <c r="L47" s="112">
        <f t="shared" ca="1" si="37"/>
        <v>7.9699167707100553E-3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6.8313572320371895E-3</v>
      </c>
    </row>
    <row r="48" spans="1:13" x14ac:dyDescent="0.25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0.39255616091869927</v>
      </c>
      <c r="D48" s="114">
        <f ca="1">MAX(0,IFERROR(VLOOKUP(MID(CELL("filename",$A$1),FIND("]",CELL("filename",$A$1))+1,255)&amp;$A48,_datainput!$A$1:$AE$345,4+D$1-1990,FALSE),0))</f>
        <v>0.38432260521697426</v>
      </c>
      <c r="E48" s="114">
        <f t="shared" ref="E48:F48" ca="1" si="50">D48-(D48-$G48)/($G$1-D$1)</f>
        <v>0.39629465644375211</v>
      </c>
      <c r="F48" s="114">
        <f t="shared" ca="1" si="50"/>
        <v>0.40826670767052997</v>
      </c>
      <c r="G48" s="111">
        <f ca="1">INDEX(OFFSET(_summary!$T$26,0,MATCH(MID(CELL("filename",$A$1),FIND("]",CELL("filename",$A$1))+1,255),_summary!$U$25:$AI$25,0),140,1),MATCH($A48,_summary!$U$26:$U$54,0))</f>
        <v>0.42023875889730777</v>
      </c>
      <c r="H48" s="112">
        <f t="shared" ca="1" si="37"/>
        <v>0.38521886232253211</v>
      </c>
      <c r="I48" s="112">
        <f t="shared" ca="1" si="37"/>
        <v>0.35019896574775644</v>
      </c>
      <c r="J48" s="112">
        <f t="shared" ca="1" si="37"/>
        <v>0.31517906917298077</v>
      </c>
      <c r="K48" s="112">
        <f t="shared" ca="1" si="37"/>
        <v>0.28015917259820516</v>
      </c>
      <c r="L48" s="112">
        <f t="shared" ca="1" si="37"/>
        <v>0.24513927602342953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0.21011937944865389</v>
      </c>
    </row>
    <row r="49" spans="1:13" x14ac:dyDescent="0.25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0.11877566570924532</v>
      </c>
      <c r="D49" s="114">
        <f ca="1">MAX(0,IFERROR(VLOOKUP(MID(CELL("filename",$A$1),FIND("]",CELL("filename",$A$1))+1,255)&amp;$A49,_datainput!$A$1:$AE$345,4+D$1-1990,FALSE),0))</f>
        <v>1.350777326869103E-2</v>
      </c>
      <c r="E49" s="114">
        <f t="shared" ref="E49:F49" ca="1" si="51">D49-(D49-$G49)/($G$1-D$1)</f>
        <v>3.7969736467895462E-2</v>
      </c>
      <c r="F49" s="114">
        <f t="shared" ca="1" si="51"/>
        <v>6.2431699667099889E-2</v>
      </c>
      <c r="G49" s="111">
        <f ca="1">INDEX(OFFSET(_summary!$T$26,0,MATCH(MID(CELL("filename",$A$1),FIND("]",CELL("filename",$A$1))+1,255),_summary!$U$25:$AI$25,0),140,1),MATCH($A49,_summary!$U$26:$U$54,0))</f>
        <v>8.6893662866304316E-2</v>
      </c>
      <c r="H49" s="112">
        <f t="shared" ca="1" si="37"/>
        <v>7.9652524294112292E-2</v>
      </c>
      <c r="I49" s="112">
        <f t="shared" ca="1" si="37"/>
        <v>7.2411385721920268E-2</v>
      </c>
      <c r="J49" s="112">
        <f t="shared" ca="1" si="37"/>
        <v>6.5170247149728244E-2</v>
      </c>
      <c r="K49" s="112">
        <f t="shared" ca="1" si="37"/>
        <v>5.7929108577536213E-2</v>
      </c>
      <c r="L49" s="112">
        <f t="shared" ca="1" si="37"/>
        <v>5.0687970005344189E-2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4.3446831433152158E-2</v>
      </c>
    </row>
    <row r="50" spans="1:13" x14ac:dyDescent="0.25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1.8590332774287178E-3</v>
      </c>
      <c r="D50" s="114">
        <f ca="1">MAX(0,IFERROR(VLOOKUP(MID(CELL("filename",$A$1),FIND("]",CELL("filename",$A$1))+1,255)&amp;$A50,_datainput!$A$1:$AE$345,4+D$1-1990,FALSE),0))</f>
        <v>1.9070879210922262E-3</v>
      </c>
      <c r="E50" s="114">
        <f t="shared" ref="E50:F50" ca="1" si="52">D50-(D50-$G50)/($G$1-D$1)</f>
        <v>1.7884659573953955E-3</v>
      </c>
      <c r="F50" s="114">
        <f t="shared" ca="1" si="52"/>
        <v>1.6698439936985651E-3</v>
      </c>
      <c r="G50" s="111">
        <f ca="1">INDEX(OFFSET(_summary!$T$26,0,MATCH(MID(CELL("filename",$A$1),FIND("]",CELL("filename",$A$1))+1,255),_summary!$U$25:$AI$25,0),140,1),MATCH($A50,_summary!$U$26:$U$54,0))</f>
        <v>1.5512220300017345E-3</v>
      </c>
      <c r="H50" s="112">
        <f t="shared" ca="1" si="37"/>
        <v>1.42195352750159E-3</v>
      </c>
      <c r="I50" s="112">
        <f t="shared" ca="1" si="37"/>
        <v>1.2926850250014454E-3</v>
      </c>
      <c r="J50" s="112">
        <f t="shared" ca="1" si="37"/>
        <v>1.1634165225013009E-3</v>
      </c>
      <c r="K50" s="112">
        <f t="shared" ca="1" si="37"/>
        <v>1.0341480200011565E-3</v>
      </c>
      <c r="L50" s="112">
        <f t="shared" ca="1" si="37"/>
        <v>9.048795175010118E-4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7.7561101500086725E-4</v>
      </c>
    </row>
    <row r="51" spans="1:13" x14ac:dyDescent="0.25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5.8247380363093725E-3</v>
      </c>
      <c r="D51" s="114">
        <f ca="1">MAX(0,IFERROR(VLOOKUP(MID(CELL("filename",$A$1),FIND("]",CELL("filename",$A$1))+1,255)&amp;$A51,_datainput!$A$1:$AE$345,4+D$1-1990,FALSE),0))</f>
        <v>5.7942074114301851E-3</v>
      </c>
      <c r="E51" s="114">
        <f t="shared" ref="E51:F51" ca="1" si="53">D51-(D51-$G51)/($G$1-D$1)</f>
        <v>6.015072533921766E-3</v>
      </c>
      <c r="F51" s="114">
        <f t="shared" ca="1" si="53"/>
        <v>6.2359376564133477E-3</v>
      </c>
      <c r="G51" s="111">
        <f ca="1">INDEX(OFFSET(_summary!$T$26,0,MATCH(MID(CELL("filename",$A$1),FIND("]",CELL("filename",$A$1))+1,255),_summary!$U$25:$AI$25,0),140,1),MATCH($A51,_summary!$U$26:$U$54,0))</f>
        <v>6.4568027789049286E-3</v>
      </c>
      <c r="H51" s="112">
        <f t="shared" ref="H51:L66" ca="1" si="54">G51-5*(G51-$M51)/($M$1-G$1)</f>
        <v>5.9187358806628513E-3</v>
      </c>
      <c r="I51" s="112">
        <f t="shared" ca="1" si="54"/>
        <v>5.380668982420774E-3</v>
      </c>
      <c r="J51" s="112">
        <f t="shared" ca="1" si="54"/>
        <v>4.8426020841786967E-3</v>
      </c>
      <c r="K51" s="112">
        <f t="shared" ca="1" si="54"/>
        <v>4.3045351859366194E-3</v>
      </c>
      <c r="L51" s="112">
        <f t="shared" ca="1" si="54"/>
        <v>3.766468287694542E-3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3.2284013894524643E-3</v>
      </c>
    </row>
    <row r="52" spans="1:13" x14ac:dyDescent="0.25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5.1034058371174855E-2</v>
      </c>
      <c r="D52" s="114">
        <f ca="1">MAX(0,IFERROR(VLOOKUP(MID(CELL("filename",$A$1),FIND("]",CELL("filename",$A$1))+1,255)&amp;$A52,_datainput!$A$1:$AE$345,4+D$1-1990,FALSE),0))</f>
        <v>4.426360221101322E-2</v>
      </c>
      <c r="E52" s="114">
        <f t="shared" ref="E52:F52" ca="1" si="55">D52-(D52-$G52)/($G$1-D$1)</f>
        <v>4.8636161404054704E-2</v>
      </c>
      <c r="F52" s="114">
        <f t="shared" ca="1" si="55"/>
        <v>5.3008720597096187E-2</v>
      </c>
      <c r="G52" s="111">
        <f ca="1">INDEX(OFFSET(_summary!$T$26,0,MATCH(MID(CELL("filename",$A$1),FIND("]",CELL("filename",$A$1))+1,255),_summary!$U$25:$AI$25,0),140,1),MATCH($A52,_summary!$U$26:$U$54,0))</f>
        <v>5.7381279790137678E-2</v>
      </c>
      <c r="H52" s="112">
        <f t="shared" ca="1" si="54"/>
        <v>5.2599506474292873E-2</v>
      </c>
      <c r="I52" s="112">
        <f t="shared" ca="1" si="54"/>
        <v>4.7817733158448068E-2</v>
      </c>
      <c r="J52" s="112">
        <f t="shared" ca="1" si="54"/>
        <v>4.3035959842603264E-2</v>
      </c>
      <c r="K52" s="112">
        <f t="shared" ca="1" si="54"/>
        <v>3.8254186526758452E-2</v>
      </c>
      <c r="L52" s="112">
        <f t="shared" ca="1" si="54"/>
        <v>3.3472413210913647E-2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2.8690639895068839E-2</v>
      </c>
    </row>
    <row r="53" spans="1:13" x14ac:dyDescent="0.25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2.0173795505149666E-4</v>
      </c>
      <c r="D53" s="114">
        <f ca="1">MAX(0,IFERROR(VLOOKUP(MID(CELL("filename",$A$1),FIND("]",CELL("filename",$A$1))+1,255)&amp;$A53,_datainput!$A$1:$AE$345,4+D$1-1990,FALSE),0))</f>
        <v>0</v>
      </c>
      <c r="E53" s="114">
        <f t="shared" ref="E53:F53" ca="1" si="56">D53-(D53-$G53)/($G$1-D$1)</f>
        <v>0</v>
      </c>
      <c r="F53" s="114">
        <f t="shared" ca="1" si="56"/>
        <v>0</v>
      </c>
      <c r="G53" s="111">
        <f ca="1">INDEX(OFFSET(_summary!$T$26,0,MATCH(MID(CELL("filename",$A$1),FIND("]",CELL("filename",$A$1))+1,255),_summary!$U$25:$AI$25,0),140,1),MATCH($A53,_summary!$U$26:$U$54,0))</f>
        <v>0</v>
      </c>
      <c r="H53" s="112">
        <f t="shared" ca="1" si="54"/>
        <v>0</v>
      </c>
      <c r="I53" s="112">
        <f t="shared" ca="1" si="54"/>
        <v>0</v>
      </c>
      <c r="J53" s="112">
        <f t="shared" ca="1" si="54"/>
        <v>0</v>
      </c>
      <c r="K53" s="112">
        <f t="shared" ca="1" si="54"/>
        <v>0</v>
      </c>
      <c r="L53" s="112">
        <f t="shared" ca="1" si="54"/>
        <v>0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0</v>
      </c>
    </row>
    <row r="54" spans="1:13" x14ac:dyDescent="0.25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57">D54-(D54-$G54)/($G$1-D$1)</f>
        <v>0</v>
      </c>
      <c r="F54" s="114">
        <f t="shared" ca="1" si="57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ca="1" si="54"/>
        <v>0</v>
      </c>
      <c r="I54" s="112">
        <f t="shared" ca="1" si="54"/>
        <v>0</v>
      </c>
      <c r="J54" s="112">
        <f t="shared" ca="1" si="54"/>
        <v>0</v>
      </c>
      <c r="K54" s="112">
        <f t="shared" ca="1" si="54"/>
        <v>0</v>
      </c>
      <c r="L54" s="112">
        <f t="shared" ca="1" si="54"/>
        <v>0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0</v>
      </c>
    </row>
    <row r="55" spans="1:13" x14ac:dyDescent="0.25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0.13532852752805602</v>
      </c>
      <c r="D55" s="114">
        <f ca="1">MAX(0,IFERROR(VLOOKUP(MID(CELL("filename",$A$1),FIND("]",CELL("filename",$A$1))+1,255)&amp;$A55,_datainput!$A$1:$AE$345,4+D$1-1990,FALSE),0))</f>
        <v>0.12837065772160539</v>
      </c>
      <c r="E55" s="114">
        <f t="shared" ref="E55:F55" ca="1" si="58">D55-(D55-$G55)/($G$1-D$1)</f>
        <v>0.14378741351893379</v>
      </c>
      <c r="F55" s="114">
        <f t="shared" ca="1" si="58"/>
        <v>0.15920416931626219</v>
      </c>
      <c r="G55" s="111">
        <f ca="1">INDEX(OFFSET(_summary!$T$26,0,MATCH(MID(CELL("filename",$A$1),FIND("]",CELL("filename",$A$1))+1,255),_summary!$U$25:$AI$25,0),140,1),MATCH($A55,_summary!$U$26:$U$54,0))</f>
        <v>0.17462092511359059</v>
      </c>
      <c r="H55" s="112">
        <f t="shared" ca="1" si="54"/>
        <v>0.16006918135412471</v>
      </c>
      <c r="I55" s="112">
        <f t="shared" ca="1" si="54"/>
        <v>0.14551743759465882</v>
      </c>
      <c r="J55" s="112">
        <f t="shared" ca="1" si="54"/>
        <v>0.13096569383519294</v>
      </c>
      <c r="K55" s="112">
        <f t="shared" ca="1" si="54"/>
        <v>0.11641395007572705</v>
      </c>
      <c r="L55" s="112">
        <f t="shared" ca="1" si="54"/>
        <v>0.10186220631626117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8.7310462556795296E-2</v>
      </c>
    </row>
    <row r="56" spans="1:13" x14ac:dyDescent="0.25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0.18835445473008539</v>
      </c>
      <c r="D56" s="114">
        <f ca="1">MAX(0,IFERROR(VLOOKUP(MID(CELL("filename",$A$1),FIND("]",CELL("filename",$A$1))+1,255)&amp;$A56,_datainput!$A$1:$AE$345,4+D$1-1990,FALSE),0))</f>
        <v>0.18194328550336553</v>
      </c>
      <c r="E56" s="114">
        <f t="shared" ref="E56:F56" ca="1" si="59">D56-(D56-$G56)/($G$1-D$1)</f>
        <v>0.18392234240614397</v>
      </c>
      <c r="F56" s="114">
        <f t="shared" ca="1" si="59"/>
        <v>0.18590139930892241</v>
      </c>
      <c r="G56" s="111">
        <f ca="1">INDEX(OFFSET(_summary!$T$26,0,MATCH(MID(CELL("filename",$A$1),FIND("]",CELL("filename",$A$1))+1,255),_summary!$U$25:$AI$25,0),140,1),MATCH($A56,_summary!$U$26:$U$54,0))</f>
        <v>0.18788045621170088</v>
      </c>
      <c r="H56" s="112">
        <f t="shared" ca="1" si="54"/>
        <v>0.17222375152739247</v>
      </c>
      <c r="I56" s="112">
        <f t="shared" ca="1" si="54"/>
        <v>0.15656704684308406</v>
      </c>
      <c r="J56" s="112">
        <f t="shared" ca="1" si="54"/>
        <v>0.14091034215877565</v>
      </c>
      <c r="K56" s="112">
        <f t="shared" ca="1" si="54"/>
        <v>0.12525363747446724</v>
      </c>
      <c r="L56" s="112">
        <f t="shared" ca="1" si="54"/>
        <v>0.10959693279015884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9.394022810585044E-2</v>
      </c>
    </row>
    <row r="57" spans="1:13" x14ac:dyDescent="0.25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8.0311922667298634E-3</v>
      </c>
      <c r="D57" s="114">
        <f ca="1">MAX(0,IFERROR(VLOOKUP(MID(CELL("filename",$A$1),FIND("]",CELL("filename",$A$1))+1,255)&amp;$A57,_datainput!$A$1:$AE$345,4+D$1-1990,FALSE),0))</f>
        <v>7.1457927407213599E-3</v>
      </c>
      <c r="E57" s="114">
        <f t="shared" ref="E57:F57" ca="1" si="60">D57-(D57-$G57)/($G$1-D$1)</f>
        <v>9.5474045905089584E-3</v>
      </c>
      <c r="F57" s="114">
        <f t="shared" ca="1" si="60"/>
        <v>1.1949016440296556E-2</v>
      </c>
      <c r="G57" s="111">
        <f ca="1">INDEX(OFFSET(_summary!$T$26,0,MATCH(MID(CELL("filename",$A$1),FIND("]",CELL("filename",$A$1))+1,255),_summary!$U$25:$AI$25,0),140,1),MATCH($A57,_summary!$U$26:$U$54,0))</f>
        <v>1.4350628290084155E-2</v>
      </c>
      <c r="H57" s="112">
        <f t="shared" ca="1" si="54"/>
        <v>1.315474259924381E-2</v>
      </c>
      <c r="I57" s="112">
        <f t="shared" ca="1" si="54"/>
        <v>1.1958856908403464E-2</v>
      </c>
      <c r="J57" s="112">
        <f t="shared" ca="1" si="54"/>
        <v>1.0762971217563116E-2</v>
      </c>
      <c r="K57" s="112">
        <f t="shared" ca="1" si="54"/>
        <v>9.5670855267227708E-3</v>
      </c>
      <c r="L57" s="112">
        <f t="shared" ca="1" si="54"/>
        <v>8.3711998358824251E-3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7.1753141450420777E-3</v>
      </c>
    </row>
    <row r="58" spans="1:13" x14ac:dyDescent="0.25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0.4674021333470969</v>
      </c>
      <c r="D58" s="114">
        <f ca="1">MAX(0,IFERROR(VLOOKUP(MID(CELL("filename",$A$1),FIND("]",CELL("filename",$A$1))+1,255)&amp;$A58,_datainput!$A$1:$AE$345,4+D$1-1990,FALSE),0))</f>
        <v>0.4674021333470969</v>
      </c>
      <c r="E58" s="114">
        <f t="shared" ref="E58:F58" ca="1" si="61">D58-(D58-$G58)/($G$1-D$1)</f>
        <v>0.47792540343375139</v>
      </c>
      <c r="F58" s="114">
        <f t="shared" ca="1" si="61"/>
        <v>0.48844867352040588</v>
      </c>
      <c r="G58" s="111">
        <f ca="1">INDEX(OFFSET(_summary!$T$26,0,MATCH(MID(CELL("filename",$A$1),FIND("]",CELL("filename",$A$1))+1,255),_summary!$U$25:$AI$25,0),140,1),MATCH($A58,_summary!$U$26:$U$54,0))</f>
        <v>0.49897194360706032</v>
      </c>
      <c r="H58" s="112">
        <f t="shared" ca="1" si="54"/>
        <v>0.45739094830647198</v>
      </c>
      <c r="I58" s="112">
        <f t="shared" ca="1" si="54"/>
        <v>0.41580995300588364</v>
      </c>
      <c r="J58" s="112">
        <f t="shared" ca="1" si="54"/>
        <v>0.3742289577052953</v>
      </c>
      <c r="K58" s="112">
        <f t="shared" ca="1" si="54"/>
        <v>0.3326479624047069</v>
      </c>
      <c r="L58" s="112">
        <f t="shared" ca="1" si="54"/>
        <v>0.2910669671041185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0.24948597180353016</v>
      </c>
    </row>
    <row r="59" spans="1:13" x14ac:dyDescent="0.25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7.1645698868133351E-2</v>
      </c>
      <c r="D59" s="114">
        <f ca="1">MAX(0,IFERROR(VLOOKUP(MID(CELL("filename",$A$1),FIND("]",CELL("filename",$A$1))+1,255)&amp;$A59,_datainput!$A$1:$AE$345,4+D$1-1990,FALSE),0))</f>
        <v>7.2441861139214386E-2</v>
      </c>
      <c r="E59" s="114">
        <f t="shared" ref="E59:F59" ca="1" si="62">D59-(D59-$G59)/($G$1-D$1)</f>
        <v>7.1819107485661282E-2</v>
      </c>
      <c r="F59" s="114">
        <f t="shared" ca="1" si="62"/>
        <v>7.1196353832108178E-2</v>
      </c>
      <c r="G59" s="111">
        <f ca="1">INDEX(OFFSET(_summary!$T$26,0,MATCH(MID(CELL("filename",$A$1),FIND("]",CELL("filename",$A$1))+1,255),_summary!$U$25:$AI$25,0),140,1),MATCH($A59,_summary!$U$26:$U$54,0))</f>
        <v>7.057360017855506E-2</v>
      </c>
      <c r="H59" s="112">
        <f t="shared" ca="1" si="54"/>
        <v>6.4692466830342132E-2</v>
      </c>
      <c r="I59" s="112">
        <f t="shared" ca="1" si="54"/>
        <v>5.8811333482129212E-2</v>
      </c>
      <c r="J59" s="112">
        <f t="shared" ca="1" si="54"/>
        <v>5.2930200133916291E-2</v>
      </c>
      <c r="K59" s="112">
        <f t="shared" ca="1" si="54"/>
        <v>4.7049066785703371E-2</v>
      </c>
      <c r="L59" s="112">
        <f t="shared" ca="1" si="54"/>
        <v>4.116793343749045E-2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3.528680008927753E-2</v>
      </c>
    </row>
    <row r="60" spans="1:13" x14ac:dyDescent="0.25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0.22797083584551661</v>
      </c>
      <c r="D60" s="114">
        <f ca="1">MAX(0,IFERROR(VLOOKUP(MID(CELL("filename",$A$1),FIND("]",CELL("filename",$A$1))+1,255)&amp;$A60,_datainput!$A$1:$AE$345,4+D$1-1990,FALSE),0))</f>
        <v>0.2318538212149466</v>
      </c>
      <c r="E60" s="114">
        <f t="shared" ref="E60:F60" ca="1" si="63">D60-(D60-$G60)/($G$1-D$1)</f>
        <v>0.23017996787936171</v>
      </c>
      <c r="F60" s="114">
        <f t="shared" ca="1" si="63"/>
        <v>0.22850611454377681</v>
      </c>
      <c r="G60" s="111">
        <f ca="1">INDEX(OFFSET(_summary!$T$26,0,MATCH(MID(CELL("filename",$A$1),FIND("]",CELL("filename",$A$1))+1,255),_summary!$U$25:$AI$25,0),140,1),MATCH($A60,_summary!$U$26:$U$54,0))</f>
        <v>0.22683226120819192</v>
      </c>
      <c r="H60" s="112">
        <f t="shared" ca="1" si="54"/>
        <v>0.20225876624397113</v>
      </c>
      <c r="I60" s="112">
        <f t="shared" ca="1" si="54"/>
        <v>0.17768527127975034</v>
      </c>
      <c r="J60" s="112">
        <f t="shared" ca="1" si="54"/>
        <v>0.15311177631552955</v>
      </c>
      <c r="K60" s="112">
        <f t="shared" ca="1" si="54"/>
        <v>0.12853828135130876</v>
      </c>
      <c r="L60" s="112">
        <f t="shared" ca="1" si="54"/>
        <v>0.10396478638708796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7.9391291422867161E-2</v>
      </c>
    </row>
    <row r="61" spans="1:13" x14ac:dyDescent="0.25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0.36136657534731442</v>
      </c>
      <c r="D61" s="114">
        <f ca="1">MAX(0,IFERROR(VLOOKUP(MID(CELL("filename",$A$1),FIND("]",CELL("filename",$A$1))+1,255)&amp;$A61,_datainput!$A$1:$AE$345,4+D$1-1990,FALSE),0))</f>
        <v>0.36831364502384079</v>
      </c>
      <c r="E61" s="114">
        <f t="shared" ref="E61:F61" ca="1" si="64">D61-(D61-$G61)/($G$1-D$1)</f>
        <v>0.36870966418426332</v>
      </c>
      <c r="F61" s="114">
        <f t="shared" ca="1" si="64"/>
        <v>0.36910568334468585</v>
      </c>
      <c r="G61" s="111">
        <f ca="1">INDEX(OFFSET(_summary!$T$26,0,MATCH(MID(CELL("filename",$A$1),FIND("]",CELL("filename",$A$1))+1,255),_summary!$U$25:$AI$25,0),140,1),MATCH($A61,_summary!$U$26:$U$54,0))</f>
        <v>0.36950170250510839</v>
      </c>
      <c r="H61" s="112">
        <f t="shared" ca="1" si="54"/>
        <v>0.32947235140038833</v>
      </c>
      <c r="I61" s="112">
        <f t="shared" ca="1" si="54"/>
        <v>0.28944300029566827</v>
      </c>
      <c r="J61" s="112">
        <f t="shared" ca="1" si="54"/>
        <v>0.24941364919094819</v>
      </c>
      <c r="K61" s="112">
        <f t="shared" ca="1" si="54"/>
        <v>0.2093842980862281</v>
      </c>
      <c r="L61" s="112">
        <f t="shared" ca="1" si="54"/>
        <v>0.16935494698150802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0.12932559587678794</v>
      </c>
    </row>
    <row r="62" spans="1:13" x14ac:dyDescent="0.25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8.6078703906675462E-4</v>
      </c>
      <c r="E62" s="114">
        <f t="shared" ref="E62:F62" ca="1" si="65">D62-(D62-$G62)/($G$1-D$1)</f>
        <v>5.7385802604450315E-4</v>
      </c>
      <c r="F62" s="114">
        <f t="shared" ca="1" si="65"/>
        <v>2.8692901302225157E-4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ca="1" si="54"/>
        <v>0</v>
      </c>
      <c r="I62" s="112">
        <f t="shared" ca="1" si="54"/>
        <v>0</v>
      </c>
      <c r="J62" s="112">
        <f t="shared" ca="1" si="54"/>
        <v>0</v>
      </c>
      <c r="K62" s="112">
        <f t="shared" ca="1" si="54"/>
        <v>0</v>
      </c>
      <c r="L62" s="112">
        <f t="shared" ca="1" si="54"/>
        <v>0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0</v>
      </c>
    </row>
    <row r="63" spans="1:13" x14ac:dyDescent="0.25">
      <c r="A63" t="s">
        <v>22</v>
      </c>
      <c r="B63">
        <f t="shared" ref="B63:B94" si="66">B34+1</f>
        <v>3</v>
      </c>
      <c r="C63" s="114">
        <f ca="1">MAX(0,IFERROR(VLOOKUP(MID(CELL("filename",$A$1),FIND("]",CELL("filename",$A$1))+1,255)&amp;$A63,_datainput!$A$1:$AE$345,4+C$1-1990,FALSE),0))</f>
        <v>4.9806701055388966E-2</v>
      </c>
      <c r="D63" s="114">
        <f ca="1">MAX(0,IFERROR(VLOOKUP(MID(CELL("filename",$A$1),FIND("]",CELL("filename",$A$1))+1,255)&amp;$A63,_datainput!$A$1:$AE$345,4+D$1-1990,FALSE),0))</f>
        <v>4.9940602198843977E-2</v>
      </c>
      <c r="E63" s="114">
        <f t="shared" ref="E63:F63" ca="1" si="67">D63-(D63-$G63)/($G$1-D$1)</f>
        <v>5.0610016489568747E-2</v>
      </c>
      <c r="F63" s="114">
        <f t="shared" ca="1" si="67"/>
        <v>5.1279430780293525E-2</v>
      </c>
      <c r="G63" s="111">
        <f ca="1">INDEX(OFFSET(_summary!$T$26,0,MATCH(MID(CELL("filename",$A$1),FIND("]",CELL("filename",$A$1))+1,255),_summary!$U$25:$AI$25,0),140,1),MATCH($A63,_summary!$U$26:$U$54,0))</f>
        <v>5.1948845071018296E-2</v>
      </c>
      <c r="H63" s="112">
        <f t="shared" ca="1" si="54"/>
        <v>4.6321053521657982E-2</v>
      </c>
      <c r="I63" s="112">
        <f t="shared" ca="1" si="54"/>
        <v>4.0693261972297667E-2</v>
      </c>
      <c r="J63" s="112">
        <f t="shared" ca="1" si="54"/>
        <v>3.5065470422937353E-2</v>
      </c>
      <c r="K63" s="112">
        <f t="shared" ca="1" si="54"/>
        <v>2.9437678873577035E-2</v>
      </c>
      <c r="L63" s="112">
        <f t="shared" ca="1" si="54"/>
        <v>2.3809887324216718E-2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1.8182095774856404E-2</v>
      </c>
    </row>
    <row r="64" spans="1:13" x14ac:dyDescent="0.25">
      <c r="A64" t="s">
        <v>28</v>
      </c>
      <c r="B64">
        <f t="shared" si="66"/>
        <v>3</v>
      </c>
      <c r="C64" s="114">
        <f ca="1">MAX(0,IFERROR(VLOOKUP(MID(CELL("filename",$A$1),FIND("]",CELL("filename",$A$1))+1,255)&amp;$A64,_datainput!$A$1:$AE$345,4+C$1-1990,FALSE),0))</f>
        <v>0.65347456614766486</v>
      </c>
      <c r="D64" s="114">
        <f ca="1">MAX(0,IFERROR(VLOOKUP(MID(CELL("filename",$A$1),FIND("]",CELL("filename",$A$1))+1,255)&amp;$A64,_datainput!$A$1:$AE$345,4+D$1-1990,FALSE),0))</f>
        <v>0.65078705548260551</v>
      </c>
      <c r="E64" s="114">
        <f t="shared" ref="E64:F64" ca="1" si="68">D64-(D64-$G64)/($G$1-D$1)</f>
        <v>0.65932788571112888</v>
      </c>
      <c r="F64" s="114">
        <f t="shared" ca="1" si="68"/>
        <v>0.66786871593965225</v>
      </c>
      <c r="G64" s="111">
        <f ca="1">INDEX(OFFSET(_summary!$T$26,0,MATCH(MID(CELL("filename",$A$1),FIND("]",CELL("filename",$A$1))+1,255),_summary!$U$25:$AI$25,0),140,1),MATCH($A64,_summary!$U$26:$U$54,0))</f>
        <v>0.67640954616817561</v>
      </c>
      <c r="H64" s="112">
        <f t="shared" ca="1" si="54"/>
        <v>0.6031318453332899</v>
      </c>
      <c r="I64" s="112">
        <f t="shared" ca="1" si="54"/>
        <v>0.52985414449840418</v>
      </c>
      <c r="J64" s="112">
        <f t="shared" ca="1" si="54"/>
        <v>0.45657644366351846</v>
      </c>
      <c r="K64" s="112">
        <f t="shared" ca="1" si="54"/>
        <v>0.3832987428286328</v>
      </c>
      <c r="L64" s="112">
        <f t="shared" ca="1" si="54"/>
        <v>0.31002104199374714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0.23674334115886145</v>
      </c>
    </row>
    <row r="65" spans="1:13" x14ac:dyDescent="0.25">
      <c r="A65" t="s">
        <v>13</v>
      </c>
      <c r="B65">
        <f t="shared" si="66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>
        <f t="shared" ref="E65:F65" ca="1" si="69">D65-(D65-$G65)/($G$1-D$1)</f>
        <v>0</v>
      </c>
      <c r="F65" s="114">
        <f t="shared" ca="1" si="69"/>
        <v>0</v>
      </c>
      <c r="G65" s="111">
        <f ca="1">INDEX(OFFSET(_summary!$T$26,0,MATCH(MID(CELL("filename",$A$1),FIND("]",CELL("filename",$A$1))+1,255),_summary!$U$25:$AI$25,0),140,1),MATCH($A65,_summary!$U$26:$U$54,0))</f>
        <v>0</v>
      </c>
      <c r="H65" s="112">
        <f t="shared" ca="1" si="54"/>
        <v>0</v>
      </c>
      <c r="I65" s="112">
        <f t="shared" ca="1" si="54"/>
        <v>0</v>
      </c>
      <c r="J65" s="112">
        <f t="shared" ca="1" si="54"/>
        <v>0</v>
      </c>
      <c r="K65" s="112">
        <f t="shared" ca="1" si="54"/>
        <v>0</v>
      </c>
      <c r="L65" s="112">
        <f t="shared" ca="1" si="54"/>
        <v>0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0</v>
      </c>
    </row>
    <row r="66" spans="1:13" x14ac:dyDescent="0.25">
      <c r="A66" t="s">
        <v>17</v>
      </c>
      <c r="B66">
        <f t="shared" si="66"/>
        <v>3</v>
      </c>
      <c r="C66" s="114">
        <f ca="1">MAX(0,IFERROR(VLOOKUP(MID(CELL("filename",$A$1),FIND("]",CELL("filename",$A$1))+1,255)&amp;$A66,_datainput!$A$1:$AE$345,4+C$1-1990,FALSE),0))</f>
        <v>0.10754135783628128</v>
      </c>
      <c r="D66" s="114">
        <f ca="1">MAX(0,IFERROR(VLOOKUP(MID(CELL("filename",$A$1),FIND("]",CELL("filename",$A$1))+1,255)&amp;$A66,_datainput!$A$1:$AE$345,4+D$1-1990,FALSE),0))</f>
        <v>0.10097868699085527</v>
      </c>
      <c r="E66" s="114">
        <f t="shared" ref="E66:F66" ca="1" si="70">D66-(D66-$G66)/($G$1-D$1)</f>
        <v>0.12009197373291475</v>
      </c>
      <c r="F66" s="114">
        <f t="shared" ca="1" si="70"/>
        <v>0.13920526047497422</v>
      </c>
      <c r="G66" s="111">
        <f ca="1">INDEX(OFFSET(_summary!$T$26,0,MATCH(MID(CELL("filename",$A$1),FIND("]",CELL("filename",$A$1))+1,255),_summary!$U$25:$AI$25,0),140,1),MATCH($A66,_summary!$U$26:$U$54,0))</f>
        <v>0.1583185472170337</v>
      </c>
      <c r="H66" s="112">
        <f t="shared" ca="1" si="54"/>
        <v>0.14116737126852172</v>
      </c>
      <c r="I66" s="112">
        <f t="shared" ca="1" si="54"/>
        <v>0.12401619532000974</v>
      </c>
      <c r="J66" s="112">
        <f t="shared" ca="1" si="54"/>
        <v>0.10686501937149775</v>
      </c>
      <c r="K66" s="112">
        <f t="shared" ca="1" si="54"/>
        <v>8.9713843422985773E-2</v>
      </c>
      <c r="L66" s="112">
        <f t="shared" ca="1" si="54"/>
        <v>7.2562667474473777E-2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5.5411491525961788E-2</v>
      </c>
    </row>
    <row r="67" spans="1:13" x14ac:dyDescent="0.25">
      <c r="A67" t="s">
        <v>25</v>
      </c>
      <c r="B67">
        <f t="shared" si="66"/>
        <v>3</v>
      </c>
      <c r="C67" s="114">
        <f ca="1">MAX(0,IFERROR(VLOOKUP(MID(CELL("filename",$A$1),FIND("]",CELL("filename",$A$1))+1,255)&amp;$A67,_datainput!$A$1:$AE$345,4+C$1-1990,FALSE),0))</f>
        <v>6.6709847205850574E-3</v>
      </c>
      <c r="D67" s="114">
        <f ca="1">MAX(0,IFERROR(VLOOKUP(MID(CELL("filename",$A$1),FIND("]",CELL("filename",$A$1))+1,255)&amp;$A67,_datainput!$A$1:$AE$345,4+D$1-1990,FALSE),0))</f>
        <v>4.4083260524353206E-3</v>
      </c>
      <c r="E67" s="114">
        <f t="shared" ref="E67:F67" ca="1" si="71">D67-(D67-$G67)/($G$1-D$1)</f>
        <v>5.9724277184020859E-3</v>
      </c>
      <c r="F67" s="114">
        <f t="shared" ca="1" si="71"/>
        <v>7.5365293843688511E-3</v>
      </c>
      <c r="G67" s="111">
        <f ca="1">INDEX(OFFSET(_summary!$T$26,0,MATCH(MID(CELL("filename",$A$1),FIND("]",CELL("filename",$A$1))+1,255),_summary!$U$25:$AI$25,0),140,1),MATCH($A67,_summary!$U$26:$U$54,0))</f>
        <v>9.1006310503356155E-3</v>
      </c>
      <c r="H67" s="112">
        <f t="shared" ref="H67:L82" ca="1" si="72">G67-5*(G67-$M67)/($M$1-G$1)</f>
        <v>8.1147293532159229E-3</v>
      </c>
      <c r="I67" s="112">
        <f t="shared" ca="1" si="72"/>
        <v>7.1288276560962311E-3</v>
      </c>
      <c r="J67" s="112">
        <f t="shared" ca="1" si="72"/>
        <v>6.1429259589765393E-3</v>
      </c>
      <c r="K67" s="112">
        <f t="shared" ca="1" si="72"/>
        <v>5.1570242618568483E-3</v>
      </c>
      <c r="L67" s="112">
        <f t="shared" ca="1" si="72"/>
        <v>4.1711225647371565E-3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3.1852208676174652E-3</v>
      </c>
    </row>
    <row r="68" spans="1:13" x14ac:dyDescent="0.25">
      <c r="A68" t="s">
        <v>11</v>
      </c>
      <c r="B68">
        <f t="shared" si="66"/>
        <v>3</v>
      </c>
      <c r="C68" s="114">
        <f ca="1">MAX(0,IFERROR(VLOOKUP(MID(CELL("filename",$A$1),FIND("]",CELL("filename",$A$1))+1,255)&amp;$A68,_datainput!$A$1:$AE$345,4+C$1-1990,FALSE),0))</f>
        <v>0.14848361709399099</v>
      </c>
      <c r="D68" s="114">
        <f ca="1">MAX(0,IFERROR(VLOOKUP(MID(CELL("filename",$A$1),FIND("]",CELL("filename",$A$1))+1,255)&amp;$A68,_datainput!$A$1:$AE$345,4+D$1-1990,FALSE),0))</f>
        <v>0.13593869810060855</v>
      </c>
      <c r="E68" s="114">
        <f t="shared" ref="E68:F68" ca="1" si="73">D68-(D68-$G68)/($G$1-D$1)</f>
        <v>0.14690059271931669</v>
      </c>
      <c r="F68" s="114">
        <f t="shared" ca="1" si="73"/>
        <v>0.15786248733802483</v>
      </c>
      <c r="G68" s="111">
        <f ca="1">INDEX(OFFSET(_summary!$T$26,0,MATCH(MID(CELL("filename",$A$1),FIND("]",CELL("filename",$A$1))+1,255),_summary!$U$25:$AI$25,0),140,1),MATCH($A68,_summary!$U$26:$U$54,0))</f>
        <v>0.16882438195673297</v>
      </c>
      <c r="H68" s="112">
        <f t="shared" ca="1" si="72"/>
        <v>0.15053507391142024</v>
      </c>
      <c r="I68" s="112">
        <f t="shared" ca="1" si="72"/>
        <v>0.13224576586610748</v>
      </c>
      <c r="J68" s="112">
        <f t="shared" ca="1" si="72"/>
        <v>0.11395645782079475</v>
      </c>
      <c r="K68" s="112">
        <f t="shared" ca="1" si="72"/>
        <v>9.5667149775482005E-2</v>
      </c>
      <c r="L68" s="112">
        <f t="shared" ca="1" si="72"/>
        <v>7.7377841730169261E-2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5.9088533684856531E-2</v>
      </c>
    </row>
    <row r="69" spans="1:13" x14ac:dyDescent="0.25">
      <c r="A69" t="s">
        <v>3</v>
      </c>
      <c r="B69">
        <f t="shared" si="66"/>
        <v>3</v>
      </c>
      <c r="C69" s="114">
        <f ca="1">MAX(0,IFERROR(VLOOKUP(MID(CELL("filename",$A$1),FIND("]",CELL("filename",$A$1))+1,255)&amp;$A69,_datainput!$A$1:$AE$345,4+C$1-1990,FALSE),0))</f>
        <v>0.17020680684183048</v>
      </c>
      <c r="D69" s="114">
        <f ca="1">MAX(0,IFERROR(VLOOKUP(MID(CELL("filename",$A$1),FIND("]",CELL("filename",$A$1))+1,255)&amp;$A69,_datainput!$A$1:$AE$345,4+D$1-1990,FALSE),0))</f>
        <v>0.17337620835435436</v>
      </c>
      <c r="E69" s="114">
        <f t="shared" ref="E69:F69" ca="1" si="74">D69-(D69-$G69)/($G$1-D$1)</f>
        <v>0.17703419132122888</v>
      </c>
      <c r="F69" s="114">
        <f t="shared" ca="1" si="74"/>
        <v>0.18069217428810341</v>
      </c>
      <c r="G69" s="111">
        <f ca="1">INDEX(OFFSET(_summary!$T$26,0,MATCH(MID(CELL("filename",$A$1),FIND("]",CELL("filename",$A$1))+1,255),_summary!$U$25:$AI$25,0),140,1),MATCH($A69,_summary!$U$26:$U$54,0))</f>
        <v>0.18435015725497791</v>
      </c>
      <c r="H69" s="112">
        <f t="shared" ca="1" si="72"/>
        <v>0.16437889021902197</v>
      </c>
      <c r="I69" s="112">
        <f t="shared" ca="1" si="72"/>
        <v>0.14440762318306602</v>
      </c>
      <c r="J69" s="112">
        <f t="shared" ca="1" si="72"/>
        <v>0.12443635614711009</v>
      </c>
      <c r="K69" s="112">
        <f t="shared" ca="1" si="72"/>
        <v>0.10446508911115415</v>
      </c>
      <c r="L69" s="112">
        <f t="shared" ca="1" si="72"/>
        <v>8.4493822075198205E-2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6.4522555039242271E-2</v>
      </c>
    </row>
    <row r="70" spans="1:13" x14ac:dyDescent="0.25">
      <c r="A70" t="s">
        <v>2</v>
      </c>
      <c r="B70">
        <f t="shared" si="66"/>
        <v>3</v>
      </c>
      <c r="C70" s="114">
        <f ca="1">MAX(0,IFERROR(VLOOKUP(MID(CELL("filename",$A$1),FIND("]",CELL("filename",$A$1))+1,255)&amp;$A70,_datainput!$A$1:$AE$345,4+C$1-1990,FALSE),0))</f>
        <v>0.26759438226391624</v>
      </c>
      <c r="D70" s="114">
        <f ca="1">MAX(0,IFERROR(VLOOKUP(MID(CELL("filename",$A$1),FIND("]",CELL("filename",$A$1))+1,255)&amp;$A70,_datainput!$A$1:$AE$345,4+D$1-1990,FALSE),0))</f>
        <v>0.27156491248935416</v>
      </c>
      <c r="E70" s="114">
        <f t="shared" ref="E70:F70" ca="1" si="75">D70-(D70-$G70)/($G$1-D$1)</f>
        <v>0.28311155802582877</v>
      </c>
      <c r="F70" s="114">
        <f t="shared" ca="1" si="75"/>
        <v>0.29465820356230343</v>
      </c>
      <c r="G70" s="111">
        <f ca="1">INDEX(OFFSET(_summary!$T$26,0,MATCH(MID(CELL("filename",$A$1),FIND("]",CELL("filename",$A$1))+1,255),_summary!$U$25:$AI$25,0),140,1),MATCH($A70,_summary!$U$26:$U$54,0))</f>
        <v>0.30620484909877804</v>
      </c>
      <c r="H70" s="112">
        <f t="shared" ca="1" si="72"/>
        <v>0.27303265711307712</v>
      </c>
      <c r="I70" s="112">
        <f t="shared" ca="1" si="72"/>
        <v>0.23986046512737616</v>
      </c>
      <c r="J70" s="112">
        <f t="shared" ca="1" si="72"/>
        <v>0.20668827314167521</v>
      </c>
      <c r="K70" s="112">
        <f t="shared" ca="1" si="72"/>
        <v>0.17351608115597425</v>
      </c>
      <c r="L70" s="112">
        <f t="shared" ca="1" si="72"/>
        <v>0.14034388917027329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0.10717169718457231</v>
      </c>
    </row>
    <row r="71" spans="1:13" x14ac:dyDescent="0.25">
      <c r="A71" t="s">
        <v>16</v>
      </c>
      <c r="B71">
        <f t="shared" si="66"/>
        <v>3</v>
      </c>
      <c r="C71" s="114">
        <f ca="1">MAX(0,IFERROR(VLOOKUP(MID(CELL("filename",$A$1),FIND("]",CELL("filename",$A$1))+1,255)&amp;$A71,_datainput!$A$1:$AE$345,4+C$1-1990,FALSE),0))</f>
        <v>0.51976558607818657</v>
      </c>
      <c r="D71" s="114">
        <f ca="1">MAX(0,IFERROR(VLOOKUP(MID(CELL("filename",$A$1),FIND("]",CELL("filename",$A$1))+1,255)&amp;$A71,_datainput!$A$1:$AE$345,4+D$1-1990,FALSE),0))</f>
        <v>0.50514282616246686</v>
      </c>
      <c r="E71" s="114">
        <f t="shared" ref="E71:F71" ca="1" si="76">D71-(D71-$G71)/($G$1-D$1)</f>
        <v>0.49339222843309383</v>
      </c>
      <c r="F71" s="114">
        <f t="shared" ca="1" si="76"/>
        <v>0.48164163070372079</v>
      </c>
      <c r="G71" s="111">
        <f ca="1">INDEX(OFFSET(_summary!$T$26,0,MATCH(MID(CELL("filename",$A$1),FIND("]",CELL("filename",$A$1))+1,255),_summary!$U$25:$AI$25,0),140,1),MATCH($A71,_summary!$U$26:$U$54,0))</f>
        <v>0.46989103297434781</v>
      </c>
      <c r="H71" s="112">
        <f t="shared" ca="1" si="72"/>
        <v>0.41898617106879343</v>
      </c>
      <c r="I71" s="112">
        <f t="shared" ca="1" si="72"/>
        <v>0.36808130916323911</v>
      </c>
      <c r="J71" s="112">
        <f t="shared" ca="1" si="72"/>
        <v>0.31717644725768479</v>
      </c>
      <c r="K71" s="112">
        <f t="shared" ca="1" si="72"/>
        <v>0.26627158535213041</v>
      </c>
      <c r="L71" s="112">
        <f t="shared" ca="1" si="72"/>
        <v>0.21536672344657606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0.16446186154102171</v>
      </c>
    </row>
    <row r="72" spans="1:13" x14ac:dyDescent="0.25">
      <c r="A72" t="s">
        <v>15</v>
      </c>
      <c r="B72">
        <f t="shared" si="66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>
        <f t="shared" ref="E72:F72" ca="1" si="77">D72-(D72-$G72)/($G$1-D$1)</f>
        <v>1.2335222584742065E-5</v>
      </c>
      <c r="F72" s="114">
        <f t="shared" ca="1" si="77"/>
        <v>2.4670445169484134E-5</v>
      </c>
      <c r="G72" s="111">
        <f ca="1">INDEX(OFFSET(_summary!$T$26,0,MATCH(MID(CELL("filename",$A$1),FIND("]",CELL("filename",$A$1))+1,255),_summary!$U$25:$AI$25,0),140,1),MATCH($A72,_summary!$U$26:$U$54,0))</f>
        <v>3.7005667754226197E-5</v>
      </c>
      <c r="H72" s="112">
        <f t="shared" ca="1" si="72"/>
        <v>3.2996720414185027E-5</v>
      </c>
      <c r="I72" s="112">
        <f t="shared" ca="1" si="72"/>
        <v>2.8987773074143857E-5</v>
      </c>
      <c r="J72" s="112">
        <f t="shared" ca="1" si="72"/>
        <v>2.4978825734102687E-5</v>
      </c>
      <c r="K72" s="112">
        <f t="shared" ca="1" si="72"/>
        <v>2.0969878394061513E-5</v>
      </c>
      <c r="L72" s="112">
        <f t="shared" ca="1" si="72"/>
        <v>1.696093105402034E-5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1.2951983713979168E-5</v>
      </c>
    </row>
    <row r="73" spans="1:13" x14ac:dyDescent="0.25">
      <c r="A73" t="s">
        <v>18</v>
      </c>
      <c r="B73">
        <f t="shared" si="66"/>
        <v>3</v>
      </c>
      <c r="C73" s="114">
        <f ca="1">MAX(0,IFERROR(VLOOKUP(MID(CELL("filename",$A$1),FIND("]",CELL("filename",$A$1))+1,255)&amp;$A73,_datainput!$A$1:$AE$345,4+C$1-1990,FALSE),0))</f>
        <v>0.46873462735739951</v>
      </c>
      <c r="D73" s="114">
        <f ca="1">MAX(0,IFERROR(VLOOKUP(MID(CELL("filename",$A$1),FIND("]",CELL("filename",$A$1))+1,255)&amp;$A73,_datainput!$A$1:$AE$345,4+D$1-1990,FALSE),0))</f>
        <v>0.47035434659943937</v>
      </c>
      <c r="E73" s="114">
        <f t="shared" ref="E73:F73" ca="1" si="78">D73-(D73-$G73)/($G$1-D$1)</f>
        <v>0.45224475231934946</v>
      </c>
      <c r="F73" s="114">
        <f t="shared" ca="1" si="78"/>
        <v>0.43413515803925951</v>
      </c>
      <c r="G73" s="111">
        <f ca="1">INDEX(OFFSET(_summary!$T$26,0,MATCH(MID(CELL("filename",$A$1),FIND("]",CELL("filename",$A$1))+1,255),_summary!$U$25:$AI$25,0),140,1),MATCH($A73,_summary!$U$26:$U$54,0))</f>
        <v>0.4160255637591696</v>
      </c>
      <c r="H73" s="112">
        <f t="shared" ca="1" si="72"/>
        <v>0.37095612768525954</v>
      </c>
      <c r="I73" s="112">
        <f t="shared" ca="1" si="72"/>
        <v>0.32588669161134953</v>
      </c>
      <c r="J73" s="112">
        <f t="shared" ca="1" si="72"/>
        <v>0.28081725553743947</v>
      </c>
      <c r="K73" s="112">
        <f t="shared" ca="1" si="72"/>
        <v>0.23574781946352943</v>
      </c>
      <c r="L73" s="112">
        <f t="shared" ca="1" si="72"/>
        <v>0.1906783833896194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0.14560894731570936</v>
      </c>
    </row>
    <row r="74" spans="1:13" x14ac:dyDescent="0.25">
      <c r="A74" t="s">
        <v>5</v>
      </c>
      <c r="B74">
        <f t="shared" si="66"/>
        <v>3</v>
      </c>
      <c r="C74" s="114">
        <f ca="1">MAX(0,IFERROR(VLOOKUP(MID(CELL("filename",$A$1),FIND("]",CELL("filename",$A$1))+1,255)&amp;$A74,_datainput!$A$1:$AE$345,4+C$1-1990,FALSE),0))</f>
        <v>4.9648087219278797E-2</v>
      </c>
      <c r="D74" s="114">
        <f ca="1">MAX(0,IFERROR(VLOOKUP(MID(CELL("filename",$A$1),FIND("]",CELL("filename",$A$1))+1,255)&amp;$A74,_datainput!$A$1:$AE$345,4+D$1-1990,FALSE),0))</f>
        <v>3.8898367286674937E-2</v>
      </c>
      <c r="E74" s="114">
        <f t="shared" ref="E74:F74" ca="1" si="79">D74-(D74-$G74)/($G$1-D$1)</f>
        <v>4.5738415793233081E-2</v>
      </c>
      <c r="F74" s="114">
        <f t="shared" ca="1" si="79"/>
        <v>5.2578464299791225E-2</v>
      </c>
      <c r="G74" s="111">
        <f ca="1">INDEX(OFFSET(_summary!$T$26,0,MATCH(MID(CELL("filename",$A$1),FIND("]",CELL("filename",$A$1))+1,255),_summary!$U$25:$AI$25,0),140,1),MATCH($A74,_summary!$U$26:$U$54,0))</f>
        <v>5.9418512806349369E-2</v>
      </c>
      <c r="H74" s="112">
        <f t="shared" ca="1" si="72"/>
        <v>5.298150725232819E-2</v>
      </c>
      <c r="I74" s="112">
        <f t="shared" ca="1" si="72"/>
        <v>4.6544501698307011E-2</v>
      </c>
      <c r="J74" s="112">
        <f t="shared" ca="1" si="72"/>
        <v>4.0107496144285826E-2</v>
      </c>
      <c r="K74" s="112">
        <f t="shared" ca="1" si="72"/>
        <v>3.367049059026464E-2</v>
      </c>
      <c r="L74" s="112">
        <f t="shared" ca="1" si="72"/>
        <v>2.7233485036243461E-2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2.0796479482222279E-2</v>
      </c>
    </row>
    <row r="75" spans="1:13" x14ac:dyDescent="0.25">
      <c r="A75" t="s">
        <v>23</v>
      </c>
      <c r="B75">
        <f t="shared" si="66"/>
        <v>3</v>
      </c>
      <c r="C75" s="114">
        <f ca="1">MAX(0,IFERROR(VLOOKUP(MID(CELL("filename",$A$1),FIND("]",CELL("filename",$A$1))+1,255)&amp;$A75,_datainput!$A$1:$AE$345,4+C$1-1990,FALSE),0))</f>
        <v>5.4452116224877244E-2</v>
      </c>
      <c r="D75" s="114">
        <f ca="1">MAX(0,IFERROR(VLOOKUP(MID(CELL("filename",$A$1),FIND("]",CELL("filename",$A$1))+1,255)&amp;$A75,_datainput!$A$1:$AE$345,4+D$1-1990,FALSE),0))</f>
        <v>5.5023805833746171E-2</v>
      </c>
      <c r="E75" s="114">
        <f t="shared" ref="E75:F75" ca="1" si="80">D75-(D75-$G75)/($G$1-D$1)</f>
        <v>5.118706896870126E-2</v>
      </c>
      <c r="F75" s="114">
        <f t="shared" ca="1" si="80"/>
        <v>4.7350332103656342E-2</v>
      </c>
      <c r="G75" s="111">
        <f ca="1">INDEX(OFFSET(_summary!$T$26,0,MATCH(MID(CELL("filename",$A$1),FIND("]",CELL("filename",$A$1))+1,255),_summary!$U$25:$AI$25,0),140,1),MATCH($A75,_summary!$U$26:$U$54,0))</f>
        <v>4.3513595238611431E-2</v>
      </c>
      <c r="H75" s="112">
        <f t="shared" ca="1" si="72"/>
        <v>3.8799622421095192E-2</v>
      </c>
      <c r="I75" s="112">
        <f t="shared" ca="1" si="72"/>
        <v>3.4085649603578953E-2</v>
      </c>
      <c r="J75" s="112">
        <f t="shared" ca="1" si="72"/>
        <v>2.9371676786062714E-2</v>
      </c>
      <c r="K75" s="112">
        <f t="shared" ca="1" si="72"/>
        <v>2.4657703968546475E-2</v>
      </c>
      <c r="L75" s="112">
        <f t="shared" ca="1" si="72"/>
        <v>1.9943731151030236E-2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1.5229758333514001E-2</v>
      </c>
    </row>
    <row r="76" spans="1:13" x14ac:dyDescent="0.25">
      <c r="A76" t="s">
        <v>24</v>
      </c>
      <c r="B76">
        <f t="shared" si="66"/>
        <v>3</v>
      </c>
      <c r="C76" s="114">
        <f ca="1">MAX(0,IFERROR(VLOOKUP(MID(CELL("filename",$A$1),FIND("]",CELL("filename",$A$1))+1,255)&amp;$A76,_datainput!$A$1:$AE$345,4+C$1-1990,FALSE),0))</f>
        <v>2.023671686501707E-2</v>
      </c>
      <c r="D76" s="114">
        <f ca="1">MAX(0,IFERROR(VLOOKUP(MID(CELL("filename",$A$1),FIND("]",CELL("filename",$A$1))+1,255)&amp;$A76,_datainput!$A$1:$AE$345,4+D$1-1990,FALSE),0))</f>
        <v>2.6671475248004832E-2</v>
      </c>
      <c r="E76" s="114">
        <f t="shared" ref="E76:F76" ca="1" si="81">D76-(D76-$G76)/($G$1-D$1)</f>
        <v>2.2335221653361347E-2</v>
      </c>
      <c r="F76" s="114">
        <f t="shared" ca="1" si="81"/>
        <v>1.7998968058717861E-2</v>
      </c>
      <c r="G76" s="111">
        <f ca="1">INDEX(OFFSET(_summary!$T$26,0,MATCH(MID(CELL("filename",$A$1),FIND("]",CELL("filename",$A$1))+1,255),_summary!$U$25:$AI$25,0),140,1),MATCH($A76,_summary!$U$26:$U$54,0))</f>
        <v>1.3662714464074379E-2</v>
      </c>
      <c r="H76" s="112">
        <f t="shared" ca="1" si="72"/>
        <v>1.2182587063799655E-2</v>
      </c>
      <c r="I76" s="112">
        <f t="shared" ca="1" si="72"/>
        <v>1.070245966352493E-2</v>
      </c>
      <c r="J76" s="112">
        <f t="shared" ca="1" si="72"/>
        <v>9.2223322632502061E-3</v>
      </c>
      <c r="K76" s="112">
        <f t="shared" ca="1" si="72"/>
        <v>7.7422048629754818E-3</v>
      </c>
      <c r="L76" s="112">
        <f t="shared" ca="1" si="72"/>
        <v>6.2620774627007575E-3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4.7819500624260323E-3</v>
      </c>
    </row>
    <row r="77" spans="1:13" x14ac:dyDescent="0.25">
      <c r="A77" t="s">
        <v>27</v>
      </c>
      <c r="B77">
        <f t="shared" si="66"/>
        <v>3</v>
      </c>
      <c r="C77" s="114">
        <f ca="1">MAX(0,IFERROR(VLOOKUP(MID(CELL("filename",$A$1),FIND("]",CELL("filename",$A$1))+1,255)&amp;$A77,_datainput!$A$1:$AE$345,4+C$1-1990,FALSE),0))</f>
        <v>0.39255616091869927</v>
      </c>
      <c r="D77" s="114">
        <f ca="1">MAX(0,IFERROR(VLOOKUP(MID(CELL("filename",$A$1),FIND("]",CELL("filename",$A$1))+1,255)&amp;$A77,_datainput!$A$1:$AE$345,4+D$1-1990,FALSE),0))</f>
        <v>0.38432260521697426</v>
      </c>
      <c r="E77" s="114">
        <f t="shared" ref="E77:F77" ca="1" si="82">D77-(D77-$G77)/($G$1-D$1)</f>
        <v>0.39629465644375211</v>
      </c>
      <c r="F77" s="114">
        <f t="shared" ca="1" si="82"/>
        <v>0.40826670767052997</v>
      </c>
      <c r="G77" s="111">
        <f ca="1">INDEX(OFFSET(_summary!$T$26,0,MATCH(MID(CELL("filename",$A$1),FIND("]",CELL("filename",$A$1))+1,255),_summary!$U$25:$AI$25,0),140,1),MATCH($A77,_summary!$U$26:$U$54,0))</f>
        <v>0.42023875889730777</v>
      </c>
      <c r="H77" s="112">
        <f t="shared" ca="1" si="72"/>
        <v>0.37471289335009944</v>
      </c>
      <c r="I77" s="112">
        <f t="shared" ca="1" si="72"/>
        <v>0.32918702780289111</v>
      </c>
      <c r="J77" s="112">
        <f t="shared" ca="1" si="72"/>
        <v>0.28366116225568277</v>
      </c>
      <c r="K77" s="112">
        <f t="shared" ca="1" si="72"/>
        <v>0.23813529670847441</v>
      </c>
      <c r="L77" s="112">
        <f t="shared" ca="1" si="72"/>
        <v>0.19260943116126605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0.14708356561405772</v>
      </c>
    </row>
    <row r="78" spans="1:13" x14ac:dyDescent="0.25">
      <c r="A78" t="s">
        <v>29</v>
      </c>
      <c r="B78">
        <f t="shared" si="66"/>
        <v>3</v>
      </c>
      <c r="C78" s="114">
        <f ca="1">MAX(0,IFERROR(VLOOKUP(MID(CELL("filename",$A$1),FIND("]",CELL("filename",$A$1))+1,255)&amp;$A78,_datainput!$A$1:$AE$345,4+C$1-1990,FALSE),0))</f>
        <v>0.11877566570924532</v>
      </c>
      <c r="D78" s="114">
        <f ca="1">MAX(0,IFERROR(VLOOKUP(MID(CELL("filename",$A$1),FIND("]",CELL("filename",$A$1))+1,255)&amp;$A78,_datainput!$A$1:$AE$345,4+D$1-1990,FALSE),0))</f>
        <v>1.350777326869103E-2</v>
      </c>
      <c r="E78" s="114">
        <f t="shared" ref="E78:F78" ca="1" si="83">D78-(D78-$G78)/($G$1-D$1)</f>
        <v>3.7969736467895462E-2</v>
      </c>
      <c r="F78" s="114">
        <f t="shared" ca="1" si="83"/>
        <v>6.2431699667099889E-2</v>
      </c>
      <c r="G78" s="111">
        <f ca="1">INDEX(OFFSET(_summary!$T$26,0,MATCH(MID(CELL("filename",$A$1),FIND("]",CELL("filename",$A$1))+1,255),_summary!$U$25:$AI$25,0),140,1),MATCH($A78,_summary!$U$26:$U$54,0))</f>
        <v>8.6893662866304316E-2</v>
      </c>
      <c r="H78" s="112">
        <f t="shared" ca="1" si="72"/>
        <v>7.7480182722454688E-2</v>
      </c>
      <c r="I78" s="112">
        <f t="shared" ca="1" si="72"/>
        <v>6.8066702578605046E-2</v>
      </c>
      <c r="J78" s="112">
        <f t="shared" ca="1" si="72"/>
        <v>5.865322243475541E-2</v>
      </c>
      <c r="K78" s="112">
        <f t="shared" ca="1" si="72"/>
        <v>4.9239742290905775E-2</v>
      </c>
      <c r="L78" s="112">
        <f t="shared" ca="1" si="72"/>
        <v>3.9826262147056139E-2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3.0412782003206507E-2</v>
      </c>
    </row>
    <row r="79" spans="1:13" x14ac:dyDescent="0.25">
      <c r="A79" t="s">
        <v>8</v>
      </c>
      <c r="B79">
        <f t="shared" si="66"/>
        <v>3</v>
      </c>
      <c r="C79" s="114">
        <f ca="1">MAX(0,IFERROR(VLOOKUP(MID(CELL("filename",$A$1),FIND("]",CELL("filename",$A$1))+1,255)&amp;$A79,_datainput!$A$1:$AE$345,4+C$1-1990,FALSE),0))</f>
        <v>1.8590332774287178E-3</v>
      </c>
      <c r="D79" s="114">
        <f ca="1">MAX(0,IFERROR(VLOOKUP(MID(CELL("filename",$A$1),FIND("]",CELL("filename",$A$1))+1,255)&amp;$A79,_datainput!$A$1:$AE$345,4+D$1-1990,FALSE),0))</f>
        <v>1.9070879210922262E-3</v>
      </c>
      <c r="E79" s="114">
        <f t="shared" ref="E79:F79" ca="1" si="84">D79-(D79-$G79)/($G$1-D$1)</f>
        <v>1.7884659573953955E-3</v>
      </c>
      <c r="F79" s="114">
        <f t="shared" ca="1" si="84"/>
        <v>1.6698439936985651E-3</v>
      </c>
      <c r="G79" s="111">
        <f ca="1">INDEX(OFFSET(_summary!$T$26,0,MATCH(MID(CELL("filename",$A$1),FIND("]",CELL("filename",$A$1))+1,255),_summary!$U$25:$AI$25,0),140,1),MATCH($A79,_summary!$U$26:$U$54,0))</f>
        <v>1.5512220300017345E-3</v>
      </c>
      <c r="H79" s="112">
        <f t="shared" ca="1" si="72"/>
        <v>1.3831729767515466E-3</v>
      </c>
      <c r="I79" s="112">
        <f t="shared" ca="1" si="72"/>
        <v>1.2151239235013587E-3</v>
      </c>
      <c r="J79" s="112">
        <f t="shared" ca="1" si="72"/>
        <v>1.0470748702511709E-3</v>
      </c>
      <c r="K79" s="112">
        <f t="shared" ca="1" si="72"/>
        <v>8.7902581700098289E-4</v>
      </c>
      <c r="L79" s="112">
        <f t="shared" ca="1" si="72"/>
        <v>7.1097676375079491E-4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5.4292771050060704E-4</v>
      </c>
    </row>
    <row r="80" spans="1:13" x14ac:dyDescent="0.25">
      <c r="A80" t="s">
        <v>6</v>
      </c>
      <c r="B80">
        <f t="shared" si="66"/>
        <v>3</v>
      </c>
      <c r="C80" s="114">
        <f ca="1">MAX(0,IFERROR(VLOOKUP(MID(CELL("filename",$A$1),FIND("]",CELL("filename",$A$1))+1,255)&amp;$A80,_datainput!$A$1:$AE$345,4+C$1-1990,FALSE),0))</f>
        <v>5.8247380363093725E-3</v>
      </c>
      <c r="D80" s="114">
        <f ca="1">MAX(0,IFERROR(VLOOKUP(MID(CELL("filename",$A$1),FIND("]",CELL("filename",$A$1))+1,255)&amp;$A80,_datainput!$A$1:$AE$345,4+D$1-1990,FALSE),0))</f>
        <v>5.7942074114301851E-3</v>
      </c>
      <c r="E80" s="114">
        <f t="shared" ref="E80:F80" ca="1" si="85">D80-(D80-$G80)/($G$1-D$1)</f>
        <v>6.015072533921766E-3</v>
      </c>
      <c r="F80" s="114">
        <f t="shared" ca="1" si="85"/>
        <v>6.2359376564133477E-3</v>
      </c>
      <c r="G80" s="111">
        <f ca="1">INDEX(OFFSET(_summary!$T$26,0,MATCH(MID(CELL("filename",$A$1),FIND("]",CELL("filename",$A$1))+1,255),_summary!$U$25:$AI$25,0),140,1),MATCH($A80,_summary!$U$26:$U$54,0))</f>
        <v>6.4568027789049286E-3</v>
      </c>
      <c r="H80" s="112">
        <f t="shared" ca="1" si="72"/>
        <v>5.7573158111902277E-3</v>
      </c>
      <c r="I80" s="112">
        <f t="shared" ca="1" si="72"/>
        <v>5.0578288434755267E-3</v>
      </c>
      <c r="J80" s="112">
        <f t="shared" ca="1" si="72"/>
        <v>4.3583418757608267E-3</v>
      </c>
      <c r="K80" s="112">
        <f t="shared" ca="1" si="72"/>
        <v>3.6588549080461262E-3</v>
      </c>
      <c r="L80" s="112">
        <f t="shared" ca="1" si="72"/>
        <v>2.9593679403314256E-3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2.2598809726167247E-3</v>
      </c>
    </row>
    <row r="81" spans="1:13" x14ac:dyDescent="0.25">
      <c r="A81" t="s">
        <v>21</v>
      </c>
      <c r="B81">
        <f t="shared" si="66"/>
        <v>3</v>
      </c>
      <c r="C81" s="114">
        <f ca="1">MAX(0,IFERROR(VLOOKUP(MID(CELL("filename",$A$1),FIND("]",CELL("filename",$A$1))+1,255)&amp;$A81,_datainput!$A$1:$AE$345,4+C$1-1990,FALSE),0))</f>
        <v>5.1034058371174855E-2</v>
      </c>
      <c r="D81" s="114">
        <f ca="1">MAX(0,IFERROR(VLOOKUP(MID(CELL("filename",$A$1),FIND("]",CELL("filename",$A$1))+1,255)&amp;$A81,_datainput!$A$1:$AE$345,4+D$1-1990,FALSE),0))</f>
        <v>4.426360221101322E-2</v>
      </c>
      <c r="E81" s="114">
        <f t="shared" ref="E81:F81" ca="1" si="86">D81-(D81-$G81)/($G$1-D$1)</f>
        <v>4.8636161404054704E-2</v>
      </c>
      <c r="F81" s="114">
        <f t="shared" ca="1" si="86"/>
        <v>5.3008720597096187E-2</v>
      </c>
      <c r="G81" s="111">
        <f ca="1">INDEX(OFFSET(_summary!$T$26,0,MATCH(MID(CELL("filename",$A$1),FIND("]",CELL("filename",$A$1))+1,255),_summary!$U$25:$AI$25,0),140,1),MATCH($A81,_summary!$U$26:$U$54,0))</f>
        <v>5.7381279790137678E-2</v>
      </c>
      <c r="H81" s="112">
        <f t="shared" ca="1" si="72"/>
        <v>5.1164974479539431E-2</v>
      </c>
      <c r="I81" s="112">
        <f t="shared" ca="1" si="72"/>
        <v>4.4948669168941184E-2</v>
      </c>
      <c r="J81" s="112">
        <f t="shared" ca="1" si="72"/>
        <v>3.8732363858342937E-2</v>
      </c>
      <c r="K81" s="112">
        <f t="shared" ca="1" si="72"/>
        <v>3.2516058547744683E-2</v>
      </c>
      <c r="L81" s="112">
        <f t="shared" ca="1" si="72"/>
        <v>2.6299753237146437E-2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2.0083447926548186E-2</v>
      </c>
    </row>
    <row r="82" spans="1:13" x14ac:dyDescent="0.25">
      <c r="A82" t="s">
        <v>10</v>
      </c>
      <c r="B82">
        <f t="shared" si="66"/>
        <v>3</v>
      </c>
      <c r="C82" s="114">
        <f ca="1">MAX(0,IFERROR(VLOOKUP(MID(CELL("filename",$A$1),FIND("]",CELL("filename",$A$1))+1,255)&amp;$A82,_datainput!$A$1:$AE$345,4+C$1-1990,FALSE),0))</f>
        <v>2.0173795505149666E-4</v>
      </c>
      <c r="D82" s="114">
        <f ca="1">MAX(0,IFERROR(VLOOKUP(MID(CELL("filename",$A$1),FIND("]",CELL("filename",$A$1))+1,255)&amp;$A82,_datainput!$A$1:$AE$345,4+D$1-1990,FALSE),0))</f>
        <v>0</v>
      </c>
      <c r="E82" s="114">
        <f t="shared" ref="E82:F82" ca="1" si="87">D82-(D82-$G82)/($G$1-D$1)</f>
        <v>0</v>
      </c>
      <c r="F82" s="114">
        <f t="shared" ca="1" si="87"/>
        <v>0</v>
      </c>
      <c r="G82" s="111">
        <f ca="1">INDEX(OFFSET(_summary!$T$26,0,MATCH(MID(CELL("filename",$A$1),FIND("]",CELL("filename",$A$1))+1,255),_summary!$U$25:$AI$25,0),140,1),MATCH($A82,_summary!$U$26:$U$54,0))</f>
        <v>0</v>
      </c>
      <c r="H82" s="112">
        <f t="shared" ca="1" si="72"/>
        <v>0</v>
      </c>
      <c r="I82" s="112">
        <f t="shared" ca="1" si="72"/>
        <v>0</v>
      </c>
      <c r="J82" s="112">
        <f t="shared" ca="1" si="72"/>
        <v>0</v>
      </c>
      <c r="K82" s="112">
        <f t="shared" ca="1" si="72"/>
        <v>0</v>
      </c>
      <c r="L82" s="112">
        <f t="shared" ca="1" si="72"/>
        <v>0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0</v>
      </c>
    </row>
    <row r="83" spans="1:13" x14ac:dyDescent="0.25">
      <c r="A83" t="s">
        <v>20</v>
      </c>
      <c r="B83">
        <f t="shared" si="66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88">D83-(D83-$G83)/($G$1-D$1)</f>
        <v>0</v>
      </c>
      <c r="F83" s="114">
        <f t="shared" ca="1" si="88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98" ca="1" si="89">G83-5*(G83-$M83)/($M$1-G$1)</f>
        <v>0</v>
      </c>
      <c r="I83" s="112">
        <f t="shared" ca="1" si="89"/>
        <v>0</v>
      </c>
      <c r="J83" s="112">
        <f t="shared" ca="1" si="89"/>
        <v>0</v>
      </c>
      <c r="K83" s="112">
        <f t="shared" ca="1" si="89"/>
        <v>0</v>
      </c>
      <c r="L83" s="112">
        <f t="shared" ca="1" si="89"/>
        <v>0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0</v>
      </c>
    </row>
    <row r="84" spans="1:13" x14ac:dyDescent="0.25">
      <c r="A84" t="s">
        <v>26</v>
      </c>
      <c r="B84">
        <f t="shared" si="66"/>
        <v>3</v>
      </c>
      <c r="C84" s="114">
        <f ca="1">MAX(0,IFERROR(VLOOKUP(MID(CELL("filename",$A$1),FIND("]",CELL("filename",$A$1))+1,255)&amp;$A84,_datainput!$A$1:$AE$345,4+C$1-1990,FALSE),0))</f>
        <v>0.13532852752805602</v>
      </c>
      <c r="D84" s="114">
        <f ca="1">MAX(0,IFERROR(VLOOKUP(MID(CELL("filename",$A$1),FIND("]",CELL("filename",$A$1))+1,255)&amp;$A84,_datainput!$A$1:$AE$345,4+D$1-1990,FALSE),0))</f>
        <v>0.12837065772160539</v>
      </c>
      <c r="E84" s="114">
        <f t="shared" ref="E84:F84" ca="1" si="90">D84-(D84-$G84)/($G$1-D$1)</f>
        <v>0.14378741351893379</v>
      </c>
      <c r="F84" s="114">
        <f t="shared" ca="1" si="90"/>
        <v>0.15920416931626219</v>
      </c>
      <c r="G84" s="111">
        <f ca="1">INDEX(OFFSET(_summary!$T$26,0,MATCH(MID(CELL("filename",$A$1),FIND("]",CELL("filename",$A$1))+1,255),_summary!$U$25:$AI$25,0),140,1),MATCH($A84,_summary!$U$26:$U$54,0))</f>
        <v>0.17462092511359059</v>
      </c>
      <c r="H84" s="112">
        <f t="shared" ca="1" si="89"/>
        <v>0.15570365822628496</v>
      </c>
      <c r="I84" s="112">
        <f t="shared" ca="1" si="89"/>
        <v>0.1367863913389793</v>
      </c>
      <c r="J84" s="112">
        <f t="shared" ca="1" si="89"/>
        <v>0.11786912445167365</v>
      </c>
      <c r="K84" s="112">
        <f t="shared" ca="1" si="89"/>
        <v>9.8951857564368001E-2</v>
      </c>
      <c r="L84" s="112">
        <f t="shared" ca="1" si="89"/>
        <v>8.0034590677062353E-2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6.1117323789756706E-2</v>
      </c>
    </row>
    <row r="85" spans="1:13" x14ac:dyDescent="0.25">
      <c r="A85" t="s">
        <v>7</v>
      </c>
      <c r="B85">
        <f t="shared" si="66"/>
        <v>3</v>
      </c>
      <c r="C85" s="114">
        <f ca="1">MAX(0,IFERROR(VLOOKUP(MID(CELL("filename",$A$1),FIND("]",CELL("filename",$A$1))+1,255)&amp;$A85,_datainput!$A$1:$AE$345,4+C$1-1990,FALSE),0))</f>
        <v>0.18835445473008539</v>
      </c>
      <c r="D85" s="114">
        <f ca="1">MAX(0,IFERROR(VLOOKUP(MID(CELL("filename",$A$1),FIND("]",CELL("filename",$A$1))+1,255)&amp;$A85,_datainput!$A$1:$AE$345,4+D$1-1990,FALSE),0))</f>
        <v>0.18194328550336553</v>
      </c>
      <c r="E85" s="114">
        <f t="shared" ref="E85:F85" ca="1" si="91">D85-(D85-$G85)/($G$1-D$1)</f>
        <v>0.18392234240614397</v>
      </c>
      <c r="F85" s="114">
        <f t="shared" ca="1" si="91"/>
        <v>0.18590139930892241</v>
      </c>
      <c r="G85" s="111">
        <f ca="1">INDEX(OFFSET(_summary!$T$26,0,MATCH(MID(CELL("filename",$A$1),FIND("]",CELL("filename",$A$1))+1,255),_summary!$U$25:$AI$25,0),140,1),MATCH($A85,_summary!$U$26:$U$54,0))</f>
        <v>0.18788045621170088</v>
      </c>
      <c r="H85" s="112">
        <f t="shared" ca="1" si="89"/>
        <v>0.16752674012209995</v>
      </c>
      <c r="I85" s="112">
        <f t="shared" ca="1" si="89"/>
        <v>0.14717302403249902</v>
      </c>
      <c r="J85" s="112">
        <f t="shared" ca="1" si="89"/>
        <v>0.12681930794289809</v>
      </c>
      <c r="K85" s="112">
        <f t="shared" ca="1" si="89"/>
        <v>0.10646559185329715</v>
      </c>
      <c r="L85" s="112">
        <f t="shared" ca="1" si="89"/>
        <v>8.6111875763696222E-2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6.5758159674095304E-2</v>
      </c>
    </row>
    <row r="86" spans="1:13" x14ac:dyDescent="0.25">
      <c r="A86" t="s">
        <v>9</v>
      </c>
      <c r="B86">
        <f t="shared" si="66"/>
        <v>3</v>
      </c>
      <c r="C86" s="114">
        <f ca="1">MAX(0,IFERROR(VLOOKUP(MID(CELL("filename",$A$1),FIND("]",CELL("filename",$A$1))+1,255)&amp;$A86,_datainput!$A$1:$AE$345,4+C$1-1990,FALSE),0))</f>
        <v>8.0311922667298634E-3</v>
      </c>
      <c r="D86" s="114">
        <f ca="1">MAX(0,IFERROR(VLOOKUP(MID(CELL("filename",$A$1),FIND("]",CELL("filename",$A$1))+1,255)&amp;$A86,_datainput!$A$1:$AE$345,4+D$1-1990,FALSE),0))</f>
        <v>7.1457927407213599E-3</v>
      </c>
      <c r="E86" s="114">
        <f t="shared" ref="E86:F86" ca="1" si="92">D86-(D86-$G86)/($G$1-D$1)</f>
        <v>9.5474045905089584E-3</v>
      </c>
      <c r="F86" s="114">
        <f t="shared" ca="1" si="92"/>
        <v>1.1949016440296556E-2</v>
      </c>
      <c r="G86" s="111">
        <f ca="1">INDEX(OFFSET(_summary!$T$26,0,MATCH(MID(CELL("filename",$A$1),FIND("]",CELL("filename",$A$1))+1,255),_summary!$U$25:$AI$25,0),140,1),MATCH($A86,_summary!$U$26:$U$54,0))</f>
        <v>1.4350628290084155E-2</v>
      </c>
      <c r="H86" s="112">
        <f t="shared" ca="1" si="89"/>
        <v>1.2795976891991705E-2</v>
      </c>
      <c r="I86" s="112">
        <f t="shared" ca="1" si="89"/>
        <v>1.1241325493899255E-2</v>
      </c>
      <c r="J86" s="112">
        <f t="shared" ca="1" si="89"/>
        <v>9.6866740958068045E-3</v>
      </c>
      <c r="K86" s="112">
        <f t="shared" ca="1" si="89"/>
        <v>8.1320226977143542E-3</v>
      </c>
      <c r="L86" s="112">
        <f t="shared" ca="1" si="89"/>
        <v>6.5773712996219039E-3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5.0227199015294537E-3</v>
      </c>
    </row>
    <row r="87" spans="1:13" x14ac:dyDescent="0.25">
      <c r="A87" t="s">
        <v>14</v>
      </c>
      <c r="B87">
        <f t="shared" si="66"/>
        <v>3</v>
      </c>
      <c r="C87" s="114">
        <f ca="1">MAX(0,IFERROR(VLOOKUP(MID(CELL("filename",$A$1),FIND("]",CELL("filename",$A$1))+1,255)&amp;$A87,_datainput!$A$1:$AE$345,4+C$1-1990,FALSE),0))</f>
        <v>0.4674021333470969</v>
      </c>
      <c r="D87" s="114">
        <f ca="1">MAX(0,IFERROR(VLOOKUP(MID(CELL("filename",$A$1),FIND("]",CELL("filename",$A$1))+1,255)&amp;$A87,_datainput!$A$1:$AE$345,4+D$1-1990,FALSE),0))</f>
        <v>0.4674021333470969</v>
      </c>
      <c r="E87" s="114">
        <f t="shared" ref="E87:F87" ca="1" si="93">D87-(D87-$G87)/($G$1-D$1)</f>
        <v>0.47792540343375139</v>
      </c>
      <c r="F87" s="114">
        <f t="shared" ca="1" si="93"/>
        <v>0.48844867352040588</v>
      </c>
      <c r="G87" s="111">
        <f ca="1">INDEX(OFFSET(_summary!$T$26,0,MATCH(MID(CELL("filename",$A$1),FIND("]",CELL("filename",$A$1))+1,255),_summary!$U$25:$AI$25,0),140,1),MATCH($A87,_summary!$U$26:$U$54,0))</f>
        <v>0.49897194360706032</v>
      </c>
      <c r="H87" s="112">
        <f t="shared" ca="1" si="89"/>
        <v>0.44491664971629546</v>
      </c>
      <c r="I87" s="112">
        <f t="shared" ca="1" si="89"/>
        <v>0.39086135582553061</v>
      </c>
      <c r="J87" s="112">
        <f t="shared" ca="1" si="89"/>
        <v>0.33680606193476575</v>
      </c>
      <c r="K87" s="112">
        <f t="shared" ca="1" si="89"/>
        <v>0.2827507680440009</v>
      </c>
      <c r="L87" s="112">
        <f t="shared" ca="1" si="89"/>
        <v>0.22869547415323599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0.17464018026247111</v>
      </c>
    </row>
    <row r="88" spans="1:13" x14ac:dyDescent="0.25">
      <c r="A88" t="s">
        <v>4</v>
      </c>
      <c r="B88">
        <f t="shared" si="66"/>
        <v>3</v>
      </c>
      <c r="C88" s="114">
        <f ca="1">MAX(0,IFERROR(VLOOKUP(MID(CELL("filename",$A$1),FIND("]",CELL("filename",$A$1))+1,255)&amp;$A88,_datainput!$A$1:$AE$345,4+C$1-1990,FALSE),0))</f>
        <v>7.1645698868133351E-2</v>
      </c>
      <c r="D88" s="114">
        <f ca="1">MAX(0,IFERROR(VLOOKUP(MID(CELL("filename",$A$1),FIND("]",CELL("filename",$A$1))+1,255)&amp;$A88,_datainput!$A$1:$AE$345,4+D$1-1990,FALSE),0))</f>
        <v>7.2441861139214386E-2</v>
      </c>
      <c r="E88" s="114">
        <f t="shared" ref="E88:F88" ca="1" si="94">D88-(D88-$G88)/($G$1-D$1)</f>
        <v>7.1819107485661282E-2</v>
      </c>
      <c r="F88" s="114">
        <f t="shared" ca="1" si="94"/>
        <v>7.1196353832108178E-2</v>
      </c>
      <c r="G88" s="111">
        <f ca="1">INDEX(OFFSET(_summary!$T$26,0,MATCH(MID(CELL("filename",$A$1),FIND("]",CELL("filename",$A$1))+1,255),_summary!$U$25:$AI$25,0),140,1),MATCH($A88,_summary!$U$26:$U$54,0))</f>
        <v>7.057360017855506E-2</v>
      </c>
      <c r="H88" s="112">
        <f t="shared" ca="1" si="89"/>
        <v>6.2928126825878256E-2</v>
      </c>
      <c r="I88" s="112">
        <f t="shared" ca="1" si="89"/>
        <v>5.5282653473201458E-2</v>
      </c>
      <c r="J88" s="112">
        <f t="shared" ca="1" si="89"/>
        <v>4.7637180120524661E-2</v>
      </c>
      <c r="K88" s="112">
        <f t="shared" ca="1" si="89"/>
        <v>3.9991706767847864E-2</v>
      </c>
      <c r="L88" s="112">
        <f t="shared" ca="1" si="89"/>
        <v>3.2346233415171066E-2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2.4700760062494269E-2</v>
      </c>
    </row>
    <row r="89" spans="1:13" x14ac:dyDescent="0.25">
      <c r="A89" t="s">
        <v>12</v>
      </c>
      <c r="B89">
        <f t="shared" si="66"/>
        <v>4</v>
      </c>
      <c r="C89" s="114">
        <f ca="1">MAX(0,IFERROR(VLOOKUP(MID(CELL("filename",$A$1),FIND("]",CELL("filename",$A$1))+1,255)&amp;$A89,_datainput!$A$1:$AE$345,4+C$1-1990,FALSE),0))</f>
        <v>0.22797083584551661</v>
      </c>
      <c r="D89" s="114">
        <f ca="1">MAX(0,IFERROR(VLOOKUP(MID(CELL("filename",$A$1),FIND("]",CELL("filename",$A$1))+1,255)&amp;$A89,_datainput!$A$1:$AE$345,4+D$1-1990,FALSE),0))</f>
        <v>0.2318538212149466</v>
      </c>
      <c r="E89" s="114">
        <f t="shared" ref="E89:F89" ca="1" si="95">D89-(D89-$G89)/($G$1-D$1)</f>
        <v>0.23017996787936171</v>
      </c>
      <c r="F89" s="114">
        <f t="shared" ca="1" si="95"/>
        <v>0.22850611454377681</v>
      </c>
      <c r="G89" s="111">
        <f ca="1">INDEX(OFFSET(_summary!$T$26,0,MATCH(MID(CELL("filename",$A$1),FIND("]",CELL("filename",$A$1))+1,255),_summary!$U$25:$AI$25,0),140,1),MATCH($A89,_summary!$U$26:$U$54,0))</f>
        <v>0.22683226120819192</v>
      </c>
      <c r="H89" s="112">
        <f t="shared" ca="1" si="89"/>
        <v>0.19091715318356153</v>
      </c>
      <c r="I89" s="112">
        <f t="shared" ca="1" si="89"/>
        <v>0.15500204515893115</v>
      </c>
      <c r="J89" s="112">
        <f t="shared" ca="1" si="89"/>
        <v>0.11908693713430077</v>
      </c>
      <c r="K89" s="112">
        <f t="shared" ca="1" si="89"/>
        <v>8.3171829109670387E-2</v>
      </c>
      <c r="L89" s="112">
        <f t="shared" ca="1" si="89"/>
        <v>4.7256721085039997E-2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1.1341613060409607E-2</v>
      </c>
    </row>
    <row r="90" spans="1:13" x14ac:dyDescent="0.25">
      <c r="A90" t="s">
        <v>1</v>
      </c>
      <c r="B90">
        <f t="shared" si="66"/>
        <v>4</v>
      </c>
      <c r="C90" s="114">
        <f ca="1">MAX(0,IFERROR(VLOOKUP(MID(CELL("filename",$A$1),FIND("]",CELL("filename",$A$1))+1,255)&amp;$A90,_datainput!$A$1:$AE$345,4+C$1-1990,FALSE),0))</f>
        <v>0.36136657534731442</v>
      </c>
      <c r="D90" s="114">
        <f ca="1">MAX(0,IFERROR(VLOOKUP(MID(CELL("filename",$A$1),FIND("]",CELL("filename",$A$1))+1,255)&amp;$A90,_datainput!$A$1:$AE$345,4+D$1-1990,FALSE),0))</f>
        <v>0.36831364502384079</v>
      </c>
      <c r="E90" s="114">
        <f t="shared" ref="E90:F90" ca="1" si="96">D90-(D90-$G90)/($G$1-D$1)</f>
        <v>0.36870966418426332</v>
      </c>
      <c r="F90" s="114">
        <f t="shared" ca="1" si="96"/>
        <v>0.36910568334468585</v>
      </c>
      <c r="G90" s="111">
        <f ca="1">INDEX(OFFSET(_summary!$T$26,0,MATCH(MID(CELL("filename",$A$1),FIND("]",CELL("filename",$A$1))+1,255),_summary!$U$25:$AI$25,0),140,1),MATCH($A90,_summary!$U$26:$U$54,0))</f>
        <v>0.36950170250510839</v>
      </c>
      <c r="H90" s="112">
        <f t="shared" ca="1" si="89"/>
        <v>0.31099726627513291</v>
      </c>
      <c r="I90" s="112">
        <f t="shared" ca="1" si="89"/>
        <v>0.25249283004515743</v>
      </c>
      <c r="J90" s="112">
        <f t="shared" ca="1" si="89"/>
        <v>0.19398839381518193</v>
      </c>
      <c r="K90" s="112">
        <f t="shared" ca="1" si="89"/>
        <v>0.13548395758520643</v>
      </c>
      <c r="L90" s="112">
        <f t="shared" ca="1" si="89"/>
        <v>7.6979521355230923E-2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1.8475085125255437E-2</v>
      </c>
    </row>
    <row r="91" spans="1:13" x14ac:dyDescent="0.25">
      <c r="A91" t="s">
        <v>19</v>
      </c>
      <c r="B91">
        <f t="shared" si="66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8.6078703906675462E-4</v>
      </c>
      <c r="E91" s="114">
        <f t="shared" ref="E91:F91" ca="1" si="97">D91-(D91-$G91)/($G$1-D$1)</f>
        <v>5.7385802604450315E-4</v>
      </c>
      <c r="F91" s="114">
        <f t="shared" ca="1" si="97"/>
        <v>2.8692901302225157E-4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ca="1" si="89"/>
        <v>0</v>
      </c>
      <c r="I91" s="112">
        <f t="shared" ca="1" si="89"/>
        <v>0</v>
      </c>
      <c r="J91" s="112">
        <f t="shared" ca="1" si="89"/>
        <v>0</v>
      </c>
      <c r="K91" s="112">
        <f t="shared" ca="1" si="89"/>
        <v>0</v>
      </c>
      <c r="L91" s="112">
        <f t="shared" ca="1" si="89"/>
        <v>0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0</v>
      </c>
    </row>
    <row r="92" spans="1:13" x14ac:dyDescent="0.25">
      <c r="A92" t="s">
        <v>22</v>
      </c>
      <c r="B92">
        <f t="shared" si="66"/>
        <v>4</v>
      </c>
      <c r="C92" s="114">
        <f ca="1">MAX(0,IFERROR(VLOOKUP(MID(CELL("filename",$A$1),FIND("]",CELL("filename",$A$1))+1,255)&amp;$A92,_datainput!$A$1:$AE$345,4+C$1-1990,FALSE),0))</f>
        <v>4.9806701055388966E-2</v>
      </c>
      <c r="D92" s="114">
        <f ca="1">MAX(0,IFERROR(VLOOKUP(MID(CELL("filename",$A$1),FIND("]",CELL("filename",$A$1))+1,255)&amp;$A92,_datainput!$A$1:$AE$345,4+D$1-1990,FALSE),0))</f>
        <v>4.9940602198843977E-2</v>
      </c>
      <c r="E92" s="114">
        <f t="shared" ref="E92:F92" ca="1" si="98">D92-(D92-$G92)/($G$1-D$1)</f>
        <v>5.0610016489568747E-2</v>
      </c>
      <c r="F92" s="114">
        <f t="shared" ca="1" si="98"/>
        <v>5.1279430780293525E-2</v>
      </c>
      <c r="G92" s="111">
        <f ca="1">INDEX(OFFSET(_summary!$T$26,0,MATCH(MID(CELL("filename",$A$1),FIND("]",CELL("filename",$A$1))+1,255),_summary!$U$25:$AI$25,0),140,1),MATCH($A92,_summary!$U$26:$U$54,0))</f>
        <v>5.1948845071018296E-2</v>
      </c>
      <c r="H92" s="112">
        <f t="shared" ca="1" si="89"/>
        <v>4.3723611268107067E-2</v>
      </c>
      <c r="I92" s="112">
        <f t="shared" ca="1" si="89"/>
        <v>3.5498377465195838E-2</v>
      </c>
      <c r="J92" s="112">
        <f t="shared" ca="1" si="89"/>
        <v>2.7273143662284609E-2</v>
      </c>
      <c r="K92" s="112">
        <f t="shared" ca="1" si="89"/>
        <v>1.904790985937338E-2</v>
      </c>
      <c r="L92" s="112">
        <f t="shared" ca="1" si="89"/>
        <v>1.0822676056462149E-2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2.597442253550917E-3</v>
      </c>
    </row>
    <row r="93" spans="1:13" x14ac:dyDescent="0.25">
      <c r="A93" t="s">
        <v>28</v>
      </c>
      <c r="B93">
        <f t="shared" si="66"/>
        <v>4</v>
      </c>
      <c r="C93" s="114">
        <f ca="1">MAX(0,IFERROR(VLOOKUP(MID(CELL("filename",$A$1),FIND("]",CELL("filename",$A$1))+1,255)&amp;$A93,_datainput!$A$1:$AE$345,4+C$1-1990,FALSE),0))</f>
        <v>0.65347456614766486</v>
      </c>
      <c r="D93" s="114">
        <f ca="1">MAX(0,IFERROR(VLOOKUP(MID(CELL("filename",$A$1),FIND("]",CELL("filename",$A$1))+1,255)&amp;$A93,_datainput!$A$1:$AE$345,4+D$1-1990,FALSE),0))</f>
        <v>0.65078705548260551</v>
      </c>
      <c r="E93" s="114">
        <f t="shared" ref="E93:F93" ca="1" si="99">D93-(D93-$G93)/($G$1-D$1)</f>
        <v>0.65932788571112888</v>
      </c>
      <c r="F93" s="114">
        <f t="shared" ca="1" si="99"/>
        <v>0.66786871593965225</v>
      </c>
      <c r="G93" s="111">
        <f ca="1">INDEX(OFFSET(_summary!$T$26,0,MATCH(MID(CELL("filename",$A$1),FIND("]",CELL("filename",$A$1))+1,255),_summary!$U$25:$AI$25,0),140,1),MATCH($A93,_summary!$U$26:$U$54,0))</f>
        <v>0.67640954616817561</v>
      </c>
      <c r="H93" s="112">
        <f t="shared" ca="1" si="89"/>
        <v>0.56931136802488114</v>
      </c>
      <c r="I93" s="112">
        <f t="shared" ca="1" si="89"/>
        <v>0.46221318988158666</v>
      </c>
      <c r="J93" s="112">
        <f t="shared" ca="1" si="89"/>
        <v>0.35511501173829219</v>
      </c>
      <c r="K93" s="112">
        <f t="shared" ca="1" si="89"/>
        <v>0.24801683359499771</v>
      </c>
      <c r="L93" s="112">
        <f t="shared" ca="1" si="89"/>
        <v>0.14091865545170326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3.3820477308408814E-2</v>
      </c>
    </row>
    <row r="94" spans="1:13" x14ac:dyDescent="0.25">
      <c r="A94" t="s">
        <v>13</v>
      </c>
      <c r="B94">
        <f t="shared" si="66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>
        <f t="shared" ref="E94:F94" ca="1" si="100">D94-(D94-$G94)/($G$1-D$1)</f>
        <v>0</v>
      </c>
      <c r="F94" s="114">
        <f t="shared" ca="1" si="100"/>
        <v>0</v>
      </c>
      <c r="G94" s="111">
        <f ca="1">INDEX(OFFSET(_summary!$T$26,0,MATCH(MID(CELL("filename",$A$1),FIND("]",CELL("filename",$A$1))+1,255),_summary!$U$25:$AI$25,0),140,1),MATCH($A94,_summary!$U$26:$U$54,0))</f>
        <v>0</v>
      </c>
      <c r="H94" s="112">
        <f t="shared" ca="1" si="89"/>
        <v>0</v>
      </c>
      <c r="I94" s="112">
        <f t="shared" ca="1" si="89"/>
        <v>0</v>
      </c>
      <c r="J94" s="112">
        <f t="shared" ca="1" si="89"/>
        <v>0</v>
      </c>
      <c r="K94" s="112">
        <f t="shared" ca="1" si="89"/>
        <v>0</v>
      </c>
      <c r="L94" s="112">
        <f t="shared" ca="1" si="89"/>
        <v>0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0</v>
      </c>
    </row>
    <row r="95" spans="1:13" x14ac:dyDescent="0.25">
      <c r="A95" t="s">
        <v>17</v>
      </c>
      <c r="B95">
        <f t="shared" ref="B95:B117" si="101">B66+1</f>
        <v>4</v>
      </c>
      <c r="C95" s="114">
        <f ca="1">MAX(0,IFERROR(VLOOKUP(MID(CELL("filename",$A$1),FIND("]",CELL("filename",$A$1))+1,255)&amp;$A95,_datainput!$A$1:$AE$345,4+C$1-1990,FALSE),0))</f>
        <v>0.10754135783628128</v>
      </c>
      <c r="D95" s="114">
        <f ca="1">MAX(0,IFERROR(VLOOKUP(MID(CELL("filename",$A$1),FIND("]",CELL("filename",$A$1))+1,255)&amp;$A95,_datainput!$A$1:$AE$345,4+D$1-1990,FALSE),0))</f>
        <v>0.10097868699085527</v>
      </c>
      <c r="E95" s="114">
        <f t="shared" ref="E95:F95" ca="1" si="102">D95-(D95-$G95)/($G$1-D$1)</f>
        <v>0.12009197373291475</v>
      </c>
      <c r="F95" s="114">
        <f t="shared" ca="1" si="102"/>
        <v>0.13920526047497422</v>
      </c>
      <c r="G95" s="111">
        <f ca="1">INDEX(OFFSET(_summary!$T$26,0,MATCH(MID(CELL("filename",$A$1),FIND("]",CELL("filename",$A$1))+1,255),_summary!$U$25:$AI$25,0),140,1),MATCH($A95,_summary!$U$26:$U$54,0))</f>
        <v>0.1583185472170337</v>
      </c>
      <c r="H95" s="112">
        <f t="shared" ca="1" si="89"/>
        <v>0.13325144390767002</v>
      </c>
      <c r="I95" s="112">
        <f t="shared" ca="1" si="89"/>
        <v>0.10818434059830635</v>
      </c>
      <c r="J95" s="112">
        <f t="shared" ca="1" si="89"/>
        <v>8.3117237288942686E-2</v>
      </c>
      <c r="K95" s="112">
        <f t="shared" ca="1" si="89"/>
        <v>5.8050133979579019E-2</v>
      </c>
      <c r="L95" s="112">
        <f t="shared" ca="1" si="89"/>
        <v>3.2983030670215352E-2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7.915927360851692E-3</v>
      </c>
    </row>
    <row r="96" spans="1:13" x14ac:dyDescent="0.25">
      <c r="A96" t="s">
        <v>25</v>
      </c>
      <c r="B96">
        <f t="shared" si="101"/>
        <v>4</v>
      </c>
      <c r="C96" s="114">
        <f ca="1">MAX(0,IFERROR(VLOOKUP(MID(CELL("filename",$A$1),FIND("]",CELL("filename",$A$1))+1,255)&amp;$A96,_datainput!$A$1:$AE$345,4+C$1-1990,FALSE),0))</f>
        <v>6.6709847205850574E-3</v>
      </c>
      <c r="D96" s="114">
        <f ca="1">MAX(0,IFERROR(VLOOKUP(MID(CELL("filename",$A$1),FIND("]",CELL("filename",$A$1))+1,255)&amp;$A96,_datainput!$A$1:$AE$345,4+D$1-1990,FALSE),0))</f>
        <v>4.4083260524353206E-3</v>
      </c>
      <c r="E96" s="114">
        <f t="shared" ref="E96:F96" ca="1" si="103">D96-(D96-$G96)/($G$1-D$1)</f>
        <v>5.9724277184020859E-3</v>
      </c>
      <c r="F96" s="114">
        <f t="shared" ca="1" si="103"/>
        <v>7.5365293843688511E-3</v>
      </c>
      <c r="G96" s="111">
        <f ca="1">INDEX(OFFSET(_summary!$T$26,0,MATCH(MID(CELL("filename",$A$1),FIND("]",CELL("filename",$A$1))+1,255),_summary!$U$25:$AI$25,0),140,1),MATCH($A96,_summary!$U$26:$U$54,0))</f>
        <v>9.1006310503356155E-3</v>
      </c>
      <c r="H96" s="112">
        <f t="shared" ca="1" si="89"/>
        <v>7.6596978006991433E-3</v>
      </c>
      <c r="I96" s="112">
        <f t="shared" ca="1" si="89"/>
        <v>6.2187645510626711E-3</v>
      </c>
      <c r="J96" s="112">
        <f t="shared" ca="1" si="89"/>
        <v>4.7778313014261988E-3</v>
      </c>
      <c r="K96" s="112">
        <f t="shared" ca="1" si="89"/>
        <v>3.3368980517897266E-3</v>
      </c>
      <c r="L96" s="112">
        <f t="shared" ca="1" si="89"/>
        <v>1.895964802153254E-3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4.5503155251678119E-4</v>
      </c>
    </row>
    <row r="97" spans="1:13" x14ac:dyDescent="0.25">
      <c r="A97" t="s">
        <v>11</v>
      </c>
      <c r="B97">
        <f t="shared" si="101"/>
        <v>4</v>
      </c>
      <c r="C97" s="114">
        <f ca="1">MAX(0,IFERROR(VLOOKUP(MID(CELL("filename",$A$1),FIND("]",CELL("filename",$A$1))+1,255)&amp;$A97,_datainput!$A$1:$AE$345,4+C$1-1990,FALSE),0))</f>
        <v>0.14848361709399099</v>
      </c>
      <c r="D97" s="114">
        <f ca="1">MAX(0,IFERROR(VLOOKUP(MID(CELL("filename",$A$1),FIND("]",CELL("filename",$A$1))+1,255)&amp;$A97,_datainput!$A$1:$AE$345,4+D$1-1990,FALSE),0))</f>
        <v>0.13593869810060855</v>
      </c>
      <c r="E97" s="114">
        <f t="shared" ref="E97:F97" ca="1" si="104">D97-(D97-$G97)/($G$1-D$1)</f>
        <v>0.14690059271931669</v>
      </c>
      <c r="F97" s="114">
        <f t="shared" ca="1" si="104"/>
        <v>0.15786248733802483</v>
      </c>
      <c r="G97" s="111">
        <f ca="1">INDEX(OFFSET(_summary!$T$26,0,MATCH(MID(CELL("filename",$A$1),FIND("]",CELL("filename",$A$1))+1,255),_summary!$U$25:$AI$25,0),140,1),MATCH($A97,_summary!$U$26:$U$54,0))</f>
        <v>0.16882438195673297</v>
      </c>
      <c r="H97" s="112">
        <f t="shared" ca="1" si="89"/>
        <v>0.14209385481358358</v>
      </c>
      <c r="I97" s="112">
        <f t="shared" ca="1" si="89"/>
        <v>0.1153633276704342</v>
      </c>
      <c r="J97" s="112">
        <f t="shared" ca="1" si="89"/>
        <v>8.8632800527284811E-2</v>
      </c>
      <c r="K97" s="112">
        <f t="shared" ca="1" si="89"/>
        <v>6.1902273384135426E-2</v>
      </c>
      <c r="L97" s="112">
        <f t="shared" ca="1" si="89"/>
        <v>3.517174624098604E-2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8.4412190978366552E-3</v>
      </c>
    </row>
    <row r="98" spans="1:13" x14ac:dyDescent="0.25">
      <c r="A98" t="s">
        <v>3</v>
      </c>
      <c r="B98">
        <f t="shared" si="101"/>
        <v>4</v>
      </c>
      <c r="C98" s="114">
        <f ca="1">MAX(0,IFERROR(VLOOKUP(MID(CELL("filename",$A$1),FIND("]",CELL("filename",$A$1))+1,255)&amp;$A98,_datainput!$A$1:$AE$345,4+C$1-1990,FALSE),0))</f>
        <v>0.17020680684183048</v>
      </c>
      <c r="D98" s="114">
        <f ca="1">MAX(0,IFERROR(VLOOKUP(MID(CELL("filename",$A$1),FIND("]",CELL("filename",$A$1))+1,255)&amp;$A98,_datainput!$A$1:$AE$345,4+D$1-1990,FALSE),0))</f>
        <v>0.17337620835435436</v>
      </c>
      <c r="E98" s="114">
        <f t="shared" ref="E98:F98" ca="1" si="105">D98-(D98-$G98)/($G$1-D$1)</f>
        <v>0.17703419132122888</v>
      </c>
      <c r="F98" s="114">
        <f t="shared" ca="1" si="105"/>
        <v>0.18069217428810341</v>
      </c>
      <c r="G98" s="111">
        <f ca="1">INDEX(OFFSET(_summary!$T$26,0,MATCH(MID(CELL("filename",$A$1),FIND("]",CELL("filename",$A$1))+1,255),_summary!$U$25:$AI$25,0),140,1),MATCH($A98,_summary!$U$26:$U$54,0))</f>
        <v>0.18435015725497791</v>
      </c>
      <c r="H98" s="112">
        <f t="shared" ca="1" si="89"/>
        <v>0.15516138235627308</v>
      </c>
      <c r="I98" s="112">
        <f t="shared" ca="1" si="89"/>
        <v>0.12597260745756825</v>
      </c>
      <c r="J98" s="112">
        <f t="shared" ca="1" si="89"/>
        <v>9.6783832558863414E-2</v>
      </c>
      <c r="K98" s="112">
        <f t="shared" ca="1" si="89"/>
        <v>6.7595057660158581E-2</v>
      </c>
      <c r="L98" s="112">
        <f t="shared" ca="1" si="89"/>
        <v>3.840628276145374E-2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9.2175078627489034E-3</v>
      </c>
    </row>
    <row r="99" spans="1:13" x14ac:dyDescent="0.25">
      <c r="A99" t="s">
        <v>2</v>
      </c>
      <c r="B99">
        <f t="shared" si="101"/>
        <v>4</v>
      </c>
      <c r="C99" s="114">
        <f ca="1">MAX(0,IFERROR(VLOOKUP(MID(CELL("filename",$A$1),FIND("]",CELL("filename",$A$1))+1,255)&amp;$A99,_datainput!$A$1:$AE$345,4+C$1-1990,FALSE),0))</f>
        <v>0.26759438226391624</v>
      </c>
      <c r="D99" s="114">
        <f ca="1">MAX(0,IFERROR(VLOOKUP(MID(CELL("filename",$A$1),FIND("]",CELL("filename",$A$1))+1,255)&amp;$A99,_datainput!$A$1:$AE$345,4+D$1-1990,FALSE),0))</f>
        <v>0.27156491248935416</v>
      </c>
      <c r="E99" s="114">
        <f t="shared" ref="E99:F99" ca="1" si="106">D99-(D99-$G99)/($G$1-D$1)</f>
        <v>0.28311155802582877</v>
      </c>
      <c r="F99" s="114">
        <f t="shared" ca="1" si="106"/>
        <v>0.29465820356230343</v>
      </c>
      <c r="G99" s="111">
        <f ca="1">INDEX(OFFSET(_summary!$T$26,0,MATCH(MID(CELL("filename",$A$1),FIND("]",CELL("filename",$A$1))+1,255),_summary!$U$25:$AI$25,0),140,1),MATCH($A99,_summary!$U$26:$U$54,0))</f>
        <v>0.30620484909877804</v>
      </c>
      <c r="H99" s="112">
        <f t="shared" ref="H99:L114" ca="1" si="107">G99-5*(G99-$M99)/($M$1-G$1)</f>
        <v>0.25772241465813817</v>
      </c>
      <c r="I99" s="112">
        <f t="shared" ca="1" si="107"/>
        <v>0.20923998021749832</v>
      </c>
      <c r="J99" s="112">
        <f t="shared" ca="1" si="107"/>
        <v>0.16075754577685847</v>
      </c>
      <c r="K99" s="112">
        <f t="shared" ca="1" si="107"/>
        <v>0.11227511133621862</v>
      </c>
      <c r="L99" s="112">
        <f t="shared" ca="1" si="107"/>
        <v>6.379267689557877E-2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1.5310242454938916E-2</v>
      </c>
    </row>
    <row r="100" spans="1:13" x14ac:dyDescent="0.25">
      <c r="A100" t="s">
        <v>16</v>
      </c>
      <c r="B100">
        <f t="shared" si="101"/>
        <v>4</v>
      </c>
      <c r="C100" s="114">
        <f ca="1">MAX(0,IFERROR(VLOOKUP(MID(CELL("filename",$A$1),FIND("]",CELL("filename",$A$1))+1,255)&amp;$A100,_datainput!$A$1:$AE$345,4+C$1-1990,FALSE),0))</f>
        <v>0.51976558607818657</v>
      </c>
      <c r="D100" s="114">
        <f ca="1">MAX(0,IFERROR(VLOOKUP(MID(CELL("filename",$A$1),FIND("]",CELL("filename",$A$1))+1,255)&amp;$A100,_datainput!$A$1:$AE$345,4+D$1-1990,FALSE),0))</f>
        <v>0.50514282616246686</v>
      </c>
      <c r="E100" s="114">
        <f t="shared" ref="E100:F100" ca="1" si="108">D100-(D100-$G100)/($G$1-D$1)</f>
        <v>0.49339222843309383</v>
      </c>
      <c r="F100" s="114">
        <f t="shared" ca="1" si="108"/>
        <v>0.48164163070372079</v>
      </c>
      <c r="G100" s="111">
        <f ca="1">INDEX(OFFSET(_summary!$T$26,0,MATCH(MID(CELL("filename",$A$1),FIND("]",CELL("filename",$A$1))+1,255),_summary!$U$25:$AI$25,0),140,1),MATCH($A100,_summary!$U$26:$U$54,0))</f>
        <v>0.46989103297434781</v>
      </c>
      <c r="H100" s="112">
        <f t="shared" ca="1" si="107"/>
        <v>0.39549161942007605</v>
      </c>
      <c r="I100" s="112">
        <f t="shared" ca="1" si="107"/>
        <v>0.32109220586580434</v>
      </c>
      <c r="J100" s="112">
        <f t="shared" ca="1" si="107"/>
        <v>0.2466927923115326</v>
      </c>
      <c r="K100" s="112">
        <f t="shared" ca="1" si="107"/>
        <v>0.17229337875726086</v>
      </c>
      <c r="L100" s="112">
        <f t="shared" ca="1" si="107"/>
        <v>9.7893965202989139E-2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2.3494551648717412E-2</v>
      </c>
    </row>
    <row r="101" spans="1:13" x14ac:dyDescent="0.25">
      <c r="A101" t="s">
        <v>15</v>
      </c>
      <c r="B101">
        <f t="shared" si="101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>
        <f t="shared" ref="E101:F101" ca="1" si="109">D101-(D101-$G101)/($G$1-D$1)</f>
        <v>1.2335222584742065E-5</v>
      </c>
      <c r="F101" s="114">
        <f t="shared" ca="1" si="109"/>
        <v>2.4670445169484134E-5</v>
      </c>
      <c r="G101" s="111">
        <f ca="1">INDEX(OFFSET(_summary!$T$26,0,MATCH(MID(CELL("filename",$A$1),FIND("]",CELL("filename",$A$1))+1,255),_summary!$U$25:$AI$25,0),140,1),MATCH($A101,_summary!$U$26:$U$54,0))</f>
        <v>3.7005667754226197E-5</v>
      </c>
      <c r="H101" s="112">
        <f t="shared" ca="1" si="107"/>
        <v>3.1146437026473715E-5</v>
      </c>
      <c r="I101" s="112">
        <f t="shared" ca="1" si="107"/>
        <v>2.5287206298721233E-5</v>
      </c>
      <c r="J101" s="112">
        <f t="shared" ca="1" si="107"/>
        <v>1.9427975570968751E-5</v>
      </c>
      <c r="K101" s="112">
        <f t="shared" ca="1" si="107"/>
        <v>1.3568744843216271E-5</v>
      </c>
      <c r="L101" s="112">
        <f t="shared" ca="1" si="107"/>
        <v>7.7095141154637905E-6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1.8502833877113115E-6</v>
      </c>
    </row>
    <row r="102" spans="1:13" x14ac:dyDescent="0.25">
      <c r="A102" t="s">
        <v>18</v>
      </c>
      <c r="B102">
        <f t="shared" si="101"/>
        <v>4</v>
      </c>
      <c r="C102" s="114">
        <f ca="1">MAX(0,IFERROR(VLOOKUP(MID(CELL("filename",$A$1),FIND("]",CELL("filename",$A$1))+1,255)&amp;$A102,_datainput!$A$1:$AE$345,4+C$1-1990,FALSE),0))</f>
        <v>0.46873462735739951</v>
      </c>
      <c r="D102" s="114">
        <f ca="1">MAX(0,IFERROR(VLOOKUP(MID(CELL("filename",$A$1),FIND("]",CELL("filename",$A$1))+1,255)&amp;$A102,_datainput!$A$1:$AE$345,4+D$1-1990,FALSE),0))</f>
        <v>0.47035434659943937</v>
      </c>
      <c r="E102" s="114">
        <f t="shared" ref="E102:F102" ca="1" si="110">D102-(D102-$G102)/($G$1-D$1)</f>
        <v>0.45224475231934946</v>
      </c>
      <c r="F102" s="114">
        <f t="shared" ca="1" si="110"/>
        <v>0.43413515803925951</v>
      </c>
      <c r="G102" s="111">
        <f ca="1">INDEX(OFFSET(_summary!$T$26,0,MATCH(MID(CELL("filename",$A$1),FIND("]",CELL("filename",$A$1))+1,255),_summary!$U$25:$AI$25,0),140,1),MATCH($A102,_summary!$U$26:$U$54,0))</f>
        <v>0.4160255637591696</v>
      </c>
      <c r="H102" s="112">
        <f t="shared" ca="1" si="107"/>
        <v>0.35015484949730108</v>
      </c>
      <c r="I102" s="112">
        <f t="shared" ca="1" si="107"/>
        <v>0.28428413523543256</v>
      </c>
      <c r="J102" s="112">
        <f t="shared" ca="1" si="107"/>
        <v>0.21841342097356403</v>
      </c>
      <c r="K102" s="112">
        <f t="shared" ca="1" si="107"/>
        <v>0.15254270671169551</v>
      </c>
      <c r="L102" s="112">
        <f t="shared" ca="1" si="107"/>
        <v>8.6671992449826998E-2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2.0801278187958499E-2</v>
      </c>
    </row>
    <row r="103" spans="1:13" x14ac:dyDescent="0.25">
      <c r="A103" t="s">
        <v>5</v>
      </c>
      <c r="B103">
        <f t="shared" si="101"/>
        <v>4</v>
      </c>
      <c r="C103" s="114">
        <f ca="1">MAX(0,IFERROR(VLOOKUP(MID(CELL("filename",$A$1),FIND("]",CELL("filename",$A$1))+1,255)&amp;$A103,_datainput!$A$1:$AE$345,4+C$1-1990,FALSE),0))</f>
        <v>4.9648087219278797E-2</v>
      </c>
      <c r="D103" s="114">
        <f ca="1">MAX(0,IFERROR(VLOOKUP(MID(CELL("filename",$A$1),FIND("]",CELL("filename",$A$1))+1,255)&amp;$A103,_datainput!$A$1:$AE$345,4+D$1-1990,FALSE),0))</f>
        <v>3.8898367286674937E-2</v>
      </c>
      <c r="E103" s="114">
        <f t="shared" ref="E103:F103" ca="1" si="111">D103-(D103-$G103)/($G$1-D$1)</f>
        <v>4.5738415793233081E-2</v>
      </c>
      <c r="F103" s="114">
        <f t="shared" ca="1" si="111"/>
        <v>5.2578464299791225E-2</v>
      </c>
      <c r="G103" s="111">
        <f ca="1">INDEX(OFFSET(_summary!$T$26,0,MATCH(MID(CELL("filename",$A$1),FIND("]",CELL("filename",$A$1))+1,255),_summary!$U$25:$AI$25,0),140,1),MATCH($A103,_summary!$U$26:$U$54,0))</f>
        <v>5.9418512806349369E-2</v>
      </c>
      <c r="H103" s="112">
        <f t="shared" ca="1" si="107"/>
        <v>5.0010581612010718E-2</v>
      </c>
      <c r="I103" s="112">
        <f t="shared" ca="1" si="107"/>
        <v>4.0602650417672068E-2</v>
      </c>
      <c r="J103" s="112">
        <f t="shared" ca="1" si="107"/>
        <v>3.1194719223333417E-2</v>
      </c>
      <c r="K103" s="112">
        <f t="shared" ca="1" si="107"/>
        <v>2.178678802899477E-2</v>
      </c>
      <c r="L103" s="112">
        <f t="shared" ca="1" si="107"/>
        <v>1.2378856834656121E-2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2.970925640317471E-3</v>
      </c>
    </row>
    <row r="104" spans="1:13" x14ac:dyDescent="0.25">
      <c r="A104" t="s">
        <v>23</v>
      </c>
      <c r="B104">
        <f t="shared" si="101"/>
        <v>4</v>
      </c>
      <c r="C104" s="114">
        <f ca="1">MAX(0,IFERROR(VLOOKUP(MID(CELL("filename",$A$1),FIND("]",CELL("filename",$A$1))+1,255)&amp;$A104,_datainput!$A$1:$AE$345,4+C$1-1990,FALSE),0))</f>
        <v>5.4452116224877244E-2</v>
      </c>
      <c r="D104" s="114">
        <f ca="1">MAX(0,IFERROR(VLOOKUP(MID(CELL("filename",$A$1),FIND("]",CELL("filename",$A$1))+1,255)&amp;$A104,_datainput!$A$1:$AE$345,4+D$1-1990,FALSE),0))</f>
        <v>5.5023805833746171E-2</v>
      </c>
      <c r="E104" s="114">
        <f t="shared" ref="E104:F104" ca="1" si="112">D104-(D104-$G104)/($G$1-D$1)</f>
        <v>5.118706896870126E-2</v>
      </c>
      <c r="F104" s="114">
        <f t="shared" ca="1" si="112"/>
        <v>4.7350332103656342E-2</v>
      </c>
      <c r="G104" s="111">
        <f ca="1">INDEX(OFFSET(_summary!$T$26,0,MATCH(MID(CELL("filename",$A$1),FIND("]",CELL("filename",$A$1))+1,255),_summary!$U$25:$AI$25,0),140,1),MATCH($A104,_summary!$U$26:$U$54,0))</f>
        <v>4.3513595238611431E-2</v>
      </c>
      <c r="H104" s="112">
        <f t="shared" ca="1" si="107"/>
        <v>3.6623942659164618E-2</v>
      </c>
      <c r="I104" s="112">
        <f t="shared" ca="1" si="107"/>
        <v>2.9734290079717809E-2</v>
      </c>
      <c r="J104" s="112">
        <f t="shared" ca="1" si="107"/>
        <v>2.2844637500270999E-2</v>
      </c>
      <c r="K104" s="112">
        <f t="shared" ca="1" si="107"/>
        <v>1.595498492082419E-2</v>
      </c>
      <c r="L104" s="112">
        <f t="shared" ca="1" si="107"/>
        <v>9.0653323413773818E-3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2.1756797619305736E-3</v>
      </c>
    </row>
    <row r="105" spans="1:13" x14ac:dyDescent="0.25">
      <c r="A105" t="s">
        <v>24</v>
      </c>
      <c r="B105">
        <f t="shared" si="101"/>
        <v>4</v>
      </c>
      <c r="C105" s="114">
        <f ca="1">MAX(0,IFERROR(VLOOKUP(MID(CELL("filename",$A$1),FIND("]",CELL("filename",$A$1))+1,255)&amp;$A105,_datainput!$A$1:$AE$345,4+C$1-1990,FALSE),0))</f>
        <v>2.023671686501707E-2</v>
      </c>
      <c r="D105" s="114">
        <f ca="1">MAX(0,IFERROR(VLOOKUP(MID(CELL("filename",$A$1),FIND("]",CELL("filename",$A$1))+1,255)&amp;$A105,_datainput!$A$1:$AE$345,4+D$1-1990,FALSE),0))</f>
        <v>2.6671475248004832E-2</v>
      </c>
      <c r="E105" s="114">
        <f t="shared" ref="E105:F105" ca="1" si="113">D105-(D105-$G105)/($G$1-D$1)</f>
        <v>2.2335221653361347E-2</v>
      </c>
      <c r="F105" s="114">
        <f t="shared" ca="1" si="113"/>
        <v>1.7998968058717861E-2</v>
      </c>
      <c r="G105" s="111">
        <f ca="1">INDEX(OFFSET(_summary!$T$26,0,MATCH(MID(CELL("filename",$A$1),FIND("]",CELL("filename",$A$1))+1,255),_summary!$U$25:$AI$25,0),140,1),MATCH($A105,_summary!$U$26:$U$54,0))</f>
        <v>1.3662714464074379E-2</v>
      </c>
      <c r="H105" s="112">
        <f t="shared" ca="1" si="107"/>
        <v>1.1499451340595936E-2</v>
      </c>
      <c r="I105" s="112">
        <f t="shared" ca="1" si="107"/>
        <v>9.3361882171174929E-3</v>
      </c>
      <c r="J105" s="112">
        <f t="shared" ca="1" si="107"/>
        <v>7.1729250936390498E-3</v>
      </c>
      <c r="K105" s="112">
        <f t="shared" ca="1" si="107"/>
        <v>5.0096619701606067E-3</v>
      </c>
      <c r="L105" s="112">
        <f t="shared" ca="1" si="107"/>
        <v>2.8463988466821632E-3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6.8313572320371954E-4</v>
      </c>
    </row>
    <row r="106" spans="1:13" x14ac:dyDescent="0.25">
      <c r="A106" t="s">
        <v>27</v>
      </c>
      <c r="B106">
        <f t="shared" si="101"/>
        <v>4</v>
      </c>
      <c r="C106" s="114">
        <f ca="1">MAX(0,IFERROR(VLOOKUP(MID(CELL("filename",$A$1),FIND("]",CELL("filename",$A$1))+1,255)&amp;$A106,_datainput!$A$1:$AE$345,4+C$1-1990,FALSE),0))</f>
        <v>0.39255616091869927</v>
      </c>
      <c r="D106" s="114">
        <f ca="1">MAX(0,IFERROR(VLOOKUP(MID(CELL("filename",$A$1),FIND("]",CELL("filename",$A$1))+1,255)&amp;$A106,_datainput!$A$1:$AE$345,4+D$1-1990,FALSE),0))</f>
        <v>0.38432260521697426</v>
      </c>
      <c r="E106" s="114">
        <f t="shared" ref="E106:F106" ca="1" si="114">D106-(D106-$G106)/($G$1-D$1)</f>
        <v>0.39629465644375211</v>
      </c>
      <c r="F106" s="114">
        <f t="shared" ca="1" si="114"/>
        <v>0.40826670767052997</v>
      </c>
      <c r="G106" s="111">
        <f ca="1">INDEX(OFFSET(_summary!$T$26,0,MATCH(MID(CELL("filename",$A$1),FIND("]",CELL("filename",$A$1))+1,255),_summary!$U$25:$AI$25,0),140,1),MATCH($A106,_summary!$U$26:$U$54,0))</f>
        <v>0.42023875889730777</v>
      </c>
      <c r="H106" s="112">
        <f t="shared" ca="1" si="107"/>
        <v>0.35370095540523405</v>
      </c>
      <c r="I106" s="112">
        <f t="shared" ca="1" si="107"/>
        <v>0.28716315191316033</v>
      </c>
      <c r="J106" s="112">
        <f t="shared" ca="1" si="107"/>
        <v>0.22062534842108661</v>
      </c>
      <c r="K106" s="112">
        <f t="shared" ca="1" si="107"/>
        <v>0.15408754492901289</v>
      </c>
      <c r="L106" s="112">
        <f t="shared" ca="1" si="107"/>
        <v>8.7549741436939152E-2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2.1011937944865406E-2</v>
      </c>
    </row>
    <row r="107" spans="1:13" x14ac:dyDescent="0.25">
      <c r="A107" t="s">
        <v>29</v>
      </c>
      <c r="B107">
        <f t="shared" si="101"/>
        <v>4</v>
      </c>
      <c r="C107" s="114">
        <f ca="1">MAX(0,IFERROR(VLOOKUP(MID(CELL("filename",$A$1),FIND("]",CELL("filename",$A$1))+1,255)&amp;$A107,_datainput!$A$1:$AE$345,4+C$1-1990,FALSE),0))</f>
        <v>0.11877566570924532</v>
      </c>
      <c r="D107" s="114">
        <f ca="1">MAX(0,IFERROR(VLOOKUP(MID(CELL("filename",$A$1),FIND("]",CELL("filename",$A$1))+1,255)&amp;$A107,_datainput!$A$1:$AE$345,4+D$1-1990,FALSE),0))</f>
        <v>1.350777326869103E-2</v>
      </c>
      <c r="E107" s="114">
        <f t="shared" ref="E107:F107" ca="1" si="115">D107-(D107-$G107)/($G$1-D$1)</f>
        <v>3.7969736467895462E-2</v>
      </c>
      <c r="F107" s="114">
        <f t="shared" ca="1" si="115"/>
        <v>6.2431699667099889E-2</v>
      </c>
      <c r="G107" s="111">
        <f ca="1">INDEX(OFFSET(_summary!$T$26,0,MATCH(MID(CELL("filename",$A$1),FIND("]",CELL("filename",$A$1))+1,255),_summary!$U$25:$AI$25,0),140,1),MATCH($A107,_summary!$U$26:$U$54,0))</f>
        <v>8.6893662866304316E-2</v>
      </c>
      <c r="H107" s="112">
        <f t="shared" ca="1" si="107"/>
        <v>7.3135499579139465E-2</v>
      </c>
      <c r="I107" s="112">
        <f t="shared" ca="1" si="107"/>
        <v>5.9377336291974614E-2</v>
      </c>
      <c r="J107" s="112">
        <f t="shared" ca="1" si="107"/>
        <v>4.5619173004809763E-2</v>
      </c>
      <c r="K107" s="112">
        <f t="shared" ca="1" si="107"/>
        <v>3.1861009717644918E-2</v>
      </c>
      <c r="L107" s="112">
        <f t="shared" ca="1" si="107"/>
        <v>1.8102846430480071E-2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4.3446831433152193E-3</v>
      </c>
    </row>
    <row r="108" spans="1:13" x14ac:dyDescent="0.25">
      <c r="A108" t="s">
        <v>8</v>
      </c>
      <c r="B108">
        <f t="shared" si="101"/>
        <v>4</v>
      </c>
      <c r="C108" s="114">
        <f ca="1">MAX(0,IFERROR(VLOOKUP(MID(CELL("filename",$A$1),FIND("]",CELL("filename",$A$1))+1,255)&amp;$A108,_datainput!$A$1:$AE$345,4+C$1-1990,FALSE),0))</f>
        <v>1.8590332774287178E-3</v>
      </c>
      <c r="D108" s="114">
        <f ca="1">MAX(0,IFERROR(VLOOKUP(MID(CELL("filename",$A$1),FIND("]",CELL("filename",$A$1))+1,255)&amp;$A108,_datainput!$A$1:$AE$345,4+D$1-1990,FALSE),0))</f>
        <v>1.9070879210922262E-3</v>
      </c>
      <c r="E108" s="114">
        <f t="shared" ref="E108:F108" ca="1" si="116">D108-(D108-$G108)/($G$1-D$1)</f>
        <v>1.7884659573953955E-3</v>
      </c>
      <c r="F108" s="114">
        <f t="shared" ca="1" si="116"/>
        <v>1.6698439936985651E-3</v>
      </c>
      <c r="G108" s="111">
        <f ca="1">INDEX(OFFSET(_summary!$T$26,0,MATCH(MID(CELL("filename",$A$1),FIND("]",CELL("filename",$A$1))+1,255),_summary!$U$25:$AI$25,0),140,1),MATCH($A108,_summary!$U$26:$U$54,0))</f>
        <v>1.5512220300017345E-3</v>
      </c>
      <c r="H108" s="112">
        <f t="shared" ca="1" si="107"/>
        <v>1.3056118752514598E-3</v>
      </c>
      <c r="I108" s="112">
        <f t="shared" ca="1" si="107"/>
        <v>1.0600017205011853E-3</v>
      </c>
      <c r="J108" s="112">
        <f t="shared" ca="1" si="107"/>
        <v>8.1439156575091067E-4</v>
      </c>
      <c r="K108" s="112">
        <f t="shared" ca="1" si="107"/>
        <v>5.6878141100063606E-4</v>
      </c>
      <c r="L108" s="112">
        <f t="shared" ca="1" si="107"/>
        <v>3.2317125625036145E-4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7.756110150008679E-5</v>
      </c>
    </row>
    <row r="109" spans="1:13" x14ac:dyDescent="0.25">
      <c r="A109" t="s">
        <v>6</v>
      </c>
      <c r="B109">
        <f t="shared" si="101"/>
        <v>4</v>
      </c>
      <c r="C109" s="114">
        <f ca="1">MAX(0,IFERROR(VLOOKUP(MID(CELL("filename",$A$1),FIND("]",CELL("filename",$A$1))+1,255)&amp;$A109,_datainput!$A$1:$AE$345,4+C$1-1990,FALSE),0))</f>
        <v>5.8247380363093725E-3</v>
      </c>
      <c r="D109" s="114">
        <f ca="1">MAX(0,IFERROR(VLOOKUP(MID(CELL("filename",$A$1),FIND("]",CELL("filename",$A$1))+1,255)&amp;$A109,_datainput!$A$1:$AE$345,4+D$1-1990,FALSE),0))</f>
        <v>5.7942074114301851E-3</v>
      </c>
      <c r="E109" s="114">
        <f t="shared" ref="E109:F109" ca="1" si="117">D109-(D109-$G109)/($G$1-D$1)</f>
        <v>6.015072533921766E-3</v>
      </c>
      <c r="F109" s="114">
        <f t="shared" ca="1" si="117"/>
        <v>6.2359376564133477E-3</v>
      </c>
      <c r="G109" s="111">
        <f ca="1">INDEX(OFFSET(_summary!$T$26,0,MATCH(MID(CELL("filename",$A$1),FIND("]",CELL("filename",$A$1))+1,255),_summary!$U$25:$AI$25,0),140,1),MATCH($A109,_summary!$U$26:$U$54,0))</f>
        <v>6.4568027789049286E-3</v>
      </c>
      <c r="H109" s="112">
        <f t="shared" ca="1" si="107"/>
        <v>5.4344756722449813E-3</v>
      </c>
      <c r="I109" s="112">
        <f t="shared" ca="1" si="107"/>
        <v>4.4121485655850348E-3</v>
      </c>
      <c r="J109" s="112">
        <f t="shared" ca="1" si="107"/>
        <v>3.3898214589250875E-3</v>
      </c>
      <c r="K109" s="112">
        <f t="shared" ca="1" si="107"/>
        <v>2.3674943522651406E-3</v>
      </c>
      <c r="L109" s="112">
        <f t="shared" ca="1" si="107"/>
        <v>1.3451672456051937E-3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3.2284013894524671E-4</v>
      </c>
    </row>
    <row r="110" spans="1:13" x14ac:dyDescent="0.25">
      <c r="A110" t="s">
        <v>21</v>
      </c>
      <c r="B110">
        <f t="shared" si="101"/>
        <v>4</v>
      </c>
      <c r="C110" s="114">
        <f ca="1">MAX(0,IFERROR(VLOOKUP(MID(CELL("filename",$A$1),FIND("]",CELL("filename",$A$1))+1,255)&amp;$A110,_datainput!$A$1:$AE$345,4+C$1-1990,FALSE),0))</f>
        <v>5.1034058371174855E-2</v>
      </c>
      <c r="D110" s="114">
        <f ca="1">MAX(0,IFERROR(VLOOKUP(MID(CELL("filename",$A$1),FIND("]",CELL("filename",$A$1))+1,255)&amp;$A110,_datainput!$A$1:$AE$345,4+D$1-1990,FALSE),0))</f>
        <v>4.426360221101322E-2</v>
      </c>
      <c r="E110" s="114">
        <f t="shared" ref="E110:F110" ca="1" si="118">D110-(D110-$G110)/($G$1-D$1)</f>
        <v>4.8636161404054704E-2</v>
      </c>
      <c r="F110" s="114">
        <f t="shared" ca="1" si="118"/>
        <v>5.3008720597096187E-2</v>
      </c>
      <c r="G110" s="111">
        <f ca="1">INDEX(OFFSET(_summary!$T$26,0,MATCH(MID(CELL("filename",$A$1),FIND("]",CELL("filename",$A$1))+1,255),_summary!$U$25:$AI$25,0),140,1),MATCH($A110,_summary!$U$26:$U$54,0))</f>
        <v>5.7381279790137678E-2</v>
      </c>
      <c r="H110" s="112">
        <f t="shared" ca="1" si="107"/>
        <v>4.8295910490032547E-2</v>
      </c>
      <c r="I110" s="112">
        <f t="shared" ca="1" si="107"/>
        <v>3.9210541189927416E-2</v>
      </c>
      <c r="J110" s="112">
        <f t="shared" ca="1" si="107"/>
        <v>3.0125171889822284E-2</v>
      </c>
      <c r="K110" s="112">
        <f t="shared" ca="1" si="107"/>
        <v>2.1039802589717153E-2</v>
      </c>
      <c r="L110" s="112">
        <f t="shared" ca="1" si="107"/>
        <v>1.1954433289612021E-2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2.8690639895068864E-3</v>
      </c>
    </row>
    <row r="111" spans="1:13" x14ac:dyDescent="0.25">
      <c r="A111" t="s">
        <v>10</v>
      </c>
      <c r="B111">
        <f t="shared" si="101"/>
        <v>4</v>
      </c>
      <c r="C111" s="114">
        <f ca="1">MAX(0,IFERROR(VLOOKUP(MID(CELL("filename",$A$1),FIND("]",CELL("filename",$A$1))+1,255)&amp;$A111,_datainput!$A$1:$AE$345,4+C$1-1990,FALSE),0))</f>
        <v>2.0173795505149666E-4</v>
      </c>
      <c r="D111" s="114">
        <f ca="1">MAX(0,IFERROR(VLOOKUP(MID(CELL("filename",$A$1),FIND("]",CELL("filename",$A$1))+1,255)&amp;$A111,_datainput!$A$1:$AE$345,4+D$1-1990,FALSE),0))</f>
        <v>0</v>
      </c>
      <c r="E111" s="114">
        <f t="shared" ref="E111:F111" ca="1" si="119">D111-(D111-$G111)/($G$1-D$1)</f>
        <v>0</v>
      </c>
      <c r="F111" s="114">
        <f t="shared" ca="1" si="119"/>
        <v>0</v>
      </c>
      <c r="G111" s="111">
        <f ca="1">INDEX(OFFSET(_summary!$T$26,0,MATCH(MID(CELL("filename",$A$1),FIND("]",CELL("filename",$A$1))+1,255),_summary!$U$25:$AI$25,0),140,1),MATCH($A111,_summary!$U$26:$U$54,0))</f>
        <v>0</v>
      </c>
      <c r="H111" s="112">
        <f t="shared" ca="1" si="107"/>
        <v>0</v>
      </c>
      <c r="I111" s="112">
        <f t="shared" ca="1" si="107"/>
        <v>0</v>
      </c>
      <c r="J111" s="112">
        <f t="shared" ca="1" si="107"/>
        <v>0</v>
      </c>
      <c r="K111" s="112">
        <f t="shared" ca="1" si="107"/>
        <v>0</v>
      </c>
      <c r="L111" s="112">
        <f t="shared" ca="1" si="107"/>
        <v>0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0</v>
      </c>
    </row>
    <row r="112" spans="1:13" x14ac:dyDescent="0.25">
      <c r="A112" t="s">
        <v>20</v>
      </c>
      <c r="B112">
        <f t="shared" si="101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120">D112-(D112-$G112)/($G$1-D$1)</f>
        <v>0</v>
      </c>
      <c r="F112" s="114">
        <f t="shared" ca="1" si="120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ca="1" si="107"/>
        <v>0</v>
      </c>
      <c r="I112" s="112">
        <f t="shared" ca="1" si="107"/>
        <v>0</v>
      </c>
      <c r="J112" s="112">
        <f t="shared" ca="1" si="107"/>
        <v>0</v>
      </c>
      <c r="K112" s="112">
        <f t="shared" ca="1" si="107"/>
        <v>0</v>
      </c>
      <c r="L112" s="112">
        <f t="shared" ca="1" si="107"/>
        <v>0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</v>
      </c>
    </row>
    <row r="113" spans="1:13" x14ac:dyDescent="0.25">
      <c r="A113" t="s">
        <v>26</v>
      </c>
      <c r="B113">
        <f t="shared" si="101"/>
        <v>4</v>
      </c>
      <c r="C113" s="114">
        <f ca="1">MAX(0,IFERROR(VLOOKUP(MID(CELL("filename",$A$1),FIND("]",CELL("filename",$A$1))+1,255)&amp;$A113,_datainput!$A$1:$AE$345,4+C$1-1990,FALSE),0))</f>
        <v>0.13532852752805602</v>
      </c>
      <c r="D113" s="114">
        <f ca="1">MAX(0,IFERROR(VLOOKUP(MID(CELL("filename",$A$1),FIND("]",CELL("filename",$A$1))+1,255)&amp;$A113,_datainput!$A$1:$AE$345,4+D$1-1990,FALSE),0))</f>
        <v>0.12837065772160539</v>
      </c>
      <c r="E113" s="114">
        <f t="shared" ref="E113:F113" ca="1" si="121">D113-(D113-$G113)/($G$1-D$1)</f>
        <v>0.14378741351893379</v>
      </c>
      <c r="F113" s="114">
        <f t="shared" ca="1" si="121"/>
        <v>0.15920416931626219</v>
      </c>
      <c r="G113" s="111">
        <f ca="1">INDEX(OFFSET(_summary!$T$26,0,MATCH(MID(CELL("filename",$A$1),FIND("]",CELL("filename",$A$1))+1,255),_summary!$U$25:$AI$25,0),140,1),MATCH($A113,_summary!$U$26:$U$54,0))</f>
        <v>0.17462092511359059</v>
      </c>
      <c r="H113" s="112">
        <f t="shared" ca="1" si="107"/>
        <v>0.1469726119706054</v>
      </c>
      <c r="I113" s="112">
        <f t="shared" ca="1" si="107"/>
        <v>0.11932429882762023</v>
      </c>
      <c r="J113" s="112">
        <f t="shared" ca="1" si="107"/>
        <v>9.1675985684635058E-2</v>
      </c>
      <c r="K113" s="112">
        <f t="shared" ca="1" si="107"/>
        <v>6.4027672541649885E-2</v>
      </c>
      <c r="L113" s="112">
        <f t="shared" ca="1" si="107"/>
        <v>3.6379359398664712E-2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8.7310462556795376E-3</v>
      </c>
    </row>
    <row r="114" spans="1:13" x14ac:dyDescent="0.25">
      <c r="A114" t="s">
        <v>7</v>
      </c>
      <c r="B114">
        <f t="shared" si="101"/>
        <v>4</v>
      </c>
      <c r="C114" s="114">
        <f ca="1">MAX(0,IFERROR(VLOOKUP(MID(CELL("filename",$A$1),FIND("]",CELL("filename",$A$1))+1,255)&amp;$A114,_datainput!$A$1:$AE$345,4+C$1-1990,FALSE),0))</f>
        <v>0.18835445473008539</v>
      </c>
      <c r="D114" s="114">
        <f ca="1">MAX(0,IFERROR(VLOOKUP(MID(CELL("filename",$A$1),FIND("]",CELL("filename",$A$1))+1,255)&amp;$A114,_datainput!$A$1:$AE$345,4+D$1-1990,FALSE),0))</f>
        <v>0.18194328550336553</v>
      </c>
      <c r="E114" s="114">
        <f t="shared" ref="E114:F114" ca="1" si="122">D114-(D114-$G114)/($G$1-D$1)</f>
        <v>0.18392234240614397</v>
      </c>
      <c r="F114" s="114">
        <f t="shared" ca="1" si="122"/>
        <v>0.18590139930892241</v>
      </c>
      <c r="G114" s="111">
        <f ca="1">INDEX(OFFSET(_summary!$T$26,0,MATCH(MID(CELL("filename",$A$1),FIND("]",CELL("filename",$A$1))+1,255),_summary!$U$25:$AI$25,0),140,1),MATCH($A114,_summary!$U$26:$U$54,0))</f>
        <v>0.18788045621170088</v>
      </c>
      <c r="H114" s="112">
        <f t="shared" ca="1" si="107"/>
        <v>0.1581327173115149</v>
      </c>
      <c r="I114" s="112">
        <f t="shared" ca="1" si="107"/>
        <v>0.12838497841132893</v>
      </c>
      <c r="J114" s="112">
        <f t="shared" ca="1" si="107"/>
        <v>9.8637239511142949E-2</v>
      </c>
      <c r="K114" s="112">
        <f t="shared" ca="1" si="107"/>
        <v>6.8889500610956986E-2</v>
      </c>
      <c r="L114" s="112">
        <f t="shared" ca="1" si="107"/>
        <v>3.9141761710771023E-2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9.3940228105850523E-3</v>
      </c>
    </row>
    <row r="115" spans="1:13" x14ac:dyDescent="0.25">
      <c r="A115" t="s">
        <v>9</v>
      </c>
      <c r="B115">
        <f t="shared" si="101"/>
        <v>4</v>
      </c>
      <c r="C115" s="114">
        <f ca="1">MAX(0,IFERROR(VLOOKUP(MID(CELL("filename",$A$1),FIND("]",CELL("filename",$A$1))+1,255)&amp;$A115,_datainput!$A$1:$AE$345,4+C$1-1990,FALSE),0))</f>
        <v>8.0311922667298634E-3</v>
      </c>
      <c r="D115" s="114">
        <f ca="1">MAX(0,IFERROR(VLOOKUP(MID(CELL("filename",$A$1),FIND("]",CELL("filename",$A$1))+1,255)&amp;$A115,_datainput!$A$1:$AE$345,4+D$1-1990,FALSE),0))</f>
        <v>7.1457927407213599E-3</v>
      </c>
      <c r="E115" s="114">
        <f t="shared" ref="E115:F115" ca="1" si="123">D115-(D115-$G115)/($G$1-D$1)</f>
        <v>9.5474045905089584E-3</v>
      </c>
      <c r="F115" s="114">
        <f t="shared" ca="1" si="123"/>
        <v>1.1949016440296556E-2</v>
      </c>
      <c r="G115" s="111">
        <f ca="1">INDEX(OFFSET(_summary!$T$26,0,MATCH(MID(CELL("filename",$A$1),FIND("]",CELL("filename",$A$1))+1,255),_summary!$U$25:$AI$25,0),140,1),MATCH($A115,_summary!$U$26:$U$54,0))</f>
        <v>1.4350628290084155E-2</v>
      </c>
      <c r="H115" s="112">
        <f t="shared" ref="H115:L117" ca="1" si="124">G115-5*(G115-$M115)/($M$1-G$1)</f>
        <v>1.2078445477487498E-2</v>
      </c>
      <c r="I115" s="112">
        <f t="shared" ca="1" si="124"/>
        <v>9.8062626648908399E-3</v>
      </c>
      <c r="J115" s="112">
        <f t="shared" ca="1" si="124"/>
        <v>7.5340798522941822E-3</v>
      </c>
      <c r="K115" s="112">
        <f t="shared" ca="1" si="124"/>
        <v>5.2618970396975245E-3</v>
      </c>
      <c r="L115" s="112">
        <f t="shared" ca="1" si="124"/>
        <v>2.9897142271008664E-3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7.1753141450420839E-4</v>
      </c>
    </row>
    <row r="116" spans="1:13" x14ac:dyDescent="0.25">
      <c r="A116" t="s">
        <v>14</v>
      </c>
      <c r="B116">
        <f t="shared" si="101"/>
        <v>4</v>
      </c>
      <c r="C116" s="114">
        <f ca="1">MAX(0,IFERROR(VLOOKUP(MID(CELL("filename",$A$1),FIND("]",CELL("filename",$A$1))+1,255)&amp;$A116,_datainput!$A$1:$AE$345,4+C$1-1990,FALSE),0))</f>
        <v>0.4674021333470969</v>
      </c>
      <c r="D116" s="114">
        <f ca="1">MAX(0,IFERROR(VLOOKUP(MID(CELL("filename",$A$1),FIND("]",CELL("filename",$A$1))+1,255)&amp;$A116,_datainput!$A$1:$AE$345,4+D$1-1990,FALSE),0))</f>
        <v>0.4674021333470969</v>
      </c>
      <c r="E116" s="114">
        <f t="shared" ref="E116:F116" ca="1" si="125">D116-(D116-$G116)/($G$1-D$1)</f>
        <v>0.47792540343375139</v>
      </c>
      <c r="F116" s="114">
        <f t="shared" ca="1" si="125"/>
        <v>0.48844867352040588</v>
      </c>
      <c r="G116" s="111">
        <f ca="1">INDEX(OFFSET(_summary!$T$26,0,MATCH(MID(CELL("filename",$A$1),FIND("]",CELL("filename",$A$1))+1,255),_summary!$U$25:$AI$25,0),140,1),MATCH($A116,_summary!$U$26:$U$54,0))</f>
        <v>0.49897194360706032</v>
      </c>
      <c r="H116" s="112">
        <f t="shared" ca="1" si="124"/>
        <v>0.41996805253594244</v>
      </c>
      <c r="I116" s="112">
        <f t="shared" ca="1" si="124"/>
        <v>0.34096416146482456</v>
      </c>
      <c r="J116" s="112">
        <f t="shared" ca="1" si="124"/>
        <v>0.26196027039370667</v>
      </c>
      <c r="K116" s="112">
        <f t="shared" ca="1" si="124"/>
        <v>0.18295637932258879</v>
      </c>
      <c r="L116" s="112">
        <f t="shared" ca="1" si="124"/>
        <v>0.10395248825147091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2.4948597180353038E-2</v>
      </c>
    </row>
    <row r="117" spans="1:13" x14ac:dyDescent="0.25">
      <c r="A117" t="s">
        <v>4</v>
      </c>
      <c r="B117">
        <f t="shared" si="101"/>
        <v>4</v>
      </c>
      <c r="C117" s="114">
        <f ca="1">MAX(0,IFERROR(VLOOKUP(MID(CELL("filename",$A$1),FIND("]",CELL("filename",$A$1))+1,255)&amp;$A117,_datainput!$A$1:$AE$345,4+C$1-1990,FALSE),0))</f>
        <v>7.1645698868133351E-2</v>
      </c>
      <c r="D117" s="114">
        <f ca="1">MAX(0,IFERROR(VLOOKUP(MID(CELL("filename",$A$1),FIND("]",CELL("filename",$A$1))+1,255)&amp;$A117,_datainput!$A$1:$AE$345,4+D$1-1990,FALSE),0))</f>
        <v>7.2441861139214386E-2</v>
      </c>
      <c r="E117" s="114">
        <f t="shared" ref="E117:F117" ca="1" si="126">D117-(D117-$G117)/($G$1-D$1)</f>
        <v>7.1819107485661282E-2</v>
      </c>
      <c r="F117" s="114">
        <f t="shared" ca="1" si="126"/>
        <v>7.1196353832108178E-2</v>
      </c>
      <c r="G117" s="111">
        <f ca="1">INDEX(OFFSET(_summary!$T$26,0,MATCH(MID(CELL("filename",$A$1),FIND("]",CELL("filename",$A$1))+1,255),_summary!$U$25:$AI$25,0),140,1),MATCH($A117,_summary!$U$26:$U$54,0))</f>
        <v>7.057360017855506E-2</v>
      </c>
      <c r="H117" s="112">
        <f t="shared" ca="1" si="124"/>
        <v>5.9399446816950509E-2</v>
      </c>
      <c r="I117" s="112">
        <f t="shared" ca="1" si="124"/>
        <v>4.8225293455345958E-2</v>
      </c>
      <c r="J117" s="112">
        <f t="shared" ca="1" si="124"/>
        <v>3.7051140093741407E-2</v>
      </c>
      <c r="K117" s="112">
        <f t="shared" ca="1" si="124"/>
        <v>2.5876986732136856E-2</v>
      </c>
      <c r="L117" s="112">
        <f t="shared" ca="1" si="124"/>
        <v>1.4702833370532306E-2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3.5286800089277563E-3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FF995-60BF-4668-9FB4-4F52F726E047}">
  <sheetPr codeName="Sheet9"/>
  <dimension ref="A1:R117"/>
  <sheetViews>
    <sheetView workbookViewId="0">
      <selection activeCell="S10" sqref="S10"/>
    </sheetView>
  </sheetViews>
  <sheetFormatPr defaultRowHeight="15" x14ac:dyDescent="0.25"/>
  <cols>
    <col min="8" max="8" width="9.28515625" bestFit="1" customWidth="1" collapsed="1"/>
    <col min="9" max="9" width="9.5703125" bestFit="1" customWidth="1" collapsed="1"/>
    <col min="10" max="10" width="11.5703125" bestFit="1" customWidth="1" collapsed="1"/>
    <col min="11" max="11" width="12.5703125" bestFit="1" customWidth="1" collapsed="1"/>
    <col min="12" max="12" width="14.7109375" bestFit="1" customWidth="1" collapsed="1"/>
  </cols>
  <sheetData>
    <row r="1" spans="1:18" x14ac:dyDescent="0.25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25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4.4526127769809578E-3</v>
      </c>
      <c r="D2" s="114">
        <f ca="1">MAX(0,IFERROR(VLOOKUP(MID(CELL("filename",$A$1),FIND("]",CELL("filename",$A$1))+1,255)&amp;$A2,_datainput!$A$1:$AE$345,4+D$1-1990,FALSE),0))</f>
        <v>4.4332788165252351E-3</v>
      </c>
      <c r="E2" s="114">
        <f ca="1">D2-(D2-$G2)/($G$1-D$1)</f>
        <v>5.0046393837944667E-3</v>
      </c>
      <c r="F2" s="114">
        <f ca="1">E2-(E2-$G2)/($G$1-E$1)</f>
        <v>5.5759999510636982E-3</v>
      </c>
      <c r="G2" s="111">
        <f ca="1">INDEX(OFFSET(_summary!$T$26,0,MATCH(MID(CELL("filename",$A$1),FIND("]",CELL("filename",$A$1))+1,255),_summary!$U$25:$AI$25,0),140,1),MATCH($A2,_summary!$U$26:$U$54,0))</f>
        <v>6.1473605183329288E-3</v>
      </c>
      <c r="H2" s="112">
        <f ca="1">G2-5*(G2-$M2)/($M$1-G$1)</f>
        <v>5.8399924924162827E-3</v>
      </c>
      <c r="I2" s="112">
        <f t="shared" ref="I2:L2" ca="1" si="0">H2-5*(H2-$M2)/($M$1-H$1)</f>
        <v>5.5326244664996365E-3</v>
      </c>
      <c r="J2" s="112">
        <f t="shared" ca="1" si="0"/>
        <v>5.2252564405829895E-3</v>
      </c>
      <c r="K2" s="112">
        <f t="shared" ca="1" si="0"/>
        <v>4.9178884146663434E-3</v>
      </c>
      <c r="L2" s="112">
        <f t="shared" ca="1" si="0"/>
        <v>4.6105203887496973E-3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4.3031523628330503E-3</v>
      </c>
      <c r="N2" s="1"/>
      <c r="O2" s="1"/>
      <c r="P2" s="1"/>
      <c r="Q2" s="1"/>
      <c r="R2" s="1"/>
    </row>
    <row r="3" spans="1:18" x14ac:dyDescent="0.25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1.6114627973680178E-2</v>
      </c>
      <c r="D3" s="114">
        <f ca="1">MAX(0,IFERROR(VLOOKUP(MID(CELL("filename",$A$1),FIND("]",CELL("filename",$A$1))+1,255)&amp;$A3,_datainput!$A$1:$AE$345,4+D$1-1990,FALSE),0))</f>
        <v>1.5565969189783969E-2</v>
      </c>
      <c r="E3" s="114">
        <f t="shared" ref="E3:F3" ca="1" si="1">D3-(D3-$G3)/($G$1-D$1)</f>
        <v>1.7292338816083743E-2</v>
      </c>
      <c r="F3" s="114">
        <f t="shared" ca="1" si="1"/>
        <v>1.9018708442383517E-2</v>
      </c>
      <c r="G3" s="111">
        <f ca="1">INDEX(OFFSET(_summary!$T$26,0,MATCH(MID(CELL("filename",$A$1),FIND("]",CELL("filename",$A$1))+1,255),_summary!$U$25:$AI$25,0),140,1),MATCH($A3,_summary!$U$26:$U$54,0))</f>
        <v>2.0745078068683292E-2</v>
      </c>
      <c r="H3" s="112">
        <f t="shared" ref="H3:L18" ca="1" si="2">G3-5*(G3-$M3)/($M$1-G$1)</f>
        <v>1.9707824165249126E-2</v>
      </c>
      <c r="I3" s="112">
        <f t="shared" ca="1" si="2"/>
        <v>1.8670570261814963E-2</v>
      </c>
      <c r="J3" s="112">
        <f t="shared" ca="1" si="2"/>
        <v>1.7633316358380797E-2</v>
      </c>
      <c r="K3" s="112">
        <f t="shared" ca="1" si="2"/>
        <v>1.6596062454946631E-2</v>
      </c>
      <c r="L3" s="112">
        <f t="shared" ca="1" si="2"/>
        <v>1.5558808551512468E-2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1.4521554648078304E-2</v>
      </c>
      <c r="N3" s="1"/>
      <c r="O3" s="1"/>
      <c r="P3" s="1"/>
      <c r="Q3" s="1"/>
      <c r="R3" s="1"/>
    </row>
    <row r="4" spans="1:18" x14ac:dyDescent="0.25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0.14342789089485422</v>
      </c>
      <c r="D4" s="114">
        <f ca="1">MAX(0,IFERROR(VLOOKUP(MID(CELL("filename",$A$1),FIND("]",CELL("filename",$A$1))+1,255)&amp;$A4,_datainput!$A$1:$AE$345,4+D$1-1990,FALSE),0))</f>
        <v>0.14866602802422252</v>
      </c>
      <c r="E4" s="114">
        <f t="shared" ref="E4:F4" ca="1" si="3">D4-(D4-$G4)/($G$1-D$1)</f>
        <v>0.15756304124639564</v>
      </c>
      <c r="F4" s="114">
        <f t="shared" ca="1" si="3"/>
        <v>0.16646005446856876</v>
      </c>
      <c r="G4" s="111">
        <f ca="1">INDEX(OFFSET(_summary!$T$26,0,MATCH(MID(CELL("filename",$A$1),FIND("]",CELL("filename",$A$1))+1,255),_summary!$U$25:$AI$25,0),140,1),MATCH($A4,_summary!$U$26:$U$54,0))</f>
        <v>0.17535706769074189</v>
      </c>
      <c r="H4" s="112">
        <f t="shared" ca="1" si="2"/>
        <v>0.1665892143062048</v>
      </c>
      <c r="I4" s="112">
        <f t="shared" ca="1" si="2"/>
        <v>0.15782136092166771</v>
      </c>
      <c r="J4" s="112">
        <f t="shared" ca="1" si="2"/>
        <v>0.14905350753713062</v>
      </c>
      <c r="K4" s="112">
        <f t="shared" ca="1" si="2"/>
        <v>0.14028565415259353</v>
      </c>
      <c r="L4" s="112">
        <f t="shared" ca="1" si="2"/>
        <v>0.13151780076805641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0.12274994738351931</v>
      </c>
      <c r="N4" s="1"/>
      <c r="O4" s="1"/>
      <c r="P4" s="1"/>
      <c r="Q4" s="1"/>
      <c r="R4" s="1"/>
    </row>
    <row r="5" spans="1:18" x14ac:dyDescent="0.25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1.9827141692931182E-3</v>
      </c>
      <c r="D5" s="114">
        <f ca="1">MAX(0,IFERROR(VLOOKUP(MID(CELL("filename",$A$1),FIND("]",CELL("filename",$A$1))+1,255)&amp;$A5,_datainput!$A$1:$AE$345,4+D$1-1990,FALSE),0))</f>
        <v>2.5983900684977811E-3</v>
      </c>
      <c r="E5" s="114">
        <f t="shared" ref="E5:F5" ca="1" si="4">D5-(D5-$G5)/($G$1-D$1)</f>
        <v>2.8206816057467898E-3</v>
      </c>
      <c r="F5" s="114">
        <f t="shared" ca="1" si="4"/>
        <v>3.0429731429957984E-3</v>
      </c>
      <c r="G5" s="111">
        <f ca="1">INDEX(OFFSET(_summary!$T$26,0,MATCH(MID(CELL("filename",$A$1),FIND("]",CELL("filename",$A$1))+1,255),_summary!$U$25:$AI$25,0),140,1),MATCH($A5,_summary!$U$26:$U$54,0))</f>
        <v>3.2652646802448075E-3</v>
      </c>
      <c r="H5" s="112">
        <f t="shared" ca="1" si="2"/>
        <v>3.102001446232567E-3</v>
      </c>
      <c r="I5" s="112">
        <f t="shared" ca="1" si="2"/>
        <v>2.9387382122203266E-3</v>
      </c>
      <c r="J5" s="112">
        <f t="shared" ca="1" si="2"/>
        <v>2.7754749782080861E-3</v>
      </c>
      <c r="K5" s="112">
        <f t="shared" ca="1" si="2"/>
        <v>2.6122117441958457E-3</v>
      </c>
      <c r="L5" s="112">
        <f t="shared" ca="1" si="2"/>
        <v>2.4489485101836057E-3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2.2856852761713653E-3</v>
      </c>
      <c r="N5" s="1"/>
      <c r="O5" s="1"/>
      <c r="P5" s="1"/>
      <c r="Q5" s="1"/>
      <c r="R5" s="1"/>
    </row>
    <row r="6" spans="1:18" x14ac:dyDescent="0.25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>
        <f t="shared" ref="E6:F6" ca="1" si="5">D6-(D6-$G6)/($G$1-D$1)</f>
        <v>0</v>
      </c>
      <c r="F6" s="114">
        <f t="shared" ca="1" si="5"/>
        <v>0</v>
      </c>
      <c r="G6" s="111">
        <f ca="1">INDEX(OFFSET(_summary!$T$26,0,MATCH(MID(CELL("filename",$A$1),FIND("]",CELL("filename",$A$1))+1,255),_summary!$U$25:$AI$25,0),140,1),MATCH($A6,_summary!$U$26:$U$54,0))</f>
        <v>0</v>
      </c>
      <c r="H6" s="112">
        <f t="shared" ca="1" si="2"/>
        <v>0</v>
      </c>
      <c r="I6" s="112">
        <f t="shared" ca="1" si="2"/>
        <v>0</v>
      </c>
      <c r="J6" s="112">
        <f t="shared" ca="1" si="2"/>
        <v>0</v>
      </c>
      <c r="K6" s="112">
        <f t="shared" ca="1" si="2"/>
        <v>0</v>
      </c>
      <c r="L6" s="112">
        <f t="shared" ca="1" si="2"/>
        <v>0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25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0.18090508796430571</v>
      </c>
      <c r="D7" s="114">
        <f ca="1">MAX(0,IFERROR(VLOOKUP(MID(CELL("filename",$A$1),FIND("]",CELL("filename",$A$1))+1,255)&amp;$A7,_datainput!$A$1:$AE$345,4+D$1-1990,FALSE),0))</f>
        <v>0.18205541140163684</v>
      </c>
      <c r="E7" s="114">
        <f t="shared" ref="E7:F7" ca="1" si="6">D7-(D7-$G7)/($G$1-D$1)</f>
        <v>0.1914061776245119</v>
      </c>
      <c r="F7" s="114">
        <f t="shared" ca="1" si="6"/>
        <v>0.20075694384738696</v>
      </c>
      <c r="G7" s="111">
        <f ca="1">INDEX(OFFSET(_summary!$T$26,0,MATCH(MID(CELL("filename",$A$1),FIND("]",CELL("filename",$A$1))+1,255),_summary!$U$25:$AI$25,0),140,1),MATCH($A7,_summary!$U$26:$U$54,0))</f>
        <v>0.21010771007026199</v>
      </c>
      <c r="H7" s="112">
        <f t="shared" ca="1" si="2"/>
        <v>0.1996023245667489</v>
      </c>
      <c r="I7" s="112">
        <f t="shared" ca="1" si="2"/>
        <v>0.1890969390632358</v>
      </c>
      <c r="J7" s="112">
        <f t="shared" ca="1" si="2"/>
        <v>0.1785915535597227</v>
      </c>
      <c r="K7" s="112">
        <f t="shared" ca="1" si="2"/>
        <v>0.1680861680562096</v>
      </c>
      <c r="L7" s="112">
        <f t="shared" ca="1" si="2"/>
        <v>0.15758078255269647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0.14707539704918338</v>
      </c>
    </row>
    <row r="8" spans="1:18" x14ac:dyDescent="0.25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1.5932315739077959E-5</v>
      </c>
      <c r="D8" s="114">
        <f ca="1">MAX(0,IFERROR(VLOOKUP(MID(CELL("filename",$A$1),FIND("]",CELL("filename",$A$1))+1,255)&amp;$A8,_datainput!$A$1:$AE$345,4+D$1-1990,FALSE),0))</f>
        <v>0</v>
      </c>
      <c r="E8" s="114">
        <f t="shared" ref="E8:F8" ca="1" si="7">D8-(D8-$G8)/($G$1-D$1)</f>
        <v>1.4273927366219411E-5</v>
      </c>
      <c r="F8" s="114">
        <f t="shared" ca="1" si="7"/>
        <v>2.8547854732438821E-5</v>
      </c>
      <c r="G8" s="111">
        <f ca="1">INDEX(OFFSET(_summary!$T$26,0,MATCH(MID(CELL("filename",$A$1),FIND("]",CELL("filename",$A$1))+1,255),_summary!$U$25:$AI$25,0),140,1),MATCH($A8,_summary!$U$26:$U$54,0))</f>
        <v>4.2821782098658232E-5</v>
      </c>
      <c r="H8" s="112">
        <f t="shared" ca="1" si="2"/>
        <v>4.0680692993725321E-5</v>
      </c>
      <c r="I8" s="112">
        <f t="shared" ca="1" si="2"/>
        <v>3.8539603888792411E-5</v>
      </c>
      <c r="J8" s="112">
        <f t="shared" ca="1" si="2"/>
        <v>3.6398514783859501E-5</v>
      </c>
      <c r="K8" s="112">
        <f t="shared" ca="1" si="2"/>
        <v>3.4257425678926584E-5</v>
      </c>
      <c r="L8" s="112">
        <f t="shared" ca="1" si="2"/>
        <v>3.2116336573993674E-5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2.997524746906076E-5</v>
      </c>
    </row>
    <row r="9" spans="1:18" x14ac:dyDescent="0.25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4.3410192360645236E-3</v>
      </c>
      <c r="D9" s="114">
        <f ca="1">MAX(0,IFERROR(VLOOKUP(MID(CELL("filename",$A$1),FIND("]",CELL("filename",$A$1))+1,255)&amp;$A9,_datainput!$A$1:$AE$345,4+D$1-1990,FALSE),0))</f>
        <v>4.6489023002370426E-3</v>
      </c>
      <c r="E9" s="114">
        <f t="shared" ref="E9:F9" ca="1" si="8">D9-(D9-$G9)/($G$1-D$1)</f>
        <v>1.0542395034663376E-2</v>
      </c>
      <c r="F9" s="114">
        <f t="shared" ca="1" si="8"/>
        <v>1.6435887769089712E-2</v>
      </c>
      <c r="G9" s="111">
        <f ca="1">INDEX(OFFSET(_summary!$T$26,0,MATCH(MID(CELL("filename",$A$1),FIND("]",CELL("filename",$A$1))+1,255),_summary!$U$25:$AI$25,0),140,1),MATCH($A9,_summary!$U$26:$U$54,0))</f>
        <v>2.2329380503516044E-2</v>
      </c>
      <c r="H9" s="112">
        <f t="shared" ca="1" si="2"/>
        <v>2.121291147834024E-2</v>
      </c>
      <c r="I9" s="112">
        <f t="shared" ca="1" si="2"/>
        <v>2.0096442453164439E-2</v>
      </c>
      <c r="J9" s="112">
        <f t="shared" ca="1" si="2"/>
        <v>1.8979973427988635E-2</v>
      </c>
      <c r="K9" s="112">
        <f t="shared" ca="1" si="2"/>
        <v>1.7863504402812834E-2</v>
      </c>
      <c r="L9" s="112">
        <f t="shared" ca="1" si="2"/>
        <v>1.6747035377637033E-2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1.5630566352461229E-2</v>
      </c>
    </row>
    <row r="10" spans="1:18" x14ac:dyDescent="0.25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1.7449076465074263E-3</v>
      </c>
      <c r="D10" s="114">
        <f ca="1">MAX(0,IFERROR(VLOOKUP(MID(CELL("filename",$A$1),FIND("]",CELL("filename",$A$1))+1,255)&amp;$A10,_datainput!$A$1:$AE$345,4+D$1-1990,FALSE),0))</f>
        <v>1.6085989824652517E-3</v>
      </c>
      <c r="E10" s="114">
        <f t="shared" ref="E10:F10" ca="1" si="9">D10-(D10-$G10)/($G$1-D$1)</f>
        <v>1.799977518976805E-3</v>
      </c>
      <c r="F10" s="114">
        <f t="shared" ca="1" si="9"/>
        <v>1.9913560554883584E-3</v>
      </c>
      <c r="G10" s="111">
        <f ca="1">INDEX(OFFSET(_summary!$T$26,0,MATCH(MID(CELL("filename",$A$1),FIND("]",CELL("filename",$A$1))+1,255),_summary!$U$25:$AI$25,0),140,1),MATCH($A10,_summary!$U$26:$U$54,0))</f>
        <v>2.1827345919999117E-3</v>
      </c>
      <c r="H10" s="112">
        <f t="shared" ca="1" si="2"/>
        <v>2.0735978623999162E-3</v>
      </c>
      <c r="I10" s="112">
        <f t="shared" ca="1" si="2"/>
        <v>1.9644611327999206E-3</v>
      </c>
      <c r="J10" s="112">
        <f t="shared" ca="1" si="2"/>
        <v>1.855324403199925E-3</v>
      </c>
      <c r="K10" s="112">
        <f t="shared" ca="1" si="2"/>
        <v>1.7461876735999295E-3</v>
      </c>
      <c r="L10" s="112">
        <f t="shared" ca="1" si="2"/>
        <v>1.6370509439999339E-3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1.5279142143999381E-3</v>
      </c>
    </row>
    <row r="11" spans="1:18" x14ac:dyDescent="0.25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1.4989833400987451E-3</v>
      </c>
      <c r="D11" s="114">
        <f ca="1">MAX(0,IFERROR(VLOOKUP(MID(CELL("filename",$A$1),FIND("]",CELL("filename",$A$1))+1,255)&amp;$A11,_datainput!$A$1:$AE$345,4+D$1-1990,FALSE),0))</f>
        <v>1.4294679686359347E-3</v>
      </c>
      <c r="E11" s="114">
        <f t="shared" ref="E11:F11" ca="1" si="10">D11-(D11-$G11)/($G$1-D$1)</f>
        <v>1.4959125592064076E-3</v>
      </c>
      <c r="F11" s="114">
        <f t="shared" ca="1" si="10"/>
        <v>1.5623571497768805E-3</v>
      </c>
      <c r="G11" s="111">
        <f ca="1">INDEX(OFFSET(_summary!$T$26,0,MATCH(MID(CELL("filename",$A$1),FIND("]",CELL("filename",$A$1))+1,255),_summary!$U$25:$AI$25,0),140,1),MATCH($A11,_summary!$U$26:$U$54,0))</f>
        <v>1.6288017403473536E-3</v>
      </c>
      <c r="H11" s="112">
        <f t="shared" ca="1" si="2"/>
        <v>1.547361653329986E-3</v>
      </c>
      <c r="I11" s="112">
        <f t="shared" ca="1" si="2"/>
        <v>1.4659215663126183E-3</v>
      </c>
      <c r="J11" s="112">
        <f t="shared" ca="1" si="2"/>
        <v>1.3844814792952505E-3</v>
      </c>
      <c r="K11" s="112">
        <f t="shared" ca="1" si="2"/>
        <v>1.3030413922778829E-3</v>
      </c>
      <c r="L11" s="112">
        <f t="shared" ca="1" si="2"/>
        <v>1.2216013052605153E-3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1.1401612182431475E-3</v>
      </c>
    </row>
    <row r="12" spans="1:18" x14ac:dyDescent="0.25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1.2888799979782824E-2</v>
      </c>
      <c r="D12" s="114">
        <f ca="1">MAX(0,IFERROR(VLOOKUP(MID(CELL("filename",$A$1),FIND("]",CELL("filename",$A$1))+1,255)&amp;$A12,_datainput!$A$1:$AE$345,4+D$1-1990,FALSE),0))</f>
        <v>1.2586574764805316E-2</v>
      </c>
      <c r="E12" s="114">
        <f t="shared" ref="E12:F12" ca="1" si="11">D12-(D12-$G12)/($G$1-D$1)</f>
        <v>1.3651166368085573E-2</v>
      </c>
      <c r="F12" s="114">
        <f t="shared" ca="1" si="11"/>
        <v>1.4715757971365831E-2</v>
      </c>
      <c r="G12" s="111">
        <f ca="1">INDEX(OFFSET(_summary!$T$26,0,MATCH(MID(CELL("filename",$A$1),FIND("]",CELL("filename",$A$1))+1,255),_summary!$U$25:$AI$25,0),140,1),MATCH($A12,_summary!$U$26:$U$54,0))</f>
        <v>1.5780349574646087E-2</v>
      </c>
      <c r="H12" s="112">
        <f t="shared" ca="1" si="2"/>
        <v>1.4991332095913782E-2</v>
      </c>
      <c r="I12" s="112">
        <f t="shared" ca="1" si="2"/>
        <v>1.4202314617181477E-2</v>
      </c>
      <c r="J12" s="112">
        <f t="shared" ca="1" si="2"/>
        <v>1.3413297138449173E-2</v>
      </c>
      <c r="K12" s="112">
        <f t="shared" ca="1" si="2"/>
        <v>1.2624279659716868E-2</v>
      </c>
      <c r="L12" s="112">
        <f t="shared" ca="1" si="2"/>
        <v>1.1835262180984563E-2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1.104624470225226E-2</v>
      </c>
    </row>
    <row r="13" spans="1:18" x14ac:dyDescent="0.25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1.4048405324378852E-4</v>
      </c>
      <c r="D13" s="114">
        <f ca="1">MAX(0,IFERROR(VLOOKUP(MID(CELL("filename",$A$1),FIND("]",CELL("filename",$A$1))+1,255)&amp;$A13,_datainput!$A$1:$AE$345,4+D$1-1990,FALSE),0))</f>
        <v>3.1672593978172527E-4</v>
      </c>
      <c r="E13" s="114">
        <f t="shared" ref="E13:F13" ca="1" si="12">D13-(D13-$G13)/($G$1-D$1)</f>
        <v>2.3614661275429735E-4</v>
      </c>
      <c r="F13" s="114">
        <f t="shared" ca="1" si="12"/>
        <v>1.5556728572686945E-4</v>
      </c>
      <c r="G13" s="111">
        <f ca="1">INDEX(OFFSET(_summary!$T$26,0,MATCH(MID(CELL("filename",$A$1),FIND("]",CELL("filename",$A$1))+1,255),_summary!$U$25:$AI$25,0),140,1),MATCH($A13,_summary!$U$26:$U$54,0))</f>
        <v>7.4987958699441535E-5</v>
      </c>
      <c r="H13" s="112">
        <f t="shared" ca="1" si="2"/>
        <v>7.1238560764469457E-5</v>
      </c>
      <c r="I13" s="112">
        <f t="shared" ca="1" si="2"/>
        <v>6.748916282949738E-5</v>
      </c>
      <c r="J13" s="112">
        <f t="shared" ca="1" si="2"/>
        <v>6.3739764894525303E-5</v>
      </c>
      <c r="K13" s="112">
        <f t="shared" ca="1" si="2"/>
        <v>5.9990366959553225E-5</v>
      </c>
      <c r="L13" s="112">
        <f t="shared" ca="1" si="2"/>
        <v>5.6240969024581148E-5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5.249157108960907E-5</v>
      </c>
    </row>
    <row r="14" spans="1:18" x14ac:dyDescent="0.25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2.7337536607305053E-2</v>
      </c>
      <c r="D14" s="114">
        <f ca="1">MAX(0,IFERROR(VLOOKUP(MID(CELL("filename",$A$1),FIND("]",CELL("filename",$A$1))+1,255)&amp;$A14,_datainput!$A$1:$AE$345,4+D$1-1990,FALSE),0))</f>
        <v>3.1614595068225129E-2</v>
      </c>
      <c r="E14" s="114">
        <f t="shared" ref="E14:F14" ca="1" si="13">D14-(D14-$G14)/($G$1-D$1)</f>
        <v>3.1254073701931492E-2</v>
      </c>
      <c r="F14" s="114">
        <f t="shared" ca="1" si="13"/>
        <v>3.0893552335637852E-2</v>
      </c>
      <c r="G14" s="111">
        <f ca="1">INDEX(OFFSET(_summary!$T$26,0,MATCH(MID(CELL("filename",$A$1),FIND("]",CELL("filename",$A$1))+1,255),_summary!$U$25:$AI$25,0),140,1),MATCH($A14,_summary!$U$26:$U$54,0))</f>
        <v>3.0533030969344212E-2</v>
      </c>
      <c r="H14" s="112">
        <f t="shared" ca="1" si="2"/>
        <v>2.9006379420877002E-2</v>
      </c>
      <c r="I14" s="112">
        <f t="shared" ca="1" si="2"/>
        <v>2.7479727872409793E-2</v>
      </c>
      <c r="J14" s="112">
        <f t="shared" ca="1" si="2"/>
        <v>2.595307632394258E-2</v>
      </c>
      <c r="K14" s="112">
        <f t="shared" ca="1" si="2"/>
        <v>2.442642477547537E-2</v>
      </c>
      <c r="L14" s="112">
        <f t="shared" ca="1" si="2"/>
        <v>2.2899773227008161E-2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2.1373121678540948E-2</v>
      </c>
    </row>
    <row r="15" spans="1:18" x14ac:dyDescent="0.25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0.18408417395663201</v>
      </c>
      <c r="D15" s="114">
        <f ca="1">MAX(0,IFERROR(VLOOKUP(MID(CELL("filename",$A$1),FIND("]",CELL("filename",$A$1))+1,255)&amp;$A15,_datainput!$A$1:$AE$345,4+D$1-1990,FALSE),0))</f>
        <v>0.17162670764458018</v>
      </c>
      <c r="E15" s="114">
        <f t="shared" ref="E15:F15" ca="1" si="14">D15-(D15-$G15)/($G$1-D$1)</f>
        <v>0.19342580758653338</v>
      </c>
      <c r="F15" s="114">
        <f t="shared" ca="1" si="14"/>
        <v>0.21522490752848661</v>
      </c>
      <c r="G15" s="111">
        <f ca="1">INDEX(OFFSET(_summary!$T$26,0,MATCH(MID(CELL("filename",$A$1),FIND("]",CELL("filename",$A$1))+1,255),_summary!$U$25:$AI$25,0),140,1),MATCH($A15,_summary!$U$26:$U$54,0))</f>
        <v>0.23702400747043981</v>
      </c>
      <c r="H15" s="112">
        <f t="shared" ca="1" si="2"/>
        <v>0.22517280709691781</v>
      </c>
      <c r="I15" s="112">
        <f t="shared" ca="1" si="2"/>
        <v>0.21332160672339581</v>
      </c>
      <c r="J15" s="112">
        <f t="shared" ca="1" si="2"/>
        <v>0.20147040634987382</v>
      </c>
      <c r="K15" s="112">
        <f t="shared" ca="1" si="2"/>
        <v>0.18961920597635182</v>
      </c>
      <c r="L15" s="112">
        <f t="shared" ca="1" si="2"/>
        <v>0.17776800560282985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0.16591680522930785</v>
      </c>
    </row>
    <row r="16" spans="1:18" x14ac:dyDescent="0.25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>
        <f t="shared" ref="E16:F16" ca="1" si="15">D16-(D16-$G16)/($G$1-D$1)</f>
        <v>0</v>
      </c>
      <c r="F16" s="114">
        <f t="shared" ca="1" si="15"/>
        <v>0</v>
      </c>
      <c r="G16" s="111">
        <f ca="1">INDEX(OFFSET(_summary!$T$26,0,MATCH(MID(CELL("filename",$A$1),FIND("]",CELL("filename",$A$1))+1,255),_summary!$U$25:$AI$25,0),140,1),MATCH($A16,_summary!$U$26:$U$54,0))</f>
        <v>0</v>
      </c>
      <c r="H16" s="112">
        <f t="shared" ca="1" si="2"/>
        <v>0</v>
      </c>
      <c r="I16" s="112">
        <f t="shared" ca="1" si="2"/>
        <v>0</v>
      </c>
      <c r="J16" s="112">
        <f t="shared" ca="1" si="2"/>
        <v>0</v>
      </c>
      <c r="K16" s="112">
        <f t="shared" ca="1" si="2"/>
        <v>0</v>
      </c>
      <c r="L16" s="112">
        <f t="shared" ca="1" si="2"/>
        <v>0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25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1.9868407911932916E-2</v>
      </c>
      <c r="D17" s="114">
        <f ca="1">MAX(0,IFERROR(VLOOKUP(MID(CELL("filename",$A$1),FIND("]",CELL("filename",$A$1))+1,255)&amp;$A17,_datainput!$A$1:$AE$345,4+D$1-1990,FALSE),0))</f>
        <v>1.4861751362534741E-2</v>
      </c>
      <c r="E17" s="114">
        <f t="shared" ref="E17:F17" ca="1" si="16">D17-(D17-$G17)/($G$1-D$1)</f>
        <v>1.5765389478420835E-2</v>
      </c>
      <c r="F17" s="114">
        <f t="shared" ca="1" si="16"/>
        <v>1.6669027594306926E-2</v>
      </c>
      <c r="G17" s="111">
        <f ca="1">INDEX(OFFSET(_summary!$T$26,0,MATCH(MID(CELL("filename",$A$1),FIND("]",CELL("filename",$A$1))+1,255),_summary!$U$25:$AI$25,0),140,1),MATCH($A17,_summary!$U$26:$U$54,0))</f>
        <v>1.757266571019302E-2</v>
      </c>
      <c r="H17" s="112">
        <f t="shared" ca="1" si="2"/>
        <v>1.6694032424683369E-2</v>
      </c>
      <c r="I17" s="112">
        <f t="shared" ca="1" si="2"/>
        <v>1.5815399139173719E-2</v>
      </c>
      <c r="J17" s="112">
        <f t="shared" ca="1" si="2"/>
        <v>1.4936765853664068E-2</v>
      </c>
      <c r="K17" s="112">
        <f t="shared" ca="1" si="2"/>
        <v>1.4058132568154417E-2</v>
      </c>
      <c r="L17" s="112">
        <f t="shared" ca="1" si="2"/>
        <v>1.3179499282644766E-2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1.2300865997135113E-2</v>
      </c>
    </row>
    <row r="18" spans="1:13" x14ac:dyDescent="0.25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7.4140094258080269E-2</v>
      </c>
      <c r="D18" s="114">
        <f ca="1">MAX(0,IFERROR(VLOOKUP(MID(CELL("filename",$A$1),FIND("]",CELL("filename",$A$1))+1,255)&amp;$A18,_datainput!$A$1:$AE$345,4+D$1-1990,FALSE),0))</f>
        <v>8.3239964317883927E-2</v>
      </c>
      <c r="E18" s="114">
        <f t="shared" ref="E18:F18" ca="1" si="17">D18-(D18-$G18)/($G$1-D$1)</f>
        <v>8.6618813161542768E-2</v>
      </c>
      <c r="F18" s="114">
        <f t="shared" ca="1" si="17"/>
        <v>8.9997662005201609E-2</v>
      </c>
      <c r="G18" s="111">
        <f ca="1">INDEX(OFFSET(_summary!$T$26,0,MATCH(MID(CELL("filename",$A$1),FIND("]",CELL("filename",$A$1))+1,255),_summary!$U$25:$AI$25,0),140,1),MATCH($A18,_summary!$U$26:$U$54,0))</f>
        <v>9.337651084886045E-2</v>
      </c>
      <c r="H18" s="112">
        <f t="shared" ca="1" si="2"/>
        <v>8.8707685306417428E-2</v>
      </c>
      <c r="I18" s="112">
        <f t="shared" ca="1" si="2"/>
        <v>8.4038859763974405E-2</v>
      </c>
      <c r="J18" s="112">
        <f t="shared" ca="1" si="2"/>
        <v>7.9370034221531383E-2</v>
      </c>
      <c r="K18" s="112">
        <f t="shared" ca="1" si="2"/>
        <v>7.470120867908836E-2</v>
      </c>
      <c r="L18" s="112">
        <f t="shared" ca="1" si="2"/>
        <v>7.0032383136645338E-2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6.5363557594202315E-2</v>
      </c>
    </row>
    <row r="19" spans="1:13" x14ac:dyDescent="0.25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1.4597587085826739E-3</v>
      </c>
      <c r="D19" s="114">
        <f ca="1">MAX(0,IFERROR(VLOOKUP(MID(CELL("filename",$A$1),FIND("]",CELL("filename",$A$1))+1,255)&amp;$A19,_datainput!$A$1:$AE$345,4+D$1-1990,FALSE),0))</f>
        <v>9.5170518477826524E-4</v>
      </c>
      <c r="E19" s="114">
        <f t="shared" ref="E19:F19" ca="1" si="18">D19-(D19-$G19)/($G$1-D$1)</f>
        <v>7.1948386852689779E-4</v>
      </c>
      <c r="F19" s="114">
        <f t="shared" ca="1" si="18"/>
        <v>4.8726255227553035E-4</v>
      </c>
      <c r="G19" s="111">
        <f ca="1">INDEX(OFFSET(_summary!$T$26,0,MATCH(MID(CELL("filename",$A$1),FIND("]",CELL("filename",$A$1))+1,255),_summary!$U$25:$AI$25,0),140,1),MATCH($A19,_summary!$U$26:$U$54,0))</f>
        <v>2.5504123602416296E-4</v>
      </c>
      <c r="H19" s="112">
        <f t="shared" ref="H19:L34" ca="1" si="19">G19-5*(G19-$M19)/($M$1-G$1)</f>
        <v>2.422891742229548E-4</v>
      </c>
      <c r="I19" s="112">
        <f t="shared" ca="1" si="19"/>
        <v>2.2953711242174664E-4</v>
      </c>
      <c r="J19" s="112">
        <f t="shared" ca="1" si="19"/>
        <v>2.1678505062053849E-4</v>
      </c>
      <c r="K19" s="112">
        <f t="shared" ca="1" si="19"/>
        <v>2.0403298881933033E-4</v>
      </c>
      <c r="L19" s="112">
        <f t="shared" ca="1" si="19"/>
        <v>1.912809270181222E-4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1.7852886521691405E-4</v>
      </c>
    </row>
    <row r="20" spans="1:13" x14ac:dyDescent="0.25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>
        <f t="shared" ref="E20:F20" ca="1" si="20">D20-(D20-$G20)/($G$1-D$1)</f>
        <v>0</v>
      </c>
      <c r="F20" s="114">
        <f t="shared" ca="1" si="20"/>
        <v>0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ca="1" si="19"/>
        <v>0</v>
      </c>
      <c r="I20" s="112">
        <f t="shared" ca="1" si="19"/>
        <v>0</v>
      </c>
      <c r="J20" s="112">
        <f t="shared" ca="1" si="19"/>
        <v>0</v>
      </c>
      <c r="K20" s="112">
        <f t="shared" ca="1" si="19"/>
        <v>0</v>
      </c>
      <c r="L20" s="112">
        <f t="shared" ca="1" si="19"/>
        <v>0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0</v>
      </c>
    </row>
    <row r="21" spans="1:13" x14ac:dyDescent="0.25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3.0278253221508348E-5</v>
      </c>
      <c r="D21" s="114">
        <f ca="1">MAX(0,IFERROR(VLOOKUP(MID(CELL("filename",$A$1),FIND("]",CELL("filename",$A$1))+1,255)&amp;$A21,_datainput!$A$1:$AE$345,4+D$1-1990,FALSE),0))</f>
        <v>3.2454533060497522E-5</v>
      </c>
      <c r="E21" s="114">
        <f t="shared" ref="E21:F21" ca="1" si="21">D21-(D21-$G21)/($G$1-D$1)</f>
        <v>2.8618389989028277E-5</v>
      </c>
      <c r="F21" s="114">
        <f t="shared" ca="1" si="21"/>
        <v>2.4782246917559032E-5</v>
      </c>
      <c r="G21" s="111">
        <f ca="1">INDEX(OFFSET(_summary!$T$26,0,MATCH(MID(CELL("filename",$A$1),FIND("]",CELL("filename",$A$1))+1,255),_summary!$U$25:$AI$25,0),140,1),MATCH($A21,_summary!$U$26:$U$54,0))</f>
        <v>2.0946103846089787E-5</v>
      </c>
      <c r="H21" s="112">
        <f t="shared" ca="1" si="19"/>
        <v>1.9898798653785299E-5</v>
      </c>
      <c r="I21" s="112">
        <f t="shared" ca="1" si="19"/>
        <v>1.885149346148081E-5</v>
      </c>
      <c r="J21" s="112">
        <f t="shared" ca="1" si="19"/>
        <v>1.7804188269176319E-5</v>
      </c>
      <c r="K21" s="112">
        <f t="shared" ca="1" si="19"/>
        <v>1.675688307687183E-5</v>
      </c>
      <c r="L21" s="112">
        <f t="shared" ca="1" si="19"/>
        <v>1.5709577884567342E-5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1.466227269226285E-5</v>
      </c>
    </row>
    <row r="22" spans="1:13" x14ac:dyDescent="0.25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0.50817410792521234</v>
      </c>
      <c r="D22" s="114">
        <f ca="1">MAX(0,IFERROR(VLOOKUP(MID(CELL("filename",$A$1),FIND("]",CELL("filename",$A$1))+1,255)&amp;$A22,_datainput!$A$1:$AE$345,4+D$1-1990,FALSE),0))</f>
        <v>0.50307855739325635</v>
      </c>
      <c r="E22" s="114">
        <f t="shared" ref="E22:F22" ca="1" si="22">D22-(D22-$G22)/($G$1-D$1)</f>
        <v>0.50760410103636655</v>
      </c>
      <c r="F22" s="114">
        <f t="shared" ca="1" si="22"/>
        <v>0.51212964467947675</v>
      </c>
      <c r="G22" s="111">
        <f ca="1">INDEX(OFFSET(_summary!$T$26,0,MATCH(MID(CELL("filename",$A$1),FIND("]",CELL("filename",$A$1))+1,255),_summary!$U$25:$AI$25,0),140,1),MATCH($A22,_summary!$U$26:$U$54,0))</f>
        <v>0.51665518832258706</v>
      </c>
      <c r="H22" s="112">
        <f t="shared" ca="1" si="19"/>
        <v>0.49082242890645772</v>
      </c>
      <c r="I22" s="112">
        <f t="shared" ca="1" si="19"/>
        <v>0.46498966949032838</v>
      </c>
      <c r="J22" s="112">
        <f t="shared" ca="1" si="19"/>
        <v>0.43915691007419899</v>
      </c>
      <c r="K22" s="112">
        <f t="shared" ca="1" si="19"/>
        <v>0.41332415065806966</v>
      </c>
      <c r="L22" s="112">
        <f t="shared" ca="1" si="19"/>
        <v>0.38749139124194032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0.36165863182581093</v>
      </c>
    </row>
    <row r="23" spans="1:13" x14ac:dyDescent="0.25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23">D23-(D23-$G23)/($G$1-D$1)</f>
        <v>0</v>
      </c>
      <c r="F23" s="114">
        <f t="shared" ca="1" si="23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ca="1" si="19"/>
        <v>0</v>
      </c>
      <c r="I23" s="112">
        <f t="shared" ca="1" si="19"/>
        <v>0</v>
      </c>
      <c r="J23" s="112">
        <f t="shared" ca="1" si="19"/>
        <v>0</v>
      </c>
      <c r="K23" s="112">
        <f t="shared" ca="1" si="19"/>
        <v>0</v>
      </c>
      <c r="L23" s="112">
        <f t="shared" ca="1" si="19"/>
        <v>0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0</v>
      </c>
    </row>
    <row r="24" spans="1:13" x14ac:dyDescent="0.25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1.4999556211896305E-2</v>
      </c>
      <c r="D24" s="114">
        <f ca="1">MAX(0,IFERROR(VLOOKUP(MID(CELL("filename",$A$1),FIND("]",CELL("filename",$A$1))+1,255)&amp;$A24,_datainput!$A$1:$AE$345,4+D$1-1990,FALSE),0))</f>
        <v>9.9706157636565932E-3</v>
      </c>
      <c r="E24" s="114">
        <f t="shared" ref="E24:F24" ca="1" si="24">D24-(D24-$G24)/($G$1-D$1)</f>
        <v>8.5810206810452826E-3</v>
      </c>
      <c r="F24" s="114">
        <f t="shared" ca="1" si="24"/>
        <v>7.1914255984339721E-3</v>
      </c>
      <c r="G24" s="111">
        <f ca="1">INDEX(OFFSET(_summary!$T$26,0,MATCH(MID(CELL("filename",$A$1),FIND("]",CELL("filename",$A$1))+1,255),_summary!$U$25:$AI$25,0),140,1),MATCH($A24,_summary!$U$26:$U$54,0))</f>
        <v>5.8018305158226624E-3</v>
      </c>
      <c r="H24" s="112">
        <f t="shared" ca="1" si="19"/>
        <v>5.5117389900315294E-3</v>
      </c>
      <c r="I24" s="112">
        <f t="shared" ca="1" si="19"/>
        <v>5.2216474642403964E-3</v>
      </c>
      <c r="J24" s="112">
        <f t="shared" ca="1" si="19"/>
        <v>4.9315559384492634E-3</v>
      </c>
      <c r="K24" s="112">
        <f t="shared" ca="1" si="19"/>
        <v>4.6414644126581304E-3</v>
      </c>
      <c r="L24" s="112">
        <f t="shared" ca="1" si="19"/>
        <v>4.3513728868669974E-3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4.0612813610758636E-3</v>
      </c>
    </row>
    <row r="25" spans="1:13" x14ac:dyDescent="0.25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3.5078634600431882E-2</v>
      </c>
      <c r="D25" s="114">
        <f ca="1">MAX(0,IFERROR(VLOOKUP(MID(CELL("filename",$A$1),FIND("]",CELL("filename",$A$1))+1,255)&amp;$A25,_datainput!$A$1:$AE$345,4+D$1-1990,FALSE),0))</f>
        <v>3.8373698137607049E-2</v>
      </c>
      <c r="E25" s="114">
        <f t="shared" ref="E25:F25" ca="1" si="25">D25-(D25-$G25)/($G$1-D$1)</f>
        <v>3.4513771745407901E-2</v>
      </c>
      <c r="F25" s="114">
        <f t="shared" ca="1" si="25"/>
        <v>3.0653845353208756E-2</v>
      </c>
      <c r="G25" s="111">
        <f ca="1">INDEX(OFFSET(_summary!$T$26,0,MATCH(MID(CELL("filename",$A$1),FIND("]",CELL("filename",$A$1))+1,255),_summary!$U$25:$AI$25,0),140,1),MATCH($A25,_summary!$U$26:$U$54,0))</f>
        <v>2.6793918961009612E-2</v>
      </c>
      <c r="H25" s="112">
        <f t="shared" ca="1" si="19"/>
        <v>2.5454223012959132E-2</v>
      </c>
      <c r="I25" s="112">
        <f t="shared" ca="1" si="19"/>
        <v>2.4114527064908652E-2</v>
      </c>
      <c r="J25" s="112">
        <f t="shared" ca="1" si="19"/>
        <v>2.2774831116858171E-2</v>
      </c>
      <c r="K25" s="112">
        <f t="shared" ca="1" si="19"/>
        <v>2.1435135168807691E-2</v>
      </c>
      <c r="L25" s="112">
        <f t="shared" ca="1" si="19"/>
        <v>2.0095439220757211E-2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1.8755743272706727E-2</v>
      </c>
    </row>
    <row r="26" spans="1:13" x14ac:dyDescent="0.25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2.9664403366161459E-5</v>
      </c>
      <c r="E26" s="114">
        <f t="shared" ref="E26:F26" ca="1" si="26">D26-(D26-$G26)/($G$1-D$1)</f>
        <v>2.5023213187727882E-4</v>
      </c>
      <c r="F26" s="114">
        <f t="shared" ca="1" si="26"/>
        <v>4.7079986038839615E-4</v>
      </c>
      <c r="G26" s="111">
        <f ca="1">INDEX(OFFSET(_summary!$T$26,0,MATCH(MID(CELL("filename",$A$1),FIND("]",CELL("filename",$A$1))+1,255),_summary!$U$25:$AI$25,0),140,1),MATCH($A26,_summary!$U$26:$U$54,0))</f>
        <v>6.9136758889951349E-4</v>
      </c>
      <c r="H26" s="112">
        <f t="shared" ca="1" si="19"/>
        <v>6.5679920945453782E-4</v>
      </c>
      <c r="I26" s="112">
        <f t="shared" ca="1" si="19"/>
        <v>6.2223083000956215E-4</v>
      </c>
      <c r="J26" s="112">
        <f t="shared" ca="1" si="19"/>
        <v>5.8766245056458648E-4</v>
      </c>
      <c r="K26" s="112">
        <f t="shared" ca="1" si="19"/>
        <v>5.5309407111961081E-4</v>
      </c>
      <c r="L26" s="112">
        <f t="shared" ca="1" si="19"/>
        <v>5.1852569167463514E-4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4.8395731222965942E-4</v>
      </c>
    </row>
    <row r="27" spans="1:13" x14ac:dyDescent="0.25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8.5720951217978184E-3</v>
      </c>
      <c r="D27" s="114">
        <f ca="1">MAX(0,IFERROR(VLOOKUP(MID(CELL("filename",$A$1),FIND("]",CELL("filename",$A$1))+1,255)&amp;$A27,_datainput!$A$1:$AE$345,4+D$1-1990,FALSE),0))</f>
        <v>8.4947321402544344E-3</v>
      </c>
      <c r="E27" s="114">
        <f t="shared" ref="E27:F27" ca="1" si="27">D27-(D27-$G27)/($G$1-D$1)</f>
        <v>9.2382239757969435E-3</v>
      </c>
      <c r="F27" s="114">
        <f t="shared" ca="1" si="27"/>
        <v>9.9817158113394526E-3</v>
      </c>
      <c r="G27" s="111">
        <f ca="1">INDEX(OFFSET(_summary!$T$26,0,MATCH(MID(CELL("filename",$A$1),FIND("]",CELL("filename",$A$1))+1,255),_summary!$U$25:$AI$25,0),140,1),MATCH($A27,_summary!$U$26:$U$54,0))</f>
        <v>1.0725207646881962E-2</v>
      </c>
      <c r="H27" s="112">
        <f t="shared" ca="1" si="19"/>
        <v>1.0188947264537864E-2</v>
      </c>
      <c r="I27" s="112">
        <f t="shared" ca="1" si="19"/>
        <v>9.6526868821937666E-3</v>
      </c>
      <c r="J27" s="112">
        <f t="shared" ca="1" si="19"/>
        <v>9.116426499849669E-3</v>
      </c>
      <c r="K27" s="112">
        <f t="shared" ca="1" si="19"/>
        <v>8.5801661175055697E-3</v>
      </c>
      <c r="L27" s="112">
        <f t="shared" ca="1" si="19"/>
        <v>8.0439057351614704E-3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7.5076453528173728E-3</v>
      </c>
    </row>
    <row r="28" spans="1:13" x14ac:dyDescent="0.25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8">D28-(D28-$G28)/($G$1-D$1)</f>
        <v>0</v>
      </c>
      <c r="F28" s="114">
        <f t="shared" ca="1" si="28"/>
        <v>0</v>
      </c>
      <c r="G28" s="111">
        <f ca="1">INDEX(OFFSET(_summary!$T$26,0,MATCH(MID(CELL("filename",$A$1),FIND("]",CELL("filename",$A$1))+1,255),_summary!$U$25:$AI$25,0),140,1),MATCH($A28,_summary!$U$26:$U$54,0))</f>
        <v>0</v>
      </c>
      <c r="H28" s="112">
        <f t="shared" ca="1" si="19"/>
        <v>0</v>
      </c>
      <c r="I28" s="112">
        <f t="shared" ca="1" si="19"/>
        <v>0</v>
      </c>
      <c r="J28" s="112">
        <f t="shared" ca="1" si="19"/>
        <v>0</v>
      </c>
      <c r="K28" s="112">
        <f t="shared" ca="1" si="19"/>
        <v>0</v>
      </c>
      <c r="L28" s="112">
        <f t="shared" ca="1" si="19"/>
        <v>0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0</v>
      </c>
    </row>
    <row r="29" spans="1:13" x14ac:dyDescent="0.25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1.1492636572933471E-3</v>
      </c>
      <c r="D29" s="114">
        <f ca="1">MAX(0,IFERROR(VLOOKUP(MID(CELL("filename",$A$1),FIND("]",CELL("filename",$A$1))+1,255)&amp;$A29,_datainput!$A$1:$AE$345,4+D$1-1990,FALSE),0))</f>
        <v>1.1492636572933471E-3</v>
      </c>
      <c r="E29" s="114">
        <f t="shared" ref="E29:F29" ca="1" si="29">D29-(D29-$G29)/($G$1-D$1)</f>
        <v>1.2682974086778169E-3</v>
      </c>
      <c r="F29" s="114">
        <f t="shared" ca="1" si="29"/>
        <v>1.3873311600622867E-3</v>
      </c>
      <c r="G29" s="111">
        <f ca="1">INDEX(OFFSET(_summary!$T$26,0,MATCH(MID(CELL("filename",$A$1),FIND("]",CELL("filename",$A$1))+1,255),_summary!$U$25:$AI$25,0),140,1),MATCH($A29,_summary!$U$26:$U$54,0))</f>
        <v>1.5063649114467567E-3</v>
      </c>
      <c r="H29" s="112">
        <f t="shared" ca="1" si="19"/>
        <v>1.4310466658744188E-3</v>
      </c>
      <c r="I29" s="112">
        <f t="shared" ca="1" si="19"/>
        <v>1.355728420302081E-3</v>
      </c>
      <c r="J29" s="112">
        <f t="shared" ca="1" si="19"/>
        <v>1.2804101747297431E-3</v>
      </c>
      <c r="K29" s="112">
        <f t="shared" ca="1" si="19"/>
        <v>1.2050919291574052E-3</v>
      </c>
      <c r="L29" s="112">
        <f t="shared" ca="1" si="19"/>
        <v>1.1297736835850674E-3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1.0544554380127295E-3</v>
      </c>
    </row>
    <row r="30" spans="1:13" x14ac:dyDescent="0.25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1.9831614647713863E-2</v>
      </c>
      <c r="D30" s="114">
        <f ca="1">MAX(0,IFERROR(VLOOKUP(MID(CELL("filename",$A$1),FIND("]",CELL("filename",$A$1))+1,255)&amp;$A30,_datainput!$A$1:$AE$345,4+D$1-1990,FALSE),0))</f>
        <v>2.0340544508969199E-2</v>
      </c>
      <c r="E30" s="114">
        <f t="shared" ref="E30:F30" ca="1" si="30">D30-(D30-$G30)/($G$1-D$1)</f>
        <v>2.0911812010731445E-2</v>
      </c>
      <c r="F30" s="114">
        <f t="shared" ca="1" si="30"/>
        <v>2.1483079512493689E-2</v>
      </c>
      <c r="G30" s="111">
        <f ca="1">INDEX(OFFSET(_summary!$T$26,0,MATCH(MID(CELL("filename",$A$1),FIND("]",CELL("filename",$A$1))+1,255),_summary!$U$25:$AI$25,0),140,1),MATCH($A30,_summary!$U$26:$U$54,0))</f>
        <v>2.2054347014255935E-2</v>
      </c>
      <c r="H30" s="112">
        <f t="shared" ca="1" si="19"/>
        <v>2.0951629663543136E-2</v>
      </c>
      <c r="I30" s="112">
        <f t="shared" ca="1" si="19"/>
        <v>1.9848912312830341E-2</v>
      </c>
      <c r="J30" s="112">
        <f t="shared" ca="1" si="19"/>
        <v>1.8746194962117546E-2</v>
      </c>
      <c r="K30" s="112">
        <f t="shared" ca="1" si="19"/>
        <v>1.7643477611404747E-2</v>
      </c>
      <c r="L30" s="112">
        <f t="shared" ca="1" si="19"/>
        <v>1.6540760260691949E-2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1.5438042909979154E-2</v>
      </c>
    </row>
    <row r="31" spans="1:13" x14ac:dyDescent="0.25">
      <c r="A31" t="s">
        <v>12</v>
      </c>
      <c r="B31">
        <f t="shared" ref="B31:B62" si="31">B2+1</f>
        <v>2</v>
      </c>
      <c r="C31" s="114">
        <f ca="1">MAX(0,IFERROR(VLOOKUP(MID(CELL("filename",$A$1),FIND("]",CELL("filename",$A$1))+1,255)&amp;$A31,_datainput!$A$1:$AE$345,4+C$1-1990,FALSE),0))</f>
        <v>4.4526127769809578E-3</v>
      </c>
      <c r="D31" s="114">
        <f ca="1">MAX(0,IFERROR(VLOOKUP(MID(CELL("filename",$A$1),FIND("]",CELL("filename",$A$1))+1,255)&amp;$A31,_datainput!$A$1:$AE$345,4+D$1-1990,FALSE),0))</f>
        <v>4.4332788165252351E-3</v>
      </c>
      <c r="E31" s="114">
        <f t="shared" ref="E31:F31" ca="1" si="32">D31-(D31-$G31)/($G$1-D$1)</f>
        <v>5.0046393837944667E-3</v>
      </c>
      <c r="F31" s="114">
        <f t="shared" ca="1" si="32"/>
        <v>5.5759999510636982E-3</v>
      </c>
      <c r="G31" s="111">
        <f ca="1">INDEX(OFFSET(_summary!$T$26,0,MATCH(MID(CELL("filename",$A$1),FIND("]",CELL("filename",$A$1))+1,255),_summary!$U$25:$AI$25,0),140,1),MATCH($A31,_summary!$U$26:$U$54,0))</f>
        <v>6.1473605183329288E-3</v>
      </c>
      <c r="H31" s="112">
        <f t="shared" ca="1" si="19"/>
        <v>5.3277124492218716E-3</v>
      </c>
      <c r="I31" s="112">
        <f t="shared" ca="1" si="19"/>
        <v>4.5080643801108143E-3</v>
      </c>
      <c r="J31" s="112">
        <f t="shared" ca="1" si="19"/>
        <v>3.6884163109997571E-3</v>
      </c>
      <c r="K31" s="112">
        <f t="shared" ca="1" si="19"/>
        <v>2.8687682418886999E-3</v>
      </c>
      <c r="L31" s="112">
        <f t="shared" ca="1" si="19"/>
        <v>2.0491201727776426E-3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1.2294721036665854E-3</v>
      </c>
    </row>
    <row r="32" spans="1:13" x14ac:dyDescent="0.25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1.6114627973680178E-2</v>
      </c>
      <c r="D32" s="114">
        <f ca="1">MAX(0,IFERROR(VLOOKUP(MID(CELL("filename",$A$1),FIND("]",CELL("filename",$A$1))+1,255)&amp;$A32,_datainput!$A$1:$AE$345,4+D$1-1990,FALSE),0))</f>
        <v>1.5565969189783969E-2</v>
      </c>
      <c r="E32" s="114">
        <f t="shared" ref="E32:F32" ca="1" si="33">D32-(D32-$G32)/($G$1-D$1)</f>
        <v>1.7292338816083743E-2</v>
      </c>
      <c r="F32" s="114">
        <f t="shared" ca="1" si="33"/>
        <v>1.9018708442383517E-2</v>
      </c>
      <c r="G32" s="111">
        <f ca="1">INDEX(OFFSET(_summary!$T$26,0,MATCH(MID(CELL("filename",$A$1),FIND("]",CELL("filename",$A$1))+1,255),_summary!$U$25:$AI$25,0),140,1),MATCH($A32,_summary!$U$26:$U$54,0))</f>
        <v>2.0745078068683292E-2</v>
      </c>
      <c r="H32" s="112">
        <f t="shared" ca="1" si="19"/>
        <v>1.7979067659525519E-2</v>
      </c>
      <c r="I32" s="112">
        <f t="shared" ca="1" si="19"/>
        <v>1.5213057250367746E-2</v>
      </c>
      <c r="J32" s="112">
        <f t="shared" ca="1" si="19"/>
        <v>1.2447046841209973E-2</v>
      </c>
      <c r="K32" s="112">
        <f t="shared" ca="1" si="19"/>
        <v>9.6810364320522018E-3</v>
      </c>
      <c r="L32" s="112">
        <f t="shared" ca="1" si="19"/>
        <v>6.9150260228944297E-3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4.1490156137366577E-3</v>
      </c>
    </row>
    <row r="33" spans="1:13" x14ac:dyDescent="0.25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0.14342789089485422</v>
      </c>
      <c r="D33" s="114">
        <f ca="1">MAX(0,IFERROR(VLOOKUP(MID(CELL("filename",$A$1),FIND("]",CELL("filename",$A$1))+1,255)&amp;$A33,_datainput!$A$1:$AE$345,4+D$1-1990,FALSE),0))</f>
        <v>0.14866602802422252</v>
      </c>
      <c r="E33" s="114">
        <f t="shared" ref="E33:F33" ca="1" si="34">D33-(D33-$G33)/($G$1-D$1)</f>
        <v>0.15756304124639564</v>
      </c>
      <c r="F33" s="114">
        <f t="shared" ca="1" si="34"/>
        <v>0.16646005446856876</v>
      </c>
      <c r="G33" s="111">
        <f ca="1">INDEX(OFFSET(_summary!$T$26,0,MATCH(MID(CELL("filename",$A$1),FIND("]",CELL("filename",$A$1))+1,255),_summary!$U$25:$AI$25,0),140,1),MATCH($A33,_summary!$U$26:$U$54,0))</f>
        <v>0.17535706769074189</v>
      </c>
      <c r="H33" s="112">
        <f t="shared" ca="1" si="19"/>
        <v>0.1519761253319763</v>
      </c>
      <c r="I33" s="112">
        <f t="shared" ca="1" si="19"/>
        <v>0.12859518297321071</v>
      </c>
      <c r="J33" s="112">
        <f t="shared" ca="1" si="19"/>
        <v>0.10521424061444512</v>
      </c>
      <c r="K33" s="112">
        <f t="shared" ca="1" si="19"/>
        <v>8.1833298255679532E-2</v>
      </c>
      <c r="L33" s="112">
        <f t="shared" ca="1" si="19"/>
        <v>5.845235589691395E-2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3.5071413538148369E-2</v>
      </c>
    </row>
    <row r="34" spans="1:13" x14ac:dyDescent="0.25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1.9827141692931182E-3</v>
      </c>
      <c r="D34" s="114">
        <f ca="1">MAX(0,IFERROR(VLOOKUP(MID(CELL("filename",$A$1),FIND("]",CELL("filename",$A$1))+1,255)&amp;$A34,_datainput!$A$1:$AE$345,4+D$1-1990,FALSE),0))</f>
        <v>2.5983900684977811E-3</v>
      </c>
      <c r="E34" s="114">
        <f t="shared" ref="E34:F34" ca="1" si="35">D34-(D34-$G34)/($G$1-D$1)</f>
        <v>2.8206816057467898E-3</v>
      </c>
      <c r="F34" s="114">
        <f t="shared" ca="1" si="35"/>
        <v>3.0429731429957984E-3</v>
      </c>
      <c r="G34" s="111">
        <f ca="1">INDEX(OFFSET(_summary!$T$26,0,MATCH(MID(CELL("filename",$A$1),FIND("]",CELL("filename",$A$1))+1,255),_summary!$U$25:$AI$25,0),140,1),MATCH($A34,_summary!$U$26:$U$54,0))</f>
        <v>3.2652646802448075E-3</v>
      </c>
      <c r="H34" s="112">
        <f t="shared" ca="1" si="19"/>
        <v>2.8298960562121666E-3</v>
      </c>
      <c r="I34" s="112">
        <f t="shared" ca="1" si="19"/>
        <v>2.3945274321795257E-3</v>
      </c>
      <c r="J34" s="112">
        <f t="shared" ca="1" si="19"/>
        <v>1.9591588081468848E-3</v>
      </c>
      <c r="K34" s="112">
        <f t="shared" ca="1" si="19"/>
        <v>1.5237901841142437E-3</v>
      </c>
      <c r="L34" s="112">
        <f t="shared" ca="1" si="19"/>
        <v>1.0884215600816026E-3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6.5305293604896132E-4</v>
      </c>
    </row>
    <row r="35" spans="1:13" x14ac:dyDescent="0.25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>
        <f t="shared" ref="E35:F35" ca="1" si="36">D35-(D35-$G35)/($G$1-D$1)</f>
        <v>0</v>
      </c>
      <c r="F35" s="114">
        <f t="shared" ca="1" si="36"/>
        <v>0</v>
      </c>
      <c r="G35" s="111">
        <f ca="1">INDEX(OFFSET(_summary!$T$26,0,MATCH(MID(CELL("filename",$A$1),FIND("]",CELL("filename",$A$1))+1,255),_summary!$U$25:$AI$25,0),140,1),MATCH($A35,_summary!$U$26:$U$54,0))</f>
        <v>0</v>
      </c>
      <c r="H35" s="112">
        <f t="shared" ref="H35:L50" ca="1" si="37">G35-5*(G35-$M35)/($M$1-G$1)</f>
        <v>0</v>
      </c>
      <c r="I35" s="112">
        <f t="shared" ca="1" si="37"/>
        <v>0</v>
      </c>
      <c r="J35" s="112">
        <f t="shared" ca="1" si="37"/>
        <v>0</v>
      </c>
      <c r="K35" s="112">
        <f t="shared" ca="1" si="37"/>
        <v>0</v>
      </c>
      <c r="L35" s="112">
        <f t="shared" ca="1" si="37"/>
        <v>0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25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0.18090508796430571</v>
      </c>
      <c r="D36" s="114">
        <f ca="1">MAX(0,IFERROR(VLOOKUP(MID(CELL("filename",$A$1),FIND("]",CELL("filename",$A$1))+1,255)&amp;$A36,_datainput!$A$1:$AE$345,4+D$1-1990,FALSE),0))</f>
        <v>0.18205541140163684</v>
      </c>
      <c r="E36" s="114">
        <f t="shared" ref="E36:F36" ca="1" si="38">D36-(D36-$G36)/($G$1-D$1)</f>
        <v>0.1914061776245119</v>
      </c>
      <c r="F36" s="114">
        <f t="shared" ca="1" si="38"/>
        <v>0.20075694384738696</v>
      </c>
      <c r="G36" s="111">
        <f ca="1">INDEX(OFFSET(_summary!$T$26,0,MATCH(MID(CELL("filename",$A$1),FIND("]",CELL("filename",$A$1))+1,255),_summary!$U$25:$AI$25,0),140,1),MATCH($A36,_summary!$U$26:$U$54,0))</f>
        <v>0.21010771007026199</v>
      </c>
      <c r="H36" s="112">
        <f t="shared" ca="1" si="37"/>
        <v>0.18209334872756039</v>
      </c>
      <c r="I36" s="112">
        <f t="shared" ca="1" si="37"/>
        <v>0.15407898738485878</v>
      </c>
      <c r="J36" s="112">
        <f t="shared" ca="1" si="37"/>
        <v>0.12606462604215718</v>
      </c>
      <c r="K36" s="112">
        <f t="shared" ca="1" si="37"/>
        <v>9.8050264699455589E-2</v>
      </c>
      <c r="L36" s="112">
        <f t="shared" ca="1" si="37"/>
        <v>7.0035903356753998E-2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4.2021542014052386E-2</v>
      </c>
    </row>
    <row r="37" spans="1:13" x14ac:dyDescent="0.25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1.5932315739077959E-5</v>
      </c>
      <c r="D37" s="114">
        <f ca="1">MAX(0,IFERROR(VLOOKUP(MID(CELL("filename",$A$1),FIND("]",CELL("filename",$A$1))+1,255)&amp;$A37,_datainput!$A$1:$AE$345,4+D$1-1990,FALSE),0))</f>
        <v>0</v>
      </c>
      <c r="E37" s="114">
        <f t="shared" ref="E37:F37" ca="1" si="39">D37-(D37-$G37)/($G$1-D$1)</f>
        <v>1.4273927366219411E-5</v>
      </c>
      <c r="F37" s="114">
        <f t="shared" ca="1" si="39"/>
        <v>2.8547854732438821E-5</v>
      </c>
      <c r="G37" s="111">
        <f ca="1">INDEX(OFFSET(_summary!$T$26,0,MATCH(MID(CELL("filename",$A$1),FIND("]",CELL("filename",$A$1))+1,255),_summary!$U$25:$AI$25,0),140,1),MATCH($A37,_summary!$U$26:$U$54,0))</f>
        <v>4.2821782098658232E-5</v>
      </c>
      <c r="H37" s="112">
        <f t="shared" ca="1" si="37"/>
        <v>3.7112211152170469E-5</v>
      </c>
      <c r="I37" s="112">
        <f t="shared" ca="1" si="37"/>
        <v>3.1402640205682706E-5</v>
      </c>
      <c r="J37" s="112">
        <f t="shared" ca="1" si="37"/>
        <v>2.569306925919494E-5</v>
      </c>
      <c r="K37" s="112">
        <f t="shared" ca="1" si="37"/>
        <v>1.9983498312707173E-5</v>
      </c>
      <c r="L37" s="112">
        <f t="shared" ca="1" si="37"/>
        <v>1.4273927366219409E-5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8.5643564197316443E-6</v>
      </c>
    </row>
    <row r="38" spans="1:13" x14ac:dyDescent="0.25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4.3410192360645236E-3</v>
      </c>
      <c r="D38" s="114">
        <f ca="1">MAX(0,IFERROR(VLOOKUP(MID(CELL("filename",$A$1),FIND("]",CELL("filename",$A$1))+1,255)&amp;$A38,_datainput!$A$1:$AE$345,4+D$1-1990,FALSE),0))</f>
        <v>4.6489023002370426E-3</v>
      </c>
      <c r="E38" s="114">
        <f t="shared" ref="E38:F38" ca="1" si="40">D38-(D38-$G38)/($G$1-D$1)</f>
        <v>1.0542395034663376E-2</v>
      </c>
      <c r="F38" s="114">
        <f t="shared" ca="1" si="40"/>
        <v>1.6435887769089712E-2</v>
      </c>
      <c r="G38" s="111">
        <f ca="1">INDEX(OFFSET(_summary!$T$26,0,MATCH(MID(CELL("filename",$A$1),FIND("]",CELL("filename",$A$1))+1,255),_summary!$U$25:$AI$25,0),140,1),MATCH($A38,_summary!$U$26:$U$54,0))</f>
        <v>2.2329380503516044E-2</v>
      </c>
      <c r="H38" s="112">
        <f t="shared" ca="1" si="37"/>
        <v>1.9352129769713906E-2</v>
      </c>
      <c r="I38" s="112">
        <f t="shared" ca="1" si="37"/>
        <v>1.6374879035911769E-2</v>
      </c>
      <c r="J38" s="112">
        <f t="shared" ca="1" si="37"/>
        <v>1.3397628302109627E-2</v>
      </c>
      <c r="K38" s="112">
        <f t="shared" ca="1" si="37"/>
        <v>1.0420377568307488E-2</v>
      </c>
      <c r="L38" s="112">
        <f t="shared" ca="1" si="37"/>
        <v>7.4431268345053481E-3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4.4658761007032076E-3</v>
      </c>
    </row>
    <row r="39" spans="1:13" x14ac:dyDescent="0.25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1.7449076465074263E-3</v>
      </c>
      <c r="D39" s="114">
        <f ca="1">MAX(0,IFERROR(VLOOKUP(MID(CELL("filename",$A$1),FIND("]",CELL("filename",$A$1))+1,255)&amp;$A39,_datainput!$A$1:$AE$345,4+D$1-1990,FALSE),0))</f>
        <v>1.6085989824652517E-3</v>
      </c>
      <c r="E39" s="114">
        <f t="shared" ref="E39:F39" ca="1" si="41">D39-(D39-$G39)/($G$1-D$1)</f>
        <v>1.799977518976805E-3</v>
      </c>
      <c r="F39" s="114">
        <f t="shared" ca="1" si="41"/>
        <v>1.9913560554883584E-3</v>
      </c>
      <c r="G39" s="111">
        <f ca="1">INDEX(OFFSET(_summary!$T$26,0,MATCH(MID(CELL("filename",$A$1),FIND("]",CELL("filename",$A$1))+1,255),_summary!$U$25:$AI$25,0),140,1),MATCH($A39,_summary!$U$26:$U$54,0))</f>
        <v>2.1827345919999117E-3</v>
      </c>
      <c r="H39" s="112">
        <f t="shared" ca="1" si="37"/>
        <v>1.8917033130665902E-3</v>
      </c>
      <c r="I39" s="112">
        <f t="shared" ca="1" si="37"/>
        <v>1.6006720341332687E-3</v>
      </c>
      <c r="J39" s="112">
        <f t="shared" ca="1" si="37"/>
        <v>1.3096407551999472E-3</v>
      </c>
      <c r="K39" s="112">
        <f t="shared" ca="1" si="37"/>
        <v>1.0186094762666257E-3</v>
      </c>
      <c r="L39" s="112">
        <f t="shared" ca="1" si="37"/>
        <v>7.2757819733330399E-4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4.3654691839998226E-4</v>
      </c>
    </row>
    <row r="40" spans="1:13" x14ac:dyDescent="0.25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1.4989833400987451E-3</v>
      </c>
      <c r="D40" s="114">
        <f ca="1">MAX(0,IFERROR(VLOOKUP(MID(CELL("filename",$A$1),FIND("]",CELL("filename",$A$1))+1,255)&amp;$A40,_datainput!$A$1:$AE$345,4+D$1-1990,FALSE),0))</f>
        <v>1.4294679686359347E-3</v>
      </c>
      <c r="E40" s="114">
        <f t="shared" ref="E40:F40" ca="1" si="42">D40-(D40-$G40)/($G$1-D$1)</f>
        <v>1.4959125592064076E-3</v>
      </c>
      <c r="F40" s="114">
        <f t="shared" ca="1" si="42"/>
        <v>1.5623571497768805E-3</v>
      </c>
      <c r="G40" s="111">
        <f ca="1">INDEX(OFFSET(_summary!$T$26,0,MATCH(MID(CELL("filename",$A$1),FIND("]",CELL("filename",$A$1))+1,255),_summary!$U$25:$AI$25,0),140,1),MATCH($A40,_summary!$U$26:$U$54,0))</f>
        <v>1.6288017403473536E-3</v>
      </c>
      <c r="H40" s="112">
        <f t="shared" ca="1" si="37"/>
        <v>1.4116281749677064E-3</v>
      </c>
      <c r="I40" s="112">
        <f t="shared" ca="1" si="37"/>
        <v>1.1944546095880592E-3</v>
      </c>
      <c r="J40" s="112">
        <f t="shared" ca="1" si="37"/>
        <v>9.7728104420841209E-4</v>
      </c>
      <c r="K40" s="112">
        <f t="shared" ca="1" si="37"/>
        <v>7.6010747882876493E-4</v>
      </c>
      <c r="L40" s="112">
        <f t="shared" ca="1" si="37"/>
        <v>5.4293391344911778E-4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3.2576034806947062E-4</v>
      </c>
    </row>
    <row r="41" spans="1:13" x14ac:dyDescent="0.25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1.2888799979782824E-2</v>
      </c>
      <c r="D41" s="114">
        <f ca="1">MAX(0,IFERROR(VLOOKUP(MID(CELL("filename",$A$1),FIND("]",CELL("filename",$A$1))+1,255)&amp;$A41,_datainput!$A$1:$AE$345,4+D$1-1990,FALSE),0))</f>
        <v>1.2586574764805316E-2</v>
      </c>
      <c r="E41" s="114">
        <f t="shared" ref="E41:F41" ca="1" si="43">D41-(D41-$G41)/($G$1-D$1)</f>
        <v>1.3651166368085573E-2</v>
      </c>
      <c r="F41" s="114">
        <f t="shared" ca="1" si="43"/>
        <v>1.4715757971365831E-2</v>
      </c>
      <c r="G41" s="111">
        <f ca="1">INDEX(OFFSET(_summary!$T$26,0,MATCH(MID(CELL("filename",$A$1),FIND("]",CELL("filename",$A$1))+1,255),_summary!$U$25:$AI$25,0),140,1),MATCH($A41,_summary!$U$26:$U$54,0))</f>
        <v>1.5780349574646087E-2</v>
      </c>
      <c r="H41" s="112">
        <f t="shared" ca="1" si="37"/>
        <v>1.3676302964693274E-2</v>
      </c>
      <c r="I41" s="112">
        <f t="shared" ca="1" si="37"/>
        <v>1.1572256354740462E-2</v>
      </c>
      <c r="J41" s="112">
        <f t="shared" ca="1" si="37"/>
        <v>9.46820974478765E-3</v>
      </c>
      <c r="K41" s="112">
        <f t="shared" ca="1" si="37"/>
        <v>7.3641631348348394E-3</v>
      </c>
      <c r="L41" s="112">
        <f t="shared" ca="1" si="37"/>
        <v>5.260116524882028E-3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3.1560699149292167E-3</v>
      </c>
    </row>
    <row r="42" spans="1:13" x14ac:dyDescent="0.25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1.4048405324378852E-4</v>
      </c>
      <c r="D42" s="114">
        <f ca="1">MAX(0,IFERROR(VLOOKUP(MID(CELL("filename",$A$1),FIND("]",CELL("filename",$A$1))+1,255)&amp;$A42,_datainput!$A$1:$AE$345,4+D$1-1990,FALSE),0))</f>
        <v>3.1672593978172527E-4</v>
      </c>
      <c r="E42" s="114">
        <f t="shared" ref="E42:F42" ca="1" si="44">D42-(D42-$G42)/($G$1-D$1)</f>
        <v>2.3614661275429735E-4</v>
      </c>
      <c r="F42" s="114">
        <f t="shared" ca="1" si="44"/>
        <v>1.5556728572686945E-4</v>
      </c>
      <c r="G42" s="111">
        <f ca="1">INDEX(OFFSET(_summary!$T$26,0,MATCH(MID(CELL("filename",$A$1),FIND("]",CELL("filename",$A$1))+1,255),_summary!$U$25:$AI$25,0),140,1),MATCH($A42,_summary!$U$26:$U$54,0))</f>
        <v>7.4987958699441535E-5</v>
      </c>
      <c r="H42" s="112">
        <f t="shared" ca="1" si="37"/>
        <v>6.4989564206182666E-5</v>
      </c>
      <c r="I42" s="112">
        <f t="shared" ca="1" si="37"/>
        <v>5.4991169712923798E-5</v>
      </c>
      <c r="J42" s="112">
        <f t="shared" ca="1" si="37"/>
        <v>4.4992775219664922E-5</v>
      </c>
      <c r="K42" s="112">
        <f t="shared" ca="1" si="37"/>
        <v>3.4994380726406047E-5</v>
      </c>
      <c r="L42" s="112">
        <f t="shared" ca="1" si="37"/>
        <v>2.4995986233147175E-5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1.4997591739888303E-5</v>
      </c>
    </row>
    <row r="43" spans="1:13" x14ac:dyDescent="0.25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2.7337536607305053E-2</v>
      </c>
      <c r="D43" s="114">
        <f ca="1">MAX(0,IFERROR(VLOOKUP(MID(CELL("filename",$A$1),FIND("]",CELL("filename",$A$1))+1,255)&amp;$A43,_datainput!$A$1:$AE$345,4+D$1-1990,FALSE),0))</f>
        <v>3.1614595068225129E-2</v>
      </c>
      <c r="E43" s="114">
        <f t="shared" ref="E43:F43" ca="1" si="45">D43-(D43-$G43)/($G$1-D$1)</f>
        <v>3.1254073701931492E-2</v>
      </c>
      <c r="F43" s="114">
        <f t="shared" ca="1" si="45"/>
        <v>3.0893552335637852E-2</v>
      </c>
      <c r="G43" s="111">
        <f ca="1">INDEX(OFFSET(_summary!$T$26,0,MATCH(MID(CELL("filename",$A$1),FIND("]",CELL("filename",$A$1))+1,255),_summary!$U$25:$AI$25,0),140,1),MATCH($A43,_summary!$U$26:$U$54,0))</f>
        <v>3.0533030969344212E-2</v>
      </c>
      <c r="H43" s="112">
        <f t="shared" ca="1" si="37"/>
        <v>2.6461960173431651E-2</v>
      </c>
      <c r="I43" s="112">
        <f t="shared" ca="1" si="37"/>
        <v>2.239088937751909E-2</v>
      </c>
      <c r="J43" s="112">
        <f t="shared" ca="1" si="37"/>
        <v>1.8319818581606528E-2</v>
      </c>
      <c r="K43" s="112">
        <f t="shared" ca="1" si="37"/>
        <v>1.4248747785693966E-2</v>
      </c>
      <c r="L43" s="112">
        <f t="shared" ca="1" si="37"/>
        <v>1.0177676989781403E-2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6.1066061938688408E-3</v>
      </c>
    </row>
    <row r="44" spans="1:13" x14ac:dyDescent="0.25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0.18408417395663201</v>
      </c>
      <c r="D44" s="114">
        <f ca="1">MAX(0,IFERROR(VLOOKUP(MID(CELL("filename",$A$1),FIND("]",CELL("filename",$A$1))+1,255)&amp;$A44,_datainput!$A$1:$AE$345,4+D$1-1990,FALSE),0))</f>
        <v>0.17162670764458018</v>
      </c>
      <c r="E44" s="114">
        <f t="shared" ref="E44:F44" ca="1" si="46">D44-(D44-$G44)/($G$1-D$1)</f>
        <v>0.19342580758653338</v>
      </c>
      <c r="F44" s="114">
        <f t="shared" ca="1" si="46"/>
        <v>0.21522490752848661</v>
      </c>
      <c r="G44" s="111">
        <f ca="1">INDEX(OFFSET(_summary!$T$26,0,MATCH(MID(CELL("filename",$A$1),FIND("]",CELL("filename",$A$1))+1,255),_summary!$U$25:$AI$25,0),140,1),MATCH($A44,_summary!$U$26:$U$54,0))</f>
        <v>0.23702400747043981</v>
      </c>
      <c r="H44" s="112">
        <f t="shared" ca="1" si="37"/>
        <v>0.20542080647438116</v>
      </c>
      <c r="I44" s="112">
        <f t="shared" ca="1" si="37"/>
        <v>0.17381760547832251</v>
      </c>
      <c r="J44" s="112">
        <f t="shared" ca="1" si="37"/>
        <v>0.14221440448226386</v>
      </c>
      <c r="K44" s="112">
        <f t="shared" ca="1" si="37"/>
        <v>0.11061120348620522</v>
      </c>
      <c r="L44" s="112">
        <f t="shared" ca="1" si="37"/>
        <v>7.9008002490146584E-2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4.7404801494087948E-2</v>
      </c>
    </row>
    <row r="45" spans="1:13" x14ac:dyDescent="0.25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>
        <f t="shared" ref="E45:F45" ca="1" si="47">D45-(D45-$G45)/($G$1-D$1)</f>
        <v>0</v>
      </c>
      <c r="F45" s="114">
        <f t="shared" ca="1" si="47"/>
        <v>0</v>
      </c>
      <c r="G45" s="111">
        <f ca="1">INDEX(OFFSET(_summary!$T$26,0,MATCH(MID(CELL("filename",$A$1),FIND("]",CELL("filename",$A$1))+1,255),_summary!$U$25:$AI$25,0),140,1),MATCH($A45,_summary!$U$26:$U$54,0))</f>
        <v>0</v>
      </c>
      <c r="H45" s="112">
        <f t="shared" ca="1" si="37"/>
        <v>0</v>
      </c>
      <c r="I45" s="112">
        <f t="shared" ca="1" si="37"/>
        <v>0</v>
      </c>
      <c r="J45" s="112">
        <f t="shared" ca="1" si="37"/>
        <v>0</v>
      </c>
      <c r="K45" s="112">
        <f t="shared" ca="1" si="37"/>
        <v>0</v>
      </c>
      <c r="L45" s="112">
        <f t="shared" ca="1" si="37"/>
        <v>0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25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1.9868407911932916E-2</v>
      </c>
      <c r="D46" s="114">
        <f ca="1">MAX(0,IFERROR(VLOOKUP(MID(CELL("filename",$A$1),FIND("]",CELL("filename",$A$1))+1,255)&amp;$A46,_datainput!$A$1:$AE$345,4+D$1-1990,FALSE),0))</f>
        <v>1.4861751362534741E-2</v>
      </c>
      <c r="E46" s="114">
        <f t="shared" ref="E46:F46" ca="1" si="48">D46-(D46-$G46)/($G$1-D$1)</f>
        <v>1.5765389478420835E-2</v>
      </c>
      <c r="F46" s="114">
        <f t="shared" ca="1" si="48"/>
        <v>1.6669027594306926E-2</v>
      </c>
      <c r="G46" s="111">
        <f ca="1">INDEX(OFFSET(_summary!$T$26,0,MATCH(MID(CELL("filename",$A$1),FIND("]",CELL("filename",$A$1))+1,255),_summary!$U$25:$AI$25,0),140,1),MATCH($A46,_summary!$U$26:$U$54,0))</f>
        <v>1.757266571019302E-2</v>
      </c>
      <c r="H46" s="112">
        <f t="shared" ca="1" si="37"/>
        <v>1.5229643615500617E-2</v>
      </c>
      <c r="I46" s="112">
        <f t="shared" ca="1" si="37"/>
        <v>1.2886621520808213E-2</v>
      </c>
      <c r="J46" s="112">
        <f t="shared" ca="1" si="37"/>
        <v>1.054359942611581E-2</v>
      </c>
      <c r="K46" s="112">
        <f t="shared" ca="1" si="37"/>
        <v>8.2005773314234084E-3</v>
      </c>
      <c r="L46" s="112">
        <f t="shared" ca="1" si="37"/>
        <v>5.8575552367310059E-3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3.5145331420386033E-3</v>
      </c>
    </row>
    <row r="47" spans="1:13" x14ac:dyDescent="0.25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7.4140094258080269E-2</v>
      </c>
      <c r="D47" s="114">
        <f ca="1">MAX(0,IFERROR(VLOOKUP(MID(CELL("filename",$A$1),FIND("]",CELL("filename",$A$1))+1,255)&amp;$A47,_datainput!$A$1:$AE$345,4+D$1-1990,FALSE),0))</f>
        <v>8.3239964317883927E-2</v>
      </c>
      <c r="E47" s="114">
        <f t="shared" ref="E47:F47" ca="1" si="49">D47-(D47-$G47)/($G$1-D$1)</f>
        <v>8.6618813161542768E-2</v>
      </c>
      <c r="F47" s="114">
        <f t="shared" ca="1" si="49"/>
        <v>8.9997662005201609E-2</v>
      </c>
      <c r="G47" s="111">
        <f ca="1">INDEX(OFFSET(_summary!$T$26,0,MATCH(MID(CELL("filename",$A$1),FIND("]",CELL("filename",$A$1))+1,255),_summary!$U$25:$AI$25,0),140,1),MATCH($A47,_summary!$U$26:$U$54,0))</f>
        <v>9.337651084886045E-2</v>
      </c>
      <c r="H47" s="112">
        <f t="shared" ca="1" si="37"/>
        <v>8.0926309402345728E-2</v>
      </c>
      <c r="I47" s="112">
        <f t="shared" ca="1" si="37"/>
        <v>6.8476107955831006E-2</v>
      </c>
      <c r="J47" s="112">
        <f t="shared" ca="1" si="37"/>
        <v>5.6025906509316277E-2</v>
      </c>
      <c r="K47" s="112">
        <f t="shared" ca="1" si="37"/>
        <v>4.3575705062801548E-2</v>
      </c>
      <c r="L47" s="112">
        <f t="shared" ca="1" si="37"/>
        <v>3.1125503616286819E-2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1.8675302169772087E-2</v>
      </c>
    </row>
    <row r="48" spans="1:13" x14ac:dyDescent="0.25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1.4597587085826739E-3</v>
      </c>
      <c r="D48" s="114">
        <f ca="1">MAX(0,IFERROR(VLOOKUP(MID(CELL("filename",$A$1),FIND("]",CELL("filename",$A$1))+1,255)&amp;$A48,_datainput!$A$1:$AE$345,4+D$1-1990,FALSE),0))</f>
        <v>9.5170518477826524E-4</v>
      </c>
      <c r="E48" s="114">
        <f t="shared" ref="E48:F48" ca="1" si="50">D48-(D48-$G48)/($G$1-D$1)</f>
        <v>7.1948386852689779E-4</v>
      </c>
      <c r="F48" s="114">
        <f t="shared" ca="1" si="50"/>
        <v>4.8726255227553035E-4</v>
      </c>
      <c r="G48" s="111">
        <f ca="1">INDEX(OFFSET(_summary!$T$26,0,MATCH(MID(CELL("filename",$A$1),FIND("]",CELL("filename",$A$1))+1,255),_summary!$U$25:$AI$25,0),140,1),MATCH($A48,_summary!$U$26:$U$54,0))</f>
        <v>2.5504123602416296E-4</v>
      </c>
      <c r="H48" s="112">
        <f t="shared" ca="1" si="37"/>
        <v>2.2103573788760788E-4</v>
      </c>
      <c r="I48" s="112">
        <f t="shared" ca="1" si="37"/>
        <v>1.8703023975105281E-4</v>
      </c>
      <c r="J48" s="112">
        <f t="shared" ca="1" si="37"/>
        <v>1.5302474161449776E-4</v>
      </c>
      <c r="K48" s="112">
        <f t="shared" ca="1" si="37"/>
        <v>1.190192434779427E-4</v>
      </c>
      <c r="L48" s="112">
        <f t="shared" ca="1" si="37"/>
        <v>8.5013745341387643E-5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5.1008247204832583E-5</v>
      </c>
    </row>
    <row r="49" spans="1:13" x14ac:dyDescent="0.25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>
        <f t="shared" ref="E49:F49" ca="1" si="51">D49-(D49-$G49)/($G$1-D$1)</f>
        <v>0</v>
      </c>
      <c r="F49" s="114">
        <f t="shared" ca="1" si="51"/>
        <v>0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ca="1" si="37"/>
        <v>0</v>
      </c>
      <c r="I49" s="112">
        <f t="shared" ca="1" si="37"/>
        <v>0</v>
      </c>
      <c r="J49" s="112">
        <f t="shared" ca="1" si="37"/>
        <v>0</v>
      </c>
      <c r="K49" s="112">
        <f t="shared" ca="1" si="37"/>
        <v>0</v>
      </c>
      <c r="L49" s="112">
        <f t="shared" ca="1" si="37"/>
        <v>0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0</v>
      </c>
    </row>
    <row r="50" spans="1:13" x14ac:dyDescent="0.25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3.0278253221508348E-5</v>
      </c>
      <c r="D50" s="114">
        <f ca="1">MAX(0,IFERROR(VLOOKUP(MID(CELL("filename",$A$1),FIND("]",CELL("filename",$A$1))+1,255)&amp;$A50,_datainput!$A$1:$AE$345,4+D$1-1990,FALSE),0))</f>
        <v>3.2454533060497522E-5</v>
      </c>
      <c r="E50" s="114">
        <f t="shared" ref="E50:F50" ca="1" si="52">D50-(D50-$G50)/($G$1-D$1)</f>
        <v>2.8618389989028277E-5</v>
      </c>
      <c r="F50" s="114">
        <f t="shared" ca="1" si="52"/>
        <v>2.4782246917559032E-5</v>
      </c>
      <c r="G50" s="111">
        <f ca="1">INDEX(OFFSET(_summary!$T$26,0,MATCH(MID(CELL("filename",$A$1),FIND("]",CELL("filename",$A$1))+1,255),_summary!$U$25:$AI$25,0),140,1),MATCH($A50,_summary!$U$26:$U$54,0))</f>
        <v>2.0946103846089787E-5</v>
      </c>
      <c r="H50" s="112">
        <f t="shared" ca="1" si="37"/>
        <v>1.8153289999944483E-5</v>
      </c>
      <c r="I50" s="112">
        <f t="shared" ca="1" si="37"/>
        <v>1.5360476153799178E-5</v>
      </c>
      <c r="J50" s="112">
        <f t="shared" ca="1" si="37"/>
        <v>1.2567662307653874E-5</v>
      </c>
      <c r="K50" s="112">
        <f t="shared" ca="1" si="37"/>
        <v>9.7748484615085674E-6</v>
      </c>
      <c r="L50" s="112">
        <f t="shared" ca="1" si="37"/>
        <v>6.9820346153632621E-6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4.1892207692179567E-6</v>
      </c>
    </row>
    <row r="51" spans="1:13" x14ac:dyDescent="0.25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0.50817410792521234</v>
      </c>
      <c r="D51" s="114">
        <f ca="1">MAX(0,IFERROR(VLOOKUP(MID(CELL("filename",$A$1),FIND("]",CELL("filename",$A$1))+1,255)&amp;$A51,_datainput!$A$1:$AE$345,4+D$1-1990,FALSE),0))</f>
        <v>0.50307855739325635</v>
      </c>
      <c r="E51" s="114">
        <f t="shared" ref="E51:F51" ca="1" si="53">D51-(D51-$G51)/($G$1-D$1)</f>
        <v>0.50760410103636655</v>
      </c>
      <c r="F51" s="114">
        <f t="shared" ca="1" si="53"/>
        <v>0.51212964467947675</v>
      </c>
      <c r="G51" s="111">
        <f ca="1">INDEX(OFFSET(_summary!$T$26,0,MATCH(MID(CELL("filename",$A$1),FIND("]",CELL("filename",$A$1))+1,255),_summary!$U$25:$AI$25,0),140,1),MATCH($A51,_summary!$U$26:$U$54,0))</f>
        <v>0.51665518832258706</v>
      </c>
      <c r="H51" s="112">
        <f t="shared" ref="H51:L66" ca="1" si="54">G51-5*(G51-$M51)/($M$1-G$1)</f>
        <v>0.44776782987957542</v>
      </c>
      <c r="I51" s="112">
        <f t="shared" ca="1" si="54"/>
        <v>0.37888047143656384</v>
      </c>
      <c r="J51" s="112">
        <f t="shared" ca="1" si="54"/>
        <v>0.30999311299355226</v>
      </c>
      <c r="K51" s="112">
        <f t="shared" ca="1" si="54"/>
        <v>0.24110575455054062</v>
      </c>
      <c r="L51" s="112">
        <f t="shared" ca="1" si="54"/>
        <v>0.17221839610752901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0.10333103766451739</v>
      </c>
    </row>
    <row r="52" spans="1:13" x14ac:dyDescent="0.25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55">D52-(D52-$G52)/($G$1-D$1)</f>
        <v>0</v>
      </c>
      <c r="F52" s="114">
        <f t="shared" ca="1" si="55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ca="1" si="54"/>
        <v>0</v>
      </c>
      <c r="I52" s="112">
        <f t="shared" ca="1" si="54"/>
        <v>0</v>
      </c>
      <c r="J52" s="112">
        <f t="shared" ca="1" si="54"/>
        <v>0</v>
      </c>
      <c r="K52" s="112">
        <f t="shared" ca="1" si="54"/>
        <v>0</v>
      </c>
      <c r="L52" s="112">
        <f t="shared" ca="1" si="54"/>
        <v>0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25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1.4999556211896305E-2</v>
      </c>
      <c r="D53" s="114">
        <f ca="1">MAX(0,IFERROR(VLOOKUP(MID(CELL("filename",$A$1),FIND("]",CELL("filename",$A$1))+1,255)&amp;$A53,_datainput!$A$1:$AE$345,4+D$1-1990,FALSE),0))</f>
        <v>9.9706157636565932E-3</v>
      </c>
      <c r="E53" s="114">
        <f t="shared" ref="E53:F53" ca="1" si="56">D53-(D53-$G53)/($G$1-D$1)</f>
        <v>8.5810206810452826E-3</v>
      </c>
      <c r="F53" s="114">
        <f t="shared" ca="1" si="56"/>
        <v>7.1914255984339721E-3</v>
      </c>
      <c r="G53" s="111">
        <f ca="1">INDEX(OFFSET(_summary!$T$26,0,MATCH(MID(CELL("filename",$A$1),FIND("]",CELL("filename",$A$1))+1,255),_summary!$U$25:$AI$25,0),140,1),MATCH($A53,_summary!$U$26:$U$54,0))</f>
        <v>5.8018305158226624E-3</v>
      </c>
      <c r="H53" s="112">
        <f t="shared" ca="1" si="54"/>
        <v>5.0282531137129738E-3</v>
      </c>
      <c r="I53" s="112">
        <f t="shared" ca="1" si="54"/>
        <v>4.2546757116032853E-3</v>
      </c>
      <c r="J53" s="112">
        <f t="shared" ca="1" si="54"/>
        <v>3.4810983094935967E-3</v>
      </c>
      <c r="K53" s="112">
        <f t="shared" ca="1" si="54"/>
        <v>2.7075209073839086E-3</v>
      </c>
      <c r="L53" s="112">
        <f t="shared" ca="1" si="54"/>
        <v>1.9339435052742205E-3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1.1603661031645322E-3</v>
      </c>
    </row>
    <row r="54" spans="1:13" x14ac:dyDescent="0.25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3.5078634600431882E-2</v>
      </c>
      <c r="D54" s="114">
        <f ca="1">MAX(0,IFERROR(VLOOKUP(MID(CELL("filename",$A$1),FIND("]",CELL("filename",$A$1))+1,255)&amp;$A54,_datainput!$A$1:$AE$345,4+D$1-1990,FALSE),0))</f>
        <v>3.8373698137607049E-2</v>
      </c>
      <c r="E54" s="114">
        <f t="shared" ref="E54:F54" ca="1" si="57">D54-(D54-$G54)/($G$1-D$1)</f>
        <v>3.4513771745407901E-2</v>
      </c>
      <c r="F54" s="114">
        <f t="shared" ca="1" si="57"/>
        <v>3.0653845353208756E-2</v>
      </c>
      <c r="G54" s="111">
        <f ca="1">INDEX(OFFSET(_summary!$T$26,0,MATCH(MID(CELL("filename",$A$1),FIND("]",CELL("filename",$A$1))+1,255),_summary!$U$25:$AI$25,0),140,1),MATCH($A54,_summary!$U$26:$U$54,0))</f>
        <v>2.6793918961009612E-2</v>
      </c>
      <c r="H54" s="112">
        <f t="shared" ca="1" si="54"/>
        <v>2.3221396432874998E-2</v>
      </c>
      <c r="I54" s="112">
        <f t="shared" ca="1" si="54"/>
        <v>1.9648873904740384E-2</v>
      </c>
      <c r="J54" s="112">
        <f t="shared" ca="1" si="54"/>
        <v>1.607635137660577E-2</v>
      </c>
      <c r="K54" s="112">
        <f t="shared" ca="1" si="54"/>
        <v>1.2503828848471154E-2</v>
      </c>
      <c r="L54" s="112">
        <f t="shared" ca="1" si="54"/>
        <v>8.9313063203365385E-3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5.358783792201921E-3</v>
      </c>
    </row>
    <row r="55" spans="1:13" x14ac:dyDescent="0.25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2.9664403366161459E-5</v>
      </c>
      <c r="E55" s="114">
        <f t="shared" ref="E55:F55" ca="1" si="58">D55-(D55-$G55)/($G$1-D$1)</f>
        <v>2.5023213187727882E-4</v>
      </c>
      <c r="F55" s="114">
        <f t="shared" ca="1" si="58"/>
        <v>4.7079986038839615E-4</v>
      </c>
      <c r="G55" s="111">
        <f ca="1">INDEX(OFFSET(_summary!$T$26,0,MATCH(MID(CELL("filename",$A$1),FIND("]",CELL("filename",$A$1))+1,255),_summary!$U$25:$AI$25,0),140,1),MATCH($A55,_summary!$U$26:$U$54,0))</f>
        <v>6.9136758889951349E-4</v>
      </c>
      <c r="H55" s="112">
        <f t="shared" ca="1" si="54"/>
        <v>5.9918524371291174E-4</v>
      </c>
      <c r="I55" s="112">
        <f t="shared" ca="1" si="54"/>
        <v>5.0700289852630988E-4</v>
      </c>
      <c r="J55" s="112">
        <f t="shared" ca="1" si="54"/>
        <v>4.1482055333970808E-4</v>
      </c>
      <c r="K55" s="112">
        <f t="shared" ca="1" si="54"/>
        <v>3.2263820815310628E-4</v>
      </c>
      <c r="L55" s="112">
        <f t="shared" ca="1" si="54"/>
        <v>2.3045586296650448E-4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1.3827351777990268E-4</v>
      </c>
    </row>
    <row r="56" spans="1:13" x14ac:dyDescent="0.25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8.5720951217978184E-3</v>
      </c>
      <c r="D56" s="114">
        <f ca="1">MAX(0,IFERROR(VLOOKUP(MID(CELL("filename",$A$1),FIND("]",CELL("filename",$A$1))+1,255)&amp;$A56,_datainput!$A$1:$AE$345,4+D$1-1990,FALSE),0))</f>
        <v>8.4947321402544344E-3</v>
      </c>
      <c r="E56" s="114">
        <f t="shared" ref="E56:F56" ca="1" si="59">D56-(D56-$G56)/($G$1-D$1)</f>
        <v>9.2382239757969435E-3</v>
      </c>
      <c r="F56" s="114">
        <f t="shared" ca="1" si="59"/>
        <v>9.9817158113394526E-3</v>
      </c>
      <c r="G56" s="111">
        <f ca="1">INDEX(OFFSET(_summary!$T$26,0,MATCH(MID(CELL("filename",$A$1),FIND("]",CELL("filename",$A$1))+1,255),_summary!$U$25:$AI$25,0),140,1),MATCH($A56,_summary!$U$26:$U$54,0))</f>
        <v>1.0725207646881962E-2</v>
      </c>
      <c r="H56" s="112">
        <f t="shared" ca="1" si="54"/>
        <v>9.2951799606310337E-3</v>
      </c>
      <c r="I56" s="112">
        <f t="shared" ca="1" si="54"/>
        <v>7.8651522743801057E-3</v>
      </c>
      <c r="J56" s="112">
        <f t="shared" ca="1" si="54"/>
        <v>6.4351245881291777E-3</v>
      </c>
      <c r="K56" s="112">
        <f t="shared" ca="1" si="54"/>
        <v>5.0050969018782488E-3</v>
      </c>
      <c r="L56" s="112">
        <f t="shared" ca="1" si="54"/>
        <v>3.5750692156273204E-3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2.145041529376392E-3</v>
      </c>
    </row>
    <row r="57" spans="1:13" x14ac:dyDescent="0.25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60">D57-(D57-$G57)/($G$1-D$1)</f>
        <v>0</v>
      </c>
      <c r="F57" s="114">
        <f t="shared" ca="1" si="60"/>
        <v>0</v>
      </c>
      <c r="G57" s="111">
        <f ca="1">INDEX(OFFSET(_summary!$T$26,0,MATCH(MID(CELL("filename",$A$1),FIND("]",CELL("filename",$A$1))+1,255),_summary!$U$25:$AI$25,0),140,1),MATCH($A57,_summary!$U$26:$U$54,0))</f>
        <v>0</v>
      </c>
      <c r="H57" s="112">
        <f t="shared" ca="1" si="54"/>
        <v>0</v>
      </c>
      <c r="I57" s="112">
        <f t="shared" ca="1" si="54"/>
        <v>0</v>
      </c>
      <c r="J57" s="112">
        <f t="shared" ca="1" si="54"/>
        <v>0</v>
      </c>
      <c r="K57" s="112">
        <f t="shared" ca="1" si="54"/>
        <v>0</v>
      </c>
      <c r="L57" s="112">
        <f t="shared" ca="1" si="54"/>
        <v>0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25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1.1492636572933471E-3</v>
      </c>
      <c r="D58" s="114">
        <f ca="1">MAX(0,IFERROR(VLOOKUP(MID(CELL("filename",$A$1),FIND("]",CELL("filename",$A$1))+1,255)&amp;$A58,_datainput!$A$1:$AE$345,4+D$1-1990,FALSE),0))</f>
        <v>1.1492636572933471E-3</v>
      </c>
      <c r="E58" s="114">
        <f t="shared" ref="E58:F58" ca="1" si="61">D58-(D58-$G58)/($G$1-D$1)</f>
        <v>1.2682974086778169E-3</v>
      </c>
      <c r="F58" s="114">
        <f t="shared" ca="1" si="61"/>
        <v>1.3873311600622867E-3</v>
      </c>
      <c r="G58" s="111">
        <f ca="1">INDEX(OFFSET(_summary!$T$26,0,MATCH(MID(CELL("filename",$A$1),FIND("]",CELL("filename",$A$1))+1,255),_summary!$U$25:$AI$25,0),140,1),MATCH($A58,_summary!$U$26:$U$54,0))</f>
        <v>1.5063649114467567E-3</v>
      </c>
      <c r="H58" s="112">
        <f t="shared" ca="1" si="54"/>
        <v>1.3055162565871891E-3</v>
      </c>
      <c r="I58" s="112">
        <f t="shared" ca="1" si="54"/>
        <v>1.1046676017276214E-3</v>
      </c>
      <c r="J58" s="112">
        <f t="shared" ca="1" si="54"/>
        <v>9.0381894686805382E-4</v>
      </c>
      <c r="K58" s="112">
        <f t="shared" ca="1" si="54"/>
        <v>7.0297029200848621E-4</v>
      </c>
      <c r="L58" s="112">
        <f t="shared" ca="1" si="54"/>
        <v>5.0212163714891871E-4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3.0127298228935126E-4</v>
      </c>
    </row>
    <row r="59" spans="1:13" x14ac:dyDescent="0.25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1.9831614647713863E-2</v>
      </c>
      <c r="D59" s="114">
        <f ca="1">MAX(0,IFERROR(VLOOKUP(MID(CELL("filename",$A$1),FIND("]",CELL("filename",$A$1))+1,255)&amp;$A59,_datainput!$A$1:$AE$345,4+D$1-1990,FALSE),0))</f>
        <v>2.0340544508969199E-2</v>
      </c>
      <c r="E59" s="114">
        <f t="shared" ref="E59:F59" ca="1" si="62">D59-(D59-$G59)/($G$1-D$1)</f>
        <v>2.0911812010731445E-2</v>
      </c>
      <c r="F59" s="114">
        <f t="shared" ca="1" si="62"/>
        <v>2.1483079512493689E-2</v>
      </c>
      <c r="G59" s="111">
        <f ca="1">INDEX(OFFSET(_summary!$T$26,0,MATCH(MID(CELL("filename",$A$1),FIND("]",CELL("filename",$A$1))+1,255),_summary!$U$25:$AI$25,0),140,1),MATCH($A59,_summary!$U$26:$U$54,0))</f>
        <v>2.2054347014255935E-2</v>
      </c>
      <c r="H59" s="112">
        <f t="shared" ca="1" si="54"/>
        <v>1.9113767412355143E-2</v>
      </c>
      <c r="I59" s="112">
        <f t="shared" ca="1" si="54"/>
        <v>1.6173187810454352E-2</v>
      </c>
      <c r="J59" s="112">
        <f t="shared" ca="1" si="54"/>
        <v>1.323260820855356E-2</v>
      </c>
      <c r="K59" s="112">
        <f t="shared" ca="1" si="54"/>
        <v>1.0292028606652768E-2</v>
      </c>
      <c r="L59" s="112">
        <f t="shared" ca="1" si="54"/>
        <v>7.3514490047519769E-3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4.410869402851186E-3</v>
      </c>
    </row>
    <row r="60" spans="1:13" x14ac:dyDescent="0.25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4.4526127769809578E-3</v>
      </c>
      <c r="D60" s="114">
        <f ca="1">MAX(0,IFERROR(VLOOKUP(MID(CELL("filename",$A$1),FIND("]",CELL("filename",$A$1))+1,255)&amp;$A60,_datainput!$A$1:$AE$345,4+D$1-1990,FALSE),0))</f>
        <v>4.4332788165252351E-3</v>
      </c>
      <c r="E60" s="114">
        <f t="shared" ref="E60:F60" ca="1" si="63">D60-(D60-$G60)/($G$1-D$1)</f>
        <v>5.0046393837944667E-3</v>
      </c>
      <c r="F60" s="114">
        <f t="shared" ca="1" si="63"/>
        <v>5.5759999510636982E-3</v>
      </c>
      <c r="G60" s="111">
        <f ca="1">INDEX(OFFSET(_summary!$T$26,0,MATCH(MID(CELL("filename",$A$1),FIND("]",CELL("filename",$A$1))+1,255),_summary!$U$25:$AI$25,0),140,1),MATCH($A60,_summary!$U$26:$U$54,0))</f>
        <v>6.1473605183329288E-3</v>
      </c>
      <c r="H60" s="112">
        <f t="shared" ca="1" si="54"/>
        <v>5.2252564405829895E-3</v>
      </c>
      <c r="I60" s="112">
        <f t="shared" ca="1" si="54"/>
        <v>4.3031523628330503E-3</v>
      </c>
      <c r="J60" s="112">
        <f t="shared" ca="1" si="54"/>
        <v>3.381048285083111E-3</v>
      </c>
      <c r="K60" s="112">
        <f t="shared" ca="1" si="54"/>
        <v>2.4589442073331717E-3</v>
      </c>
      <c r="L60" s="112">
        <f t="shared" ca="1" si="54"/>
        <v>1.5368401295832322E-3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6.1473605183329271E-4</v>
      </c>
    </row>
    <row r="61" spans="1:13" x14ac:dyDescent="0.25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1.6114627973680178E-2</v>
      </c>
      <c r="D61" s="114">
        <f ca="1">MAX(0,IFERROR(VLOOKUP(MID(CELL("filename",$A$1),FIND("]",CELL("filename",$A$1))+1,255)&amp;$A61,_datainput!$A$1:$AE$345,4+D$1-1990,FALSE),0))</f>
        <v>1.5565969189783969E-2</v>
      </c>
      <c r="E61" s="114">
        <f t="shared" ref="E61:F61" ca="1" si="64">D61-(D61-$G61)/($G$1-D$1)</f>
        <v>1.7292338816083743E-2</v>
      </c>
      <c r="F61" s="114">
        <f t="shared" ca="1" si="64"/>
        <v>1.9018708442383517E-2</v>
      </c>
      <c r="G61" s="111">
        <f ca="1">INDEX(OFFSET(_summary!$T$26,0,MATCH(MID(CELL("filename",$A$1),FIND("]",CELL("filename",$A$1))+1,255),_summary!$U$25:$AI$25,0),140,1),MATCH($A61,_summary!$U$26:$U$54,0))</f>
        <v>2.0745078068683292E-2</v>
      </c>
      <c r="H61" s="112">
        <f t="shared" ca="1" si="54"/>
        <v>1.7633316358380797E-2</v>
      </c>
      <c r="I61" s="112">
        <f t="shared" ca="1" si="54"/>
        <v>1.4521554648078304E-2</v>
      </c>
      <c r="J61" s="112">
        <f t="shared" ca="1" si="54"/>
        <v>1.140979293777581E-2</v>
      </c>
      <c r="K61" s="112">
        <f t="shared" ca="1" si="54"/>
        <v>8.2980312274733171E-3</v>
      </c>
      <c r="L61" s="112">
        <f t="shared" ca="1" si="54"/>
        <v>5.186269517170823E-3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2.0745078068683288E-3</v>
      </c>
    </row>
    <row r="62" spans="1:13" x14ac:dyDescent="0.25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0.14342789089485422</v>
      </c>
      <c r="D62" s="114">
        <f ca="1">MAX(0,IFERROR(VLOOKUP(MID(CELL("filename",$A$1),FIND("]",CELL("filename",$A$1))+1,255)&amp;$A62,_datainput!$A$1:$AE$345,4+D$1-1990,FALSE),0))</f>
        <v>0.14866602802422252</v>
      </c>
      <c r="E62" s="114">
        <f t="shared" ref="E62:F62" ca="1" si="65">D62-(D62-$G62)/($G$1-D$1)</f>
        <v>0.15756304124639564</v>
      </c>
      <c r="F62" s="114">
        <f t="shared" ca="1" si="65"/>
        <v>0.16646005446856876</v>
      </c>
      <c r="G62" s="111">
        <f ca="1">INDEX(OFFSET(_summary!$T$26,0,MATCH(MID(CELL("filename",$A$1),FIND("]",CELL("filename",$A$1))+1,255),_summary!$U$25:$AI$25,0),140,1),MATCH($A62,_summary!$U$26:$U$54,0))</f>
        <v>0.17535706769074189</v>
      </c>
      <c r="H62" s="112">
        <f t="shared" ca="1" si="54"/>
        <v>0.14905350753713059</v>
      </c>
      <c r="I62" s="112">
        <f t="shared" ca="1" si="54"/>
        <v>0.12274994738351931</v>
      </c>
      <c r="J62" s="112">
        <f t="shared" ca="1" si="54"/>
        <v>9.6446387229908032E-2</v>
      </c>
      <c r="K62" s="112">
        <f t="shared" ca="1" si="54"/>
        <v>7.0142827076296752E-2</v>
      </c>
      <c r="L62" s="112">
        <f t="shared" ca="1" si="54"/>
        <v>4.3839266922685471E-2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1.7535706769074184E-2</v>
      </c>
    </row>
    <row r="63" spans="1:13" x14ac:dyDescent="0.25">
      <c r="A63" t="s">
        <v>22</v>
      </c>
      <c r="B63">
        <f t="shared" ref="B63:B94" si="66">B34+1</f>
        <v>3</v>
      </c>
      <c r="C63" s="114">
        <f ca="1">MAX(0,IFERROR(VLOOKUP(MID(CELL("filename",$A$1),FIND("]",CELL("filename",$A$1))+1,255)&amp;$A63,_datainput!$A$1:$AE$345,4+C$1-1990,FALSE),0))</f>
        <v>1.9827141692931182E-3</v>
      </c>
      <c r="D63" s="114">
        <f ca="1">MAX(0,IFERROR(VLOOKUP(MID(CELL("filename",$A$1),FIND("]",CELL("filename",$A$1))+1,255)&amp;$A63,_datainput!$A$1:$AE$345,4+D$1-1990,FALSE),0))</f>
        <v>2.5983900684977811E-3</v>
      </c>
      <c r="E63" s="114">
        <f t="shared" ref="E63:F63" ca="1" si="67">D63-(D63-$G63)/($G$1-D$1)</f>
        <v>2.8206816057467898E-3</v>
      </c>
      <c r="F63" s="114">
        <f t="shared" ca="1" si="67"/>
        <v>3.0429731429957984E-3</v>
      </c>
      <c r="G63" s="111">
        <f ca="1">INDEX(OFFSET(_summary!$T$26,0,MATCH(MID(CELL("filename",$A$1),FIND("]",CELL("filename",$A$1))+1,255),_summary!$U$25:$AI$25,0),140,1),MATCH($A63,_summary!$U$26:$U$54,0))</f>
        <v>3.2652646802448075E-3</v>
      </c>
      <c r="H63" s="112">
        <f t="shared" ca="1" si="54"/>
        <v>2.7754749782080861E-3</v>
      </c>
      <c r="I63" s="112">
        <f t="shared" ca="1" si="54"/>
        <v>2.2856852761713648E-3</v>
      </c>
      <c r="J63" s="112">
        <f t="shared" ca="1" si="54"/>
        <v>1.7958955741346437E-3</v>
      </c>
      <c r="K63" s="112">
        <f t="shared" ca="1" si="54"/>
        <v>1.3061058720979226E-3</v>
      </c>
      <c r="L63" s="112">
        <f t="shared" ca="1" si="54"/>
        <v>8.1631617006120165E-4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3.2652646802448066E-4</v>
      </c>
    </row>
    <row r="64" spans="1:13" x14ac:dyDescent="0.25">
      <c r="A64" t="s">
        <v>28</v>
      </c>
      <c r="B64">
        <f t="shared" si="66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>
        <f t="shared" ref="E64:F64" ca="1" si="68">D64-(D64-$G64)/($G$1-D$1)</f>
        <v>0</v>
      </c>
      <c r="F64" s="114">
        <f t="shared" ca="1" si="68"/>
        <v>0</v>
      </c>
      <c r="G64" s="111">
        <f ca="1">INDEX(OFFSET(_summary!$T$26,0,MATCH(MID(CELL("filename",$A$1),FIND("]",CELL("filename",$A$1))+1,255),_summary!$U$25:$AI$25,0),140,1),MATCH($A64,_summary!$U$26:$U$54,0))</f>
        <v>0</v>
      </c>
      <c r="H64" s="112">
        <f t="shared" ca="1" si="54"/>
        <v>0</v>
      </c>
      <c r="I64" s="112">
        <f t="shared" ca="1" si="54"/>
        <v>0</v>
      </c>
      <c r="J64" s="112">
        <f t="shared" ca="1" si="54"/>
        <v>0</v>
      </c>
      <c r="K64" s="112">
        <f t="shared" ca="1" si="54"/>
        <v>0</v>
      </c>
      <c r="L64" s="112">
        <f t="shared" ca="1" si="54"/>
        <v>0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25">
      <c r="A65" t="s">
        <v>13</v>
      </c>
      <c r="B65">
        <f t="shared" si="66"/>
        <v>3</v>
      </c>
      <c r="C65" s="114">
        <f ca="1">MAX(0,IFERROR(VLOOKUP(MID(CELL("filename",$A$1),FIND("]",CELL("filename",$A$1))+1,255)&amp;$A65,_datainput!$A$1:$AE$345,4+C$1-1990,FALSE),0))</f>
        <v>0.18090508796430571</v>
      </c>
      <c r="D65" s="114">
        <f ca="1">MAX(0,IFERROR(VLOOKUP(MID(CELL("filename",$A$1),FIND("]",CELL("filename",$A$1))+1,255)&amp;$A65,_datainput!$A$1:$AE$345,4+D$1-1990,FALSE),0))</f>
        <v>0.18205541140163684</v>
      </c>
      <c r="E65" s="114">
        <f t="shared" ref="E65:F65" ca="1" si="69">D65-(D65-$G65)/($G$1-D$1)</f>
        <v>0.1914061776245119</v>
      </c>
      <c r="F65" s="114">
        <f t="shared" ca="1" si="69"/>
        <v>0.20075694384738696</v>
      </c>
      <c r="G65" s="111">
        <f ca="1">INDEX(OFFSET(_summary!$T$26,0,MATCH(MID(CELL("filename",$A$1),FIND("]",CELL("filename",$A$1))+1,255),_summary!$U$25:$AI$25,0),140,1),MATCH($A65,_summary!$U$26:$U$54,0))</f>
        <v>0.21010771007026199</v>
      </c>
      <c r="H65" s="112">
        <f t="shared" ca="1" si="54"/>
        <v>0.1785915535597227</v>
      </c>
      <c r="I65" s="112">
        <f t="shared" ca="1" si="54"/>
        <v>0.1470753970491834</v>
      </c>
      <c r="J65" s="112">
        <f t="shared" ca="1" si="54"/>
        <v>0.11555924053864411</v>
      </c>
      <c r="K65" s="112">
        <f t="shared" ca="1" si="54"/>
        <v>8.4043084028104814E-2</v>
      </c>
      <c r="L65" s="112">
        <f t="shared" ca="1" si="54"/>
        <v>5.2526927517565505E-2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2.1010771007026193E-2</v>
      </c>
    </row>
    <row r="66" spans="1:13" x14ac:dyDescent="0.25">
      <c r="A66" t="s">
        <v>17</v>
      </c>
      <c r="B66">
        <f t="shared" si="66"/>
        <v>3</v>
      </c>
      <c r="C66" s="114">
        <f ca="1">MAX(0,IFERROR(VLOOKUP(MID(CELL("filename",$A$1),FIND("]",CELL("filename",$A$1))+1,255)&amp;$A66,_datainput!$A$1:$AE$345,4+C$1-1990,FALSE),0))</f>
        <v>1.5932315739077959E-5</v>
      </c>
      <c r="D66" s="114">
        <f ca="1">MAX(0,IFERROR(VLOOKUP(MID(CELL("filename",$A$1),FIND("]",CELL("filename",$A$1))+1,255)&amp;$A66,_datainput!$A$1:$AE$345,4+D$1-1990,FALSE),0))</f>
        <v>0</v>
      </c>
      <c r="E66" s="114">
        <f t="shared" ref="E66:F66" ca="1" si="70">D66-(D66-$G66)/($G$1-D$1)</f>
        <v>1.4273927366219411E-5</v>
      </c>
      <c r="F66" s="114">
        <f t="shared" ca="1" si="70"/>
        <v>2.8547854732438821E-5</v>
      </c>
      <c r="G66" s="111">
        <f ca="1">INDEX(OFFSET(_summary!$T$26,0,MATCH(MID(CELL("filename",$A$1),FIND("]",CELL("filename",$A$1))+1,255),_summary!$U$25:$AI$25,0),140,1),MATCH($A66,_summary!$U$26:$U$54,0))</f>
        <v>4.2821782098658232E-5</v>
      </c>
      <c r="H66" s="112">
        <f t="shared" ca="1" si="54"/>
        <v>3.6398514783859494E-5</v>
      </c>
      <c r="I66" s="112">
        <f t="shared" ca="1" si="54"/>
        <v>2.997524746906076E-5</v>
      </c>
      <c r="J66" s="112">
        <f t="shared" ca="1" si="54"/>
        <v>2.3551980154262026E-5</v>
      </c>
      <c r="K66" s="112">
        <f t="shared" ca="1" si="54"/>
        <v>1.7128712839463292E-5</v>
      </c>
      <c r="L66" s="112">
        <f t="shared" ca="1" si="54"/>
        <v>1.0705445524664558E-5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4.2821782098658221E-6</v>
      </c>
    </row>
    <row r="67" spans="1:13" x14ac:dyDescent="0.25">
      <c r="A67" t="s">
        <v>25</v>
      </c>
      <c r="B67">
        <f t="shared" si="66"/>
        <v>3</v>
      </c>
      <c r="C67" s="114">
        <f ca="1">MAX(0,IFERROR(VLOOKUP(MID(CELL("filename",$A$1),FIND("]",CELL("filename",$A$1))+1,255)&amp;$A67,_datainput!$A$1:$AE$345,4+C$1-1990,FALSE),0))</f>
        <v>4.3410192360645236E-3</v>
      </c>
      <c r="D67" s="114">
        <f ca="1">MAX(0,IFERROR(VLOOKUP(MID(CELL("filename",$A$1),FIND("]",CELL("filename",$A$1))+1,255)&amp;$A67,_datainput!$A$1:$AE$345,4+D$1-1990,FALSE),0))</f>
        <v>4.6489023002370426E-3</v>
      </c>
      <c r="E67" s="114">
        <f t="shared" ref="E67:F67" ca="1" si="71">D67-(D67-$G67)/($G$1-D$1)</f>
        <v>1.0542395034663376E-2</v>
      </c>
      <c r="F67" s="114">
        <f t="shared" ca="1" si="71"/>
        <v>1.6435887769089712E-2</v>
      </c>
      <c r="G67" s="111">
        <f ca="1">INDEX(OFFSET(_summary!$T$26,0,MATCH(MID(CELL("filename",$A$1),FIND("]",CELL("filename",$A$1))+1,255),_summary!$U$25:$AI$25,0),140,1),MATCH($A67,_summary!$U$26:$U$54,0))</f>
        <v>2.2329380503516044E-2</v>
      </c>
      <c r="H67" s="112">
        <f t="shared" ref="H67:L82" ca="1" si="72">G67-5*(G67-$M67)/($M$1-G$1)</f>
        <v>1.8979973427988638E-2</v>
      </c>
      <c r="I67" s="112">
        <f t="shared" ca="1" si="72"/>
        <v>1.5630566352461232E-2</v>
      </c>
      <c r="J67" s="112">
        <f t="shared" ca="1" si="72"/>
        <v>1.2281159276933825E-2</v>
      </c>
      <c r="K67" s="112">
        <f t="shared" ca="1" si="72"/>
        <v>8.931752201406417E-3</v>
      </c>
      <c r="L67" s="112">
        <f t="shared" ca="1" si="72"/>
        <v>5.5823451258790102E-3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2.2329380503516038E-3</v>
      </c>
    </row>
    <row r="68" spans="1:13" x14ac:dyDescent="0.25">
      <c r="A68" t="s">
        <v>11</v>
      </c>
      <c r="B68">
        <f t="shared" si="66"/>
        <v>3</v>
      </c>
      <c r="C68" s="114">
        <f ca="1">MAX(0,IFERROR(VLOOKUP(MID(CELL("filename",$A$1),FIND("]",CELL("filename",$A$1))+1,255)&amp;$A68,_datainput!$A$1:$AE$345,4+C$1-1990,FALSE),0))</f>
        <v>1.7449076465074263E-3</v>
      </c>
      <c r="D68" s="114">
        <f ca="1">MAX(0,IFERROR(VLOOKUP(MID(CELL("filename",$A$1),FIND("]",CELL("filename",$A$1))+1,255)&amp;$A68,_datainput!$A$1:$AE$345,4+D$1-1990,FALSE),0))</f>
        <v>1.6085989824652517E-3</v>
      </c>
      <c r="E68" s="114">
        <f t="shared" ref="E68:F68" ca="1" si="73">D68-(D68-$G68)/($G$1-D$1)</f>
        <v>1.799977518976805E-3</v>
      </c>
      <c r="F68" s="114">
        <f t="shared" ca="1" si="73"/>
        <v>1.9913560554883584E-3</v>
      </c>
      <c r="G68" s="111">
        <f ca="1">INDEX(OFFSET(_summary!$T$26,0,MATCH(MID(CELL("filename",$A$1),FIND("]",CELL("filename",$A$1))+1,255),_summary!$U$25:$AI$25,0),140,1),MATCH($A68,_summary!$U$26:$U$54,0))</f>
        <v>2.1827345919999117E-3</v>
      </c>
      <c r="H68" s="112">
        <f t="shared" ca="1" si="72"/>
        <v>1.855324403199925E-3</v>
      </c>
      <c r="I68" s="112">
        <f t="shared" ca="1" si="72"/>
        <v>1.5279142143999383E-3</v>
      </c>
      <c r="J68" s="112">
        <f t="shared" ca="1" si="72"/>
        <v>1.2005040255999517E-3</v>
      </c>
      <c r="K68" s="112">
        <f t="shared" ca="1" si="72"/>
        <v>8.7309383679996474E-4</v>
      </c>
      <c r="L68" s="112">
        <f t="shared" ca="1" si="72"/>
        <v>5.4568364799997794E-4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2.1827345919999113E-4</v>
      </c>
    </row>
    <row r="69" spans="1:13" x14ac:dyDescent="0.25">
      <c r="A69" t="s">
        <v>3</v>
      </c>
      <c r="B69">
        <f t="shared" si="66"/>
        <v>3</v>
      </c>
      <c r="C69" s="114">
        <f ca="1">MAX(0,IFERROR(VLOOKUP(MID(CELL("filename",$A$1),FIND("]",CELL("filename",$A$1))+1,255)&amp;$A69,_datainput!$A$1:$AE$345,4+C$1-1990,FALSE),0))</f>
        <v>1.4989833400987451E-3</v>
      </c>
      <c r="D69" s="114">
        <f ca="1">MAX(0,IFERROR(VLOOKUP(MID(CELL("filename",$A$1),FIND("]",CELL("filename",$A$1))+1,255)&amp;$A69,_datainput!$A$1:$AE$345,4+D$1-1990,FALSE),0))</f>
        <v>1.4294679686359347E-3</v>
      </c>
      <c r="E69" s="114">
        <f t="shared" ref="E69:F69" ca="1" si="74">D69-(D69-$G69)/($G$1-D$1)</f>
        <v>1.4959125592064076E-3</v>
      </c>
      <c r="F69" s="114">
        <f t="shared" ca="1" si="74"/>
        <v>1.5623571497768805E-3</v>
      </c>
      <c r="G69" s="111">
        <f ca="1">INDEX(OFFSET(_summary!$T$26,0,MATCH(MID(CELL("filename",$A$1),FIND("]",CELL("filename",$A$1))+1,255),_summary!$U$25:$AI$25,0),140,1),MATCH($A69,_summary!$U$26:$U$54,0))</f>
        <v>1.6288017403473536E-3</v>
      </c>
      <c r="H69" s="112">
        <f t="shared" ca="1" si="72"/>
        <v>1.3844814792952505E-3</v>
      </c>
      <c r="I69" s="112">
        <f t="shared" ca="1" si="72"/>
        <v>1.1401612182431475E-3</v>
      </c>
      <c r="J69" s="112">
        <f t="shared" ca="1" si="72"/>
        <v>8.9584095719104449E-4</v>
      </c>
      <c r="K69" s="112">
        <f t="shared" ca="1" si="72"/>
        <v>6.5152069613894146E-4</v>
      </c>
      <c r="L69" s="112">
        <f t="shared" ca="1" si="72"/>
        <v>4.0720043508683839E-4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1.6288017403473531E-4</v>
      </c>
    </row>
    <row r="70" spans="1:13" x14ac:dyDescent="0.25">
      <c r="A70" t="s">
        <v>2</v>
      </c>
      <c r="B70">
        <f t="shared" si="66"/>
        <v>3</v>
      </c>
      <c r="C70" s="114">
        <f ca="1">MAX(0,IFERROR(VLOOKUP(MID(CELL("filename",$A$1),FIND("]",CELL("filename",$A$1))+1,255)&amp;$A70,_datainput!$A$1:$AE$345,4+C$1-1990,FALSE),0))</f>
        <v>1.2888799979782824E-2</v>
      </c>
      <c r="D70" s="114">
        <f ca="1">MAX(0,IFERROR(VLOOKUP(MID(CELL("filename",$A$1),FIND("]",CELL("filename",$A$1))+1,255)&amp;$A70,_datainput!$A$1:$AE$345,4+D$1-1990,FALSE),0))</f>
        <v>1.2586574764805316E-2</v>
      </c>
      <c r="E70" s="114">
        <f t="shared" ref="E70:F70" ca="1" si="75">D70-(D70-$G70)/($G$1-D$1)</f>
        <v>1.3651166368085573E-2</v>
      </c>
      <c r="F70" s="114">
        <f t="shared" ca="1" si="75"/>
        <v>1.4715757971365831E-2</v>
      </c>
      <c r="G70" s="111">
        <f ca="1">INDEX(OFFSET(_summary!$T$26,0,MATCH(MID(CELL("filename",$A$1),FIND("]",CELL("filename",$A$1))+1,255),_summary!$U$25:$AI$25,0),140,1),MATCH($A70,_summary!$U$26:$U$54,0))</f>
        <v>1.5780349574646087E-2</v>
      </c>
      <c r="H70" s="112">
        <f t="shared" ca="1" si="72"/>
        <v>1.3413297138449173E-2</v>
      </c>
      <c r="I70" s="112">
        <f t="shared" ca="1" si="72"/>
        <v>1.104624470225226E-2</v>
      </c>
      <c r="J70" s="112">
        <f t="shared" ca="1" si="72"/>
        <v>8.6791922660553467E-3</v>
      </c>
      <c r="K70" s="112">
        <f t="shared" ca="1" si="72"/>
        <v>6.3121398298584333E-3</v>
      </c>
      <c r="L70" s="112">
        <f t="shared" ca="1" si="72"/>
        <v>3.9450873936615208E-3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1.5780349574646083E-3</v>
      </c>
    </row>
    <row r="71" spans="1:13" x14ac:dyDescent="0.25">
      <c r="A71" t="s">
        <v>16</v>
      </c>
      <c r="B71">
        <f t="shared" si="66"/>
        <v>3</v>
      </c>
      <c r="C71" s="114">
        <f ca="1">MAX(0,IFERROR(VLOOKUP(MID(CELL("filename",$A$1),FIND("]",CELL("filename",$A$1))+1,255)&amp;$A71,_datainput!$A$1:$AE$345,4+C$1-1990,FALSE),0))</f>
        <v>1.4048405324378852E-4</v>
      </c>
      <c r="D71" s="114">
        <f ca="1">MAX(0,IFERROR(VLOOKUP(MID(CELL("filename",$A$1),FIND("]",CELL("filename",$A$1))+1,255)&amp;$A71,_datainput!$A$1:$AE$345,4+D$1-1990,FALSE),0))</f>
        <v>3.1672593978172527E-4</v>
      </c>
      <c r="E71" s="114">
        <f t="shared" ref="E71:F71" ca="1" si="76">D71-(D71-$G71)/($G$1-D$1)</f>
        <v>2.3614661275429735E-4</v>
      </c>
      <c r="F71" s="114">
        <f t="shared" ca="1" si="76"/>
        <v>1.5556728572686945E-4</v>
      </c>
      <c r="G71" s="111">
        <f ca="1">INDEX(OFFSET(_summary!$T$26,0,MATCH(MID(CELL("filename",$A$1),FIND("]",CELL("filename",$A$1))+1,255),_summary!$U$25:$AI$25,0),140,1),MATCH($A71,_summary!$U$26:$U$54,0))</f>
        <v>7.4987958699441535E-5</v>
      </c>
      <c r="H71" s="112">
        <f t="shared" ca="1" si="72"/>
        <v>6.3739764894525303E-5</v>
      </c>
      <c r="I71" s="112">
        <f t="shared" ca="1" si="72"/>
        <v>5.249157108960907E-5</v>
      </c>
      <c r="J71" s="112">
        <f t="shared" ca="1" si="72"/>
        <v>4.1243377284692838E-5</v>
      </c>
      <c r="K71" s="112">
        <f t="shared" ca="1" si="72"/>
        <v>2.9995183479776609E-5</v>
      </c>
      <c r="L71" s="112">
        <f t="shared" ca="1" si="72"/>
        <v>1.874698967486038E-5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7.4987958699441515E-6</v>
      </c>
    </row>
    <row r="72" spans="1:13" x14ac:dyDescent="0.25">
      <c r="A72" t="s">
        <v>15</v>
      </c>
      <c r="B72">
        <f t="shared" si="66"/>
        <v>3</v>
      </c>
      <c r="C72" s="114">
        <f ca="1">MAX(0,IFERROR(VLOOKUP(MID(CELL("filename",$A$1),FIND("]",CELL("filename",$A$1))+1,255)&amp;$A72,_datainput!$A$1:$AE$345,4+C$1-1990,FALSE),0))</f>
        <v>2.7337536607305053E-2</v>
      </c>
      <c r="D72" s="114">
        <f ca="1">MAX(0,IFERROR(VLOOKUP(MID(CELL("filename",$A$1),FIND("]",CELL("filename",$A$1))+1,255)&amp;$A72,_datainput!$A$1:$AE$345,4+D$1-1990,FALSE),0))</f>
        <v>3.1614595068225129E-2</v>
      </c>
      <c r="E72" s="114">
        <f t="shared" ref="E72:F72" ca="1" si="77">D72-(D72-$G72)/($G$1-D$1)</f>
        <v>3.1254073701931492E-2</v>
      </c>
      <c r="F72" s="114">
        <f t="shared" ca="1" si="77"/>
        <v>3.0893552335637852E-2</v>
      </c>
      <c r="G72" s="111">
        <f ca="1">INDEX(OFFSET(_summary!$T$26,0,MATCH(MID(CELL("filename",$A$1),FIND("]",CELL("filename",$A$1))+1,255),_summary!$U$25:$AI$25,0),140,1),MATCH($A72,_summary!$U$26:$U$54,0))</f>
        <v>3.0533030969344212E-2</v>
      </c>
      <c r="H72" s="112">
        <f t="shared" ca="1" si="72"/>
        <v>2.595307632394258E-2</v>
      </c>
      <c r="I72" s="112">
        <f t="shared" ca="1" si="72"/>
        <v>2.1373121678540948E-2</v>
      </c>
      <c r="J72" s="112">
        <f t="shared" ca="1" si="72"/>
        <v>1.6793167033139315E-2</v>
      </c>
      <c r="K72" s="112">
        <f t="shared" ca="1" si="72"/>
        <v>1.2213212387737683E-2</v>
      </c>
      <c r="L72" s="112">
        <f t="shared" ca="1" si="72"/>
        <v>7.6332577423360521E-3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3.0533030969344204E-3</v>
      </c>
    </row>
    <row r="73" spans="1:13" x14ac:dyDescent="0.25">
      <c r="A73" t="s">
        <v>18</v>
      </c>
      <c r="B73">
        <f t="shared" si="66"/>
        <v>3</v>
      </c>
      <c r="C73" s="114">
        <f ca="1">MAX(0,IFERROR(VLOOKUP(MID(CELL("filename",$A$1),FIND("]",CELL("filename",$A$1))+1,255)&amp;$A73,_datainput!$A$1:$AE$345,4+C$1-1990,FALSE),0))</f>
        <v>0.18408417395663201</v>
      </c>
      <c r="D73" s="114">
        <f ca="1">MAX(0,IFERROR(VLOOKUP(MID(CELL("filename",$A$1),FIND("]",CELL("filename",$A$1))+1,255)&amp;$A73,_datainput!$A$1:$AE$345,4+D$1-1990,FALSE),0))</f>
        <v>0.17162670764458018</v>
      </c>
      <c r="E73" s="114">
        <f t="shared" ref="E73:F73" ca="1" si="78">D73-(D73-$G73)/($G$1-D$1)</f>
        <v>0.19342580758653338</v>
      </c>
      <c r="F73" s="114">
        <f t="shared" ca="1" si="78"/>
        <v>0.21522490752848661</v>
      </c>
      <c r="G73" s="111">
        <f ca="1">INDEX(OFFSET(_summary!$T$26,0,MATCH(MID(CELL("filename",$A$1),FIND("]",CELL("filename",$A$1))+1,255),_summary!$U$25:$AI$25,0),140,1),MATCH($A73,_summary!$U$26:$U$54,0))</f>
        <v>0.23702400747043981</v>
      </c>
      <c r="H73" s="112">
        <f t="shared" ca="1" si="72"/>
        <v>0.20147040634987384</v>
      </c>
      <c r="I73" s="112">
        <f t="shared" ca="1" si="72"/>
        <v>0.16591680522930785</v>
      </c>
      <c r="J73" s="112">
        <f t="shared" ca="1" si="72"/>
        <v>0.13036320410874189</v>
      </c>
      <c r="K73" s="112">
        <f t="shared" ca="1" si="72"/>
        <v>9.4809602988175923E-2</v>
      </c>
      <c r="L73" s="112">
        <f t="shared" ca="1" si="72"/>
        <v>5.9256001867609945E-2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2.3702400747043974E-2</v>
      </c>
    </row>
    <row r="74" spans="1:13" x14ac:dyDescent="0.25">
      <c r="A74" t="s">
        <v>5</v>
      </c>
      <c r="B74">
        <f t="shared" si="66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>
        <f t="shared" ref="E74:F74" ca="1" si="79">D74-(D74-$G74)/($G$1-D$1)</f>
        <v>0</v>
      </c>
      <c r="F74" s="114">
        <f t="shared" ca="1" si="79"/>
        <v>0</v>
      </c>
      <c r="G74" s="111">
        <f ca="1">INDEX(OFFSET(_summary!$T$26,0,MATCH(MID(CELL("filename",$A$1),FIND("]",CELL("filename",$A$1))+1,255),_summary!$U$25:$AI$25,0),140,1),MATCH($A74,_summary!$U$26:$U$54,0))</f>
        <v>0</v>
      </c>
      <c r="H74" s="112">
        <f t="shared" ca="1" si="72"/>
        <v>0</v>
      </c>
      <c r="I74" s="112">
        <f t="shared" ca="1" si="72"/>
        <v>0</v>
      </c>
      <c r="J74" s="112">
        <f t="shared" ca="1" si="72"/>
        <v>0</v>
      </c>
      <c r="K74" s="112">
        <f t="shared" ca="1" si="72"/>
        <v>0</v>
      </c>
      <c r="L74" s="112">
        <f t="shared" ca="1" si="72"/>
        <v>0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25">
      <c r="A75" t="s">
        <v>23</v>
      </c>
      <c r="B75">
        <f t="shared" si="66"/>
        <v>3</v>
      </c>
      <c r="C75" s="114">
        <f ca="1">MAX(0,IFERROR(VLOOKUP(MID(CELL("filename",$A$1),FIND("]",CELL("filename",$A$1))+1,255)&amp;$A75,_datainput!$A$1:$AE$345,4+C$1-1990,FALSE),0))</f>
        <v>1.9868407911932916E-2</v>
      </c>
      <c r="D75" s="114">
        <f ca="1">MAX(0,IFERROR(VLOOKUP(MID(CELL("filename",$A$1),FIND("]",CELL("filename",$A$1))+1,255)&amp;$A75,_datainput!$A$1:$AE$345,4+D$1-1990,FALSE),0))</f>
        <v>1.4861751362534741E-2</v>
      </c>
      <c r="E75" s="114">
        <f t="shared" ref="E75:F75" ca="1" si="80">D75-(D75-$G75)/($G$1-D$1)</f>
        <v>1.5765389478420835E-2</v>
      </c>
      <c r="F75" s="114">
        <f t="shared" ca="1" si="80"/>
        <v>1.6669027594306926E-2</v>
      </c>
      <c r="G75" s="111">
        <f ca="1">INDEX(OFFSET(_summary!$T$26,0,MATCH(MID(CELL("filename",$A$1),FIND("]",CELL("filename",$A$1))+1,255),_summary!$U$25:$AI$25,0),140,1),MATCH($A75,_summary!$U$26:$U$54,0))</f>
        <v>1.757266571019302E-2</v>
      </c>
      <c r="H75" s="112">
        <f t="shared" ca="1" si="72"/>
        <v>1.4936765853664068E-2</v>
      </c>
      <c r="I75" s="112">
        <f t="shared" ca="1" si="72"/>
        <v>1.2300865997135115E-2</v>
      </c>
      <c r="J75" s="112">
        <f t="shared" ca="1" si="72"/>
        <v>9.6649661406061627E-3</v>
      </c>
      <c r="K75" s="112">
        <f t="shared" ca="1" si="72"/>
        <v>7.0290662840772084E-3</v>
      </c>
      <c r="L75" s="112">
        <f t="shared" ca="1" si="72"/>
        <v>4.393166427548255E-3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1.7572665710193017E-3</v>
      </c>
    </row>
    <row r="76" spans="1:13" x14ac:dyDescent="0.25">
      <c r="A76" t="s">
        <v>24</v>
      </c>
      <c r="B76">
        <f t="shared" si="66"/>
        <v>3</v>
      </c>
      <c r="C76" s="114">
        <f ca="1">MAX(0,IFERROR(VLOOKUP(MID(CELL("filename",$A$1),FIND("]",CELL("filename",$A$1))+1,255)&amp;$A76,_datainput!$A$1:$AE$345,4+C$1-1990,FALSE),0))</f>
        <v>7.4140094258080269E-2</v>
      </c>
      <c r="D76" s="114">
        <f ca="1">MAX(0,IFERROR(VLOOKUP(MID(CELL("filename",$A$1),FIND("]",CELL("filename",$A$1))+1,255)&amp;$A76,_datainput!$A$1:$AE$345,4+D$1-1990,FALSE),0))</f>
        <v>8.3239964317883927E-2</v>
      </c>
      <c r="E76" s="114">
        <f t="shared" ref="E76:F76" ca="1" si="81">D76-(D76-$G76)/($G$1-D$1)</f>
        <v>8.6618813161542768E-2</v>
      </c>
      <c r="F76" s="114">
        <f t="shared" ca="1" si="81"/>
        <v>8.9997662005201609E-2</v>
      </c>
      <c r="G76" s="111">
        <f ca="1">INDEX(OFFSET(_summary!$T$26,0,MATCH(MID(CELL("filename",$A$1),FIND("]",CELL("filename",$A$1))+1,255),_summary!$U$25:$AI$25,0),140,1),MATCH($A76,_summary!$U$26:$U$54,0))</f>
        <v>9.337651084886045E-2</v>
      </c>
      <c r="H76" s="112">
        <f t="shared" ca="1" si="72"/>
        <v>7.9370034221531383E-2</v>
      </c>
      <c r="I76" s="112">
        <f t="shared" ca="1" si="72"/>
        <v>6.5363557594202315E-2</v>
      </c>
      <c r="J76" s="112">
        <f t="shared" ca="1" si="72"/>
        <v>5.1357080966873248E-2</v>
      </c>
      <c r="K76" s="112">
        <f t="shared" ca="1" si="72"/>
        <v>3.735060433954418E-2</v>
      </c>
      <c r="L76" s="112">
        <f t="shared" ca="1" si="72"/>
        <v>2.3344127712215113E-2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9.3376510848860433E-3</v>
      </c>
    </row>
    <row r="77" spans="1:13" x14ac:dyDescent="0.25">
      <c r="A77" t="s">
        <v>27</v>
      </c>
      <c r="B77">
        <f t="shared" si="66"/>
        <v>3</v>
      </c>
      <c r="C77" s="114">
        <f ca="1">MAX(0,IFERROR(VLOOKUP(MID(CELL("filename",$A$1),FIND("]",CELL("filename",$A$1))+1,255)&amp;$A77,_datainput!$A$1:$AE$345,4+C$1-1990,FALSE),0))</f>
        <v>1.4597587085826739E-3</v>
      </c>
      <c r="D77" s="114">
        <f ca="1">MAX(0,IFERROR(VLOOKUP(MID(CELL("filename",$A$1),FIND("]",CELL("filename",$A$1))+1,255)&amp;$A77,_datainput!$A$1:$AE$345,4+D$1-1990,FALSE),0))</f>
        <v>9.5170518477826524E-4</v>
      </c>
      <c r="E77" s="114">
        <f t="shared" ref="E77:F77" ca="1" si="82">D77-(D77-$G77)/($G$1-D$1)</f>
        <v>7.1948386852689779E-4</v>
      </c>
      <c r="F77" s="114">
        <f t="shared" ca="1" si="82"/>
        <v>4.8726255227553035E-4</v>
      </c>
      <c r="G77" s="111">
        <f ca="1">INDEX(OFFSET(_summary!$T$26,0,MATCH(MID(CELL("filename",$A$1),FIND("]",CELL("filename",$A$1))+1,255),_summary!$U$25:$AI$25,0),140,1),MATCH($A77,_summary!$U$26:$U$54,0))</f>
        <v>2.5504123602416296E-4</v>
      </c>
      <c r="H77" s="112">
        <f t="shared" ca="1" si="72"/>
        <v>2.1678505062053851E-4</v>
      </c>
      <c r="I77" s="112">
        <f t="shared" ca="1" si="72"/>
        <v>1.7852886521691407E-4</v>
      </c>
      <c r="J77" s="112">
        <f t="shared" ca="1" si="72"/>
        <v>1.4027267981328963E-4</v>
      </c>
      <c r="K77" s="112">
        <f t="shared" ca="1" si="72"/>
        <v>1.0201649440966518E-4</v>
      </c>
      <c r="L77" s="112">
        <f t="shared" ca="1" si="72"/>
        <v>6.3760309006040739E-5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2.5504123602416291E-5</v>
      </c>
    </row>
    <row r="78" spans="1:13" x14ac:dyDescent="0.25">
      <c r="A78" t="s">
        <v>29</v>
      </c>
      <c r="B78">
        <f t="shared" si="66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>
        <f t="shared" ref="E78:F78" ca="1" si="83">D78-(D78-$G78)/($G$1-D$1)</f>
        <v>0</v>
      </c>
      <c r="F78" s="114">
        <f t="shared" ca="1" si="83"/>
        <v>0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ca="1" si="72"/>
        <v>0</v>
      </c>
      <c r="I78" s="112">
        <f t="shared" ca="1" si="72"/>
        <v>0</v>
      </c>
      <c r="J78" s="112">
        <f t="shared" ca="1" si="72"/>
        <v>0</v>
      </c>
      <c r="K78" s="112">
        <f t="shared" ca="1" si="72"/>
        <v>0</v>
      </c>
      <c r="L78" s="112">
        <f t="shared" ca="1" si="72"/>
        <v>0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</v>
      </c>
    </row>
    <row r="79" spans="1:13" x14ac:dyDescent="0.25">
      <c r="A79" t="s">
        <v>8</v>
      </c>
      <c r="B79">
        <f t="shared" si="66"/>
        <v>3</v>
      </c>
      <c r="C79" s="114">
        <f ca="1">MAX(0,IFERROR(VLOOKUP(MID(CELL("filename",$A$1),FIND("]",CELL("filename",$A$1))+1,255)&amp;$A79,_datainput!$A$1:$AE$345,4+C$1-1990,FALSE),0))</f>
        <v>3.0278253221508348E-5</v>
      </c>
      <c r="D79" s="114">
        <f ca="1">MAX(0,IFERROR(VLOOKUP(MID(CELL("filename",$A$1),FIND("]",CELL("filename",$A$1))+1,255)&amp;$A79,_datainput!$A$1:$AE$345,4+D$1-1990,FALSE),0))</f>
        <v>3.2454533060497522E-5</v>
      </c>
      <c r="E79" s="114">
        <f t="shared" ref="E79:F79" ca="1" si="84">D79-(D79-$G79)/($G$1-D$1)</f>
        <v>2.8618389989028277E-5</v>
      </c>
      <c r="F79" s="114">
        <f t="shared" ca="1" si="84"/>
        <v>2.4782246917559032E-5</v>
      </c>
      <c r="G79" s="111">
        <f ca="1">INDEX(OFFSET(_summary!$T$26,0,MATCH(MID(CELL("filename",$A$1),FIND("]",CELL("filename",$A$1))+1,255),_summary!$U$25:$AI$25,0),140,1),MATCH($A79,_summary!$U$26:$U$54,0))</f>
        <v>2.0946103846089787E-5</v>
      </c>
      <c r="H79" s="112">
        <f t="shared" ca="1" si="72"/>
        <v>1.7804188269176319E-5</v>
      </c>
      <c r="I79" s="112">
        <f t="shared" ca="1" si="72"/>
        <v>1.466227269226285E-5</v>
      </c>
      <c r="J79" s="112">
        <f t="shared" ca="1" si="72"/>
        <v>1.1520357115349382E-5</v>
      </c>
      <c r="K79" s="112">
        <f t="shared" ca="1" si="72"/>
        <v>8.3784415384359135E-6</v>
      </c>
      <c r="L79" s="112">
        <f t="shared" ca="1" si="72"/>
        <v>5.2365259615224459E-6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2.0946103846089784E-6</v>
      </c>
    </row>
    <row r="80" spans="1:13" x14ac:dyDescent="0.25">
      <c r="A80" t="s">
        <v>6</v>
      </c>
      <c r="B80">
        <f t="shared" si="66"/>
        <v>3</v>
      </c>
      <c r="C80" s="114">
        <f ca="1">MAX(0,IFERROR(VLOOKUP(MID(CELL("filename",$A$1),FIND("]",CELL("filename",$A$1))+1,255)&amp;$A80,_datainput!$A$1:$AE$345,4+C$1-1990,FALSE),0))</f>
        <v>0.50817410792521234</v>
      </c>
      <c r="D80" s="114">
        <f ca="1">MAX(0,IFERROR(VLOOKUP(MID(CELL("filename",$A$1),FIND("]",CELL("filename",$A$1))+1,255)&amp;$A80,_datainput!$A$1:$AE$345,4+D$1-1990,FALSE),0))</f>
        <v>0.50307855739325635</v>
      </c>
      <c r="E80" s="114">
        <f t="shared" ref="E80:F80" ca="1" si="85">D80-(D80-$G80)/($G$1-D$1)</f>
        <v>0.50760410103636655</v>
      </c>
      <c r="F80" s="114">
        <f t="shared" ca="1" si="85"/>
        <v>0.51212964467947675</v>
      </c>
      <c r="G80" s="111">
        <f ca="1">INDEX(OFFSET(_summary!$T$26,0,MATCH(MID(CELL("filename",$A$1),FIND("]",CELL("filename",$A$1))+1,255),_summary!$U$25:$AI$25,0),140,1),MATCH($A80,_summary!$U$26:$U$54,0))</f>
        <v>0.51665518832258706</v>
      </c>
      <c r="H80" s="112">
        <f t="shared" ca="1" si="72"/>
        <v>0.43915691007419899</v>
      </c>
      <c r="I80" s="112">
        <f t="shared" ca="1" si="72"/>
        <v>0.36165863182581093</v>
      </c>
      <c r="J80" s="112">
        <f t="shared" ca="1" si="72"/>
        <v>0.28416035357742286</v>
      </c>
      <c r="K80" s="112">
        <f t="shared" ca="1" si="72"/>
        <v>0.2066620753290348</v>
      </c>
      <c r="L80" s="112">
        <f t="shared" ca="1" si="72"/>
        <v>0.12916379708064674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5.1665518832258693E-2</v>
      </c>
    </row>
    <row r="81" spans="1:13" x14ac:dyDescent="0.25">
      <c r="A81" t="s">
        <v>21</v>
      </c>
      <c r="B81">
        <f t="shared" si="66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86">D81-(D81-$G81)/($G$1-D$1)</f>
        <v>0</v>
      </c>
      <c r="F81" s="114">
        <f t="shared" ca="1" si="86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ca="1" si="72"/>
        <v>0</v>
      </c>
      <c r="I81" s="112">
        <f t="shared" ca="1" si="72"/>
        <v>0</v>
      </c>
      <c r="J81" s="112">
        <f t="shared" ca="1" si="72"/>
        <v>0</v>
      </c>
      <c r="K81" s="112">
        <f t="shared" ca="1" si="72"/>
        <v>0</v>
      </c>
      <c r="L81" s="112">
        <f t="shared" ca="1" si="72"/>
        <v>0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25">
      <c r="A82" t="s">
        <v>10</v>
      </c>
      <c r="B82">
        <f t="shared" si="66"/>
        <v>3</v>
      </c>
      <c r="C82" s="114">
        <f ca="1">MAX(0,IFERROR(VLOOKUP(MID(CELL("filename",$A$1),FIND("]",CELL("filename",$A$1))+1,255)&amp;$A82,_datainput!$A$1:$AE$345,4+C$1-1990,FALSE),0))</f>
        <v>1.4999556211896305E-2</v>
      </c>
      <c r="D82" s="114">
        <f ca="1">MAX(0,IFERROR(VLOOKUP(MID(CELL("filename",$A$1),FIND("]",CELL("filename",$A$1))+1,255)&amp;$A82,_datainput!$A$1:$AE$345,4+D$1-1990,FALSE),0))</f>
        <v>9.9706157636565932E-3</v>
      </c>
      <c r="E82" s="114">
        <f t="shared" ref="E82:F82" ca="1" si="87">D82-(D82-$G82)/($G$1-D$1)</f>
        <v>8.5810206810452826E-3</v>
      </c>
      <c r="F82" s="114">
        <f t="shared" ca="1" si="87"/>
        <v>7.1914255984339721E-3</v>
      </c>
      <c r="G82" s="111">
        <f ca="1">INDEX(OFFSET(_summary!$T$26,0,MATCH(MID(CELL("filename",$A$1),FIND("]",CELL("filename",$A$1))+1,255),_summary!$U$25:$AI$25,0),140,1),MATCH($A82,_summary!$U$26:$U$54,0))</f>
        <v>5.8018305158226624E-3</v>
      </c>
      <c r="H82" s="112">
        <f t="shared" ca="1" si="72"/>
        <v>4.9315559384492634E-3</v>
      </c>
      <c r="I82" s="112">
        <f t="shared" ca="1" si="72"/>
        <v>4.0612813610758636E-3</v>
      </c>
      <c r="J82" s="112">
        <f t="shared" ca="1" si="72"/>
        <v>3.1910067837024642E-3</v>
      </c>
      <c r="K82" s="112">
        <f t="shared" ca="1" si="72"/>
        <v>2.3207322063290648E-3</v>
      </c>
      <c r="L82" s="112">
        <f t="shared" ca="1" si="72"/>
        <v>1.4504576289556654E-3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5.8018305158226609E-4</v>
      </c>
    </row>
    <row r="83" spans="1:13" x14ac:dyDescent="0.25">
      <c r="A83" t="s">
        <v>20</v>
      </c>
      <c r="B83">
        <f t="shared" si="66"/>
        <v>3</v>
      </c>
      <c r="C83" s="114">
        <f ca="1">MAX(0,IFERROR(VLOOKUP(MID(CELL("filename",$A$1),FIND("]",CELL("filename",$A$1))+1,255)&amp;$A83,_datainput!$A$1:$AE$345,4+C$1-1990,FALSE),0))</f>
        <v>3.5078634600431882E-2</v>
      </c>
      <c r="D83" s="114">
        <f ca="1">MAX(0,IFERROR(VLOOKUP(MID(CELL("filename",$A$1),FIND("]",CELL("filename",$A$1))+1,255)&amp;$A83,_datainput!$A$1:$AE$345,4+D$1-1990,FALSE),0))</f>
        <v>3.8373698137607049E-2</v>
      </c>
      <c r="E83" s="114">
        <f t="shared" ref="E83:F83" ca="1" si="88">D83-(D83-$G83)/($G$1-D$1)</f>
        <v>3.4513771745407901E-2</v>
      </c>
      <c r="F83" s="114">
        <f t="shared" ca="1" si="88"/>
        <v>3.0653845353208756E-2</v>
      </c>
      <c r="G83" s="111">
        <f ca="1">INDEX(OFFSET(_summary!$T$26,0,MATCH(MID(CELL("filename",$A$1),FIND("]",CELL("filename",$A$1))+1,255),_summary!$U$25:$AI$25,0),140,1),MATCH($A83,_summary!$U$26:$U$54,0))</f>
        <v>2.6793918961009612E-2</v>
      </c>
      <c r="H83" s="112">
        <f t="shared" ref="H83:L98" ca="1" si="89">G83-5*(G83-$M83)/($M$1-G$1)</f>
        <v>2.2774831116858171E-2</v>
      </c>
      <c r="I83" s="112">
        <f t="shared" ca="1" si="89"/>
        <v>1.8755743272706731E-2</v>
      </c>
      <c r="J83" s="112">
        <f t="shared" ca="1" si="89"/>
        <v>1.4736655428555288E-2</v>
      </c>
      <c r="K83" s="112">
        <f t="shared" ca="1" si="89"/>
        <v>1.0717567584403846E-2</v>
      </c>
      <c r="L83" s="112">
        <f t="shared" ca="1" si="89"/>
        <v>6.698479740252403E-3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2.6793918961009605E-3</v>
      </c>
    </row>
    <row r="84" spans="1:13" x14ac:dyDescent="0.25">
      <c r="A84" t="s">
        <v>26</v>
      </c>
      <c r="B84">
        <f t="shared" si="66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2.9664403366161459E-5</v>
      </c>
      <c r="E84" s="114">
        <f t="shared" ref="E84:F84" ca="1" si="90">D84-(D84-$G84)/($G$1-D$1)</f>
        <v>2.5023213187727882E-4</v>
      </c>
      <c r="F84" s="114">
        <f t="shared" ca="1" si="90"/>
        <v>4.7079986038839615E-4</v>
      </c>
      <c r="G84" s="111">
        <f ca="1">INDEX(OFFSET(_summary!$T$26,0,MATCH(MID(CELL("filename",$A$1),FIND("]",CELL("filename",$A$1))+1,255),_summary!$U$25:$AI$25,0),140,1),MATCH($A84,_summary!$U$26:$U$54,0))</f>
        <v>6.9136758889951349E-4</v>
      </c>
      <c r="H84" s="112">
        <f t="shared" ca="1" si="89"/>
        <v>5.8766245056458648E-4</v>
      </c>
      <c r="I84" s="112">
        <f t="shared" ca="1" si="89"/>
        <v>4.8395731222965947E-4</v>
      </c>
      <c r="J84" s="112">
        <f t="shared" ca="1" si="89"/>
        <v>3.8025217389473247E-4</v>
      </c>
      <c r="K84" s="112">
        <f t="shared" ca="1" si="89"/>
        <v>2.7654703555980541E-4</v>
      </c>
      <c r="L84" s="112">
        <f t="shared" ca="1" si="89"/>
        <v>1.7284189722487837E-4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6.9136758889951338E-5</v>
      </c>
    </row>
    <row r="85" spans="1:13" x14ac:dyDescent="0.25">
      <c r="A85" t="s">
        <v>7</v>
      </c>
      <c r="B85">
        <f t="shared" si="66"/>
        <v>3</v>
      </c>
      <c r="C85" s="114">
        <f ca="1">MAX(0,IFERROR(VLOOKUP(MID(CELL("filename",$A$1),FIND("]",CELL("filename",$A$1))+1,255)&amp;$A85,_datainput!$A$1:$AE$345,4+C$1-1990,FALSE),0))</f>
        <v>8.5720951217978184E-3</v>
      </c>
      <c r="D85" s="114">
        <f ca="1">MAX(0,IFERROR(VLOOKUP(MID(CELL("filename",$A$1),FIND("]",CELL("filename",$A$1))+1,255)&amp;$A85,_datainput!$A$1:$AE$345,4+D$1-1990,FALSE),0))</f>
        <v>8.4947321402544344E-3</v>
      </c>
      <c r="E85" s="114">
        <f t="shared" ref="E85:F85" ca="1" si="91">D85-(D85-$G85)/($G$1-D$1)</f>
        <v>9.2382239757969435E-3</v>
      </c>
      <c r="F85" s="114">
        <f t="shared" ca="1" si="91"/>
        <v>9.9817158113394526E-3</v>
      </c>
      <c r="G85" s="111">
        <f ca="1">INDEX(OFFSET(_summary!$T$26,0,MATCH(MID(CELL("filename",$A$1),FIND("]",CELL("filename",$A$1))+1,255),_summary!$U$25:$AI$25,0),140,1),MATCH($A85,_summary!$U$26:$U$54,0))</f>
        <v>1.0725207646881962E-2</v>
      </c>
      <c r="H85" s="112">
        <f t="shared" ca="1" si="89"/>
        <v>9.1164264998496673E-3</v>
      </c>
      <c r="I85" s="112">
        <f t="shared" ca="1" si="89"/>
        <v>7.5076453528173728E-3</v>
      </c>
      <c r="J85" s="112">
        <f t="shared" ca="1" si="89"/>
        <v>5.8988642057850784E-3</v>
      </c>
      <c r="K85" s="112">
        <f t="shared" ca="1" si="89"/>
        <v>4.290083058752784E-3</v>
      </c>
      <c r="L85" s="112">
        <f t="shared" ca="1" si="89"/>
        <v>2.68130191172049E-3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1.072520764688196E-3</v>
      </c>
    </row>
    <row r="86" spans="1:13" x14ac:dyDescent="0.25">
      <c r="A86" t="s">
        <v>9</v>
      </c>
      <c r="B86">
        <f t="shared" si="66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2">D86-(D86-$G86)/($G$1-D$1)</f>
        <v>0</v>
      </c>
      <c r="F86" s="114">
        <f t="shared" ca="1" si="92"/>
        <v>0</v>
      </c>
      <c r="G86" s="111">
        <f ca="1">INDEX(OFFSET(_summary!$T$26,0,MATCH(MID(CELL("filename",$A$1),FIND("]",CELL("filename",$A$1))+1,255),_summary!$U$25:$AI$25,0),140,1),MATCH($A86,_summary!$U$26:$U$54,0))</f>
        <v>0</v>
      </c>
      <c r="H86" s="112">
        <f t="shared" ca="1" si="89"/>
        <v>0</v>
      </c>
      <c r="I86" s="112">
        <f t="shared" ca="1" si="89"/>
        <v>0</v>
      </c>
      <c r="J86" s="112">
        <f t="shared" ca="1" si="89"/>
        <v>0</v>
      </c>
      <c r="K86" s="112">
        <f t="shared" ca="1" si="89"/>
        <v>0</v>
      </c>
      <c r="L86" s="112">
        <f t="shared" ca="1" si="89"/>
        <v>0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25">
      <c r="A87" t="s">
        <v>14</v>
      </c>
      <c r="B87">
        <f t="shared" si="66"/>
        <v>3</v>
      </c>
      <c r="C87" s="114">
        <f ca="1">MAX(0,IFERROR(VLOOKUP(MID(CELL("filename",$A$1),FIND("]",CELL("filename",$A$1))+1,255)&amp;$A87,_datainput!$A$1:$AE$345,4+C$1-1990,FALSE),0))</f>
        <v>1.1492636572933471E-3</v>
      </c>
      <c r="D87" s="114">
        <f ca="1">MAX(0,IFERROR(VLOOKUP(MID(CELL("filename",$A$1),FIND("]",CELL("filename",$A$1))+1,255)&amp;$A87,_datainput!$A$1:$AE$345,4+D$1-1990,FALSE),0))</f>
        <v>1.1492636572933471E-3</v>
      </c>
      <c r="E87" s="114">
        <f t="shared" ref="E87:F87" ca="1" si="93">D87-(D87-$G87)/($G$1-D$1)</f>
        <v>1.2682974086778169E-3</v>
      </c>
      <c r="F87" s="114">
        <f t="shared" ca="1" si="93"/>
        <v>1.3873311600622867E-3</v>
      </c>
      <c r="G87" s="111">
        <f ca="1">INDEX(OFFSET(_summary!$T$26,0,MATCH(MID(CELL("filename",$A$1),FIND("]",CELL("filename",$A$1))+1,255),_summary!$U$25:$AI$25,0),140,1),MATCH($A87,_summary!$U$26:$U$54,0))</f>
        <v>1.5063649114467567E-3</v>
      </c>
      <c r="H87" s="112">
        <f t="shared" ca="1" si="89"/>
        <v>1.2804101747297431E-3</v>
      </c>
      <c r="I87" s="112">
        <f t="shared" ca="1" si="89"/>
        <v>1.0544554380127295E-3</v>
      </c>
      <c r="J87" s="112">
        <f t="shared" ca="1" si="89"/>
        <v>8.2850070129571608E-4</v>
      </c>
      <c r="K87" s="112">
        <f t="shared" ca="1" si="89"/>
        <v>6.0254596457870262E-4</v>
      </c>
      <c r="L87" s="112">
        <f t="shared" ca="1" si="89"/>
        <v>3.7659122786168911E-4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1.5063649114467563E-4</v>
      </c>
    </row>
    <row r="88" spans="1:13" x14ac:dyDescent="0.25">
      <c r="A88" t="s">
        <v>4</v>
      </c>
      <c r="B88">
        <f t="shared" si="66"/>
        <v>3</v>
      </c>
      <c r="C88" s="114">
        <f ca="1">MAX(0,IFERROR(VLOOKUP(MID(CELL("filename",$A$1),FIND("]",CELL("filename",$A$1))+1,255)&amp;$A88,_datainput!$A$1:$AE$345,4+C$1-1990,FALSE),0))</f>
        <v>1.9831614647713863E-2</v>
      </c>
      <c r="D88" s="114">
        <f ca="1">MAX(0,IFERROR(VLOOKUP(MID(CELL("filename",$A$1),FIND("]",CELL("filename",$A$1))+1,255)&amp;$A88,_datainput!$A$1:$AE$345,4+D$1-1990,FALSE),0))</f>
        <v>2.0340544508969199E-2</v>
      </c>
      <c r="E88" s="114">
        <f t="shared" ref="E88:F88" ca="1" si="94">D88-(D88-$G88)/($G$1-D$1)</f>
        <v>2.0911812010731445E-2</v>
      </c>
      <c r="F88" s="114">
        <f t="shared" ca="1" si="94"/>
        <v>2.1483079512493689E-2</v>
      </c>
      <c r="G88" s="111">
        <f ca="1">INDEX(OFFSET(_summary!$T$26,0,MATCH(MID(CELL("filename",$A$1),FIND("]",CELL("filename",$A$1))+1,255),_summary!$U$25:$AI$25,0),140,1),MATCH($A88,_summary!$U$26:$U$54,0))</f>
        <v>2.2054347014255935E-2</v>
      </c>
      <c r="H88" s="112">
        <f t="shared" ca="1" si="89"/>
        <v>1.8746194962117546E-2</v>
      </c>
      <c r="I88" s="112">
        <f t="shared" ca="1" si="89"/>
        <v>1.5438042909979155E-2</v>
      </c>
      <c r="J88" s="112">
        <f t="shared" ca="1" si="89"/>
        <v>1.2129890857840765E-2</v>
      </c>
      <c r="K88" s="112">
        <f t="shared" ca="1" si="89"/>
        <v>8.8217388057023737E-3</v>
      </c>
      <c r="L88" s="112">
        <f t="shared" ca="1" si="89"/>
        <v>5.5135867535639829E-3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2.205434701425593E-3</v>
      </c>
    </row>
    <row r="89" spans="1:13" x14ac:dyDescent="0.25">
      <c r="A89" t="s">
        <v>12</v>
      </c>
      <c r="B89">
        <f t="shared" si="66"/>
        <v>4</v>
      </c>
      <c r="C89" s="114">
        <f ca="1">MAX(0,IFERROR(VLOOKUP(MID(CELL("filename",$A$1),FIND("]",CELL("filename",$A$1))+1,255)&amp;$A89,_datainput!$A$1:$AE$345,4+C$1-1990,FALSE),0))</f>
        <v>4.4526127769809578E-3</v>
      </c>
      <c r="D89" s="114">
        <f ca="1">MAX(0,IFERROR(VLOOKUP(MID(CELL("filename",$A$1),FIND("]",CELL("filename",$A$1))+1,255)&amp;$A89,_datainput!$A$1:$AE$345,4+D$1-1990,FALSE),0))</f>
        <v>4.4332788165252351E-3</v>
      </c>
      <c r="E89" s="114">
        <f t="shared" ref="E89:F89" ca="1" si="95">D89-(D89-$G89)/($G$1-D$1)</f>
        <v>5.0046393837944667E-3</v>
      </c>
      <c r="F89" s="114">
        <f t="shared" ca="1" si="95"/>
        <v>5.5759999510636982E-3</v>
      </c>
      <c r="G89" s="111">
        <f ca="1">INDEX(OFFSET(_summary!$T$26,0,MATCH(MID(CELL("filename",$A$1),FIND("]",CELL("filename",$A$1))+1,255),_summary!$U$25:$AI$25,0),140,1),MATCH($A89,_summary!$U$26:$U$54,0))</f>
        <v>6.1473605183329288E-3</v>
      </c>
      <c r="H89" s="112">
        <f t="shared" ca="1" si="89"/>
        <v>5.1740284362635485E-3</v>
      </c>
      <c r="I89" s="112">
        <f t="shared" ca="1" si="89"/>
        <v>4.2006963541941682E-3</v>
      </c>
      <c r="J89" s="112">
        <f t="shared" ca="1" si="89"/>
        <v>3.2273642721247879E-3</v>
      </c>
      <c r="K89" s="112">
        <f t="shared" ca="1" si="89"/>
        <v>2.2540321900554076E-3</v>
      </c>
      <c r="L89" s="112">
        <f t="shared" ca="1" si="89"/>
        <v>1.2807001079860271E-3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3.0736802591664673E-4</v>
      </c>
    </row>
    <row r="90" spans="1:13" x14ac:dyDescent="0.25">
      <c r="A90" t="s">
        <v>1</v>
      </c>
      <c r="B90">
        <f t="shared" si="66"/>
        <v>4</v>
      </c>
      <c r="C90" s="114">
        <f ca="1">MAX(0,IFERROR(VLOOKUP(MID(CELL("filename",$A$1),FIND("]",CELL("filename",$A$1))+1,255)&amp;$A90,_datainput!$A$1:$AE$345,4+C$1-1990,FALSE),0))</f>
        <v>1.6114627973680178E-2</v>
      </c>
      <c r="D90" s="114">
        <f ca="1">MAX(0,IFERROR(VLOOKUP(MID(CELL("filename",$A$1),FIND("]",CELL("filename",$A$1))+1,255)&amp;$A90,_datainput!$A$1:$AE$345,4+D$1-1990,FALSE),0))</f>
        <v>1.5565969189783969E-2</v>
      </c>
      <c r="E90" s="114">
        <f t="shared" ref="E90:F90" ca="1" si="96">D90-(D90-$G90)/($G$1-D$1)</f>
        <v>1.7292338816083743E-2</v>
      </c>
      <c r="F90" s="114">
        <f t="shared" ca="1" si="96"/>
        <v>1.9018708442383517E-2</v>
      </c>
      <c r="G90" s="111">
        <f ca="1">INDEX(OFFSET(_summary!$T$26,0,MATCH(MID(CELL("filename",$A$1),FIND("]",CELL("filename",$A$1))+1,255),_summary!$U$25:$AI$25,0),140,1),MATCH($A90,_summary!$U$26:$U$54,0))</f>
        <v>2.0745078068683292E-2</v>
      </c>
      <c r="H90" s="112">
        <f t="shared" ca="1" si="89"/>
        <v>1.7460440707808438E-2</v>
      </c>
      <c r="I90" s="112">
        <f t="shared" ca="1" si="89"/>
        <v>1.4175803346933583E-2</v>
      </c>
      <c r="J90" s="112">
        <f t="shared" ca="1" si="89"/>
        <v>1.0891165986058729E-2</v>
      </c>
      <c r="K90" s="112">
        <f t="shared" ca="1" si="89"/>
        <v>7.6065286251838747E-3</v>
      </c>
      <c r="L90" s="112">
        <f t="shared" ca="1" si="89"/>
        <v>4.3218912643090196E-3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1.0372539034341655E-3</v>
      </c>
    </row>
    <row r="91" spans="1:13" x14ac:dyDescent="0.25">
      <c r="A91" t="s">
        <v>19</v>
      </c>
      <c r="B91">
        <f t="shared" si="66"/>
        <v>4</v>
      </c>
      <c r="C91" s="114">
        <f ca="1">MAX(0,IFERROR(VLOOKUP(MID(CELL("filename",$A$1),FIND("]",CELL("filename",$A$1))+1,255)&amp;$A91,_datainput!$A$1:$AE$345,4+C$1-1990,FALSE),0))</f>
        <v>0.14342789089485422</v>
      </c>
      <c r="D91" s="114">
        <f ca="1">MAX(0,IFERROR(VLOOKUP(MID(CELL("filename",$A$1),FIND("]",CELL("filename",$A$1))+1,255)&amp;$A91,_datainput!$A$1:$AE$345,4+D$1-1990,FALSE),0))</f>
        <v>0.14866602802422252</v>
      </c>
      <c r="E91" s="114">
        <f t="shared" ref="E91:F91" ca="1" si="97">D91-(D91-$G91)/($G$1-D$1)</f>
        <v>0.15756304124639564</v>
      </c>
      <c r="F91" s="114">
        <f t="shared" ca="1" si="97"/>
        <v>0.16646005446856876</v>
      </c>
      <c r="G91" s="111">
        <f ca="1">INDEX(OFFSET(_summary!$T$26,0,MATCH(MID(CELL("filename",$A$1),FIND("]",CELL("filename",$A$1))+1,255),_summary!$U$25:$AI$25,0),140,1),MATCH($A91,_summary!$U$26:$U$54,0))</f>
        <v>0.17535706769074189</v>
      </c>
      <c r="H91" s="112">
        <f t="shared" ca="1" si="89"/>
        <v>0.14759219863970777</v>
      </c>
      <c r="I91" s="112">
        <f t="shared" ca="1" si="89"/>
        <v>0.11982732958867363</v>
      </c>
      <c r="J91" s="112">
        <f t="shared" ca="1" si="89"/>
        <v>9.2062460537639501E-2</v>
      </c>
      <c r="K91" s="112">
        <f t="shared" ca="1" si="89"/>
        <v>6.4297591486605368E-2</v>
      </c>
      <c r="L91" s="112">
        <f t="shared" ca="1" si="89"/>
        <v>3.6532722435571235E-2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8.7678533845371026E-3</v>
      </c>
    </row>
    <row r="92" spans="1:13" x14ac:dyDescent="0.25">
      <c r="A92" t="s">
        <v>22</v>
      </c>
      <c r="B92">
        <f t="shared" si="66"/>
        <v>4</v>
      </c>
      <c r="C92" s="114">
        <f ca="1">MAX(0,IFERROR(VLOOKUP(MID(CELL("filename",$A$1),FIND("]",CELL("filename",$A$1))+1,255)&amp;$A92,_datainput!$A$1:$AE$345,4+C$1-1990,FALSE),0))</f>
        <v>1.9827141692931182E-3</v>
      </c>
      <c r="D92" s="114">
        <f ca="1">MAX(0,IFERROR(VLOOKUP(MID(CELL("filename",$A$1),FIND("]",CELL("filename",$A$1))+1,255)&amp;$A92,_datainput!$A$1:$AE$345,4+D$1-1990,FALSE),0))</f>
        <v>2.5983900684977811E-3</v>
      </c>
      <c r="E92" s="114">
        <f t="shared" ref="E92:F92" ca="1" si="98">D92-(D92-$G92)/($G$1-D$1)</f>
        <v>2.8206816057467898E-3</v>
      </c>
      <c r="F92" s="114">
        <f t="shared" ca="1" si="98"/>
        <v>3.0429731429957984E-3</v>
      </c>
      <c r="G92" s="111">
        <f ca="1">INDEX(OFFSET(_summary!$T$26,0,MATCH(MID(CELL("filename",$A$1),FIND("]",CELL("filename",$A$1))+1,255),_summary!$U$25:$AI$25,0),140,1),MATCH($A92,_summary!$U$26:$U$54,0))</f>
        <v>3.2652646802448075E-3</v>
      </c>
      <c r="H92" s="112">
        <f t="shared" ca="1" si="89"/>
        <v>2.7482644392060464E-3</v>
      </c>
      <c r="I92" s="112">
        <f t="shared" ca="1" si="89"/>
        <v>2.2312641981672853E-3</v>
      </c>
      <c r="J92" s="112">
        <f t="shared" ca="1" si="89"/>
        <v>1.7142639571285242E-3</v>
      </c>
      <c r="K92" s="112">
        <f t="shared" ca="1" si="89"/>
        <v>1.1972637160897629E-3</v>
      </c>
      <c r="L92" s="112">
        <f t="shared" ca="1" si="89"/>
        <v>6.8026347505100164E-4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1.6326323401224052E-4</v>
      </c>
    </row>
    <row r="93" spans="1:13" x14ac:dyDescent="0.25">
      <c r="A93" t="s">
        <v>28</v>
      </c>
      <c r="B93">
        <f t="shared" si="66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>
        <f t="shared" ref="E93:F93" ca="1" si="99">D93-(D93-$G93)/($G$1-D$1)</f>
        <v>0</v>
      </c>
      <c r="F93" s="114">
        <f t="shared" ca="1" si="99"/>
        <v>0</v>
      </c>
      <c r="G93" s="111">
        <f ca="1">INDEX(OFFSET(_summary!$T$26,0,MATCH(MID(CELL("filename",$A$1),FIND("]",CELL("filename",$A$1))+1,255),_summary!$U$25:$AI$25,0),140,1),MATCH($A93,_summary!$U$26:$U$54,0))</f>
        <v>0</v>
      </c>
      <c r="H93" s="112">
        <f t="shared" ca="1" si="89"/>
        <v>0</v>
      </c>
      <c r="I93" s="112">
        <f t="shared" ca="1" si="89"/>
        <v>0</v>
      </c>
      <c r="J93" s="112">
        <f t="shared" ca="1" si="89"/>
        <v>0</v>
      </c>
      <c r="K93" s="112">
        <f t="shared" ca="1" si="89"/>
        <v>0</v>
      </c>
      <c r="L93" s="112">
        <f t="shared" ca="1" si="89"/>
        <v>0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25">
      <c r="A94" t="s">
        <v>13</v>
      </c>
      <c r="B94">
        <f t="shared" si="66"/>
        <v>4</v>
      </c>
      <c r="C94" s="114">
        <f ca="1">MAX(0,IFERROR(VLOOKUP(MID(CELL("filename",$A$1),FIND("]",CELL("filename",$A$1))+1,255)&amp;$A94,_datainput!$A$1:$AE$345,4+C$1-1990,FALSE),0))</f>
        <v>0.18090508796430571</v>
      </c>
      <c r="D94" s="114">
        <f ca="1">MAX(0,IFERROR(VLOOKUP(MID(CELL("filename",$A$1),FIND("]",CELL("filename",$A$1))+1,255)&amp;$A94,_datainput!$A$1:$AE$345,4+D$1-1990,FALSE),0))</f>
        <v>0.18205541140163684</v>
      </c>
      <c r="E94" s="114">
        <f t="shared" ref="E94:F94" ca="1" si="100">D94-(D94-$G94)/($G$1-D$1)</f>
        <v>0.1914061776245119</v>
      </c>
      <c r="F94" s="114">
        <f t="shared" ca="1" si="100"/>
        <v>0.20075694384738696</v>
      </c>
      <c r="G94" s="111">
        <f ca="1">INDEX(OFFSET(_summary!$T$26,0,MATCH(MID(CELL("filename",$A$1),FIND("]",CELL("filename",$A$1))+1,255),_summary!$U$25:$AI$25,0),140,1),MATCH($A94,_summary!$U$26:$U$54,0))</f>
        <v>0.21010771007026199</v>
      </c>
      <c r="H94" s="112">
        <f t="shared" ca="1" si="89"/>
        <v>0.17684065597580384</v>
      </c>
      <c r="I94" s="112">
        <f t="shared" ca="1" si="89"/>
        <v>0.14357360188134569</v>
      </c>
      <c r="J94" s="112">
        <f t="shared" ca="1" si="89"/>
        <v>0.11030654778688753</v>
      </c>
      <c r="K94" s="112">
        <f t="shared" ca="1" si="89"/>
        <v>7.7039493692429392E-2</v>
      </c>
      <c r="L94" s="112">
        <f t="shared" ca="1" si="89"/>
        <v>4.3772439597971252E-2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1.0505385503513109E-2</v>
      </c>
    </row>
    <row r="95" spans="1:13" x14ac:dyDescent="0.25">
      <c r="A95" t="s">
        <v>17</v>
      </c>
      <c r="B95">
        <f t="shared" ref="B95:B117" si="101">B66+1</f>
        <v>4</v>
      </c>
      <c r="C95" s="114">
        <f ca="1">MAX(0,IFERROR(VLOOKUP(MID(CELL("filename",$A$1),FIND("]",CELL("filename",$A$1))+1,255)&amp;$A95,_datainput!$A$1:$AE$345,4+C$1-1990,FALSE),0))</f>
        <v>1.5932315739077959E-5</v>
      </c>
      <c r="D95" s="114">
        <f ca="1">MAX(0,IFERROR(VLOOKUP(MID(CELL("filename",$A$1),FIND("]",CELL("filename",$A$1))+1,255)&amp;$A95,_datainput!$A$1:$AE$345,4+D$1-1990,FALSE),0))</f>
        <v>0</v>
      </c>
      <c r="E95" s="114">
        <f t="shared" ref="E95:F95" ca="1" si="102">D95-(D95-$G95)/($G$1-D$1)</f>
        <v>1.4273927366219411E-5</v>
      </c>
      <c r="F95" s="114">
        <f t="shared" ca="1" si="102"/>
        <v>2.8547854732438821E-5</v>
      </c>
      <c r="G95" s="111">
        <f ca="1">INDEX(OFFSET(_summary!$T$26,0,MATCH(MID(CELL("filename",$A$1),FIND("]",CELL("filename",$A$1))+1,255),_summary!$U$25:$AI$25,0),140,1),MATCH($A95,_summary!$U$26:$U$54,0))</f>
        <v>4.2821782098658232E-5</v>
      </c>
      <c r="H95" s="112">
        <f t="shared" ca="1" si="89"/>
        <v>3.6041666599704014E-5</v>
      </c>
      <c r="I95" s="112">
        <f t="shared" ca="1" si="89"/>
        <v>2.9261551100749792E-5</v>
      </c>
      <c r="J95" s="112">
        <f t="shared" ca="1" si="89"/>
        <v>2.2481435601795571E-5</v>
      </c>
      <c r="K95" s="112">
        <f t="shared" ca="1" si="89"/>
        <v>1.5701320102841353E-5</v>
      </c>
      <c r="L95" s="112">
        <f t="shared" ca="1" si="89"/>
        <v>8.9212046038871333E-6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2.1410891049329136E-6</v>
      </c>
    </row>
    <row r="96" spans="1:13" x14ac:dyDescent="0.25">
      <c r="A96" t="s">
        <v>25</v>
      </c>
      <c r="B96">
        <f t="shared" si="101"/>
        <v>4</v>
      </c>
      <c r="C96" s="114">
        <f ca="1">MAX(0,IFERROR(VLOOKUP(MID(CELL("filename",$A$1),FIND("]",CELL("filename",$A$1))+1,255)&amp;$A96,_datainput!$A$1:$AE$345,4+C$1-1990,FALSE),0))</f>
        <v>4.3410192360645236E-3</v>
      </c>
      <c r="D96" s="114">
        <f ca="1">MAX(0,IFERROR(VLOOKUP(MID(CELL("filename",$A$1),FIND("]",CELL("filename",$A$1))+1,255)&amp;$A96,_datainput!$A$1:$AE$345,4+D$1-1990,FALSE),0))</f>
        <v>4.6489023002370426E-3</v>
      </c>
      <c r="E96" s="114">
        <f t="shared" ref="E96:F96" ca="1" si="103">D96-(D96-$G96)/($G$1-D$1)</f>
        <v>1.0542395034663376E-2</v>
      </c>
      <c r="F96" s="114">
        <f t="shared" ca="1" si="103"/>
        <v>1.6435887769089712E-2</v>
      </c>
      <c r="G96" s="111">
        <f ca="1">INDEX(OFFSET(_summary!$T$26,0,MATCH(MID(CELL("filename",$A$1),FIND("]",CELL("filename",$A$1))+1,255),_summary!$U$25:$AI$25,0),140,1),MATCH($A96,_summary!$U$26:$U$54,0))</f>
        <v>2.2329380503516044E-2</v>
      </c>
      <c r="H96" s="112">
        <f t="shared" ca="1" si="89"/>
        <v>1.8793895257126006E-2</v>
      </c>
      <c r="I96" s="112">
        <f t="shared" ca="1" si="89"/>
        <v>1.5258410010735966E-2</v>
      </c>
      <c r="J96" s="112">
        <f t="shared" ca="1" si="89"/>
        <v>1.1722924764345926E-2</v>
      </c>
      <c r="K96" s="112">
        <f t="shared" ca="1" si="89"/>
        <v>8.1874395179558843E-3</v>
      </c>
      <c r="L96" s="112">
        <f t="shared" ca="1" si="89"/>
        <v>4.6519542715658443E-3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1.1164690251758032E-3</v>
      </c>
    </row>
    <row r="97" spans="1:13" x14ac:dyDescent="0.25">
      <c r="A97" t="s">
        <v>11</v>
      </c>
      <c r="B97">
        <f t="shared" si="101"/>
        <v>4</v>
      </c>
      <c r="C97" s="114">
        <f ca="1">MAX(0,IFERROR(VLOOKUP(MID(CELL("filename",$A$1),FIND("]",CELL("filename",$A$1))+1,255)&amp;$A97,_datainput!$A$1:$AE$345,4+C$1-1990,FALSE),0))</f>
        <v>1.7449076465074263E-3</v>
      </c>
      <c r="D97" s="114">
        <f ca="1">MAX(0,IFERROR(VLOOKUP(MID(CELL("filename",$A$1),FIND("]",CELL("filename",$A$1))+1,255)&amp;$A97,_datainput!$A$1:$AE$345,4+D$1-1990,FALSE),0))</f>
        <v>1.6085989824652517E-3</v>
      </c>
      <c r="E97" s="114">
        <f t="shared" ref="E97:F97" ca="1" si="104">D97-(D97-$G97)/($G$1-D$1)</f>
        <v>1.799977518976805E-3</v>
      </c>
      <c r="F97" s="114">
        <f t="shared" ca="1" si="104"/>
        <v>1.9913560554883584E-3</v>
      </c>
      <c r="G97" s="111">
        <f ca="1">INDEX(OFFSET(_summary!$T$26,0,MATCH(MID(CELL("filename",$A$1),FIND("]",CELL("filename",$A$1))+1,255),_summary!$U$25:$AI$25,0),140,1),MATCH($A97,_summary!$U$26:$U$54,0))</f>
        <v>2.1827345919999117E-3</v>
      </c>
      <c r="H97" s="112">
        <f t="shared" ca="1" si="89"/>
        <v>1.8371349482665925E-3</v>
      </c>
      <c r="I97" s="112">
        <f t="shared" ca="1" si="89"/>
        <v>1.4915353045332732E-3</v>
      </c>
      <c r="J97" s="112">
        <f t="shared" ca="1" si="89"/>
        <v>1.1459356607999539E-3</v>
      </c>
      <c r="K97" s="112">
        <f t="shared" ca="1" si="89"/>
        <v>8.0033601706663458E-4</v>
      </c>
      <c r="L97" s="112">
        <f t="shared" ca="1" si="89"/>
        <v>4.5473637333331513E-4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1.0913672959999569E-4</v>
      </c>
    </row>
    <row r="98" spans="1:13" x14ac:dyDescent="0.25">
      <c r="A98" t="s">
        <v>3</v>
      </c>
      <c r="B98">
        <f t="shared" si="101"/>
        <v>4</v>
      </c>
      <c r="C98" s="114">
        <f ca="1">MAX(0,IFERROR(VLOOKUP(MID(CELL("filename",$A$1),FIND("]",CELL("filename",$A$1))+1,255)&amp;$A98,_datainput!$A$1:$AE$345,4+C$1-1990,FALSE),0))</f>
        <v>1.4989833400987451E-3</v>
      </c>
      <c r="D98" s="114">
        <f ca="1">MAX(0,IFERROR(VLOOKUP(MID(CELL("filename",$A$1),FIND("]",CELL("filename",$A$1))+1,255)&amp;$A98,_datainput!$A$1:$AE$345,4+D$1-1990,FALSE),0))</f>
        <v>1.4294679686359347E-3</v>
      </c>
      <c r="E98" s="114">
        <f t="shared" ref="E98:F98" ca="1" si="105">D98-(D98-$G98)/($G$1-D$1)</f>
        <v>1.4959125592064076E-3</v>
      </c>
      <c r="F98" s="114">
        <f t="shared" ca="1" si="105"/>
        <v>1.5623571497768805E-3</v>
      </c>
      <c r="G98" s="111">
        <f ca="1">INDEX(OFFSET(_summary!$T$26,0,MATCH(MID(CELL("filename",$A$1),FIND("]",CELL("filename",$A$1))+1,255),_summary!$U$25:$AI$25,0),140,1),MATCH($A98,_summary!$U$26:$U$54,0))</f>
        <v>1.6288017403473536E-3</v>
      </c>
      <c r="H98" s="112">
        <f t="shared" ca="1" si="89"/>
        <v>1.3709081314590226E-3</v>
      </c>
      <c r="I98" s="112">
        <f t="shared" ca="1" si="89"/>
        <v>1.1130145225706916E-3</v>
      </c>
      <c r="J98" s="112">
        <f t="shared" ca="1" si="89"/>
        <v>8.5512091368236069E-4</v>
      </c>
      <c r="K98" s="112">
        <f t="shared" ca="1" si="89"/>
        <v>5.9722730479402973E-4</v>
      </c>
      <c r="L98" s="112">
        <f t="shared" ca="1" si="89"/>
        <v>3.3933369590569872E-4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8.1440087017367751E-5</v>
      </c>
    </row>
    <row r="99" spans="1:13" x14ac:dyDescent="0.25">
      <c r="A99" t="s">
        <v>2</v>
      </c>
      <c r="B99">
        <f t="shared" si="101"/>
        <v>4</v>
      </c>
      <c r="C99" s="114">
        <f ca="1">MAX(0,IFERROR(VLOOKUP(MID(CELL("filename",$A$1),FIND("]",CELL("filename",$A$1))+1,255)&amp;$A99,_datainput!$A$1:$AE$345,4+C$1-1990,FALSE),0))</f>
        <v>1.2888799979782824E-2</v>
      </c>
      <c r="D99" s="114">
        <f ca="1">MAX(0,IFERROR(VLOOKUP(MID(CELL("filename",$A$1),FIND("]",CELL("filename",$A$1))+1,255)&amp;$A99,_datainput!$A$1:$AE$345,4+D$1-1990,FALSE),0))</f>
        <v>1.2586574764805316E-2</v>
      </c>
      <c r="E99" s="114">
        <f t="shared" ref="E99:F99" ca="1" si="106">D99-(D99-$G99)/($G$1-D$1)</f>
        <v>1.3651166368085573E-2</v>
      </c>
      <c r="F99" s="114">
        <f t="shared" ca="1" si="106"/>
        <v>1.4715757971365831E-2</v>
      </c>
      <c r="G99" s="111">
        <f ca="1">INDEX(OFFSET(_summary!$T$26,0,MATCH(MID(CELL("filename",$A$1),FIND("]",CELL("filename",$A$1))+1,255),_summary!$U$25:$AI$25,0),140,1),MATCH($A99,_summary!$U$26:$U$54,0))</f>
        <v>1.5780349574646087E-2</v>
      </c>
      <c r="H99" s="112">
        <f t="shared" ref="H99:L114" ca="1" si="107">G99-5*(G99-$M99)/($M$1-G$1)</f>
        <v>1.3281794225327123E-2</v>
      </c>
      <c r="I99" s="112">
        <f t="shared" ca="1" si="107"/>
        <v>1.0783238876008159E-2</v>
      </c>
      <c r="J99" s="112">
        <f t="shared" ca="1" si="107"/>
        <v>8.284683526689195E-3</v>
      </c>
      <c r="K99" s="112">
        <f t="shared" ca="1" si="107"/>
        <v>5.786128177370232E-3</v>
      </c>
      <c r="L99" s="112">
        <f t="shared" ca="1" si="107"/>
        <v>3.2875728280512685E-3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7.8901747873230503E-4</v>
      </c>
    </row>
    <row r="100" spans="1:13" x14ac:dyDescent="0.25">
      <c r="A100" t="s">
        <v>16</v>
      </c>
      <c r="B100">
        <f t="shared" si="101"/>
        <v>4</v>
      </c>
      <c r="C100" s="114">
        <f ca="1">MAX(0,IFERROR(VLOOKUP(MID(CELL("filename",$A$1),FIND("]",CELL("filename",$A$1))+1,255)&amp;$A100,_datainput!$A$1:$AE$345,4+C$1-1990,FALSE),0))</f>
        <v>1.4048405324378852E-4</v>
      </c>
      <c r="D100" s="114">
        <f ca="1">MAX(0,IFERROR(VLOOKUP(MID(CELL("filename",$A$1),FIND("]",CELL("filename",$A$1))+1,255)&amp;$A100,_datainput!$A$1:$AE$345,4+D$1-1990,FALSE),0))</f>
        <v>3.1672593978172527E-4</v>
      </c>
      <c r="E100" s="114">
        <f t="shared" ref="E100:F100" ca="1" si="108">D100-(D100-$G100)/($G$1-D$1)</f>
        <v>2.3614661275429735E-4</v>
      </c>
      <c r="F100" s="114">
        <f t="shared" ca="1" si="108"/>
        <v>1.5556728572686945E-4</v>
      </c>
      <c r="G100" s="111">
        <f ca="1">INDEX(OFFSET(_summary!$T$26,0,MATCH(MID(CELL("filename",$A$1),FIND("]",CELL("filename",$A$1))+1,255),_summary!$U$25:$AI$25,0),140,1),MATCH($A100,_summary!$U$26:$U$54,0))</f>
        <v>7.4987958699441535E-5</v>
      </c>
      <c r="H100" s="112">
        <f t="shared" ca="1" si="107"/>
        <v>6.3114865238696628E-5</v>
      </c>
      <c r="I100" s="112">
        <f t="shared" ca="1" si="107"/>
        <v>5.124177177795172E-5</v>
      </c>
      <c r="J100" s="112">
        <f t="shared" ca="1" si="107"/>
        <v>3.9368678317206813E-5</v>
      </c>
      <c r="K100" s="112">
        <f t="shared" ca="1" si="107"/>
        <v>2.7495584856461899E-5</v>
      </c>
      <c r="L100" s="112">
        <f t="shared" ca="1" si="107"/>
        <v>1.5622491395716992E-5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3.74939793497208E-6</v>
      </c>
    </row>
    <row r="101" spans="1:13" x14ac:dyDescent="0.25">
      <c r="A101" t="s">
        <v>15</v>
      </c>
      <c r="B101">
        <f t="shared" si="101"/>
        <v>4</v>
      </c>
      <c r="C101" s="114">
        <f ca="1">MAX(0,IFERROR(VLOOKUP(MID(CELL("filename",$A$1),FIND("]",CELL("filename",$A$1))+1,255)&amp;$A101,_datainput!$A$1:$AE$345,4+C$1-1990,FALSE),0))</f>
        <v>2.7337536607305053E-2</v>
      </c>
      <c r="D101" s="114">
        <f ca="1">MAX(0,IFERROR(VLOOKUP(MID(CELL("filename",$A$1),FIND("]",CELL("filename",$A$1))+1,255)&amp;$A101,_datainput!$A$1:$AE$345,4+D$1-1990,FALSE),0))</f>
        <v>3.1614595068225129E-2</v>
      </c>
      <c r="E101" s="114">
        <f t="shared" ref="E101:F101" ca="1" si="109">D101-(D101-$G101)/($G$1-D$1)</f>
        <v>3.1254073701931492E-2</v>
      </c>
      <c r="F101" s="114">
        <f t="shared" ca="1" si="109"/>
        <v>3.0893552335637852E-2</v>
      </c>
      <c r="G101" s="111">
        <f ca="1">INDEX(OFFSET(_summary!$T$26,0,MATCH(MID(CELL("filename",$A$1),FIND("]",CELL("filename",$A$1))+1,255),_summary!$U$25:$AI$25,0),140,1),MATCH($A101,_summary!$U$26:$U$54,0))</f>
        <v>3.0533030969344212E-2</v>
      </c>
      <c r="H101" s="112">
        <f t="shared" ca="1" si="107"/>
        <v>2.5698634399198044E-2</v>
      </c>
      <c r="I101" s="112">
        <f t="shared" ca="1" si="107"/>
        <v>2.0864237829051877E-2</v>
      </c>
      <c r="J101" s="112">
        <f t="shared" ca="1" si="107"/>
        <v>1.6029841258905712E-2</v>
      </c>
      <c r="K101" s="112">
        <f t="shared" ca="1" si="107"/>
        <v>1.1195444688759545E-2</v>
      </c>
      <c r="L101" s="112">
        <f t="shared" ca="1" si="107"/>
        <v>6.361048118613378E-3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1.5266515484672119E-3</v>
      </c>
    </row>
    <row r="102" spans="1:13" x14ac:dyDescent="0.25">
      <c r="A102" t="s">
        <v>18</v>
      </c>
      <c r="B102">
        <f t="shared" si="101"/>
        <v>4</v>
      </c>
      <c r="C102" s="114">
        <f ca="1">MAX(0,IFERROR(VLOOKUP(MID(CELL("filename",$A$1),FIND("]",CELL("filename",$A$1))+1,255)&amp;$A102,_datainput!$A$1:$AE$345,4+C$1-1990,FALSE),0))</f>
        <v>0.18408417395663201</v>
      </c>
      <c r="D102" s="114">
        <f ca="1">MAX(0,IFERROR(VLOOKUP(MID(CELL("filename",$A$1),FIND("]",CELL("filename",$A$1))+1,255)&amp;$A102,_datainput!$A$1:$AE$345,4+D$1-1990,FALSE),0))</f>
        <v>0.17162670764458018</v>
      </c>
      <c r="E102" s="114">
        <f t="shared" ref="E102:F102" ca="1" si="110">D102-(D102-$G102)/($G$1-D$1)</f>
        <v>0.19342580758653338</v>
      </c>
      <c r="F102" s="114">
        <f t="shared" ca="1" si="110"/>
        <v>0.21522490752848661</v>
      </c>
      <c r="G102" s="111">
        <f ca="1">INDEX(OFFSET(_summary!$T$26,0,MATCH(MID(CELL("filename",$A$1),FIND("]",CELL("filename",$A$1))+1,255),_summary!$U$25:$AI$25,0),140,1),MATCH($A102,_summary!$U$26:$U$54,0))</f>
        <v>0.23702400747043981</v>
      </c>
      <c r="H102" s="112">
        <f t="shared" ca="1" si="107"/>
        <v>0.19949520628762019</v>
      </c>
      <c r="I102" s="112">
        <f t="shared" ca="1" si="107"/>
        <v>0.16196640510480054</v>
      </c>
      <c r="J102" s="112">
        <f t="shared" ca="1" si="107"/>
        <v>0.1244376039219809</v>
      </c>
      <c r="K102" s="112">
        <f t="shared" ca="1" si="107"/>
        <v>8.6908802739161267E-2</v>
      </c>
      <c r="L102" s="112">
        <f t="shared" ca="1" si="107"/>
        <v>4.9380001556341632E-2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1.1851200373522001E-2</v>
      </c>
    </row>
    <row r="103" spans="1:13" x14ac:dyDescent="0.25">
      <c r="A103" t="s">
        <v>5</v>
      </c>
      <c r="B103">
        <f t="shared" si="101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>
        <f t="shared" ref="E103:F103" ca="1" si="111">D103-(D103-$G103)/($G$1-D$1)</f>
        <v>0</v>
      </c>
      <c r="F103" s="114">
        <f t="shared" ca="1" si="111"/>
        <v>0</v>
      </c>
      <c r="G103" s="111">
        <f ca="1">INDEX(OFFSET(_summary!$T$26,0,MATCH(MID(CELL("filename",$A$1),FIND("]",CELL("filename",$A$1))+1,255),_summary!$U$25:$AI$25,0),140,1),MATCH($A103,_summary!$U$26:$U$54,0))</f>
        <v>0</v>
      </c>
      <c r="H103" s="112">
        <f t="shared" ca="1" si="107"/>
        <v>0</v>
      </c>
      <c r="I103" s="112">
        <f t="shared" ca="1" si="107"/>
        <v>0</v>
      </c>
      <c r="J103" s="112">
        <f t="shared" ca="1" si="107"/>
        <v>0</v>
      </c>
      <c r="K103" s="112">
        <f t="shared" ca="1" si="107"/>
        <v>0</v>
      </c>
      <c r="L103" s="112">
        <f t="shared" ca="1" si="107"/>
        <v>0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25">
      <c r="A104" t="s">
        <v>23</v>
      </c>
      <c r="B104">
        <f t="shared" si="101"/>
        <v>4</v>
      </c>
      <c r="C104" s="114">
        <f ca="1">MAX(0,IFERROR(VLOOKUP(MID(CELL("filename",$A$1),FIND("]",CELL("filename",$A$1))+1,255)&amp;$A104,_datainput!$A$1:$AE$345,4+C$1-1990,FALSE),0))</f>
        <v>1.9868407911932916E-2</v>
      </c>
      <c r="D104" s="114">
        <f ca="1">MAX(0,IFERROR(VLOOKUP(MID(CELL("filename",$A$1),FIND("]",CELL("filename",$A$1))+1,255)&amp;$A104,_datainput!$A$1:$AE$345,4+D$1-1990,FALSE),0))</f>
        <v>1.4861751362534741E-2</v>
      </c>
      <c r="E104" s="114">
        <f t="shared" ref="E104:F104" ca="1" si="112">D104-(D104-$G104)/($G$1-D$1)</f>
        <v>1.5765389478420835E-2</v>
      </c>
      <c r="F104" s="114">
        <f t="shared" ca="1" si="112"/>
        <v>1.6669027594306926E-2</v>
      </c>
      <c r="G104" s="111">
        <f ca="1">INDEX(OFFSET(_summary!$T$26,0,MATCH(MID(CELL("filename",$A$1),FIND("]",CELL("filename",$A$1))+1,255),_summary!$U$25:$AI$25,0),140,1),MATCH($A104,_summary!$U$26:$U$54,0))</f>
        <v>1.757266571019302E-2</v>
      </c>
      <c r="H104" s="112">
        <f t="shared" ca="1" si="107"/>
        <v>1.4790326972745791E-2</v>
      </c>
      <c r="I104" s="112">
        <f t="shared" ca="1" si="107"/>
        <v>1.2007988235298564E-2</v>
      </c>
      <c r="J104" s="112">
        <f t="shared" ca="1" si="107"/>
        <v>9.2256494978513355E-3</v>
      </c>
      <c r="K104" s="112">
        <f t="shared" ca="1" si="107"/>
        <v>6.4433107604041076E-3</v>
      </c>
      <c r="L104" s="112">
        <f t="shared" ca="1" si="107"/>
        <v>3.6609720229568796E-3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8.7863328550965181E-4</v>
      </c>
    </row>
    <row r="105" spans="1:13" x14ac:dyDescent="0.25">
      <c r="A105" t="s">
        <v>24</v>
      </c>
      <c r="B105">
        <f t="shared" si="101"/>
        <v>4</v>
      </c>
      <c r="C105" s="114">
        <f ca="1">MAX(0,IFERROR(VLOOKUP(MID(CELL("filename",$A$1),FIND("]",CELL("filename",$A$1))+1,255)&amp;$A105,_datainput!$A$1:$AE$345,4+C$1-1990,FALSE),0))</f>
        <v>7.4140094258080269E-2</v>
      </c>
      <c r="D105" s="114">
        <f ca="1">MAX(0,IFERROR(VLOOKUP(MID(CELL("filename",$A$1),FIND("]",CELL("filename",$A$1))+1,255)&amp;$A105,_datainput!$A$1:$AE$345,4+D$1-1990,FALSE),0))</f>
        <v>8.3239964317883927E-2</v>
      </c>
      <c r="E105" s="114">
        <f t="shared" ref="E105:F105" ca="1" si="113">D105-(D105-$G105)/($G$1-D$1)</f>
        <v>8.6618813161542768E-2</v>
      </c>
      <c r="F105" s="114">
        <f t="shared" ca="1" si="113"/>
        <v>8.9997662005201609E-2</v>
      </c>
      <c r="G105" s="111">
        <f ca="1">INDEX(OFFSET(_summary!$T$26,0,MATCH(MID(CELL("filename",$A$1),FIND("]",CELL("filename",$A$1))+1,255),_summary!$U$25:$AI$25,0),140,1),MATCH($A105,_summary!$U$26:$U$54,0))</f>
        <v>9.337651084886045E-2</v>
      </c>
      <c r="H105" s="112">
        <f t="shared" ca="1" si="107"/>
        <v>7.8591896631124217E-2</v>
      </c>
      <c r="I105" s="112">
        <f t="shared" ca="1" si="107"/>
        <v>6.3807282413387983E-2</v>
      </c>
      <c r="J105" s="112">
        <f t="shared" ca="1" si="107"/>
        <v>4.9022668195651743E-2</v>
      </c>
      <c r="K105" s="112">
        <f t="shared" ca="1" si="107"/>
        <v>3.4238053977915503E-2</v>
      </c>
      <c r="L105" s="112">
        <f t="shared" ca="1" si="107"/>
        <v>1.9453439760179263E-2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4.6688255424430268E-3</v>
      </c>
    </row>
    <row r="106" spans="1:13" x14ac:dyDescent="0.25">
      <c r="A106" t="s">
        <v>27</v>
      </c>
      <c r="B106">
        <f t="shared" si="101"/>
        <v>4</v>
      </c>
      <c r="C106" s="114">
        <f ca="1">MAX(0,IFERROR(VLOOKUP(MID(CELL("filename",$A$1),FIND("]",CELL("filename",$A$1))+1,255)&amp;$A106,_datainput!$A$1:$AE$345,4+C$1-1990,FALSE),0))</f>
        <v>1.4597587085826739E-3</v>
      </c>
      <c r="D106" s="114">
        <f ca="1">MAX(0,IFERROR(VLOOKUP(MID(CELL("filename",$A$1),FIND("]",CELL("filename",$A$1))+1,255)&amp;$A106,_datainput!$A$1:$AE$345,4+D$1-1990,FALSE),0))</f>
        <v>9.5170518477826524E-4</v>
      </c>
      <c r="E106" s="114">
        <f t="shared" ref="E106:F106" ca="1" si="114">D106-(D106-$G106)/($G$1-D$1)</f>
        <v>7.1948386852689779E-4</v>
      </c>
      <c r="F106" s="114">
        <f t="shared" ca="1" si="114"/>
        <v>4.8726255227553035E-4</v>
      </c>
      <c r="G106" s="111">
        <f ca="1">INDEX(OFFSET(_summary!$T$26,0,MATCH(MID(CELL("filename",$A$1),FIND("]",CELL("filename",$A$1))+1,255),_summary!$U$25:$AI$25,0),140,1),MATCH($A106,_summary!$U$26:$U$54,0))</f>
        <v>2.5504123602416296E-4</v>
      </c>
      <c r="H106" s="112">
        <f t="shared" ca="1" si="107"/>
        <v>2.1465970698700382E-4</v>
      </c>
      <c r="I106" s="112">
        <f t="shared" ca="1" si="107"/>
        <v>1.7427817794984468E-4</v>
      </c>
      <c r="J106" s="112">
        <f t="shared" ca="1" si="107"/>
        <v>1.3389664891268554E-4</v>
      </c>
      <c r="K106" s="112">
        <f t="shared" ca="1" si="107"/>
        <v>9.3515119875526404E-5</v>
      </c>
      <c r="L106" s="112">
        <f t="shared" ca="1" si="107"/>
        <v>5.313359083836728E-5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1.2752061801208159E-5</v>
      </c>
    </row>
    <row r="107" spans="1:13" x14ac:dyDescent="0.25">
      <c r="A107" t="s">
        <v>29</v>
      </c>
      <c r="B107">
        <f t="shared" si="101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>
        <f t="shared" ref="E107:F107" ca="1" si="115">D107-(D107-$G107)/($G$1-D$1)</f>
        <v>0</v>
      </c>
      <c r="F107" s="114">
        <f t="shared" ca="1" si="115"/>
        <v>0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ca="1" si="107"/>
        <v>0</v>
      </c>
      <c r="I107" s="112">
        <f t="shared" ca="1" si="107"/>
        <v>0</v>
      </c>
      <c r="J107" s="112">
        <f t="shared" ca="1" si="107"/>
        <v>0</v>
      </c>
      <c r="K107" s="112">
        <f t="shared" ca="1" si="107"/>
        <v>0</v>
      </c>
      <c r="L107" s="112">
        <f t="shared" ca="1" si="107"/>
        <v>0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0</v>
      </c>
    </row>
    <row r="108" spans="1:13" x14ac:dyDescent="0.25">
      <c r="A108" t="s">
        <v>8</v>
      </c>
      <c r="B108">
        <f t="shared" si="101"/>
        <v>4</v>
      </c>
      <c r="C108" s="114">
        <f ca="1">MAX(0,IFERROR(VLOOKUP(MID(CELL("filename",$A$1),FIND("]",CELL("filename",$A$1))+1,255)&amp;$A108,_datainput!$A$1:$AE$345,4+C$1-1990,FALSE),0))</f>
        <v>3.0278253221508348E-5</v>
      </c>
      <c r="D108" s="114">
        <f ca="1">MAX(0,IFERROR(VLOOKUP(MID(CELL("filename",$A$1),FIND("]",CELL("filename",$A$1))+1,255)&amp;$A108,_datainput!$A$1:$AE$345,4+D$1-1990,FALSE),0))</f>
        <v>3.2454533060497522E-5</v>
      </c>
      <c r="E108" s="114">
        <f t="shared" ref="E108:F108" ca="1" si="116">D108-(D108-$G108)/($G$1-D$1)</f>
        <v>2.8618389989028277E-5</v>
      </c>
      <c r="F108" s="114">
        <f t="shared" ca="1" si="116"/>
        <v>2.4782246917559032E-5</v>
      </c>
      <c r="G108" s="111">
        <f ca="1">INDEX(OFFSET(_summary!$T$26,0,MATCH(MID(CELL("filename",$A$1),FIND("]",CELL("filename",$A$1))+1,255),_summary!$U$25:$AI$25,0),140,1),MATCH($A108,_summary!$U$26:$U$54,0))</f>
        <v>2.0946103846089787E-5</v>
      </c>
      <c r="H108" s="112">
        <f t="shared" ca="1" si="107"/>
        <v>1.7629637403792237E-5</v>
      </c>
      <c r="I108" s="112">
        <f t="shared" ca="1" si="107"/>
        <v>1.4313170961494688E-5</v>
      </c>
      <c r="J108" s="112">
        <f t="shared" ca="1" si="107"/>
        <v>1.0996704519197139E-5</v>
      </c>
      <c r="K108" s="112">
        <f t="shared" ca="1" si="107"/>
        <v>7.680238076899589E-6</v>
      </c>
      <c r="L108" s="112">
        <f t="shared" ca="1" si="107"/>
        <v>4.3637716346020395E-6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1.0473051923044902E-6</v>
      </c>
    </row>
    <row r="109" spans="1:13" x14ac:dyDescent="0.25">
      <c r="A109" t="s">
        <v>6</v>
      </c>
      <c r="B109">
        <f t="shared" si="101"/>
        <v>4</v>
      </c>
      <c r="C109" s="114">
        <f ca="1">MAX(0,IFERROR(VLOOKUP(MID(CELL("filename",$A$1),FIND("]",CELL("filename",$A$1))+1,255)&amp;$A109,_datainput!$A$1:$AE$345,4+C$1-1990,FALSE),0))</f>
        <v>0.50817410792521234</v>
      </c>
      <c r="D109" s="114">
        <f ca="1">MAX(0,IFERROR(VLOOKUP(MID(CELL("filename",$A$1),FIND("]",CELL("filename",$A$1))+1,255)&amp;$A109,_datainput!$A$1:$AE$345,4+D$1-1990,FALSE),0))</f>
        <v>0.50307855739325635</v>
      </c>
      <c r="E109" s="114">
        <f t="shared" ref="E109:F109" ca="1" si="117">D109-(D109-$G109)/($G$1-D$1)</f>
        <v>0.50760410103636655</v>
      </c>
      <c r="F109" s="114">
        <f t="shared" ca="1" si="117"/>
        <v>0.51212964467947675</v>
      </c>
      <c r="G109" s="111">
        <f ca="1">INDEX(OFFSET(_summary!$T$26,0,MATCH(MID(CELL("filename",$A$1),FIND("]",CELL("filename",$A$1))+1,255),_summary!$U$25:$AI$25,0),140,1),MATCH($A109,_summary!$U$26:$U$54,0))</f>
        <v>0.51665518832258706</v>
      </c>
      <c r="H109" s="112">
        <f t="shared" ca="1" si="107"/>
        <v>0.43485145017151078</v>
      </c>
      <c r="I109" s="112">
        <f t="shared" ca="1" si="107"/>
        <v>0.3530477120204345</v>
      </c>
      <c r="J109" s="112">
        <f t="shared" ca="1" si="107"/>
        <v>0.27124397386935822</v>
      </c>
      <c r="K109" s="112">
        <f t="shared" ca="1" si="107"/>
        <v>0.18944023571828195</v>
      </c>
      <c r="L109" s="112">
        <f t="shared" ca="1" si="107"/>
        <v>0.10763649756720566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2.5832759416129374E-2</v>
      </c>
    </row>
    <row r="110" spans="1:13" x14ac:dyDescent="0.25">
      <c r="A110" t="s">
        <v>21</v>
      </c>
      <c r="B110">
        <f t="shared" si="101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118">D110-(D110-$G110)/($G$1-D$1)</f>
        <v>0</v>
      </c>
      <c r="F110" s="114">
        <f t="shared" ca="1" si="118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ca="1" si="107"/>
        <v>0</v>
      </c>
      <c r="I110" s="112">
        <f t="shared" ca="1" si="107"/>
        <v>0</v>
      </c>
      <c r="J110" s="112">
        <f t="shared" ca="1" si="107"/>
        <v>0</v>
      </c>
      <c r="K110" s="112">
        <f t="shared" ca="1" si="107"/>
        <v>0</v>
      </c>
      <c r="L110" s="112">
        <f t="shared" ca="1" si="107"/>
        <v>0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25">
      <c r="A111" t="s">
        <v>10</v>
      </c>
      <c r="B111">
        <f t="shared" si="101"/>
        <v>4</v>
      </c>
      <c r="C111" s="114">
        <f ca="1">MAX(0,IFERROR(VLOOKUP(MID(CELL("filename",$A$1),FIND("]",CELL("filename",$A$1))+1,255)&amp;$A111,_datainput!$A$1:$AE$345,4+C$1-1990,FALSE),0))</f>
        <v>1.4999556211896305E-2</v>
      </c>
      <c r="D111" s="114">
        <f ca="1">MAX(0,IFERROR(VLOOKUP(MID(CELL("filename",$A$1),FIND("]",CELL("filename",$A$1))+1,255)&amp;$A111,_datainput!$A$1:$AE$345,4+D$1-1990,FALSE),0))</f>
        <v>9.9706157636565932E-3</v>
      </c>
      <c r="E111" s="114">
        <f t="shared" ref="E111:F111" ca="1" si="119">D111-(D111-$G111)/($G$1-D$1)</f>
        <v>8.5810206810452826E-3</v>
      </c>
      <c r="F111" s="114">
        <f t="shared" ca="1" si="119"/>
        <v>7.1914255984339721E-3</v>
      </c>
      <c r="G111" s="111">
        <f ca="1">INDEX(OFFSET(_summary!$T$26,0,MATCH(MID(CELL("filename",$A$1),FIND("]",CELL("filename",$A$1))+1,255),_summary!$U$25:$AI$25,0),140,1),MATCH($A111,_summary!$U$26:$U$54,0))</f>
        <v>5.8018305158226624E-3</v>
      </c>
      <c r="H111" s="112">
        <f t="shared" ca="1" si="107"/>
        <v>4.8832073508174078E-3</v>
      </c>
      <c r="I111" s="112">
        <f t="shared" ca="1" si="107"/>
        <v>3.9645841858121532E-3</v>
      </c>
      <c r="J111" s="112">
        <f t="shared" ca="1" si="107"/>
        <v>3.0459610208068981E-3</v>
      </c>
      <c r="K111" s="112">
        <f t="shared" ca="1" si="107"/>
        <v>2.1273378558016431E-3</v>
      </c>
      <c r="L111" s="112">
        <f t="shared" ca="1" si="107"/>
        <v>1.2087146907963882E-3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2.9009152579113337E-4</v>
      </c>
    </row>
    <row r="112" spans="1:13" x14ac:dyDescent="0.25">
      <c r="A112" t="s">
        <v>20</v>
      </c>
      <c r="B112">
        <f t="shared" si="101"/>
        <v>4</v>
      </c>
      <c r="C112" s="114">
        <f ca="1">MAX(0,IFERROR(VLOOKUP(MID(CELL("filename",$A$1),FIND("]",CELL("filename",$A$1))+1,255)&amp;$A112,_datainput!$A$1:$AE$345,4+C$1-1990,FALSE),0))</f>
        <v>3.5078634600431882E-2</v>
      </c>
      <c r="D112" s="114">
        <f ca="1">MAX(0,IFERROR(VLOOKUP(MID(CELL("filename",$A$1),FIND("]",CELL("filename",$A$1))+1,255)&amp;$A112,_datainput!$A$1:$AE$345,4+D$1-1990,FALSE),0))</f>
        <v>3.8373698137607049E-2</v>
      </c>
      <c r="E112" s="114">
        <f t="shared" ref="E112:F112" ca="1" si="120">D112-(D112-$G112)/($G$1-D$1)</f>
        <v>3.4513771745407901E-2</v>
      </c>
      <c r="F112" s="114">
        <f t="shared" ca="1" si="120"/>
        <v>3.0653845353208756E-2</v>
      </c>
      <c r="G112" s="111">
        <f ca="1">INDEX(OFFSET(_summary!$T$26,0,MATCH(MID(CELL("filename",$A$1),FIND("]",CELL("filename",$A$1))+1,255),_summary!$U$25:$AI$25,0),140,1),MATCH($A112,_summary!$U$26:$U$54,0))</f>
        <v>2.6793918961009612E-2</v>
      </c>
      <c r="H112" s="112">
        <f t="shared" ca="1" si="107"/>
        <v>2.2551548458849758E-2</v>
      </c>
      <c r="I112" s="112">
        <f t="shared" ca="1" si="107"/>
        <v>1.8309177956689904E-2</v>
      </c>
      <c r="J112" s="112">
        <f t="shared" ca="1" si="107"/>
        <v>1.4066807454530048E-2</v>
      </c>
      <c r="K112" s="112">
        <f t="shared" ca="1" si="107"/>
        <v>9.824436952370192E-3</v>
      </c>
      <c r="L112" s="112">
        <f t="shared" ca="1" si="107"/>
        <v>5.582066450210337E-3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1.3396959480504818E-3</v>
      </c>
    </row>
    <row r="113" spans="1:13" x14ac:dyDescent="0.25">
      <c r="A113" t="s">
        <v>26</v>
      </c>
      <c r="B113">
        <f t="shared" si="101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2.9664403366161459E-5</v>
      </c>
      <c r="E113" s="114">
        <f t="shared" ref="E113:F113" ca="1" si="121">D113-(D113-$G113)/($G$1-D$1)</f>
        <v>2.5023213187727882E-4</v>
      </c>
      <c r="F113" s="114">
        <f t="shared" ca="1" si="121"/>
        <v>4.7079986038839615E-4</v>
      </c>
      <c r="G113" s="111">
        <f ca="1">INDEX(OFFSET(_summary!$T$26,0,MATCH(MID(CELL("filename",$A$1),FIND("]",CELL("filename",$A$1))+1,255),_summary!$U$25:$AI$25,0),140,1),MATCH($A113,_summary!$U$26:$U$54,0))</f>
        <v>6.9136758889951349E-4</v>
      </c>
      <c r="H113" s="112">
        <f t="shared" ca="1" si="107"/>
        <v>5.819010539904238E-4</v>
      </c>
      <c r="I113" s="112">
        <f t="shared" ca="1" si="107"/>
        <v>4.7243451908133416E-4</v>
      </c>
      <c r="J113" s="112">
        <f t="shared" ca="1" si="107"/>
        <v>3.6296798417224452E-4</v>
      </c>
      <c r="K113" s="112">
        <f t="shared" ca="1" si="107"/>
        <v>2.5350144926315494E-4</v>
      </c>
      <c r="L113" s="112">
        <f t="shared" ca="1" si="107"/>
        <v>1.4403491435406531E-4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3.4568379444975703E-5</v>
      </c>
    </row>
    <row r="114" spans="1:13" x14ac:dyDescent="0.25">
      <c r="A114" t="s">
        <v>7</v>
      </c>
      <c r="B114">
        <f t="shared" si="101"/>
        <v>4</v>
      </c>
      <c r="C114" s="114">
        <f ca="1">MAX(0,IFERROR(VLOOKUP(MID(CELL("filename",$A$1),FIND("]",CELL("filename",$A$1))+1,255)&amp;$A114,_datainput!$A$1:$AE$345,4+C$1-1990,FALSE),0))</f>
        <v>8.5720951217978184E-3</v>
      </c>
      <c r="D114" s="114">
        <f ca="1">MAX(0,IFERROR(VLOOKUP(MID(CELL("filename",$A$1),FIND("]",CELL("filename",$A$1))+1,255)&amp;$A114,_datainput!$A$1:$AE$345,4+D$1-1990,FALSE),0))</f>
        <v>8.4947321402544344E-3</v>
      </c>
      <c r="E114" s="114">
        <f t="shared" ref="E114:F114" ca="1" si="122">D114-(D114-$G114)/($G$1-D$1)</f>
        <v>9.2382239757969435E-3</v>
      </c>
      <c r="F114" s="114">
        <f t="shared" ca="1" si="122"/>
        <v>9.9817158113394526E-3</v>
      </c>
      <c r="G114" s="111">
        <f ca="1">INDEX(OFFSET(_summary!$T$26,0,MATCH(MID(CELL("filename",$A$1),FIND("]",CELL("filename",$A$1))+1,255),_summary!$U$25:$AI$25,0),140,1),MATCH($A114,_summary!$U$26:$U$54,0))</f>
        <v>1.0725207646881962E-2</v>
      </c>
      <c r="H114" s="112">
        <f t="shared" ca="1" si="107"/>
        <v>9.0270497694589849E-3</v>
      </c>
      <c r="I114" s="112">
        <f t="shared" ca="1" si="107"/>
        <v>7.3288918920360081E-3</v>
      </c>
      <c r="J114" s="112">
        <f t="shared" ca="1" si="107"/>
        <v>5.6307340146130305E-3</v>
      </c>
      <c r="K114" s="112">
        <f t="shared" ca="1" si="107"/>
        <v>3.9325761371900528E-3</v>
      </c>
      <c r="L114" s="112">
        <f t="shared" ca="1" si="107"/>
        <v>2.2344182597670756E-3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5.3626038234409854E-4</v>
      </c>
    </row>
    <row r="115" spans="1:13" x14ac:dyDescent="0.25">
      <c r="A115" t="s">
        <v>9</v>
      </c>
      <c r="B115">
        <f t="shared" si="101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3">D115-(D115-$G115)/($G$1-D$1)</f>
        <v>0</v>
      </c>
      <c r="F115" s="114">
        <f t="shared" ca="1" si="123"/>
        <v>0</v>
      </c>
      <c r="G115" s="111">
        <f ca="1">INDEX(OFFSET(_summary!$T$26,0,MATCH(MID(CELL("filename",$A$1),FIND("]",CELL("filename",$A$1))+1,255),_summary!$U$25:$AI$25,0),140,1),MATCH($A115,_summary!$U$26:$U$54,0))</f>
        <v>0</v>
      </c>
      <c r="H115" s="112">
        <f t="shared" ref="H115:L117" ca="1" si="124">G115-5*(G115-$M115)/($M$1-G$1)</f>
        <v>0</v>
      </c>
      <c r="I115" s="112">
        <f t="shared" ca="1" si="124"/>
        <v>0</v>
      </c>
      <c r="J115" s="112">
        <f t="shared" ca="1" si="124"/>
        <v>0</v>
      </c>
      <c r="K115" s="112">
        <f t="shared" ca="1" si="124"/>
        <v>0</v>
      </c>
      <c r="L115" s="112">
        <f t="shared" ca="1" si="124"/>
        <v>0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25">
      <c r="A116" t="s">
        <v>14</v>
      </c>
      <c r="B116">
        <f t="shared" si="101"/>
        <v>4</v>
      </c>
      <c r="C116" s="114">
        <f ca="1">MAX(0,IFERROR(VLOOKUP(MID(CELL("filename",$A$1),FIND("]",CELL("filename",$A$1))+1,255)&amp;$A116,_datainput!$A$1:$AE$345,4+C$1-1990,FALSE),0))</f>
        <v>1.1492636572933471E-3</v>
      </c>
      <c r="D116" s="114">
        <f ca="1">MAX(0,IFERROR(VLOOKUP(MID(CELL("filename",$A$1),FIND("]",CELL("filename",$A$1))+1,255)&amp;$A116,_datainput!$A$1:$AE$345,4+D$1-1990,FALSE),0))</f>
        <v>1.1492636572933471E-3</v>
      </c>
      <c r="E116" s="114">
        <f t="shared" ref="E116:F116" ca="1" si="125">D116-(D116-$G116)/($G$1-D$1)</f>
        <v>1.2682974086778169E-3</v>
      </c>
      <c r="F116" s="114">
        <f t="shared" ca="1" si="125"/>
        <v>1.3873311600622867E-3</v>
      </c>
      <c r="G116" s="111">
        <f ca="1">INDEX(OFFSET(_summary!$T$26,0,MATCH(MID(CELL("filename",$A$1),FIND("]",CELL("filename",$A$1))+1,255),_summary!$U$25:$AI$25,0),140,1),MATCH($A116,_summary!$U$26:$U$54,0))</f>
        <v>1.5063649114467567E-3</v>
      </c>
      <c r="H116" s="112">
        <f t="shared" ca="1" si="124"/>
        <v>1.2678571338010202E-3</v>
      </c>
      <c r="I116" s="112">
        <f t="shared" ca="1" si="124"/>
        <v>1.0293493561552838E-3</v>
      </c>
      <c r="J116" s="112">
        <f t="shared" ca="1" si="124"/>
        <v>7.9084157850954737E-4</v>
      </c>
      <c r="K116" s="112">
        <f t="shared" ca="1" si="124"/>
        <v>5.5233380086381083E-4</v>
      </c>
      <c r="L116" s="112">
        <f t="shared" ca="1" si="124"/>
        <v>3.1382602321807434E-4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7.5318245572337896E-5</v>
      </c>
    </row>
    <row r="117" spans="1:13" x14ac:dyDescent="0.25">
      <c r="A117" t="s">
        <v>4</v>
      </c>
      <c r="B117">
        <f t="shared" si="101"/>
        <v>4</v>
      </c>
      <c r="C117" s="114">
        <f ca="1">MAX(0,IFERROR(VLOOKUP(MID(CELL("filename",$A$1),FIND("]",CELL("filename",$A$1))+1,255)&amp;$A117,_datainput!$A$1:$AE$345,4+C$1-1990,FALSE),0))</f>
        <v>1.9831614647713863E-2</v>
      </c>
      <c r="D117" s="114">
        <f ca="1">MAX(0,IFERROR(VLOOKUP(MID(CELL("filename",$A$1),FIND("]",CELL("filename",$A$1))+1,255)&amp;$A117,_datainput!$A$1:$AE$345,4+D$1-1990,FALSE),0))</f>
        <v>2.0340544508969199E-2</v>
      </c>
      <c r="E117" s="114">
        <f t="shared" ref="E117:F117" ca="1" si="126">D117-(D117-$G117)/($G$1-D$1)</f>
        <v>2.0911812010731445E-2</v>
      </c>
      <c r="F117" s="114">
        <f t="shared" ca="1" si="126"/>
        <v>2.1483079512493689E-2</v>
      </c>
      <c r="G117" s="111">
        <f ca="1">INDEX(OFFSET(_summary!$T$26,0,MATCH(MID(CELL("filename",$A$1),FIND("]",CELL("filename",$A$1))+1,255),_summary!$U$25:$AI$25,0),140,1),MATCH($A117,_summary!$U$26:$U$54,0))</f>
        <v>2.2054347014255935E-2</v>
      </c>
      <c r="H117" s="112">
        <f t="shared" ca="1" si="124"/>
        <v>1.8562408736998746E-2</v>
      </c>
      <c r="I117" s="112">
        <f t="shared" ca="1" si="124"/>
        <v>1.5070470459741556E-2</v>
      </c>
      <c r="J117" s="112">
        <f t="shared" ca="1" si="124"/>
        <v>1.1578532182484367E-2</v>
      </c>
      <c r="K117" s="112">
        <f t="shared" ca="1" si="124"/>
        <v>8.0865939052271775E-3</v>
      </c>
      <c r="L117" s="112">
        <f t="shared" ca="1" si="124"/>
        <v>4.5946556279699872E-3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1.1027173507127978E-3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4E9BA-1B2C-4DB4-811E-5CDB3F6B4275}">
  <dimension ref="A1:R117"/>
  <sheetViews>
    <sheetView workbookViewId="0">
      <selection activeCell="S10" sqref="S10"/>
    </sheetView>
  </sheetViews>
  <sheetFormatPr defaultRowHeight="15" x14ac:dyDescent="0.25"/>
  <cols>
    <col min="8" max="8" width="9.28515625" bestFit="1" customWidth="1" collapsed="1"/>
    <col min="9" max="9" width="9.5703125" bestFit="1" customWidth="1" collapsed="1"/>
    <col min="10" max="10" width="11.5703125" bestFit="1" customWidth="1" collapsed="1"/>
    <col min="11" max="11" width="12.5703125" bestFit="1" customWidth="1" collapsed="1"/>
    <col min="12" max="12" width="14.7109375" bestFit="1" customWidth="1" collapsed="1"/>
  </cols>
  <sheetData>
    <row r="1" spans="1:18" x14ac:dyDescent="0.25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25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6.6249368816399118E-4</v>
      </c>
      <c r="D2" s="114">
        <f ca="1">MAX(0,IFERROR(VLOOKUP(MID(CELL("filename",$A$1),FIND("]",CELL("filename",$A$1))+1,255)&amp;$A2,_datainput!$A$1:$AE$345,4+D$1-1990,FALSE),0))</f>
        <v>8.1743652999577974E-4</v>
      </c>
      <c r="E2" s="114">
        <f ca="1">D2-(D2-$G2)/($G$1-D$1)</f>
        <v>6.1801169828075355E-4</v>
      </c>
      <c r="F2" s="114">
        <f ca="1">E2-(E2-$G2)/($G$1-E$1)</f>
        <v>4.1858686656572736E-4</v>
      </c>
      <c r="G2" s="111">
        <f ca="1">INDEX(OFFSET(_summary!$T$26,0,MATCH(MID(CELL("filename",$A$1),FIND("]",CELL("filename",$A$1))+1,255),_summary!$U$25:$AI$25,0),140,1),MATCH($A2,_summary!$U$26:$U$54,0))</f>
        <v>2.191620348507012E-4</v>
      </c>
      <c r="H2" s="112">
        <f ca="1">G2-5*(G2-$M2)/($M$1-G$1)</f>
        <v>2.191620348507012E-4</v>
      </c>
      <c r="I2" s="112">
        <f t="shared" ref="I2:L2" ca="1" si="0">H2-5*(H2-$M2)/($M$1-H$1)</f>
        <v>2.191620348507012E-4</v>
      </c>
      <c r="J2" s="112">
        <f t="shared" ca="1" si="0"/>
        <v>2.191620348507012E-4</v>
      </c>
      <c r="K2" s="112">
        <f t="shared" ca="1" si="0"/>
        <v>2.191620348507012E-4</v>
      </c>
      <c r="L2" s="112">
        <f t="shared" ca="1" si="0"/>
        <v>2.191620348507012E-4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2.191620348507012E-4</v>
      </c>
      <c r="N2" s="1"/>
      <c r="O2" s="1"/>
      <c r="P2" s="1"/>
      <c r="Q2" s="1"/>
      <c r="R2" s="1"/>
    </row>
    <row r="3" spans="1:18" x14ac:dyDescent="0.25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>
        <f t="shared" ref="E3:F3" ca="1" si="1">D3-(D3-$G3)/($G$1-D$1)</f>
        <v>0</v>
      </c>
      <c r="F3" s="114">
        <f t="shared" ca="1" si="1"/>
        <v>0</v>
      </c>
      <c r="G3" s="111">
        <f ca="1">INDEX(OFFSET(_summary!$T$26,0,MATCH(MID(CELL("filename",$A$1),FIND("]",CELL("filename",$A$1))+1,255),_summary!$U$25:$AI$25,0),140,1),MATCH($A3,_summary!$U$26:$U$54,0))</f>
        <v>0</v>
      </c>
      <c r="H3" s="112">
        <f t="shared" ref="H3:L18" ca="1" si="2">G3-5*(G3-$M3)/($M$1-G$1)</f>
        <v>0</v>
      </c>
      <c r="I3" s="112">
        <f t="shared" ca="1" si="2"/>
        <v>0</v>
      </c>
      <c r="J3" s="112">
        <f t="shared" ca="1" si="2"/>
        <v>0</v>
      </c>
      <c r="K3" s="112">
        <f t="shared" ca="1" si="2"/>
        <v>0</v>
      </c>
      <c r="L3" s="112">
        <f t="shared" ca="1" si="2"/>
        <v>0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0</v>
      </c>
      <c r="N3" s="1"/>
      <c r="O3" s="1"/>
      <c r="P3" s="1"/>
      <c r="Q3" s="1"/>
      <c r="R3" s="1"/>
    </row>
    <row r="4" spans="1:18" x14ac:dyDescent="0.25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>
        <f t="shared" ref="E4:F4" ca="1" si="3">D4-(D4-$G4)/($G$1-D$1)</f>
        <v>0</v>
      </c>
      <c r="F4" s="114">
        <f t="shared" ca="1" si="3"/>
        <v>0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ca="1" si="2"/>
        <v>0</v>
      </c>
      <c r="I4" s="112">
        <f t="shared" ca="1" si="2"/>
        <v>0</v>
      </c>
      <c r="J4" s="112">
        <f t="shared" ca="1" si="2"/>
        <v>0</v>
      </c>
      <c r="K4" s="112">
        <f t="shared" ca="1" si="2"/>
        <v>0</v>
      </c>
      <c r="L4" s="112">
        <f t="shared" ca="1" si="2"/>
        <v>0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0</v>
      </c>
      <c r="N4" s="1"/>
      <c r="O4" s="1"/>
      <c r="P4" s="1"/>
      <c r="Q4" s="1"/>
      <c r="R4" s="1"/>
    </row>
    <row r="5" spans="1:18" x14ac:dyDescent="0.25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>
        <f t="shared" ref="E5:F5" ca="1" si="4">D5-(D5-$G5)/($G$1-D$1)</f>
        <v>0</v>
      </c>
      <c r="F5" s="114">
        <f t="shared" ca="1" si="4"/>
        <v>0</v>
      </c>
      <c r="G5" s="111">
        <f ca="1">INDEX(OFFSET(_summary!$T$26,0,MATCH(MID(CELL("filename",$A$1),FIND("]",CELL("filename",$A$1))+1,255),_summary!$U$25:$AI$25,0),140,1),MATCH($A5,_summary!$U$26:$U$54,0))</f>
        <v>0</v>
      </c>
      <c r="H5" s="112">
        <f t="shared" ca="1" si="2"/>
        <v>0</v>
      </c>
      <c r="I5" s="112">
        <f t="shared" ca="1" si="2"/>
        <v>0</v>
      </c>
      <c r="J5" s="112">
        <f t="shared" ca="1" si="2"/>
        <v>0</v>
      </c>
      <c r="K5" s="112">
        <f t="shared" ca="1" si="2"/>
        <v>0</v>
      </c>
      <c r="L5" s="112">
        <f t="shared" ca="1" si="2"/>
        <v>0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0</v>
      </c>
      <c r="N5" s="1"/>
      <c r="O5" s="1"/>
      <c r="P5" s="1"/>
      <c r="Q5" s="1"/>
      <c r="R5" s="1"/>
    </row>
    <row r="6" spans="1:18" x14ac:dyDescent="0.25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>
        <f t="shared" ref="E6:F6" ca="1" si="5">D6-(D6-$G6)/($G$1-D$1)</f>
        <v>0</v>
      </c>
      <c r="F6" s="114">
        <f t="shared" ca="1" si="5"/>
        <v>0</v>
      </c>
      <c r="G6" s="111">
        <f ca="1">INDEX(OFFSET(_summary!$T$26,0,MATCH(MID(CELL("filename",$A$1),FIND("]",CELL("filename",$A$1))+1,255),_summary!$U$25:$AI$25,0),140,1),MATCH($A6,_summary!$U$26:$U$54,0))</f>
        <v>0</v>
      </c>
      <c r="H6" s="112">
        <f t="shared" ca="1" si="2"/>
        <v>0</v>
      </c>
      <c r="I6" s="112">
        <f t="shared" ca="1" si="2"/>
        <v>0</v>
      </c>
      <c r="J6" s="112">
        <f t="shared" ca="1" si="2"/>
        <v>0</v>
      </c>
      <c r="K6" s="112">
        <f t="shared" ca="1" si="2"/>
        <v>0</v>
      </c>
      <c r="L6" s="112">
        <f t="shared" ca="1" si="2"/>
        <v>0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25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>
        <f t="shared" ref="E7:F7" ca="1" si="6">D7-(D7-$G7)/($G$1-D$1)</f>
        <v>0</v>
      </c>
      <c r="F7" s="114">
        <f t="shared" ca="1" si="6"/>
        <v>0</v>
      </c>
      <c r="G7" s="111">
        <f ca="1">INDEX(OFFSET(_summary!$T$26,0,MATCH(MID(CELL("filename",$A$1),FIND("]",CELL("filename",$A$1))+1,255),_summary!$U$25:$AI$25,0),140,1),MATCH($A7,_summary!$U$26:$U$54,0))</f>
        <v>0</v>
      </c>
      <c r="H7" s="112">
        <f t="shared" ca="1" si="2"/>
        <v>0</v>
      </c>
      <c r="I7" s="112">
        <f t="shared" ca="1" si="2"/>
        <v>0</v>
      </c>
      <c r="J7" s="112">
        <f t="shared" ca="1" si="2"/>
        <v>0</v>
      </c>
      <c r="K7" s="112">
        <f t="shared" ca="1" si="2"/>
        <v>0</v>
      </c>
      <c r="L7" s="112">
        <f t="shared" ca="1" si="2"/>
        <v>0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0</v>
      </c>
    </row>
    <row r="8" spans="1:18" x14ac:dyDescent="0.25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8.8583102306828733E-3</v>
      </c>
      <c r="D8" s="114">
        <f ca="1">MAX(0,IFERROR(VLOOKUP(MID(CELL("filename",$A$1),FIND("]",CELL("filename",$A$1))+1,255)&amp;$A8,_datainput!$A$1:$AE$345,4+D$1-1990,FALSE),0))</f>
        <v>1.5075620476777364E-2</v>
      </c>
      <c r="E8" s="114">
        <f t="shared" ref="E8:F8" ca="1" si="7">D8-(D8-$G8)/($G$1-D$1)</f>
        <v>1.0050413651184909E-2</v>
      </c>
      <c r="F8" s="114">
        <f t="shared" ca="1" si="7"/>
        <v>5.0252068255924546E-3</v>
      </c>
      <c r="G8" s="111">
        <f ca="1">INDEX(OFFSET(_summary!$T$26,0,MATCH(MID(CELL("filename",$A$1),FIND("]",CELL("filename",$A$1))+1,255),_summary!$U$25:$AI$25,0),140,1),MATCH($A8,_summary!$U$26:$U$54,0))</f>
        <v>0</v>
      </c>
      <c r="H8" s="112">
        <f t="shared" ca="1" si="2"/>
        <v>0</v>
      </c>
      <c r="I8" s="112">
        <f t="shared" ca="1" si="2"/>
        <v>0</v>
      </c>
      <c r="J8" s="112">
        <f t="shared" ca="1" si="2"/>
        <v>0</v>
      </c>
      <c r="K8" s="112">
        <f t="shared" ca="1" si="2"/>
        <v>0</v>
      </c>
      <c r="L8" s="112">
        <f t="shared" ca="1" si="2"/>
        <v>0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0</v>
      </c>
    </row>
    <row r="9" spans="1:18" x14ac:dyDescent="0.25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>
        <f t="shared" ref="E9:F9" ca="1" si="8">D9-(D9-$G9)/($G$1-D$1)</f>
        <v>0</v>
      </c>
      <c r="F9" s="114">
        <f t="shared" ca="1" si="8"/>
        <v>0</v>
      </c>
      <c r="G9" s="111">
        <f ca="1">INDEX(OFFSET(_summary!$T$26,0,MATCH(MID(CELL("filename",$A$1),FIND("]",CELL("filename",$A$1))+1,255),_summary!$U$25:$AI$25,0),140,1),MATCH($A9,_summary!$U$26:$U$54,0))</f>
        <v>0</v>
      </c>
      <c r="H9" s="112">
        <f t="shared" ca="1" si="2"/>
        <v>0</v>
      </c>
      <c r="I9" s="112">
        <f t="shared" ca="1" si="2"/>
        <v>0</v>
      </c>
      <c r="J9" s="112">
        <f t="shared" ca="1" si="2"/>
        <v>0</v>
      </c>
      <c r="K9" s="112">
        <f t="shared" ca="1" si="2"/>
        <v>0</v>
      </c>
      <c r="L9" s="112">
        <f t="shared" ca="1" si="2"/>
        <v>0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0</v>
      </c>
    </row>
    <row r="10" spans="1:18" x14ac:dyDescent="0.25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>
        <f t="shared" ref="E10:F10" ca="1" si="9">D10-(D10-$G10)/($G$1-D$1)</f>
        <v>0</v>
      </c>
      <c r="F10" s="114">
        <f t="shared" ca="1" si="9"/>
        <v>0</v>
      </c>
      <c r="G10" s="111">
        <f ca="1">INDEX(OFFSET(_summary!$T$26,0,MATCH(MID(CELL("filename",$A$1),FIND("]",CELL("filename",$A$1))+1,255),_summary!$U$25:$AI$25,0),140,1),MATCH($A10,_summary!$U$26:$U$54,0))</f>
        <v>0</v>
      </c>
      <c r="H10" s="112">
        <f t="shared" ca="1" si="2"/>
        <v>0</v>
      </c>
      <c r="I10" s="112">
        <f t="shared" ca="1" si="2"/>
        <v>0</v>
      </c>
      <c r="J10" s="112">
        <f t="shared" ca="1" si="2"/>
        <v>0</v>
      </c>
      <c r="K10" s="112">
        <f t="shared" ca="1" si="2"/>
        <v>0</v>
      </c>
      <c r="L10" s="112">
        <f t="shared" ca="1" si="2"/>
        <v>0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0</v>
      </c>
    </row>
    <row r="11" spans="1:18" x14ac:dyDescent="0.25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>
        <f t="shared" ref="E11:F11" ca="1" si="10">D11-(D11-$G11)/($G$1-D$1)</f>
        <v>0</v>
      </c>
      <c r="F11" s="114">
        <f t="shared" ca="1" si="10"/>
        <v>0</v>
      </c>
      <c r="G11" s="111">
        <f ca="1">INDEX(OFFSET(_summary!$T$26,0,MATCH(MID(CELL("filename",$A$1),FIND("]",CELL("filename",$A$1))+1,255),_summary!$U$25:$AI$25,0),140,1),MATCH($A11,_summary!$U$26:$U$54,0))</f>
        <v>0</v>
      </c>
      <c r="H11" s="112">
        <f t="shared" ca="1" si="2"/>
        <v>0</v>
      </c>
      <c r="I11" s="112">
        <f t="shared" ca="1" si="2"/>
        <v>0</v>
      </c>
      <c r="J11" s="112">
        <f t="shared" ca="1" si="2"/>
        <v>0</v>
      </c>
      <c r="K11" s="112">
        <f t="shared" ca="1" si="2"/>
        <v>0</v>
      </c>
      <c r="L11" s="112">
        <f t="shared" ca="1" si="2"/>
        <v>0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0</v>
      </c>
    </row>
    <row r="12" spans="1:18" x14ac:dyDescent="0.25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1.4829786536063941E-3</v>
      </c>
      <c r="E12" s="114">
        <f t="shared" ref="E12:F12" ca="1" si="11">D12-(D12-$G12)/($G$1-D$1)</f>
        <v>9.886524357375962E-4</v>
      </c>
      <c r="F12" s="114">
        <f t="shared" ca="1" si="11"/>
        <v>4.943262178687981E-4</v>
      </c>
      <c r="G12" s="111">
        <f ca="1">INDEX(OFFSET(_summary!$T$26,0,MATCH(MID(CELL("filename",$A$1),FIND("]",CELL("filename",$A$1))+1,255),_summary!$U$25:$AI$25,0),140,1),MATCH($A12,_summary!$U$26:$U$54,0))</f>
        <v>0</v>
      </c>
      <c r="H12" s="112">
        <f t="shared" ca="1" si="2"/>
        <v>0</v>
      </c>
      <c r="I12" s="112">
        <f t="shared" ca="1" si="2"/>
        <v>0</v>
      </c>
      <c r="J12" s="112">
        <f t="shared" ca="1" si="2"/>
        <v>0</v>
      </c>
      <c r="K12" s="112">
        <f t="shared" ca="1" si="2"/>
        <v>0</v>
      </c>
      <c r="L12" s="112">
        <f t="shared" ca="1" si="2"/>
        <v>0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0</v>
      </c>
    </row>
    <row r="13" spans="1:18" x14ac:dyDescent="0.25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>
        <f t="shared" ref="E13:F13" ca="1" si="12">D13-(D13-$G13)/($G$1-D$1)</f>
        <v>0</v>
      </c>
      <c r="F13" s="114">
        <f t="shared" ca="1" si="12"/>
        <v>0</v>
      </c>
      <c r="G13" s="111">
        <f ca="1">INDEX(OFFSET(_summary!$T$26,0,MATCH(MID(CELL("filename",$A$1),FIND("]",CELL("filename",$A$1))+1,255),_summary!$U$25:$AI$25,0),140,1),MATCH($A13,_summary!$U$26:$U$54,0))</f>
        <v>0</v>
      </c>
      <c r="H13" s="112">
        <f t="shared" ca="1" si="2"/>
        <v>0</v>
      </c>
      <c r="I13" s="112">
        <f t="shared" ca="1" si="2"/>
        <v>0</v>
      </c>
      <c r="J13" s="112">
        <f t="shared" ca="1" si="2"/>
        <v>0</v>
      </c>
      <c r="K13" s="112">
        <f t="shared" ca="1" si="2"/>
        <v>0</v>
      </c>
      <c r="L13" s="112">
        <f t="shared" ca="1" si="2"/>
        <v>0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0</v>
      </c>
    </row>
    <row r="14" spans="1:18" x14ac:dyDescent="0.25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>
        <f t="shared" ref="E14:F14" ca="1" si="13">D14-(D14-$G14)/($G$1-D$1)</f>
        <v>0</v>
      </c>
      <c r="F14" s="114">
        <f t="shared" ca="1" si="13"/>
        <v>0</v>
      </c>
      <c r="G14" s="111">
        <f ca="1">INDEX(OFFSET(_summary!$T$26,0,MATCH(MID(CELL("filename",$A$1),FIND("]",CELL("filename",$A$1))+1,255),_summary!$U$25:$AI$25,0),140,1),MATCH($A14,_summary!$U$26:$U$54,0))</f>
        <v>0</v>
      </c>
      <c r="H14" s="112">
        <f t="shared" ca="1" si="2"/>
        <v>0</v>
      </c>
      <c r="I14" s="112">
        <f t="shared" ca="1" si="2"/>
        <v>0</v>
      </c>
      <c r="J14" s="112">
        <f t="shared" ca="1" si="2"/>
        <v>0</v>
      </c>
      <c r="K14" s="112">
        <f t="shared" ca="1" si="2"/>
        <v>0</v>
      </c>
      <c r="L14" s="112">
        <f t="shared" ca="1" si="2"/>
        <v>0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0</v>
      </c>
    </row>
    <row r="15" spans="1:18" x14ac:dyDescent="0.25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>
        <f t="shared" ref="E15:F15" ca="1" si="14">D15-(D15-$G15)/($G$1-D$1)</f>
        <v>0</v>
      </c>
      <c r="F15" s="114">
        <f t="shared" ca="1" si="14"/>
        <v>0</v>
      </c>
      <c r="G15" s="111">
        <f ca="1">INDEX(OFFSET(_summary!$T$26,0,MATCH(MID(CELL("filename",$A$1),FIND("]",CELL("filename",$A$1))+1,255),_summary!$U$25:$AI$25,0),140,1),MATCH($A15,_summary!$U$26:$U$54,0))</f>
        <v>0</v>
      </c>
      <c r="H15" s="112">
        <f t="shared" ca="1" si="2"/>
        <v>0</v>
      </c>
      <c r="I15" s="112">
        <f t="shared" ca="1" si="2"/>
        <v>0</v>
      </c>
      <c r="J15" s="112">
        <f t="shared" ca="1" si="2"/>
        <v>0</v>
      </c>
      <c r="K15" s="112">
        <f t="shared" ca="1" si="2"/>
        <v>0</v>
      </c>
      <c r="L15" s="112">
        <f t="shared" ca="1" si="2"/>
        <v>0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0</v>
      </c>
    </row>
    <row r="16" spans="1:18" x14ac:dyDescent="0.25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>
        <f t="shared" ref="E16:F16" ca="1" si="15">D16-(D16-$G16)/($G$1-D$1)</f>
        <v>0</v>
      </c>
      <c r="F16" s="114">
        <f t="shared" ca="1" si="15"/>
        <v>0</v>
      </c>
      <c r="G16" s="111">
        <f ca="1">INDEX(OFFSET(_summary!$T$26,0,MATCH(MID(CELL("filename",$A$1),FIND("]",CELL("filename",$A$1))+1,255),_summary!$U$25:$AI$25,0),140,1),MATCH($A16,_summary!$U$26:$U$54,0))</f>
        <v>0</v>
      </c>
      <c r="H16" s="112">
        <f t="shared" ca="1" si="2"/>
        <v>0</v>
      </c>
      <c r="I16" s="112">
        <f t="shared" ca="1" si="2"/>
        <v>0</v>
      </c>
      <c r="J16" s="112">
        <f t="shared" ca="1" si="2"/>
        <v>0</v>
      </c>
      <c r="K16" s="112">
        <f t="shared" ca="1" si="2"/>
        <v>0</v>
      </c>
      <c r="L16" s="112">
        <f t="shared" ca="1" si="2"/>
        <v>0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25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>
        <f t="shared" ref="E17:F17" ca="1" si="16">D17-(D17-$G17)/($G$1-D$1)</f>
        <v>0</v>
      </c>
      <c r="F17" s="114">
        <f t="shared" ca="1" si="16"/>
        <v>0</v>
      </c>
      <c r="G17" s="111">
        <f ca="1">INDEX(OFFSET(_summary!$T$26,0,MATCH(MID(CELL("filename",$A$1),FIND("]",CELL("filename",$A$1))+1,255),_summary!$U$25:$AI$25,0),140,1),MATCH($A17,_summary!$U$26:$U$54,0))</f>
        <v>0</v>
      </c>
      <c r="H17" s="112">
        <f t="shared" ca="1" si="2"/>
        <v>0</v>
      </c>
      <c r="I17" s="112">
        <f t="shared" ca="1" si="2"/>
        <v>0</v>
      </c>
      <c r="J17" s="112">
        <f t="shared" ca="1" si="2"/>
        <v>0</v>
      </c>
      <c r="K17" s="112">
        <f t="shared" ca="1" si="2"/>
        <v>0</v>
      </c>
      <c r="L17" s="112">
        <f t="shared" ca="1" si="2"/>
        <v>0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0</v>
      </c>
    </row>
    <row r="18" spans="1:13" x14ac:dyDescent="0.25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>
        <f t="shared" ref="E18:F18" ca="1" si="17">D18-(D18-$G18)/($G$1-D$1)</f>
        <v>0</v>
      </c>
      <c r="F18" s="114">
        <f t="shared" ca="1" si="17"/>
        <v>0</v>
      </c>
      <c r="G18" s="111">
        <f ca="1">INDEX(OFFSET(_summary!$T$26,0,MATCH(MID(CELL("filename",$A$1),FIND("]",CELL("filename",$A$1))+1,255),_summary!$U$25:$AI$25,0),140,1),MATCH($A18,_summary!$U$26:$U$54,0))</f>
        <v>0</v>
      </c>
      <c r="H18" s="112">
        <f t="shared" ca="1" si="2"/>
        <v>0</v>
      </c>
      <c r="I18" s="112">
        <f t="shared" ca="1" si="2"/>
        <v>0</v>
      </c>
      <c r="J18" s="112">
        <f t="shared" ca="1" si="2"/>
        <v>0</v>
      </c>
      <c r="K18" s="112">
        <f t="shared" ca="1" si="2"/>
        <v>0</v>
      </c>
      <c r="L18" s="112">
        <f t="shared" ca="1" si="2"/>
        <v>0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0</v>
      </c>
    </row>
    <row r="19" spans="1:13" x14ac:dyDescent="0.25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>
        <f t="shared" ref="E19:F19" ca="1" si="18">D19-(D19-$G19)/($G$1-D$1)</f>
        <v>0</v>
      </c>
      <c r="F19" s="114">
        <f t="shared" ca="1" si="18"/>
        <v>0</v>
      </c>
      <c r="G19" s="111">
        <f ca="1">INDEX(OFFSET(_summary!$T$26,0,MATCH(MID(CELL("filename",$A$1),FIND("]",CELL("filename",$A$1))+1,255),_summary!$U$25:$AI$25,0),140,1),MATCH($A19,_summary!$U$26:$U$54,0))</f>
        <v>0</v>
      </c>
      <c r="H19" s="112">
        <f t="shared" ref="H19:L34" ca="1" si="19">G19-5*(G19-$M19)/($M$1-G$1)</f>
        <v>0</v>
      </c>
      <c r="I19" s="112">
        <f t="shared" ca="1" si="19"/>
        <v>0</v>
      </c>
      <c r="J19" s="112">
        <f t="shared" ca="1" si="19"/>
        <v>0</v>
      </c>
      <c r="K19" s="112">
        <f t="shared" ca="1" si="19"/>
        <v>0</v>
      </c>
      <c r="L19" s="112">
        <f t="shared" ca="1" si="19"/>
        <v>0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0</v>
      </c>
    </row>
    <row r="20" spans="1:13" x14ac:dyDescent="0.25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>
        <f t="shared" ref="E20:F20" ca="1" si="20">D20-(D20-$G20)/($G$1-D$1)</f>
        <v>0</v>
      </c>
      <c r="F20" s="114">
        <f t="shared" ca="1" si="20"/>
        <v>0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ca="1" si="19"/>
        <v>0</v>
      </c>
      <c r="I20" s="112">
        <f t="shared" ca="1" si="19"/>
        <v>0</v>
      </c>
      <c r="J20" s="112">
        <f t="shared" ca="1" si="19"/>
        <v>0</v>
      </c>
      <c r="K20" s="112">
        <f t="shared" ca="1" si="19"/>
        <v>0</v>
      </c>
      <c r="L20" s="112">
        <f t="shared" ca="1" si="19"/>
        <v>0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0</v>
      </c>
    </row>
    <row r="21" spans="1:13" x14ac:dyDescent="0.25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>
        <f t="shared" ref="E21:F21" ca="1" si="21">D21-(D21-$G21)/($G$1-D$1)</f>
        <v>0</v>
      </c>
      <c r="F21" s="114">
        <f t="shared" ca="1" si="21"/>
        <v>0</v>
      </c>
      <c r="G21" s="111">
        <f ca="1">INDEX(OFFSET(_summary!$T$26,0,MATCH(MID(CELL("filename",$A$1),FIND("]",CELL("filename",$A$1))+1,255),_summary!$U$25:$AI$25,0),140,1),MATCH($A21,_summary!$U$26:$U$54,0))</f>
        <v>0</v>
      </c>
      <c r="H21" s="112">
        <f t="shared" ca="1" si="19"/>
        <v>0</v>
      </c>
      <c r="I21" s="112">
        <f t="shared" ca="1" si="19"/>
        <v>0</v>
      </c>
      <c r="J21" s="112">
        <f t="shared" ca="1" si="19"/>
        <v>0</v>
      </c>
      <c r="K21" s="112">
        <f t="shared" ca="1" si="19"/>
        <v>0</v>
      </c>
      <c r="L21" s="112">
        <f t="shared" ca="1" si="19"/>
        <v>0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0</v>
      </c>
    </row>
    <row r="22" spans="1:13" x14ac:dyDescent="0.25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>
        <f t="shared" ref="E22:F22" ca="1" si="22">D22-(D22-$G22)/($G$1-D$1)</f>
        <v>0</v>
      </c>
      <c r="F22" s="114">
        <f t="shared" ca="1" si="22"/>
        <v>0</v>
      </c>
      <c r="G22" s="111">
        <f ca="1">INDEX(OFFSET(_summary!$T$26,0,MATCH(MID(CELL("filename",$A$1),FIND("]",CELL("filename",$A$1))+1,255),_summary!$U$25:$AI$25,0),140,1),MATCH($A22,_summary!$U$26:$U$54,0))</f>
        <v>0</v>
      </c>
      <c r="H22" s="112">
        <f t="shared" ca="1" si="19"/>
        <v>0</v>
      </c>
      <c r="I22" s="112">
        <f t="shared" ca="1" si="19"/>
        <v>0</v>
      </c>
      <c r="J22" s="112">
        <f t="shared" ca="1" si="19"/>
        <v>0</v>
      </c>
      <c r="K22" s="112">
        <f t="shared" ca="1" si="19"/>
        <v>0</v>
      </c>
      <c r="L22" s="112">
        <f t="shared" ca="1" si="19"/>
        <v>0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0</v>
      </c>
    </row>
    <row r="23" spans="1:13" x14ac:dyDescent="0.25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23">D23-(D23-$G23)/($G$1-D$1)</f>
        <v>0</v>
      </c>
      <c r="F23" s="114">
        <f t="shared" ca="1" si="23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ca="1" si="19"/>
        <v>0</v>
      </c>
      <c r="I23" s="112">
        <f t="shared" ca="1" si="19"/>
        <v>0</v>
      </c>
      <c r="J23" s="112">
        <f t="shared" ca="1" si="19"/>
        <v>0</v>
      </c>
      <c r="K23" s="112">
        <f t="shared" ca="1" si="19"/>
        <v>0</v>
      </c>
      <c r="L23" s="112">
        <f t="shared" ca="1" si="19"/>
        <v>0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0</v>
      </c>
    </row>
    <row r="24" spans="1:13" x14ac:dyDescent="0.25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>
        <f t="shared" ref="E24:F24" ca="1" si="24">D24-(D24-$G24)/($G$1-D$1)</f>
        <v>0</v>
      </c>
      <c r="F24" s="114">
        <f t="shared" ca="1" si="24"/>
        <v>0</v>
      </c>
      <c r="G24" s="111">
        <f ca="1">INDEX(OFFSET(_summary!$T$26,0,MATCH(MID(CELL("filename",$A$1),FIND("]",CELL("filename",$A$1))+1,255),_summary!$U$25:$AI$25,0),140,1),MATCH($A24,_summary!$U$26:$U$54,0))</f>
        <v>0</v>
      </c>
      <c r="H24" s="112">
        <f t="shared" ca="1" si="19"/>
        <v>0</v>
      </c>
      <c r="I24" s="112">
        <f t="shared" ca="1" si="19"/>
        <v>0</v>
      </c>
      <c r="J24" s="112">
        <f t="shared" ca="1" si="19"/>
        <v>0</v>
      </c>
      <c r="K24" s="112">
        <f t="shared" ca="1" si="19"/>
        <v>0</v>
      </c>
      <c r="L24" s="112">
        <f t="shared" ca="1" si="19"/>
        <v>0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0</v>
      </c>
    </row>
    <row r="25" spans="1:13" x14ac:dyDescent="0.25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25">D25-(D25-$G25)/($G$1-D$1)</f>
        <v>0</v>
      </c>
      <c r="F25" s="114">
        <f t="shared" ca="1" si="25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ca="1" si="19"/>
        <v>0</v>
      </c>
      <c r="I25" s="112">
        <f t="shared" ca="1" si="19"/>
        <v>0</v>
      </c>
      <c r="J25" s="112">
        <f t="shared" ca="1" si="19"/>
        <v>0</v>
      </c>
      <c r="K25" s="112">
        <f t="shared" ca="1" si="19"/>
        <v>0</v>
      </c>
      <c r="L25" s="112">
        <f t="shared" ca="1" si="19"/>
        <v>0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0</v>
      </c>
    </row>
    <row r="26" spans="1:13" x14ac:dyDescent="0.25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>
        <f t="shared" ref="E26:F26" ca="1" si="26">D26-(D26-$G26)/($G$1-D$1)</f>
        <v>0</v>
      </c>
      <c r="F26" s="114">
        <f t="shared" ca="1" si="26"/>
        <v>0</v>
      </c>
      <c r="G26" s="111">
        <f ca="1">INDEX(OFFSET(_summary!$T$26,0,MATCH(MID(CELL("filename",$A$1),FIND("]",CELL("filename",$A$1))+1,255),_summary!$U$25:$AI$25,0),140,1),MATCH($A26,_summary!$U$26:$U$54,0))</f>
        <v>0</v>
      </c>
      <c r="H26" s="112">
        <f t="shared" ca="1" si="19"/>
        <v>0</v>
      </c>
      <c r="I26" s="112">
        <f t="shared" ca="1" si="19"/>
        <v>0</v>
      </c>
      <c r="J26" s="112">
        <f t="shared" ca="1" si="19"/>
        <v>0</v>
      </c>
      <c r="K26" s="112">
        <f t="shared" ca="1" si="19"/>
        <v>0</v>
      </c>
      <c r="L26" s="112">
        <f t="shared" ca="1" si="19"/>
        <v>0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0</v>
      </c>
    </row>
    <row r="27" spans="1:13" x14ac:dyDescent="0.25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>
        <f t="shared" ref="E27:F27" ca="1" si="27">D27-(D27-$G27)/($G$1-D$1)</f>
        <v>0</v>
      </c>
      <c r="F27" s="114">
        <f t="shared" ca="1" si="27"/>
        <v>0</v>
      </c>
      <c r="G27" s="111">
        <f ca="1">INDEX(OFFSET(_summary!$T$26,0,MATCH(MID(CELL("filename",$A$1),FIND("]",CELL("filename",$A$1))+1,255),_summary!$U$25:$AI$25,0),140,1),MATCH($A27,_summary!$U$26:$U$54,0))</f>
        <v>0</v>
      </c>
      <c r="H27" s="112">
        <f t="shared" ca="1" si="19"/>
        <v>0</v>
      </c>
      <c r="I27" s="112">
        <f t="shared" ca="1" si="19"/>
        <v>0</v>
      </c>
      <c r="J27" s="112">
        <f t="shared" ca="1" si="19"/>
        <v>0</v>
      </c>
      <c r="K27" s="112">
        <f t="shared" ca="1" si="19"/>
        <v>0</v>
      </c>
      <c r="L27" s="112">
        <f t="shared" ca="1" si="19"/>
        <v>0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0</v>
      </c>
    </row>
    <row r="28" spans="1:13" x14ac:dyDescent="0.25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1.6283720185810552E-2</v>
      </c>
      <c r="D28" s="114">
        <f ca="1">MAX(0,IFERROR(VLOOKUP(MID(CELL("filename",$A$1),FIND("]",CELL("filename",$A$1))+1,255)&amp;$A28,_datainput!$A$1:$AE$345,4+D$1-1990,FALSE),0))</f>
        <v>1.0769912828433021E-2</v>
      </c>
      <c r="E28" s="114">
        <f t="shared" ref="E28:F28" ca="1" si="28">D28-(D28-$G28)/($G$1-D$1)</f>
        <v>1.0816644578049121E-2</v>
      </c>
      <c r="F28" s="114">
        <f t="shared" ca="1" si="28"/>
        <v>1.0863376327665222E-2</v>
      </c>
      <c r="G28" s="111">
        <f ca="1">INDEX(OFFSET(_summary!$T$26,0,MATCH(MID(CELL("filename",$A$1),FIND("]",CELL("filename",$A$1))+1,255),_summary!$U$25:$AI$25,0),140,1),MATCH($A28,_summary!$U$26:$U$54,0))</f>
        <v>1.0910108077281322E-2</v>
      </c>
      <c r="H28" s="112">
        <f t="shared" ca="1" si="19"/>
        <v>1.0910108077281322E-2</v>
      </c>
      <c r="I28" s="112">
        <f t="shared" ca="1" si="19"/>
        <v>1.0910108077281322E-2</v>
      </c>
      <c r="J28" s="112">
        <f t="shared" ca="1" si="19"/>
        <v>1.0910108077281322E-2</v>
      </c>
      <c r="K28" s="112">
        <f t="shared" ca="1" si="19"/>
        <v>1.0910108077281322E-2</v>
      </c>
      <c r="L28" s="112">
        <f t="shared" ca="1" si="19"/>
        <v>1.0910108077281322E-2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1.0910108077281322E-2</v>
      </c>
    </row>
    <row r="29" spans="1:13" x14ac:dyDescent="0.25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9">D29-(D29-$G29)/($G$1-D$1)</f>
        <v>0</v>
      </c>
      <c r="F29" s="114">
        <f t="shared" ca="1" si="29"/>
        <v>0</v>
      </c>
      <c r="G29" s="111">
        <f ca="1">INDEX(OFFSET(_summary!$T$26,0,MATCH(MID(CELL("filename",$A$1),FIND("]",CELL("filename",$A$1))+1,255),_summary!$U$25:$AI$25,0),140,1),MATCH($A29,_summary!$U$26:$U$54,0))</f>
        <v>0</v>
      </c>
      <c r="H29" s="112">
        <f t="shared" ca="1" si="19"/>
        <v>0</v>
      </c>
      <c r="I29" s="112">
        <f t="shared" ca="1" si="19"/>
        <v>0</v>
      </c>
      <c r="J29" s="112">
        <f t="shared" ca="1" si="19"/>
        <v>0</v>
      </c>
      <c r="K29" s="112">
        <f t="shared" ca="1" si="19"/>
        <v>0</v>
      </c>
      <c r="L29" s="112">
        <f t="shared" ca="1" si="19"/>
        <v>0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25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30">D30-(D30-$G30)/($G$1-D$1)</f>
        <v>0</v>
      </c>
      <c r="F30" s="114">
        <f t="shared" ca="1" si="30"/>
        <v>0</v>
      </c>
      <c r="G30" s="111">
        <f ca="1">INDEX(OFFSET(_summary!$T$26,0,MATCH(MID(CELL("filename",$A$1),FIND("]",CELL("filename",$A$1))+1,255),_summary!$U$25:$AI$25,0),140,1),MATCH($A30,_summary!$U$26:$U$54,0))</f>
        <v>0</v>
      </c>
      <c r="H30" s="112">
        <f t="shared" ca="1" si="19"/>
        <v>0</v>
      </c>
      <c r="I30" s="112">
        <f t="shared" ca="1" si="19"/>
        <v>0</v>
      </c>
      <c r="J30" s="112">
        <f t="shared" ca="1" si="19"/>
        <v>0</v>
      </c>
      <c r="K30" s="112">
        <f t="shared" ca="1" si="19"/>
        <v>0</v>
      </c>
      <c r="L30" s="112">
        <f t="shared" ca="1" si="19"/>
        <v>0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0</v>
      </c>
    </row>
    <row r="31" spans="1:13" x14ac:dyDescent="0.25">
      <c r="A31" t="s">
        <v>12</v>
      </c>
      <c r="B31">
        <f t="shared" ref="B31:B94" si="31">B2+1</f>
        <v>2</v>
      </c>
      <c r="C31" s="114">
        <f ca="1">MAX(0,IFERROR(VLOOKUP(MID(CELL("filename",$A$1),FIND("]",CELL("filename",$A$1))+1,255)&amp;$A31,_datainput!$A$1:$AE$345,4+C$1-1990,FALSE),0))</f>
        <v>6.6249368816399118E-4</v>
      </c>
      <c r="D31" s="114">
        <f ca="1">MAX(0,IFERROR(VLOOKUP(MID(CELL("filename",$A$1),FIND("]",CELL("filename",$A$1))+1,255)&amp;$A31,_datainput!$A$1:$AE$345,4+D$1-1990,FALSE),0))</f>
        <v>8.1743652999577974E-4</v>
      </c>
      <c r="E31" s="114">
        <f t="shared" ref="E31:F31" ca="1" si="32">D31-(D31-$G31)/($G$1-D$1)</f>
        <v>6.1801169828075355E-4</v>
      </c>
      <c r="F31" s="114">
        <f t="shared" ca="1" si="32"/>
        <v>4.1858686656572736E-4</v>
      </c>
      <c r="G31" s="111">
        <f ca="1">INDEX(OFFSET(_summary!$T$26,0,MATCH(MID(CELL("filename",$A$1),FIND("]",CELL("filename",$A$1))+1,255),_summary!$U$25:$AI$25,0),140,1),MATCH($A31,_summary!$U$26:$U$54,0))</f>
        <v>2.191620348507012E-4</v>
      </c>
      <c r="H31" s="112">
        <f t="shared" ca="1" si="19"/>
        <v>2.191620348507012E-4</v>
      </c>
      <c r="I31" s="112">
        <f t="shared" ca="1" si="19"/>
        <v>2.191620348507012E-4</v>
      </c>
      <c r="J31" s="112">
        <f t="shared" ca="1" si="19"/>
        <v>2.191620348507012E-4</v>
      </c>
      <c r="K31" s="112">
        <f t="shared" ca="1" si="19"/>
        <v>2.191620348507012E-4</v>
      </c>
      <c r="L31" s="112">
        <f t="shared" ca="1" si="19"/>
        <v>2.191620348507012E-4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2.191620348507012E-4</v>
      </c>
    </row>
    <row r="32" spans="1:13" x14ac:dyDescent="0.25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>
        <f t="shared" ref="E32:F32" ca="1" si="33">D32-(D32-$G32)/($G$1-D$1)</f>
        <v>0</v>
      </c>
      <c r="F32" s="114">
        <f t="shared" ca="1" si="33"/>
        <v>0</v>
      </c>
      <c r="G32" s="111">
        <f ca="1">INDEX(OFFSET(_summary!$T$26,0,MATCH(MID(CELL("filename",$A$1),FIND("]",CELL("filename",$A$1))+1,255),_summary!$U$25:$AI$25,0),140,1),MATCH($A32,_summary!$U$26:$U$54,0))</f>
        <v>0</v>
      </c>
      <c r="H32" s="112">
        <f t="shared" ca="1" si="19"/>
        <v>0</v>
      </c>
      <c r="I32" s="112">
        <f t="shared" ca="1" si="19"/>
        <v>0</v>
      </c>
      <c r="J32" s="112">
        <f t="shared" ca="1" si="19"/>
        <v>0</v>
      </c>
      <c r="K32" s="112">
        <f t="shared" ca="1" si="19"/>
        <v>0</v>
      </c>
      <c r="L32" s="112">
        <f t="shared" ca="1" si="19"/>
        <v>0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0</v>
      </c>
    </row>
    <row r="33" spans="1:13" x14ac:dyDescent="0.25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>
        <f t="shared" ref="E33:F33" ca="1" si="34">D33-(D33-$G33)/($G$1-D$1)</f>
        <v>0</v>
      </c>
      <c r="F33" s="114">
        <f t="shared" ca="1" si="34"/>
        <v>0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ca="1" si="19"/>
        <v>0</v>
      </c>
      <c r="I33" s="112">
        <f t="shared" ca="1" si="19"/>
        <v>0</v>
      </c>
      <c r="J33" s="112">
        <f t="shared" ca="1" si="19"/>
        <v>0</v>
      </c>
      <c r="K33" s="112">
        <f t="shared" ca="1" si="19"/>
        <v>0</v>
      </c>
      <c r="L33" s="112">
        <f t="shared" ca="1" si="19"/>
        <v>0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0</v>
      </c>
    </row>
    <row r="34" spans="1:13" x14ac:dyDescent="0.25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>
        <f t="shared" ref="E34:F34" ca="1" si="35">D34-(D34-$G34)/($G$1-D$1)</f>
        <v>0</v>
      </c>
      <c r="F34" s="114">
        <f t="shared" ca="1" si="35"/>
        <v>0</v>
      </c>
      <c r="G34" s="111">
        <f ca="1">INDEX(OFFSET(_summary!$T$26,0,MATCH(MID(CELL("filename",$A$1),FIND("]",CELL("filename",$A$1))+1,255),_summary!$U$25:$AI$25,0),140,1),MATCH($A34,_summary!$U$26:$U$54,0))</f>
        <v>0</v>
      </c>
      <c r="H34" s="112">
        <f t="shared" ca="1" si="19"/>
        <v>0</v>
      </c>
      <c r="I34" s="112">
        <f t="shared" ca="1" si="19"/>
        <v>0</v>
      </c>
      <c r="J34" s="112">
        <f t="shared" ca="1" si="19"/>
        <v>0</v>
      </c>
      <c r="K34" s="112">
        <f t="shared" ca="1" si="19"/>
        <v>0</v>
      </c>
      <c r="L34" s="112">
        <f t="shared" ca="1" si="19"/>
        <v>0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0</v>
      </c>
    </row>
    <row r="35" spans="1:13" x14ac:dyDescent="0.25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>
        <f t="shared" ref="E35:F35" ca="1" si="36">D35-(D35-$G35)/($G$1-D$1)</f>
        <v>0</v>
      </c>
      <c r="F35" s="114">
        <f t="shared" ca="1" si="36"/>
        <v>0</v>
      </c>
      <c r="G35" s="111">
        <f ca="1">INDEX(OFFSET(_summary!$T$26,0,MATCH(MID(CELL("filename",$A$1),FIND("]",CELL("filename",$A$1))+1,255),_summary!$U$25:$AI$25,0),140,1),MATCH($A35,_summary!$U$26:$U$54,0))</f>
        <v>0</v>
      </c>
      <c r="H35" s="112">
        <f t="shared" ref="H35:L50" ca="1" si="37">G35-5*(G35-$M35)/($M$1-G$1)</f>
        <v>0</v>
      </c>
      <c r="I35" s="112">
        <f t="shared" ca="1" si="37"/>
        <v>0</v>
      </c>
      <c r="J35" s="112">
        <f t="shared" ca="1" si="37"/>
        <v>0</v>
      </c>
      <c r="K35" s="112">
        <f t="shared" ca="1" si="37"/>
        <v>0</v>
      </c>
      <c r="L35" s="112">
        <f t="shared" ca="1" si="37"/>
        <v>0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25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>
        <f t="shared" ref="E36:F36" ca="1" si="38">D36-(D36-$G36)/($G$1-D$1)</f>
        <v>0</v>
      </c>
      <c r="F36" s="114">
        <f t="shared" ca="1" si="38"/>
        <v>0</v>
      </c>
      <c r="G36" s="111">
        <f ca="1">INDEX(OFFSET(_summary!$T$26,0,MATCH(MID(CELL("filename",$A$1),FIND("]",CELL("filename",$A$1))+1,255),_summary!$U$25:$AI$25,0),140,1),MATCH($A36,_summary!$U$26:$U$54,0))</f>
        <v>0</v>
      </c>
      <c r="H36" s="112">
        <f t="shared" ca="1" si="37"/>
        <v>0</v>
      </c>
      <c r="I36" s="112">
        <f t="shared" ca="1" si="37"/>
        <v>0</v>
      </c>
      <c r="J36" s="112">
        <f t="shared" ca="1" si="37"/>
        <v>0</v>
      </c>
      <c r="K36" s="112">
        <f t="shared" ca="1" si="37"/>
        <v>0</v>
      </c>
      <c r="L36" s="112">
        <f t="shared" ca="1" si="37"/>
        <v>0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0</v>
      </c>
    </row>
    <row r="37" spans="1:13" x14ac:dyDescent="0.25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8.8583102306828733E-3</v>
      </c>
      <c r="D37" s="114">
        <f ca="1">MAX(0,IFERROR(VLOOKUP(MID(CELL("filename",$A$1),FIND("]",CELL("filename",$A$1))+1,255)&amp;$A37,_datainput!$A$1:$AE$345,4+D$1-1990,FALSE),0))</f>
        <v>1.5075620476777364E-2</v>
      </c>
      <c r="E37" s="114">
        <f t="shared" ref="E37:F37" ca="1" si="39">D37-(D37-$G37)/($G$1-D$1)</f>
        <v>1.0050413651184909E-2</v>
      </c>
      <c r="F37" s="114">
        <f t="shared" ca="1" si="39"/>
        <v>5.0252068255924546E-3</v>
      </c>
      <c r="G37" s="111">
        <f ca="1">INDEX(OFFSET(_summary!$T$26,0,MATCH(MID(CELL("filename",$A$1),FIND("]",CELL("filename",$A$1))+1,255),_summary!$U$25:$AI$25,0),140,1),MATCH($A37,_summary!$U$26:$U$54,0))</f>
        <v>0</v>
      </c>
      <c r="H37" s="112">
        <f t="shared" ca="1" si="37"/>
        <v>0</v>
      </c>
      <c r="I37" s="112">
        <f t="shared" ca="1" si="37"/>
        <v>0</v>
      </c>
      <c r="J37" s="112">
        <f t="shared" ca="1" si="37"/>
        <v>0</v>
      </c>
      <c r="K37" s="112">
        <f t="shared" ca="1" si="37"/>
        <v>0</v>
      </c>
      <c r="L37" s="112">
        <f t="shared" ca="1" si="37"/>
        <v>0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0</v>
      </c>
    </row>
    <row r="38" spans="1:13" x14ac:dyDescent="0.25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>
        <f t="shared" ref="E38:F38" ca="1" si="40">D38-(D38-$G38)/($G$1-D$1)</f>
        <v>0</v>
      </c>
      <c r="F38" s="114">
        <f t="shared" ca="1" si="40"/>
        <v>0</v>
      </c>
      <c r="G38" s="111">
        <f ca="1">INDEX(OFFSET(_summary!$T$26,0,MATCH(MID(CELL("filename",$A$1),FIND("]",CELL("filename",$A$1))+1,255),_summary!$U$25:$AI$25,0),140,1),MATCH($A38,_summary!$U$26:$U$54,0))</f>
        <v>0</v>
      </c>
      <c r="H38" s="112">
        <f t="shared" ca="1" si="37"/>
        <v>0</v>
      </c>
      <c r="I38" s="112">
        <f t="shared" ca="1" si="37"/>
        <v>0</v>
      </c>
      <c r="J38" s="112">
        <f t="shared" ca="1" si="37"/>
        <v>0</v>
      </c>
      <c r="K38" s="112">
        <f t="shared" ca="1" si="37"/>
        <v>0</v>
      </c>
      <c r="L38" s="112">
        <f t="shared" ca="1" si="37"/>
        <v>0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0</v>
      </c>
    </row>
    <row r="39" spans="1:13" x14ac:dyDescent="0.25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>
        <f t="shared" ref="E39:F39" ca="1" si="41">D39-(D39-$G39)/($G$1-D$1)</f>
        <v>0</v>
      </c>
      <c r="F39" s="114">
        <f t="shared" ca="1" si="41"/>
        <v>0</v>
      </c>
      <c r="G39" s="111">
        <f ca="1">INDEX(OFFSET(_summary!$T$26,0,MATCH(MID(CELL("filename",$A$1),FIND("]",CELL("filename",$A$1))+1,255),_summary!$U$25:$AI$25,0),140,1),MATCH($A39,_summary!$U$26:$U$54,0))</f>
        <v>0</v>
      </c>
      <c r="H39" s="112">
        <f t="shared" ca="1" si="37"/>
        <v>0</v>
      </c>
      <c r="I39" s="112">
        <f t="shared" ca="1" si="37"/>
        <v>0</v>
      </c>
      <c r="J39" s="112">
        <f t="shared" ca="1" si="37"/>
        <v>0</v>
      </c>
      <c r="K39" s="112">
        <f t="shared" ca="1" si="37"/>
        <v>0</v>
      </c>
      <c r="L39" s="112">
        <f t="shared" ca="1" si="37"/>
        <v>0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0</v>
      </c>
    </row>
    <row r="40" spans="1:13" x14ac:dyDescent="0.25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>
        <f t="shared" ref="E40:F40" ca="1" si="42">D40-(D40-$G40)/($G$1-D$1)</f>
        <v>0</v>
      </c>
      <c r="F40" s="114">
        <f t="shared" ca="1" si="42"/>
        <v>0</v>
      </c>
      <c r="G40" s="111">
        <f ca="1">INDEX(OFFSET(_summary!$T$26,0,MATCH(MID(CELL("filename",$A$1),FIND("]",CELL("filename",$A$1))+1,255),_summary!$U$25:$AI$25,0),140,1),MATCH($A40,_summary!$U$26:$U$54,0))</f>
        <v>0</v>
      </c>
      <c r="H40" s="112">
        <f t="shared" ca="1" si="37"/>
        <v>0</v>
      </c>
      <c r="I40" s="112">
        <f t="shared" ca="1" si="37"/>
        <v>0</v>
      </c>
      <c r="J40" s="112">
        <f t="shared" ca="1" si="37"/>
        <v>0</v>
      </c>
      <c r="K40" s="112">
        <f t="shared" ca="1" si="37"/>
        <v>0</v>
      </c>
      <c r="L40" s="112">
        <f t="shared" ca="1" si="37"/>
        <v>0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0</v>
      </c>
    </row>
    <row r="41" spans="1:13" x14ac:dyDescent="0.25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1.4829786536063941E-3</v>
      </c>
      <c r="E41" s="114">
        <f t="shared" ref="E41:F41" ca="1" si="43">D41-(D41-$G41)/($G$1-D$1)</f>
        <v>9.886524357375962E-4</v>
      </c>
      <c r="F41" s="114">
        <f t="shared" ca="1" si="43"/>
        <v>4.943262178687981E-4</v>
      </c>
      <c r="G41" s="111">
        <f ca="1">INDEX(OFFSET(_summary!$T$26,0,MATCH(MID(CELL("filename",$A$1),FIND("]",CELL("filename",$A$1))+1,255),_summary!$U$25:$AI$25,0),140,1),MATCH($A41,_summary!$U$26:$U$54,0))</f>
        <v>0</v>
      </c>
      <c r="H41" s="112">
        <f t="shared" ca="1" si="37"/>
        <v>0</v>
      </c>
      <c r="I41" s="112">
        <f t="shared" ca="1" si="37"/>
        <v>0</v>
      </c>
      <c r="J41" s="112">
        <f t="shared" ca="1" si="37"/>
        <v>0</v>
      </c>
      <c r="K41" s="112">
        <f t="shared" ca="1" si="37"/>
        <v>0</v>
      </c>
      <c r="L41" s="112">
        <f t="shared" ca="1" si="37"/>
        <v>0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0</v>
      </c>
    </row>
    <row r="42" spans="1:13" x14ac:dyDescent="0.25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>
        <f t="shared" ref="E42:F42" ca="1" si="44">D42-(D42-$G42)/($G$1-D$1)</f>
        <v>0</v>
      </c>
      <c r="F42" s="114">
        <f t="shared" ca="1" si="44"/>
        <v>0</v>
      </c>
      <c r="G42" s="111">
        <f ca="1">INDEX(OFFSET(_summary!$T$26,0,MATCH(MID(CELL("filename",$A$1),FIND("]",CELL("filename",$A$1))+1,255),_summary!$U$25:$AI$25,0),140,1),MATCH($A42,_summary!$U$26:$U$54,0))</f>
        <v>0</v>
      </c>
      <c r="H42" s="112">
        <f t="shared" ca="1" si="37"/>
        <v>0</v>
      </c>
      <c r="I42" s="112">
        <f t="shared" ca="1" si="37"/>
        <v>0</v>
      </c>
      <c r="J42" s="112">
        <f t="shared" ca="1" si="37"/>
        <v>0</v>
      </c>
      <c r="K42" s="112">
        <f t="shared" ca="1" si="37"/>
        <v>0</v>
      </c>
      <c r="L42" s="112">
        <f t="shared" ca="1" si="37"/>
        <v>0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0</v>
      </c>
    </row>
    <row r="43" spans="1:13" x14ac:dyDescent="0.25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>
        <f t="shared" ref="E43:F43" ca="1" si="45">D43-(D43-$G43)/($G$1-D$1)</f>
        <v>0</v>
      </c>
      <c r="F43" s="114">
        <f t="shared" ca="1" si="45"/>
        <v>0</v>
      </c>
      <c r="G43" s="111">
        <f ca="1">INDEX(OFFSET(_summary!$T$26,0,MATCH(MID(CELL("filename",$A$1),FIND("]",CELL("filename",$A$1))+1,255),_summary!$U$25:$AI$25,0),140,1),MATCH($A43,_summary!$U$26:$U$54,0))</f>
        <v>0</v>
      </c>
      <c r="H43" s="112">
        <f t="shared" ca="1" si="37"/>
        <v>0</v>
      </c>
      <c r="I43" s="112">
        <f t="shared" ca="1" si="37"/>
        <v>0</v>
      </c>
      <c r="J43" s="112">
        <f t="shared" ca="1" si="37"/>
        <v>0</v>
      </c>
      <c r="K43" s="112">
        <f t="shared" ca="1" si="37"/>
        <v>0</v>
      </c>
      <c r="L43" s="112">
        <f t="shared" ca="1" si="37"/>
        <v>0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0</v>
      </c>
    </row>
    <row r="44" spans="1:13" x14ac:dyDescent="0.25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>
        <f t="shared" ref="E44:F44" ca="1" si="46">D44-(D44-$G44)/($G$1-D$1)</f>
        <v>0</v>
      </c>
      <c r="F44" s="114">
        <f t="shared" ca="1" si="46"/>
        <v>0</v>
      </c>
      <c r="G44" s="111">
        <f ca="1">INDEX(OFFSET(_summary!$T$26,0,MATCH(MID(CELL("filename",$A$1),FIND("]",CELL("filename",$A$1))+1,255),_summary!$U$25:$AI$25,0),140,1),MATCH($A44,_summary!$U$26:$U$54,0))</f>
        <v>0</v>
      </c>
      <c r="H44" s="112">
        <f t="shared" ca="1" si="37"/>
        <v>0</v>
      </c>
      <c r="I44" s="112">
        <f t="shared" ca="1" si="37"/>
        <v>0</v>
      </c>
      <c r="J44" s="112">
        <f t="shared" ca="1" si="37"/>
        <v>0</v>
      </c>
      <c r="K44" s="112">
        <f t="shared" ca="1" si="37"/>
        <v>0</v>
      </c>
      <c r="L44" s="112">
        <f t="shared" ca="1" si="37"/>
        <v>0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0</v>
      </c>
    </row>
    <row r="45" spans="1:13" x14ac:dyDescent="0.25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>
        <f t="shared" ref="E45:F45" ca="1" si="47">D45-(D45-$G45)/($G$1-D$1)</f>
        <v>0</v>
      </c>
      <c r="F45" s="114">
        <f t="shared" ca="1" si="47"/>
        <v>0</v>
      </c>
      <c r="G45" s="111">
        <f ca="1">INDEX(OFFSET(_summary!$T$26,0,MATCH(MID(CELL("filename",$A$1),FIND("]",CELL("filename",$A$1))+1,255),_summary!$U$25:$AI$25,0),140,1),MATCH($A45,_summary!$U$26:$U$54,0))</f>
        <v>0</v>
      </c>
      <c r="H45" s="112">
        <f t="shared" ca="1" si="37"/>
        <v>0</v>
      </c>
      <c r="I45" s="112">
        <f t="shared" ca="1" si="37"/>
        <v>0</v>
      </c>
      <c r="J45" s="112">
        <f t="shared" ca="1" si="37"/>
        <v>0</v>
      </c>
      <c r="K45" s="112">
        <f t="shared" ca="1" si="37"/>
        <v>0</v>
      </c>
      <c r="L45" s="112">
        <f t="shared" ca="1" si="37"/>
        <v>0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25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>
        <f t="shared" ref="E46:F46" ca="1" si="48">D46-(D46-$G46)/($G$1-D$1)</f>
        <v>0</v>
      </c>
      <c r="F46" s="114">
        <f t="shared" ca="1" si="48"/>
        <v>0</v>
      </c>
      <c r="G46" s="111">
        <f ca="1">INDEX(OFFSET(_summary!$T$26,0,MATCH(MID(CELL("filename",$A$1),FIND("]",CELL("filename",$A$1))+1,255),_summary!$U$25:$AI$25,0),140,1),MATCH($A46,_summary!$U$26:$U$54,0))</f>
        <v>0</v>
      </c>
      <c r="H46" s="112">
        <f t="shared" ca="1" si="37"/>
        <v>0</v>
      </c>
      <c r="I46" s="112">
        <f t="shared" ca="1" si="37"/>
        <v>0</v>
      </c>
      <c r="J46" s="112">
        <f t="shared" ca="1" si="37"/>
        <v>0</v>
      </c>
      <c r="K46" s="112">
        <f t="shared" ca="1" si="37"/>
        <v>0</v>
      </c>
      <c r="L46" s="112">
        <f t="shared" ca="1" si="37"/>
        <v>0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0</v>
      </c>
    </row>
    <row r="47" spans="1:13" x14ac:dyDescent="0.25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>
        <f t="shared" ref="E47:F47" ca="1" si="49">D47-(D47-$G47)/($G$1-D$1)</f>
        <v>0</v>
      </c>
      <c r="F47" s="114">
        <f t="shared" ca="1" si="49"/>
        <v>0</v>
      </c>
      <c r="G47" s="111">
        <f ca="1">INDEX(OFFSET(_summary!$T$26,0,MATCH(MID(CELL("filename",$A$1),FIND("]",CELL("filename",$A$1))+1,255),_summary!$U$25:$AI$25,0),140,1),MATCH($A47,_summary!$U$26:$U$54,0))</f>
        <v>0</v>
      </c>
      <c r="H47" s="112">
        <f t="shared" ca="1" si="37"/>
        <v>0</v>
      </c>
      <c r="I47" s="112">
        <f t="shared" ca="1" si="37"/>
        <v>0</v>
      </c>
      <c r="J47" s="112">
        <f t="shared" ca="1" si="37"/>
        <v>0</v>
      </c>
      <c r="K47" s="112">
        <f t="shared" ca="1" si="37"/>
        <v>0</v>
      </c>
      <c r="L47" s="112">
        <f t="shared" ca="1" si="37"/>
        <v>0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0</v>
      </c>
    </row>
    <row r="48" spans="1:13" x14ac:dyDescent="0.25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>
        <f t="shared" ref="E48:F48" ca="1" si="50">D48-(D48-$G48)/($G$1-D$1)</f>
        <v>0</v>
      </c>
      <c r="F48" s="114">
        <f t="shared" ca="1" si="50"/>
        <v>0</v>
      </c>
      <c r="G48" s="111">
        <f ca="1">INDEX(OFFSET(_summary!$T$26,0,MATCH(MID(CELL("filename",$A$1),FIND("]",CELL("filename",$A$1))+1,255),_summary!$U$25:$AI$25,0),140,1),MATCH($A48,_summary!$U$26:$U$54,0))</f>
        <v>0</v>
      </c>
      <c r="H48" s="112">
        <f t="shared" ca="1" si="37"/>
        <v>0</v>
      </c>
      <c r="I48" s="112">
        <f t="shared" ca="1" si="37"/>
        <v>0</v>
      </c>
      <c r="J48" s="112">
        <f t="shared" ca="1" si="37"/>
        <v>0</v>
      </c>
      <c r="K48" s="112">
        <f t="shared" ca="1" si="37"/>
        <v>0</v>
      </c>
      <c r="L48" s="112">
        <f t="shared" ca="1" si="37"/>
        <v>0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0</v>
      </c>
    </row>
    <row r="49" spans="1:13" x14ac:dyDescent="0.25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>
        <f t="shared" ref="E49:F49" ca="1" si="51">D49-(D49-$G49)/($G$1-D$1)</f>
        <v>0</v>
      </c>
      <c r="F49" s="114">
        <f t="shared" ca="1" si="51"/>
        <v>0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ca="1" si="37"/>
        <v>0</v>
      </c>
      <c r="I49" s="112">
        <f t="shared" ca="1" si="37"/>
        <v>0</v>
      </c>
      <c r="J49" s="112">
        <f t="shared" ca="1" si="37"/>
        <v>0</v>
      </c>
      <c r="K49" s="112">
        <f t="shared" ca="1" si="37"/>
        <v>0</v>
      </c>
      <c r="L49" s="112">
        <f t="shared" ca="1" si="37"/>
        <v>0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0</v>
      </c>
    </row>
    <row r="50" spans="1:13" x14ac:dyDescent="0.25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>
        <f t="shared" ref="E50:F50" ca="1" si="52">D50-(D50-$G50)/($G$1-D$1)</f>
        <v>0</v>
      </c>
      <c r="F50" s="114">
        <f t="shared" ca="1" si="52"/>
        <v>0</v>
      </c>
      <c r="G50" s="111">
        <f ca="1">INDEX(OFFSET(_summary!$T$26,0,MATCH(MID(CELL("filename",$A$1),FIND("]",CELL("filename",$A$1))+1,255),_summary!$U$25:$AI$25,0),140,1),MATCH($A50,_summary!$U$26:$U$54,0))</f>
        <v>0</v>
      </c>
      <c r="H50" s="112">
        <f t="shared" ca="1" si="37"/>
        <v>0</v>
      </c>
      <c r="I50" s="112">
        <f t="shared" ca="1" si="37"/>
        <v>0</v>
      </c>
      <c r="J50" s="112">
        <f t="shared" ca="1" si="37"/>
        <v>0</v>
      </c>
      <c r="K50" s="112">
        <f t="shared" ca="1" si="37"/>
        <v>0</v>
      </c>
      <c r="L50" s="112">
        <f t="shared" ca="1" si="37"/>
        <v>0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0</v>
      </c>
    </row>
    <row r="51" spans="1:13" x14ac:dyDescent="0.25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>
        <f t="shared" ref="E51:F51" ca="1" si="53">D51-(D51-$G51)/($G$1-D$1)</f>
        <v>0</v>
      </c>
      <c r="F51" s="114">
        <f t="shared" ca="1" si="53"/>
        <v>0</v>
      </c>
      <c r="G51" s="111">
        <f ca="1">INDEX(OFFSET(_summary!$T$26,0,MATCH(MID(CELL("filename",$A$1),FIND("]",CELL("filename",$A$1))+1,255),_summary!$U$25:$AI$25,0),140,1),MATCH($A51,_summary!$U$26:$U$54,0))</f>
        <v>0</v>
      </c>
      <c r="H51" s="112">
        <f t="shared" ref="H51:L66" ca="1" si="54">G51-5*(G51-$M51)/($M$1-G$1)</f>
        <v>0</v>
      </c>
      <c r="I51" s="112">
        <f t="shared" ca="1" si="54"/>
        <v>0</v>
      </c>
      <c r="J51" s="112">
        <f t="shared" ca="1" si="54"/>
        <v>0</v>
      </c>
      <c r="K51" s="112">
        <f t="shared" ca="1" si="54"/>
        <v>0</v>
      </c>
      <c r="L51" s="112">
        <f t="shared" ca="1" si="54"/>
        <v>0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0</v>
      </c>
    </row>
    <row r="52" spans="1:13" x14ac:dyDescent="0.25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55">D52-(D52-$G52)/($G$1-D$1)</f>
        <v>0</v>
      </c>
      <c r="F52" s="114">
        <f t="shared" ca="1" si="55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ca="1" si="54"/>
        <v>0</v>
      </c>
      <c r="I52" s="112">
        <f t="shared" ca="1" si="54"/>
        <v>0</v>
      </c>
      <c r="J52" s="112">
        <f t="shared" ca="1" si="54"/>
        <v>0</v>
      </c>
      <c r="K52" s="112">
        <f t="shared" ca="1" si="54"/>
        <v>0</v>
      </c>
      <c r="L52" s="112">
        <f t="shared" ca="1" si="54"/>
        <v>0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25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>
        <f t="shared" ref="E53:F53" ca="1" si="56">D53-(D53-$G53)/($G$1-D$1)</f>
        <v>0</v>
      </c>
      <c r="F53" s="114">
        <f t="shared" ca="1" si="56"/>
        <v>0</v>
      </c>
      <c r="G53" s="111">
        <f ca="1">INDEX(OFFSET(_summary!$T$26,0,MATCH(MID(CELL("filename",$A$1),FIND("]",CELL("filename",$A$1))+1,255),_summary!$U$25:$AI$25,0),140,1),MATCH($A53,_summary!$U$26:$U$54,0))</f>
        <v>0</v>
      </c>
      <c r="H53" s="112">
        <f t="shared" ca="1" si="54"/>
        <v>0</v>
      </c>
      <c r="I53" s="112">
        <f t="shared" ca="1" si="54"/>
        <v>0</v>
      </c>
      <c r="J53" s="112">
        <f t="shared" ca="1" si="54"/>
        <v>0</v>
      </c>
      <c r="K53" s="112">
        <f t="shared" ca="1" si="54"/>
        <v>0</v>
      </c>
      <c r="L53" s="112">
        <f t="shared" ca="1" si="54"/>
        <v>0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0</v>
      </c>
    </row>
    <row r="54" spans="1:13" x14ac:dyDescent="0.25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57">D54-(D54-$G54)/($G$1-D$1)</f>
        <v>0</v>
      </c>
      <c r="F54" s="114">
        <f t="shared" ca="1" si="57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ca="1" si="54"/>
        <v>0</v>
      </c>
      <c r="I54" s="112">
        <f t="shared" ca="1" si="54"/>
        <v>0</v>
      </c>
      <c r="J54" s="112">
        <f t="shared" ca="1" si="54"/>
        <v>0</v>
      </c>
      <c r="K54" s="112">
        <f t="shared" ca="1" si="54"/>
        <v>0</v>
      </c>
      <c r="L54" s="112">
        <f t="shared" ca="1" si="54"/>
        <v>0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0</v>
      </c>
    </row>
    <row r="55" spans="1:13" x14ac:dyDescent="0.25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>
        <f t="shared" ref="E55:F55" ca="1" si="58">D55-(D55-$G55)/($G$1-D$1)</f>
        <v>0</v>
      </c>
      <c r="F55" s="114">
        <f t="shared" ca="1" si="58"/>
        <v>0</v>
      </c>
      <c r="G55" s="111">
        <f ca="1">INDEX(OFFSET(_summary!$T$26,0,MATCH(MID(CELL("filename",$A$1),FIND("]",CELL("filename",$A$1))+1,255),_summary!$U$25:$AI$25,0),140,1),MATCH($A55,_summary!$U$26:$U$54,0))</f>
        <v>0</v>
      </c>
      <c r="H55" s="112">
        <f t="shared" ca="1" si="54"/>
        <v>0</v>
      </c>
      <c r="I55" s="112">
        <f t="shared" ca="1" si="54"/>
        <v>0</v>
      </c>
      <c r="J55" s="112">
        <f t="shared" ca="1" si="54"/>
        <v>0</v>
      </c>
      <c r="K55" s="112">
        <f t="shared" ca="1" si="54"/>
        <v>0</v>
      </c>
      <c r="L55" s="112">
        <f t="shared" ca="1" si="54"/>
        <v>0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0</v>
      </c>
    </row>
    <row r="56" spans="1:13" x14ac:dyDescent="0.25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>
        <f t="shared" ref="E56:F56" ca="1" si="59">D56-(D56-$G56)/($G$1-D$1)</f>
        <v>0</v>
      </c>
      <c r="F56" s="114">
        <f t="shared" ca="1" si="59"/>
        <v>0</v>
      </c>
      <c r="G56" s="111">
        <f ca="1">INDEX(OFFSET(_summary!$T$26,0,MATCH(MID(CELL("filename",$A$1),FIND("]",CELL("filename",$A$1))+1,255),_summary!$U$25:$AI$25,0),140,1),MATCH($A56,_summary!$U$26:$U$54,0))</f>
        <v>0</v>
      </c>
      <c r="H56" s="112">
        <f t="shared" ca="1" si="54"/>
        <v>0</v>
      </c>
      <c r="I56" s="112">
        <f t="shared" ca="1" si="54"/>
        <v>0</v>
      </c>
      <c r="J56" s="112">
        <f t="shared" ca="1" si="54"/>
        <v>0</v>
      </c>
      <c r="K56" s="112">
        <f t="shared" ca="1" si="54"/>
        <v>0</v>
      </c>
      <c r="L56" s="112">
        <f t="shared" ca="1" si="54"/>
        <v>0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0</v>
      </c>
    </row>
    <row r="57" spans="1:13" x14ac:dyDescent="0.25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1.6283720185810552E-2</v>
      </c>
      <c r="D57" s="114">
        <f ca="1">MAX(0,IFERROR(VLOOKUP(MID(CELL("filename",$A$1),FIND("]",CELL("filename",$A$1))+1,255)&amp;$A57,_datainput!$A$1:$AE$345,4+D$1-1990,FALSE),0))</f>
        <v>1.0769912828433021E-2</v>
      </c>
      <c r="E57" s="114">
        <f t="shared" ref="E57:F57" ca="1" si="60">D57-(D57-$G57)/($G$1-D$1)</f>
        <v>1.0816644578049121E-2</v>
      </c>
      <c r="F57" s="114">
        <f t="shared" ca="1" si="60"/>
        <v>1.0863376327665222E-2</v>
      </c>
      <c r="G57" s="111">
        <f ca="1">INDEX(OFFSET(_summary!$T$26,0,MATCH(MID(CELL("filename",$A$1),FIND("]",CELL("filename",$A$1))+1,255),_summary!$U$25:$AI$25,0),140,1),MATCH($A57,_summary!$U$26:$U$54,0))</f>
        <v>1.0910108077281322E-2</v>
      </c>
      <c r="H57" s="112">
        <f t="shared" ca="1" si="54"/>
        <v>1.0910108077281322E-2</v>
      </c>
      <c r="I57" s="112">
        <f t="shared" ca="1" si="54"/>
        <v>1.0910108077281322E-2</v>
      </c>
      <c r="J57" s="112">
        <f t="shared" ca="1" si="54"/>
        <v>1.0910108077281322E-2</v>
      </c>
      <c r="K57" s="112">
        <f t="shared" ca="1" si="54"/>
        <v>1.0910108077281322E-2</v>
      </c>
      <c r="L57" s="112">
        <f t="shared" ca="1" si="54"/>
        <v>1.0910108077281322E-2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1.0910108077281322E-2</v>
      </c>
    </row>
    <row r="58" spans="1:13" x14ac:dyDescent="0.25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1">D58-(D58-$G58)/($G$1-D$1)</f>
        <v>0</v>
      </c>
      <c r="F58" s="114">
        <f t="shared" ca="1" si="61"/>
        <v>0</v>
      </c>
      <c r="G58" s="111">
        <f ca="1">INDEX(OFFSET(_summary!$T$26,0,MATCH(MID(CELL("filename",$A$1),FIND("]",CELL("filename",$A$1))+1,255),_summary!$U$25:$AI$25,0),140,1),MATCH($A58,_summary!$U$26:$U$54,0))</f>
        <v>0</v>
      </c>
      <c r="H58" s="112">
        <f t="shared" ca="1" si="54"/>
        <v>0</v>
      </c>
      <c r="I58" s="112">
        <f t="shared" ca="1" si="54"/>
        <v>0</v>
      </c>
      <c r="J58" s="112">
        <f t="shared" ca="1" si="54"/>
        <v>0</v>
      </c>
      <c r="K58" s="112">
        <f t="shared" ca="1" si="54"/>
        <v>0</v>
      </c>
      <c r="L58" s="112">
        <f t="shared" ca="1" si="54"/>
        <v>0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25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2">D59-(D59-$G59)/($G$1-D$1)</f>
        <v>0</v>
      </c>
      <c r="F59" s="114">
        <f t="shared" ca="1" si="62"/>
        <v>0</v>
      </c>
      <c r="G59" s="111">
        <f ca="1">INDEX(OFFSET(_summary!$T$26,0,MATCH(MID(CELL("filename",$A$1),FIND("]",CELL("filename",$A$1))+1,255),_summary!$U$25:$AI$25,0),140,1),MATCH($A59,_summary!$U$26:$U$54,0))</f>
        <v>0</v>
      </c>
      <c r="H59" s="112">
        <f t="shared" ca="1" si="54"/>
        <v>0</v>
      </c>
      <c r="I59" s="112">
        <f t="shared" ca="1" si="54"/>
        <v>0</v>
      </c>
      <c r="J59" s="112">
        <f t="shared" ca="1" si="54"/>
        <v>0</v>
      </c>
      <c r="K59" s="112">
        <f t="shared" ca="1" si="54"/>
        <v>0</v>
      </c>
      <c r="L59" s="112">
        <f t="shared" ca="1" si="54"/>
        <v>0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0</v>
      </c>
    </row>
    <row r="60" spans="1:13" x14ac:dyDescent="0.25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6.6249368816399118E-4</v>
      </c>
      <c r="D60" s="114">
        <f ca="1">MAX(0,IFERROR(VLOOKUP(MID(CELL("filename",$A$1),FIND("]",CELL("filename",$A$1))+1,255)&amp;$A60,_datainput!$A$1:$AE$345,4+D$1-1990,FALSE),0))</f>
        <v>8.1743652999577974E-4</v>
      </c>
      <c r="E60" s="114">
        <f t="shared" ref="E60:F60" ca="1" si="63">D60-(D60-$G60)/($G$1-D$1)</f>
        <v>6.1801169828075355E-4</v>
      </c>
      <c r="F60" s="114">
        <f t="shared" ca="1" si="63"/>
        <v>4.1858686656572736E-4</v>
      </c>
      <c r="G60" s="111">
        <f ca="1">INDEX(OFFSET(_summary!$T$26,0,MATCH(MID(CELL("filename",$A$1),FIND("]",CELL("filename",$A$1))+1,255),_summary!$U$25:$AI$25,0),140,1),MATCH($A60,_summary!$U$26:$U$54,0))</f>
        <v>2.191620348507012E-4</v>
      </c>
      <c r="H60" s="112">
        <f t="shared" ca="1" si="54"/>
        <v>2.191620348507012E-4</v>
      </c>
      <c r="I60" s="112">
        <f t="shared" ca="1" si="54"/>
        <v>2.191620348507012E-4</v>
      </c>
      <c r="J60" s="112">
        <f t="shared" ca="1" si="54"/>
        <v>2.191620348507012E-4</v>
      </c>
      <c r="K60" s="112">
        <f t="shared" ca="1" si="54"/>
        <v>2.191620348507012E-4</v>
      </c>
      <c r="L60" s="112">
        <f t="shared" ca="1" si="54"/>
        <v>2.191620348507012E-4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2.191620348507012E-4</v>
      </c>
    </row>
    <row r="61" spans="1:13" x14ac:dyDescent="0.25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>
        <f t="shared" ref="E61:F61" ca="1" si="64">D61-(D61-$G61)/($G$1-D$1)</f>
        <v>0</v>
      </c>
      <c r="F61" s="114">
        <f t="shared" ca="1" si="64"/>
        <v>0</v>
      </c>
      <c r="G61" s="111">
        <f ca="1">INDEX(OFFSET(_summary!$T$26,0,MATCH(MID(CELL("filename",$A$1),FIND("]",CELL("filename",$A$1))+1,255),_summary!$U$25:$AI$25,0),140,1),MATCH($A61,_summary!$U$26:$U$54,0))</f>
        <v>0</v>
      </c>
      <c r="H61" s="112">
        <f t="shared" ca="1" si="54"/>
        <v>0</v>
      </c>
      <c r="I61" s="112">
        <f t="shared" ca="1" si="54"/>
        <v>0</v>
      </c>
      <c r="J61" s="112">
        <f t="shared" ca="1" si="54"/>
        <v>0</v>
      </c>
      <c r="K61" s="112">
        <f t="shared" ca="1" si="54"/>
        <v>0</v>
      </c>
      <c r="L61" s="112">
        <f t="shared" ca="1" si="54"/>
        <v>0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0</v>
      </c>
    </row>
    <row r="62" spans="1:13" x14ac:dyDescent="0.25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>
        <f t="shared" ref="E62:F62" ca="1" si="65">D62-(D62-$G62)/($G$1-D$1)</f>
        <v>0</v>
      </c>
      <c r="F62" s="114">
        <f t="shared" ca="1" si="65"/>
        <v>0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ca="1" si="54"/>
        <v>0</v>
      </c>
      <c r="I62" s="112">
        <f t="shared" ca="1" si="54"/>
        <v>0</v>
      </c>
      <c r="J62" s="112">
        <f t="shared" ca="1" si="54"/>
        <v>0</v>
      </c>
      <c r="K62" s="112">
        <f t="shared" ca="1" si="54"/>
        <v>0</v>
      </c>
      <c r="L62" s="112">
        <f t="shared" ca="1" si="54"/>
        <v>0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0</v>
      </c>
    </row>
    <row r="63" spans="1:13" x14ac:dyDescent="0.25">
      <c r="A63" t="s">
        <v>22</v>
      </c>
      <c r="B63">
        <f t="shared" si="31"/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>
        <f t="shared" ref="E63:F63" ca="1" si="66">D63-(D63-$G63)/($G$1-D$1)</f>
        <v>0</v>
      </c>
      <c r="F63" s="114">
        <f t="shared" ca="1" si="66"/>
        <v>0</v>
      </c>
      <c r="G63" s="111">
        <f ca="1">INDEX(OFFSET(_summary!$T$26,0,MATCH(MID(CELL("filename",$A$1),FIND("]",CELL("filename",$A$1))+1,255),_summary!$U$25:$AI$25,0),140,1),MATCH($A63,_summary!$U$26:$U$54,0))</f>
        <v>0</v>
      </c>
      <c r="H63" s="112">
        <f t="shared" ca="1" si="54"/>
        <v>0</v>
      </c>
      <c r="I63" s="112">
        <f t="shared" ca="1" si="54"/>
        <v>0</v>
      </c>
      <c r="J63" s="112">
        <f t="shared" ca="1" si="54"/>
        <v>0</v>
      </c>
      <c r="K63" s="112">
        <f t="shared" ca="1" si="54"/>
        <v>0</v>
      </c>
      <c r="L63" s="112">
        <f t="shared" ca="1" si="54"/>
        <v>0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0</v>
      </c>
    </row>
    <row r="64" spans="1:13" x14ac:dyDescent="0.25">
      <c r="A64" t="s">
        <v>28</v>
      </c>
      <c r="B64">
        <f t="shared" si="31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>
        <f t="shared" ref="E64:F64" ca="1" si="67">D64-(D64-$G64)/($G$1-D$1)</f>
        <v>0</v>
      </c>
      <c r="F64" s="114">
        <f t="shared" ca="1" si="67"/>
        <v>0</v>
      </c>
      <c r="G64" s="111">
        <f ca="1">INDEX(OFFSET(_summary!$T$26,0,MATCH(MID(CELL("filename",$A$1),FIND("]",CELL("filename",$A$1))+1,255),_summary!$U$25:$AI$25,0),140,1),MATCH($A64,_summary!$U$26:$U$54,0))</f>
        <v>0</v>
      </c>
      <c r="H64" s="112">
        <f t="shared" ca="1" si="54"/>
        <v>0</v>
      </c>
      <c r="I64" s="112">
        <f t="shared" ca="1" si="54"/>
        <v>0</v>
      </c>
      <c r="J64" s="112">
        <f t="shared" ca="1" si="54"/>
        <v>0</v>
      </c>
      <c r="K64" s="112">
        <f t="shared" ca="1" si="54"/>
        <v>0</v>
      </c>
      <c r="L64" s="112">
        <f t="shared" ca="1" si="54"/>
        <v>0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25">
      <c r="A65" t="s">
        <v>13</v>
      </c>
      <c r="B65">
        <f t="shared" si="31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>
        <f t="shared" ref="E65:F65" ca="1" si="68">D65-(D65-$G65)/($G$1-D$1)</f>
        <v>0</v>
      </c>
      <c r="F65" s="114">
        <f t="shared" ca="1" si="68"/>
        <v>0</v>
      </c>
      <c r="G65" s="111">
        <f ca="1">INDEX(OFFSET(_summary!$T$26,0,MATCH(MID(CELL("filename",$A$1),FIND("]",CELL("filename",$A$1))+1,255),_summary!$U$25:$AI$25,0),140,1),MATCH($A65,_summary!$U$26:$U$54,0))</f>
        <v>0</v>
      </c>
      <c r="H65" s="112">
        <f t="shared" ca="1" si="54"/>
        <v>0</v>
      </c>
      <c r="I65" s="112">
        <f t="shared" ca="1" si="54"/>
        <v>0</v>
      </c>
      <c r="J65" s="112">
        <f t="shared" ca="1" si="54"/>
        <v>0</v>
      </c>
      <c r="K65" s="112">
        <f t="shared" ca="1" si="54"/>
        <v>0</v>
      </c>
      <c r="L65" s="112">
        <f t="shared" ca="1" si="54"/>
        <v>0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0</v>
      </c>
    </row>
    <row r="66" spans="1:13" x14ac:dyDescent="0.25">
      <c r="A66" t="s">
        <v>17</v>
      </c>
      <c r="B66">
        <f t="shared" si="31"/>
        <v>3</v>
      </c>
      <c r="C66" s="114">
        <f ca="1">MAX(0,IFERROR(VLOOKUP(MID(CELL("filename",$A$1),FIND("]",CELL("filename",$A$1))+1,255)&amp;$A66,_datainput!$A$1:$AE$345,4+C$1-1990,FALSE),0))</f>
        <v>8.8583102306828733E-3</v>
      </c>
      <c r="D66" s="114">
        <f ca="1">MAX(0,IFERROR(VLOOKUP(MID(CELL("filename",$A$1),FIND("]",CELL("filename",$A$1))+1,255)&amp;$A66,_datainput!$A$1:$AE$345,4+D$1-1990,FALSE),0))</f>
        <v>1.5075620476777364E-2</v>
      </c>
      <c r="E66" s="114">
        <f t="shared" ref="E66:F66" ca="1" si="69">D66-(D66-$G66)/($G$1-D$1)</f>
        <v>1.0050413651184909E-2</v>
      </c>
      <c r="F66" s="114">
        <f t="shared" ca="1" si="69"/>
        <v>5.0252068255924546E-3</v>
      </c>
      <c r="G66" s="111">
        <f ca="1">INDEX(OFFSET(_summary!$T$26,0,MATCH(MID(CELL("filename",$A$1),FIND("]",CELL("filename",$A$1))+1,255),_summary!$U$25:$AI$25,0),140,1),MATCH($A66,_summary!$U$26:$U$54,0))</f>
        <v>0</v>
      </c>
      <c r="H66" s="112">
        <f t="shared" ca="1" si="54"/>
        <v>0</v>
      </c>
      <c r="I66" s="112">
        <f t="shared" ca="1" si="54"/>
        <v>0</v>
      </c>
      <c r="J66" s="112">
        <f t="shared" ca="1" si="54"/>
        <v>0</v>
      </c>
      <c r="K66" s="112">
        <f t="shared" ca="1" si="54"/>
        <v>0</v>
      </c>
      <c r="L66" s="112">
        <f t="shared" ca="1" si="54"/>
        <v>0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0</v>
      </c>
    </row>
    <row r="67" spans="1:13" x14ac:dyDescent="0.25">
      <c r="A67" t="s">
        <v>25</v>
      </c>
      <c r="B67">
        <f t="shared" si="31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>
        <f t="shared" ref="E67:F67" ca="1" si="70">D67-(D67-$G67)/($G$1-D$1)</f>
        <v>0</v>
      </c>
      <c r="F67" s="114">
        <f t="shared" ca="1" si="70"/>
        <v>0</v>
      </c>
      <c r="G67" s="111">
        <f ca="1">INDEX(OFFSET(_summary!$T$26,0,MATCH(MID(CELL("filename",$A$1),FIND("]",CELL("filename",$A$1))+1,255),_summary!$U$25:$AI$25,0),140,1),MATCH($A67,_summary!$U$26:$U$54,0))</f>
        <v>0</v>
      </c>
      <c r="H67" s="112">
        <f t="shared" ref="H67:L82" ca="1" si="71">G67-5*(G67-$M67)/($M$1-G$1)</f>
        <v>0</v>
      </c>
      <c r="I67" s="112">
        <f t="shared" ca="1" si="71"/>
        <v>0</v>
      </c>
      <c r="J67" s="112">
        <f t="shared" ca="1" si="71"/>
        <v>0</v>
      </c>
      <c r="K67" s="112">
        <f t="shared" ca="1" si="71"/>
        <v>0</v>
      </c>
      <c r="L67" s="112">
        <f t="shared" ca="1" si="71"/>
        <v>0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0</v>
      </c>
    </row>
    <row r="68" spans="1:13" x14ac:dyDescent="0.25">
      <c r="A68" t="s">
        <v>11</v>
      </c>
      <c r="B68">
        <f t="shared" si="31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>
        <f t="shared" ref="E68:F68" ca="1" si="72">D68-(D68-$G68)/($G$1-D$1)</f>
        <v>0</v>
      </c>
      <c r="F68" s="114">
        <f t="shared" ca="1" si="72"/>
        <v>0</v>
      </c>
      <c r="G68" s="111">
        <f ca="1">INDEX(OFFSET(_summary!$T$26,0,MATCH(MID(CELL("filename",$A$1),FIND("]",CELL("filename",$A$1))+1,255),_summary!$U$25:$AI$25,0),140,1),MATCH($A68,_summary!$U$26:$U$54,0))</f>
        <v>0</v>
      </c>
      <c r="H68" s="112">
        <f t="shared" ca="1" si="71"/>
        <v>0</v>
      </c>
      <c r="I68" s="112">
        <f t="shared" ca="1" si="71"/>
        <v>0</v>
      </c>
      <c r="J68" s="112">
        <f t="shared" ca="1" si="71"/>
        <v>0</v>
      </c>
      <c r="K68" s="112">
        <f t="shared" ca="1" si="71"/>
        <v>0</v>
      </c>
      <c r="L68" s="112">
        <f t="shared" ca="1" si="71"/>
        <v>0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0</v>
      </c>
    </row>
    <row r="69" spans="1:13" x14ac:dyDescent="0.25">
      <c r="A69" t="s">
        <v>3</v>
      </c>
      <c r="B69">
        <f t="shared" si="31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>
        <f t="shared" ref="E69:F69" ca="1" si="73">D69-(D69-$G69)/($G$1-D$1)</f>
        <v>0</v>
      </c>
      <c r="F69" s="114">
        <f t="shared" ca="1" si="73"/>
        <v>0</v>
      </c>
      <c r="G69" s="111">
        <f ca="1">INDEX(OFFSET(_summary!$T$26,0,MATCH(MID(CELL("filename",$A$1),FIND("]",CELL("filename",$A$1))+1,255),_summary!$U$25:$AI$25,0),140,1),MATCH($A69,_summary!$U$26:$U$54,0))</f>
        <v>0</v>
      </c>
      <c r="H69" s="112">
        <f t="shared" ca="1" si="71"/>
        <v>0</v>
      </c>
      <c r="I69" s="112">
        <f t="shared" ca="1" si="71"/>
        <v>0</v>
      </c>
      <c r="J69" s="112">
        <f t="shared" ca="1" si="71"/>
        <v>0</v>
      </c>
      <c r="K69" s="112">
        <f t="shared" ca="1" si="71"/>
        <v>0</v>
      </c>
      <c r="L69" s="112">
        <f t="shared" ca="1" si="71"/>
        <v>0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0</v>
      </c>
    </row>
    <row r="70" spans="1:13" x14ac:dyDescent="0.25">
      <c r="A70" t="s">
        <v>2</v>
      </c>
      <c r="B70">
        <f t="shared" si="31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1.4829786536063941E-3</v>
      </c>
      <c r="E70" s="114">
        <f t="shared" ref="E70:F70" ca="1" si="74">D70-(D70-$G70)/($G$1-D$1)</f>
        <v>9.886524357375962E-4</v>
      </c>
      <c r="F70" s="114">
        <f t="shared" ca="1" si="74"/>
        <v>4.943262178687981E-4</v>
      </c>
      <c r="G70" s="111">
        <f ca="1">INDEX(OFFSET(_summary!$T$26,0,MATCH(MID(CELL("filename",$A$1),FIND("]",CELL("filename",$A$1))+1,255),_summary!$U$25:$AI$25,0),140,1),MATCH($A70,_summary!$U$26:$U$54,0))</f>
        <v>0</v>
      </c>
      <c r="H70" s="112">
        <f t="shared" ca="1" si="71"/>
        <v>0</v>
      </c>
      <c r="I70" s="112">
        <f t="shared" ca="1" si="71"/>
        <v>0</v>
      </c>
      <c r="J70" s="112">
        <f t="shared" ca="1" si="71"/>
        <v>0</v>
      </c>
      <c r="K70" s="112">
        <f t="shared" ca="1" si="71"/>
        <v>0</v>
      </c>
      <c r="L70" s="112">
        <f t="shared" ca="1" si="71"/>
        <v>0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0</v>
      </c>
    </row>
    <row r="71" spans="1:13" x14ac:dyDescent="0.25">
      <c r="A71" t="s">
        <v>16</v>
      </c>
      <c r="B71">
        <f t="shared" si="31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>
        <f t="shared" ref="E71:F71" ca="1" si="75">D71-(D71-$G71)/($G$1-D$1)</f>
        <v>0</v>
      </c>
      <c r="F71" s="114">
        <f t="shared" ca="1" si="75"/>
        <v>0</v>
      </c>
      <c r="G71" s="111">
        <f ca="1">INDEX(OFFSET(_summary!$T$26,0,MATCH(MID(CELL("filename",$A$1),FIND("]",CELL("filename",$A$1))+1,255),_summary!$U$25:$AI$25,0),140,1),MATCH($A71,_summary!$U$26:$U$54,0))</f>
        <v>0</v>
      </c>
      <c r="H71" s="112">
        <f t="shared" ca="1" si="71"/>
        <v>0</v>
      </c>
      <c r="I71" s="112">
        <f t="shared" ca="1" si="71"/>
        <v>0</v>
      </c>
      <c r="J71" s="112">
        <f t="shared" ca="1" si="71"/>
        <v>0</v>
      </c>
      <c r="K71" s="112">
        <f t="shared" ca="1" si="71"/>
        <v>0</v>
      </c>
      <c r="L71" s="112">
        <f t="shared" ca="1" si="71"/>
        <v>0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0</v>
      </c>
    </row>
    <row r="72" spans="1:13" x14ac:dyDescent="0.25">
      <c r="A72" t="s">
        <v>15</v>
      </c>
      <c r="B72">
        <f t="shared" si="31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>
        <f t="shared" ref="E72:F72" ca="1" si="76">D72-(D72-$G72)/($G$1-D$1)</f>
        <v>0</v>
      </c>
      <c r="F72" s="114">
        <f t="shared" ca="1" si="76"/>
        <v>0</v>
      </c>
      <c r="G72" s="111">
        <f ca="1">INDEX(OFFSET(_summary!$T$26,0,MATCH(MID(CELL("filename",$A$1),FIND("]",CELL("filename",$A$1))+1,255),_summary!$U$25:$AI$25,0),140,1),MATCH($A72,_summary!$U$26:$U$54,0))</f>
        <v>0</v>
      </c>
      <c r="H72" s="112">
        <f t="shared" ca="1" si="71"/>
        <v>0</v>
      </c>
      <c r="I72" s="112">
        <f t="shared" ca="1" si="71"/>
        <v>0</v>
      </c>
      <c r="J72" s="112">
        <f t="shared" ca="1" si="71"/>
        <v>0</v>
      </c>
      <c r="K72" s="112">
        <f t="shared" ca="1" si="71"/>
        <v>0</v>
      </c>
      <c r="L72" s="112">
        <f t="shared" ca="1" si="71"/>
        <v>0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0</v>
      </c>
    </row>
    <row r="73" spans="1:13" x14ac:dyDescent="0.25">
      <c r="A73" t="s">
        <v>18</v>
      </c>
      <c r="B73">
        <f t="shared" si="31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>
        <f t="shared" ref="E73:F73" ca="1" si="77">D73-(D73-$G73)/($G$1-D$1)</f>
        <v>0</v>
      </c>
      <c r="F73" s="114">
        <f t="shared" ca="1" si="77"/>
        <v>0</v>
      </c>
      <c r="G73" s="111">
        <f ca="1">INDEX(OFFSET(_summary!$T$26,0,MATCH(MID(CELL("filename",$A$1),FIND("]",CELL("filename",$A$1))+1,255),_summary!$U$25:$AI$25,0),140,1),MATCH($A73,_summary!$U$26:$U$54,0))</f>
        <v>0</v>
      </c>
      <c r="H73" s="112">
        <f t="shared" ca="1" si="71"/>
        <v>0</v>
      </c>
      <c r="I73" s="112">
        <f t="shared" ca="1" si="71"/>
        <v>0</v>
      </c>
      <c r="J73" s="112">
        <f t="shared" ca="1" si="71"/>
        <v>0</v>
      </c>
      <c r="K73" s="112">
        <f t="shared" ca="1" si="71"/>
        <v>0</v>
      </c>
      <c r="L73" s="112">
        <f t="shared" ca="1" si="71"/>
        <v>0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0</v>
      </c>
    </row>
    <row r="74" spans="1:13" x14ac:dyDescent="0.25">
      <c r="A74" t="s">
        <v>5</v>
      </c>
      <c r="B74">
        <f t="shared" si="31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>
        <f t="shared" ref="E74:F74" ca="1" si="78">D74-(D74-$G74)/($G$1-D$1)</f>
        <v>0</v>
      </c>
      <c r="F74" s="114">
        <f t="shared" ca="1" si="78"/>
        <v>0</v>
      </c>
      <c r="G74" s="111">
        <f ca="1">INDEX(OFFSET(_summary!$T$26,0,MATCH(MID(CELL("filename",$A$1),FIND("]",CELL("filename",$A$1))+1,255),_summary!$U$25:$AI$25,0),140,1),MATCH($A74,_summary!$U$26:$U$54,0))</f>
        <v>0</v>
      </c>
      <c r="H74" s="112">
        <f t="shared" ca="1" si="71"/>
        <v>0</v>
      </c>
      <c r="I74" s="112">
        <f t="shared" ca="1" si="71"/>
        <v>0</v>
      </c>
      <c r="J74" s="112">
        <f t="shared" ca="1" si="71"/>
        <v>0</v>
      </c>
      <c r="K74" s="112">
        <f t="shared" ca="1" si="71"/>
        <v>0</v>
      </c>
      <c r="L74" s="112">
        <f t="shared" ca="1" si="71"/>
        <v>0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25">
      <c r="A75" t="s">
        <v>23</v>
      </c>
      <c r="B75">
        <f t="shared" si="31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>
        <f t="shared" ref="E75:F75" ca="1" si="79">D75-(D75-$G75)/($G$1-D$1)</f>
        <v>0</v>
      </c>
      <c r="F75" s="114">
        <f t="shared" ca="1" si="79"/>
        <v>0</v>
      </c>
      <c r="G75" s="111">
        <f ca="1">INDEX(OFFSET(_summary!$T$26,0,MATCH(MID(CELL("filename",$A$1),FIND("]",CELL("filename",$A$1))+1,255),_summary!$U$25:$AI$25,0),140,1),MATCH($A75,_summary!$U$26:$U$54,0))</f>
        <v>0</v>
      </c>
      <c r="H75" s="112">
        <f t="shared" ca="1" si="71"/>
        <v>0</v>
      </c>
      <c r="I75" s="112">
        <f t="shared" ca="1" si="71"/>
        <v>0</v>
      </c>
      <c r="J75" s="112">
        <f t="shared" ca="1" si="71"/>
        <v>0</v>
      </c>
      <c r="K75" s="112">
        <f t="shared" ca="1" si="71"/>
        <v>0</v>
      </c>
      <c r="L75" s="112">
        <f t="shared" ca="1" si="71"/>
        <v>0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0</v>
      </c>
    </row>
    <row r="76" spans="1:13" x14ac:dyDescent="0.25">
      <c r="A76" t="s">
        <v>24</v>
      </c>
      <c r="B76">
        <f t="shared" si="31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>
        <f t="shared" ref="E76:F76" ca="1" si="80">D76-(D76-$G76)/($G$1-D$1)</f>
        <v>0</v>
      </c>
      <c r="F76" s="114">
        <f t="shared" ca="1" si="80"/>
        <v>0</v>
      </c>
      <c r="G76" s="111">
        <f ca="1">INDEX(OFFSET(_summary!$T$26,0,MATCH(MID(CELL("filename",$A$1),FIND("]",CELL("filename",$A$1))+1,255),_summary!$U$25:$AI$25,0),140,1),MATCH($A76,_summary!$U$26:$U$54,0))</f>
        <v>0</v>
      </c>
      <c r="H76" s="112">
        <f t="shared" ca="1" si="71"/>
        <v>0</v>
      </c>
      <c r="I76" s="112">
        <f t="shared" ca="1" si="71"/>
        <v>0</v>
      </c>
      <c r="J76" s="112">
        <f t="shared" ca="1" si="71"/>
        <v>0</v>
      </c>
      <c r="K76" s="112">
        <f t="shared" ca="1" si="71"/>
        <v>0</v>
      </c>
      <c r="L76" s="112">
        <f t="shared" ca="1" si="71"/>
        <v>0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0</v>
      </c>
    </row>
    <row r="77" spans="1:13" x14ac:dyDescent="0.25">
      <c r="A77" t="s">
        <v>27</v>
      </c>
      <c r="B77">
        <f t="shared" si="31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>
        <f t="shared" ref="E77:F77" ca="1" si="81">D77-(D77-$G77)/($G$1-D$1)</f>
        <v>0</v>
      </c>
      <c r="F77" s="114">
        <f t="shared" ca="1" si="81"/>
        <v>0</v>
      </c>
      <c r="G77" s="111">
        <f ca="1">INDEX(OFFSET(_summary!$T$26,0,MATCH(MID(CELL("filename",$A$1),FIND("]",CELL("filename",$A$1))+1,255),_summary!$U$25:$AI$25,0),140,1),MATCH($A77,_summary!$U$26:$U$54,0))</f>
        <v>0</v>
      </c>
      <c r="H77" s="112">
        <f t="shared" ca="1" si="71"/>
        <v>0</v>
      </c>
      <c r="I77" s="112">
        <f t="shared" ca="1" si="71"/>
        <v>0</v>
      </c>
      <c r="J77" s="112">
        <f t="shared" ca="1" si="71"/>
        <v>0</v>
      </c>
      <c r="K77" s="112">
        <f t="shared" ca="1" si="71"/>
        <v>0</v>
      </c>
      <c r="L77" s="112">
        <f t="shared" ca="1" si="71"/>
        <v>0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0</v>
      </c>
    </row>
    <row r="78" spans="1:13" x14ac:dyDescent="0.25">
      <c r="A78" t="s">
        <v>29</v>
      </c>
      <c r="B78">
        <f t="shared" si="31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>
        <f t="shared" ref="E78:F78" ca="1" si="82">D78-(D78-$G78)/($G$1-D$1)</f>
        <v>0</v>
      </c>
      <c r="F78" s="114">
        <f t="shared" ca="1" si="82"/>
        <v>0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ca="1" si="71"/>
        <v>0</v>
      </c>
      <c r="I78" s="112">
        <f t="shared" ca="1" si="71"/>
        <v>0</v>
      </c>
      <c r="J78" s="112">
        <f t="shared" ca="1" si="71"/>
        <v>0</v>
      </c>
      <c r="K78" s="112">
        <f t="shared" ca="1" si="71"/>
        <v>0</v>
      </c>
      <c r="L78" s="112">
        <f t="shared" ca="1" si="71"/>
        <v>0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</v>
      </c>
    </row>
    <row r="79" spans="1:13" x14ac:dyDescent="0.25">
      <c r="A79" t="s">
        <v>8</v>
      </c>
      <c r="B79">
        <f t="shared" si="31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>
        <f t="shared" ref="E79:F79" ca="1" si="83">D79-(D79-$G79)/($G$1-D$1)</f>
        <v>0</v>
      </c>
      <c r="F79" s="114">
        <f t="shared" ca="1" si="83"/>
        <v>0</v>
      </c>
      <c r="G79" s="111">
        <f ca="1">INDEX(OFFSET(_summary!$T$26,0,MATCH(MID(CELL("filename",$A$1),FIND("]",CELL("filename",$A$1))+1,255),_summary!$U$25:$AI$25,0),140,1),MATCH($A79,_summary!$U$26:$U$54,0))</f>
        <v>0</v>
      </c>
      <c r="H79" s="112">
        <f t="shared" ca="1" si="71"/>
        <v>0</v>
      </c>
      <c r="I79" s="112">
        <f t="shared" ca="1" si="71"/>
        <v>0</v>
      </c>
      <c r="J79" s="112">
        <f t="shared" ca="1" si="71"/>
        <v>0</v>
      </c>
      <c r="K79" s="112">
        <f t="shared" ca="1" si="71"/>
        <v>0</v>
      </c>
      <c r="L79" s="112">
        <f t="shared" ca="1" si="71"/>
        <v>0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0</v>
      </c>
    </row>
    <row r="80" spans="1:13" x14ac:dyDescent="0.25">
      <c r="A80" t="s">
        <v>6</v>
      </c>
      <c r="B80">
        <f t="shared" si="31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>
        <f t="shared" ref="E80:F80" ca="1" si="84">D80-(D80-$G80)/($G$1-D$1)</f>
        <v>0</v>
      </c>
      <c r="F80" s="114">
        <f t="shared" ca="1" si="84"/>
        <v>0</v>
      </c>
      <c r="G80" s="111">
        <f ca="1">INDEX(OFFSET(_summary!$T$26,0,MATCH(MID(CELL("filename",$A$1),FIND("]",CELL("filename",$A$1))+1,255),_summary!$U$25:$AI$25,0),140,1),MATCH($A80,_summary!$U$26:$U$54,0))</f>
        <v>0</v>
      </c>
      <c r="H80" s="112">
        <f t="shared" ca="1" si="71"/>
        <v>0</v>
      </c>
      <c r="I80" s="112">
        <f t="shared" ca="1" si="71"/>
        <v>0</v>
      </c>
      <c r="J80" s="112">
        <f t="shared" ca="1" si="71"/>
        <v>0</v>
      </c>
      <c r="K80" s="112">
        <f t="shared" ca="1" si="71"/>
        <v>0</v>
      </c>
      <c r="L80" s="112">
        <f t="shared" ca="1" si="71"/>
        <v>0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0</v>
      </c>
    </row>
    <row r="81" spans="1:13" x14ac:dyDescent="0.25">
      <c r="A81" t="s">
        <v>21</v>
      </c>
      <c r="B81">
        <f t="shared" si="31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85">D81-(D81-$G81)/($G$1-D$1)</f>
        <v>0</v>
      </c>
      <c r="F81" s="114">
        <f t="shared" ca="1" si="85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ca="1" si="71"/>
        <v>0</v>
      </c>
      <c r="I81" s="112">
        <f t="shared" ca="1" si="71"/>
        <v>0</v>
      </c>
      <c r="J81" s="112">
        <f t="shared" ca="1" si="71"/>
        <v>0</v>
      </c>
      <c r="K81" s="112">
        <f t="shared" ca="1" si="71"/>
        <v>0</v>
      </c>
      <c r="L81" s="112">
        <f t="shared" ca="1" si="71"/>
        <v>0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25">
      <c r="A82" t="s">
        <v>10</v>
      </c>
      <c r="B82">
        <f t="shared" si="31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>
        <f t="shared" ref="E82:F82" ca="1" si="86">D82-(D82-$G82)/($G$1-D$1)</f>
        <v>0</v>
      </c>
      <c r="F82" s="114">
        <f t="shared" ca="1" si="86"/>
        <v>0</v>
      </c>
      <c r="G82" s="111">
        <f ca="1">INDEX(OFFSET(_summary!$T$26,0,MATCH(MID(CELL("filename",$A$1),FIND("]",CELL("filename",$A$1))+1,255),_summary!$U$25:$AI$25,0),140,1),MATCH($A82,_summary!$U$26:$U$54,0))</f>
        <v>0</v>
      </c>
      <c r="H82" s="112">
        <f t="shared" ca="1" si="71"/>
        <v>0</v>
      </c>
      <c r="I82" s="112">
        <f t="shared" ca="1" si="71"/>
        <v>0</v>
      </c>
      <c r="J82" s="112">
        <f t="shared" ca="1" si="71"/>
        <v>0</v>
      </c>
      <c r="K82" s="112">
        <f t="shared" ca="1" si="71"/>
        <v>0</v>
      </c>
      <c r="L82" s="112">
        <f t="shared" ca="1" si="71"/>
        <v>0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0</v>
      </c>
    </row>
    <row r="83" spans="1:13" x14ac:dyDescent="0.25">
      <c r="A83" t="s">
        <v>20</v>
      </c>
      <c r="B83">
        <f t="shared" si="31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87">D83-(D83-$G83)/($G$1-D$1)</f>
        <v>0</v>
      </c>
      <c r="F83" s="114">
        <f t="shared" ca="1" si="87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98" ca="1" si="88">G83-5*(G83-$M83)/($M$1-G$1)</f>
        <v>0</v>
      </c>
      <c r="I83" s="112">
        <f t="shared" ca="1" si="88"/>
        <v>0</v>
      </c>
      <c r="J83" s="112">
        <f t="shared" ca="1" si="88"/>
        <v>0</v>
      </c>
      <c r="K83" s="112">
        <f t="shared" ca="1" si="88"/>
        <v>0</v>
      </c>
      <c r="L83" s="112">
        <f t="shared" ca="1" si="88"/>
        <v>0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0</v>
      </c>
    </row>
    <row r="84" spans="1:13" x14ac:dyDescent="0.25">
      <c r="A84" t="s">
        <v>26</v>
      </c>
      <c r="B84">
        <f t="shared" si="31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>
        <f t="shared" ref="E84:F84" ca="1" si="89">D84-(D84-$G84)/($G$1-D$1)</f>
        <v>0</v>
      </c>
      <c r="F84" s="114">
        <f t="shared" ca="1" si="89"/>
        <v>0</v>
      </c>
      <c r="G84" s="111">
        <f ca="1">INDEX(OFFSET(_summary!$T$26,0,MATCH(MID(CELL("filename",$A$1),FIND("]",CELL("filename",$A$1))+1,255),_summary!$U$25:$AI$25,0),140,1),MATCH($A84,_summary!$U$26:$U$54,0))</f>
        <v>0</v>
      </c>
      <c r="H84" s="112">
        <f t="shared" ca="1" si="88"/>
        <v>0</v>
      </c>
      <c r="I84" s="112">
        <f t="shared" ca="1" si="88"/>
        <v>0</v>
      </c>
      <c r="J84" s="112">
        <f t="shared" ca="1" si="88"/>
        <v>0</v>
      </c>
      <c r="K84" s="112">
        <f t="shared" ca="1" si="88"/>
        <v>0</v>
      </c>
      <c r="L84" s="112">
        <f t="shared" ca="1" si="88"/>
        <v>0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0</v>
      </c>
    </row>
    <row r="85" spans="1:13" x14ac:dyDescent="0.25">
      <c r="A85" t="s">
        <v>7</v>
      </c>
      <c r="B85">
        <f t="shared" si="31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>
        <f t="shared" ref="E85:F85" ca="1" si="90">D85-(D85-$G85)/($G$1-D$1)</f>
        <v>0</v>
      </c>
      <c r="F85" s="114">
        <f t="shared" ca="1" si="90"/>
        <v>0</v>
      </c>
      <c r="G85" s="111">
        <f ca="1">INDEX(OFFSET(_summary!$T$26,0,MATCH(MID(CELL("filename",$A$1),FIND("]",CELL("filename",$A$1))+1,255),_summary!$U$25:$AI$25,0),140,1),MATCH($A85,_summary!$U$26:$U$54,0))</f>
        <v>0</v>
      </c>
      <c r="H85" s="112">
        <f t="shared" ca="1" si="88"/>
        <v>0</v>
      </c>
      <c r="I85" s="112">
        <f t="shared" ca="1" si="88"/>
        <v>0</v>
      </c>
      <c r="J85" s="112">
        <f t="shared" ca="1" si="88"/>
        <v>0</v>
      </c>
      <c r="K85" s="112">
        <f t="shared" ca="1" si="88"/>
        <v>0</v>
      </c>
      <c r="L85" s="112">
        <f t="shared" ca="1" si="88"/>
        <v>0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0</v>
      </c>
    </row>
    <row r="86" spans="1:13" x14ac:dyDescent="0.25">
      <c r="A86" t="s">
        <v>9</v>
      </c>
      <c r="B86">
        <f t="shared" si="31"/>
        <v>3</v>
      </c>
      <c r="C86" s="114">
        <f ca="1">MAX(0,IFERROR(VLOOKUP(MID(CELL("filename",$A$1),FIND("]",CELL("filename",$A$1))+1,255)&amp;$A86,_datainput!$A$1:$AE$345,4+C$1-1990,FALSE),0))</f>
        <v>1.6283720185810552E-2</v>
      </c>
      <c r="D86" s="114">
        <f ca="1">MAX(0,IFERROR(VLOOKUP(MID(CELL("filename",$A$1),FIND("]",CELL("filename",$A$1))+1,255)&amp;$A86,_datainput!$A$1:$AE$345,4+D$1-1990,FALSE),0))</f>
        <v>1.0769912828433021E-2</v>
      </c>
      <c r="E86" s="114">
        <f t="shared" ref="E86:F86" ca="1" si="91">D86-(D86-$G86)/($G$1-D$1)</f>
        <v>1.0816644578049121E-2</v>
      </c>
      <c r="F86" s="114">
        <f t="shared" ca="1" si="91"/>
        <v>1.0863376327665222E-2</v>
      </c>
      <c r="G86" s="111">
        <f ca="1">INDEX(OFFSET(_summary!$T$26,0,MATCH(MID(CELL("filename",$A$1),FIND("]",CELL("filename",$A$1))+1,255),_summary!$U$25:$AI$25,0),140,1),MATCH($A86,_summary!$U$26:$U$54,0))</f>
        <v>1.0910108077281322E-2</v>
      </c>
      <c r="H86" s="112">
        <f t="shared" ca="1" si="88"/>
        <v>1.0910108077281322E-2</v>
      </c>
      <c r="I86" s="112">
        <f t="shared" ca="1" si="88"/>
        <v>1.0910108077281322E-2</v>
      </c>
      <c r="J86" s="112">
        <f t="shared" ca="1" si="88"/>
        <v>1.0910108077281322E-2</v>
      </c>
      <c r="K86" s="112">
        <f t="shared" ca="1" si="88"/>
        <v>1.0910108077281322E-2</v>
      </c>
      <c r="L86" s="112">
        <f t="shared" ca="1" si="88"/>
        <v>1.0910108077281322E-2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1.0910108077281322E-2</v>
      </c>
    </row>
    <row r="87" spans="1:13" x14ac:dyDescent="0.25">
      <c r="A87" t="s">
        <v>14</v>
      </c>
      <c r="B87">
        <f t="shared" si="31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2">D87-(D87-$G87)/($G$1-D$1)</f>
        <v>0</v>
      </c>
      <c r="F87" s="114">
        <f t="shared" ca="1" si="92"/>
        <v>0</v>
      </c>
      <c r="G87" s="111">
        <f ca="1">INDEX(OFFSET(_summary!$T$26,0,MATCH(MID(CELL("filename",$A$1),FIND("]",CELL("filename",$A$1))+1,255),_summary!$U$25:$AI$25,0),140,1),MATCH($A87,_summary!$U$26:$U$54,0))</f>
        <v>0</v>
      </c>
      <c r="H87" s="112">
        <f t="shared" ca="1" si="88"/>
        <v>0</v>
      </c>
      <c r="I87" s="112">
        <f t="shared" ca="1" si="88"/>
        <v>0</v>
      </c>
      <c r="J87" s="112">
        <f t="shared" ca="1" si="88"/>
        <v>0</v>
      </c>
      <c r="K87" s="112">
        <f t="shared" ca="1" si="88"/>
        <v>0</v>
      </c>
      <c r="L87" s="112">
        <f t="shared" ca="1" si="88"/>
        <v>0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25">
      <c r="A88" t="s">
        <v>4</v>
      </c>
      <c r="B88">
        <f t="shared" si="31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3">D88-(D88-$G88)/($G$1-D$1)</f>
        <v>0</v>
      </c>
      <c r="F88" s="114">
        <f t="shared" ca="1" si="93"/>
        <v>0</v>
      </c>
      <c r="G88" s="111">
        <f ca="1">INDEX(OFFSET(_summary!$T$26,0,MATCH(MID(CELL("filename",$A$1),FIND("]",CELL("filename",$A$1))+1,255),_summary!$U$25:$AI$25,0),140,1),MATCH($A88,_summary!$U$26:$U$54,0))</f>
        <v>0</v>
      </c>
      <c r="H88" s="112">
        <f t="shared" ca="1" si="88"/>
        <v>0</v>
      </c>
      <c r="I88" s="112">
        <f t="shared" ca="1" si="88"/>
        <v>0</v>
      </c>
      <c r="J88" s="112">
        <f t="shared" ca="1" si="88"/>
        <v>0</v>
      </c>
      <c r="K88" s="112">
        <f t="shared" ca="1" si="88"/>
        <v>0</v>
      </c>
      <c r="L88" s="112">
        <f t="shared" ca="1" si="88"/>
        <v>0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0</v>
      </c>
    </row>
    <row r="89" spans="1:13" x14ac:dyDescent="0.25">
      <c r="A89" t="s">
        <v>12</v>
      </c>
      <c r="B89">
        <f t="shared" si="31"/>
        <v>4</v>
      </c>
      <c r="C89" s="114">
        <f ca="1">MAX(0,IFERROR(VLOOKUP(MID(CELL("filename",$A$1),FIND("]",CELL("filename",$A$1))+1,255)&amp;$A89,_datainput!$A$1:$AE$345,4+C$1-1990,FALSE),0))</f>
        <v>6.6249368816399118E-4</v>
      </c>
      <c r="D89" s="114">
        <f ca="1">MAX(0,IFERROR(VLOOKUP(MID(CELL("filename",$A$1),FIND("]",CELL("filename",$A$1))+1,255)&amp;$A89,_datainput!$A$1:$AE$345,4+D$1-1990,FALSE),0))</f>
        <v>8.1743652999577974E-4</v>
      </c>
      <c r="E89" s="114">
        <f t="shared" ref="E89:F89" ca="1" si="94">D89-(D89-$G89)/($G$1-D$1)</f>
        <v>6.1801169828075355E-4</v>
      </c>
      <c r="F89" s="114">
        <f t="shared" ca="1" si="94"/>
        <v>4.1858686656572736E-4</v>
      </c>
      <c r="G89" s="111">
        <f ca="1">INDEX(OFFSET(_summary!$T$26,0,MATCH(MID(CELL("filename",$A$1),FIND("]",CELL("filename",$A$1))+1,255),_summary!$U$25:$AI$25,0),140,1),MATCH($A89,_summary!$U$26:$U$54,0))</f>
        <v>2.191620348507012E-4</v>
      </c>
      <c r="H89" s="112">
        <f t="shared" ca="1" si="88"/>
        <v>2.191620348507012E-4</v>
      </c>
      <c r="I89" s="112">
        <f t="shared" ca="1" si="88"/>
        <v>2.191620348507012E-4</v>
      </c>
      <c r="J89" s="112">
        <f t="shared" ca="1" si="88"/>
        <v>2.191620348507012E-4</v>
      </c>
      <c r="K89" s="112">
        <f t="shared" ca="1" si="88"/>
        <v>2.191620348507012E-4</v>
      </c>
      <c r="L89" s="112">
        <f t="shared" ca="1" si="88"/>
        <v>2.191620348507012E-4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2.191620348507012E-4</v>
      </c>
    </row>
    <row r="90" spans="1:13" x14ac:dyDescent="0.25">
      <c r="A90" t="s">
        <v>1</v>
      </c>
      <c r="B90">
        <f t="shared" si="31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>
        <f t="shared" ref="E90:F90" ca="1" si="95">D90-(D90-$G90)/($G$1-D$1)</f>
        <v>0</v>
      </c>
      <c r="F90" s="114">
        <f t="shared" ca="1" si="95"/>
        <v>0</v>
      </c>
      <c r="G90" s="111">
        <f ca="1">INDEX(OFFSET(_summary!$T$26,0,MATCH(MID(CELL("filename",$A$1),FIND("]",CELL("filename",$A$1))+1,255),_summary!$U$25:$AI$25,0),140,1),MATCH($A90,_summary!$U$26:$U$54,0))</f>
        <v>0</v>
      </c>
      <c r="H90" s="112">
        <f t="shared" ca="1" si="88"/>
        <v>0</v>
      </c>
      <c r="I90" s="112">
        <f t="shared" ca="1" si="88"/>
        <v>0</v>
      </c>
      <c r="J90" s="112">
        <f t="shared" ca="1" si="88"/>
        <v>0</v>
      </c>
      <c r="K90" s="112">
        <f t="shared" ca="1" si="88"/>
        <v>0</v>
      </c>
      <c r="L90" s="112">
        <f t="shared" ca="1" si="88"/>
        <v>0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0</v>
      </c>
    </row>
    <row r="91" spans="1:13" x14ac:dyDescent="0.25">
      <c r="A91" t="s">
        <v>19</v>
      </c>
      <c r="B91">
        <f t="shared" si="31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>
        <f t="shared" ref="E91:F91" ca="1" si="96">D91-(D91-$G91)/($G$1-D$1)</f>
        <v>0</v>
      </c>
      <c r="F91" s="114">
        <f t="shared" ca="1" si="96"/>
        <v>0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ca="1" si="88"/>
        <v>0</v>
      </c>
      <c r="I91" s="112">
        <f t="shared" ca="1" si="88"/>
        <v>0</v>
      </c>
      <c r="J91" s="112">
        <f t="shared" ca="1" si="88"/>
        <v>0</v>
      </c>
      <c r="K91" s="112">
        <f t="shared" ca="1" si="88"/>
        <v>0</v>
      </c>
      <c r="L91" s="112">
        <f t="shared" ca="1" si="88"/>
        <v>0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0</v>
      </c>
    </row>
    <row r="92" spans="1:13" x14ac:dyDescent="0.25">
      <c r="A92" t="s">
        <v>22</v>
      </c>
      <c r="B92">
        <f t="shared" si="31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>
        <f t="shared" ref="E92:F92" ca="1" si="97">D92-(D92-$G92)/($G$1-D$1)</f>
        <v>0</v>
      </c>
      <c r="F92" s="114">
        <f t="shared" ca="1" si="97"/>
        <v>0</v>
      </c>
      <c r="G92" s="111">
        <f ca="1">INDEX(OFFSET(_summary!$T$26,0,MATCH(MID(CELL("filename",$A$1),FIND("]",CELL("filename",$A$1))+1,255),_summary!$U$25:$AI$25,0),140,1),MATCH($A92,_summary!$U$26:$U$54,0))</f>
        <v>0</v>
      </c>
      <c r="H92" s="112">
        <f t="shared" ca="1" si="88"/>
        <v>0</v>
      </c>
      <c r="I92" s="112">
        <f t="shared" ca="1" si="88"/>
        <v>0</v>
      </c>
      <c r="J92" s="112">
        <f t="shared" ca="1" si="88"/>
        <v>0</v>
      </c>
      <c r="K92" s="112">
        <f t="shared" ca="1" si="88"/>
        <v>0</v>
      </c>
      <c r="L92" s="112">
        <f t="shared" ca="1" si="88"/>
        <v>0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0</v>
      </c>
    </row>
    <row r="93" spans="1:13" x14ac:dyDescent="0.25">
      <c r="A93" t="s">
        <v>28</v>
      </c>
      <c r="B93">
        <f t="shared" si="31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>
        <f t="shared" ref="E93:F93" ca="1" si="98">D93-(D93-$G93)/($G$1-D$1)</f>
        <v>0</v>
      </c>
      <c r="F93" s="114">
        <f t="shared" ca="1" si="98"/>
        <v>0</v>
      </c>
      <c r="G93" s="111">
        <f ca="1">INDEX(OFFSET(_summary!$T$26,0,MATCH(MID(CELL("filename",$A$1),FIND("]",CELL("filename",$A$1))+1,255),_summary!$U$25:$AI$25,0),140,1),MATCH($A93,_summary!$U$26:$U$54,0))</f>
        <v>0</v>
      </c>
      <c r="H93" s="112">
        <f t="shared" ca="1" si="88"/>
        <v>0</v>
      </c>
      <c r="I93" s="112">
        <f t="shared" ca="1" si="88"/>
        <v>0</v>
      </c>
      <c r="J93" s="112">
        <f t="shared" ca="1" si="88"/>
        <v>0</v>
      </c>
      <c r="K93" s="112">
        <f t="shared" ca="1" si="88"/>
        <v>0</v>
      </c>
      <c r="L93" s="112">
        <f t="shared" ca="1" si="88"/>
        <v>0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25">
      <c r="A94" t="s">
        <v>13</v>
      </c>
      <c r="B94">
        <f t="shared" si="31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>
        <f t="shared" ref="E94:F94" ca="1" si="99">D94-(D94-$G94)/($G$1-D$1)</f>
        <v>0</v>
      </c>
      <c r="F94" s="114">
        <f t="shared" ca="1" si="99"/>
        <v>0</v>
      </c>
      <c r="G94" s="111">
        <f ca="1">INDEX(OFFSET(_summary!$T$26,0,MATCH(MID(CELL("filename",$A$1),FIND("]",CELL("filename",$A$1))+1,255),_summary!$U$25:$AI$25,0),140,1),MATCH($A94,_summary!$U$26:$U$54,0))</f>
        <v>0</v>
      </c>
      <c r="H94" s="112">
        <f t="shared" ca="1" si="88"/>
        <v>0</v>
      </c>
      <c r="I94" s="112">
        <f t="shared" ca="1" si="88"/>
        <v>0</v>
      </c>
      <c r="J94" s="112">
        <f t="shared" ca="1" si="88"/>
        <v>0</v>
      </c>
      <c r="K94" s="112">
        <f t="shared" ca="1" si="88"/>
        <v>0</v>
      </c>
      <c r="L94" s="112">
        <f t="shared" ca="1" si="88"/>
        <v>0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0</v>
      </c>
    </row>
    <row r="95" spans="1:13" x14ac:dyDescent="0.25">
      <c r="A95" t="s">
        <v>17</v>
      </c>
      <c r="B95">
        <f t="shared" ref="B95:B117" si="100">B66+1</f>
        <v>4</v>
      </c>
      <c r="C95" s="114">
        <f ca="1">MAX(0,IFERROR(VLOOKUP(MID(CELL("filename",$A$1),FIND("]",CELL("filename",$A$1))+1,255)&amp;$A95,_datainput!$A$1:$AE$345,4+C$1-1990,FALSE),0))</f>
        <v>8.8583102306828733E-3</v>
      </c>
      <c r="D95" s="114">
        <f ca="1">MAX(0,IFERROR(VLOOKUP(MID(CELL("filename",$A$1),FIND("]",CELL("filename",$A$1))+1,255)&amp;$A95,_datainput!$A$1:$AE$345,4+D$1-1990,FALSE),0))</f>
        <v>1.5075620476777364E-2</v>
      </c>
      <c r="E95" s="114">
        <f t="shared" ref="E95:F95" ca="1" si="101">D95-(D95-$G95)/($G$1-D$1)</f>
        <v>1.0050413651184909E-2</v>
      </c>
      <c r="F95" s="114">
        <f t="shared" ca="1" si="101"/>
        <v>5.0252068255924546E-3</v>
      </c>
      <c r="G95" s="111">
        <f ca="1">INDEX(OFFSET(_summary!$T$26,0,MATCH(MID(CELL("filename",$A$1),FIND("]",CELL("filename",$A$1))+1,255),_summary!$U$25:$AI$25,0),140,1),MATCH($A95,_summary!$U$26:$U$54,0))</f>
        <v>0</v>
      </c>
      <c r="H95" s="112">
        <f t="shared" ca="1" si="88"/>
        <v>0</v>
      </c>
      <c r="I95" s="112">
        <f t="shared" ca="1" si="88"/>
        <v>0</v>
      </c>
      <c r="J95" s="112">
        <f t="shared" ca="1" si="88"/>
        <v>0</v>
      </c>
      <c r="K95" s="112">
        <f t="shared" ca="1" si="88"/>
        <v>0</v>
      </c>
      <c r="L95" s="112">
        <f t="shared" ca="1" si="88"/>
        <v>0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0</v>
      </c>
    </row>
    <row r="96" spans="1:13" x14ac:dyDescent="0.25">
      <c r="A96" t="s">
        <v>25</v>
      </c>
      <c r="B96">
        <f t="shared" si="100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>
        <f t="shared" ref="E96:F96" ca="1" si="102">D96-(D96-$G96)/($G$1-D$1)</f>
        <v>0</v>
      </c>
      <c r="F96" s="114">
        <f t="shared" ca="1" si="102"/>
        <v>0</v>
      </c>
      <c r="G96" s="111">
        <f ca="1">INDEX(OFFSET(_summary!$T$26,0,MATCH(MID(CELL("filename",$A$1),FIND("]",CELL("filename",$A$1))+1,255),_summary!$U$25:$AI$25,0),140,1),MATCH($A96,_summary!$U$26:$U$54,0))</f>
        <v>0</v>
      </c>
      <c r="H96" s="112">
        <f t="shared" ca="1" si="88"/>
        <v>0</v>
      </c>
      <c r="I96" s="112">
        <f t="shared" ca="1" si="88"/>
        <v>0</v>
      </c>
      <c r="J96" s="112">
        <f t="shared" ca="1" si="88"/>
        <v>0</v>
      </c>
      <c r="K96" s="112">
        <f t="shared" ca="1" si="88"/>
        <v>0</v>
      </c>
      <c r="L96" s="112">
        <f t="shared" ca="1" si="88"/>
        <v>0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0</v>
      </c>
    </row>
    <row r="97" spans="1:13" x14ac:dyDescent="0.25">
      <c r="A97" t="s">
        <v>11</v>
      </c>
      <c r="B97">
        <f t="shared" si="100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>
        <f t="shared" ref="E97:F97" ca="1" si="103">D97-(D97-$G97)/($G$1-D$1)</f>
        <v>0</v>
      </c>
      <c r="F97" s="114">
        <f t="shared" ca="1" si="103"/>
        <v>0</v>
      </c>
      <c r="G97" s="111">
        <f ca="1">INDEX(OFFSET(_summary!$T$26,0,MATCH(MID(CELL("filename",$A$1),FIND("]",CELL("filename",$A$1))+1,255),_summary!$U$25:$AI$25,0),140,1),MATCH($A97,_summary!$U$26:$U$54,0))</f>
        <v>0</v>
      </c>
      <c r="H97" s="112">
        <f t="shared" ca="1" si="88"/>
        <v>0</v>
      </c>
      <c r="I97" s="112">
        <f t="shared" ca="1" si="88"/>
        <v>0</v>
      </c>
      <c r="J97" s="112">
        <f t="shared" ca="1" si="88"/>
        <v>0</v>
      </c>
      <c r="K97" s="112">
        <f t="shared" ca="1" si="88"/>
        <v>0</v>
      </c>
      <c r="L97" s="112">
        <f t="shared" ca="1" si="88"/>
        <v>0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0</v>
      </c>
    </row>
    <row r="98" spans="1:13" x14ac:dyDescent="0.25">
      <c r="A98" t="s">
        <v>3</v>
      </c>
      <c r="B98">
        <f t="shared" si="100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>
        <f t="shared" ref="E98:F98" ca="1" si="104">D98-(D98-$G98)/($G$1-D$1)</f>
        <v>0</v>
      </c>
      <c r="F98" s="114">
        <f t="shared" ca="1" si="104"/>
        <v>0</v>
      </c>
      <c r="G98" s="111">
        <f ca="1">INDEX(OFFSET(_summary!$T$26,0,MATCH(MID(CELL("filename",$A$1),FIND("]",CELL("filename",$A$1))+1,255),_summary!$U$25:$AI$25,0),140,1),MATCH($A98,_summary!$U$26:$U$54,0))</f>
        <v>0</v>
      </c>
      <c r="H98" s="112">
        <f t="shared" ca="1" si="88"/>
        <v>0</v>
      </c>
      <c r="I98" s="112">
        <f t="shared" ca="1" si="88"/>
        <v>0</v>
      </c>
      <c r="J98" s="112">
        <f t="shared" ca="1" si="88"/>
        <v>0</v>
      </c>
      <c r="K98" s="112">
        <f t="shared" ca="1" si="88"/>
        <v>0</v>
      </c>
      <c r="L98" s="112">
        <f t="shared" ca="1" si="88"/>
        <v>0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0</v>
      </c>
    </row>
    <row r="99" spans="1:13" x14ac:dyDescent="0.25">
      <c r="A99" t="s">
        <v>2</v>
      </c>
      <c r="B99">
        <f t="shared" si="100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1.4829786536063941E-3</v>
      </c>
      <c r="E99" s="114">
        <f t="shared" ref="E99:F99" ca="1" si="105">D99-(D99-$G99)/($G$1-D$1)</f>
        <v>9.886524357375962E-4</v>
      </c>
      <c r="F99" s="114">
        <f t="shared" ca="1" si="105"/>
        <v>4.943262178687981E-4</v>
      </c>
      <c r="G99" s="111">
        <f ca="1">INDEX(OFFSET(_summary!$T$26,0,MATCH(MID(CELL("filename",$A$1),FIND("]",CELL("filename",$A$1))+1,255),_summary!$U$25:$AI$25,0),140,1),MATCH($A99,_summary!$U$26:$U$54,0))</f>
        <v>0</v>
      </c>
      <c r="H99" s="112">
        <f t="shared" ref="H99:L114" ca="1" si="106">G99-5*(G99-$M99)/($M$1-G$1)</f>
        <v>0</v>
      </c>
      <c r="I99" s="112">
        <f t="shared" ca="1" si="106"/>
        <v>0</v>
      </c>
      <c r="J99" s="112">
        <f t="shared" ca="1" si="106"/>
        <v>0</v>
      </c>
      <c r="K99" s="112">
        <f t="shared" ca="1" si="106"/>
        <v>0</v>
      </c>
      <c r="L99" s="112">
        <f t="shared" ca="1" si="106"/>
        <v>0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0</v>
      </c>
    </row>
    <row r="100" spans="1:13" x14ac:dyDescent="0.25">
      <c r="A100" t="s">
        <v>16</v>
      </c>
      <c r="B100">
        <f t="shared" si="100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>
        <f t="shared" ref="E100:F100" ca="1" si="107">D100-(D100-$G100)/($G$1-D$1)</f>
        <v>0</v>
      </c>
      <c r="F100" s="114">
        <f t="shared" ca="1" si="107"/>
        <v>0</v>
      </c>
      <c r="G100" s="111">
        <f ca="1">INDEX(OFFSET(_summary!$T$26,0,MATCH(MID(CELL("filename",$A$1),FIND("]",CELL("filename",$A$1))+1,255),_summary!$U$25:$AI$25,0),140,1),MATCH($A100,_summary!$U$26:$U$54,0))</f>
        <v>0</v>
      </c>
      <c r="H100" s="112">
        <f t="shared" ca="1" si="106"/>
        <v>0</v>
      </c>
      <c r="I100" s="112">
        <f t="shared" ca="1" si="106"/>
        <v>0</v>
      </c>
      <c r="J100" s="112">
        <f t="shared" ca="1" si="106"/>
        <v>0</v>
      </c>
      <c r="K100" s="112">
        <f t="shared" ca="1" si="106"/>
        <v>0</v>
      </c>
      <c r="L100" s="112">
        <f t="shared" ca="1" si="106"/>
        <v>0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0</v>
      </c>
    </row>
    <row r="101" spans="1:13" x14ac:dyDescent="0.25">
      <c r="A101" t="s">
        <v>15</v>
      </c>
      <c r="B101">
        <f t="shared" si="100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>
        <f t="shared" ref="E101:F101" ca="1" si="108">D101-(D101-$G101)/($G$1-D$1)</f>
        <v>0</v>
      </c>
      <c r="F101" s="114">
        <f t="shared" ca="1" si="108"/>
        <v>0</v>
      </c>
      <c r="G101" s="111">
        <f ca="1">INDEX(OFFSET(_summary!$T$26,0,MATCH(MID(CELL("filename",$A$1),FIND("]",CELL("filename",$A$1))+1,255),_summary!$U$25:$AI$25,0),140,1),MATCH($A101,_summary!$U$26:$U$54,0))</f>
        <v>0</v>
      </c>
      <c r="H101" s="112">
        <f t="shared" ca="1" si="106"/>
        <v>0</v>
      </c>
      <c r="I101" s="112">
        <f t="shared" ca="1" si="106"/>
        <v>0</v>
      </c>
      <c r="J101" s="112">
        <f t="shared" ca="1" si="106"/>
        <v>0</v>
      </c>
      <c r="K101" s="112">
        <f t="shared" ca="1" si="106"/>
        <v>0</v>
      </c>
      <c r="L101" s="112">
        <f t="shared" ca="1" si="106"/>
        <v>0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0</v>
      </c>
    </row>
    <row r="102" spans="1:13" x14ac:dyDescent="0.25">
      <c r="A102" t="s">
        <v>18</v>
      </c>
      <c r="B102">
        <f t="shared" si="100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>
        <f t="shared" ref="E102:F102" ca="1" si="109">D102-(D102-$G102)/($G$1-D$1)</f>
        <v>0</v>
      </c>
      <c r="F102" s="114">
        <f t="shared" ca="1" si="109"/>
        <v>0</v>
      </c>
      <c r="G102" s="111">
        <f ca="1">INDEX(OFFSET(_summary!$T$26,0,MATCH(MID(CELL("filename",$A$1),FIND("]",CELL("filename",$A$1))+1,255),_summary!$U$25:$AI$25,0),140,1),MATCH($A102,_summary!$U$26:$U$54,0))</f>
        <v>0</v>
      </c>
      <c r="H102" s="112">
        <f t="shared" ca="1" si="106"/>
        <v>0</v>
      </c>
      <c r="I102" s="112">
        <f t="shared" ca="1" si="106"/>
        <v>0</v>
      </c>
      <c r="J102" s="112">
        <f t="shared" ca="1" si="106"/>
        <v>0</v>
      </c>
      <c r="K102" s="112">
        <f t="shared" ca="1" si="106"/>
        <v>0</v>
      </c>
      <c r="L102" s="112">
        <f t="shared" ca="1" si="106"/>
        <v>0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0</v>
      </c>
    </row>
    <row r="103" spans="1:13" x14ac:dyDescent="0.25">
      <c r="A103" t="s">
        <v>5</v>
      </c>
      <c r="B103">
        <f t="shared" si="100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>
        <f t="shared" ref="E103:F103" ca="1" si="110">D103-(D103-$G103)/($G$1-D$1)</f>
        <v>0</v>
      </c>
      <c r="F103" s="114">
        <f t="shared" ca="1" si="110"/>
        <v>0</v>
      </c>
      <c r="G103" s="111">
        <f ca="1">INDEX(OFFSET(_summary!$T$26,0,MATCH(MID(CELL("filename",$A$1),FIND("]",CELL("filename",$A$1))+1,255),_summary!$U$25:$AI$25,0),140,1),MATCH($A103,_summary!$U$26:$U$54,0))</f>
        <v>0</v>
      </c>
      <c r="H103" s="112">
        <f t="shared" ca="1" si="106"/>
        <v>0</v>
      </c>
      <c r="I103" s="112">
        <f t="shared" ca="1" si="106"/>
        <v>0</v>
      </c>
      <c r="J103" s="112">
        <f t="shared" ca="1" si="106"/>
        <v>0</v>
      </c>
      <c r="K103" s="112">
        <f t="shared" ca="1" si="106"/>
        <v>0</v>
      </c>
      <c r="L103" s="112">
        <f t="shared" ca="1" si="106"/>
        <v>0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25">
      <c r="A104" t="s">
        <v>23</v>
      </c>
      <c r="B104">
        <f t="shared" si="100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>
        <f t="shared" ref="E104:F104" ca="1" si="111">D104-(D104-$G104)/($G$1-D$1)</f>
        <v>0</v>
      </c>
      <c r="F104" s="114">
        <f t="shared" ca="1" si="111"/>
        <v>0</v>
      </c>
      <c r="G104" s="111">
        <f ca="1">INDEX(OFFSET(_summary!$T$26,0,MATCH(MID(CELL("filename",$A$1),FIND("]",CELL("filename",$A$1))+1,255),_summary!$U$25:$AI$25,0),140,1),MATCH($A104,_summary!$U$26:$U$54,0))</f>
        <v>0</v>
      </c>
      <c r="H104" s="112">
        <f t="shared" ca="1" si="106"/>
        <v>0</v>
      </c>
      <c r="I104" s="112">
        <f t="shared" ca="1" si="106"/>
        <v>0</v>
      </c>
      <c r="J104" s="112">
        <f t="shared" ca="1" si="106"/>
        <v>0</v>
      </c>
      <c r="K104" s="112">
        <f t="shared" ca="1" si="106"/>
        <v>0</v>
      </c>
      <c r="L104" s="112">
        <f t="shared" ca="1" si="106"/>
        <v>0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0</v>
      </c>
    </row>
    <row r="105" spans="1:13" x14ac:dyDescent="0.25">
      <c r="A105" t="s">
        <v>24</v>
      </c>
      <c r="B105">
        <f t="shared" si="100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>
        <f t="shared" ref="E105:F105" ca="1" si="112">D105-(D105-$G105)/($G$1-D$1)</f>
        <v>0</v>
      </c>
      <c r="F105" s="114">
        <f t="shared" ca="1" si="112"/>
        <v>0</v>
      </c>
      <c r="G105" s="111">
        <f ca="1">INDEX(OFFSET(_summary!$T$26,0,MATCH(MID(CELL("filename",$A$1),FIND("]",CELL("filename",$A$1))+1,255),_summary!$U$25:$AI$25,0),140,1),MATCH($A105,_summary!$U$26:$U$54,0))</f>
        <v>0</v>
      </c>
      <c r="H105" s="112">
        <f t="shared" ca="1" si="106"/>
        <v>0</v>
      </c>
      <c r="I105" s="112">
        <f t="shared" ca="1" si="106"/>
        <v>0</v>
      </c>
      <c r="J105" s="112">
        <f t="shared" ca="1" si="106"/>
        <v>0</v>
      </c>
      <c r="K105" s="112">
        <f t="shared" ca="1" si="106"/>
        <v>0</v>
      </c>
      <c r="L105" s="112">
        <f t="shared" ca="1" si="106"/>
        <v>0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0</v>
      </c>
    </row>
    <row r="106" spans="1:13" x14ac:dyDescent="0.25">
      <c r="A106" t="s">
        <v>27</v>
      </c>
      <c r="B106">
        <f t="shared" si="100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>
        <f t="shared" ref="E106:F106" ca="1" si="113">D106-(D106-$G106)/($G$1-D$1)</f>
        <v>0</v>
      </c>
      <c r="F106" s="114">
        <f t="shared" ca="1" si="113"/>
        <v>0</v>
      </c>
      <c r="G106" s="111">
        <f ca="1">INDEX(OFFSET(_summary!$T$26,0,MATCH(MID(CELL("filename",$A$1),FIND("]",CELL("filename",$A$1))+1,255),_summary!$U$25:$AI$25,0),140,1),MATCH($A106,_summary!$U$26:$U$54,0))</f>
        <v>0</v>
      </c>
      <c r="H106" s="112">
        <f t="shared" ca="1" si="106"/>
        <v>0</v>
      </c>
      <c r="I106" s="112">
        <f t="shared" ca="1" si="106"/>
        <v>0</v>
      </c>
      <c r="J106" s="112">
        <f t="shared" ca="1" si="106"/>
        <v>0</v>
      </c>
      <c r="K106" s="112">
        <f t="shared" ca="1" si="106"/>
        <v>0</v>
      </c>
      <c r="L106" s="112">
        <f t="shared" ca="1" si="106"/>
        <v>0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0</v>
      </c>
    </row>
    <row r="107" spans="1:13" x14ac:dyDescent="0.25">
      <c r="A107" t="s">
        <v>29</v>
      </c>
      <c r="B107">
        <f t="shared" si="100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>
        <f t="shared" ref="E107:F107" ca="1" si="114">D107-(D107-$G107)/($G$1-D$1)</f>
        <v>0</v>
      </c>
      <c r="F107" s="114">
        <f t="shared" ca="1" si="114"/>
        <v>0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ca="1" si="106"/>
        <v>0</v>
      </c>
      <c r="I107" s="112">
        <f t="shared" ca="1" si="106"/>
        <v>0</v>
      </c>
      <c r="J107" s="112">
        <f t="shared" ca="1" si="106"/>
        <v>0</v>
      </c>
      <c r="K107" s="112">
        <f t="shared" ca="1" si="106"/>
        <v>0</v>
      </c>
      <c r="L107" s="112">
        <f t="shared" ca="1" si="106"/>
        <v>0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0</v>
      </c>
    </row>
    <row r="108" spans="1:13" x14ac:dyDescent="0.25">
      <c r="A108" t="s">
        <v>8</v>
      </c>
      <c r="B108">
        <f t="shared" si="100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>
        <f t="shared" ref="E108:F108" ca="1" si="115">D108-(D108-$G108)/($G$1-D$1)</f>
        <v>0</v>
      </c>
      <c r="F108" s="114">
        <f t="shared" ca="1" si="115"/>
        <v>0</v>
      </c>
      <c r="G108" s="111">
        <f ca="1">INDEX(OFFSET(_summary!$T$26,0,MATCH(MID(CELL("filename",$A$1),FIND("]",CELL("filename",$A$1))+1,255),_summary!$U$25:$AI$25,0),140,1),MATCH($A108,_summary!$U$26:$U$54,0))</f>
        <v>0</v>
      </c>
      <c r="H108" s="112">
        <f t="shared" ca="1" si="106"/>
        <v>0</v>
      </c>
      <c r="I108" s="112">
        <f t="shared" ca="1" si="106"/>
        <v>0</v>
      </c>
      <c r="J108" s="112">
        <f t="shared" ca="1" si="106"/>
        <v>0</v>
      </c>
      <c r="K108" s="112">
        <f t="shared" ca="1" si="106"/>
        <v>0</v>
      </c>
      <c r="L108" s="112">
        <f t="shared" ca="1" si="106"/>
        <v>0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0</v>
      </c>
    </row>
    <row r="109" spans="1:13" x14ac:dyDescent="0.25">
      <c r="A109" t="s">
        <v>6</v>
      </c>
      <c r="B109">
        <f t="shared" si="100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>
        <f t="shared" ref="E109:F109" ca="1" si="116">D109-(D109-$G109)/($G$1-D$1)</f>
        <v>0</v>
      </c>
      <c r="F109" s="114">
        <f t="shared" ca="1" si="116"/>
        <v>0</v>
      </c>
      <c r="G109" s="111">
        <f ca="1">INDEX(OFFSET(_summary!$T$26,0,MATCH(MID(CELL("filename",$A$1),FIND("]",CELL("filename",$A$1))+1,255),_summary!$U$25:$AI$25,0),140,1),MATCH($A109,_summary!$U$26:$U$54,0))</f>
        <v>0</v>
      </c>
      <c r="H109" s="112">
        <f t="shared" ca="1" si="106"/>
        <v>0</v>
      </c>
      <c r="I109" s="112">
        <f t="shared" ca="1" si="106"/>
        <v>0</v>
      </c>
      <c r="J109" s="112">
        <f t="shared" ca="1" si="106"/>
        <v>0</v>
      </c>
      <c r="K109" s="112">
        <f t="shared" ca="1" si="106"/>
        <v>0</v>
      </c>
      <c r="L109" s="112">
        <f t="shared" ca="1" si="106"/>
        <v>0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0</v>
      </c>
    </row>
    <row r="110" spans="1:13" x14ac:dyDescent="0.25">
      <c r="A110" t="s">
        <v>21</v>
      </c>
      <c r="B110">
        <f t="shared" si="100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117">D110-(D110-$G110)/($G$1-D$1)</f>
        <v>0</v>
      </c>
      <c r="F110" s="114">
        <f t="shared" ca="1" si="117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ca="1" si="106"/>
        <v>0</v>
      </c>
      <c r="I110" s="112">
        <f t="shared" ca="1" si="106"/>
        <v>0</v>
      </c>
      <c r="J110" s="112">
        <f t="shared" ca="1" si="106"/>
        <v>0</v>
      </c>
      <c r="K110" s="112">
        <f t="shared" ca="1" si="106"/>
        <v>0</v>
      </c>
      <c r="L110" s="112">
        <f t="shared" ca="1" si="106"/>
        <v>0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25">
      <c r="A111" t="s">
        <v>10</v>
      </c>
      <c r="B111">
        <f t="shared" si="100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>
        <f t="shared" ref="E111:F111" ca="1" si="118">D111-(D111-$G111)/($G$1-D$1)</f>
        <v>0</v>
      </c>
      <c r="F111" s="114">
        <f t="shared" ca="1" si="118"/>
        <v>0</v>
      </c>
      <c r="G111" s="111">
        <f ca="1">INDEX(OFFSET(_summary!$T$26,0,MATCH(MID(CELL("filename",$A$1),FIND("]",CELL("filename",$A$1))+1,255),_summary!$U$25:$AI$25,0),140,1),MATCH($A111,_summary!$U$26:$U$54,0))</f>
        <v>0</v>
      </c>
      <c r="H111" s="112">
        <f t="shared" ca="1" si="106"/>
        <v>0</v>
      </c>
      <c r="I111" s="112">
        <f t="shared" ca="1" si="106"/>
        <v>0</v>
      </c>
      <c r="J111" s="112">
        <f t="shared" ca="1" si="106"/>
        <v>0</v>
      </c>
      <c r="K111" s="112">
        <f t="shared" ca="1" si="106"/>
        <v>0</v>
      </c>
      <c r="L111" s="112">
        <f t="shared" ca="1" si="106"/>
        <v>0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0</v>
      </c>
    </row>
    <row r="112" spans="1:13" x14ac:dyDescent="0.25">
      <c r="A112" t="s">
        <v>20</v>
      </c>
      <c r="B112">
        <f t="shared" si="100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119">D112-(D112-$G112)/($G$1-D$1)</f>
        <v>0</v>
      </c>
      <c r="F112" s="114">
        <f t="shared" ca="1" si="119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ca="1" si="106"/>
        <v>0</v>
      </c>
      <c r="I112" s="112">
        <f t="shared" ca="1" si="106"/>
        <v>0</v>
      </c>
      <c r="J112" s="112">
        <f t="shared" ca="1" si="106"/>
        <v>0</v>
      </c>
      <c r="K112" s="112">
        <f t="shared" ca="1" si="106"/>
        <v>0</v>
      </c>
      <c r="L112" s="112">
        <f t="shared" ca="1" si="106"/>
        <v>0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</v>
      </c>
    </row>
    <row r="113" spans="1:13" x14ac:dyDescent="0.25">
      <c r="A113" t="s">
        <v>26</v>
      </c>
      <c r="B113">
        <f t="shared" si="100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>
        <f t="shared" ref="E113:F113" ca="1" si="120">D113-(D113-$G113)/($G$1-D$1)</f>
        <v>0</v>
      </c>
      <c r="F113" s="114">
        <f t="shared" ca="1" si="120"/>
        <v>0</v>
      </c>
      <c r="G113" s="111">
        <f ca="1">INDEX(OFFSET(_summary!$T$26,0,MATCH(MID(CELL("filename",$A$1),FIND("]",CELL("filename",$A$1))+1,255),_summary!$U$25:$AI$25,0),140,1),MATCH($A113,_summary!$U$26:$U$54,0))</f>
        <v>0</v>
      </c>
      <c r="H113" s="112">
        <f t="shared" ca="1" si="106"/>
        <v>0</v>
      </c>
      <c r="I113" s="112">
        <f t="shared" ca="1" si="106"/>
        <v>0</v>
      </c>
      <c r="J113" s="112">
        <f t="shared" ca="1" si="106"/>
        <v>0</v>
      </c>
      <c r="K113" s="112">
        <f t="shared" ca="1" si="106"/>
        <v>0</v>
      </c>
      <c r="L113" s="112">
        <f t="shared" ca="1" si="106"/>
        <v>0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0</v>
      </c>
    </row>
    <row r="114" spans="1:13" x14ac:dyDescent="0.25">
      <c r="A114" t="s">
        <v>7</v>
      </c>
      <c r="B114">
        <f t="shared" si="100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>
        <f t="shared" ref="E114:F114" ca="1" si="121">D114-(D114-$G114)/($G$1-D$1)</f>
        <v>0</v>
      </c>
      <c r="F114" s="114">
        <f t="shared" ca="1" si="121"/>
        <v>0</v>
      </c>
      <c r="G114" s="111">
        <f ca="1">INDEX(OFFSET(_summary!$T$26,0,MATCH(MID(CELL("filename",$A$1),FIND("]",CELL("filename",$A$1))+1,255),_summary!$U$25:$AI$25,0),140,1),MATCH($A114,_summary!$U$26:$U$54,0))</f>
        <v>0</v>
      </c>
      <c r="H114" s="112">
        <f t="shared" ca="1" si="106"/>
        <v>0</v>
      </c>
      <c r="I114" s="112">
        <f t="shared" ca="1" si="106"/>
        <v>0</v>
      </c>
      <c r="J114" s="112">
        <f t="shared" ca="1" si="106"/>
        <v>0</v>
      </c>
      <c r="K114" s="112">
        <f t="shared" ca="1" si="106"/>
        <v>0</v>
      </c>
      <c r="L114" s="112">
        <f t="shared" ca="1" si="106"/>
        <v>0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0</v>
      </c>
    </row>
    <row r="115" spans="1:13" x14ac:dyDescent="0.25">
      <c r="A115" t="s">
        <v>9</v>
      </c>
      <c r="B115">
        <f t="shared" si="100"/>
        <v>4</v>
      </c>
      <c r="C115" s="114">
        <f ca="1">MAX(0,IFERROR(VLOOKUP(MID(CELL("filename",$A$1),FIND("]",CELL("filename",$A$1))+1,255)&amp;$A115,_datainput!$A$1:$AE$345,4+C$1-1990,FALSE),0))</f>
        <v>1.6283720185810552E-2</v>
      </c>
      <c r="D115" s="114">
        <f ca="1">MAX(0,IFERROR(VLOOKUP(MID(CELL("filename",$A$1),FIND("]",CELL("filename",$A$1))+1,255)&amp;$A115,_datainput!$A$1:$AE$345,4+D$1-1990,FALSE),0))</f>
        <v>1.0769912828433021E-2</v>
      </c>
      <c r="E115" s="114">
        <f t="shared" ref="E115:F115" ca="1" si="122">D115-(D115-$G115)/($G$1-D$1)</f>
        <v>1.0816644578049121E-2</v>
      </c>
      <c r="F115" s="114">
        <f t="shared" ca="1" si="122"/>
        <v>1.0863376327665222E-2</v>
      </c>
      <c r="G115" s="111">
        <f ca="1">INDEX(OFFSET(_summary!$T$26,0,MATCH(MID(CELL("filename",$A$1),FIND("]",CELL("filename",$A$1))+1,255),_summary!$U$25:$AI$25,0),140,1),MATCH($A115,_summary!$U$26:$U$54,0))</f>
        <v>1.0910108077281322E-2</v>
      </c>
      <c r="H115" s="112">
        <f t="shared" ref="H115:L117" ca="1" si="123">G115-5*(G115-$M115)/($M$1-G$1)</f>
        <v>1.0910108077281322E-2</v>
      </c>
      <c r="I115" s="112">
        <f t="shared" ca="1" si="123"/>
        <v>1.0910108077281322E-2</v>
      </c>
      <c r="J115" s="112">
        <f t="shared" ca="1" si="123"/>
        <v>1.0910108077281322E-2</v>
      </c>
      <c r="K115" s="112">
        <f t="shared" ca="1" si="123"/>
        <v>1.0910108077281322E-2</v>
      </c>
      <c r="L115" s="112">
        <f t="shared" ca="1" si="123"/>
        <v>1.0910108077281322E-2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1.0910108077281322E-2</v>
      </c>
    </row>
    <row r="116" spans="1:13" x14ac:dyDescent="0.25">
      <c r="A116" t="s">
        <v>14</v>
      </c>
      <c r="B116">
        <f t="shared" si="100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4">D116-(D116-$G116)/($G$1-D$1)</f>
        <v>0</v>
      </c>
      <c r="F116" s="114">
        <f t="shared" ca="1" si="124"/>
        <v>0</v>
      </c>
      <c r="G116" s="111">
        <f ca="1">INDEX(OFFSET(_summary!$T$26,0,MATCH(MID(CELL("filename",$A$1),FIND("]",CELL("filename",$A$1))+1,255),_summary!$U$25:$AI$25,0),140,1),MATCH($A116,_summary!$U$26:$U$54,0))</f>
        <v>0</v>
      </c>
      <c r="H116" s="112">
        <f t="shared" ca="1" si="123"/>
        <v>0</v>
      </c>
      <c r="I116" s="112">
        <f t="shared" ca="1" si="123"/>
        <v>0</v>
      </c>
      <c r="J116" s="112">
        <f t="shared" ca="1" si="123"/>
        <v>0</v>
      </c>
      <c r="K116" s="112">
        <f t="shared" ca="1" si="123"/>
        <v>0</v>
      </c>
      <c r="L116" s="112">
        <f t="shared" ca="1" si="123"/>
        <v>0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25">
      <c r="A117" t="s">
        <v>4</v>
      </c>
      <c r="B117">
        <f t="shared" si="100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5">D117-(D117-$G117)/($G$1-D$1)</f>
        <v>0</v>
      </c>
      <c r="F117" s="114">
        <f t="shared" ca="1" si="125"/>
        <v>0</v>
      </c>
      <c r="G117" s="111">
        <f ca="1">INDEX(OFFSET(_summary!$T$26,0,MATCH(MID(CELL("filename",$A$1),FIND("]",CELL("filename",$A$1))+1,255),_summary!$U$25:$AI$25,0),140,1),MATCH($A117,_summary!$U$26:$U$54,0))</f>
        <v>0</v>
      </c>
      <c r="H117" s="112">
        <f t="shared" ca="1" si="123"/>
        <v>0</v>
      </c>
      <c r="I117" s="112">
        <f t="shared" ca="1" si="123"/>
        <v>0</v>
      </c>
      <c r="J117" s="112">
        <f t="shared" ca="1" si="123"/>
        <v>0</v>
      </c>
      <c r="K117" s="112">
        <f t="shared" ca="1" si="123"/>
        <v>0</v>
      </c>
      <c r="L117" s="112">
        <f t="shared" ca="1" si="123"/>
        <v>0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0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14EA6-B1A4-4981-8595-1B6329DA2C92}">
  <sheetPr>
    <tabColor rgb="FFFFC000"/>
  </sheetPr>
  <dimension ref="A1:R117"/>
  <sheetViews>
    <sheetView workbookViewId="0">
      <selection activeCell="G2" sqref="G2"/>
    </sheetView>
  </sheetViews>
  <sheetFormatPr defaultRowHeight="15" x14ac:dyDescent="0.25"/>
  <cols>
    <col min="8" max="8" width="9.28515625" bestFit="1" customWidth="1" collapsed="1"/>
    <col min="9" max="9" width="9.5703125" bestFit="1" customWidth="1" collapsed="1"/>
    <col min="10" max="10" width="11.5703125" bestFit="1" customWidth="1" collapsed="1"/>
    <col min="11" max="11" width="12.5703125" bestFit="1" customWidth="1" collapsed="1"/>
    <col min="12" max="12" width="14.7109375" bestFit="1" customWidth="1" collapsed="1"/>
  </cols>
  <sheetData>
    <row r="1" spans="1:18" x14ac:dyDescent="0.25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25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>
        <f ca="1">D2-(D2-$G2)/($G$1-D$1)</f>
        <v>0</v>
      </c>
      <c r="F2" s="114">
        <f ca="1">E2-(E2-$G2)/($G$1-E$1)</f>
        <v>0</v>
      </c>
      <c r="G2" s="111">
        <f ca="1">INDEX(OFFSET(_summary!$T$26,0,MATCH(MID(CELL("filename",$A$1),FIND("]",CELL("filename",$A$1))+1,255),_summary!$U$25:$AI$25,0),140,1),MATCH($A2,_summary!$U$26:$U$54,0))</f>
        <v>0</v>
      </c>
      <c r="H2" s="112">
        <f ca="1">G2-5*(G2-$M2)/($M$1-G$1)</f>
        <v>0</v>
      </c>
      <c r="I2" s="112">
        <f t="shared" ref="I2:L2" ca="1" si="0">H2-5*(H2-$M2)/($M$1-H$1)</f>
        <v>0</v>
      </c>
      <c r="J2" s="112">
        <f t="shared" ca="1" si="0"/>
        <v>0</v>
      </c>
      <c r="K2" s="112">
        <f t="shared" ca="1" si="0"/>
        <v>0</v>
      </c>
      <c r="L2" s="112">
        <f t="shared" ca="1" si="0"/>
        <v>0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0</v>
      </c>
      <c r="N2" s="1"/>
      <c r="O2" s="1"/>
      <c r="P2" s="1"/>
      <c r="Q2" s="1"/>
      <c r="R2" s="1"/>
    </row>
    <row r="3" spans="1:18" x14ac:dyDescent="0.25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>
        <f t="shared" ref="E3:F3" ca="1" si="1">D3-(D3-$G3)/($G$1-D$1)</f>
        <v>0</v>
      </c>
      <c r="F3" s="114">
        <f t="shared" ca="1" si="1"/>
        <v>0</v>
      </c>
      <c r="G3" s="111">
        <f ca="1">INDEX(OFFSET(_summary!$T$26,0,MATCH(MID(CELL("filename",$A$1),FIND("]",CELL("filename",$A$1))+1,255),_summary!$U$25:$AI$25,0),140,1),MATCH($A3,_summary!$U$26:$U$54,0))</f>
        <v>0</v>
      </c>
      <c r="H3" s="112">
        <f t="shared" ref="H3:L18" ca="1" si="2">G3-5*(G3-$M3)/($M$1-G$1)</f>
        <v>0</v>
      </c>
      <c r="I3" s="112">
        <f t="shared" ca="1" si="2"/>
        <v>0</v>
      </c>
      <c r="J3" s="112">
        <f t="shared" ca="1" si="2"/>
        <v>0</v>
      </c>
      <c r="K3" s="112">
        <f t="shared" ca="1" si="2"/>
        <v>0</v>
      </c>
      <c r="L3" s="112">
        <f t="shared" ca="1" si="2"/>
        <v>0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0</v>
      </c>
      <c r="N3" s="1"/>
      <c r="O3" s="1"/>
      <c r="P3" s="1"/>
      <c r="Q3" s="1"/>
      <c r="R3" s="1"/>
    </row>
    <row r="4" spans="1:18" x14ac:dyDescent="0.25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>
        <f t="shared" ref="E4:F4" ca="1" si="3">D4-(D4-$G4)/($G$1-D$1)</f>
        <v>0</v>
      </c>
      <c r="F4" s="114">
        <f t="shared" ca="1" si="3"/>
        <v>0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ca="1" si="2"/>
        <v>0</v>
      </c>
      <c r="I4" s="112">
        <f t="shared" ca="1" si="2"/>
        <v>0</v>
      </c>
      <c r="J4" s="112">
        <f t="shared" ca="1" si="2"/>
        <v>0</v>
      </c>
      <c r="K4" s="112">
        <f t="shared" ca="1" si="2"/>
        <v>0</v>
      </c>
      <c r="L4" s="112">
        <f t="shared" ca="1" si="2"/>
        <v>0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0</v>
      </c>
      <c r="N4" s="1"/>
      <c r="O4" s="1"/>
      <c r="P4" s="1"/>
      <c r="Q4" s="1"/>
      <c r="R4" s="1"/>
    </row>
    <row r="5" spans="1:18" x14ac:dyDescent="0.25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>
        <f t="shared" ref="E5:F5" ca="1" si="4">D5-(D5-$G5)/($G$1-D$1)</f>
        <v>0</v>
      </c>
      <c r="F5" s="114">
        <f t="shared" ca="1" si="4"/>
        <v>0</v>
      </c>
      <c r="G5" s="111">
        <f ca="1">INDEX(OFFSET(_summary!$T$26,0,MATCH(MID(CELL("filename",$A$1),FIND("]",CELL("filename",$A$1))+1,255),_summary!$U$25:$AI$25,0),140,1),MATCH($A5,_summary!$U$26:$U$54,0))</f>
        <v>0</v>
      </c>
      <c r="H5" s="112">
        <f t="shared" ca="1" si="2"/>
        <v>0</v>
      </c>
      <c r="I5" s="112">
        <f t="shared" ca="1" si="2"/>
        <v>0</v>
      </c>
      <c r="J5" s="112">
        <f t="shared" ca="1" si="2"/>
        <v>0</v>
      </c>
      <c r="K5" s="112">
        <f t="shared" ca="1" si="2"/>
        <v>0</v>
      </c>
      <c r="L5" s="112">
        <f t="shared" ca="1" si="2"/>
        <v>0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0</v>
      </c>
      <c r="N5" s="1"/>
      <c r="O5" s="1"/>
      <c r="P5" s="1"/>
      <c r="Q5" s="1"/>
      <c r="R5" s="1"/>
    </row>
    <row r="6" spans="1:18" x14ac:dyDescent="0.25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>
        <f t="shared" ref="E6:F6" ca="1" si="5">D6-(D6-$G6)/($G$1-D$1)</f>
        <v>0</v>
      </c>
      <c r="F6" s="114">
        <f t="shared" ca="1" si="5"/>
        <v>0</v>
      </c>
      <c r="G6" s="111">
        <f ca="1">INDEX(OFFSET(_summary!$T$26,0,MATCH(MID(CELL("filename",$A$1),FIND("]",CELL("filename",$A$1))+1,255),_summary!$U$25:$AI$25,0),140,1),MATCH($A6,_summary!$U$26:$U$54,0))</f>
        <v>0</v>
      </c>
      <c r="H6" s="112">
        <f t="shared" ca="1" si="2"/>
        <v>0</v>
      </c>
      <c r="I6" s="112">
        <f t="shared" ca="1" si="2"/>
        <v>0</v>
      </c>
      <c r="J6" s="112">
        <f t="shared" ca="1" si="2"/>
        <v>0</v>
      </c>
      <c r="K6" s="112">
        <f t="shared" ca="1" si="2"/>
        <v>0</v>
      </c>
      <c r="L6" s="112">
        <f t="shared" ca="1" si="2"/>
        <v>0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25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>
        <f t="shared" ref="E7:F7" ca="1" si="6">D7-(D7-$G7)/($G$1-D$1)</f>
        <v>0</v>
      </c>
      <c r="F7" s="114">
        <f t="shared" ca="1" si="6"/>
        <v>0</v>
      </c>
      <c r="G7" s="111">
        <f ca="1">INDEX(OFFSET(_summary!$T$26,0,MATCH(MID(CELL("filename",$A$1),FIND("]",CELL("filename",$A$1))+1,255),_summary!$U$25:$AI$25,0),140,1),MATCH($A7,_summary!$U$26:$U$54,0))</f>
        <v>0</v>
      </c>
      <c r="H7" s="112">
        <f t="shared" ca="1" si="2"/>
        <v>0</v>
      </c>
      <c r="I7" s="112">
        <f t="shared" ca="1" si="2"/>
        <v>0</v>
      </c>
      <c r="J7" s="112">
        <f t="shared" ca="1" si="2"/>
        <v>0</v>
      </c>
      <c r="K7" s="112">
        <f t="shared" ca="1" si="2"/>
        <v>0</v>
      </c>
      <c r="L7" s="112">
        <f t="shared" ca="1" si="2"/>
        <v>0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0</v>
      </c>
    </row>
    <row r="8" spans="1:18" x14ac:dyDescent="0.25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>
        <f t="shared" ref="E8:F8" ca="1" si="7">D8-(D8-$G8)/($G$1-D$1)</f>
        <v>0</v>
      </c>
      <c r="F8" s="114">
        <f t="shared" ca="1" si="7"/>
        <v>0</v>
      </c>
      <c r="G8" s="111">
        <f ca="1">INDEX(OFFSET(_summary!$T$26,0,MATCH(MID(CELL("filename",$A$1),FIND("]",CELL("filename",$A$1))+1,255),_summary!$U$25:$AI$25,0),140,1),MATCH($A8,_summary!$U$26:$U$54,0))</f>
        <v>0</v>
      </c>
      <c r="H8" s="112">
        <f t="shared" ca="1" si="2"/>
        <v>0</v>
      </c>
      <c r="I8" s="112">
        <f t="shared" ca="1" si="2"/>
        <v>0</v>
      </c>
      <c r="J8" s="112">
        <f t="shared" ca="1" si="2"/>
        <v>0</v>
      </c>
      <c r="K8" s="112">
        <f t="shared" ca="1" si="2"/>
        <v>0</v>
      </c>
      <c r="L8" s="112">
        <f t="shared" ca="1" si="2"/>
        <v>0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0</v>
      </c>
    </row>
    <row r="9" spans="1:18" x14ac:dyDescent="0.25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>
        <f t="shared" ref="E9:F9" ca="1" si="8">D9-(D9-$G9)/($G$1-D$1)</f>
        <v>0</v>
      </c>
      <c r="F9" s="114">
        <f t="shared" ca="1" si="8"/>
        <v>0</v>
      </c>
      <c r="G9" s="111">
        <f ca="1">INDEX(OFFSET(_summary!$T$26,0,MATCH(MID(CELL("filename",$A$1),FIND("]",CELL("filename",$A$1))+1,255),_summary!$U$25:$AI$25,0),140,1),MATCH($A9,_summary!$U$26:$U$54,0))</f>
        <v>0</v>
      </c>
      <c r="H9" s="112">
        <f t="shared" ca="1" si="2"/>
        <v>0</v>
      </c>
      <c r="I9" s="112">
        <f t="shared" ca="1" si="2"/>
        <v>0</v>
      </c>
      <c r="J9" s="112">
        <f t="shared" ca="1" si="2"/>
        <v>0</v>
      </c>
      <c r="K9" s="112">
        <f t="shared" ca="1" si="2"/>
        <v>0</v>
      </c>
      <c r="L9" s="112">
        <f t="shared" ca="1" si="2"/>
        <v>0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0</v>
      </c>
    </row>
    <row r="10" spans="1:18" x14ac:dyDescent="0.25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2.0102894007417097E-4</v>
      </c>
      <c r="D10" s="114">
        <f ca="1">MAX(0,IFERROR(VLOOKUP(MID(CELL("filename",$A$1),FIND("]",CELL("filename",$A$1))+1,255)&amp;$A10,_datainput!$A$1:$AE$345,4+D$1-1990,FALSE),0))</f>
        <v>1.8582461776599275E-4</v>
      </c>
      <c r="E10" s="114">
        <f t="shared" ref="E10:F10" ca="1" si="9">D10-(D10-$G10)/($G$1-D$1)</f>
        <v>1.8588506412535756E-4</v>
      </c>
      <c r="F10" s="114">
        <f t="shared" ca="1" si="9"/>
        <v>1.8594551048472236E-4</v>
      </c>
      <c r="G10" s="111">
        <f ca="1">INDEX(OFFSET(_summary!$T$26,0,MATCH(MID(CELL("filename",$A$1),FIND("]",CELL("filename",$A$1))+1,255),_summary!$U$25:$AI$25,0),140,1),MATCH($A10,_summary!$U$26:$U$54,0))</f>
        <v>1.8600595684408716E-4</v>
      </c>
      <c r="H10" s="112">
        <f t="shared" ca="1" si="2"/>
        <v>1.8600595684408716E-4</v>
      </c>
      <c r="I10" s="112">
        <f t="shared" ca="1" si="2"/>
        <v>1.8600595684408716E-4</v>
      </c>
      <c r="J10" s="112">
        <f t="shared" ca="1" si="2"/>
        <v>1.8600595684408716E-4</v>
      </c>
      <c r="K10" s="112">
        <f t="shared" ca="1" si="2"/>
        <v>1.8600595684408716E-4</v>
      </c>
      <c r="L10" s="112">
        <f t="shared" ca="1" si="2"/>
        <v>1.8600595684408716E-4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1.8600595684408716E-4</v>
      </c>
    </row>
    <row r="11" spans="1:18" x14ac:dyDescent="0.25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>
        <f t="shared" ref="E11:F11" ca="1" si="10">D11-(D11-$G11)/($G$1-D$1)</f>
        <v>0</v>
      </c>
      <c r="F11" s="114">
        <f t="shared" ca="1" si="10"/>
        <v>0</v>
      </c>
      <c r="G11" s="111">
        <f ca="1">INDEX(OFFSET(_summary!$T$26,0,MATCH(MID(CELL("filename",$A$1),FIND("]",CELL("filename",$A$1))+1,255),_summary!$U$25:$AI$25,0),140,1),MATCH($A11,_summary!$U$26:$U$54,0))</f>
        <v>0</v>
      </c>
      <c r="H11" s="112">
        <f t="shared" ca="1" si="2"/>
        <v>0</v>
      </c>
      <c r="I11" s="112">
        <f t="shared" ca="1" si="2"/>
        <v>0</v>
      </c>
      <c r="J11" s="112">
        <f t="shared" ca="1" si="2"/>
        <v>0</v>
      </c>
      <c r="K11" s="112">
        <f t="shared" ca="1" si="2"/>
        <v>0</v>
      </c>
      <c r="L11" s="112">
        <f t="shared" ca="1" si="2"/>
        <v>0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0</v>
      </c>
    </row>
    <row r="12" spans="1:18" x14ac:dyDescent="0.25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>
        <f t="shared" ref="E12:F12" ca="1" si="11">D12-(D12-$G12)/($G$1-D$1)</f>
        <v>0</v>
      </c>
      <c r="F12" s="114">
        <f t="shared" ca="1" si="11"/>
        <v>0</v>
      </c>
      <c r="G12" s="111">
        <f ca="1">INDEX(OFFSET(_summary!$T$26,0,MATCH(MID(CELL("filename",$A$1),FIND("]",CELL("filename",$A$1))+1,255),_summary!$U$25:$AI$25,0),140,1),MATCH($A12,_summary!$U$26:$U$54,0))</f>
        <v>0</v>
      </c>
      <c r="H12" s="112">
        <f t="shared" ca="1" si="2"/>
        <v>0</v>
      </c>
      <c r="I12" s="112">
        <f t="shared" ca="1" si="2"/>
        <v>0</v>
      </c>
      <c r="J12" s="112">
        <f t="shared" ca="1" si="2"/>
        <v>0</v>
      </c>
      <c r="K12" s="112">
        <f t="shared" ca="1" si="2"/>
        <v>0</v>
      </c>
      <c r="L12" s="112">
        <f t="shared" ca="1" si="2"/>
        <v>0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0</v>
      </c>
    </row>
    <row r="13" spans="1:18" x14ac:dyDescent="0.25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>
        <f t="shared" ref="E13:F13" ca="1" si="12">D13-(D13-$G13)/($G$1-D$1)</f>
        <v>0</v>
      </c>
      <c r="F13" s="114">
        <f t="shared" ca="1" si="12"/>
        <v>0</v>
      </c>
      <c r="G13" s="111">
        <f ca="1">INDEX(OFFSET(_summary!$T$26,0,MATCH(MID(CELL("filename",$A$1),FIND("]",CELL("filename",$A$1))+1,255),_summary!$U$25:$AI$25,0),140,1),MATCH($A13,_summary!$U$26:$U$54,0))</f>
        <v>0</v>
      </c>
      <c r="H13" s="112">
        <f t="shared" ca="1" si="2"/>
        <v>0</v>
      </c>
      <c r="I13" s="112">
        <f t="shared" ca="1" si="2"/>
        <v>0</v>
      </c>
      <c r="J13" s="112">
        <f t="shared" ca="1" si="2"/>
        <v>0</v>
      </c>
      <c r="K13" s="112">
        <f t="shared" ca="1" si="2"/>
        <v>0</v>
      </c>
      <c r="L13" s="112">
        <f t="shared" ca="1" si="2"/>
        <v>0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0</v>
      </c>
    </row>
    <row r="14" spans="1:18" x14ac:dyDescent="0.25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>
        <f t="shared" ref="E14:F14" ca="1" si="13">D14-(D14-$G14)/($G$1-D$1)</f>
        <v>0</v>
      </c>
      <c r="F14" s="114">
        <f t="shared" ca="1" si="13"/>
        <v>0</v>
      </c>
      <c r="G14" s="111">
        <f ca="1">INDEX(OFFSET(_summary!$T$26,0,MATCH(MID(CELL("filename",$A$1),FIND("]",CELL("filename",$A$1))+1,255),_summary!$U$25:$AI$25,0),140,1),MATCH($A14,_summary!$U$26:$U$54,0))</f>
        <v>0</v>
      </c>
      <c r="H14" s="112">
        <f t="shared" ca="1" si="2"/>
        <v>0</v>
      </c>
      <c r="I14" s="112">
        <f t="shared" ca="1" si="2"/>
        <v>0</v>
      </c>
      <c r="J14" s="112">
        <f t="shared" ca="1" si="2"/>
        <v>0</v>
      </c>
      <c r="K14" s="112">
        <f t="shared" ca="1" si="2"/>
        <v>0</v>
      </c>
      <c r="L14" s="112">
        <f t="shared" ca="1" si="2"/>
        <v>0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0</v>
      </c>
    </row>
    <row r="15" spans="1:18" x14ac:dyDescent="0.25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>
        <f t="shared" ref="E15:F15" ca="1" si="14">D15-(D15-$G15)/($G$1-D$1)</f>
        <v>0</v>
      </c>
      <c r="F15" s="114">
        <f t="shared" ca="1" si="14"/>
        <v>0</v>
      </c>
      <c r="G15" s="111">
        <f ca="1">INDEX(OFFSET(_summary!$T$26,0,MATCH(MID(CELL("filename",$A$1),FIND("]",CELL("filename",$A$1))+1,255),_summary!$U$25:$AI$25,0),140,1),MATCH($A15,_summary!$U$26:$U$54,0))</f>
        <v>0</v>
      </c>
      <c r="H15" s="112">
        <f t="shared" ca="1" si="2"/>
        <v>0</v>
      </c>
      <c r="I15" s="112">
        <f t="shared" ca="1" si="2"/>
        <v>0</v>
      </c>
      <c r="J15" s="112">
        <f t="shared" ca="1" si="2"/>
        <v>0</v>
      </c>
      <c r="K15" s="112">
        <f t="shared" ca="1" si="2"/>
        <v>0</v>
      </c>
      <c r="L15" s="112">
        <f t="shared" ca="1" si="2"/>
        <v>0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0</v>
      </c>
    </row>
    <row r="16" spans="1:18" x14ac:dyDescent="0.25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>
        <f t="shared" ref="E16:F16" ca="1" si="15">D16-(D16-$G16)/($G$1-D$1)</f>
        <v>0</v>
      </c>
      <c r="F16" s="114">
        <f t="shared" ca="1" si="15"/>
        <v>0</v>
      </c>
      <c r="G16" s="111">
        <f ca="1">INDEX(OFFSET(_summary!$T$26,0,MATCH(MID(CELL("filename",$A$1),FIND("]",CELL("filename",$A$1))+1,255),_summary!$U$25:$AI$25,0),140,1),MATCH($A16,_summary!$U$26:$U$54,0))</f>
        <v>0</v>
      </c>
      <c r="H16" s="112">
        <f t="shared" ca="1" si="2"/>
        <v>0</v>
      </c>
      <c r="I16" s="112">
        <f t="shared" ca="1" si="2"/>
        <v>0</v>
      </c>
      <c r="J16" s="112">
        <f t="shared" ca="1" si="2"/>
        <v>0</v>
      </c>
      <c r="K16" s="112">
        <f t="shared" ca="1" si="2"/>
        <v>0</v>
      </c>
      <c r="L16" s="112">
        <f t="shared" ca="1" si="2"/>
        <v>0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25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>
        <f t="shared" ref="E17:F17" ca="1" si="16">D17-(D17-$G17)/($G$1-D$1)</f>
        <v>0</v>
      </c>
      <c r="F17" s="114">
        <f t="shared" ca="1" si="16"/>
        <v>0</v>
      </c>
      <c r="G17" s="111">
        <f ca="1">INDEX(OFFSET(_summary!$T$26,0,MATCH(MID(CELL("filename",$A$1),FIND("]",CELL("filename",$A$1))+1,255),_summary!$U$25:$AI$25,0),140,1),MATCH($A17,_summary!$U$26:$U$54,0))</f>
        <v>0</v>
      </c>
      <c r="H17" s="112">
        <f t="shared" ca="1" si="2"/>
        <v>0</v>
      </c>
      <c r="I17" s="112">
        <f t="shared" ca="1" si="2"/>
        <v>0</v>
      </c>
      <c r="J17" s="112">
        <f t="shared" ca="1" si="2"/>
        <v>0</v>
      </c>
      <c r="K17" s="112">
        <f t="shared" ca="1" si="2"/>
        <v>0</v>
      </c>
      <c r="L17" s="112">
        <f t="shared" ca="1" si="2"/>
        <v>0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0</v>
      </c>
    </row>
    <row r="18" spans="1:13" x14ac:dyDescent="0.25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>
        <f t="shared" ref="E18:F18" ca="1" si="17">D18-(D18-$G18)/($G$1-D$1)</f>
        <v>0</v>
      </c>
      <c r="F18" s="114">
        <f t="shared" ca="1" si="17"/>
        <v>0</v>
      </c>
      <c r="G18" s="111">
        <f ca="1">INDEX(OFFSET(_summary!$T$26,0,MATCH(MID(CELL("filename",$A$1),FIND("]",CELL("filename",$A$1))+1,255),_summary!$U$25:$AI$25,0),140,1),MATCH($A18,_summary!$U$26:$U$54,0))</f>
        <v>0</v>
      </c>
      <c r="H18" s="112">
        <f t="shared" ca="1" si="2"/>
        <v>0</v>
      </c>
      <c r="I18" s="112">
        <f t="shared" ca="1" si="2"/>
        <v>0</v>
      </c>
      <c r="J18" s="112">
        <f t="shared" ca="1" si="2"/>
        <v>0</v>
      </c>
      <c r="K18" s="112">
        <f t="shared" ca="1" si="2"/>
        <v>0</v>
      </c>
      <c r="L18" s="112">
        <f t="shared" ca="1" si="2"/>
        <v>0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0</v>
      </c>
    </row>
    <row r="19" spans="1:13" x14ac:dyDescent="0.25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>
        <f t="shared" ref="E19:F19" ca="1" si="18">D19-(D19-$G19)/($G$1-D$1)</f>
        <v>0</v>
      </c>
      <c r="F19" s="114">
        <f t="shared" ca="1" si="18"/>
        <v>0</v>
      </c>
      <c r="G19" s="111">
        <f ca="1">INDEX(OFFSET(_summary!$T$26,0,MATCH(MID(CELL("filename",$A$1),FIND("]",CELL("filename",$A$1))+1,255),_summary!$U$25:$AI$25,0),140,1),MATCH($A19,_summary!$U$26:$U$54,0))</f>
        <v>0</v>
      </c>
      <c r="H19" s="112">
        <f t="shared" ref="H19:L34" ca="1" si="19">G19-5*(G19-$M19)/($M$1-G$1)</f>
        <v>0</v>
      </c>
      <c r="I19" s="112">
        <f t="shared" ca="1" si="19"/>
        <v>0</v>
      </c>
      <c r="J19" s="112">
        <f t="shared" ca="1" si="19"/>
        <v>0</v>
      </c>
      <c r="K19" s="112">
        <f t="shared" ca="1" si="19"/>
        <v>0</v>
      </c>
      <c r="L19" s="112">
        <f t="shared" ca="1" si="19"/>
        <v>0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0</v>
      </c>
    </row>
    <row r="20" spans="1:13" x14ac:dyDescent="0.25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>
        <f t="shared" ref="E20:F20" ca="1" si="20">D20-(D20-$G20)/($G$1-D$1)</f>
        <v>0</v>
      </c>
      <c r="F20" s="114">
        <f t="shared" ca="1" si="20"/>
        <v>0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ca="1" si="19"/>
        <v>0</v>
      </c>
      <c r="I20" s="112">
        <f t="shared" ca="1" si="19"/>
        <v>0</v>
      </c>
      <c r="J20" s="112">
        <f t="shared" ca="1" si="19"/>
        <v>0</v>
      </c>
      <c r="K20" s="112">
        <f t="shared" ca="1" si="19"/>
        <v>0</v>
      </c>
      <c r="L20" s="112">
        <f t="shared" ca="1" si="19"/>
        <v>0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0</v>
      </c>
    </row>
    <row r="21" spans="1:13" x14ac:dyDescent="0.25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>
        <f t="shared" ref="E21:F21" ca="1" si="21">D21-(D21-$G21)/($G$1-D$1)</f>
        <v>0</v>
      </c>
      <c r="F21" s="114">
        <f t="shared" ca="1" si="21"/>
        <v>0</v>
      </c>
      <c r="G21" s="111">
        <f ca="1">INDEX(OFFSET(_summary!$T$26,0,MATCH(MID(CELL("filename",$A$1),FIND("]",CELL("filename",$A$1))+1,255),_summary!$U$25:$AI$25,0),140,1),MATCH($A21,_summary!$U$26:$U$54,0))</f>
        <v>0</v>
      </c>
      <c r="H21" s="112">
        <f t="shared" ca="1" si="19"/>
        <v>0</v>
      </c>
      <c r="I21" s="112">
        <f t="shared" ca="1" si="19"/>
        <v>0</v>
      </c>
      <c r="J21" s="112">
        <f t="shared" ca="1" si="19"/>
        <v>0</v>
      </c>
      <c r="K21" s="112">
        <f t="shared" ca="1" si="19"/>
        <v>0</v>
      </c>
      <c r="L21" s="112">
        <f t="shared" ca="1" si="19"/>
        <v>0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0</v>
      </c>
    </row>
    <row r="22" spans="1:13" x14ac:dyDescent="0.25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>
        <f t="shared" ref="E22:F22" ca="1" si="22">D22-(D22-$G22)/($G$1-D$1)</f>
        <v>0</v>
      </c>
      <c r="F22" s="114">
        <f t="shared" ca="1" si="22"/>
        <v>0</v>
      </c>
      <c r="G22" s="111">
        <f ca="1">INDEX(OFFSET(_summary!$T$26,0,MATCH(MID(CELL("filename",$A$1),FIND("]",CELL("filename",$A$1))+1,255),_summary!$U$25:$AI$25,0),140,1),MATCH($A22,_summary!$U$26:$U$54,0))</f>
        <v>0</v>
      </c>
      <c r="H22" s="112">
        <f t="shared" ca="1" si="19"/>
        <v>0</v>
      </c>
      <c r="I22" s="112">
        <f t="shared" ca="1" si="19"/>
        <v>0</v>
      </c>
      <c r="J22" s="112">
        <f t="shared" ca="1" si="19"/>
        <v>0</v>
      </c>
      <c r="K22" s="112">
        <f t="shared" ca="1" si="19"/>
        <v>0</v>
      </c>
      <c r="L22" s="112">
        <f t="shared" ca="1" si="19"/>
        <v>0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0</v>
      </c>
    </row>
    <row r="23" spans="1:13" x14ac:dyDescent="0.25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23">D23-(D23-$G23)/($G$1-D$1)</f>
        <v>0</v>
      </c>
      <c r="F23" s="114">
        <f t="shared" ca="1" si="23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ca="1" si="19"/>
        <v>0</v>
      </c>
      <c r="I23" s="112">
        <f t="shared" ca="1" si="19"/>
        <v>0</v>
      </c>
      <c r="J23" s="112">
        <f t="shared" ca="1" si="19"/>
        <v>0</v>
      </c>
      <c r="K23" s="112">
        <f t="shared" ca="1" si="19"/>
        <v>0</v>
      </c>
      <c r="L23" s="112">
        <f t="shared" ca="1" si="19"/>
        <v>0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0</v>
      </c>
    </row>
    <row r="24" spans="1:13" x14ac:dyDescent="0.25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>
        <f t="shared" ref="E24:F24" ca="1" si="24">D24-(D24-$G24)/($G$1-D$1)</f>
        <v>0</v>
      </c>
      <c r="F24" s="114">
        <f t="shared" ca="1" si="24"/>
        <v>0</v>
      </c>
      <c r="G24" s="111">
        <f ca="1">INDEX(OFFSET(_summary!$T$26,0,MATCH(MID(CELL("filename",$A$1),FIND("]",CELL("filename",$A$1))+1,255),_summary!$U$25:$AI$25,0),140,1),MATCH($A24,_summary!$U$26:$U$54,0))</f>
        <v>0</v>
      </c>
      <c r="H24" s="112">
        <f t="shared" ca="1" si="19"/>
        <v>0</v>
      </c>
      <c r="I24" s="112">
        <f t="shared" ca="1" si="19"/>
        <v>0</v>
      </c>
      <c r="J24" s="112">
        <f t="shared" ca="1" si="19"/>
        <v>0</v>
      </c>
      <c r="K24" s="112">
        <f t="shared" ca="1" si="19"/>
        <v>0</v>
      </c>
      <c r="L24" s="112">
        <f t="shared" ca="1" si="19"/>
        <v>0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0</v>
      </c>
    </row>
    <row r="25" spans="1:13" x14ac:dyDescent="0.25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25">D25-(D25-$G25)/($G$1-D$1)</f>
        <v>0</v>
      </c>
      <c r="F25" s="114">
        <f t="shared" ca="1" si="25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ca="1" si="19"/>
        <v>0</v>
      </c>
      <c r="I25" s="112">
        <f t="shared" ca="1" si="19"/>
        <v>0</v>
      </c>
      <c r="J25" s="112">
        <f t="shared" ca="1" si="19"/>
        <v>0</v>
      </c>
      <c r="K25" s="112">
        <f t="shared" ca="1" si="19"/>
        <v>0</v>
      </c>
      <c r="L25" s="112">
        <f t="shared" ca="1" si="19"/>
        <v>0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0</v>
      </c>
    </row>
    <row r="26" spans="1:13" x14ac:dyDescent="0.25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>
        <f t="shared" ref="E26:F26" ca="1" si="26">D26-(D26-$G26)/($G$1-D$1)</f>
        <v>0</v>
      </c>
      <c r="F26" s="114">
        <f t="shared" ca="1" si="26"/>
        <v>0</v>
      </c>
      <c r="G26" s="111">
        <f ca="1">INDEX(OFFSET(_summary!$T$26,0,MATCH(MID(CELL("filename",$A$1),FIND("]",CELL("filename",$A$1))+1,255),_summary!$U$25:$AI$25,0),140,1),MATCH($A26,_summary!$U$26:$U$54,0))</f>
        <v>0</v>
      </c>
      <c r="H26" s="112">
        <f t="shared" ca="1" si="19"/>
        <v>0</v>
      </c>
      <c r="I26" s="112">
        <f t="shared" ca="1" si="19"/>
        <v>0</v>
      </c>
      <c r="J26" s="112">
        <f t="shared" ca="1" si="19"/>
        <v>0</v>
      </c>
      <c r="K26" s="112">
        <f t="shared" ca="1" si="19"/>
        <v>0</v>
      </c>
      <c r="L26" s="112">
        <f t="shared" ca="1" si="19"/>
        <v>0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0</v>
      </c>
    </row>
    <row r="27" spans="1:13" x14ac:dyDescent="0.25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>
        <f t="shared" ref="E27:F27" ca="1" si="27">D27-(D27-$G27)/($G$1-D$1)</f>
        <v>0</v>
      </c>
      <c r="F27" s="114">
        <f t="shared" ca="1" si="27"/>
        <v>0</v>
      </c>
      <c r="G27" s="111">
        <f ca="1">INDEX(OFFSET(_summary!$T$26,0,MATCH(MID(CELL("filename",$A$1),FIND("]",CELL("filename",$A$1))+1,255),_summary!$U$25:$AI$25,0),140,1),MATCH($A27,_summary!$U$26:$U$54,0))</f>
        <v>0</v>
      </c>
      <c r="H27" s="112">
        <f t="shared" ca="1" si="19"/>
        <v>0</v>
      </c>
      <c r="I27" s="112">
        <f t="shared" ca="1" si="19"/>
        <v>0</v>
      </c>
      <c r="J27" s="112">
        <f t="shared" ca="1" si="19"/>
        <v>0</v>
      </c>
      <c r="K27" s="112">
        <f t="shared" ca="1" si="19"/>
        <v>0</v>
      </c>
      <c r="L27" s="112">
        <f t="shared" ca="1" si="19"/>
        <v>0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0</v>
      </c>
    </row>
    <row r="28" spans="1:13" x14ac:dyDescent="0.25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8">D28-(D28-$G28)/($G$1-D$1)</f>
        <v>0</v>
      </c>
      <c r="F28" s="114">
        <f t="shared" ca="1" si="28"/>
        <v>0</v>
      </c>
      <c r="G28" s="111">
        <f ca="1">INDEX(OFFSET(_summary!$T$26,0,MATCH(MID(CELL("filename",$A$1),FIND("]",CELL("filename",$A$1))+1,255),_summary!$U$25:$AI$25,0),140,1),MATCH($A28,_summary!$U$26:$U$54,0))</f>
        <v>0</v>
      </c>
      <c r="H28" s="112">
        <f t="shared" ca="1" si="19"/>
        <v>0</v>
      </c>
      <c r="I28" s="112">
        <f t="shared" ca="1" si="19"/>
        <v>0</v>
      </c>
      <c r="J28" s="112">
        <f t="shared" ca="1" si="19"/>
        <v>0</v>
      </c>
      <c r="K28" s="112">
        <f t="shared" ca="1" si="19"/>
        <v>0</v>
      </c>
      <c r="L28" s="112">
        <f t="shared" ca="1" si="19"/>
        <v>0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0</v>
      </c>
    </row>
    <row r="29" spans="1:13" x14ac:dyDescent="0.25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9">D29-(D29-$G29)/($G$1-D$1)</f>
        <v>0</v>
      </c>
      <c r="F29" s="114">
        <f t="shared" ca="1" si="29"/>
        <v>0</v>
      </c>
      <c r="G29" s="111">
        <f ca="1">INDEX(OFFSET(_summary!$T$26,0,MATCH(MID(CELL("filename",$A$1),FIND("]",CELL("filename",$A$1))+1,255),_summary!$U$25:$AI$25,0),140,1),MATCH($A29,_summary!$U$26:$U$54,0))</f>
        <v>0</v>
      </c>
      <c r="H29" s="112">
        <f t="shared" ca="1" si="19"/>
        <v>0</v>
      </c>
      <c r="I29" s="112">
        <f t="shared" ca="1" si="19"/>
        <v>0</v>
      </c>
      <c r="J29" s="112">
        <f t="shared" ca="1" si="19"/>
        <v>0</v>
      </c>
      <c r="K29" s="112">
        <f t="shared" ca="1" si="19"/>
        <v>0</v>
      </c>
      <c r="L29" s="112">
        <f t="shared" ca="1" si="19"/>
        <v>0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25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30">D30-(D30-$G30)/($G$1-D$1)</f>
        <v>0</v>
      </c>
      <c r="F30" s="114">
        <f t="shared" ca="1" si="30"/>
        <v>0</v>
      </c>
      <c r="G30" s="111">
        <f ca="1">INDEX(OFFSET(_summary!$T$26,0,MATCH(MID(CELL("filename",$A$1),FIND("]",CELL("filename",$A$1))+1,255),_summary!$U$25:$AI$25,0),140,1),MATCH($A30,_summary!$U$26:$U$54,0))</f>
        <v>0</v>
      </c>
      <c r="H30" s="112">
        <f t="shared" ca="1" si="19"/>
        <v>0</v>
      </c>
      <c r="I30" s="112">
        <f t="shared" ca="1" si="19"/>
        <v>0</v>
      </c>
      <c r="J30" s="112">
        <f t="shared" ca="1" si="19"/>
        <v>0</v>
      </c>
      <c r="K30" s="112">
        <f t="shared" ca="1" si="19"/>
        <v>0</v>
      </c>
      <c r="L30" s="112">
        <f t="shared" ca="1" si="19"/>
        <v>0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0</v>
      </c>
    </row>
    <row r="31" spans="1:13" x14ac:dyDescent="0.25">
      <c r="A31" t="s">
        <v>12</v>
      </c>
      <c r="B31">
        <f t="shared" ref="B31:B94" si="31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>
        <f t="shared" ref="E31:F31" ca="1" si="32">D31-(D31-$G31)/($G$1-D$1)</f>
        <v>0</v>
      </c>
      <c r="F31" s="114">
        <f t="shared" ca="1" si="32"/>
        <v>0</v>
      </c>
      <c r="G31" s="111">
        <f ca="1">INDEX(OFFSET(_summary!$T$26,0,MATCH(MID(CELL("filename",$A$1),FIND("]",CELL("filename",$A$1))+1,255),_summary!$U$25:$AI$25,0),140,1),MATCH($A31,_summary!$U$26:$U$54,0))</f>
        <v>0</v>
      </c>
      <c r="H31" s="112">
        <f t="shared" ca="1" si="19"/>
        <v>0</v>
      </c>
      <c r="I31" s="112">
        <f t="shared" ca="1" si="19"/>
        <v>0</v>
      </c>
      <c r="J31" s="112">
        <f t="shared" ca="1" si="19"/>
        <v>0</v>
      </c>
      <c r="K31" s="112">
        <f t="shared" ca="1" si="19"/>
        <v>0</v>
      </c>
      <c r="L31" s="112">
        <f t="shared" ca="1" si="19"/>
        <v>0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0</v>
      </c>
    </row>
    <row r="32" spans="1:13" x14ac:dyDescent="0.25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>
        <f t="shared" ref="E32:F32" ca="1" si="33">D32-(D32-$G32)/($G$1-D$1)</f>
        <v>0</v>
      </c>
      <c r="F32" s="114">
        <f t="shared" ca="1" si="33"/>
        <v>0</v>
      </c>
      <c r="G32" s="111">
        <f ca="1">INDEX(OFFSET(_summary!$T$26,0,MATCH(MID(CELL("filename",$A$1),FIND("]",CELL("filename",$A$1))+1,255),_summary!$U$25:$AI$25,0),140,1),MATCH($A32,_summary!$U$26:$U$54,0))</f>
        <v>0</v>
      </c>
      <c r="H32" s="112">
        <f t="shared" ca="1" si="19"/>
        <v>0</v>
      </c>
      <c r="I32" s="112">
        <f t="shared" ca="1" si="19"/>
        <v>0</v>
      </c>
      <c r="J32" s="112">
        <f t="shared" ca="1" si="19"/>
        <v>0</v>
      </c>
      <c r="K32" s="112">
        <f t="shared" ca="1" si="19"/>
        <v>0</v>
      </c>
      <c r="L32" s="112">
        <f t="shared" ca="1" si="19"/>
        <v>0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0</v>
      </c>
    </row>
    <row r="33" spans="1:13" x14ac:dyDescent="0.25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>
        <f t="shared" ref="E33:F33" ca="1" si="34">D33-(D33-$G33)/($G$1-D$1)</f>
        <v>0</v>
      </c>
      <c r="F33" s="114">
        <f t="shared" ca="1" si="34"/>
        <v>0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ca="1" si="19"/>
        <v>0</v>
      </c>
      <c r="I33" s="112">
        <f t="shared" ca="1" si="19"/>
        <v>0</v>
      </c>
      <c r="J33" s="112">
        <f t="shared" ca="1" si="19"/>
        <v>0</v>
      </c>
      <c r="K33" s="112">
        <f t="shared" ca="1" si="19"/>
        <v>0</v>
      </c>
      <c r="L33" s="112">
        <f t="shared" ca="1" si="19"/>
        <v>0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0</v>
      </c>
    </row>
    <row r="34" spans="1:13" x14ac:dyDescent="0.25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>
        <f t="shared" ref="E34:F34" ca="1" si="35">D34-(D34-$G34)/($G$1-D$1)</f>
        <v>0</v>
      </c>
      <c r="F34" s="114">
        <f t="shared" ca="1" si="35"/>
        <v>0</v>
      </c>
      <c r="G34" s="111">
        <f ca="1">INDEX(OFFSET(_summary!$T$26,0,MATCH(MID(CELL("filename",$A$1),FIND("]",CELL("filename",$A$1))+1,255),_summary!$U$25:$AI$25,0),140,1),MATCH($A34,_summary!$U$26:$U$54,0))</f>
        <v>0</v>
      </c>
      <c r="H34" s="112">
        <f t="shared" ca="1" si="19"/>
        <v>0</v>
      </c>
      <c r="I34" s="112">
        <f t="shared" ca="1" si="19"/>
        <v>0</v>
      </c>
      <c r="J34" s="112">
        <f t="shared" ca="1" si="19"/>
        <v>0</v>
      </c>
      <c r="K34" s="112">
        <f t="shared" ca="1" si="19"/>
        <v>0</v>
      </c>
      <c r="L34" s="112">
        <f t="shared" ca="1" si="19"/>
        <v>0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0</v>
      </c>
    </row>
    <row r="35" spans="1:13" x14ac:dyDescent="0.25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>
        <f t="shared" ref="E35:F35" ca="1" si="36">D35-(D35-$G35)/($G$1-D$1)</f>
        <v>0</v>
      </c>
      <c r="F35" s="114">
        <f t="shared" ca="1" si="36"/>
        <v>0</v>
      </c>
      <c r="G35" s="111">
        <f ca="1">INDEX(OFFSET(_summary!$T$26,0,MATCH(MID(CELL("filename",$A$1),FIND("]",CELL("filename",$A$1))+1,255),_summary!$U$25:$AI$25,0),140,1),MATCH($A35,_summary!$U$26:$U$54,0))</f>
        <v>0</v>
      </c>
      <c r="H35" s="112">
        <f t="shared" ref="H35:L50" ca="1" si="37">G35-5*(G35-$M35)/($M$1-G$1)</f>
        <v>0</v>
      </c>
      <c r="I35" s="112">
        <f t="shared" ca="1" si="37"/>
        <v>0</v>
      </c>
      <c r="J35" s="112">
        <f t="shared" ca="1" si="37"/>
        <v>0</v>
      </c>
      <c r="K35" s="112">
        <f t="shared" ca="1" si="37"/>
        <v>0</v>
      </c>
      <c r="L35" s="112">
        <f t="shared" ca="1" si="37"/>
        <v>0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25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>
        <f t="shared" ref="E36:F36" ca="1" si="38">D36-(D36-$G36)/($G$1-D$1)</f>
        <v>0</v>
      </c>
      <c r="F36" s="114">
        <f t="shared" ca="1" si="38"/>
        <v>0</v>
      </c>
      <c r="G36" s="111">
        <f ca="1">INDEX(OFFSET(_summary!$T$26,0,MATCH(MID(CELL("filename",$A$1),FIND("]",CELL("filename",$A$1))+1,255),_summary!$U$25:$AI$25,0),140,1),MATCH($A36,_summary!$U$26:$U$54,0))</f>
        <v>0</v>
      </c>
      <c r="H36" s="112">
        <f t="shared" ca="1" si="37"/>
        <v>0</v>
      </c>
      <c r="I36" s="112">
        <f t="shared" ca="1" si="37"/>
        <v>0</v>
      </c>
      <c r="J36" s="112">
        <f t="shared" ca="1" si="37"/>
        <v>0</v>
      </c>
      <c r="K36" s="112">
        <f t="shared" ca="1" si="37"/>
        <v>0</v>
      </c>
      <c r="L36" s="112">
        <f t="shared" ca="1" si="37"/>
        <v>0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0</v>
      </c>
    </row>
    <row r="37" spans="1:13" x14ac:dyDescent="0.25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>
        <f t="shared" ref="E37:F37" ca="1" si="39">D37-(D37-$G37)/($G$1-D$1)</f>
        <v>0</v>
      </c>
      <c r="F37" s="114">
        <f t="shared" ca="1" si="39"/>
        <v>0</v>
      </c>
      <c r="G37" s="111">
        <f ca="1">INDEX(OFFSET(_summary!$T$26,0,MATCH(MID(CELL("filename",$A$1),FIND("]",CELL("filename",$A$1))+1,255),_summary!$U$25:$AI$25,0),140,1),MATCH($A37,_summary!$U$26:$U$54,0))</f>
        <v>0</v>
      </c>
      <c r="H37" s="112">
        <f t="shared" ca="1" si="37"/>
        <v>0</v>
      </c>
      <c r="I37" s="112">
        <f t="shared" ca="1" si="37"/>
        <v>0</v>
      </c>
      <c r="J37" s="112">
        <f t="shared" ca="1" si="37"/>
        <v>0</v>
      </c>
      <c r="K37" s="112">
        <f t="shared" ca="1" si="37"/>
        <v>0</v>
      </c>
      <c r="L37" s="112">
        <f t="shared" ca="1" si="37"/>
        <v>0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0</v>
      </c>
    </row>
    <row r="38" spans="1:13" x14ac:dyDescent="0.25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>
        <f t="shared" ref="E38:F38" ca="1" si="40">D38-(D38-$G38)/($G$1-D$1)</f>
        <v>0</v>
      </c>
      <c r="F38" s="114">
        <f t="shared" ca="1" si="40"/>
        <v>0</v>
      </c>
      <c r="G38" s="111">
        <f ca="1">INDEX(OFFSET(_summary!$T$26,0,MATCH(MID(CELL("filename",$A$1),FIND("]",CELL("filename",$A$1))+1,255),_summary!$U$25:$AI$25,0),140,1),MATCH($A38,_summary!$U$26:$U$54,0))</f>
        <v>0</v>
      </c>
      <c r="H38" s="112">
        <f t="shared" ca="1" si="37"/>
        <v>0</v>
      </c>
      <c r="I38" s="112">
        <f t="shared" ca="1" si="37"/>
        <v>0</v>
      </c>
      <c r="J38" s="112">
        <f t="shared" ca="1" si="37"/>
        <v>0</v>
      </c>
      <c r="K38" s="112">
        <f t="shared" ca="1" si="37"/>
        <v>0</v>
      </c>
      <c r="L38" s="112">
        <f t="shared" ca="1" si="37"/>
        <v>0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0</v>
      </c>
    </row>
    <row r="39" spans="1:13" x14ac:dyDescent="0.25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2.0102894007417097E-4</v>
      </c>
      <c r="D39" s="114">
        <f ca="1">MAX(0,IFERROR(VLOOKUP(MID(CELL("filename",$A$1),FIND("]",CELL("filename",$A$1))+1,255)&amp;$A39,_datainput!$A$1:$AE$345,4+D$1-1990,FALSE),0))</f>
        <v>1.8582461776599275E-4</v>
      </c>
      <c r="E39" s="114">
        <f t="shared" ref="E39:F39" ca="1" si="41">D39-(D39-$G39)/($G$1-D$1)</f>
        <v>1.8588506412535756E-4</v>
      </c>
      <c r="F39" s="114">
        <f t="shared" ca="1" si="41"/>
        <v>1.8594551048472236E-4</v>
      </c>
      <c r="G39" s="111">
        <f ca="1">INDEX(OFFSET(_summary!$T$26,0,MATCH(MID(CELL("filename",$A$1),FIND("]",CELL("filename",$A$1))+1,255),_summary!$U$25:$AI$25,0),140,1),MATCH($A39,_summary!$U$26:$U$54,0))</f>
        <v>1.8600595684408716E-4</v>
      </c>
      <c r="H39" s="112">
        <f t="shared" ca="1" si="37"/>
        <v>1.8600595684408716E-4</v>
      </c>
      <c r="I39" s="112">
        <f t="shared" ca="1" si="37"/>
        <v>1.8600595684408716E-4</v>
      </c>
      <c r="J39" s="112">
        <f t="shared" ca="1" si="37"/>
        <v>1.8600595684408716E-4</v>
      </c>
      <c r="K39" s="112">
        <f t="shared" ca="1" si="37"/>
        <v>1.8600595684408716E-4</v>
      </c>
      <c r="L39" s="112">
        <f t="shared" ca="1" si="37"/>
        <v>1.8600595684408716E-4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1.8600595684408716E-4</v>
      </c>
    </row>
    <row r="40" spans="1:13" x14ac:dyDescent="0.25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>
        <f t="shared" ref="E40:F40" ca="1" si="42">D40-(D40-$G40)/($G$1-D$1)</f>
        <v>0</v>
      </c>
      <c r="F40" s="114">
        <f t="shared" ca="1" si="42"/>
        <v>0</v>
      </c>
      <c r="G40" s="111">
        <f ca="1">INDEX(OFFSET(_summary!$T$26,0,MATCH(MID(CELL("filename",$A$1),FIND("]",CELL("filename",$A$1))+1,255),_summary!$U$25:$AI$25,0),140,1),MATCH($A40,_summary!$U$26:$U$54,0))</f>
        <v>0</v>
      </c>
      <c r="H40" s="112">
        <f t="shared" ca="1" si="37"/>
        <v>0</v>
      </c>
      <c r="I40" s="112">
        <f t="shared" ca="1" si="37"/>
        <v>0</v>
      </c>
      <c r="J40" s="112">
        <f t="shared" ca="1" si="37"/>
        <v>0</v>
      </c>
      <c r="K40" s="112">
        <f t="shared" ca="1" si="37"/>
        <v>0</v>
      </c>
      <c r="L40" s="112">
        <f t="shared" ca="1" si="37"/>
        <v>0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0</v>
      </c>
    </row>
    <row r="41" spans="1:13" x14ac:dyDescent="0.25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>
        <f t="shared" ref="E41:F41" ca="1" si="43">D41-(D41-$G41)/($G$1-D$1)</f>
        <v>0</v>
      </c>
      <c r="F41" s="114">
        <f t="shared" ca="1" si="43"/>
        <v>0</v>
      </c>
      <c r="G41" s="111">
        <f ca="1">INDEX(OFFSET(_summary!$T$26,0,MATCH(MID(CELL("filename",$A$1),FIND("]",CELL("filename",$A$1))+1,255),_summary!$U$25:$AI$25,0),140,1),MATCH($A41,_summary!$U$26:$U$54,0))</f>
        <v>0</v>
      </c>
      <c r="H41" s="112">
        <f t="shared" ca="1" si="37"/>
        <v>0</v>
      </c>
      <c r="I41" s="112">
        <f t="shared" ca="1" si="37"/>
        <v>0</v>
      </c>
      <c r="J41" s="112">
        <f t="shared" ca="1" si="37"/>
        <v>0</v>
      </c>
      <c r="K41" s="112">
        <f t="shared" ca="1" si="37"/>
        <v>0</v>
      </c>
      <c r="L41" s="112">
        <f t="shared" ca="1" si="37"/>
        <v>0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0</v>
      </c>
    </row>
    <row r="42" spans="1:13" x14ac:dyDescent="0.25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>
        <f t="shared" ref="E42:F42" ca="1" si="44">D42-(D42-$G42)/($G$1-D$1)</f>
        <v>0</v>
      </c>
      <c r="F42" s="114">
        <f t="shared" ca="1" si="44"/>
        <v>0</v>
      </c>
      <c r="G42" s="111">
        <f ca="1">INDEX(OFFSET(_summary!$T$26,0,MATCH(MID(CELL("filename",$A$1),FIND("]",CELL("filename",$A$1))+1,255),_summary!$U$25:$AI$25,0),140,1),MATCH($A42,_summary!$U$26:$U$54,0))</f>
        <v>0</v>
      </c>
      <c r="H42" s="112">
        <f t="shared" ca="1" si="37"/>
        <v>0</v>
      </c>
      <c r="I42" s="112">
        <f t="shared" ca="1" si="37"/>
        <v>0</v>
      </c>
      <c r="J42" s="112">
        <f t="shared" ca="1" si="37"/>
        <v>0</v>
      </c>
      <c r="K42" s="112">
        <f t="shared" ca="1" si="37"/>
        <v>0</v>
      </c>
      <c r="L42" s="112">
        <f t="shared" ca="1" si="37"/>
        <v>0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0</v>
      </c>
    </row>
    <row r="43" spans="1:13" x14ac:dyDescent="0.25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>
        <f t="shared" ref="E43:F43" ca="1" si="45">D43-(D43-$G43)/($G$1-D$1)</f>
        <v>0</v>
      </c>
      <c r="F43" s="114">
        <f t="shared" ca="1" si="45"/>
        <v>0</v>
      </c>
      <c r="G43" s="111">
        <f ca="1">INDEX(OFFSET(_summary!$T$26,0,MATCH(MID(CELL("filename",$A$1),FIND("]",CELL("filename",$A$1))+1,255),_summary!$U$25:$AI$25,0),140,1),MATCH($A43,_summary!$U$26:$U$54,0))</f>
        <v>0</v>
      </c>
      <c r="H43" s="112">
        <f t="shared" ca="1" si="37"/>
        <v>0</v>
      </c>
      <c r="I43" s="112">
        <f t="shared" ca="1" si="37"/>
        <v>0</v>
      </c>
      <c r="J43" s="112">
        <f t="shared" ca="1" si="37"/>
        <v>0</v>
      </c>
      <c r="K43" s="112">
        <f t="shared" ca="1" si="37"/>
        <v>0</v>
      </c>
      <c r="L43" s="112">
        <f t="shared" ca="1" si="37"/>
        <v>0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0</v>
      </c>
    </row>
    <row r="44" spans="1:13" x14ac:dyDescent="0.25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>
        <f t="shared" ref="E44:F44" ca="1" si="46">D44-(D44-$G44)/($G$1-D$1)</f>
        <v>0</v>
      </c>
      <c r="F44" s="114">
        <f t="shared" ca="1" si="46"/>
        <v>0</v>
      </c>
      <c r="G44" s="111">
        <f ca="1">INDEX(OFFSET(_summary!$T$26,0,MATCH(MID(CELL("filename",$A$1),FIND("]",CELL("filename",$A$1))+1,255),_summary!$U$25:$AI$25,0),140,1),MATCH($A44,_summary!$U$26:$U$54,0))</f>
        <v>0</v>
      </c>
      <c r="H44" s="112">
        <f t="shared" ca="1" si="37"/>
        <v>0</v>
      </c>
      <c r="I44" s="112">
        <f t="shared" ca="1" si="37"/>
        <v>0</v>
      </c>
      <c r="J44" s="112">
        <f t="shared" ca="1" si="37"/>
        <v>0</v>
      </c>
      <c r="K44" s="112">
        <f t="shared" ca="1" si="37"/>
        <v>0</v>
      </c>
      <c r="L44" s="112">
        <f t="shared" ca="1" si="37"/>
        <v>0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0</v>
      </c>
    </row>
    <row r="45" spans="1:13" x14ac:dyDescent="0.25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>
        <f t="shared" ref="E45:F45" ca="1" si="47">D45-(D45-$G45)/($G$1-D$1)</f>
        <v>0</v>
      </c>
      <c r="F45" s="114">
        <f t="shared" ca="1" si="47"/>
        <v>0</v>
      </c>
      <c r="G45" s="111">
        <f ca="1">INDEX(OFFSET(_summary!$T$26,0,MATCH(MID(CELL("filename",$A$1),FIND("]",CELL("filename",$A$1))+1,255),_summary!$U$25:$AI$25,0),140,1),MATCH($A45,_summary!$U$26:$U$54,0))</f>
        <v>0</v>
      </c>
      <c r="H45" s="112">
        <f t="shared" ca="1" si="37"/>
        <v>0</v>
      </c>
      <c r="I45" s="112">
        <f t="shared" ca="1" si="37"/>
        <v>0</v>
      </c>
      <c r="J45" s="112">
        <f t="shared" ca="1" si="37"/>
        <v>0</v>
      </c>
      <c r="K45" s="112">
        <f t="shared" ca="1" si="37"/>
        <v>0</v>
      </c>
      <c r="L45" s="112">
        <f t="shared" ca="1" si="37"/>
        <v>0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25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>
        <f t="shared" ref="E46:F46" ca="1" si="48">D46-(D46-$G46)/($G$1-D$1)</f>
        <v>0</v>
      </c>
      <c r="F46" s="114">
        <f t="shared" ca="1" si="48"/>
        <v>0</v>
      </c>
      <c r="G46" s="111">
        <f ca="1">INDEX(OFFSET(_summary!$T$26,0,MATCH(MID(CELL("filename",$A$1),FIND("]",CELL("filename",$A$1))+1,255),_summary!$U$25:$AI$25,0),140,1),MATCH($A46,_summary!$U$26:$U$54,0))</f>
        <v>0</v>
      </c>
      <c r="H46" s="112">
        <f t="shared" ca="1" si="37"/>
        <v>0</v>
      </c>
      <c r="I46" s="112">
        <f t="shared" ca="1" si="37"/>
        <v>0</v>
      </c>
      <c r="J46" s="112">
        <f t="shared" ca="1" si="37"/>
        <v>0</v>
      </c>
      <c r="K46" s="112">
        <f t="shared" ca="1" si="37"/>
        <v>0</v>
      </c>
      <c r="L46" s="112">
        <f t="shared" ca="1" si="37"/>
        <v>0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0</v>
      </c>
    </row>
    <row r="47" spans="1:13" x14ac:dyDescent="0.25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>
        <f t="shared" ref="E47:F47" ca="1" si="49">D47-(D47-$G47)/($G$1-D$1)</f>
        <v>0</v>
      </c>
      <c r="F47" s="114">
        <f t="shared" ca="1" si="49"/>
        <v>0</v>
      </c>
      <c r="G47" s="111">
        <f ca="1">INDEX(OFFSET(_summary!$T$26,0,MATCH(MID(CELL("filename",$A$1),FIND("]",CELL("filename",$A$1))+1,255),_summary!$U$25:$AI$25,0),140,1),MATCH($A47,_summary!$U$26:$U$54,0))</f>
        <v>0</v>
      </c>
      <c r="H47" s="112">
        <f t="shared" ca="1" si="37"/>
        <v>0</v>
      </c>
      <c r="I47" s="112">
        <f t="shared" ca="1" si="37"/>
        <v>0</v>
      </c>
      <c r="J47" s="112">
        <f t="shared" ca="1" si="37"/>
        <v>0</v>
      </c>
      <c r="K47" s="112">
        <f t="shared" ca="1" si="37"/>
        <v>0</v>
      </c>
      <c r="L47" s="112">
        <f t="shared" ca="1" si="37"/>
        <v>0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0</v>
      </c>
    </row>
    <row r="48" spans="1:13" x14ac:dyDescent="0.25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>
        <f t="shared" ref="E48:F48" ca="1" si="50">D48-(D48-$G48)/($G$1-D$1)</f>
        <v>0</v>
      </c>
      <c r="F48" s="114">
        <f t="shared" ca="1" si="50"/>
        <v>0</v>
      </c>
      <c r="G48" s="111">
        <f ca="1">INDEX(OFFSET(_summary!$T$26,0,MATCH(MID(CELL("filename",$A$1),FIND("]",CELL("filename",$A$1))+1,255),_summary!$U$25:$AI$25,0),140,1),MATCH($A48,_summary!$U$26:$U$54,0))</f>
        <v>0</v>
      </c>
      <c r="H48" s="112">
        <f t="shared" ca="1" si="37"/>
        <v>0</v>
      </c>
      <c r="I48" s="112">
        <f t="shared" ca="1" si="37"/>
        <v>0</v>
      </c>
      <c r="J48" s="112">
        <f t="shared" ca="1" si="37"/>
        <v>0</v>
      </c>
      <c r="K48" s="112">
        <f t="shared" ca="1" si="37"/>
        <v>0</v>
      </c>
      <c r="L48" s="112">
        <f t="shared" ca="1" si="37"/>
        <v>0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0</v>
      </c>
    </row>
    <row r="49" spans="1:13" x14ac:dyDescent="0.25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>
        <f t="shared" ref="E49:F49" ca="1" si="51">D49-(D49-$G49)/($G$1-D$1)</f>
        <v>0</v>
      </c>
      <c r="F49" s="114">
        <f t="shared" ca="1" si="51"/>
        <v>0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ca="1" si="37"/>
        <v>0</v>
      </c>
      <c r="I49" s="112">
        <f t="shared" ca="1" si="37"/>
        <v>0</v>
      </c>
      <c r="J49" s="112">
        <f t="shared" ca="1" si="37"/>
        <v>0</v>
      </c>
      <c r="K49" s="112">
        <f t="shared" ca="1" si="37"/>
        <v>0</v>
      </c>
      <c r="L49" s="112">
        <f t="shared" ca="1" si="37"/>
        <v>0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0</v>
      </c>
    </row>
    <row r="50" spans="1:13" x14ac:dyDescent="0.25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>
        <f t="shared" ref="E50:F50" ca="1" si="52">D50-(D50-$G50)/($G$1-D$1)</f>
        <v>0</v>
      </c>
      <c r="F50" s="114">
        <f t="shared" ca="1" si="52"/>
        <v>0</v>
      </c>
      <c r="G50" s="111">
        <f ca="1">INDEX(OFFSET(_summary!$T$26,0,MATCH(MID(CELL("filename",$A$1),FIND("]",CELL("filename",$A$1))+1,255),_summary!$U$25:$AI$25,0),140,1),MATCH($A50,_summary!$U$26:$U$54,0))</f>
        <v>0</v>
      </c>
      <c r="H50" s="112">
        <f t="shared" ca="1" si="37"/>
        <v>0</v>
      </c>
      <c r="I50" s="112">
        <f t="shared" ca="1" si="37"/>
        <v>0</v>
      </c>
      <c r="J50" s="112">
        <f t="shared" ca="1" si="37"/>
        <v>0</v>
      </c>
      <c r="K50" s="112">
        <f t="shared" ca="1" si="37"/>
        <v>0</v>
      </c>
      <c r="L50" s="112">
        <f t="shared" ca="1" si="37"/>
        <v>0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0</v>
      </c>
    </row>
    <row r="51" spans="1:13" x14ac:dyDescent="0.25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>
        <f t="shared" ref="E51:F51" ca="1" si="53">D51-(D51-$G51)/($G$1-D$1)</f>
        <v>0</v>
      </c>
      <c r="F51" s="114">
        <f t="shared" ca="1" si="53"/>
        <v>0</v>
      </c>
      <c r="G51" s="111">
        <f ca="1">INDEX(OFFSET(_summary!$T$26,0,MATCH(MID(CELL("filename",$A$1),FIND("]",CELL("filename",$A$1))+1,255),_summary!$U$25:$AI$25,0),140,1),MATCH($A51,_summary!$U$26:$U$54,0))</f>
        <v>0</v>
      </c>
      <c r="H51" s="112">
        <f t="shared" ref="H51:L66" ca="1" si="54">G51-5*(G51-$M51)/($M$1-G$1)</f>
        <v>0</v>
      </c>
      <c r="I51" s="112">
        <f t="shared" ca="1" si="54"/>
        <v>0</v>
      </c>
      <c r="J51" s="112">
        <f t="shared" ca="1" si="54"/>
        <v>0</v>
      </c>
      <c r="K51" s="112">
        <f t="shared" ca="1" si="54"/>
        <v>0</v>
      </c>
      <c r="L51" s="112">
        <f t="shared" ca="1" si="54"/>
        <v>0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0</v>
      </c>
    </row>
    <row r="52" spans="1:13" x14ac:dyDescent="0.25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55">D52-(D52-$G52)/($G$1-D$1)</f>
        <v>0</v>
      </c>
      <c r="F52" s="114">
        <f t="shared" ca="1" si="55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ca="1" si="54"/>
        <v>0</v>
      </c>
      <c r="I52" s="112">
        <f t="shared" ca="1" si="54"/>
        <v>0</v>
      </c>
      <c r="J52" s="112">
        <f t="shared" ca="1" si="54"/>
        <v>0</v>
      </c>
      <c r="K52" s="112">
        <f t="shared" ca="1" si="54"/>
        <v>0</v>
      </c>
      <c r="L52" s="112">
        <f t="shared" ca="1" si="54"/>
        <v>0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25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>
        <f t="shared" ref="E53:F53" ca="1" si="56">D53-(D53-$G53)/($G$1-D$1)</f>
        <v>0</v>
      </c>
      <c r="F53" s="114">
        <f t="shared" ca="1" si="56"/>
        <v>0</v>
      </c>
      <c r="G53" s="111">
        <f ca="1">INDEX(OFFSET(_summary!$T$26,0,MATCH(MID(CELL("filename",$A$1),FIND("]",CELL("filename",$A$1))+1,255),_summary!$U$25:$AI$25,0),140,1),MATCH($A53,_summary!$U$26:$U$54,0))</f>
        <v>0</v>
      </c>
      <c r="H53" s="112">
        <f t="shared" ca="1" si="54"/>
        <v>0</v>
      </c>
      <c r="I53" s="112">
        <f t="shared" ca="1" si="54"/>
        <v>0</v>
      </c>
      <c r="J53" s="112">
        <f t="shared" ca="1" si="54"/>
        <v>0</v>
      </c>
      <c r="K53" s="112">
        <f t="shared" ca="1" si="54"/>
        <v>0</v>
      </c>
      <c r="L53" s="112">
        <f t="shared" ca="1" si="54"/>
        <v>0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0</v>
      </c>
    </row>
    <row r="54" spans="1:13" x14ac:dyDescent="0.25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57">D54-(D54-$G54)/($G$1-D$1)</f>
        <v>0</v>
      </c>
      <c r="F54" s="114">
        <f t="shared" ca="1" si="57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ca="1" si="54"/>
        <v>0</v>
      </c>
      <c r="I54" s="112">
        <f t="shared" ca="1" si="54"/>
        <v>0</v>
      </c>
      <c r="J54" s="112">
        <f t="shared" ca="1" si="54"/>
        <v>0</v>
      </c>
      <c r="K54" s="112">
        <f t="shared" ca="1" si="54"/>
        <v>0</v>
      </c>
      <c r="L54" s="112">
        <f t="shared" ca="1" si="54"/>
        <v>0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0</v>
      </c>
    </row>
    <row r="55" spans="1:13" x14ac:dyDescent="0.25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>
        <f t="shared" ref="E55:F55" ca="1" si="58">D55-(D55-$G55)/($G$1-D$1)</f>
        <v>0</v>
      </c>
      <c r="F55" s="114">
        <f t="shared" ca="1" si="58"/>
        <v>0</v>
      </c>
      <c r="G55" s="111">
        <f ca="1">INDEX(OFFSET(_summary!$T$26,0,MATCH(MID(CELL("filename",$A$1),FIND("]",CELL("filename",$A$1))+1,255),_summary!$U$25:$AI$25,0),140,1),MATCH($A55,_summary!$U$26:$U$54,0))</f>
        <v>0</v>
      </c>
      <c r="H55" s="112">
        <f t="shared" ca="1" si="54"/>
        <v>0</v>
      </c>
      <c r="I55" s="112">
        <f t="shared" ca="1" si="54"/>
        <v>0</v>
      </c>
      <c r="J55" s="112">
        <f t="shared" ca="1" si="54"/>
        <v>0</v>
      </c>
      <c r="K55" s="112">
        <f t="shared" ca="1" si="54"/>
        <v>0</v>
      </c>
      <c r="L55" s="112">
        <f t="shared" ca="1" si="54"/>
        <v>0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0</v>
      </c>
    </row>
    <row r="56" spans="1:13" x14ac:dyDescent="0.25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>
        <f t="shared" ref="E56:F56" ca="1" si="59">D56-(D56-$G56)/($G$1-D$1)</f>
        <v>0</v>
      </c>
      <c r="F56" s="114">
        <f t="shared" ca="1" si="59"/>
        <v>0</v>
      </c>
      <c r="G56" s="111">
        <f ca="1">INDEX(OFFSET(_summary!$T$26,0,MATCH(MID(CELL("filename",$A$1),FIND("]",CELL("filename",$A$1))+1,255),_summary!$U$25:$AI$25,0),140,1),MATCH($A56,_summary!$U$26:$U$54,0))</f>
        <v>0</v>
      </c>
      <c r="H56" s="112">
        <f t="shared" ca="1" si="54"/>
        <v>0</v>
      </c>
      <c r="I56" s="112">
        <f t="shared" ca="1" si="54"/>
        <v>0</v>
      </c>
      <c r="J56" s="112">
        <f t="shared" ca="1" si="54"/>
        <v>0</v>
      </c>
      <c r="K56" s="112">
        <f t="shared" ca="1" si="54"/>
        <v>0</v>
      </c>
      <c r="L56" s="112">
        <f t="shared" ca="1" si="54"/>
        <v>0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0</v>
      </c>
    </row>
    <row r="57" spans="1:13" x14ac:dyDescent="0.25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60">D57-(D57-$G57)/($G$1-D$1)</f>
        <v>0</v>
      </c>
      <c r="F57" s="114">
        <f t="shared" ca="1" si="60"/>
        <v>0</v>
      </c>
      <c r="G57" s="111">
        <f ca="1">INDEX(OFFSET(_summary!$T$26,0,MATCH(MID(CELL("filename",$A$1),FIND("]",CELL("filename",$A$1))+1,255),_summary!$U$25:$AI$25,0),140,1),MATCH($A57,_summary!$U$26:$U$54,0))</f>
        <v>0</v>
      </c>
      <c r="H57" s="112">
        <f t="shared" ca="1" si="54"/>
        <v>0</v>
      </c>
      <c r="I57" s="112">
        <f t="shared" ca="1" si="54"/>
        <v>0</v>
      </c>
      <c r="J57" s="112">
        <f t="shared" ca="1" si="54"/>
        <v>0</v>
      </c>
      <c r="K57" s="112">
        <f t="shared" ca="1" si="54"/>
        <v>0</v>
      </c>
      <c r="L57" s="112">
        <f t="shared" ca="1" si="54"/>
        <v>0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25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1">D58-(D58-$G58)/($G$1-D$1)</f>
        <v>0</v>
      </c>
      <c r="F58" s="114">
        <f t="shared" ca="1" si="61"/>
        <v>0</v>
      </c>
      <c r="G58" s="111">
        <f ca="1">INDEX(OFFSET(_summary!$T$26,0,MATCH(MID(CELL("filename",$A$1),FIND("]",CELL("filename",$A$1))+1,255),_summary!$U$25:$AI$25,0),140,1),MATCH($A58,_summary!$U$26:$U$54,0))</f>
        <v>0</v>
      </c>
      <c r="H58" s="112">
        <f t="shared" ca="1" si="54"/>
        <v>0</v>
      </c>
      <c r="I58" s="112">
        <f t="shared" ca="1" si="54"/>
        <v>0</v>
      </c>
      <c r="J58" s="112">
        <f t="shared" ca="1" si="54"/>
        <v>0</v>
      </c>
      <c r="K58" s="112">
        <f t="shared" ca="1" si="54"/>
        <v>0</v>
      </c>
      <c r="L58" s="112">
        <f t="shared" ca="1" si="54"/>
        <v>0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25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2">D59-(D59-$G59)/($G$1-D$1)</f>
        <v>0</v>
      </c>
      <c r="F59" s="114">
        <f t="shared" ca="1" si="62"/>
        <v>0</v>
      </c>
      <c r="G59" s="111">
        <f ca="1">INDEX(OFFSET(_summary!$T$26,0,MATCH(MID(CELL("filename",$A$1),FIND("]",CELL("filename",$A$1))+1,255),_summary!$U$25:$AI$25,0),140,1),MATCH($A59,_summary!$U$26:$U$54,0))</f>
        <v>0</v>
      </c>
      <c r="H59" s="112">
        <f t="shared" ca="1" si="54"/>
        <v>0</v>
      </c>
      <c r="I59" s="112">
        <f t="shared" ca="1" si="54"/>
        <v>0</v>
      </c>
      <c r="J59" s="112">
        <f t="shared" ca="1" si="54"/>
        <v>0</v>
      </c>
      <c r="K59" s="112">
        <f t="shared" ca="1" si="54"/>
        <v>0</v>
      </c>
      <c r="L59" s="112">
        <f t="shared" ca="1" si="54"/>
        <v>0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0</v>
      </c>
    </row>
    <row r="60" spans="1:13" x14ac:dyDescent="0.25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>
        <f t="shared" ref="E60:F60" ca="1" si="63">D60-(D60-$G60)/($G$1-D$1)</f>
        <v>0</v>
      </c>
      <c r="F60" s="114">
        <f t="shared" ca="1" si="63"/>
        <v>0</v>
      </c>
      <c r="G60" s="111">
        <f ca="1">INDEX(OFFSET(_summary!$T$26,0,MATCH(MID(CELL("filename",$A$1),FIND("]",CELL("filename",$A$1))+1,255),_summary!$U$25:$AI$25,0),140,1),MATCH($A60,_summary!$U$26:$U$54,0))</f>
        <v>0</v>
      </c>
      <c r="H60" s="112">
        <f t="shared" ca="1" si="54"/>
        <v>0</v>
      </c>
      <c r="I60" s="112">
        <f t="shared" ca="1" si="54"/>
        <v>0</v>
      </c>
      <c r="J60" s="112">
        <f t="shared" ca="1" si="54"/>
        <v>0</v>
      </c>
      <c r="K60" s="112">
        <f t="shared" ca="1" si="54"/>
        <v>0</v>
      </c>
      <c r="L60" s="112">
        <f t="shared" ca="1" si="54"/>
        <v>0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0</v>
      </c>
    </row>
    <row r="61" spans="1:13" x14ac:dyDescent="0.25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>
        <f t="shared" ref="E61:F61" ca="1" si="64">D61-(D61-$G61)/($G$1-D$1)</f>
        <v>0</v>
      </c>
      <c r="F61" s="114">
        <f t="shared" ca="1" si="64"/>
        <v>0</v>
      </c>
      <c r="G61" s="111">
        <f ca="1">INDEX(OFFSET(_summary!$T$26,0,MATCH(MID(CELL("filename",$A$1),FIND("]",CELL("filename",$A$1))+1,255),_summary!$U$25:$AI$25,0),140,1),MATCH($A61,_summary!$U$26:$U$54,0))</f>
        <v>0</v>
      </c>
      <c r="H61" s="112">
        <f t="shared" ca="1" si="54"/>
        <v>0</v>
      </c>
      <c r="I61" s="112">
        <f t="shared" ca="1" si="54"/>
        <v>0</v>
      </c>
      <c r="J61" s="112">
        <f t="shared" ca="1" si="54"/>
        <v>0</v>
      </c>
      <c r="K61" s="112">
        <f t="shared" ca="1" si="54"/>
        <v>0</v>
      </c>
      <c r="L61" s="112">
        <f t="shared" ca="1" si="54"/>
        <v>0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0</v>
      </c>
    </row>
    <row r="62" spans="1:13" x14ac:dyDescent="0.25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>
        <f t="shared" ref="E62:F62" ca="1" si="65">D62-(D62-$G62)/($G$1-D$1)</f>
        <v>0</v>
      </c>
      <c r="F62" s="114">
        <f t="shared" ca="1" si="65"/>
        <v>0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ca="1" si="54"/>
        <v>0</v>
      </c>
      <c r="I62" s="112">
        <f t="shared" ca="1" si="54"/>
        <v>0</v>
      </c>
      <c r="J62" s="112">
        <f t="shared" ca="1" si="54"/>
        <v>0</v>
      </c>
      <c r="K62" s="112">
        <f t="shared" ca="1" si="54"/>
        <v>0</v>
      </c>
      <c r="L62" s="112">
        <f t="shared" ca="1" si="54"/>
        <v>0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0</v>
      </c>
    </row>
    <row r="63" spans="1:13" x14ac:dyDescent="0.25">
      <c r="A63" t="s">
        <v>22</v>
      </c>
      <c r="B63">
        <f t="shared" si="31"/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>
        <f t="shared" ref="E63:F63" ca="1" si="66">D63-(D63-$G63)/($G$1-D$1)</f>
        <v>0</v>
      </c>
      <c r="F63" s="114">
        <f t="shared" ca="1" si="66"/>
        <v>0</v>
      </c>
      <c r="G63" s="111">
        <f ca="1">INDEX(OFFSET(_summary!$T$26,0,MATCH(MID(CELL("filename",$A$1),FIND("]",CELL("filename",$A$1))+1,255),_summary!$U$25:$AI$25,0),140,1),MATCH($A63,_summary!$U$26:$U$54,0))</f>
        <v>0</v>
      </c>
      <c r="H63" s="112">
        <f t="shared" ca="1" si="54"/>
        <v>0</v>
      </c>
      <c r="I63" s="112">
        <f t="shared" ca="1" si="54"/>
        <v>0</v>
      </c>
      <c r="J63" s="112">
        <f t="shared" ca="1" si="54"/>
        <v>0</v>
      </c>
      <c r="K63" s="112">
        <f t="shared" ca="1" si="54"/>
        <v>0</v>
      </c>
      <c r="L63" s="112">
        <f t="shared" ca="1" si="54"/>
        <v>0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0</v>
      </c>
    </row>
    <row r="64" spans="1:13" x14ac:dyDescent="0.25">
      <c r="A64" t="s">
        <v>28</v>
      </c>
      <c r="B64">
        <f t="shared" si="31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>
        <f t="shared" ref="E64:F64" ca="1" si="67">D64-(D64-$G64)/($G$1-D$1)</f>
        <v>0</v>
      </c>
      <c r="F64" s="114">
        <f t="shared" ca="1" si="67"/>
        <v>0</v>
      </c>
      <c r="G64" s="111">
        <f ca="1">INDEX(OFFSET(_summary!$T$26,0,MATCH(MID(CELL("filename",$A$1),FIND("]",CELL("filename",$A$1))+1,255),_summary!$U$25:$AI$25,0),140,1),MATCH($A64,_summary!$U$26:$U$54,0))</f>
        <v>0</v>
      </c>
      <c r="H64" s="112">
        <f t="shared" ca="1" si="54"/>
        <v>0</v>
      </c>
      <c r="I64" s="112">
        <f t="shared" ca="1" si="54"/>
        <v>0</v>
      </c>
      <c r="J64" s="112">
        <f t="shared" ca="1" si="54"/>
        <v>0</v>
      </c>
      <c r="K64" s="112">
        <f t="shared" ca="1" si="54"/>
        <v>0</v>
      </c>
      <c r="L64" s="112">
        <f t="shared" ca="1" si="54"/>
        <v>0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25">
      <c r="A65" t="s">
        <v>13</v>
      </c>
      <c r="B65">
        <f t="shared" si="31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>
        <f t="shared" ref="E65:F65" ca="1" si="68">D65-(D65-$G65)/($G$1-D$1)</f>
        <v>0</v>
      </c>
      <c r="F65" s="114">
        <f t="shared" ca="1" si="68"/>
        <v>0</v>
      </c>
      <c r="G65" s="111">
        <f ca="1">INDEX(OFFSET(_summary!$T$26,0,MATCH(MID(CELL("filename",$A$1),FIND("]",CELL("filename",$A$1))+1,255),_summary!$U$25:$AI$25,0),140,1),MATCH($A65,_summary!$U$26:$U$54,0))</f>
        <v>0</v>
      </c>
      <c r="H65" s="112">
        <f t="shared" ca="1" si="54"/>
        <v>0</v>
      </c>
      <c r="I65" s="112">
        <f t="shared" ca="1" si="54"/>
        <v>0</v>
      </c>
      <c r="J65" s="112">
        <f t="shared" ca="1" si="54"/>
        <v>0</v>
      </c>
      <c r="K65" s="112">
        <f t="shared" ca="1" si="54"/>
        <v>0</v>
      </c>
      <c r="L65" s="112">
        <f t="shared" ca="1" si="54"/>
        <v>0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0</v>
      </c>
    </row>
    <row r="66" spans="1:13" x14ac:dyDescent="0.25">
      <c r="A66" t="s">
        <v>17</v>
      </c>
      <c r="B66">
        <f t="shared" si="31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>
        <f t="shared" ref="E66:F66" ca="1" si="69">D66-(D66-$G66)/($G$1-D$1)</f>
        <v>0</v>
      </c>
      <c r="F66" s="114">
        <f t="shared" ca="1" si="69"/>
        <v>0</v>
      </c>
      <c r="G66" s="111">
        <f ca="1">INDEX(OFFSET(_summary!$T$26,0,MATCH(MID(CELL("filename",$A$1),FIND("]",CELL("filename",$A$1))+1,255),_summary!$U$25:$AI$25,0),140,1),MATCH($A66,_summary!$U$26:$U$54,0))</f>
        <v>0</v>
      </c>
      <c r="H66" s="112">
        <f t="shared" ca="1" si="54"/>
        <v>0</v>
      </c>
      <c r="I66" s="112">
        <f t="shared" ca="1" si="54"/>
        <v>0</v>
      </c>
      <c r="J66" s="112">
        <f t="shared" ca="1" si="54"/>
        <v>0</v>
      </c>
      <c r="K66" s="112">
        <f t="shared" ca="1" si="54"/>
        <v>0</v>
      </c>
      <c r="L66" s="112">
        <f t="shared" ca="1" si="54"/>
        <v>0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0</v>
      </c>
    </row>
    <row r="67" spans="1:13" x14ac:dyDescent="0.25">
      <c r="A67" t="s">
        <v>25</v>
      </c>
      <c r="B67">
        <f t="shared" si="31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>
        <f t="shared" ref="E67:F67" ca="1" si="70">D67-(D67-$G67)/($G$1-D$1)</f>
        <v>0</v>
      </c>
      <c r="F67" s="114">
        <f t="shared" ca="1" si="70"/>
        <v>0</v>
      </c>
      <c r="G67" s="111">
        <f ca="1">INDEX(OFFSET(_summary!$T$26,0,MATCH(MID(CELL("filename",$A$1),FIND("]",CELL("filename",$A$1))+1,255),_summary!$U$25:$AI$25,0),140,1),MATCH($A67,_summary!$U$26:$U$54,0))</f>
        <v>0</v>
      </c>
      <c r="H67" s="112">
        <f t="shared" ref="H67:L82" ca="1" si="71">G67-5*(G67-$M67)/($M$1-G$1)</f>
        <v>0</v>
      </c>
      <c r="I67" s="112">
        <f t="shared" ca="1" si="71"/>
        <v>0</v>
      </c>
      <c r="J67" s="112">
        <f t="shared" ca="1" si="71"/>
        <v>0</v>
      </c>
      <c r="K67" s="112">
        <f t="shared" ca="1" si="71"/>
        <v>0</v>
      </c>
      <c r="L67" s="112">
        <f t="shared" ca="1" si="71"/>
        <v>0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0</v>
      </c>
    </row>
    <row r="68" spans="1:13" x14ac:dyDescent="0.25">
      <c r="A68" t="s">
        <v>11</v>
      </c>
      <c r="B68">
        <f t="shared" si="31"/>
        <v>3</v>
      </c>
      <c r="C68" s="114">
        <f ca="1">MAX(0,IFERROR(VLOOKUP(MID(CELL("filename",$A$1),FIND("]",CELL("filename",$A$1))+1,255)&amp;$A68,_datainput!$A$1:$AE$345,4+C$1-1990,FALSE),0))</f>
        <v>2.0102894007417097E-4</v>
      </c>
      <c r="D68" s="114">
        <f ca="1">MAX(0,IFERROR(VLOOKUP(MID(CELL("filename",$A$1),FIND("]",CELL("filename",$A$1))+1,255)&amp;$A68,_datainput!$A$1:$AE$345,4+D$1-1990,FALSE),0))</f>
        <v>1.8582461776599275E-4</v>
      </c>
      <c r="E68" s="114">
        <f t="shared" ref="E68:F68" ca="1" si="72">D68-(D68-$G68)/($G$1-D$1)</f>
        <v>1.8588506412535756E-4</v>
      </c>
      <c r="F68" s="114">
        <f t="shared" ca="1" si="72"/>
        <v>1.8594551048472236E-4</v>
      </c>
      <c r="G68" s="111">
        <f ca="1">INDEX(OFFSET(_summary!$T$26,0,MATCH(MID(CELL("filename",$A$1),FIND("]",CELL("filename",$A$1))+1,255),_summary!$U$25:$AI$25,0),140,1),MATCH($A68,_summary!$U$26:$U$54,0))</f>
        <v>1.8600595684408716E-4</v>
      </c>
      <c r="H68" s="112">
        <f t="shared" ca="1" si="71"/>
        <v>1.8600595684408716E-4</v>
      </c>
      <c r="I68" s="112">
        <f t="shared" ca="1" si="71"/>
        <v>1.8600595684408716E-4</v>
      </c>
      <c r="J68" s="112">
        <f t="shared" ca="1" si="71"/>
        <v>1.8600595684408716E-4</v>
      </c>
      <c r="K68" s="112">
        <f t="shared" ca="1" si="71"/>
        <v>1.8600595684408716E-4</v>
      </c>
      <c r="L68" s="112">
        <f t="shared" ca="1" si="71"/>
        <v>1.8600595684408716E-4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1.8600595684408716E-4</v>
      </c>
    </row>
    <row r="69" spans="1:13" x14ac:dyDescent="0.25">
      <c r="A69" t="s">
        <v>3</v>
      </c>
      <c r="B69">
        <f t="shared" si="31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>
        <f t="shared" ref="E69:F69" ca="1" si="73">D69-(D69-$G69)/($G$1-D$1)</f>
        <v>0</v>
      </c>
      <c r="F69" s="114">
        <f t="shared" ca="1" si="73"/>
        <v>0</v>
      </c>
      <c r="G69" s="111">
        <f ca="1">INDEX(OFFSET(_summary!$T$26,0,MATCH(MID(CELL("filename",$A$1),FIND("]",CELL("filename",$A$1))+1,255),_summary!$U$25:$AI$25,0),140,1),MATCH($A69,_summary!$U$26:$U$54,0))</f>
        <v>0</v>
      </c>
      <c r="H69" s="112">
        <f t="shared" ca="1" si="71"/>
        <v>0</v>
      </c>
      <c r="I69" s="112">
        <f t="shared" ca="1" si="71"/>
        <v>0</v>
      </c>
      <c r="J69" s="112">
        <f t="shared" ca="1" si="71"/>
        <v>0</v>
      </c>
      <c r="K69" s="112">
        <f t="shared" ca="1" si="71"/>
        <v>0</v>
      </c>
      <c r="L69" s="112">
        <f t="shared" ca="1" si="71"/>
        <v>0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0</v>
      </c>
    </row>
    <row r="70" spans="1:13" x14ac:dyDescent="0.25">
      <c r="A70" t="s">
        <v>2</v>
      </c>
      <c r="B70">
        <f t="shared" si="31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>
        <f t="shared" ref="E70:F70" ca="1" si="74">D70-(D70-$G70)/($G$1-D$1)</f>
        <v>0</v>
      </c>
      <c r="F70" s="114">
        <f t="shared" ca="1" si="74"/>
        <v>0</v>
      </c>
      <c r="G70" s="111">
        <f ca="1">INDEX(OFFSET(_summary!$T$26,0,MATCH(MID(CELL("filename",$A$1),FIND("]",CELL("filename",$A$1))+1,255),_summary!$U$25:$AI$25,0),140,1),MATCH($A70,_summary!$U$26:$U$54,0))</f>
        <v>0</v>
      </c>
      <c r="H70" s="112">
        <f t="shared" ca="1" si="71"/>
        <v>0</v>
      </c>
      <c r="I70" s="112">
        <f t="shared" ca="1" si="71"/>
        <v>0</v>
      </c>
      <c r="J70" s="112">
        <f t="shared" ca="1" si="71"/>
        <v>0</v>
      </c>
      <c r="K70" s="112">
        <f t="shared" ca="1" si="71"/>
        <v>0</v>
      </c>
      <c r="L70" s="112">
        <f t="shared" ca="1" si="71"/>
        <v>0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0</v>
      </c>
    </row>
    <row r="71" spans="1:13" x14ac:dyDescent="0.25">
      <c r="A71" t="s">
        <v>16</v>
      </c>
      <c r="B71">
        <f t="shared" si="31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>
        <f t="shared" ref="E71:F71" ca="1" si="75">D71-(D71-$G71)/($G$1-D$1)</f>
        <v>0</v>
      </c>
      <c r="F71" s="114">
        <f t="shared" ca="1" si="75"/>
        <v>0</v>
      </c>
      <c r="G71" s="111">
        <f ca="1">INDEX(OFFSET(_summary!$T$26,0,MATCH(MID(CELL("filename",$A$1),FIND("]",CELL("filename",$A$1))+1,255),_summary!$U$25:$AI$25,0),140,1),MATCH($A71,_summary!$U$26:$U$54,0))</f>
        <v>0</v>
      </c>
      <c r="H71" s="112">
        <f t="shared" ca="1" si="71"/>
        <v>0</v>
      </c>
      <c r="I71" s="112">
        <f t="shared" ca="1" si="71"/>
        <v>0</v>
      </c>
      <c r="J71" s="112">
        <f t="shared" ca="1" si="71"/>
        <v>0</v>
      </c>
      <c r="K71" s="112">
        <f t="shared" ca="1" si="71"/>
        <v>0</v>
      </c>
      <c r="L71" s="112">
        <f t="shared" ca="1" si="71"/>
        <v>0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0</v>
      </c>
    </row>
    <row r="72" spans="1:13" x14ac:dyDescent="0.25">
      <c r="A72" t="s">
        <v>15</v>
      </c>
      <c r="B72">
        <f t="shared" si="31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>
        <f t="shared" ref="E72:F72" ca="1" si="76">D72-(D72-$G72)/($G$1-D$1)</f>
        <v>0</v>
      </c>
      <c r="F72" s="114">
        <f t="shared" ca="1" si="76"/>
        <v>0</v>
      </c>
      <c r="G72" s="111">
        <f ca="1">INDEX(OFFSET(_summary!$T$26,0,MATCH(MID(CELL("filename",$A$1),FIND("]",CELL("filename",$A$1))+1,255),_summary!$U$25:$AI$25,0),140,1),MATCH($A72,_summary!$U$26:$U$54,0))</f>
        <v>0</v>
      </c>
      <c r="H72" s="112">
        <f t="shared" ca="1" si="71"/>
        <v>0</v>
      </c>
      <c r="I72" s="112">
        <f t="shared" ca="1" si="71"/>
        <v>0</v>
      </c>
      <c r="J72" s="112">
        <f t="shared" ca="1" si="71"/>
        <v>0</v>
      </c>
      <c r="K72" s="112">
        <f t="shared" ca="1" si="71"/>
        <v>0</v>
      </c>
      <c r="L72" s="112">
        <f t="shared" ca="1" si="71"/>
        <v>0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0</v>
      </c>
    </row>
    <row r="73" spans="1:13" x14ac:dyDescent="0.25">
      <c r="A73" t="s">
        <v>18</v>
      </c>
      <c r="B73">
        <f t="shared" si="31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>
        <f t="shared" ref="E73:F73" ca="1" si="77">D73-(D73-$G73)/($G$1-D$1)</f>
        <v>0</v>
      </c>
      <c r="F73" s="114">
        <f t="shared" ca="1" si="77"/>
        <v>0</v>
      </c>
      <c r="G73" s="111">
        <f ca="1">INDEX(OFFSET(_summary!$T$26,0,MATCH(MID(CELL("filename",$A$1),FIND("]",CELL("filename",$A$1))+1,255),_summary!$U$25:$AI$25,0),140,1),MATCH($A73,_summary!$U$26:$U$54,0))</f>
        <v>0</v>
      </c>
      <c r="H73" s="112">
        <f t="shared" ca="1" si="71"/>
        <v>0</v>
      </c>
      <c r="I73" s="112">
        <f t="shared" ca="1" si="71"/>
        <v>0</v>
      </c>
      <c r="J73" s="112">
        <f t="shared" ca="1" si="71"/>
        <v>0</v>
      </c>
      <c r="K73" s="112">
        <f t="shared" ca="1" si="71"/>
        <v>0</v>
      </c>
      <c r="L73" s="112">
        <f t="shared" ca="1" si="71"/>
        <v>0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0</v>
      </c>
    </row>
    <row r="74" spans="1:13" x14ac:dyDescent="0.25">
      <c r="A74" t="s">
        <v>5</v>
      </c>
      <c r="B74">
        <f t="shared" si="31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>
        <f t="shared" ref="E74:F74" ca="1" si="78">D74-(D74-$G74)/($G$1-D$1)</f>
        <v>0</v>
      </c>
      <c r="F74" s="114">
        <f t="shared" ca="1" si="78"/>
        <v>0</v>
      </c>
      <c r="G74" s="111">
        <f ca="1">INDEX(OFFSET(_summary!$T$26,0,MATCH(MID(CELL("filename",$A$1),FIND("]",CELL("filename",$A$1))+1,255),_summary!$U$25:$AI$25,0),140,1),MATCH($A74,_summary!$U$26:$U$54,0))</f>
        <v>0</v>
      </c>
      <c r="H74" s="112">
        <f t="shared" ca="1" si="71"/>
        <v>0</v>
      </c>
      <c r="I74" s="112">
        <f t="shared" ca="1" si="71"/>
        <v>0</v>
      </c>
      <c r="J74" s="112">
        <f t="shared" ca="1" si="71"/>
        <v>0</v>
      </c>
      <c r="K74" s="112">
        <f t="shared" ca="1" si="71"/>
        <v>0</v>
      </c>
      <c r="L74" s="112">
        <f t="shared" ca="1" si="71"/>
        <v>0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25">
      <c r="A75" t="s">
        <v>23</v>
      </c>
      <c r="B75">
        <f t="shared" si="31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>
        <f t="shared" ref="E75:F75" ca="1" si="79">D75-(D75-$G75)/($G$1-D$1)</f>
        <v>0</v>
      </c>
      <c r="F75" s="114">
        <f t="shared" ca="1" si="79"/>
        <v>0</v>
      </c>
      <c r="G75" s="111">
        <f ca="1">INDEX(OFFSET(_summary!$T$26,0,MATCH(MID(CELL("filename",$A$1),FIND("]",CELL("filename",$A$1))+1,255),_summary!$U$25:$AI$25,0),140,1),MATCH($A75,_summary!$U$26:$U$54,0))</f>
        <v>0</v>
      </c>
      <c r="H75" s="112">
        <f t="shared" ca="1" si="71"/>
        <v>0</v>
      </c>
      <c r="I75" s="112">
        <f t="shared" ca="1" si="71"/>
        <v>0</v>
      </c>
      <c r="J75" s="112">
        <f t="shared" ca="1" si="71"/>
        <v>0</v>
      </c>
      <c r="K75" s="112">
        <f t="shared" ca="1" si="71"/>
        <v>0</v>
      </c>
      <c r="L75" s="112">
        <f t="shared" ca="1" si="71"/>
        <v>0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0</v>
      </c>
    </row>
    <row r="76" spans="1:13" x14ac:dyDescent="0.25">
      <c r="A76" t="s">
        <v>24</v>
      </c>
      <c r="B76">
        <f t="shared" si="31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>
        <f t="shared" ref="E76:F76" ca="1" si="80">D76-(D76-$G76)/($G$1-D$1)</f>
        <v>0</v>
      </c>
      <c r="F76" s="114">
        <f t="shared" ca="1" si="80"/>
        <v>0</v>
      </c>
      <c r="G76" s="111">
        <f ca="1">INDEX(OFFSET(_summary!$T$26,0,MATCH(MID(CELL("filename",$A$1),FIND("]",CELL("filename",$A$1))+1,255),_summary!$U$25:$AI$25,0),140,1),MATCH($A76,_summary!$U$26:$U$54,0))</f>
        <v>0</v>
      </c>
      <c r="H76" s="112">
        <f t="shared" ca="1" si="71"/>
        <v>0</v>
      </c>
      <c r="I76" s="112">
        <f t="shared" ca="1" si="71"/>
        <v>0</v>
      </c>
      <c r="J76" s="112">
        <f t="shared" ca="1" si="71"/>
        <v>0</v>
      </c>
      <c r="K76" s="112">
        <f t="shared" ca="1" si="71"/>
        <v>0</v>
      </c>
      <c r="L76" s="112">
        <f t="shared" ca="1" si="71"/>
        <v>0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0</v>
      </c>
    </row>
    <row r="77" spans="1:13" x14ac:dyDescent="0.25">
      <c r="A77" t="s">
        <v>27</v>
      </c>
      <c r="B77">
        <f t="shared" si="31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>
        <f t="shared" ref="E77:F77" ca="1" si="81">D77-(D77-$G77)/($G$1-D$1)</f>
        <v>0</v>
      </c>
      <c r="F77" s="114">
        <f t="shared" ca="1" si="81"/>
        <v>0</v>
      </c>
      <c r="G77" s="111">
        <f ca="1">INDEX(OFFSET(_summary!$T$26,0,MATCH(MID(CELL("filename",$A$1),FIND("]",CELL("filename",$A$1))+1,255),_summary!$U$25:$AI$25,0),140,1),MATCH($A77,_summary!$U$26:$U$54,0))</f>
        <v>0</v>
      </c>
      <c r="H77" s="112">
        <f t="shared" ca="1" si="71"/>
        <v>0</v>
      </c>
      <c r="I77" s="112">
        <f t="shared" ca="1" si="71"/>
        <v>0</v>
      </c>
      <c r="J77" s="112">
        <f t="shared" ca="1" si="71"/>
        <v>0</v>
      </c>
      <c r="K77" s="112">
        <f t="shared" ca="1" si="71"/>
        <v>0</v>
      </c>
      <c r="L77" s="112">
        <f t="shared" ca="1" si="71"/>
        <v>0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0</v>
      </c>
    </row>
    <row r="78" spans="1:13" x14ac:dyDescent="0.25">
      <c r="A78" t="s">
        <v>29</v>
      </c>
      <c r="B78">
        <f t="shared" si="31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>
        <f t="shared" ref="E78:F78" ca="1" si="82">D78-(D78-$G78)/($G$1-D$1)</f>
        <v>0</v>
      </c>
      <c r="F78" s="114">
        <f t="shared" ca="1" si="82"/>
        <v>0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ca="1" si="71"/>
        <v>0</v>
      </c>
      <c r="I78" s="112">
        <f t="shared" ca="1" si="71"/>
        <v>0</v>
      </c>
      <c r="J78" s="112">
        <f t="shared" ca="1" si="71"/>
        <v>0</v>
      </c>
      <c r="K78" s="112">
        <f t="shared" ca="1" si="71"/>
        <v>0</v>
      </c>
      <c r="L78" s="112">
        <f t="shared" ca="1" si="71"/>
        <v>0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</v>
      </c>
    </row>
    <row r="79" spans="1:13" x14ac:dyDescent="0.25">
      <c r="A79" t="s">
        <v>8</v>
      </c>
      <c r="B79">
        <f t="shared" si="31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>
        <f t="shared" ref="E79:F79" ca="1" si="83">D79-(D79-$G79)/($G$1-D$1)</f>
        <v>0</v>
      </c>
      <c r="F79" s="114">
        <f t="shared" ca="1" si="83"/>
        <v>0</v>
      </c>
      <c r="G79" s="111">
        <f ca="1">INDEX(OFFSET(_summary!$T$26,0,MATCH(MID(CELL("filename",$A$1),FIND("]",CELL("filename",$A$1))+1,255),_summary!$U$25:$AI$25,0),140,1),MATCH($A79,_summary!$U$26:$U$54,0))</f>
        <v>0</v>
      </c>
      <c r="H79" s="112">
        <f t="shared" ca="1" si="71"/>
        <v>0</v>
      </c>
      <c r="I79" s="112">
        <f t="shared" ca="1" si="71"/>
        <v>0</v>
      </c>
      <c r="J79" s="112">
        <f t="shared" ca="1" si="71"/>
        <v>0</v>
      </c>
      <c r="K79" s="112">
        <f t="shared" ca="1" si="71"/>
        <v>0</v>
      </c>
      <c r="L79" s="112">
        <f t="shared" ca="1" si="71"/>
        <v>0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0</v>
      </c>
    </row>
    <row r="80" spans="1:13" x14ac:dyDescent="0.25">
      <c r="A80" t="s">
        <v>6</v>
      </c>
      <c r="B80">
        <f t="shared" si="31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>
        <f t="shared" ref="E80:F80" ca="1" si="84">D80-(D80-$G80)/($G$1-D$1)</f>
        <v>0</v>
      </c>
      <c r="F80" s="114">
        <f t="shared" ca="1" si="84"/>
        <v>0</v>
      </c>
      <c r="G80" s="111">
        <f ca="1">INDEX(OFFSET(_summary!$T$26,0,MATCH(MID(CELL("filename",$A$1),FIND("]",CELL("filename",$A$1))+1,255),_summary!$U$25:$AI$25,0),140,1),MATCH($A80,_summary!$U$26:$U$54,0))</f>
        <v>0</v>
      </c>
      <c r="H80" s="112">
        <f t="shared" ca="1" si="71"/>
        <v>0</v>
      </c>
      <c r="I80" s="112">
        <f t="shared" ca="1" si="71"/>
        <v>0</v>
      </c>
      <c r="J80" s="112">
        <f t="shared" ca="1" si="71"/>
        <v>0</v>
      </c>
      <c r="K80" s="112">
        <f t="shared" ca="1" si="71"/>
        <v>0</v>
      </c>
      <c r="L80" s="112">
        <f t="shared" ca="1" si="71"/>
        <v>0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0</v>
      </c>
    </row>
    <row r="81" spans="1:13" x14ac:dyDescent="0.25">
      <c r="A81" t="s">
        <v>21</v>
      </c>
      <c r="B81">
        <f t="shared" si="31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85">D81-(D81-$G81)/($G$1-D$1)</f>
        <v>0</v>
      </c>
      <c r="F81" s="114">
        <f t="shared" ca="1" si="85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ca="1" si="71"/>
        <v>0</v>
      </c>
      <c r="I81" s="112">
        <f t="shared" ca="1" si="71"/>
        <v>0</v>
      </c>
      <c r="J81" s="112">
        <f t="shared" ca="1" si="71"/>
        <v>0</v>
      </c>
      <c r="K81" s="112">
        <f t="shared" ca="1" si="71"/>
        <v>0</v>
      </c>
      <c r="L81" s="112">
        <f t="shared" ca="1" si="71"/>
        <v>0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25">
      <c r="A82" t="s">
        <v>10</v>
      </c>
      <c r="B82">
        <f t="shared" si="31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>
        <f t="shared" ref="E82:F82" ca="1" si="86">D82-(D82-$G82)/($G$1-D$1)</f>
        <v>0</v>
      </c>
      <c r="F82" s="114">
        <f t="shared" ca="1" si="86"/>
        <v>0</v>
      </c>
      <c r="G82" s="111">
        <f ca="1">INDEX(OFFSET(_summary!$T$26,0,MATCH(MID(CELL("filename",$A$1),FIND("]",CELL("filename",$A$1))+1,255),_summary!$U$25:$AI$25,0),140,1),MATCH($A82,_summary!$U$26:$U$54,0))</f>
        <v>0</v>
      </c>
      <c r="H82" s="112">
        <f t="shared" ca="1" si="71"/>
        <v>0</v>
      </c>
      <c r="I82" s="112">
        <f t="shared" ca="1" si="71"/>
        <v>0</v>
      </c>
      <c r="J82" s="112">
        <f t="shared" ca="1" si="71"/>
        <v>0</v>
      </c>
      <c r="K82" s="112">
        <f t="shared" ca="1" si="71"/>
        <v>0</v>
      </c>
      <c r="L82" s="112">
        <f t="shared" ca="1" si="71"/>
        <v>0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0</v>
      </c>
    </row>
    <row r="83" spans="1:13" x14ac:dyDescent="0.25">
      <c r="A83" t="s">
        <v>20</v>
      </c>
      <c r="B83">
        <f t="shared" si="31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87">D83-(D83-$G83)/($G$1-D$1)</f>
        <v>0</v>
      </c>
      <c r="F83" s="114">
        <f t="shared" ca="1" si="87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98" ca="1" si="88">G83-5*(G83-$M83)/($M$1-G$1)</f>
        <v>0</v>
      </c>
      <c r="I83" s="112">
        <f t="shared" ca="1" si="88"/>
        <v>0</v>
      </c>
      <c r="J83" s="112">
        <f t="shared" ca="1" si="88"/>
        <v>0</v>
      </c>
      <c r="K83" s="112">
        <f t="shared" ca="1" si="88"/>
        <v>0</v>
      </c>
      <c r="L83" s="112">
        <f t="shared" ca="1" si="88"/>
        <v>0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0</v>
      </c>
    </row>
    <row r="84" spans="1:13" x14ac:dyDescent="0.25">
      <c r="A84" t="s">
        <v>26</v>
      </c>
      <c r="B84">
        <f t="shared" si="31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>
        <f t="shared" ref="E84:F84" ca="1" si="89">D84-(D84-$G84)/($G$1-D$1)</f>
        <v>0</v>
      </c>
      <c r="F84" s="114">
        <f t="shared" ca="1" si="89"/>
        <v>0</v>
      </c>
      <c r="G84" s="111">
        <f ca="1">INDEX(OFFSET(_summary!$T$26,0,MATCH(MID(CELL("filename",$A$1),FIND("]",CELL("filename",$A$1))+1,255),_summary!$U$25:$AI$25,0),140,1),MATCH($A84,_summary!$U$26:$U$54,0))</f>
        <v>0</v>
      </c>
      <c r="H84" s="112">
        <f t="shared" ca="1" si="88"/>
        <v>0</v>
      </c>
      <c r="I84" s="112">
        <f t="shared" ca="1" si="88"/>
        <v>0</v>
      </c>
      <c r="J84" s="112">
        <f t="shared" ca="1" si="88"/>
        <v>0</v>
      </c>
      <c r="K84" s="112">
        <f t="shared" ca="1" si="88"/>
        <v>0</v>
      </c>
      <c r="L84" s="112">
        <f t="shared" ca="1" si="88"/>
        <v>0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0</v>
      </c>
    </row>
    <row r="85" spans="1:13" x14ac:dyDescent="0.25">
      <c r="A85" t="s">
        <v>7</v>
      </c>
      <c r="B85">
        <f t="shared" si="31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>
        <f t="shared" ref="E85:F85" ca="1" si="90">D85-(D85-$G85)/($G$1-D$1)</f>
        <v>0</v>
      </c>
      <c r="F85" s="114">
        <f t="shared" ca="1" si="90"/>
        <v>0</v>
      </c>
      <c r="G85" s="111">
        <f ca="1">INDEX(OFFSET(_summary!$T$26,0,MATCH(MID(CELL("filename",$A$1),FIND("]",CELL("filename",$A$1))+1,255),_summary!$U$25:$AI$25,0),140,1),MATCH($A85,_summary!$U$26:$U$54,0))</f>
        <v>0</v>
      </c>
      <c r="H85" s="112">
        <f t="shared" ca="1" si="88"/>
        <v>0</v>
      </c>
      <c r="I85" s="112">
        <f t="shared" ca="1" si="88"/>
        <v>0</v>
      </c>
      <c r="J85" s="112">
        <f t="shared" ca="1" si="88"/>
        <v>0</v>
      </c>
      <c r="K85" s="112">
        <f t="shared" ca="1" si="88"/>
        <v>0</v>
      </c>
      <c r="L85" s="112">
        <f t="shared" ca="1" si="88"/>
        <v>0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0</v>
      </c>
    </row>
    <row r="86" spans="1:13" x14ac:dyDescent="0.25">
      <c r="A86" t="s">
        <v>9</v>
      </c>
      <c r="B86">
        <f t="shared" si="31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1">D86-(D86-$G86)/($G$1-D$1)</f>
        <v>0</v>
      </c>
      <c r="F86" s="114">
        <f t="shared" ca="1" si="91"/>
        <v>0</v>
      </c>
      <c r="G86" s="111">
        <f ca="1">INDEX(OFFSET(_summary!$T$26,0,MATCH(MID(CELL("filename",$A$1),FIND("]",CELL("filename",$A$1))+1,255),_summary!$U$25:$AI$25,0),140,1),MATCH($A86,_summary!$U$26:$U$54,0))</f>
        <v>0</v>
      </c>
      <c r="H86" s="112">
        <f t="shared" ca="1" si="88"/>
        <v>0</v>
      </c>
      <c r="I86" s="112">
        <f t="shared" ca="1" si="88"/>
        <v>0</v>
      </c>
      <c r="J86" s="112">
        <f t="shared" ca="1" si="88"/>
        <v>0</v>
      </c>
      <c r="K86" s="112">
        <f t="shared" ca="1" si="88"/>
        <v>0</v>
      </c>
      <c r="L86" s="112">
        <f t="shared" ca="1" si="88"/>
        <v>0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25">
      <c r="A87" t="s">
        <v>14</v>
      </c>
      <c r="B87">
        <f t="shared" si="31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2">D87-(D87-$G87)/($G$1-D$1)</f>
        <v>0</v>
      </c>
      <c r="F87" s="114">
        <f t="shared" ca="1" si="92"/>
        <v>0</v>
      </c>
      <c r="G87" s="111">
        <f ca="1">INDEX(OFFSET(_summary!$T$26,0,MATCH(MID(CELL("filename",$A$1),FIND("]",CELL("filename",$A$1))+1,255),_summary!$U$25:$AI$25,0),140,1),MATCH($A87,_summary!$U$26:$U$54,0))</f>
        <v>0</v>
      </c>
      <c r="H87" s="112">
        <f t="shared" ca="1" si="88"/>
        <v>0</v>
      </c>
      <c r="I87" s="112">
        <f t="shared" ca="1" si="88"/>
        <v>0</v>
      </c>
      <c r="J87" s="112">
        <f t="shared" ca="1" si="88"/>
        <v>0</v>
      </c>
      <c r="K87" s="112">
        <f t="shared" ca="1" si="88"/>
        <v>0</v>
      </c>
      <c r="L87" s="112">
        <f t="shared" ca="1" si="88"/>
        <v>0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25">
      <c r="A88" t="s">
        <v>4</v>
      </c>
      <c r="B88">
        <f t="shared" si="31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3">D88-(D88-$G88)/($G$1-D$1)</f>
        <v>0</v>
      </c>
      <c r="F88" s="114">
        <f t="shared" ca="1" si="93"/>
        <v>0</v>
      </c>
      <c r="G88" s="111">
        <f ca="1">INDEX(OFFSET(_summary!$T$26,0,MATCH(MID(CELL("filename",$A$1),FIND("]",CELL("filename",$A$1))+1,255),_summary!$U$25:$AI$25,0),140,1),MATCH($A88,_summary!$U$26:$U$54,0))</f>
        <v>0</v>
      </c>
      <c r="H88" s="112">
        <f t="shared" ca="1" si="88"/>
        <v>0</v>
      </c>
      <c r="I88" s="112">
        <f t="shared" ca="1" si="88"/>
        <v>0</v>
      </c>
      <c r="J88" s="112">
        <f t="shared" ca="1" si="88"/>
        <v>0</v>
      </c>
      <c r="K88" s="112">
        <f t="shared" ca="1" si="88"/>
        <v>0</v>
      </c>
      <c r="L88" s="112">
        <f t="shared" ca="1" si="88"/>
        <v>0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0</v>
      </c>
    </row>
    <row r="89" spans="1:13" x14ac:dyDescent="0.25">
      <c r="A89" t="s">
        <v>12</v>
      </c>
      <c r="B89">
        <f t="shared" si="31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>
        <f t="shared" ref="E89:F89" ca="1" si="94">D89-(D89-$G89)/($G$1-D$1)</f>
        <v>0</v>
      </c>
      <c r="F89" s="114">
        <f t="shared" ca="1" si="94"/>
        <v>0</v>
      </c>
      <c r="G89" s="111">
        <f ca="1">INDEX(OFFSET(_summary!$T$26,0,MATCH(MID(CELL("filename",$A$1),FIND("]",CELL("filename",$A$1))+1,255),_summary!$U$25:$AI$25,0),140,1),MATCH($A89,_summary!$U$26:$U$54,0))</f>
        <v>0</v>
      </c>
      <c r="H89" s="112">
        <f t="shared" ca="1" si="88"/>
        <v>0</v>
      </c>
      <c r="I89" s="112">
        <f t="shared" ca="1" si="88"/>
        <v>0</v>
      </c>
      <c r="J89" s="112">
        <f t="shared" ca="1" si="88"/>
        <v>0</v>
      </c>
      <c r="K89" s="112">
        <f t="shared" ca="1" si="88"/>
        <v>0</v>
      </c>
      <c r="L89" s="112">
        <f t="shared" ca="1" si="88"/>
        <v>0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0</v>
      </c>
    </row>
    <row r="90" spans="1:13" x14ac:dyDescent="0.25">
      <c r="A90" t="s">
        <v>1</v>
      </c>
      <c r="B90">
        <f t="shared" si="31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>
        <f t="shared" ref="E90:F90" ca="1" si="95">D90-(D90-$G90)/($G$1-D$1)</f>
        <v>0</v>
      </c>
      <c r="F90" s="114">
        <f t="shared" ca="1" si="95"/>
        <v>0</v>
      </c>
      <c r="G90" s="111">
        <f ca="1">INDEX(OFFSET(_summary!$T$26,0,MATCH(MID(CELL("filename",$A$1),FIND("]",CELL("filename",$A$1))+1,255),_summary!$U$25:$AI$25,0),140,1),MATCH($A90,_summary!$U$26:$U$54,0))</f>
        <v>0</v>
      </c>
      <c r="H90" s="112">
        <f t="shared" ca="1" si="88"/>
        <v>0</v>
      </c>
      <c r="I90" s="112">
        <f t="shared" ca="1" si="88"/>
        <v>0</v>
      </c>
      <c r="J90" s="112">
        <f t="shared" ca="1" si="88"/>
        <v>0</v>
      </c>
      <c r="K90" s="112">
        <f t="shared" ca="1" si="88"/>
        <v>0</v>
      </c>
      <c r="L90" s="112">
        <f t="shared" ca="1" si="88"/>
        <v>0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0</v>
      </c>
    </row>
    <row r="91" spans="1:13" x14ac:dyDescent="0.25">
      <c r="A91" t="s">
        <v>19</v>
      </c>
      <c r="B91">
        <f t="shared" si="31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>
        <f t="shared" ref="E91:F91" ca="1" si="96">D91-(D91-$G91)/($G$1-D$1)</f>
        <v>0</v>
      </c>
      <c r="F91" s="114">
        <f t="shared" ca="1" si="96"/>
        <v>0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ca="1" si="88"/>
        <v>0</v>
      </c>
      <c r="I91" s="112">
        <f t="shared" ca="1" si="88"/>
        <v>0</v>
      </c>
      <c r="J91" s="112">
        <f t="shared" ca="1" si="88"/>
        <v>0</v>
      </c>
      <c r="K91" s="112">
        <f t="shared" ca="1" si="88"/>
        <v>0</v>
      </c>
      <c r="L91" s="112">
        <f t="shared" ca="1" si="88"/>
        <v>0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0</v>
      </c>
    </row>
    <row r="92" spans="1:13" x14ac:dyDescent="0.25">
      <c r="A92" t="s">
        <v>22</v>
      </c>
      <c r="B92">
        <f t="shared" si="31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>
        <f t="shared" ref="E92:F92" ca="1" si="97">D92-(D92-$G92)/($G$1-D$1)</f>
        <v>0</v>
      </c>
      <c r="F92" s="114">
        <f t="shared" ca="1" si="97"/>
        <v>0</v>
      </c>
      <c r="G92" s="111">
        <f ca="1">INDEX(OFFSET(_summary!$T$26,0,MATCH(MID(CELL("filename",$A$1),FIND("]",CELL("filename",$A$1))+1,255),_summary!$U$25:$AI$25,0),140,1),MATCH($A92,_summary!$U$26:$U$54,0))</f>
        <v>0</v>
      </c>
      <c r="H92" s="112">
        <f t="shared" ca="1" si="88"/>
        <v>0</v>
      </c>
      <c r="I92" s="112">
        <f t="shared" ca="1" si="88"/>
        <v>0</v>
      </c>
      <c r="J92" s="112">
        <f t="shared" ca="1" si="88"/>
        <v>0</v>
      </c>
      <c r="K92" s="112">
        <f t="shared" ca="1" si="88"/>
        <v>0</v>
      </c>
      <c r="L92" s="112">
        <f t="shared" ca="1" si="88"/>
        <v>0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0</v>
      </c>
    </row>
    <row r="93" spans="1:13" x14ac:dyDescent="0.25">
      <c r="A93" t="s">
        <v>28</v>
      </c>
      <c r="B93">
        <f t="shared" si="31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>
        <f t="shared" ref="E93:F93" ca="1" si="98">D93-(D93-$G93)/($G$1-D$1)</f>
        <v>0</v>
      </c>
      <c r="F93" s="114">
        <f t="shared" ca="1" si="98"/>
        <v>0</v>
      </c>
      <c r="G93" s="111">
        <f ca="1">INDEX(OFFSET(_summary!$T$26,0,MATCH(MID(CELL("filename",$A$1),FIND("]",CELL("filename",$A$1))+1,255),_summary!$U$25:$AI$25,0),140,1),MATCH($A93,_summary!$U$26:$U$54,0))</f>
        <v>0</v>
      </c>
      <c r="H93" s="112">
        <f t="shared" ca="1" si="88"/>
        <v>0</v>
      </c>
      <c r="I93" s="112">
        <f t="shared" ca="1" si="88"/>
        <v>0</v>
      </c>
      <c r="J93" s="112">
        <f t="shared" ca="1" si="88"/>
        <v>0</v>
      </c>
      <c r="K93" s="112">
        <f t="shared" ca="1" si="88"/>
        <v>0</v>
      </c>
      <c r="L93" s="112">
        <f t="shared" ca="1" si="88"/>
        <v>0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25">
      <c r="A94" t="s">
        <v>13</v>
      </c>
      <c r="B94">
        <f t="shared" si="31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>
        <f t="shared" ref="E94:F94" ca="1" si="99">D94-(D94-$G94)/($G$1-D$1)</f>
        <v>0</v>
      </c>
      <c r="F94" s="114">
        <f t="shared" ca="1" si="99"/>
        <v>0</v>
      </c>
      <c r="G94" s="111">
        <f ca="1">INDEX(OFFSET(_summary!$T$26,0,MATCH(MID(CELL("filename",$A$1),FIND("]",CELL("filename",$A$1))+1,255),_summary!$U$25:$AI$25,0),140,1),MATCH($A94,_summary!$U$26:$U$54,0))</f>
        <v>0</v>
      </c>
      <c r="H94" s="112">
        <f t="shared" ca="1" si="88"/>
        <v>0</v>
      </c>
      <c r="I94" s="112">
        <f t="shared" ca="1" si="88"/>
        <v>0</v>
      </c>
      <c r="J94" s="112">
        <f t="shared" ca="1" si="88"/>
        <v>0</v>
      </c>
      <c r="K94" s="112">
        <f t="shared" ca="1" si="88"/>
        <v>0</v>
      </c>
      <c r="L94" s="112">
        <f t="shared" ca="1" si="88"/>
        <v>0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0</v>
      </c>
    </row>
    <row r="95" spans="1:13" x14ac:dyDescent="0.25">
      <c r="A95" t="s">
        <v>17</v>
      </c>
      <c r="B95">
        <f t="shared" ref="B95:B117" si="100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>
        <f t="shared" ref="E95:F95" ca="1" si="101">D95-(D95-$G95)/($G$1-D$1)</f>
        <v>0</v>
      </c>
      <c r="F95" s="114">
        <f t="shared" ca="1" si="101"/>
        <v>0</v>
      </c>
      <c r="G95" s="111">
        <f ca="1">INDEX(OFFSET(_summary!$T$26,0,MATCH(MID(CELL("filename",$A$1),FIND("]",CELL("filename",$A$1))+1,255),_summary!$U$25:$AI$25,0),140,1),MATCH($A95,_summary!$U$26:$U$54,0))</f>
        <v>0</v>
      </c>
      <c r="H95" s="112">
        <f t="shared" ca="1" si="88"/>
        <v>0</v>
      </c>
      <c r="I95" s="112">
        <f t="shared" ca="1" si="88"/>
        <v>0</v>
      </c>
      <c r="J95" s="112">
        <f t="shared" ca="1" si="88"/>
        <v>0</v>
      </c>
      <c r="K95" s="112">
        <f t="shared" ca="1" si="88"/>
        <v>0</v>
      </c>
      <c r="L95" s="112">
        <f t="shared" ca="1" si="88"/>
        <v>0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0</v>
      </c>
    </row>
    <row r="96" spans="1:13" x14ac:dyDescent="0.25">
      <c r="A96" t="s">
        <v>25</v>
      </c>
      <c r="B96">
        <f t="shared" si="100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>
        <f t="shared" ref="E96:F96" ca="1" si="102">D96-(D96-$G96)/($G$1-D$1)</f>
        <v>0</v>
      </c>
      <c r="F96" s="114">
        <f t="shared" ca="1" si="102"/>
        <v>0</v>
      </c>
      <c r="G96" s="111">
        <f ca="1">INDEX(OFFSET(_summary!$T$26,0,MATCH(MID(CELL("filename",$A$1),FIND("]",CELL("filename",$A$1))+1,255),_summary!$U$25:$AI$25,0),140,1),MATCH($A96,_summary!$U$26:$U$54,0))</f>
        <v>0</v>
      </c>
      <c r="H96" s="112">
        <f t="shared" ca="1" si="88"/>
        <v>0</v>
      </c>
      <c r="I96" s="112">
        <f t="shared" ca="1" si="88"/>
        <v>0</v>
      </c>
      <c r="J96" s="112">
        <f t="shared" ca="1" si="88"/>
        <v>0</v>
      </c>
      <c r="K96" s="112">
        <f t="shared" ca="1" si="88"/>
        <v>0</v>
      </c>
      <c r="L96" s="112">
        <f t="shared" ca="1" si="88"/>
        <v>0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0</v>
      </c>
    </row>
    <row r="97" spans="1:13" x14ac:dyDescent="0.25">
      <c r="A97" t="s">
        <v>11</v>
      </c>
      <c r="B97">
        <f t="shared" si="100"/>
        <v>4</v>
      </c>
      <c r="C97" s="114">
        <f ca="1">MAX(0,IFERROR(VLOOKUP(MID(CELL("filename",$A$1),FIND("]",CELL("filename",$A$1))+1,255)&amp;$A97,_datainput!$A$1:$AE$345,4+C$1-1990,FALSE),0))</f>
        <v>2.0102894007417097E-4</v>
      </c>
      <c r="D97" s="114">
        <f ca="1">MAX(0,IFERROR(VLOOKUP(MID(CELL("filename",$A$1),FIND("]",CELL("filename",$A$1))+1,255)&amp;$A97,_datainput!$A$1:$AE$345,4+D$1-1990,FALSE),0))</f>
        <v>1.8582461776599275E-4</v>
      </c>
      <c r="E97" s="114">
        <f t="shared" ref="E97:F97" ca="1" si="103">D97-(D97-$G97)/($G$1-D$1)</f>
        <v>1.8588506412535756E-4</v>
      </c>
      <c r="F97" s="114">
        <f t="shared" ca="1" si="103"/>
        <v>1.8594551048472236E-4</v>
      </c>
      <c r="G97" s="111">
        <f ca="1">INDEX(OFFSET(_summary!$T$26,0,MATCH(MID(CELL("filename",$A$1),FIND("]",CELL("filename",$A$1))+1,255),_summary!$U$25:$AI$25,0),140,1),MATCH($A97,_summary!$U$26:$U$54,0))</f>
        <v>1.8600595684408716E-4</v>
      </c>
      <c r="H97" s="112">
        <f t="shared" ca="1" si="88"/>
        <v>1.8600595684408716E-4</v>
      </c>
      <c r="I97" s="112">
        <f t="shared" ca="1" si="88"/>
        <v>1.8600595684408716E-4</v>
      </c>
      <c r="J97" s="112">
        <f t="shared" ca="1" si="88"/>
        <v>1.8600595684408716E-4</v>
      </c>
      <c r="K97" s="112">
        <f t="shared" ca="1" si="88"/>
        <v>1.8600595684408716E-4</v>
      </c>
      <c r="L97" s="112">
        <f t="shared" ca="1" si="88"/>
        <v>1.8600595684408716E-4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1.8600595684408716E-4</v>
      </c>
    </row>
    <row r="98" spans="1:13" x14ac:dyDescent="0.25">
      <c r="A98" t="s">
        <v>3</v>
      </c>
      <c r="B98">
        <f t="shared" si="100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>
        <f t="shared" ref="E98:F98" ca="1" si="104">D98-(D98-$G98)/($G$1-D$1)</f>
        <v>0</v>
      </c>
      <c r="F98" s="114">
        <f t="shared" ca="1" si="104"/>
        <v>0</v>
      </c>
      <c r="G98" s="111">
        <f ca="1">INDEX(OFFSET(_summary!$T$26,0,MATCH(MID(CELL("filename",$A$1),FIND("]",CELL("filename",$A$1))+1,255),_summary!$U$25:$AI$25,0),140,1),MATCH($A98,_summary!$U$26:$U$54,0))</f>
        <v>0</v>
      </c>
      <c r="H98" s="112">
        <f t="shared" ca="1" si="88"/>
        <v>0</v>
      </c>
      <c r="I98" s="112">
        <f t="shared" ca="1" si="88"/>
        <v>0</v>
      </c>
      <c r="J98" s="112">
        <f t="shared" ca="1" si="88"/>
        <v>0</v>
      </c>
      <c r="K98" s="112">
        <f t="shared" ca="1" si="88"/>
        <v>0</v>
      </c>
      <c r="L98" s="112">
        <f t="shared" ca="1" si="88"/>
        <v>0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0</v>
      </c>
    </row>
    <row r="99" spans="1:13" x14ac:dyDescent="0.25">
      <c r="A99" t="s">
        <v>2</v>
      </c>
      <c r="B99">
        <f t="shared" si="100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>
        <f t="shared" ref="E99:F99" ca="1" si="105">D99-(D99-$G99)/($G$1-D$1)</f>
        <v>0</v>
      </c>
      <c r="F99" s="114">
        <f t="shared" ca="1" si="105"/>
        <v>0</v>
      </c>
      <c r="G99" s="111">
        <f ca="1">INDEX(OFFSET(_summary!$T$26,0,MATCH(MID(CELL("filename",$A$1),FIND("]",CELL("filename",$A$1))+1,255),_summary!$U$25:$AI$25,0),140,1),MATCH($A99,_summary!$U$26:$U$54,0))</f>
        <v>0</v>
      </c>
      <c r="H99" s="112">
        <f t="shared" ref="H99:L114" ca="1" si="106">G99-5*(G99-$M99)/($M$1-G$1)</f>
        <v>0</v>
      </c>
      <c r="I99" s="112">
        <f t="shared" ca="1" si="106"/>
        <v>0</v>
      </c>
      <c r="J99" s="112">
        <f t="shared" ca="1" si="106"/>
        <v>0</v>
      </c>
      <c r="K99" s="112">
        <f t="shared" ca="1" si="106"/>
        <v>0</v>
      </c>
      <c r="L99" s="112">
        <f t="shared" ca="1" si="106"/>
        <v>0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0</v>
      </c>
    </row>
    <row r="100" spans="1:13" x14ac:dyDescent="0.25">
      <c r="A100" t="s">
        <v>16</v>
      </c>
      <c r="B100">
        <f t="shared" si="100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>
        <f t="shared" ref="E100:F100" ca="1" si="107">D100-(D100-$G100)/($G$1-D$1)</f>
        <v>0</v>
      </c>
      <c r="F100" s="114">
        <f t="shared" ca="1" si="107"/>
        <v>0</v>
      </c>
      <c r="G100" s="111">
        <f ca="1">INDEX(OFFSET(_summary!$T$26,0,MATCH(MID(CELL("filename",$A$1),FIND("]",CELL("filename",$A$1))+1,255),_summary!$U$25:$AI$25,0),140,1),MATCH($A100,_summary!$U$26:$U$54,0))</f>
        <v>0</v>
      </c>
      <c r="H100" s="112">
        <f t="shared" ca="1" si="106"/>
        <v>0</v>
      </c>
      <c r="I100" s="112">
        <f t="shared" ca="1" si="106"/>
        <v>0</v>
      </c>
      <c r="J100" s="112">
        <f t="shared" ca="1" si="106"/>
        <v>0</v>
      </c>
      <c r="K100" s="112">
        <f t="shared" ca="1" si="106"/>
        <v>0</v>
      </c>
      <c r="L100" s="112">
        <f t="shared" ca="1" si="106"/>
        <v>0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0</v>
      </c>
    </row>
    <row r="101" spans="1:13" x14ac:dyDescent="0.25">
      <c r="A101" t="s">
        <v>15</v>
      </c>
      <c r="B101">
        <f t="shared" si="100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>
        <f t="shared" ref="E101:F101" ca="1" si="108">D101-(D101-$G101)/($G$1-D$1)</f>
        <v>0</v>
      </c>
      <c r="F101" s="114">
        <f t="shared" ca="1" si="108"/>
        <v>0</v>
      </c>
      <c r="G101" s="111">
        <f ca="1">INDEX(OFFSET(_summary!$T$26,0,MATCH(MID(CELL("filename",$A$1),FIND("]",CELL("filename",$A$1))+1,255),_summary!$U$25:$AI$25,0),140,1),MATCH($A101,_summary!$U$26:$U$54,0))</f>
        <v>0</v>
      </c>
      <c r="H101" s="112">
        <f t="shared" ca="1" si="106"/>
        <v>0</v>
      </c>
      <c r="I101" s="112">
        <f t="shared" ca="1" si="106"/>
        <v>0</v>
      </c>
      <c r="J101" s="112">
        <f t="shared" ca="1" si="106"/>
        <v>0</v>
      </c>
      <c r="K101" s="112">
        <f t="shared" ca="1" si="106"/>
        <v>0</v>
      </c>
      <c r="L101" s="112">
        <f t="shared" ca="1" si="106"/>
        <v>0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0</v>
      </c>
    </row>
    <row r="102" spans="1:13" x14ac:dyDescent="0.25">
      <c r="A102" t="s">
        <v>18</v>
      </c>
      <c r="B102">
        <f t="shared" si="100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>
        <f t="shared" ref="E102:F102" ca="1" si="109">D102-(D102-$G102)/($G$1-D$1)</f>
        <v>0</v>
      </c>
      <c r="F102" s="114">
        <f t="shared" ca="1" si="109"/>
        <v>0</v>
      </c>
      <c r="G102" s="111">
        <f ca="1">INDEX(OFFSET(_summary!$T$26,0,MATCH(MID(CELL("filename",$A$1),FIND("]",CELL("filename",$A$1))+1,255),_summary!$U$25:$AI$25,0),140,1),MATCH($A102,_summary!$U$26:$U$54,0))</f>
        <v>0</v>
      </c>
      <c r="H102" s="112">
        <f t="shared" ca="1" si="106"/>
        <v>0</v>
      </c>
      <c r="I102" s="112">
        <f t="shared" ca="1" si="106"/>
        <v>0</v>
      </c>
      <c r="J102" s="112">
        <f t="shared" ca="1" si="106"/>
        <v>0</v>
      </c>
      <c r="K102" s="112">
        <f t="shared" ca="1" si="106"/>
        <v>0</v>
      </c>
      <c r="L102" s="112">
        <f t="shared" ca="1" si="106"/>
        <v>0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0</v>
      </c>
    </row>
    <row r="103" spans="1:13" x14ac:dyDescent="0.25">
      <c r="A103" t="s">
        <v>5</v>
      </c>
      <c r="B103">
        <f t="shared" si="100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>
        <f t="shared" ref="E103:F103" ca="1" si="110">D103-(D103-$G103)/($G$1-D$1)</f>
        <v>0</v>
      </c>
      <c r="F103" s="114">
        <f t="shared" ca="1" si="110"/>
        <v>0</v>
      </c>
      <c r="G103" s="111">
        <f ca="1">INDEX(OFFSET(_summary!$T$26,0,MATCH(MID(CELL("filename",$A$1),FIND("]",CELL("filename",$A$1))+1,255),_summary!$U$25:$AI$25,0),140,1),MATCH($A103,_summary!$U$26:$U$54,0))</f>
        <v>0</v>
      </c>
      <c r="H103" s="112">
        <f t="shared" ca="1" si="106"/>
        <v>0</v>
      </c>
      <c r="I103" s="112">
        <f t="shared" ca="1" si="106"/>
        <v>0</v>
      </c>
      <c r="J103" s="112">
        <f t="shared" ca="1" si="106"/>
        <v>0</v>
      </c>
      <c r="K103" s="112">
        <f t="shared" ca="1" si="106"/>
        <v>0</v>
      </c>
      <c r="L103" s="112">
        <f t="shared" ca="1" si="106"/>
        <v>0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25">
      <c r="A104" t="s">
        <v>23</v>
      </c>
      <c r="B104">
        <f t="shared" si="100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>
        <f t="shared" ref="E104:F104" ca="1" si="111">D104-(D104-$G104)/($G$1-D$1)</f>
        <v>0</v>
      </c>
      <c r="F104" s="114">
        <f t="shared" ca="1" si="111"/>
        <v>0</v>
      </c>
      <c r="G104" s="111">
        <f ca="1">INDEX(OFFSET(_summary!$T$26,0,MATCH(MID(CELL("filename",$A$1),FIND("]",CELL("filename",$A$1))+1,255),_summary!$U$25:$AI$25,0),140,1),MATCH($A104,_summary!$U$26:$U$54,0))</f>
        <v>0</v>
      </c>
      <c r="H104" s="112">
        <f t="shared" ca="1" si="106"/>
        <v>0</v>
      </c>
      <c r="I104" s="112">
        <f t="shared" ca="1" si="106"/>
        <v>0</v>
      </c>
      <c r="J104" s="112">
        <f t="shared" ca="1" si="106"/>
        <v>0</v>
      </c>
      <c r="K104" s="112">
        <f t="shared" ca="1" si="106"/>
        <v>0</v>
      </c>
      <c r="L104" s="112">
        <f t="shared" ca="1" si="106"/>
        <v>0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0</v>
      </c>
    </row>
    <row r="105" spans="1:13" x14ac:dyDescent="0.25">
      <c r="A105" t="s">
        <v>24</v>
      </c>
      <c r="B105">
        <f t="shared" si="100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>
        <f t="shared" ref="E105:F105" ca="1" si="112">D105-(D105-$G105)/($G$1-D$1)</f>
        <v>0</v>
      </c>
      <c r="F105" s="114">
        <f t="shared" ca="1" si="112"/>
        <v>0</v>
      </c>
      <c r="G105" s="111">
        <f ca="1">INDEX(OFFSET(_summary!$T$26,0,MATCH(MID(CELL("filename",$A$1),FIND("]",CELL("filename",$A$1))+1,255),_summary!$U$25:$AI$25,0),140,1),MATCH($A105,_summary!$U$26:$U$54,0))</f>
        <v>0</v>
      </c>
      <c r="H105" s="112">
        <f t="shared" ca="1" si="106"/>
        <v>0</v>
      </c>
      <c r="I105" s="112">
        <f t="shared" ca="1" si="106"/>
        <v>0</v>
      </c>
      <c r="J105" s="112">
        <f t="shared" ca="1" si="106"/>
        <v>0</v>
      </c>
      <c r="K105" s="112">
        <f t="shared" ca="1" si="106"/>
        <v>0</v>
      </c>
      <c r="L105" s="112">
        <f t="shared" ca="1" si="106"/>
        <v>0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0</v>
      </c>
    </row>
    <row r="106" spans="1:13" x14ac:dyDescent="0.25">
      <c r="A106" t="s">
        <v>27</v>
      </c>
      <c r="B106">
        <f t="shared" si="100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>
        <f t="shared" ref="E106:F106" ca="1" si="113">D106-(D106-$G106)/($G$1-D$1)</f>
        <v>0</v>
      </c>
      <c r="F106" s="114">
        <f t="shared" ca="1" si="113"/>
        <v>0</v>
      </c>
      <c r="G106" s="111">
        <f ca="1">INDEX(OFFSET(_summary!$T$26,0,MATCH(MID(CELL("filename",$A$1),FIND("]",CELL("filename",$A$1))+1,255),_summary!$U$25:$AI$25,0),140,1),MATCH($A106,_summary!$U$26:$U$54,0))</f>
        <v>0</v>
      </c>
      <c r="H106" s="112">
        <f t="shared" ca="1" si="106"/>
        <v>0</v>
      </c>
      <c r="I106" s="112">
        <f t="shared" ca="1" si="106"/>
        <v>0</v>
      </c>
      <c r="J106" s="112">
        <f t="shared" ca="1" si="106"/>
        <v>0</v>
      </c>
      <c r="K106" s="112">
        <f t="shared" ca="1" si="106"/>
        <v>0</v>
      </c>
      <c r="L106" s="112">
        <f t="shared" ca="1" si="106"/>
        <v>0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0</v>
      </c>
    </row>
    <row r="107" spans="1:13" x14ac:dyDescent="0.25">
      <c r="A107" t="s">
        <v>29</v>
      </c>
      <c r="B107">
        <f t="shared" si="100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>
        <f t="shared" ref="E107:F107" ca="1" si="114">D107-(D107-$G107)/($G$1-D$1)</f>
        <v>0</v>
      </c>
      <c r="F107" s="114">
        <f t="shared" ca="1" si="114"/>
        <v>0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ca="1" si="106"/>
        <v>0</v>
      </c>
      <c r="I107" s="112">
        <f t="shared" ca="1" si="106"/>
        <v>0</v>
      </c>
      <c r="J107" s="112">
        <f t="shared" ca="1" si="106"/>
        <v>0</v>
      </c>
      <c r="K107" s="112">
        <f t="shared" ca="1" si="106"/>
        <v>0</v>
      </c>
      <c r="L107" s="112">
        <f t="shared" ca="1" si="106"/>
        <v>0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0</v>
      </c>
    </row>
    <row r="108" spans="1:13" x14ac:dyDescent="0.25">
      <c r="A108" t="s">
        <v>8</v>
      </c>
      <c r="B108">
        <f t="shared" si="100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>
        <f t="shared" ref="E108:F108" ca="1" si="115">D108-(D108-$G108)/($G$1-D$1)</f>
        <v>0</v>
      </c>
      <c r="F108" s="114">
        <f t="shared" ca="1" si="115"/>
        <v>0</v>
      </c>
      <c r="G108" s="111">
        <f ca="1">INDEX(OFFSET(_summary!$T$26,0,MATCH(MID(CELL("filename",$A$1),FIND("]",CELL("filename",$A$1))+1,255),_summary!$U$25:$AI$25,0),140,1),MATCH($A108,_summary!$U$26:$U$54,0))</f>
        <v>0</v>
      </c>
      <c r="H108" s="112">
        <f t="shared" ca="1" si="106"/>
        <v>0</v>
      </c>
      <c r="I108" s="112">
        <f t="shared" ca="1" si="106"/>
        <v>0</v>
      </c>
      <c r="J108" s="112">
        <f t="shared" ca="1" si="106"/>
        <v>0</v>
      </c>
      <c r="K108" s="112">
        <f t="shared" ca="1" si="106"/>
        <v>0</v>
      </c>
      <c r="L108" s="112">
        <f t="shared" ca="1" si="106"/>
        <v>0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0</v>
      </c>
    </row>
    <row r="109" spans="1:13" x14ac:dyDescent="0.25">
      <c r="A109" t="s">
        <v>6</v>
      </c>
      <c r="B109">
        <f t="shared" si="100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>
        <f t="shared" ref="E109:F109" ca="1" si="116">D109-(D109-$G109)/($G$1-D$1)</f>
        <v>0</v>
      </c>
      <c r="F109" s="114">
        <f t="shared" ca="1" si="116"/>
        <v>0</v>
      </c>
      <c r="G109" s="111">
        <f ca="1">INDEX(OFFSET(_summary!$T$26,0,MATCH(MID(CELL("filename",$A$1),FIND("]",CELL("filename",$A$1))+1,255),_summary!$U$25:$AI$25,0),140,1),MATCH($A109,_summary!$U$26:$U$54,0))</f>
        <v>0</v>
      </c>
      <c r="H109" s="112">
        <f t="shared" ca="1" si="106"/>
        <v>0</v>
      </c>
      <c r="I109" s="112">
        <f t="shared" ca="1" si="106"/>
        <v>0</v>
      </c>
      <c r="J109" s="112">
        <f t="shared" ca="1" si="106"/>
        <v>0</v>
      </c>
      <c r="K109" s="112">
        <f t="shared" ca="1" si="106"/>
        <v>0</v>
      </c>
      <c r="L109" s="112">
        <f t="shared" ca="1" si="106"/>
        <v>0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0</v>
      </c>
    </row>
    <row r="110" spans="1:13" x14ac:dyDescent="0.25">
      <c r="A110" t="s">
        <v>21</v>
      </c>
      <c r="B110">
        <f t="shared" si="100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117">D110-(D110-$G110)/($G$1-D$1)</f>
        <v>0</v>
      </c>
      <c r="F110" s="114">
        <f t="shared" ca="1" si="117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ca="1" si="106"/>
        <v>0</v>
      </c>
      <c r="I110" s="112">
        <f t="shared" ca="1" si="106"/>
        <v>0</v>
      </c>
      <c r="J110" s="112">
        <f t="shared" ca="1" si="106"/>
        <v>0</v>
      </c>
      <c r="K110" s="112">
        <f t="shared" ca="1" si="106"/>
        <v>0</v>
      </c>
      <c r="L110" s="112">
        <f t="shared" ca="1" si="106"/>
        <v>0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25">
      <c r="A111" t="s">
        <v>10</v>
      </c>
      <c r="B111">
        <f t="shared" si="100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>
        <f t="shared" ref="E111:F111" ca="1" si="118">D111-(D111-$G111)/($G$1-D$1)</f>
        <v>0</v>
      </c>
      <c r="F111" s="114">
        <f t="shared" ca="1" si="118"/>
        <v>0</v>
      </c>
      <c r="G111" s="111">
        <f ca="1">INDEX(OFFSET(_summary!$T$26,0,MATCH(MID(CELL("filename",$A$1),FIND("]",CELL("filename",$A$1))+1,255),_summary!$U$25:$AI$25,0),140,1),MATCH($A111,_summary!$U$26:$U$54,0))</f>
        <v>0</v>
      </c>
      <c r="H111" s="112">
        <f t="shared" ca="1" si="106"/>
        <v>0</v>
      </c>
      <c r="I111" s="112">
        <f t="shared" ca="1" si="106"/>
        <v>0</v>
      </c>
      <c r="J111" s="112">
        <f t="shared" ca="1" si="106"/>
        <v>0</v>
      </c>
      <c r="K111" s="112">
        <f t="shared" ca="1" si="106"/>
        <v>0</v>
      </c>
      <c r="L111" s="112">
        <f t="shared" ca="1" si="106"/>
        <v>0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0</v>
      </c>
    </row>
    <row r="112" spans="1:13" x14ac:dyDescent="0.25">
      <c r="A112" t="s">
        <v>20</v>
      </c>
      <c r="B112">
        <f t="shared" si="100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119">D112-(D112-$G112)/($G$1-D$1)</f>
        <v>0</v>
      </c>
      <c r="F112" s="114">
        <f t="shared" ca="1" si="119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ca="1" si="106"/>
        <v>0</v>
      </c>
      <c r="I112" s="112">
        <f t="shared" ca="1" si="106"/>
        <v>0</v>
      </c>
      <c r="J112" s="112">
        <f t="shared" ca="1" si="106"/>
        <v>0</v>
      </c>
      <c r="K112" s="112">
        <f t="shared" ca="1" si="106"/>
        <v>0</v>
      </c>
      <c r="L112" s="112">
        <f t="shared" ca="1" si="106"/>
        <v>0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</v>
      </c>
    </row>
    <row r="113" spans="1:13" x14ac:dyDescent="0.25">
      <c r="A113" t="s">
        <v>26</v>
      </c>
      <c r="B113">
        <f t="shared" si="100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>
        <f t="shared" ref="E113:F113" ca="1" si="120">D113-(D113-$G113)/($G$1-D$1)</f>
        <v>0</v>
      </c>
      <c r="F113" s="114">
        <f t="shared" ca="1" si="120"/>
        <v>0</v>
      </c>
      <c r="G113" s="111">
        <f ca="1">INDEX(OFFSET(_summary!$T$26,0,MATCH(MID(CELL("filename",$A$1),FIND("]",CELL("filename",$A$1))+1,255),_summary!$U$25:$AI$25,0),140,1),MATCH($A113,_summary!$U$26:$U$54,0))</f>
        <v>0</v>
      </c>
      <c r="H113" s="112">
        <f t="shared" ca="1" si="106"/>
        <v>0</v>
      </c>
      <c r="I113" s="112">
        <f t="shared" ca="1" si="106"/>
        <v>0</v>
      </c>
      <c r="J113" s="112">
        <f t="shared" ca="1" si="106"/>
        <v>0</v>
      </c>
      <c r="K113" s="112">
        <f t="shared" ca="1" si="106"/>
        <v>0</v>
      </c>
      <c r="L113" s="112">
        <f t="shared" ca="1" si="106"/>
        <v>0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0</v>
      </c>
    </row>
    <row r="114" spans="1:13" x14ac:dyDescent="0.25">
      <c r="A114" t="s">
        <v>7</v>
      </c>
      <c r="B114">
        <f t="shared" si="100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>
        <f t="shared" ref="E114:F114" ca="1" si="121">D114-(D114-$G114)/($G$1-D$1)</f>
        <v>0</v>
      </c>
      <c r="F114" s="114">
        <f t="shared" ca="1" si="121"/>
        <v>0</v>
      </c>
      <c r="G114" s="111">
        <f ca="1">INDEX(OFFSET(_summary!$T$26,0,MATCH(MID(CELL("filename",$A$1),FIND("]",CELL("filename",$A$1))+1,255),_summary!$U$25:$AI$25,0),140,1),MATCH($A114,_summary!$U$26:$U$54,0))</f>
        <v>0</v>
      </c>
      <c r="H114" s="112">
        <f t="shared" ca="1" si="106"/>
        <v>0</v>
      </c>
      <c r="I114" s="112">
        <f t="shared" ca="1" si="106"/>
        <v>0</v>
      </c>
      <c r="J114" s="112">
        <f t="shared" ca="1" si="106"/>
        <v>0</v>
      </c>
      <c r="K114" s="112">
        <f t="shared" ca="1" si="106"/>
        <v>0</v>
      </c>
      <c r="L114" s="112">
        <f t="shared" ca="1" si="106"/>
        <v>0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0</v>
      </c>
    </row>
    <row r="115" spans="1:13" x14ac:dyDescent="0.25">
      <c r="A115" t="s">
        <v>9</v>
      </c>
      <c r="B115">
        <f t="shared" si="100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2">D115-(D115-$G115)/($G$1-D$1)</f>
        <v>0</v>
      </c>
      <c r="F115" s="114">
        <f t="shared" ca="1" si="122"/>
        <v>0</v>
      </c>
      <c r="G115" s="111">
        <f ca="1">INDEX(OFFSET(_summary!$T$26,0,MATCH(MID(CELL("filename",$A$1),FIND("]",CELL("filename",$A$1))+1,255),_summary!$U$25:$AI$25,0),140,1),MATCH($A115,_summary!$U$26:$U$54,0))</f>
        <v>0</v>
      </c>
      <c r="H115" s="112">
        <f t="shared" ref="H115:L117" ca="1" si="123">G115-5*(G115-$M115)/($M$1-G$1)</f>
        <v>0</v>
      </c>
      <c r="I115" s="112">
        <f t="shared" ca="1" si="123"/>
        <v>0</v>
      </c>
      <c r="J115" s="112">
        <f t="shared" ca="1" si="123"/>
        <v>0</v>
      </c>
      <c r="K115" s="112">
        <f t="shared" ca="1" si="123"/>
        <v>0</v>
      </c>
      <c r="L115" s="112">
        <f t="shared" ca="1" si="123"/>
        <v>0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25">
      <c r="A116" t="s">
        <v>14</v>
      </c>
      <c r="B116">
        <f t="shared" si="100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4">D116-(D116-$G116)/($G$1-D$1)</f>
        <v>0</v>
      </c>
      <c r="F116" s="114">
        <f t="shared" ca="1" si="124"/>
        <v>0</v>
      </c>
      <c r="G116" s="111">
        <f ca="1">INDEX(OFFSET(_summary!$T$26,0,MATCH(MID(CELL("filename",$A$1),FIND("]",CELL("filename",$A$1))+1,255),_summary!$U$25:$AI$25,0),140,1),MATCH($A116,_summary!$U$26:$U$54,0))</f>
        <v>0</v>
      </c>
      <c r="H116" s="112">
        <f t="shared" ca="1" si="123"/>
        <v>0</v>
      </c>
      <c r="I116" s="112">
        <f t="shared" ca="1" si="123"/>
        <v>0</v>
      </c>
      <c r="J116" s="112">
        <f t="shared" ca="1" si="123"/>
        <v>0</v>
      </c>
      <c r="K116" s="112">
        <f t="shared" ca="1" si="123"/>
        <v>0</v>
      </c>
      <c r="L116" s="112">
        <f t="shared" ca="1" si="123"/>
        <v>0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25">
      <c r="A117" t="s">
        <v>4</v>
      </c>
      <c r="B117">
        <f t="shared" si="100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5">D117-(D117-$G117)/($G$1-D$1)</f>
        <v>0</v>
      </c>
      <c r="F117" s="114">
        <f t="shared" ca="1" si="125"/>
        <v>0</v>
      </c>
      <c r="G117" s="111">
        <f ca="1">INDEX(OFFSET(_summary!$T$26,0,MATCH(MID(CELL("filename",$A$1),FIND("]",CELL("filename",$A$1))+1,255),_summary!$U$25:$AI$25,0),140,1),MATCH($A117,_summary!$U$26:$U$54,0))</f>
        <v>0</v>
      </c>
      <c r="H117" s="112">
        <f t="shared" ca="1" si="123"/>
        <v>0</v>
      </c>
      <c r="I117" s="112">
        <f t="shared" ca="1" si="123"/>
        <v>0</v>
      </c>
      <c r="J117" s="112">
        <f t="shared" ca="1" si="123"/>
        <v>0</v>
      </c>
      <c r="K117" s="112">
        <f t="shared" ca="1" si="123"/>
        <v>0</v>
      </c>
      <c r="L117" s="112">
        <f t="shared" ca="1" si="123"/>
        <v>0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0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2EC34-2694-4A17-BD46-180597D987AA}">
  <sheetPr>
    <tabColor rgb="FFFFC000"/>
  </sheetPr>
  <dimension ref="A1:R117"/>
  <sheetViews>
    <sheetView workbookViewId="0">
      <selection activeCell="S10" sqref="S10"/>
    </sheetView>
  </sheetViews>
  <sheetFormatPr defaultRowHeight="15" x14ac:dyDescent="0.25"/>
  <cols>
    <col min="8" max="8" width="9.28515625" bestFit="1" customWidth="1" collapsed="1"/>
    <col min="9" max="9" width="9.5703125" bestFit="1" customWidth="1" collapsed="1"/>
    <col min="10" max="10" width="11.5703125" bestFit="1" customWidth="1" collapsed="1"/>
    <col min="11" max="11" width="12.5703125" bestFit="1" customWidth="1" collapsed="1"/>
    <col min="12" max="12" width="14.7109375" bestFit="1" customWidth="1" collapsed="1"/>
  </cols>
  <sheetData>
    <row r="1" spans="1:18" x14ac:dyDescent="0.25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25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>
        <f ca="1">D2-(D2-$G2)/($G$1-D$1)</f>
        <v>0</v>
      </c>
      <c r="F2" s="114">
        <f ca="1">E2-(E2-$G2)/($G$1-E$1)</f>
        <v>0</v>
      </c>
      <c r="G2" s="111">
        <f ca="1">INDEX(OFFSET(_summary!$T$26,0,MATCH(MID(CELL("filename",$A$1),FIND("]",CELL("filename",$A$1))+1,255),_summary!$U$25:$AI$25,0),140,1),MATCH($A2,_summary!$U$26:$U$54,0))</f>
        <v>0</v>
      </c>
      <c r="H2" s="112">
        <f ca="1">G2-5*(G2-$M2)/($M$1-G$1)</f>
        <v>0</v>
      </c>
      <c r="I2" s="112">
        <f t="shared" ref="I2:L2" ca="1" si="0">H2-5*(H2-$M2)/($M$1-H$1)</f>
        <v>0</v>
      </c>
      <c r="J2" s="112">
        <f t="shared" ca="1" si="0"/>
        <v>0</v>
      </c>
      <c r="K2" s="112">
        <f t="shared" ca="1" si="0"/>
        <v>0</v>
      </c>
      <c r="L2" s="112">
        <f t="shared" ca="1" si="0"/>
        <v>0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0</v>
      </c>
      <c r="N2" s="1"/>
      <c r="O2" s="1"/>
      <c r="P2" s="1"/>
      <c r="Q2" s="1"/>
      <c r="R2" s="1"/>
    </row>
    <row r="3" spans="1:18" x14ac:dyDescent="0.25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4.050454189978408E-7</v>
      </c>
      <c r="D3" s="114">
        <f ca="1">MAX(0,IFERROR(VLOOKUP(MID(CELL("filename",$A$1),FIND("]",CELL("filename",$A$1))+1,255)&amp;$A3,_datainput!$A$1:$AE$345,4+D$1-1990,FALSE),0))</f>
        <v>0</v>
      </c>
      <c r="E3" s="114">
        <f t="shared" ref="E3:F3" ca="1" si="1">D3-(D3-$G3)/($G$1-D$1)</f>
        <v>0</v>
      </c>
      <c r="F3" s="114">
        <f t="shared" ca="1" si="1"/>
        <v>0</v>
      </c>
      <c r="G3" s="111">
        <f ca="1">INDEX(OFFSET(_summary!$T$26,0,MATCH(MID(CELL("filename",$A$1),FIND("]",CELL("filename",$A$1))+1,255),_summary!$U$25:$AI$25,0),140,1),MATCH($A3,_summary!$U$26:$U$54,0))</f>
        <v>0</v>
      </c>
      <c r="H3" s="112">
        <f t="shared" ref="H3:L18" ca="1" si="2">G3-5*(G3-$M3)/($M$1-G$1)</f>
        <v>6.0748220023593629E-6</v>
      </c>
      <c r="I3" s="112">
        <f t="shared" ca="1" si="2"/>
        <v>1.2149644004718726E-5</v>
      </c>
      <c r="J3" s="112">
        <f t="shared" ca="1" si="2"/>
        <v>1.8224466007078087E-5</v>
      </c>
      <c r="K3" s="112">
        <f t="shared" ca="1" si="2"/>
        <v>2.4299288009437451E-5</v>
      </c>
      <c r="L3" s="112">
        <f t="shared" ca="1" si="2"/>
        <v>3.0374110011796813E-5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3.6448932014156174E-5</v>
      </c>
      <c r="N3" s="1"/>
      <c r="O3" s="1"/>
      <c r="P3" s="1"/>
      <c r="Q3" s="1"/>
      <c r="R3" s="1"/>
    </row>
    <row r="4" spans="1:18" x14ac:dyDescent="0.25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>
        <f t="shared" ref="E4:F4" ca="1" si="3">D4-(D4-$G4)/($G$1-D$1)</f>
        <v>0</v>
      </c>
      <c r="F4" s="114">
        <f t="shared" ca="1" si="3"/>
        <v>0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ca="1" si="2"/>
        <v>0</v>
      </c>
      <c r="I4" s="112">
        <f t="shared" ca="1" si="2"/>
        <v>0</v>
      </c>
      <c r="J4" s="112">
        <f t="shared" ca="1" si="2"/>
        <v>0</v>
      </c>
      <c r="K4" s="112">
        <f t="shared" ca="1" si="2"/>
        <v>0</v>
      </c>
      <c r="L4" s="112">
        <f t="shared" ca="1" si="2"/>
        <v>0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0</v>
      </c>
      <c r="N4" s="1"/>
      <c r="O4" s="1"/>
      <c r="P4" s="1"/>
      <c r="Q4" s="1"/>
      <c r="R4" s="1"/>
    </row>
    <row r="5" spans="1:18" x14ac:dyDescent="0.25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>
        <f t="shared" ref="E5:F5" ca="1" si="4">D5-(D5-$G5)/($G$1-D$1)</f>
        <v>0</v>
      </c>
      <c r="F5" s="114">
        <f t="shared" ca="1" si="4"/>
        <v>0</v>
      </c>
      <c r="G5" s="111">
        <f ca="1">INDEX(OFFSET(_summary!$T$26,0,MATCH(MID(CELL("filename",$A$1),FIND("]",CELL("filename",$A$1))+1,255),_summary!$U$25:$AI$25,0),140,1),MATCH($A5,_summary!$U$26:$U$54,0))</f>
        <v>0</v>
      </c>
      <c r="H5" s="112">
        <f t="shared" ca="1" si="2"/>
        <v>0</v>
      </c>
      <c r="I5" s="112">
        <f t="shared" ca="1" si="2"/>
        <v>0</v>
      </c>
      <c r="J5" s="112">
        <f t="shared" ca="1" si="2"/>
        <v>0</v>
      </c>
      <c r="K5" s="112">
        <f t="shared" ca="1" si="2"/>
        <v>0</v>
      </c>
      <c r="L5" s="112">
        <f t="shared" ca="1" si="2"/>
        <v>0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0</v>
      </c>
      <c r="N5" s="1"/>
      <c r="O5" s="1"/>
      <c r="P5" s="1"/>
      <c r="Q5" s="1"/>
      <c r="R5" s="1"/>
    </row>
    <row r="6" spans="1:18" x14ac:dyDescent="0.25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>
        <f t="shared" ref="E6:F6" ca="1" si="5">D6-(D6-$G6)/($G$1-D$1)</f>
        <v>0</v>
      </c>
      <c r="F6" s="114">
        <f t="shared" ca="1" si="5"/>
        <v>0</v>
      </c>
      <c r="G6" s="111">
        <f ca="1">INDEX(OFFSET(_summary!$T$26,0,MATCH(MID(CELL("filename",$A$1),FIND("]",CELL("filename",$A$1))+1,255),_summary!$U$25:$AI$25,0),140,1),MATCH($A6,_summary!$U$26:$U$54,0))</f>
        <v>0</v>
      </c>
      <c r="H6" s="112">
        <f t="shared" ca="1" si="2"/>
        <v>0</v>
      </c>
      <c r="I6" s="112">
        <f t="shared" ca="1" si="2"/>
        <v>0</v>
      </c>
      <c r="J6" s="112">
        <f t="shared" ca="1" si="2"/>
        <v>0</v>
      </c>
      <c r="K6" s="112">
        <f t="shared" ca="1" si="2"/>
        <v>0</v>
      </c>
      <c r="L6" s="112">
        <f t="shared" ca="1" si="2"/>
        <v>0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25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>
        <f t="shared" ref="E7:F7" ca="1" si="6">D7-(D7-$G7)/($G$1-D$1)</f>
        <v>0</v>
      </c>
      <c r="F7" s="114">
        <f t="shared" ca="1" si="6"/>
        <v>0</v>
      </c>
      <c r="G7" s="111">
        <f ca="1">INDEX(OFFSET(_summary!$T$26,0,MATCH(MID(CELL("filename",$A$1),FIND("]",CELL("filename",$A$1))+1,255),_summary!$U$25:$AI$25,0),140,1),MATCH($A7,_summary!$U$26:$U$54,0))</f>
        <v>0</v>
      </c>
      <c r="H7" s="112">
        <f t="shared" ca="1" si="2"/>
        <v>0</v>
      </c>
      <c r="I7" s="112">
        <f t="shared" ca="1" si="2"/>
        <v>0</v>
      </c>
      <c r="J7" s="112">
        <f t="shared" ca="1" si="2"/>
        <v>0</v>
      </c>
      <c r="K7" s="112">
        <f t="shared" ca="1" si="2"/>
        <v>0</v>
      </c>
      <c r="L7" s="112">
        <f t="shared" ca="1" si="2"/>
        <v>0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0</v>
      </c>
    </row>
    <row r="8" spans="1:18" x14ac:dyDescent="0.25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2.082524676896552E-5</v>
      </c>
      <c r="D8" s="114">
        <f ca="1">MAX(0,IFERROR(VLOOKUP(MID(CELL("filename",$A$1),FIND("]",CELL("filename",$A$1))+1,255)&amp;$A8,_datainput!$A$1:$AE$345,4+D$1-1990,FALSE),0))</f>
        <v>0</v>
      </c>
      <c r="E8" s="114">
        <f t="shared" ref="E8:F8" ca="1" si="7">D8-(D8-$G8)/($G$1-D$1)</f>
        <v>0</v>
      </c>
      <c r="F8" s="114">
        <f t="shared" ca="1" si="7"/>
        <v>0</v>
      </c>
      <c r="G8" s="111">
        <f ca="1">INDEX(OFFSET(_summary!$T$26,0,MATCH(MID(CELL("filename",$A$1),FIND("]",CELL("filename",$A$1))+1,255),_summary!$U$25:$AI$25,0),140,1),MATCH($A8,_summary!$U$26:$U$54,0))</f>
        <v>0</v>
      </c>
      <c r="H8" s="112">
        <f t="shared" ca="1" si="2"/>
        <v>1.71040512632698E-4</v>
      </c>
      <c r="I8" s="112">
        <f t="shared" ca="1" si="2"/>
        <v>3.4208102526539594E-4</v>
      </c>
      <c r="J8" s="112">
        <f t="shared" ca="1" si="2"/>
        <v>5.1312153789809397E-4</v>
      </c>
      <c r="K8" s="112">
        <f t="shared" ca="1" si="2"/>
        <v>6.8416205053079199E-4</v>
      </c>
      <c r="L8" s="112">
        <f t="shared" ca="1" si="2"/>
        <v>8.5520256316349002E-4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1.0262430757961879E-3</v>
      </c>
    </row>
    <row r="9" spans="1:18" x14ac:dyDescent="0.25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>
        <f t="shared" ref="E9:F9" ca="1" si="8">D9-(D9-$G9)/($G$1-D$1)</f>
        <v>0</v>
      </c>
      <c r="F9" s="114">
        <f t="shared" ca="1" si="8"/>
        <v>0</v>
      </c>
      <c r="G9" s="111">
        <f ca="1">INDEX(OFFSET(_summary!$T$26,0,MATCH(MID(CELL("filename",$A$1),FIND("]",CELL("filename",$A$1))+1,255),_summary!$U$25:$AI$25,0),140,1),MATCH($A9,_summary!$U$26:$U$54,0))</f>
        <v>0</v>
      </c>
      <c r="H9" s="112">
        <f t="shared" ca="1" si="2"/>
        <v>0</v>
      </c>
      <c r="I9" s="112">
        <f t="shared" ca="1" si="2"/>
        <v>0</v>
      </c>
      <c r="J9" s="112">
        <f t="shared" ca="1" si="2"/>
        <v>0</v>
      </c>
      <c r="K9" s="112">
        <f t="shared" ca="1" si="2"/>
        <v>0</v>
      </c>
      <c r="L9" s="112">
        <f t="shared" ca="1" si="2"/>
        <v>0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0</v>
      </c>
    </row>
    <row r="10" spans="1:18" x14ac:dyDescent="0.25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>
        <f t="shared" ref="E10:F10" ca="1" si="9">D10-(D10-$G10)/($G$1-D$1)</f>
        <v>0</v>
      </c>
      <c r="F10" s="114">
        <f t="shared" ca="1" si="9"/>
        <v>0</v>
      </c>
      <c r="G10" s="111">
        <f ca="1">INDEX(OFFSET(_summary!$T$26,0,MATCH(MID(CELL("filename",$A$1),FIND("]",CELL("filename",$A$1))+1,255),_summary!$U$25:$AI$25,0),140,1),MATCH($A10,_summary!$U$26:$U$54,0))</f>
        <v>0</v>
      </c>
      <c r="H10" s="112">
        <f t="shared" ca="1" si="2"/>
        <v>0</v>
      </c>
      <c r="I10" s="112">
        <f t="shared" ca="1" si="2"/>
        <v>0</v>
      </c>
      <c r="J10" s="112">
        <f t="shared" ca="1" si="2"/>
        <v>0</v>
      </c>
      <c r="K10" s="112">
        <f t="shared" ca="1" si="2"/>
        <v>0</v>
      </c>
      <c r="L10" s="112">
        <f t="shared" ca="1" si="2"/>
        <v>0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0</v>
      </c>
    </row>
    <row r="11" spans="1:18" x14ac:dyDescent="0.25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>
        <f t="shared" ref="E11:F11" ca="1" si="10">D11-(D11-$G11)/($G$1-D$1)</f>
        <v>0</v>
      </c>
      <c r="F11" s="114">
        <f t="shared" ca="1" si="10"/>
        <v>0</v>
      </c>
      <c r="G11" s="111">
        <f ca="1">INDEX(OFFSET(_summary!$T$26,0,MATCH(MID(CELL("filename",$A$1),FIND("]",CELL("filename",$A$1))+1,255),_summary!$U$25:$AI$25,0),140,1),MATCH($A11,_summary!$U$26:$U$54,0))</f>
        <v>0</v>
      </c>
      <c r="H11" s="112">
        <f t="shared" ca="1" si="2"/>
        <v>0</v>
      </c>
      <c r="I11" s="112">
        <f t="shared" ca="1" si="2"/>
        <v>0</v>
      </c>
      <c r="J11" s="112">
        <f t="shared" ca="1" si="2"/>
        <v>0</v>
      </c>
      <c r="K11" s="112">
        <f t="shared" ca="1" si="2"/>
        <v>0</v>
      </c>
      <c r="L11" s="112">
        <f t="shared" ca="1" si="2"/>
        <v>0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0</v>
      </c>
    </row>
    <row r="12" spans="1:18" x14ac:dyDescent="0.25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5.1686872229976487E-6</v>
      </c>
      <c r="E12" s="114">
        <f t="shared" ref="E12:F12" ca="1" si="11">D12-(D12-$G12)/($G$1-D$1)</f>
        <v>3.4457914819984325E-6</v>
      </c>
      <c r="F12" s="114">
        <f t="shared" ca="1" si="11"/>
        <v>1.7228957409992162E-6</v>
      </c>
      <c r="G12" s="111">
        <f ca="1">INDEX(OFFSET(_summary!$T$26,0,MATCH(MID(CELL("filename",$A$1),FIND("]",CELL("filename",$A$1))+1,255),_summary!$U$25:$AI$25,0),140,1),MATCH($A12,_summary!$U$26:$U$54,0))</f>
        <v>0</v>
      </c>
      <c r="H12" s="112">
        <f t="shared" ca="1" si="2"/>
        <v>0</v>
      </c>
      <c r="I12" s="112">
        <f t="shared" ca="1" si="2"/>
        <v>0</v>
      </c>
      <c r="J12" s="112">
        <f t="shared" ca="1" si="2"/>
        <v>0</v>
      </c>
      <c r="K12" s="112">
        <f t="shared" ca="1" si="2"/>
        <v>0</v>
      </c>
      <c r="L12" s="112">
        <f t="shared" ca="1" si="2"/>
        <v>0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0</v>
      </c>
    </row>
    <row r="13" spans="1:18" x14ac:dyDescent="0.25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>
        <f t="shared" ref="E13:F13" ca="1" si="12">D13-(D13-$G13)/($G$1-D$1)</f>
        <v>0</v>
      </c>
      <c r="F13" s="114">
        <f t="shared" ca="1" si="12"/>
        <v>0</v>
      </c>
      <c r="G13" s="111">
        <f ca="1">INDEX(OFFSET(_summary!$T$26,0,MATCH(MID(CELL("filename",$A$1),FIND("]",CELL("filename",$A$1))+1,255),_summary!$U$25:$AI$25,0),140,1),MATCH($A13,_summary!$U$26:$U$54,0))</f>
        <v>0</v>
      </c>
      <c r="H13" s="112">
        <f t="shared" ca="1" si="2"/>
        <v>0</v>
      </c>
      <c r="I13" s="112">
        <f t="shared" ca="1" si="2"/>
        <v>0</v>
      </c>
      <c r="J13" s="112">
        <f t="shared" ca="1" si="2"/>
        <v>0</v>
      </c>
      <c r="K13" s="112">
        <f t="shared" ca="1" si="2"/>
        <v>0</v>
      </c>
      <c r="L13" s="112">
        <f t="shared" ca="1" si="2"/>
        <v>0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0</v>
      </c>
    </row>
    <row r="14" spans="1:18" x14ac:dyDescent="0.25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>
        <f t="shared" ref="E14:F14" ca="1" si="13">D14-(D14-$G14)/($G$1-D$1)</f>
        <v>0</v>
      </c>
      <c r="F14" s="114">
        <f t="shared" ca="1" si="13"/>
        <v>0</v>
      </c>
      <c r="G14" s="111">
        <f ca="1">INDEX(OFFSET(_summary!$T$26,0,MATCH(MID(CELL("filename",$A$1),FIND("]",CELL("filename",$A$1))+1,255),_summary!$U$25:$AI$25,0),140,1),MATCH($A14,_summary!$U$26:$U$54,0))</f>
        <v>0</v>
      </c>
      <c r="H14" s="112">
        <f t="shared" ca="1" si="2"/>
        <v>0</v>
      </c>
      <c r="I14" s="112">
        <f t="shared" ca="1" si="2"/>
        <v>0</v>
      </c>
      <c r="J14" s="112">
        <f t="shared" ca="1" si="2"/>
        <v>0</v>
      </c>
      <c r="K14" s="112">
        <f t="shared" ca="1" si="2"/>
        <v>0</v>
      </c>
      <c r="L14" s="112">
        <f t="shared" ca="1" si="2"/>
        <v>0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0</v>
      </c>
    </row>
    <row r="15" spans="1:18" x14ac:dyDescent="0.25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>
        <f t="shared" ref="E15:F15" ca="1" si="14">D15-(D15-$G15)/($G$1-D$1)</f>
        <v>0</v>
      </c>
      <c r="F15" s="114">
        <f t="shared" ca="1" si="14"/>
        <v>0</v>
      </c>
      <c r="G15" s="111">
        <f ca="1">INDEX(OFFSET(_summary!$T$26,0,MATCH(MID(CELL("filename",$A$1),FIND("]",CELL("filename",$A$1))+1,255),_summary!$U$25:$AI$25,0),140,1),MATCH($A15,_summary!$U$26:$U$54,0))</f>
        <v>0</v>
      </c>
      <c r="H15" s="112">
        <f t="shared" ca="1" si="2"/>
        <v>0</v>
      </c>
      <c r="I15" s="112">
        <f t="shared" ca="1" si="2"/>
        <v>0</v>
      </c>
      <c r="J15" s="112">
        <f t="shared" ca="1" si="2"/>
        <v>0</v>
      </c>
      <c r="K15" s="112">
        <f t="shared" ca="1" si="2"/>
        <v>0</v>
      </c>
      <c r="L15" s="112">
        <f t="shared" ca="1" si="2"/>
        <v>0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0</v>
      </c>
    </row>
    <row r="16" spans="1:18" x14ac:dyDescent="0.25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>
        <f t="shared" ref="E16:F16" ca="1" si="15">D16-(D16-$G16)/($G$1-D$1)</f>
        <v>0</v>
      </c>
      <c r="F16" s="114">
        <f t="shared" ca="1" si="15"/>
        <v>0</v>
      </c>
      <c r="G16" s="111">
        <f ca="1">INDEX(OFFSET(_summary!$T$26,0,MATCH(MID(CELL("filename",$A$1),FIND("]",CELL("filename",$A$1))+1,255),_summary!$U$25:$AI$25,0),140,1),MATCH($A16,_summary!$U$26:$U$54,0))</f>
        <v>0</v>
      </c>
      <c r="H16" s="112">
        <f t="shared" ca="1" si="2"/>
        <v>0</v>
      </c>
      <c r="I16" s="112">
        <f t="shared" ca="1" si="2"/>
        <v>0</v>
      </c>
      <c r="J16" s="112">
        <f t="shared" ca="1" si="2"/>
        <v>0</v>
      </c>
      <c r="K16" s="112">
        <f t="shared" ca="1" si="2"/>
        <v>0</v>
      </c>
      <c r="L16" s="112">
        <f t="shared" ca="1" si="2"/>
        <v>0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25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>
        <f t="shared" ref="E17:F17" ca="1" si="16">D17-(D17-$G17)/($G$1-D$1)</f>
        <v>0</v>
      </c>
      <c r="F17" s="114">
        <f t="shared" ca="1" si="16"/>
        <v>0</v>
      </c>
      <c r="G17" s="111">
        <f ca="1">INDEX(OFFSET(_summary!$T$26,0,MATCH(MID(CELL("filename",$A$1),FIND("]",CELL("filename",$A$1))+1,255),_summary!$U$25:$AI$25,0),140,1),MATCH($A17,_summary!$U$26:$U$54,0))</f>
        <v>0</v>
      </c>
      <c r="H17" s="112">
        <f t="shared" ca="1" si="2"/>
        <v>0</v>
      </c>
      <c r="I17" s="112">
        <f t="shared" ca="1" si="2"/>
        <v>0</v>
      </c>
      <c r="J17" s="112">
        <f t="shared" ca="1" si="2"/>
        <v>0</v>
      </c>
      <c r="K17" s="112">
        <f t="shared" ca="1" si="2"/>
        <v>0</v>
      </c>
      <c r="L17" s="112">
        <f t="shared" ca="1" si="2"/>
        <v>0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0</v>
      </c>
    </row>
    <row r="18" spans="1:13" x14ac:dyDescent="0.25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>
        <f t="shared" ref="E18:F18" ca="1" si="17">D18-(D18-$G18)/($G$1-D$1)</f>
        <v>0</v>
      </c>
      <c r="F18" s="114">
        <f t="shared" ca="1" si="17"/>
        <v>0</v>
      </c>
      <c r="G18" s="111">
        <f ca="1">INDEX(OFFSET(_summary!$T$26,0,MATCH(MID(CELL("filename",$A$1),FIND("]",CELL("filename",$A$1))+1,255),_summary!$U$25:$AI$25,0),140,1),MATCH($A18,_summary!$U$26:$U$54,0))</f>
        <v>0</v>
      </c>
      <c r="H18" s="112">
        <f t="shared" ca="1" si="2"/>
        <v>0</v>
      </c>
      <c r="I18" s="112">
        <f t="shared" ca="1" si="2"/>
        <v>0</v>
      </c>
      <c r="J18" s="112">
        <f t="shared" ca="1" si="2"/>
        <v>0</v>
      </c>
      <c r="K18" s="112">
        <f t="shared" ca="1" si="2"/>
        <v>0</v>
      </c>
      <c r="L18" s="112">
        <f t="shared" ca="1" si="2"/>
        <v>0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0</v>
      </c>
    </row>
    <row r="19" spans="1:13" x14ac:dyDescent="0.25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>
        <f t="shared" ref="E19:F19" ca="1" si="18">D19-(D19-$G19)/($G$1-D$1)</f>
        <v>0</v>
      </c>
      <c r="F19" s="114">
        <f t="shared" ca="1" si="18"/>
        <v>0</v>
      </c>
      <c r="G19" s="111">
        <f ca="1">INDEX(OFFSET(_summary!$T$26,0,MATCH(MID(CELL("filename",$A$1),FIND("]",CELL("filename",$A$1))+1,255),_summary!$U$25:$AI$25,0),140,1),MATCH($A19,_summary!$U$26:$U$54,0))</f>
        <v>0</v>
      </c>
      <c r="H19" s="112">
        <f t="shared" ref="H19:L34" ca="1" si="19">G19-5*(G19-$M19)/($M$1-G$1)</f>
        <v>0</v>
      </c>
      <c r="I19" s="112">
        <f t="shared" ca="1" si="19"/>
        <v>0</v>
      </c>
      <c r="J19" s="112">
        <f t="shared" ca="1" si="19"/>
        <v>0</v>
      </c>
      <c r="K19" s="112">
        <f t="shared" ca="1" si="19"/>
        <v>0</v>
      </c>
      <c r="L19" s="112">
        <f t="shared" ca="1" si="19"/>
        <v>0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0</v>
      </c>
    </row>
    <row r="20" spans="1:13" x14ac:dyDescent="0.25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>
        <f t="shared" ref="E20:F20" ca="1" si="20">D20-(D20-$G20)/($G$1-D$1)</f>
        <v>0</v>
      </c>
      <c r="F20" s="114">
        <f t="shared" ca="1" si="20"/>
        <v>0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ca="1" si="19"/>
        <v>0</v>
      </c>
      <c r="I20" s="112">
        <f t="shared" ca="1" si="19"/>
        <v>0</v>
      </c>
      <c r="J20" s="112">
        <f t="shared" ca="1" si="19"/>
        <v>0</v>
      </c>
      <c r="K20" s="112">
        <f t="shared" ca="1" si="19"/>
        <v>0</v>
      </c>
      <c r="L20" s="112">
        <f t="shared" ca="1" si="19"/>
        <v>0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0</v>
      </c>
    </row>
    <row r="21" spans="1:13" x14ac:dyDescent="0.25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>
        <f t="shared" ref="E21:F21" ca="1" si="21">D21-(D21-$G21)/($G$1-D$1)</f>
        <v>0</v>
      </c>
      <c r="F21" s="114">
        <f t="shared" ca="1" si="21"/>
        <v>0</v>
      </c>
      <c r="G21" s="111">
        <f ca="1">INDEX(OFFSET(_summary!$T$26,0,MATCH(MID(CELL("filename",$A$1),FIND("]",CELL("filename",$A$1))+1,255),_summary!$U$25:$AI$25,0),140,1),MATCH($A21,_summary!$U$26:$U$54,0))</f>
        <v>0</v>
      </c>
      <c r="H21" s="112">
        <f t="shared" ca="1" si="19"/>
        <v>0</v>
      </c>
      <c r="I21" s="112">
        <f t="shared" ca="1" si="19"/>
        <v>0</v>
      </c>
      <c r="J21" s="112">
        <f t="shared" ca="1" si="19"/>
        <v>0</v>
      </c>
      <c r="K21" s="112">
        <f t="shared" ca="1" si="19"/>
        <v>0</v>
      </c>
      <c r="L21" s="112">
        <f t="shared" ca="1" si="19"/>
        <v>0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0</v>
      </c>
    </row>
    <row r="22" spans="1:13" x14ac:dyDescent="0.25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>
        <f t="shared" ref="E22:F22" ca="1" si="22">D22-(D22-$G22)/($G$1-D$1)</f>
        <v>0</v>
      </c>
      <c r="F22" s="114">
        <f t="shared" ca="1" si="22"/>
        <v>0</v>
      </c>
      <c r="G22" s="111">
        <f ca="1">INDEX(OFFSET(_summary!$T$26,0,MATCH(MID(CELL("filename",$A$1),FIND("]",CELL("filename",$A$1))+1,255),_summary!$U$25:$AI$25,0),140,1),MATCH($A22,_summary!$U$26:$U$54,0))</f>
        <v>0</v>
      </c>
      <c r="H22" s="112">
        <f t="shared" ca="1" si="19"/>
        <v>0</v>
      </c>
      <c r="I22" s="112">
        <f t="shared" ca="1" si="19"/>
        <v>0</v>
      </c>
      <c r="J22" s="112">
        <f t="shared" ca="1" si="19"/>
        <v>0</v>
      </c>
      <c r="K22" s="112">
        <f t="shared" ca="1" si="19"/>
        <v>0</v>
      </c>
      <c r="L22" s="112">
        <f t="shared" ca="1" si="19"/>
        <v>0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0</v>
      </c>
    </row>
    <row r="23" spans="1:13" x14ac:dyDescent="0.25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23">D23-(D23-$G23)/($G$1-D$1)</f>
        <v>0</v>
      </c>
      <c r="F23" s="114">
        <f t="shared" ca="1" si="23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ca="1" si="19"/>
        <v>0</v>
      </c>
      <c r="I23" s="112">
        <f t="shared" ca="1" si="19"/>
        <v>0</v>
      </c>
      <c r="J23" s="112">
        <f t="shared" ca="1" si="19"/>
        <v>0</v>
      </c>
      <c r="K23" s="112">
        <f t="shared" ca="1" si="19"/>
        <v>0</v>
      </c>
      <c r="L23" s="112">
        <f t="shared" ca="1" si="19"/>
        <v>0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0</v>
      </c>
    </row>
    <row r="24" spans="1:13" x14ac:dyDescent="0.25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>
        <f t="shared" ref="E24:F24" ca="1" si="24">D24-(D24-$G24)/($G$1-D$1)</f>
        <v>0</v>
      </c>
      <c r="F24" s="114">
        <f t="shared" ca="1" si="24"/>
        <v>0</v>
      </c>
      <c r="G24" s="111">
        <f ca="1">INDEX(OFFSET(_summary!$T$26,0,MATCH(MID(CELL("filename",$A$1),FIND("]",CELL("filename",$A$1))+1,255),_summary!$U$25:$AI$25,0),140,1),MATCH($A24,_summary!$U$26:$U$54,0))</f>
        <v>0</v>
      </c>
      <c r="H24" s="112">
        <f t="shared" ca="1" si="19"/>
        <v>0</v>
      </c>
      <c r="I24" s="112">
        <f t="shared" ca="1" si="19"/>
        <v>0</v>
      </c>
      <c r="J24" s="112">
        <f t="shared" ca="1" si="19"/>
        <v>0</v>
      </c>
      <c r="K24" s="112">
        <f t="shared" ca="1" si="19"/>
        <v>0</v>
      </c>
      <c r="L24" s="112">
        <f t="shared" ca="1" si="19"/>
        <v>0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0</v>
      </c>
    </row>
    <row r="25" spans="1:13" x14ac:dyDescent="0.25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25">D25-(D25-$G25)/($G$1-D$1)</f>
        <v>0</v>
      </c>
      <c r="F25" s="114">
        <f t="shared" ca="1" si="25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ca="1" si="19"/>
        <v>0</v>
      </c>
      <c r="I25" s="112">
        <f t="shared" ca="1" si="19"/>
        <v>0</v>
      </c>
      <c r="J25" s="112">
        <f t="shared" ca="1" si="19"/>
        <v>0</v>
      </c>
      <c r="K25" s="112">
        <f t="shared" ca="1" si="19"/>
        <v>0</v>
      </c>
      <c r="L25" s="112">
        <f t="shared" ca="1" si="19"/>
        <v>0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0</v>
      </c>
    </row>
    <row r="26" spans="1:13" x14ac:dyDescent="0.25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>
        <f t="shared" ref="E26:F26" ca="1" si="26">D26-(D26-$G26)/($G$1-D$1)</f>
        <v>0</v>
      </c>
      <c r="F26" s="114">
        <f t="shared" ca="1" si="26"/>
        <v>0</v>
      </c>
      <c r="G26" s="111">
        <f ca="1">INDEX(OFFSET(_summary!$T$26,0,MATCH(MID(CELL("filename",$A$1),FIND("]",CELL("filename",$A$1))+1,255),_summary!$U$25:$AI$25,0),140,1),MATCH($A26,_summary!$U$26:$U$54,0))</f>
        <v>0</v>
      </c>
      <c r="H26" s="112">
        <f t="shared" ca="1" si="19"/>
        <v>0</v>
      </c>
      <c r="I26" s="112">
        <f t="shared" ca="1" si="19"/>
        <v>0</v>
      </c>
      <c r="J26" s="112">
        <f t="shared" ca="1" si="19"/>
        <v>0</v>
      </c>
      <c r="K26" s="112">
        <f t="shared" ca="1" si="19"/>
        <v>0</v>
      </c>
      <c r="L26" s="112">
        <f t="shared" ca="1" si="19"/>
        <v>0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0</v>
      </c>
    </row>
    <row r="27" spans="1:13" x14ac:dyDescent="0.25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7.2303533430640319E-5</v>
      </c>
      <c r="D27" s="114">
        <f ca="1">MAX(0,IFERROR(VLOOKUP(MID(CELL("filename",$A$1),FIND("]",CELL("filename",$A$1))+1,255)&amp;$A27,_datainput!$A$1:$AE$345,4+D$1-1990,FALSE),0))</f>
        <v>7.1416900332489967E-5</v>
      </c>
      <c r="E27" s="114">
        <f t="shared" ref="E27:F27" ca="1" si="27">D27-(D27-$G27)/($G$1-D$1)</f>
        <v>4.761126688832664E-5</v>
      </c>
      <c r="F27" s="114">
        <f t="shared" ca="1" si="27"/>
        <v>2.380563344416332E-5</v>
      </c>
      <c r="G27" s="111">
        <f ca="1">INDEX(OFFSET(_summary!$T$26,0,MATCH(MID(CELL("filename",$A$1),FIND("]",CELL("filename",$A$1))+1,255),_summary!$U$25:$AI$25,0),140,1),MATCH($A27,_summary!$U$26:$U$54,0))</f>
        <v>0</v>
      </c>
      <c r="H27" s="112">
        <f t="shared" ca="1" si="19"/>
        <v>1.2429865916269751E-5</v>
      </c>
      <c r="I27" s="112">
        <f t="shared" ca="1" si="19"/>
        <v>2.4859731832539502E-5</v>
      </c>
      <c r="J27" s="112">
        <f t="shared" ca="1" si="19"/>
        <v>3.7289597748809253E-5</v>
      </c>
      <c r="K27" s="112">
        <f t="shared" ca="1" si="19"/>
        <v>4.9719463665079004E-5</v>
      </c>
      <c r="L27" s="112">
        <f t="shared" ca="1" si="19"/>
        <v>6.2149329581348762E-5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7.4579195497618506E-5</v>
      </c>
    </row>
    <row r="28" spans="1:13" x14ac:dyDescent="0.25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8">D28-(D28-$G28)/($G$1-D$1)</f>
        <v>0</v>
      </c>
      <c r="F28" s="114">
        <f t="shared" ca="1" si="28"/>
        <v>0</v>
      </c>
      <c r="G28" s="111">
        <f ca="1">INDEX(OFFSET(_summary!$T$26,0,MATCH(MID(CELL("filename",$A$1),FIND("]",CELL("filename",$A$1))+1,255),_summary!$U$25:$AI$25,0),140,1),MATCH($A28,_summary!$U$26:$U$54,0))</f>
        <v>0</v>
      </c>
      <c r="H28" s="112">
        <f t="shared" ca="1" si="19"/>
        <v>0</v>
      </c>
      <c r="I28" s="112">
        <f t="shared" ca="1" si="19"/>
        <v>0</v>
      </c>
      <c r="J28" s="112">
        <f t="shared" ca="1" si="19"/>
        <v>0</v>
      </c>
      <c r="K28" s="112">
        <f t="shared" ca="1" si="19"/>
        <v>0</v>
      </c>
      <c r="L28" s="112">
        <f t="shared" ca="1" si="19"/>
        <v>0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0</v>
      </c>
    </row>
    <row r="29" spans="1:13" x14ac:dyDescent="0.25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9">D29-(D29-$G29)/($G$1-D$1)</f>
        <v>0</v>
      </c>
      <c r="F29" s="114">
        <f t="shared" ca="1" si="29"/>
        <v>0</v>
      </c>
      <c r="G29" s="111">
        <f ca="1">INDEX(OFFSET(_summary!$T$26,0,MATCH(MID(CELL("filename",$A$1),FIND("]",CELL("filename",$A$1))+1,255),_summary!$U$25:$AI$25,0),140,1),MATCH($A29,_summary!$U$26:$U$54,0))</f>
        <v>0</v>
      </c>
      <c r="H29" s="112">
        <f t="shared" ca="1" si="19"/>
        <v>0</v>
      </c>
      <c r="I29" s="112">
        <f t="shared" ca="1" si="19"/>
        <v>0</v>
      </c>
      <c r="J29" s="112">
        <f t="shared" ca="1" si="19"/>
        <v>0</v>
      </c>
      <c r="K29" s="112">
        <f t="shared" ca="1" si="19"/>
        <v>0</v>
      </c>
      <c r="L29" s="112">
        <f t="shared" ca="1" si="19"/>
        <v>0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25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30">D30-(D30-$G30)/($G$1-D$1)</f>
        <v>0</v>
      </c>
      <c r="F30" s="114">
        <f t="shared" ca="1" si="30"/>
        <v>0</v>
      </c>
      <c r="G30" s="111">
        <f ca="1">INDEX(OFFSET(_summary!$T$26,0,MATCH(MID(CELL("filename",$A$1),FIND("]",CELL("filename",$A$1))+1,255),_summary!$U$25:$AI$25,0),140,1),MATCH($A30,_summary!$U$26:$U$54,0))</f>
        <v>0</v>
      </c>
      <c r="H30" s="112">
        <f t="shared" ca="1" si="19"/>
        <v>0</v>
      </c>
      <c r="I30" s="112">
        <f t="shared" ca="1" si="19"/>
        <v>0</v>
      </c>
      <c r="J30" s="112">
        <f t="shared" ca="1" si="19"/>
        <v>0</v>
      </c>
      <c r="K30" s="112">
        <f t="shared" ca="1" si="19"/>
        <v>0</v>
      </c>
      <c r="L30" s="112">
        <f t="shared" ca="1" si="19"/>
        <v>0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0</v>
      </c>
    </row>
    <row r="31" spans="1:13" x14ac:dyDescent="0.25">
      <c r="A31" t="s">
        <v>12</v>
      </c>
      <c r="B31">
        <f t="shared" ref="B31:B94" si="31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>
        <f t="shared" ref="E31:F31" ca="1" si="32">D31-(D31-$G31)/($G$1-D$1)</f>
        <v>0</v>
      </c>
      <c r="F31" s="114">
        <f t="shared" ca="1" si="32"/>
        <v>0</v>
      </c>
      <c r="G31" s="111">
        <f ca="1">INDEX(OFFSET(_summary!$T$26,0,MATCH(MID(CELL("filename",$A$1),FIND("]",CELL("filename",$A$1))+1,255),_summary!$U$25:$AI$25,0),140,1),MATCH($A31,_summary!$U$26:$U$54,0))</f>
        <v>0</v>
      </c>
      <c r="H31" s="112">
        <f t="shared" ca="1" si="19"/>
        <v>0</v>
      </c>
      <c r="I31" s="112">
        <f t="shared" ca="1" si="19"/>
        <v>0</v>
      </c>
      <c r="J31" s="112">
        <f t="shared" ca="1" si="19"/>
        <v>0</v>
      </c>
      <c r="K31" s="112">
        <f t="shared" ca="1" si="19"/>
        <v>0</v>
      </c>
      <c r="L31" s="112">
        <f t="shared" ca="1" si="19"/>
        <v>0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0</v>
      </c>
    </row>
    <row r="32" spans="1:13" x14ac:dyDescent="0.25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4.050454189978408E-7</v>
      </c>
      <c r="D32" s="114">
        <f ca="1">MAX(0,IFERROR(VLOOKUP(MID(CELL("filename",$A$1),FIND("]",CELL("filename",$A$1))+1,255)&amp;$A32,_datainput!$A$1:$AE$345,4+D$1-1990,FALSE),0))</f>
        <v>0</v>
      </c>
      <c r="E32" s="114">
        <f t="shared" ref="E32:F32" ca="1" si="33">D32-(D32-$G32)/($G$1-D$1)</f>
        <v>0</v>
      </c>
      <c r="F32" s="114">
        <f t="shared" ca="1" si="33"/>
        <v>0</v>
      </c>
      <c r="G32" s="111">
        <f ca="1">INDEX(OFFSET(_summary!$T$26,0,MATCH(MID(CELL("filename",$A$1),FIND("]",CELL("filename",$A$1))+1,255),_summary!$U$25:$AI$25,0),140,1),MATCH($A32,_summary!$U$26:$U$54,0))</f>
        <v>0</v>
      </c>
      <c r="H32" s="112">
        <f t="shared" ca="1" si="19"/>
        <v>6.0748220023593629E-6</v>
      </c>
      <c r="I32" s="112">
        <f t="shared" ca="1" si="19"/>
        <v>1.2149644004718726E-5</v>
      </c>
      <c r="J32" s="112">
        <f t="shared" ca="1" si="19"/>
        <v>1.8224466007078087E-5</v>
      </c>
      <c r="K32" s="112">
        <f t="shared" ca="1" si="19"/>
        <v>2.4299288009437451E-5</v>
      </c>
      <c r="L32" s="112">
        <f t="shared" ca="1" si="19"/>
        <v>3.0374110011796813E-5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3.6448932014156174E-5</v>
      </c>
    </row>
    <row r="33" spans="1:13" x14ac:dyDescent="0.25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>
        <f t="shared" ref="E33:F33" ca="1" si="34">D33-(D33-$G33)/($G$1-D$1)</f>
        <v>0</v>
      </c>
      <c r="F33" s="114">
        <f t="shared" ca="1" si="34"/>
        <v>0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ca="1" si="19"/>
        <v>0</v>
      </c>
      <c r="I33" s="112">
        <f t="shared" ca="1" si="19"/>
        <v>0</v>
      </c>
      <c r="J33" s="112">
        <f t="shared" ca="1" si="19"/>
        <v>0</v>
      </c>
      <c r="K33" s="112">
        <f t="shared" ca="1" si="19"/>
        <v>0</v>
      </c>
      <c r="L33" s="112">
        <f t="shared" ca="1" si="19"/>
        <v>0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0</v>
      </c>
    </row>
    <row r="34" spans="1:13" x14ac:dyDescent="0.25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>
        <f t="shared" ref="E34:F34" ca="1" si="35">D34-(D34-$G34)/($G$1-D$1)</f>
        <v>0</v>
      </c>
      <c r="F34" s="114">
        <f t="shared" ca="1" si="35"/>
        <v>0</v>
      </c>
      <c r="G34" s="111">
        <f ca="1">INDEX(OFFSET(_summary!$T$26,0,MATCH(MID(CELL("filename",$A$1),FIND("]",CELL("filename",$A$1))+1,255),_summary!$U$25:$AI$25,0),140,1),MATCH($A34,_summary!$U$26:$U$54,0))</f>
        <v>0</v>
      </c>
      <c r="H34" s="112">
        <f t="shared" ca="1" si="19"/>
        <v>0</v>
      </c>
      <c r="I34" s="112">
        <f t="shared" ca="1" si="19"/>
        <v>0</v>
      </c>
      <c r="J34" s="112">
        <f t="shared" ca="1" si="19"/>
        <v>0</v>
      </c>
      <c r="K34" s="112">
        <f t="shared" ca="1" si="19"/>
        <v>0</v>
      </c>
      <c r="L34" s="112">
        <f t="shared" ca="1" si="19"/>
        <v>0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0</v>
      </c>
    </row>
    <row r="35" spans="1:13" x14ac:dyDescent="0.25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>
        <f t="shared" ref="E35:F35" ca="1" si="36">D35-(D35-$G35)/($G$1-D$1)</f>
        <v>0</v>
      </c>
      <c r="F35" s="114">
        <f t="shared" ca="1" si="36"/>
        <v>0</v>
      </c>
      <c r="G35" s="111">
        <f ca="1">INDEX(OFFSET(_summary!$T$26,0,MATCH(MID(CELL("filename",$A$1),FIND("]",CELL("filename",$A$1))+1,255),_summary!$U$25:$AI$25,0),140,1),MATCH($A35,_summary!$U$26:$U$54,0))</f>
        <v>0</v>
      </c>
      <c r="H35" s="112">
        <f t="shared" ref="H35:L50" ca="1" si="37">G35-5*(G35-$M35)/($M$1-G$1)</f>
        <v>0</v>
      </c>
      <c r="I35" s="112">
        <f t="shared" ca="1" si="37"/>
        <v>0</v>
      </c>
      <c r="J35" s="112">
        <f t="shared" ca="1" si="37"/>
        <v>0</v>
      </c>
      <c r="K35" s="112">
        <f t="shared" ca="1" si="37"/>
        <v>0</v>
      </c>
      <c r="L35" s="112">
        <f t="shared" ca="1" si="37"/>
        <v>0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25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>
        <f t="shared" ref="E36:F36" ca="1" si="38">D36-(D36-$G36)/($G$1-D$1)</f>
        <v>0</v>
      </c>
      <c r="F36" s="114">
        <f t="shared" ca="1" si="38"/>
        <v>0</v>
      </c>
      <c r="G36" s="111">
        <f ca="1">INDEX(OFFSET(_summary!$T$26,0,MATCH(MID(CELL("filename",$A$1),FIND("]",CELL("filename",$A$1))+1,255),_summary!$U$25:$AI$25,0),140,1),MATCH($A36,_summary!$U$26:$U$54,0))</f>
        <v>0</v>
      </c>
      <c r="H36" s="112">
        <f t="shared" ca="1" si="37"/>
        <v>0</v>
      </c>
      <c r="I36" s="112">
        <f t="shared" ca="1" si="37"/>
        <v>0</v>
      </c>
      <c r="J36" s="112">
        <f t="shared" ca="1" si="37"/>
        <v>0</v>
      </c>
      <c r="K36" s="112">
        <f t="shared" ca="1" si="37"/>
        <v>0</v>
      </c>
      <c r="L36" s="112">
        <f t="shared" ca="1" si="37"/>
        <v>0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0</v>
      </c>
    </row>
    <row r="37" spans="1:13" x14ac:dyDescent="0.25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2.082524676896552E-5</v>
      </c>
      <c r="D37" s="114">
        <f ca="1">MAX(0,IFERROR(VLOOKUP(MID(CELL("filename",$A$1),FIND("]",CELL("filename",$A$1))+1,255)&amp;$A37,_datainput!$A$1:$AE$345,4+D$1-1990,FALSE),0))</f>
        <v>0</v>
      </c>
      <c r="E37" s="114">
        <f t="shared" ref="E37:F37" ca="1" si="39">D37-(D37-$G37)/($G$1-D$1)</f>
        <v>0</v>
      </c>
      <c r="F37" s="114">
        <f t="shared" ca="1" si="39"/>
        <v>0</v>
      </c>
      <c r="G37" s="111">
        <f ca="1">INDEX(OFFSET(_summary!$T$26,0,MATCH(MID(CELL("filename",$A$1),FIND("]",CELL("filename",$A$1))+1,255),_summary!$U$25:$AI$25,0),140,1),MATCH($A37,_summary!$U$26:$U$54,0))</f>
        <v>0</v>
      </c>
      <c r="H37" s="112">
        <f t="shared" ca="1" si="37"/>
        <v>1.71040512632698E-4</v>
      </c>
      <c r="I37" s="112">
        <f t="shared" ca="1" si="37"/>
        <v>3.4208102526539594E-4</v>
      </c>
      <c r="J37" s="112">
        <f t="shared" ca="1" si="37"/>
        <v>5.1312153789809397E-4</v>
      </c>
      <c r="K37" s="112">
        <f t="shared" ca="1" si="37"/>
        <v>6.8416205053079199E-4</v>
      </c>
      <c r="L37" s="112">
        <f t="shared" ca="1" si="37"/>
        <v>8.5520256316349002E-4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1.0262430757961879E-3</v>
      </c>
    </row>
    <row r="38" spans="1:13" x14ac:dyDescent="0.25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>
        <f t="shared" ref="E38:F38" ca="1" si="40">D38-(D38-$G38)/($G$1-D$1)</f>
        <v>0</v>
      </c>
      <c r="F38" s="114">
        <f t="shared" ca="1" si="40"/>
        <v>0</v>
      </c>
      <c r="G38" s="111">
        <f ca="1">INDEX(OFFSET(_summary!$T$26,0,MATCH(MID(CELL("filename",$A$1),FIND("]",CELL("filename",$A$1))+1,255),_summary!$U$25:$AI$25,0),140,1),MATCH($A38,_summary!$U$26:$U$54,0))</f>
        <v>0</v>
      </c>
      <c r="H38" s="112">
        <f t="shared" ca="1" si="37"/>
        <v>0</v>
      </c>
      <c r="I38" s="112">
        <f t="shared" ca="1" si="37"/>
        <v>0</v>
      </c>
      <c r="J38" s="112">
        <f t="shared" ca="1" si="37"/>
        <v>0</v>
      </c>
      <c r="K38" s="112">
        <f t="shared" ca="1" si="37"/>
        <v>0</v>
      </c>
      <c r="L38" s="112">
        <f t="shared" ca="1" si="37"/>
        <v>0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0</v>
      </c>
    </row>
    <row r="39" spans="1:13" x14ac:dyDescent="0.25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>
        <f t="shared" ref="E39:F39" ca="1" si="41">D39-(D39-$G39)/($G$1-D$1)</f>
        <v>0</v>
      </c>
      <c r="F39" s="114">
        <f t="shared" ca="1" si="41"/>
        <v>0</v>
      </c>
      <c r="G39" s="111">
        <f ca="1">INDEX(OFFSET(_summary!$T$26,0,MATCH(MID(CELL("filename",$A$1),FIND("]",CELL("filename",$A$1))+1,255),_summary!$U$25:$AI$25,0),140,1),MATCH($A39,_summary!$U$26:$U$54,0))</f>
        <v>0</v>
      </c>
      <c r="H39" s="112">
        <f t="shared" ca="1" si="37"/>
        <v>0</v>
      </c>
      <c r="I39" s="112">
        <f t="shared" ca="1" si="37"/>
        <v>0</v>
      </c>
      <c r="J39" s="112">
        <f t="shared" ca="1" si="37"/>
        <v>0</v>
      </c>
      <c r="K39" s="112">
        <f t="shared" ca="1" si="37"/>
        <v>0</v>
      </c>
      <c r="L39" s="112">
        <f t="shared" ca="1" si="37"/>
        <v>0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0</v>
      </c>
    </row>
    <row r="40" spans="1:13" x14ac:dyDescent="0.25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>
        <f t="shared" ref="E40:F40" ca="1" si="42">D40-(D40-$G40)/($G$1-D$1)</f>
        <v>0</v>
      </c>
      <c r="F40" s="114">
        <f t="shared" ca="1" si="42"/>
        <v>0</v>
      </c>
      <c r="G40" s="111">
        <f ca="1">INDEX(OFFSET(_summary!$T$26,0,MATCH(MID(CELL("filename",$A$1),FIND("]",CELL("filename",$A$1))+1,255),_summary!$U$25:$AI$25,0),140,1),MATCH($A40,_summary!$U$26:$U$54,0))</f>
        <v>0</v>
      </c>
      <c r="H40" s="112">
        <f t="shared" ca="1" si="37"/>
        <v>0</v>
      </c>
      <c r="I40" s="112">
        <f t="shared" ca="1" si="37"/>
        <v>0</v>
      </c>
      <c r="J40" s="112">
        <f t="shared" ca="1" si="37"/>
        <v>0</v>
      </c>
      <c r="K40" s="112">
        <f t="shared" ca="1" si="37"/>
        <v>0</v>
      </c>
      <c r="L40" s="112">
        <f t="shared" ca="1" si="37"/>
        <v>0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0</v>
      </c>
    </row>
    <row r="41" spans="1:13" x14ac:dyDescent="0.25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5.1686872229976487E-6</v>
      </c>
      <c r="E41" s="114">
        <f t="shared" ref="E41:F41" ca="1" si="43">D41-(D41-$G41)/($G$1-D$1)</f>
        <v>3.4457914819984325E-6</v>
      </c>
      <c r="F41" s="114">
        <f t="shared" ca="1" si="43"/>
        <v>1.7228957409992162E-6</v>
      </c>
      <c r="G41" s="111">
        <f ca="1">INDEX(OFFSET(_summary!$T$26,0,MATCH(MID(CELL("filename",$A$1),FIND("]",CELL("filename",$A$1))+1,255),_summary!$U$25:$AI$25,0),140,1),MATCH($A41,_summary!$U$26:$U$54,0))</f>
        <v>0</v>
      </c>
      <c r="H41" s="112">
        <f t="shared" ca="1" si="37"/>
        <v>0</v>
      </c>
      <c r="I41" s="112">
        <f t="shared" ca="1" si="37"/>
        <v>0</v>
      </c>
      <c r="J41" s="112">
        <f t="shared" ca="1" si="37"/>
        <v>0</v>
      </c>
      <c r="K41" s="112">
        <f t="shared" ca="1" si="37"/>
        <v>0</v>
      </c>
      <c r="L41" s="112">
        <f t="shared" ca="1" si="37"/>
        <v>0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0</v>
      </c>
    </row>
    <row r="42" spans="1:13" x14ac:dyDescent="0.25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>
        <f t="shared" ref="E42:F42" ca="1" si="44">D42-(D42-$G42)/($G$1-D$1)</f>
        <v>0</v>
      </c>
      <c r="F42" s="114">
        <f t="shared" ca="1" si="44"/>
        <v>0</v>
      </c>
      <c r="G42" s="111">
        <f ca="1">INDEX(OFFSET(_summary!$T$26,0,MATCH(MID(CELL("filename",$A$1),FIND("]",CELL("filename",$A$1))+1,255),_summary!$U$25:$AI$25,0),140,1),MATCH($A42,_summary!$U$26:$U$54,0))</f>
        <v>0</v>
      </c>
      <c r="H42" s="112">
        <f t="shared" ca="1" si="37"/>
        <v>0</v>
      </c>
      <c r="I42" s="112">
        <f t="shared" ca="1" si="37"/>
        <v>0</v>
      </c>
      <c r="J42" s="112">
        <f t="shared" ca="1" si="37"/>
        <v>0</v>
      </c>
      <c r="K42" s="112">
        <f t="shared" ca="1" si="37"/>
        <v>0</v>
      </c>
      <c r="L42" s="112">
        <f t="shared" ca="1" si="37"/>
        <v>0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0</v>
      </c>
    </row>
    <row r="43" spans="1:13" x14ac:dyDescent="0.25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>
        <f t="shared" ref="E43:F43" ca="1" si="45">D43-(D43-$G43)/($G$1-D$1)</f>
        <v>0</v>
      </c>
      <c r="F43" s="114">
        <f t="shared" ca="1" si="45"/>
        <v>0</v>
      </c>
      <c r="G43" s="111">
        <f ca="1">INDEX(OFFSET(_summary!$T$26,0,MATCH(MID(CELL("filename",$A$1),FIND("]",CELL("filename",$A$1))+1,255),_summary!$U$25:$AI$25,0),140,1),MATCH($A43,_summary!$U$26:$U$54,0))</f>
        <v>0</v>
      </c>
      <c r="H43" s="112">
        <f t="shared" ca="1" si="37"/>
        <v>0</v>
      </c>
      <c r="I43" s="112">
        <f t="shared" ca="1" si="37"/>
        <v>0</v>
      </c>
      <c r="J43" s="112">
        <f t="shared" ca="1" si="37"/>
        <v>0</v>
      </c>
      <c r="K43" s="112">
        <f t="shared" ca="1" si="37"/>
        <v>0</v>
      </c>
      <c r="L43" s="112">
        <f t="shared" ca="1" si="37"/>
        <v>0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0</v>
      </c>
    </row>
    <row r="44" spans="1:13" x14ac:dyDescent="0.25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>
        <f t="shared" ref="E44:F44" ca="1" si="46">D44-(D44-$G44)/($G$1-D$1)</f>
        <v>0</v>
      </c>
      <c r="F44" s="114">
        <f t="shared" ca="1" si="46"/>
        <v>0</v>
      </c>
      <c r="G44" s="111">
        <f ca="1">INDEX(OFFSET(_summary!$T$26,0,MATCH(MID(CELL("filename",$A$1),FIND("]",CELL("filename",$A$1))+1,255),_summary!$U$25:$AI$25,0),140,1),MATCH($A44,_summary!$U$26:$U$54,0))</f>
        <v>0</v>
      </c>
      <c r="H44" s="112">
        <f t="shared" ca="1" si="37"/>
        <v>0</v>
      </c>
      <c r="I44" s="112">
        <f t="shared" ca="1" si="37"/>
        <v>0</v>
      </c>
      <c r="J44" s="112">
        <f t="shared" ca="1" si="37"/>
        <v>0</v>
      </c>
      <c r="K44" s="112">
        <f t="shared" ca="1" si="37"/>
        <v>0</v>
      </c>
      <c r="L44" s="112">
        <f t="shared" ca="1" si="37"/>
        <v>0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0</v>
      </c>
    </row>
    <row r="45" spans="1:13" x14ac:dyDescent="0.25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>
        <f t="shared" ref="E45:F45" ca="1" si="47">D45-(D45-$G45)/($G$1-D$1)</f>
        <v>0</v>
      </c>
      <c r="F45" s="114">
        <f t="shared" ca="1" si="47"/>
        <v>0</v>
      </c>
      <c r="G45" s="111">
        <f ca="1">INDEX(OFFSET(_summary!$T$26,0,MATCH(MID(CELL("filename",$A$1),FIND("]",CELL("filename",$A$1))+1,255),_summary!$U$25:$AI$25,0),140,1),MATCH($A45,_summary!$U$26:$U$54,0))</f>
        <v>0</v>
      </c>
      <c r="H45" s="112">
        <f t="shared" ca="1" si="37"/>
        <v>0</v>
      </c>
      <c r="I45" s="112">
        <f t="shared" ca="1" si="37"/>
        <v>0</v>
      </c>
      <c r="J45" s="112">
        <f t="shared" ca="1" si="37"/>
        <v>0</v>
      </c>
      <c r="K45" s="112">
        <f t="shared" ca="1" si="37"/>
        <v>0</v>
      </c>
      <c r="L45" s="112">
        <f t="shared" ca="1" si="37"/>
        <v>0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25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>
        <f t="shared" ref="E46:F46" ca="1" si="48">D46-(D46-$G46)/($G$1-D$1)</f>
        <v>0</v>
      </c>
      <c r="F46" s="114">
        <f t="shared" ca="1" si="48"/>
        <v>0</v>
      </c>
      <c r="G46" s="111">
        <f ca="1">INDEX(OFFSET(_summary!$T$26,0,MATCH(MID(CELL("filename",$A$1),FIND("]",CELL("filename",$A$1))+1,255),_summary!$U$25:$AI$25,0),140,1),MATCH($A46,_summary!$U$26:$U$54,0))</f>
        <v>0</v>
      </c>
      <c r="H46" s="112">
        <f t="shared" ca="1" si="37"/>
        <v>0</v>
      </c>
      <c r="I46" s="112">
        <f t="shared" ca="1" si="37"/>
        <v>0</v>
      </c>
      <c r="J46" s="112">
        <f t="shared" ca="1" si="37"/>
        <v>0</v>
      </c>
      <c r="K46" s="112">
        <f t="shared" ca="1" si="37"/>
        <v>0</v>
      </c>
      <c r="L46" s="112">
        <f t="shared" ca="1" si="37"/>
        <v>0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0</v>
      </c>
    </row>
    <row r="47" spans="1:13" x14ac:dyDescent="0.25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>
        <f t="shared" ref="E47:F47" ca="1" si="49">D47-(D47-$G47)/($G$1-D$1)</f>
        <v>0</v>
      </c>
      <c r="F47" s="114">
        <f t="shared" ca="1" si="49"/>
        <v>0</v>
      </c>
      <c r="G47" s="111">
        <f ca="1">INDEX(OFFSET(_summary!$T$26,0,MATCH(MID(CELL("filename",$A$1),FIND("]",CELL("filename",$A$1))+1,255),_summary!$U$25:$AI$25,0),140,1),MATCH($A47,_summary!$U$26:$U$54,0))</f>
        <v>0</v>
      </c>
      <c r="H47" s="112">
        <f t="shared" ca="1" si="37"/>
        <v>0</v>
      </c>
      <c r="I47" s="112">
        <f t="shared" ca="1" si="37"/>
        <v>0</v>
      </c>
      <c r="J47" s="112">
        <f t="shared" ca="1" si="37"/>
        <v>0</v>
      </c>
      <c r="K47" s="112">
        <f t="shared" ca="1" si="37"/>
        <v>0</v>
      </c>
      <c r="L47" s="112">
        <f t="shared" ca="1" si="37"/>
        <v>0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0</v>
      </c>
    </row>
    <row r="48" spans="1:13" x14ac:dyDescent="0.25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>
        <f t="shared" ref="E48:F48" ca="1" si="50">D48-(D48-$G48)/($G$1-D$1)</f>
        <v>0</v>
      </c>
      <c r="F48" s="114">
        <f t="shared" ca="1" si="50"/>
        <v>0</v>
      </c>
      <c r="G48" s="111">
        <f ca="1">INDEX(OFFSET(_summary!$T$26,0,MATCH(MID(CELL("filename",$A$1),FIND("]",CELL("filename",$A$1))+1,255),_summary!$U$25:$AI$25,0),140,1),MATCH($A48,_summary!$U$26:$U$54,0))</f>
        <v>0</v>
      </c>
      <c r="H48" s="112">
        <f t="shared" ca="1" si="37"/>
        <v>0</v>
      </c>
      <c r="I48" s="112">
        <f t="shared" ca="1" si="37"/>
        <v>0</v>
      </c>
      <c r="J48" s="112">
        <f t="shared" ca="1" si="37"/>
        <v>0</v>
      </c>
      <c r="K48" s="112">
        <f t="shared" ca="1" si="37"/>
        <v>0</v>
      </c>
      <c r="L48" s="112">
        <f t="shared" ca="1" si="37"/>
        <v>0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0</v>
      </c>
    </row>
    <row r="49" spans="1:13" x14ac:dyDescent="0.25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>
        <f t="shared" ref="E49:F49" ca="1" si="51">D49-(D49-$G49)/($G$1-D$1)</f>
        <v>0</v>
      </c>
      <c r="F49" s="114">
        <f t="shared" ca="1" si="51"/>
        <v>0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ca="1" si="37"/>
        <v>0</v>
      </c>
      <c r="I49" s="112">
        <f t="shared" ca="1" si="37"/>
        <v>0</v>
      </c>
      <c r="J49" s="112">
        <f t="shared" ca="1" si="37"/>
        <v>0</v>
      </c>
      <c r="K49" s="112">
        <f t="shared" ca="1" si="37"/>
        <v>0</v>
      </c>
      <c r="L49" s="112">
        <f t="shared" ca="1" si="37"/>
        <v>0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0</v>
      </c>
    </row>
    <row r="50" spans="1:13" x14ac:dyDescent="0.25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>
        <f t="shared" ref="E50:F50" ca="1" si="52">D50-(D50-$G50)/($G$1-D$1)</f>
        <v>0</v>
      </c>
      <c r="F50" s="114">
        <f t="shared" ca="1" si="52"/>
        <v>0</v>
      </c>
      <c r="G50" s="111">
        <f ca="1">INDEX(OFFSET(_summary!$T$26,0,MATCH(MID(CELL("filename",$A$1),FIND("]",CELL("filename",$A$1))+1,255),_summary!$U$25:$AI$25,0),140,1),MATCH($A50,_summary!$U$26:$U$54,0))</f>
        <v>0</v>
      </c>
      <c r="H50" s="112">
        <f t="shared" ca="1" si="37"/>
        <v>0</v>
      </c>
      <c r="I50" s="112">
        <f t="shared" ca="1" si="37"/>
        <v>0</v>
      </c>
      <c r="J50" s="112">
        <f t="shared" ca="1" si="37"/>
        <v>0</v>
      </c>
      <c r="K50" s="112">
        <f t="shared" ca="1" si="37"/>
        <v>0</v>
      </c>
      <c r="L50" s="112">
        <f t="shared" ca="1" si="37"/>
        <v>0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0</v>
      </c>
    </row>
    <row r="51" spans="1:13" x14ac:dyDescent="0.25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>
        <f t="shared" ref="E51:F51" ca="1" si="53">D51-(D51-$G51)/($G$1-D$1)</f>
        <v>0</v>
      </c>
      <c r="F51" s="114">
        <f t="shared" ca="1" si="53"/>
        <v>0</v>
      </c>
      <c r="G51" s="111">
        <f ca="1">INDEX(OFFSET(_summary!$T$26,0,MATCH(MID(CELL("filename",$A$1),FIND("]",CELL("filename",$A$1))+1,255),_summary!$U$25:$AI$25,0),140,1),MATCH($A51,_summary!$U$26:$U$54,0))</f>
        <v>0</v>
      </c>
      <c r="H51" s="112">
        <f t="shared" ref="H51:L66" ca="1" si="54">G51-5*(G51-$M51)/($M$1-G$1)</f>
        <v>0</v>
      </c>
      <c r="I51" s="112">
        <f t="shared" ca="1" si="54"/>
        <v>0</v>
      </c>
      <c r="J51" s="112">
        <f t="shared" ca="1" si="54"/>
        <v>0</v>
      </c>
      <c r="K51" s="112">
        <f t="shared" ca="1" si="54"/>
        <v>0</v>
      </c>
      <c r="L51" s="112">
        <f t="shared" ca="1" si="54"/>
        <v>0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0</v>
      </c>
    </row>
    <row r="52" spans="1:13" x14ac:dyDescent="0.25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55">D52-(D52-$G52)/($G$1-D$1)</f>
        <v>0</v>
      </c>
      <c r="F52" s="114">
        <f t="shared" ca="1" si="55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ca="1" si="54"/>
        <v>0</v>
      </c>
      <c r="I52" s="112">
        <f t="shared" ca="1" si="54"/>
        <v>0</v>
      </c>
      <c r="J52" s="112">
        <f t="shared" ca="1" si="54"/>
        <v>0</v>
      </c>
      <c r="K52" s="112">
        <f t="shared" ca="1" si="54"/>
        <v>0</v>
      </c>
      <c r="L52" s="112">
        <f t="shared" ca="1" si="54"/>
        <v>0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25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>
        <f t="shared" ref="E53:F53" ca="1" si="56">D53-(D53-$G53)/($G$1-D$1)</f>
        <v>0</v>
      </c>
      <c r="F53" s="114">
        <f t="shared" ca="1" si="56"/>
        <v>0</v>
      </c>
      <c r="G53" s="111">
        <f ca="1">INDEX(OFFSET(_summary!$T$26,0,MATCH(MID(CELL("filename",$A$1),FIND("]",CELL("filename",$A$1))+1,255),_summary!$U$25:$AI$25,0),140,1),MATCH($A53,_summary!$U$26:$U$54,0))</f>
        <v>0</v>
      </c>
      <c r="H53" s="112">
        <f t="shared" ca="1" si="54"/>
        <v>0</v>
      </c>
      <c r="I53" s="112">
        <f t="shared" ca="1" si="54"/>
        <v>0</v>
      </c>
      <c r="J53" s="112">
        <f t="shared" ca="1" si="54"/>
        <v>0</v>
      </c>
      <c r="K53" s="112">
        <f t="shared" ca="1" si="54"/>
        <v>0</v>
      </c>
      <c r="L53" s="112">
        <f t="shared" ca="1" si="54"/>
        <v>0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0</v>
      </c>
    </row>
    <row r="54" spans="1:13" x14ac:dyDescent="0.25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57">D54-(D54-$G54)/($G$1-D$1)</f>
        <v>0</v>
      </c>
      <c r="F54" s="114">
        <f t="shared" ca="1" si="57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ca="1" si="54"/>
        <v>0</v>
      </c>
      <c r="I54" s="112">
        <f t="shared" ca="1" si="54"/>
        <v>0</v>
      </c>
      <c r="J54" s="112">
        <f t="shared" ca="1" si="54"/>
        <v>0</v>
      </c>
      <c r="K54" s="112">
        <f t="shared" ca="1" si="54"/>
        <v>0</v>
      </c>
      <c r="L54" s="112">
        <f t="shared" ca="1" si="54"/>
        <v>0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0</v>
      </c>
    </row>
    <row r="55" spans="1:13" x14ac:dyDescent="0.25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>
        <f t="shared" ref="E55:F55" ca="1" si="58">D55-(D55-$G55)/($G$1-D$1)</f>
        <v>0</v>
      </c>
      <c r="F55" s="114">
        <f t="shared" ca="1" si="58"/>
        <v>0</v>
      </c>
      <c r="G55" s="111">
        <f ca="1">INDEX(OFFSET(_summary!$T$26,0,MATCH(MID(CELL("filename",$A$1),FIND("]",CELL("filename",$A$1))+1,255),_summary!$U$25:$AI$25,0),140,1),MATCH($A55,_summary!$U$26:$U$54,0))</f>
        <v>0</v>
      </c>
      <c r="H55" s="112">
        <f t="shared" ca="1" si="54"/>
        <v>0</v>
      </c>
      <c r="I55" s="112">
        <f t="shared" ca="1" si="54"/>
        <v>0</v>
      </c>
      <c r="J55" s="112">
        <f t="shared" ca="1" si="54"/>
        <v>0</v>
      </c>
      <c r="K55" s="112">
        <f t="shared" ca="1" si="54"/>
        <v>0</v>
      </c>
      <c r="L55" s="112">
        <f t="shared" ca="1" si="54"/>
        <v>0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0</v>
      </c>
    </row>
    <row r="56" spans="1:13" x14ac:dyDescent="0.25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7.2303533430640319E-5</v>
      </c>
      <c r="D56" s="114">
        <f ca="1">MAX(0,IFERROR(VLOOKUP(MID(CELL("filename",$A$1),FIND("]",CELL("filename",$A$1))+1,255)&amp;$A56,_datainput!$A$1:$AE$345,4+D$1-1990,FALSE),0))</f>
        <v>7.1416900332489967E-5</v>
      </c>
      <c r="E56" s="114">
        <f t="shared" ref="E56:F56" ca="1" si="59">D56-(D56-$G56)/($G$1-D$1)</f>
        <v>4.761126688832664E-5</v>
      </c>
      <c r="F56" s="114">
        <f t="shared" ca="1" si="59"/>
        <v>2.380563344416332E-5</v>
      </c>
      <c r="G56" s="111">
        <f ca="1">INDEX(OFFSET(_summary!$T$26,0,MATCH(MID(CELL("filename",$A$1),FIND("]",CELL("filename",$A$1))+1,255),_summary!$U$25:$AI$25,0),140,1),MATCH($A56,_summary!$U$26:$U$54,0))</f>
        <v>0</v>
      </c>
      <c r="H56" s="112">
        <f t="shared" ca="1" si="54"/>
        <v>1.2429865916269751E-5</v>
      </c>
      <c r="I56" s="112">
        <f t="shared" ca="1" si="54"/>
        <v>2.4859731832539502E-5</v>
      </c>
      <c r="J56" s="112">
        <f t="shared" ca="1" si="54"/>
        <v>3.7289597748809253E-5</v>
      </c>
      <c r="K56" s="112">
        <f t="shared" ca="1" si="54"/>
        <v>4.9719463665079004E-5</v>
      </c>
      <c r="L56" s="112">
        <f t="shared" ca="1" si="54"/>
        <v>6.2149329581348762E-5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7.4579195497618506E-5</v>
      </c>
    </row>
    <row r="57" spans="1:13" x14ac:dyDescent="0.25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60">D57-(D57-$G57)/($G$1-D$1)</f>
        <v>0</v>
      </c>
      <c r="F57" s="114">
        <f t="shared" ca="1" si="60"/>
        <v>0</v>
      </c>
      <c r="G57" s="111">
        <f ca="1">INDEX(OFFSET(_summary!$T$26,0,MATCH(MID(CELL("filename",$A$1),FIND("]",CELL("filename",$A$1))+1,255),_summary!$U$25:$AI$25,0),140,1),MATCH($A57,_summary!$U$26:$U$54,0))</f>
        <v>0</v>
      </c>
      <c r="H57" s="112">
        <f t="shared" ca="1" si="54"/>
        <v>0</v>
      </c>
      <c r="I57" s="112">
        <f t="shared" ca="1" si="54"/>
        <v>0</v>
      </c>
      <c r="J57" s="112">
        <f t="shared" ca="1" si="54"/>
        <v>0</v>
      </c>
      <c r="K57" s="112">
        <f t="shared" ca="1" si="54"/>
        <v>0</v>
      </c>
      <c r="L57" s="112">
        <f t="shared" ca="1" si="54"/>
        <v>0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25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1">D58-(D58-$G58)/($G$1-D$1)</f>
        <v>0</v>
      </c>
      <c r="F58" s="114">
        <f t="shared" ca="1" si="61"/>
        <v>0</v>
      </c>
      <c r="G58" s="111">
        <f ca="1">INDEX(OFFSET(_summary!$T$26,0,MATCH(MID(CELL("filename",$A$1),FIND("]",CELL("filename",$A$1))+1,255),_summary!$U$25:$AI$25,0),140,1),MATCH($A58,_summary!$U$26:$U$54,0))</f>
        <v>0</v>
      </c>
      <c r="H58" s="112">
        <f t="shared" ca="1" si="54"/>
        <v>0</v>
      </c>
      <c r="I58" s="112">
        <f t="shared" ca="1" si="54"/>
        <v>0</v>
      </c>
      <c r="J58" s="112">
        <f t="shared" ca="1" si="54"/>
        <v>0</v>
      </c>
      <c r="K58" s="112">
        <f t="shared" ca="1" si="54"/>
        <v>0</v>
      </c>
      <c r="L58" s="112">
        <f t="shared" ca="1" si="54"/>
        <v>0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25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2">D59-(D59-$G59)/($G$1-D$1)</f>
        <v>0</v>
      </c>
      <c r="F59" s="114">
        <f t="shared" ca="1" si="62"/>
        <v>0</v>
      </c>
      <c r="G59" s="111">
        <f ca="1">INDEX(OFFSET(_summary!$T$26,0,MATCH(MID(CELL("filename",$A$1),FIND("]",CELL("filename",$A$1))+1,255),_summary!$U$25:$AI$25,0),140,1),MATCH($A59,_summary!$U$26:$U$54,0))</f>
        <v>0</v>
      </c>
      <c r="H59" s="112">
        <f t="shared" ca="1" si="54"/>
        <v>0</v>
      </c>
      <c r="I59" s="112">
        <f t="shared" ca="1" si="54"/>
        <v>0</v>
      </c>
      <c r="J59" s="112">
        <f t="shared" ca="1" si="54"/>
        <v>0</v>
      </c>
      <c r="K59" s="112">
        <f t="shared" ca="1" si="54"/>
        <v>0</v>
      </c>
      <c r="L59" s="112">
        <f t="shared" ca="1" si="54"/>
        <v>0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0</v>
      </c>
    </row>
    <row r="60" spans="1:13" x14ac:dyDescent="0.25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>
        <f t="shared" ref="E60:F60" ca="1" si="63">D60-(D60-$G60)/($G$1-D$1)</f>
        <v>0</v>
      </c>
      <c r="F60" s="114">
        <f t="shared" ca="1" si="63"/>
        <v>0</v>
      </c>
      <c r="G60" s="111">
        <f ca="1">INDEX(OFFSET(_summary!$T$26,0,MATCH(MID(CELL("filename",$A$1),FIND("]",CELL("filename",$A$1))+1,255),_summary!$U$25:$AI$25,0),140,1),MATCH($A60,_summary!$U$26:$U$54,0))</f>
        <v>0</v>
      </c>
      <c r="H60" s="112">
        <f t="shared" ca="1" si="54"/>
        <v>0</v>
      </c>
      <c r="I60" s="112">
        <f t="shared" ca="1" si="54"/>
        <v>0</v>
      </c>
      <c r="J60" s="112">
        <f t="shared" ca="1" si="54"/>
        <v>0</v>
      </c>
      <c r="K60" s="112">
        <f t="shared" ca="1" si="54"/>
        <v>0</v>
      </c>
      <c r="L60" s="112">
        <f t="shared" ca="1" si="54"/>
        <v>0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0</v>
      </c>
    </row>
    <row r="61" spans="1:13" x14ac:dyDescent="0.25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4.050454189978408E-7</v>
      </c>
      <c r="D61" s="114">
        <f ca="1">MAX(0,IFERROR(VLOOKUP(MID(CELL("filename",$A$1),FIND("]",CELL("filename",$A$1))+1,255)&amp;$A61,_datainput!$A$1:$AE$345,4+D$1-1990,FALSE),0))</f>
        <v>0</v>
      </c>
      <c r="E61" s="114">
        <f t="shared" ref="E61:F61" ca="1" si="64">D61-(D61-$G61)/($G$1-D$1)</f>
        <v>0</v>
      </c>
      <c r="F61" s="114">
        <f t="shared" ca="1" si="64"/>
        <v>0</v>
      </c>
      <c r="G61" s="111">
        <f ca="1">INDEX(OFFSET(_summary!$T$26,0,MATCH(MID(CELL("filename",$A$1),FIND("]",CELL("filename",$A$1))+1,255),_summary!$U$25:$AI$25,0),140,1),MATCH($A61,_summary!$U$26:$U$54,0))</f>
        <v>0</v>
      </c>
      <c r="H61" s="112">
        <f t="shared" ca="1" si="54"/>
        <v>6.0748220023593629E-6</v>
      </c>
      <c r="I61" s="112">
        <f t="shared" ca="1" si="54"/>
        <v>1.2149644004718726E-5</v>
      </c>
      <c r="J61" s="112">
        <f t="shared" ca="1" si="54"/>
        <v>1.8224466007078087E-5</v>
      </c>
      <c r="K61" s="112">
        <f t="shared" ca="1" si="54"/>
        <v>2.4299288009437451E-5</v>
      </c>
      <c r="L61" s="112">
        <f t="shared" ca="1" si="54"/>
        <v>3.0374110011796813E-5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3.6448932014156174E-5</v>
      </c>
    </row>
    <row r="62" spans="1:13" x14ac:dyDescent="0.25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>
        <f t="shared" ref="E62:F62" ca="1" si="65">D62-(D62-$G62)/($G$1-D$1)</f>
        <v>0</v>
      </c>
      <c r="F62" s="114">
        <f t="shared" ca="1" si="65"/>
        <v>0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ca="1" si="54"/>
        <v>0</v>
      </c>
      <c r="I62" s="112">
        <f t="shared" ca="1" si="54"/>
        <v>0</v>
      </c>
      <c r="J62" s="112">
        <f t="shared" ca="1" si="54"/>
        <v>0</v>
      </c>
      <c r="K62" s="112">
        <f t="shared" ca="1" si="54"/>
        <v>0</v>
      </c>
      <c r="L62" s="112">
        <f t="shared" ca="1" si="54"/>
        <v>0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0</v>
      </c>
    </row>
    <row r="63" spans="1:13" x14ac:dyDescent="0.25">
      <c r="A63" t="s">
        <v>22</v>
      </c>
      <c r="B63">
        <f t="shared" si="31"/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>
        <f t="shared" ref="E63:F63" ca="1" si="66">D63-(D63-$G63)/($G$1-D$1)</f>
        <v>0</v>
      </c>
      <c r="F63" s="114">
        <f t="shared" ca="1" si="66"/>
        <v>0</v>
      </c>
      <c r="G63" s="111">
        <f ca="1">INDEX(OFFSET(_summary!$T$26,0,MATCH(MID(CELL("filename",$A$1),FIND("]",CELL("filename",$A$1))+1,255),_summary!$U$25:$AI$25,0),140,1),MATCH($A63,_summary!$U$26:$U$54,0))</f>
        <v>0</v>
      </c>
      <c r="H63" s="112">
        <f t="shared" ca="1" si="54"/>
        <v>0</v>
      </c>
      <c r="I63" s="112">
        <f t="shared" ca="1" si="54"/>
        <v>0</v>
      </c>
      <c r="J63" s="112">
        <f t="shared" ca="1" si="54"/>
        <v>0</v>
      </c>
      <c r="K63" s="112">
        <f t="shared" ca="1" si="54"/>
        <v>0</v>
      </c>
      <c r="L63" s="112">
        <f t="shared" ca="1" si="54"/>
        <v>0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0</v>
      </c>
    </row>
    <row r="64" spans="1:13" x14ac:dyDescent="0.25">
      <c r="A64" t="s">
        <v>28</v>
      </c>
      <c r="B64">
        <f t="shared" si="31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>
        <f t="shared" ref="E64:F64" ca="1" si="67">D64-(D64-$G64)/($G$1-D$1)</f>
        <v>0</v>
      </c>
      <c r="F64" s="114">
        <f t="shared" ca="1" si="67"/>
        <v>0</v>
      </c>
      <c r="G64" s="111">
        <f ca="1">INDEX(OFFSET(_summary!$T$26,0,MATCH(MID(CELL("filename",$A$1),FIND("]",CELL("filename",$A$1))+1,255),_summary!$U$25:$AI$25,0),140,1),MATCH($A64,_summary!$U$26:$U$54,0))</f>
        <v>0</v>
      </c>
      <c r="H64" s="112">
        <f t="shared" ca="1" si="54"/>
        <v>0</v>
      </c>
      <c r="I64" s="112">
        <f t="shared" ca="1" si="54"/>
        <v>0</v>
      </c>
      <c r="J64" s="112">
        <f t="shared" ca="1" si="54"/>
        <v>0</v>
      </c>
      <c r="K64" s="112">
        <f t="shared" ca="1" si="54"/>
        <v>0</v>
      </c>
      <c r="L64" s="112">
        <f t="shared" ca="1" si="54"/>
        <v>0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25">
      <c r="A65" t="s">
        <v>13</v>
      </c>
      <c r="B65">
        <f t="shared" si="31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>
        <f t="shared" ref="E65:F65" ca="1" si="68">D65-(D65-$G65)/($G$1-D$1)</f>
        <v>0</v>
      </c>
      <c r="F65" s="114">
        <f t="shared" ca="1" si="68"/>
        <v>0</v>
      </c>
      <c r="G65" s="111">
        <f ca="1">INDEX(OFFSET(_summary!$T$26,0,MATCH(MID(CELL("filename",$A$1),FIND("]",CELL("filename",$A$1))+1,255),_summary!$U$25:$AI$25,0),140,1),MATCH($A65,_summary!$U$26:$U$54,0))</f>
        <v>0</v>
      </c>
      <c r="H65" s="112">
        <f t="shared" ca="1" si="54"/>
        <v>0</v>
      </c>
      <c r="I65" s="112">
        <f t="shared" ca="1" si="54"/>
        <v>0</v>
      </c>
      <c r="J65" s="112">
        <f t="shared" ca="1" si="54"/>
        <v>0</v>
      </c>
      <c r="K65" s="112">
        <f t="shared" ca="1" si="54"/>
        <v>0</v>
      </c>
      <c r="L65" s="112">
        <f t="shared" ca="1" si="54"/>
        <v>0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0</v>
      </c>
    </row>
    <row r="66" spans="1:13" x14ac:dyDescent="0.25">
      <c r="A66" t="s">
        <v>17</v>
      </c>
      <c r="B66">
        <f t="shared" si="31"/>
        <v>3</v>
      </c>
      <c r="C66" s="114">
        <f ca="1">MAX(0,IFERROR(VLOOKUP(MID(CELL("filename",$A$1),FIND("]",CELL("filename",$A$1))+1,255)&amp;$A66,_datainput!$A$1:$AE$345,4+C$1-1990,FALSE),0))</f>
        <v>2.082524676896552E-5</v>
      </c>
      <c r="D66" s="114">
        <f ca="1">MAX(0,IFERROR(VLOOKUP(MID(CELL("filename",$A$1),FIND("]",CELL("filename",$A$1))+1,255)&amp;$A66,_datainput!$A$1:$AE$345,4+D$1-1990,FALSE),0))</f>
        <v>0</v>
      </c>
      <c r="E66" s="114">
        <f t="shared" ref="E66:F66" ca="1" si="69">D66-(D66-$G66)/($G$1-D$1)</f>
        <v>0</v>
      </c>
      <c r="F66" s="114">
        <f t="shared" ca="1" si="69"/>
        <v>0</v>
      </c>
      <c r="G66" s="111">
        <f ca="1">INDEX(OFFSET(_summary!$T$26,0,MATCH(MID(CELL("filename",$A$1),FIND("]",CELL("filename",$A$1))+1,255),_summary!$U$25:$AI$25,0),140,1),MATCH($A66,_summary!$U$26:$U$54,0))</f>
        <v>0</v>
      </c>
      <c r="H66" s="112">
        <f t="shared" ca="1" si="54"/>
        <v>1.71040512632698E-4</v>
      </c>
      <c r="I66" s="112">
        <f t="shared" ca="1" si="54"/>
        <v>3.4208102526539594E-4</v>
      </c>
      <c r="J66" s="112">
        <f t="shared" ca="1" si="54"/>
        <v>5.1312153789809397E-4</v>
      </c>
      <c r="K66" s="112">
        <f t="shared" ca="1" si="54"/>
        <v>6.8416205053079199E-4</v>
      </c>
      <c r="L66" s="112">
        <f t="shared" ca="1" si="54"/>
        <v>8.5520256316349002E-4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1.0262430757961879E-3</v>
      </c>
    </row>
    <row r="67" spans="1:13" x14ac:dyDescent="0.25">
      <c r="A67" t="s">
        <v>25</v>
      </c>
      <c r="B67">
        <f t="shared" si="31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>
        <f t="shared" ref="E67:F67" ca="1" si="70">D67-(D67-$G67)/($G$1-D$1)</f>
        <v>0</v>
      </c>
      <c r="F67" s="114">
        <f t="shared" ca="1" si="70"/>
        <v>0</v>
      </c>
      <c r="G67" s="111">
        <f ca="1">INDEX(OFFSET(_summary!$T$26,0,MATCH(MID(CELL("filename",$A$1),FIND("]",CELL("filename",$A$1))+1,255),_summary!$U$25:$AI$25,0),140,1),MATCH($A67,_summary!$U$26:$U$54,0))</f>
        <v>0</v>
      </c>
      <c r="H67" s="112">
        <f t="shared" ref="H67:L82" ca="1" si="71">G67-5*(G67-$M67)/($M$1-G$1)</f>
        <v>0</v>
      </c>
      <c r="I67" s="112">
        <f t="shared" ca="1" si="71"/>
        <v>0</v>
      </c>
      <c r="J67" s="112">
        <f t="shared" ca="1" si="71"/>
        <v>0</v>
      </c>
      <c r="K67" s="112">
        <f t="shared" ca="1" si="71"/>
        <v>0</v>
      </c>
      <c r="L67" s="112">
        <f t="shared" ca="1" si="71"/>
        <v>0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0</v>
      </c>
    </row>
    <row r="68" spans="1:13" x14ac:dyDescent="0.25">
      <c r="A68" t="s">
        <v>11</v>
      </c>
      <c r="B68">
        <f t="shared" si="31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>
        <f t="shared" ref="E68:F68" ca="1" si="72">D68-(D68-$G68)/($G$1-D$1)</f>
        <v>0</v>
      </c>
      <c r="F68" s="114">
        <f t="shared" ca="1" si="72"/>
        <v>0</v>
      </c>
      <c r="G68" s="111">
        <f ca="1">INDEX(OFFSET(_summary!$T$26,0,MATCH(MID(CELL("filename",$A$1),FIND("]",CELL("filename",$A$1))+1,255),_summary!$U$25:$AI$25,0),140,1),MATCH($A68,_summary!$U$26:$U$54,0))</f>
        <v>0</v>
      </c>
      <c r="H68" s="112">
        <f t="shared" ca="1" si="71"/>
        <v>0</v>
      </c>
      <c r="I68" s="112">
        <f t="shared" ca="1" si="71"/>
        <v>0</v>
      </c>
      <c r="J68" s="112">
        <f t="shared" ca="1" si="71"/>
        <v>0</v>
      </c>
      <c r="K68" s="112">
        <f t="shared" ca="1" si="71"/>
        <v>0</v>
      </c>
      <c r="L68" s="112">
        <f t="shared" ca="1" si="71"/>
        <v>0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0</v>
      </c>
    </row>
    <row r="69" spans="1:13" x14ac:dyDescent="0.25">
      <c r="A69" t="s">
        <v>3</v>
      </c>
      <c r="B69">
        <f t="shared" si="31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>
        <f t="shared" ref="E69:F69" ca="1" si="73">D69-(D69-$G69)/($G$1-D$1)</f>
        <v>0</v>
      </c>
      <c r="F69" s="114">
        <f t="shared" ca="1" si="73"/>
        <v>0</v>
      </c>
      <c r="G69" s="111">
        <f ca="1">INDEX(OFFSET(_summary!$T$26,0,MATCH(MID(CELL("filename",$A$1),FIND("]",CELL("filename",$A$1))+1,255),_summary!$U$25:$AI$25,0),140,1),MATCH($A69,_summary!$U$26:$U$54,0))</f>
        <v>0</v>
      </c>
      <c r="H69" s="112">
        <f t="shared" ca="1" si="71"/>
        <v>0</v>
      </c>
      <c r="I69" s="112">
        <f t="shared" ca="1" si="71"/>
        <v>0</v>
      </c>
      <c r="J69" s="112">
        <f t="shared" ca="1" si="71"/>
        <v>0</v>
      </c>
      <c r="K69" s="112">
        <f t="shared" ca="1" si="71"/>
        <v>0</v>
      </c>
      <c r="L69" s="112">
        <f t="shared" ca="1" si="71"/>
        <v>0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0</v>
      </c>
    </row>
    <row r="70" spans="1:13" x14ac:dyDescent="0.25">
      <c r="A70" t="s">
        <v>2</v>
      </c>
      <c r="B70">
        <f t="shared" si="31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5.1686872229976487E-6</v>
      </c>
      <c r="E70" s="114">
        <f t="shared" ref="E70:F70" ca="1" si="74">D70-(D70-$G70)/($G$1-D$1)</f>
        <v>3.4457914819984325E-6</v>
      </c>
      <c r="F70" s="114">
        <f t="shared" ca="1" si="74"/>
        <v>1.7228957409992162E-6</v>
      </c>
      <c r="G70" s="111">
        <f ca="1">INDEX(OFFSET(_summary!$T$26,0,MATCH(MID(CELL("filename",$A$1),FIND("]",CELL("filename",$A$1))+1,255),_summary!$U$25:$AI$25,0),140,1),MATCH($A70,_summary!$U$26:$U$54,0))</f>
        <v>0</v>
      </c>
      <c r="H70" s="112">
        <f t="shared" ca="1" si="71"/>
        <v>0</v>
      </c>
      <c r="I70" s="112">
        <f t="shared" ca="1" si="71"/>
        <v>0</v>
      </c>
      <c r="J70" s="112">
        <f t="shared" ca="1" si="71"/>
        <v>0</v>
      </c>
      <c r="K70" s="112">
        <f t="shared" ca="1" si="71"/>
        <v>0</v>
      </c>
      <c r="L70" s="112">
        <f t="shared" ca="1" si="71"/>
        <v>0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0</v>
      </c>
    </row>
    <row r="71" spans="1:13" x14ac:dyDescent="0.25">
      <c r="A71" t="s">
        <v>16</v>
      </c>
      <c r="B71">
        <f t="shared" si="31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>
        <f t="shared" ref="E71:F71" ca="1" si="75">D71-(D71-$G71)/($G$1-D$1)</f>
        <v>0</v>
      </c>
      <c r="F71" s="114">
        <f t="shared" ca="1" si="75"/>
        <v>0</v>
      </c>
      <c r="G71" s="111">
        <f ca="1">INDEX(OFFSET(_summary!$T$26,0,MATCH(MID(CELL("filename",$A$1),FIND("]",CELL("filename",$A$1))+1,255),_summary!$U$25:$AI$25,0),140,1),MATCH($A71,_summary!$U$26:$U$54,0))</f>
        <v>0</v>
      </c>
      <c r="H71" s="112">
        <f t="shared" ca="1" si="71"/>
        <v>0</v>
      </c>
      <c r="I71" s="112">
        <f t="shared" ca="1" si="71"/>
        <v>0</v>
      </c>
      <c r="J71" s="112">
        <f t="shared" ca="1" si="71"/>
        <v>0</v>
      </c>
      <c r="K71" s="112">
        <f t="shared" ca="1" si="71"/>
        <v>0</v>
      </c>
      <c r="L71" s="112">
        <f t="shared" ca="1" si="71"/>
        <v>0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0</v>
      </c>
    </row>
    <row r="72" spans="1:13" x14ac:dyDescent="0.25">
      <c r="A72" t="s">
        <v>15</v>
      </c>
      <c r="B72">
        <f t="shared" si="31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>
        <f t="shared" ref="E72:F72" ca="1" si="76">D72-(D72-$G72)/($G$1-D$1)</f>
        <v>0</v>
      </c>
      <c r="F72" s="114">
        <f t="shared" ca="1" si="76"/>
        <v>0</v>
      </c>
      <c r="G72" s="111">
        <f ca="1">INDEX(OFFSET(_summary!$T$26,0,MATCH(MID(CELL("filename",$A$1),FIND("]",CELL("filename",$A$1))+1,255),_summary!$U$25:$AI$25,0),140,1),MATCH($A72,_summary!$U$26:$U$54,0))</f>
        <v>0</v>
      </c>
      <c r="H72" s="112">
        <f t="shared" ca="1" si="71"/>
        <v>0</v>
      </c>
      <c r="I72" s="112">
        <f t="shared" ca="1" si="71"/>
        <v>0</v>
      </c>
      <c r="J72" s="112">
        <f t="shared" ca="1" si="71"/>
        <v>0</v>
      </c>
      <c r="K72" s="112">
        <f t="shared" ca="1" si="71"/>
        <v>0</v>
      </c>
      <c r="L72" s="112">
        <f t="shared" ca="1" si="71"/>
        <v>0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0</v>
      </c>
    </row>
    <row r="73" spans="1:13" x14ac:dyDescent="0.25">
      <c r="A73" t="s">
        <v>18</v>
      </c>
      <c r="B73">
        <f t="shared" si="31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>
        <f t="shared" ref="E73:F73" ca="1" si="77">D73-(D73-$G73)/($G$1-D$1)</f>
        <v>0</v>
      </c>
      <c r="F73" s="114">
        <f t="shared" ca="1" si="77"/>
        <v>0</v>
      </c>
      <c r="G73" s="111">
        <f ca="1">INDEX(OFFSET(_summary!$T$26,0,MATCH(MID(CELL("filename",$A$1),FIND("]",CELL("filename",$A$1))+1,255),_summary!$U$25:$AI$25,0),140,1),MATCH($A73,_summary!$U$26:$U$54,0))</f>
        <v>0</v>
      </c>
      <c r="H73" s="112">
        <f t="shared" ca="1" si="71"/>
        <v>0</v>
      </c>
      <c r="I73" s="112">
        <f t="shared" ca="1" si="71"/>
        <v>0</v>
      </c>
      <c r="J73" s="112">
        <f t="shared" ca="1" si="71"/>
        <v>0</v>
      </c>
      <c r="K73" s="112">
        <f t="shared" ca="1" si="71"/>
        <v>0</v>
      </c>
      <c r="L73" s="112">
        <f t="shared" ca="1" si="71"/>
        <v>0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0</v>
      </c>
    </row>
    <row r="74" spans="1:13" x14ac:dyDescent="0.25">
      <c r="A74" t="s">
        <v>5</v>
      </c>
      <c r="B74">
        <f t="shared" si="31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>
        <f t="shared" ref="E74:F74" ca="1" si="78">D74-(D74-$G74)/($G$1-D$1)</f>
        <v>0</v>
      </c>
      <c r="F74" s="114">
        <f t="shared" ca="1" si="78"/>
        <v>0</v>
      </c>
      <c r="G74" s="111">
        <f ca="1">INDEX(OFFSET(_summary!$T$26,0,MATCH(MID(CELL("filename",$A$1),FIND("]",CELL("filename",$A$1))+1,255),_summary!$U$25:$AI$25,0),140,1),MATCH($A74,_summary!$U$26:$U$54,0))</f>
        <v>0</v>
      </c>
      <c r="H74" s="112">
        <f t="shared" ca="1" si="71"/>
        <v>0</v>
      </c>
      <c r="I74" s="112">
        <f t="shared" ca="1" si="71"/>
        <v>0</v>
      </c>
      <c r="J74" s="112">
        <f t="shared" ca="1" si="71"/>
        <v>0</v>
      </c>
      <c r="K74" s="112">
        <f t="shared" ca="1" si="71"/>
        <v>0</v>
      </c>
      <c r="L74" s="112">
        <f t="shared" ca="1" si="71"/>
        <v>0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25">
      <c r="A75" t="s">
        <v>23</v>
      </c>
      <c r="B75">
        <f t="shared" si="31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>
        <f t="shared" ref="E75:F75" ca="1" si="79">D75-(D75-$G75)/($G$1-D$1)</f>
        <v>0</v>
      </c>
      <c r="F75" s="114">
        <f t="shared" ca="1" si="79"/>
        <v>0</v>
      </c>
      <c r="G75" s="111">
        <f ca="1">INDEX(OFFSET(_summary!$T$26,0,MATCH(MID(CELL("filename",$A$1),FIND("]",CELL("filename",$A$1))+1,255),_summary!$U$25:$AI$25,0),140,1),MATCH($A75,_summary!$U$26:$U$54,0))</f>
        <v>0</v>
      </c>
      <c r="H75" s="112">
        <f t="shared" ca="1" si="71"/>
        <v>0</v>
      </c>
      <c r="I75" s="112">
        <f t="shared" ca="1" si="71"/>
        <v>0</v>
      </c>
      <c r="J75" s="112">
        <f t="shared" ca="1" si="71"/>
        <v>0</v>
      </c>
      <c r="K75" s="112">
        <f t="shared" ca="1" si="71"/>
        <v>0</v>
      </c>
      <c r="L75" s="112">
        <f t="shared" ca="1" si="71"/>
        <v>0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0</v>
      </c>
    </row>
    <row r="76" spans="1:13" x14ac:dyDescent="0.25">
      <c r="A76" t="s">
        <v>24</v>
      </c>
      <c r="B76">
        <f t="shared" si="31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>
        <f t="shared" ref="E76:F76" ca="1" si="80">D76-(D76-$G76)/($G$1-D$1)</f>
        <v>0</v>
      </c>
      <c r="F76" s="114">
        <f t="shared" ca="1" si="80"/>
        <v>0</v>
      </c>
      <c r="G76" s="111">
        <f ca="1">INDEX(OFFSET(_summary!$T$26,0,MATCH(MID(CELL("filename",$A$1),FIND("]",CELL("filename",$A$1))+1,255),_summary!$U$25:$AI$25,0),140,1),MATCH($A76,_summary!$U$26:$U$54,0))</f>
        <v>0</v>
      </c>
      <c r="H76" s="112">
        <f t="shared" ca="1" si="71"/>
        <v>0</v>
      </c>
      <c r="I76" s="112">
        <f t="shared" ca="1" si="71"/>
        <v>0</v>
      </c>
      <c r="J76" s="112">
        <f t="shared" ca="1" si="71"/>
        <v>0</v>
      </c>
      <c r="K76" s="112">
        <f t="shared" ca="1" si="71"/>
        <v>0</v>
      </c>
      <c r="L76" s="112">
        <f t="shared" ca="1" si="71"/>
        <v>0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0</v>
      </c>
    </row>
    <row r="77" spans="1:13" x14ac:dyDescent="0.25">
      <c r="A77" t="s">
        <v>27</v>
      </c>
      <c r="B77">
        <f t="shared" si="31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>
        <f t="shared" ref="E77:F77" ca="1" si="81">D77-(D77-$G77)/($G$1-D$1)</f>
        <v>0</v>
      </c>
      <c r="F77" s="114">
        <f t="shared" ca="1" si="81"/>
        <v>0</v>
      </c>
      <c r="G77" s="111">
        <f ca="1">INDEX(OFFSET(_summary!$T$26,0,MATCH(MID(CELL("filename",$A$1),FIND("]",CELL("filename",$A$1))+1,255),_summary!$U$25:$AI$25,0),140,1),MATCH($A77,_summary!$U$26:$U$54,0))</f>
        <v>0</v>
      </c>
      <c r="H77" s="112">
        <f t="shared" ca="1" si="71"/>
        <v>0</v>
      </c>
      <c r="I77" s="112">
        <f t="shared" ca="1" si="71"/>
        <v>0</v>
      </c>
      <c r="J77" s="112">
        <f t="shared" ca="1" si="71"/>
        <v>0</v>
      </c>
      <c r="K77" s="112">
        <f t="shared" ca="1" si="71"/>
        <v>0</v>
      </c>
      <c r="L77" s="112">
        <f t="shared" ca="1" si="71"/>
        <v>0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0</v>
      </c>
    </row>
    <row r="78" spans="1:13" x14ac:dyDescent="0.25">
      <c r="A78" t="s">
        <v>29</v>
      </c>
      <c r="B78">
        <f t="shared" si="31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>
        <f t="shared" ref="E78:F78" ca="1" si="82">D78-(D78-$G78)/($G$1-D$1)</f>
        <v>0</v>
      </c>
      <c r="F78" s="114">
        <f t="shared" ca="1" si="82"/>
        <v>0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ca="1" si="71"/>
        <v>0</v>
      </c>
      <c r="I78" s="112">
        <f t="shared" ca="1" si="71"/>
        <v>0</v>
      </c>
      <c r="J78" s="112">
        <f t="shared" ca="1" si="71"/>
        <v>0</v>
      </c>
      <c r="K78" s="112">
        <f t="shared" ca="1" si="71"/>
        <v>0</v>
      </c>
      <c r="L78" s="112">
        <f t="shared" ca="1" si="71"/>
        <v>0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</v>
      </c>
    </row>
    <row r="79" spans="1:13" x14ac:dyDescent="0.25">
      <c r="A79" t="s">
        <v>8</v>
      </c>
      <c r="B79">
        <f t="shared" si="31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>
        <f t="shared" ref="E79:F79" ca="1" si="83">D79-(D79-$G79)/($G$1-D$1)</f>
        <v>0</v>
      </c>
      <c r="F79" s="114">
        <f t="shared" ca="1" si="83"/>
        <v>0</v>
      </c>
      <c r="G79" s="111">
        <f ca="1">INDEX(OFFSET(_summary!$T$26,0,MATCH(MID(CELL("filename",$A$1),FIND("]",CELL("filename",$A$1))+1,255),_summary!$U$25:$AI$25,0),140,1),MATCH($A79,_summary!$U$26:$U$54,0))</f>
        <v>0</v>
      </c>
      <c r="H79" s="112">
        <f t="shared" ca="1" si="71"/>
        <v>0</v>
      </c>
      <c r="I79" s="112">
        <f t="shared" ca="1" si="71"/>
        <v>0</v>
      </c>
      <c r="J79" s="112">
        <f t="shared" ca="1" si="71"/>
        <v>0</v>
      </c>
      <c r="K79" s="112">
        <f t="shared" ca="1" si="71"/>
        <v>0</v>
      </c>
      <c r="L79" s="112">
        <f t="shared" ca="1" si="71"/>
        <v>0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0</v>
      </c>
    </row>
    <row r="80" spans="1:13" x14ac:dyDescent="0.25">
      <c r="A80" t="s">
        <v>6</v>
      </c>
      <c r="B80">
        <f t="shared" si="31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>
        <f t="shared" ref="E80:F80" ca="1" si="84">D80-(D80-$G80)/($G$1-D$1)</f>
        <v>0</v>
      </c>
      <c r="F80" s="114">
        <f t="shared" ca="1" si="84"/>
        <v>0</v>
      </c>
      <c r="G80" s="111">
        <f ca="1">INDEX(OFFSET(_summary!$T$26,0,MATCH(MID(CELL("filename",$A$1),FIND("]",CELL("filename",$A$1))+1,255),_summary!$U$25:$AI$25,0),140,1),MATCH($A80,_summary!$U$26:$U$54,0))</f>
        <v>0</v>
      </c>
      <c r="H80" s="112">
        <f t="shared" ca="1" si="71"/>
        <v>0</v>
      </c>
      <c r="I80" s="112">
        <f t="shared" ca="1" si="71"/>
        <v>0</v>
      </c>
      <c r="J80" s="112">
        <f t="shared" ca="1" si="71"/>
        <v>0</v>
      </c>
      <c r="K80" s="112">
        <f t="shared" ca="1" si="71"/>
        <v>0</v>
      </c>
      <c r="L80" s="112">
        <f t="shared" ca="1" si="71"/>
        <v>0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0</v>
      </c>
    </row>
    <row r="81" spans="1:13" x14ac:dyDescent="0.25">
      <c r="A81" t="s">
        <v>21</v>
      </c>
      <c r="B81">
        <f t="shared" si="31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85">D81-(D81-$G81)/($G$1-D$1)</f>
        <v>0</v>
      </c>
      <c r="F81" s="114">
        <f t="shared" ca="1" si="85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ca="1" si="71"/>
        <v>0</v>
      </c>
      <c r="I81" s="112">
        <f t="shared" ca="1" si="71"/>
        <v>0</v>
      </c>
      <c r="J81" s="112">
        <f t="shared" ca="1" si="71"/>
        <v>0</v>
      </c>
      <c r="K81" s="112">
        <f t="shared" ca="1" si="71"/>
        <v>0</v>
      </c>
      <c r="L81" s="112">
        <f t="shared" ca="1" si="71"/>
        <v>0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25">
      <c r="A82" t="s">
        <v>10</v>
      </c>
      <c r="B82">
        <f t="shared" si="31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>
        <f t="shared" ref="E82:F82" ca="1" si="86">D82-(D82-$G82)/($G$1-D$1)</f>
        <v>0</v>
      </c>
      <c r="F82" s="114">
        <f t="shared" ca="1" si="86"/>
        <v>0</v>
      </c>
      <c r="G82" s="111">
        <f ca="1">INDEX(OFFSET(_summary!$T$26,0,MATCH(MID(CELL("filename",$A$1),FIND("]",CELL("filename",$A$1))+1,255),_summary!$U$25:$AI$25,0),140,1),MATCH($A82,_summary!$U$26:$U$54,0))</f>
        <v>0</v>
      </c>
      <c r="H82" s="112">
        <f t="shared" ca="1" si="71"/>
        <v>0</v>
      </c>
      <c r="I82" s="112">
        <f t="shared" ca="1" si="71"/>
        <v>0</v>
      </c>
      <c r="J82" s="112">
        <f t="shared" ca="1" si="71"/>
        <v>0</v>
      </c>
      <c r="K82" s="112">
        <f t="shared" ca="1" si="71"/>
        <v>0</v>
      </c>
      <c r="L82" s="112">
        <f t="shared" ca="1" si="71"/>
        <v>0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0</v>
      </c>
    </row>
    <row r="83" spans="1:13" x14ac:dyDescent="0.25">
      <c r="A83" t="s">
        <v>20</v>
      </c>
      <c r="B83">
        <f t="shared" si="31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87">D83-(D83-$G83)/($G$1-D$1)</f>
        <v>0</v>
      </c>
      <c r="F83" s="114">
        <f t="shared" ca="1" si="87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98" ca="1" si="88">G83-5*(G83-$M83)/($M$1-G$1)</f>
        <v>0</v>
      </c>
      <c r="I83" s="112">
        <f t="shared" ca="1" si="88"/>
        <v>0</v>
      </c>
      <c r="J83" s="112">
        <f t="shared" ca="1" si="88"/>
        <v>0</v>
      </c>
      <c r="K83" s="112">
        <f t="shared" ca="1" si="88"/>
        <v>0</v>
      </c>
      <c r="L83" s="112">
        <f t="shared" ca="1" si="88"/>
        <v>0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0</v>
      </c>
    </row>
    <row r="84" spans="1:13" x14ac:dyDescent="0.25">
      <c r="A84" t="s">
        <v>26</v>
      </c>
      <c r="B84">
        <f t="shared" si="31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>
        <f t="shared" ref="E84:F84" ca="1" si="89">D84-(D84-$G84)/($G$1-D$1)</f>
        <v>0</v>
      </c>
      <c r="F84" s="114">
        <f t="shared" ca="1" si="89"/>
        <v>0</v>
      </c>
      <c r="G84" s="111">
        <f ca="1">INDEX(OFFSET(_summary!$T$26,0,MATCH(MID(CELL("filename",$A$1),FIND("]",CELL("filename",$A$1))+1,255),_summary!$U$25:$AI$25,0),140,1),MATCH($A84,_summary!$U$26:$U$54,0))</f>
        <v>0</v>
      </c>
      <c r="H84" s="112">
        <f t="shared" ca="1" si="88"/>
        <v>0</v>
      </c>
      <c r="I84" s="112">
        <f t="shared" ca="1" si="88"/>
        <v>0</v>
      </c>
      <c r="J84" s="112">
        <f t="shared" ca="1" si="88"/>
        <v>0</v>
      </c>
      <c r="K84" s="112">
        <f t="shared" ca="1" si="88"/>
        <v>0</v>
      </c>
      <c r="L84" s="112">
        <f t="shared" ca="1" si="88"/>
        <v>0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0</v>
      </c>
    </row>
    <row r="85" spans="1:13" x14ac:dyDescent="0.25">
      <c r="A85" t="s">
        <v>7</v>
      </c>
      <c r="B85">
        <f t="shared" si="31"/>
        <v>3</v>
      </c>
      <c r="C85" s="114">
        <f ca="1">MAX(0,IFERROR(VLOOKUP(MID(CELL("filename",$A$1),FIND("]",CELL("filename",$A$1))+1,255)&amp;$A85,_datainput!$A$1:$AE$345,4+C$1-1990,FALSE),0))</f>
        <v>7.2303533430640319E-5</v>
      </c>
      <c r="D85" s="114">
        <f ca="1">MAX(0,IFERROR(VLOOKUP(MID(CELL("filename",$A$1),FIND("]",CELL("filename",$A$1))+1,255)&amp;$A85,_datainput!$A$1:$AE$345,4+D$1-1990,FALSE),0))</f>
        <v>7.1416900332489967E-5</v>
      </c>
      <c r="E85" s="114">
        <f t="shared" ref="E85:F85" ca="1" si="90">D85-(D85-$G85)/($G$1-D$1)</f>
        <v>4.761126688832664E-5</v>
      </c>
      <c r="F85" s="114">
        <f t="shared" ca="1" si="90"/>
        <v>2.380563344416332E-5</v>
      </c>
      <c r="G85" s="111">
        <f ca="1">INDEX(OFFSET(_summary!$T$26,0,MATCH(MID(CELL("filename",$A$1),FIND("]",CELL("filename",$A$1))+1,255),_summary!$U$25:$AI$25,0),140,1),MATCH($A85,_summary!$U$26:$U$54,0))</f>
        <v>0</v>
      </c>
      <c r="H85" s="112">
        <f t="shared" ca="1" si="88"/>
        <v>1.2429865916269751E-5</v>
      </c>
      <c r="I85" s="112">
        <f t="shared" ca="1" si="88"/>
        <v>2.4859731832539502E-5</v>
      </c>
      <c r="J85" s="112">
        <f t="shared" ca="1" si="88"/>
        <v>3.7289597748809253E-5</v>
      </c>
      <c r="K85" s="112">
        <f t="shared" ca="1" si="88"/>
        <v>4.9719463665079004E-5</v>
      </c>
      <c r="L85" s="112">
        <f t="shared" ca="1" si="88"/>
        <v>6.2149329581348762E-5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7.4579195497618506E-5</v>
      </c>
    </row>
    <row r="86" spans="1:13" x14ac:dyDescent="0.25">
      <c r="A86" t="s">
        <v>9</v>
      </c>
      <c r="B86">
        <f t="shared" si="31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1">D86-(D86-$G86)/($G$1-D$1)</f>
        <v>0</v>
      </c>
      <c r="F86" s="114">
        <f t="shared" ca="1" si="91"/>
        <v>0</v>
      </c>
      <c r="G86" s="111">
        <f ca="1">INDEX(OFFSET(_summary!$T$26,0,MATCH(MID(CELL("filename",$A$1),FIND("]",CELL("filename",$A$1))+1,255),_summary!$U$25:$AI$25,0),140,1),MATCH($A86,_summary!$U$26:$U$54,0))</f>
        <v>0</v>
      </c>
      <c r="H86" s="112">
        <f t="shared" ca="1" si="88"/>
        <v>0</v>
      </c>
      <c r="I86" s="112">
        <f t="shared" ca="1" si="88"/>
        <v>0</v>
      </c>
      <c r="J86" s="112">
        <f t="shared" ca="1" si="88"/>
        <v>0</v>
      </c>
      <c r="K86" s="112">
        <f t="shared" ca="1" si="88"/>
        <v>0</v>
      </c>
      <c r="L86" s="112">
        <f t="shared" ca="1" si="88"/>
        <v>0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25">
      <c r="A87" t="s">
        <v>14</v>
      </c>
      <c r="B87">
        <f t="shared" si="31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2">D87-(D87-$G87)/($G$1-D$1)</f>
        <v>0</v>
      </c>
      <c r="F87" s="114">
        <f t="shared" ca="1" si="92"/>
        <v>0</v>
      </c>
      <c r="G87" s="111">
        <f ca="1">INDEX(OFFSET(_summary!$T$26,0,MATCH(MID(CELL("filename",$A$1),FIND("]",CELL("filename",$A$1))+1,255),_summary!$U$25:$AI$25,0),140,1),MATCH($A87,_summary!$U$26:$U$54,0))</f>
        <v>0</v>
      </c>
      <c r="H87" s="112">
        <f t="shared" ca="1" si="88"/>
        <v>0</v>
      </c>
      <c r="I87" s="112">
        <f t="shared" ca="1" si="88"/>
        <v>0</v>
      </c>
      <c r="J87" s="112">
        <f t="shared" ca="1" si="88"/>
        <v>0</v>
      </c>
      <c r="K87" s="112">
        <f t="shared" ca="1" si="88"/>
        <v>0</v>
      </c>
      <c r="L87" s="112">
        <f t="shared" ca="1" si="88"/>
        <v>0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25">
      <c r="A88" t="s">
        <v>4</v>
      </c>
      <c r="B88">
        <f t="shared" si="31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3">D88-(D88-$G88)/($G$1-D$1)</f>
        <v>0</v>
      </c>
      <c r="F88" s="114">
        <f t="shared" ca="1" si="93"/>
        <v>0</v>
      </c>
      <c r="G88" s="111">
        <f ca="1">INDEX(OFFSET(_summary!$T$26,0,MATCH(MID(CELL("filename",$A$1),FIND("]",CELL("filename",$A$1))+1,255),_summary!$U$25:$AI$25,0),140,1),MATCH($A88,_summary!$U$26:$U$54,0))</f>
        <v>0</v>
      </c>
      <c r="H88" s="112">
        <f t="shared" ca="1" si="88"/>
        <v>0</v>
      </c>
      <c r="I88" s="112">
        <f t="shared" ca="1" si="88"/>
        <v>0</v>
      </c>
      <c r="J88" s="112">
        <f t="shared" ca="1" si="88"/>
        <v>0</v>
      </c>
      <c r="K88" s="112">
        <f t="shared" ca="1" si="88"/>
        <v>0</v>
      </c>
      <c r="L88" s="112">
        <f t="shared" ca="1" si="88"/>
        <v>0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0</v>
      </c>
    </row>
    <row r="89" spans="1:13" x14ac:dyDescent="0.25">
      <c r="A89" t="s">
        <v>12</v>
      </c>
      <c r="B89">
        <f t="shared" si="31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>
        <f t="shared" ref="E89:F89" ca="1" si="94">D89-(D89-$G89)/($G$1-D$1)</f>
        <v>0</v>
      </c>
      <c r="F89" s="114">
        <f t="shared" ca="1" si="94"/>
        <v>0</v>
      </c>
      <c r="G89" s="111">
        <f ca="1">INDEX(OFFSET(_summary!$T$26,0,MATCH(MID(CELL("filename",$A$1),FIND("]",CELL("filename",$A$1))+1,255),_summary!$U$25:$AI$25,0),140,1),MATCH($A89,_summary!$U$26:$U$54,0))</f>
        <v>0</v>
      </c>
      <c r="H89" s="112">
        <f t="shared" ca="1" si="88"/>
        <v>0</v>
      </c>
      <c r="I89" s="112">
        <f t="shared" ca="1" si="88"/>
        <v>0</v>
      </c>
      <c r="J89" s="112">
        <f t="shared" ca="1" si="88"/>
        <v>0</v>
      </c>
      <c r="K89" s="112">
        <f t="shared" ca="1" si="88"/>
        <v>0</v>
      </c>
      <c r="L89" s="112">
        <f t="shared" ca="1" si="88"/>
        <v>0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0</v>
      </c>
    </row>
    <row r="90" spans="1:13" x14ac:dyDescent="0.25">
      <c r="A90" t="s">
        <v>1</v>
      </c>
      <c r="B90">
        <f t="shared" si="31"/>
        <v>4</v>
      </c>
      <c r="C90" s="114">
        <f ca="1">MAX(0,IFERROR(VLOOKUP(MID(CELL("filename",$A$1),FIND("]",CELL("filename",$A$1))+1,255)&amp;$A90,_datainput!$A$1:$AE$345,4+C$1-1990,FALSE),0))</f>
        <v>4.050454189978408E-7</v>
      </c>
      <c r="D90" s="114">
        <f ca="1">MAX(0,IFERROR(VLOOKUP(MID(CELL("filename",$A$1),FIND("]",CELL("filename",$A$1))+1,255)&amp;$A90,_datainput!$A$1:$AE$345,4+D$1-1990,FALSE),0))</f>
        <v>0</v>
      </c>
      <c r="E90" s="114">
        <f t="shared" ref="E90:F90" ca="1" si="95">D90-(D90-$G90)/($G$1-D$1)</f>
        <v>0</v>
      </c>
      <c r="F90" s="114">
        <f t="shared" ca="1" si="95"/>
        <v>0</v>
      </c>
      <c r="G90" s="111">
        <f ca="1">INDEX(OFFSET(_summary!$T$26,0,MATCH(MID(CELL("filename",$A$1),FIND("]",CELL("filename",$A$1))+1,255),_summary!$U$25:$AI$25,0),140,1),MATCH($A90,_summary!$U$26:$U$54,0))</f>
        <v>0</v>
      </c>
      <c r="H90" s="112">
        <f t="shared" ca="1" si="88"/>
        <v>6.0748220023593629E-6</v>
      </c>
      <c r="I90" s="112">
        <f t="shared" ca="1" si="88"/>
        <v>1.2149644004718726E-5</v>
      </c>
      <c r="J90" s="112">
        <f t="shared" ca="1" si="88"/>
        <v>1.8224466007078087E-5</v>
      </c>
      <c r="K90" s="112">
        <f t="shared" ca="1" si="88"/>
        <v>2.4299288009437451E-5</v>
      </c>
      <c r="L90" s="112">
        <f t="shared" ca="1" si="88"/>
        <v>3.0374110011796813E-5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3.6448932014156174E-5</v>
      </c>
    </row>
    <row r="91" spans="1:13" x14ac:dyDescent="0.25">
      <c r="A91" t="s">
        <v>19</v>
      </c>
      <c r="B91">
        <f t="shared" si="31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>
        <f t="shared" ref="E91:F91" ca="1" si="96">D91-(D91-$G91)/($G$1-D$1)</f>
        <v>0</v>
      </c>
      <c r="F91" s="114">
        <f t="shared" ca="1" si="96"/>
        <v>0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ca="1" si="88"/>
        <v>0</v>
      </c>
      <c r="I91" s="112">
        <f t="shared" ca="1" si="88"/>
        <v>0</v>
      </c>
      <c r="J91" s="112">
        <f t="shared" ca="1" si="88"/>
        <v>0</v>
      </c>
      <c r="K91" s="112">
        <f t="shared" ca="1" si="88"/>
        <v>0</v>
      </c>
      <c r="L91" s="112">
        <f t="shared" ca="1" si="88"/>
        <v>0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0</v>
      </c>
    </row>
    <row r="92" spans="1:13" x14ac:dyDescent="0.25">
      <c r="A92" t="s">
        <v>22</v>
      </c>
      <c r="B92">
        <f t="shared" si="31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>
        <f t="shared" ref="E92:F92" ca="1" si="97">D92-(D92-$G92)/($G$1-D$1)</f>
        <v>0</v>
      </c>
      <c r="F92" s="114">
        <f t="shared" ca="1" si="97"/>
        <v>0</v>
      </c>
      <c r="G92" s="111">
        <f ca="1">INDEX(OFFSET(_summary!$T$26,0,MATCH(MID(CELL("filename",$A$1),FIND("]",CELL("filename",$A$1))+1,255),_summary!$U$25:$AI$25,0),140,1),MATCH($A92,_summary!$U$26:$U$54,0))</f>
        <v>0</v>
      </c>
      <c r="H92" s="112">
        <f t="shared" ca="1" si="88"/>
        <v>0</v>
      </c>
      <c r="I92" s="112">
        <f t="shared" ca="1" si="88"/>
        <v>0</v>
      </c>
      <c r="J92" s="112">
        <f t="shared" ca="1" si="88"/>
        <v>0</v>
      </c>
      <c r="K92" s="112">
        <f t="shared" ca="1" si="88"/>
        <v>0</v>
      </c>
      <c r="L92" s="112">
        <f t="shared" ca="1" si="88"/>
        <v>0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0</v>
      </c>
    </row>
    <row r="93" spans="1:13" x14ac:dyDescent="0.25">
      <c r="A93" t="s">
        <v>28</v>
      </c>
      <c r="B93">
        <f t="shared" si="31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>
        <f t="shared" ref="E93:F93" ca="1" si="98">D93-(D93-$G93)/($G$1-D$1)</f>
        <v>0</v>
      </c>
      <c r="F93" s="114">
        <f t="shared" ca="1" si="98"/>
        <v>0</v>
      </c>
      <c r="G93" s="111">
        <f ca="1">INDEX(OFFSET(_summary!$T$26,0,MATCH(MID(CELL("filename",$A$1),FIND("]",CELL("filename",$A$1))+1,255),_summary!$U$25:$AI$25,0),140,1),MATCH($A93,_summary!$U$26:$U$54,0))</f>
        <v>0</v>
      </c>
      <c r="H93" s="112">
        <f t="shared" ca="1" si="88"/>
        <v>0</v>
      </c>
      <c r="I93" s="112">
        <f t="shared" ca="1" si="88"/>
        <v>0</v>
      </c>
      <c r="J93" s="112">
        <f t="shared" ca="1" si="88"/>
        <v>0</v>
      </c>
      <c r="K93" s="112">
        <f t="shared" ca="1" si="88"/>
        <v>0</v>
      </c>
      <c r="L93" s="112">
        <f t="shared" ca="1" si="88"/>
        <v>0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25">
      <c r="A94" t="s">
        <v>13</v>
      </c>
      <c r="B94">
        <f t="shared" si="31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>
        <f t="shared" ref="E94:F94" ca="1" si="99">D94-(D94-$G94)/($G$1-D$1)</f>
        <v>0</v>
      </c>
      <c r="F94" s="114">
        <f t="shared" ca="1" si="99"/>
        <v>0</v>
      </c>
      <c r="G94" s="111">
        <f ca="1">INDEX(OFFSET(_summary!$T$26,0,MATCH(MID(CELL("filename",$A$1),FIND("]",CELL("filename",$A$1))+1,255),_summary!$U$25:$AI$25,0),140,1),MATCH($A94,_summary!$U$26:$U$54,0))</f>
        <v>0</v>
      </c>
      <c r="H94" s="112">
        <f t="shared" ca="1" si="88"/>
        <v>0</v>
      </c>
      <c r="I94" s="112">
        <f t="shared" ca="1" si="88"/>
        <v>0</v>
      </c>
      <c r="J94" s="112">
        <f t="shared" ca="1" si="88"/>
        <v>0</v>
      </c>
      <c r="K94" s="112">
        <f t="shared" ca="1" si="88"/>
        <v>0</v>
      </c>
      <c r="L94" s="112">
        <f t="shared" ca="1" si="88"/>
        <v>0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0</v>
      </c>
    </row>
    <row r="95" spans="1:13" x14ac:dyDescent="0.25">
      <c r="A95" t="s">
        <v>17</v>
      </c>
      <c r="B95">
        <f t="shared" ref="B95:B117" si="100">B66+1</f>
        <v>4</v>
      </c>
      <c r="C95" s="114">
        <f ca="1">MAX(0,IFERROR(VLOOKUP(MID(CELL("filename",$A$1),FIND("]",CELL("filename",$A$1))+1,255)&amp;$A95,_datainput!$A$1:$AE$345,4+C$1-1990,FALSE),0))</f>
        <v>2.082524676896552E-5</v>
      </c>
      <c r="D95" s="114">
        <f ca="1">MAX(0,IFERROR(VLOOKUP(MID(CELL("filename",$A$1),FIND("]",CELL("filename",$A$1))+1,255)&amp;$A95,_datainput!$A$1:$AE$345,4+D$1-1990,FALSE),0))</f>
        <v>0</v>
      </c>
      <c r="E95" s="114">
        <f t="shared" ref="E95:F95" ca="1" si="101">D95-(D95-$G95)/($G$1-D$1)</f>
        <v>0</v>
      </c>
      <c r="F95" s="114">
        <f t="shared" ca="1" si="101"/>
        <v>0</v>
      </c>
      <c r="G95" s="111">
        <f ca="1">INDEX(OFFSET(_summary!$T$26,0,MATCH(MID(CELL("filename",$A$1),FIND("]",CELL("filename",$A$1))+1,255),_summary!$U$25:$AI$25,0),140,1),MATCH($A95,_summary!$U$26:$U$54,0))</f>
        <v>0</v>
      </c>
      <c r="H95" s="112">
        <f t="shared" ca="1" si="88"/>
        <v>1.71040512632698E-4</v>
      </c>
      <c r="I95" s="112">
        <f t="shared" ca="1" si="88"/>
        <v>3.4208102526539594E-4</v>
      </c>
      <c r="J95" s="112">
        <f t="shared" ca="1" si="88"/>
        <v>5.1312153789809397E-4</v>
      </c>
      <c r="K95" s="112">
        <f t="shared" ca="1" si="88"/>
        <v>6.8416205053079199E-4</v>
      </c>
      <c r="L95" s="112">
        <f t="shared" ca="1" si="88"/>
        <v>8.5520256316349002E-4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1.0262430757961879E-3</v>
      </c>
    </row>
    <row r="96" spans="1:13" x14ac:dyDescent="0.25">
      <c r="A96" t="s">
        <v>25</v>
      </c>
      <c r="B96">
        <f t="shared" si="100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>
        <f t="shared" ref="E96:F96" ca="1" si="102">D96-(D96-$G96)/($G$1-D$1)</f>
        <v>0</v>
      </c>
      <c r="F96" s="114">
        <f t="shared" ca="1" si="102"/>
        <v>0</v>
      </c>
      <c r="G96" s="111">
        <f ca="1">INDEX(OFFSET(_summary!$T$26,0,MATCH(MID(CELL("filename",$A$1),FIND("]",CELL("filename",$A$1))+1,255),_summary!$U$25:$AI$25,0),140,1),MATCH($A96,_summary!$U$26:$U$54,0))</f>
        <v>0</v>
      </c>
      <c r="H96" s="112">
        <f t="shared" ca="1" si="88"/>
        <v>0</v>
      </c>
      <c r="I96" s="112">
        <f t="shared" ca="1" si="88"/>
        <v>0</v>
      </c>
      <c r="J96" s="112">
        <f t="shared" ca="1" si="88"/>
        <v>0</v>
      </c>
      <c r="K96" s="112">
        <f t="shared" ca="1" si="88"/>
        <v>0</v>
      </c>
      <c r="L96" s="112">
        <f t="shared" ca="1" si="88"/>
        <v>0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0</v>
      </c>
    </row>
    <row r="97" spans="1:13" x14ac:dyDescent="0.25">
      <c r="A97" t="s">
        <v>11</v>
      </c>
      <c r="B97">
        <f t="shared" si="100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>
        <f t="shared" ref="E97:F97" ca="1" si="103">D97-(D97-$G97)/($G$1-D$1)</f>
        <v>0</v>
      </c>
      <c r="F97" s="114">
        <f t="shared" ca="1" si="103"/>
        <v>0</v>
      </c>
      <c r="G97" s="111">
        <f ca="1">INDEX(OFFSET(_summary!$T$26,0,MATCH(MID(CELL("filename",$A$1),FIND("]",CELL("filename",$A$1))+1,255),_summary!$U$25:$AI$25,0),140,1),MATCH($A97,_summary!$U$26:$U$54,0))</f>
        <v>0</v>
      </c>
      <c r="H97" s="112">
        <f t="shared" ca="1" si="88"/>
        <v>0</v>
      </c>
      <c r="I97" s="112">
        <f t="shared" ca="1" si="88"/>
        <v>0</v>
      </c>
      <c r="J97" s="112">
        <f t="shared" ca="1" si="88"/>
        <v>0</v>
      </c>
      <c r="K97" s="112">
        <f t="shared" ca="1" si="88"/>
        <v>0</v>
      </c>
      <c r="L97" s="112">
        <f t="shared" ca="1" si="88"/>
        <v>0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0</v>
      </c>
    </row>
    <row r="98" spans="1:13" x14ac:dyDescent="0.25">
      <c r="A98" t="s">
        <v>3</v>
      </c>
      <c r="B98">
        <f t="shared" si="100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>
        <f t="shared" ref="E98:F98" ca="1" si="104">D98-(D98-$G98)/($G$1-D$1)</f>
        <v>0</v>
      </c>
      <c r="F98" s="114">
        <f t="shared" ca="1" si="104"/>
        <v>0</v>
      </c>
      <c r="G98" s="111">
        <f ca="1">INDEX(OFFSET(_summary!$T$26,0,MATCH(MID(CELL("filename",$A$1),FIND("]",CELL("filename",$A$1))+1,255),_summary!$U$25:$AI$25,0),140,1),MATCH($A98,_summary!$U$26:$U$54,0))</f>
        <v>0</v>
      </c>
      <c r="H98" s="112">
        <f t="shared" ca="1" si="88"/>
        <v>0</v>
      </c>
      <c r="I98" s="112">
        <f t="shared" ca="1" si="88"/>
        <v>0</v>
      </c>
      <c r="J98" s="112">
        <f t="shared" ca="1" si="88"/>
        <v>0</v>
      </c>
      <c r="K98" s="112">
        <f t="shared" ca="1" si="88"/>
        <v>0</v>
      </c>
      <c r="L98" s="112">
        <f t="shared" ca="1" si="88"/>
        <v>0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0</v>
      </c>
    </row>
    <row r="99" spans="1:13" x14ac:dyDescent="0.25">
      <c r="A99" t="s">
        <v>2</v>
      </c>
      <c r="B99">
        <f t="shared" si="100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5.1686872229976487E-6</v>
      </c>
      <c r="E99" s="114">
        <f t="shared" ref="E99:F99" ca="1" si="105">D99-(D99-$G99)/($G$1-D$1)</f>
        <v>3.4457914819984325E-6</v>
      </c>
      <c r="F99" s="114">
        <f t="shared" ca="1" si="105"/>
        <v>1.7228957409992162E-6</v>
      </c>
      <c r="G99" s="111">
        <f ca="1">INDEX(OFFSET(_summary!$T$26,0,MATCH(MID(CELL("filename",$A$1),FIND("]",CELL("filename",$A$1))+1,255),_summary!$U$25:$AI$25,0),140,1),MATCH($A99,_summary!$U$26:$U$54,0))</f>
        <v>0</v>
      </c>
      <c r="H99" s="112">
        <f t="shared" ref="H99:L114" ca="1" si="106">G99-5*(G99-$M99)/($M$1-G$1)</f>
        <v>0</v>
      </c>
      <c r="I99" s="112">
        <f t="shared" ca="1" si="106"/>
        <v>0</v>
      </c>
      <c r="J99" s="112">
        <f t="shared" ca="1" si="106"/>
        <v>0</v>
      </c>
      <c r="K99" s="112">
        <f t="shared" ca="1" si="106"/>
        <v>0</v>
      </c>
      <c r="L99" s="112">
        <f t="shared" ca="1" si="106"/>
        <v>0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0</v>
      </c>
    </row>
    <row r="100" spans="1:13" x14ac:dyDescent="0.25">
      <c r="A100" t="s">
        <v>16</v>
      </c>
      <c r="B100">
        <f t="shared" si="100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>
        <f t="shared" ref="E100:F100" ca="1" si="107">D100-(D100-$G100)/($G$1-D$1)</f>
        <v>0</v>
      </c>
      <c r="F100" s="114">
        <f t="shared" ca="1" si="107"/>
        <v>0</v>
      </c>
      <c r="G100" s="111">
        <f ca="1">INDEX(OFFSET(_summary!$T$26,0,MATCH(MID(CELL("filename",$A$1),FIND("]",CELL("filename",$A$1))+1,255),_summary!$U$25:$AI$25,0),140,1),MATCH($A100,_summary!$U$26:$U$54,0))</f>
        <v>0</v>
      </c>
      <c r="H100" s="112">
        <f t="shared" ca="1" si="106"/>
        <v>0</v>
      </c>
      <c r="I100" s="112">
        <f t="shared" ca="1" si="106"/>
        <v>0</v>
      </c>
      <c r="J100" s="112">
        <f t="shared" ca="1" si="106"/>
        <v>0</v>
      </c>
      <c r="K100" s="112">
        <f t="shared" ca="1" si="106"/>
        <v>0</v>
      </c>
      <c r="L100" s="112">
        <f t="shared" ca="1" si="106"/>
        <v>0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0</v>
      </c>
    </row>
    <row r="101" spans="1:13" x14ac:dyDescent="0.25">
      <c r="A101" t="s">
        <v>15</v>
      </c>
      <c r="B101">
        <f t="shared" si="100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>
        <f t="shared" ref="E101:F101" ca="1" si="108">D101-(D101-$G101)/($G$1-D$1)</f>
        <v>0</v>
      </c>
      <c r="F101" s="114">
        <f t="shared" ca="1" si="108"/>
        <v>0</v>
      </c>
      <c r="G101" s="111">
        <f ca="1">INDEX(OFFSET(_summary!$T$26,0,MATCH(MID(CELL("filename",$A$1),FIND("]",CELL("filename",$A$1))+1,255),_summary!$U$25:$AI$25,0),140,1),MATCH($A101,_summary!$U$26:$U$54,0))</f>
        <v>0</v>
      </c>
      <c r="H101" s="112">
        <f t="shared" ca="1" si="106"/>
        <v>0</v>
      </c>
      <c r="I101" s="112">
        <f t="shared" ca="1" si="106"/>
        <v>0</v>
      </c>
      <c r="J101" s="112">
        <f t="shared" ca="1" si="106"/>
        <v>0</v>
      </c>
      <c r="K101" s="112">
        <f t="shared" ca="1" si="106"/>
        <v>0</v>
      </c>
      <c r="L101" s="112">
        <f t="shared" ca="1" si="106"/>
        <v>0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0</v>
      </c>
    </row>
    <row r="102" spans="1:13" x14ac:dyDescent="0.25">
      <c r="A102" t="s">
        <v>18</v>
      </c>
      <c r="B102">
        <f t="shared" si="100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>
        <f t="shared" ref="E102:F102" ca="1" si="109">D102-(D102-$G102)/($G$1-D$1)</f>
        <v>0</v>
      </c>
      <c r="F102" s="114">
        <f t="shared" ca="1" si="109"/>
        <v>0</v>
      </c>
      <c r="G102" s="111">
        <f ca="1">INDEX(OFFSET(_summary!$T$26,0,MATCH(MID(CELL("filename",$A$1),FIND("]",CELL("filename",$A$1))+1,255),_summary!$U$25:$AI$25,0),140,1),MATCH($A102,_summary!$U$26:$U$54,0))</f>
        <v>0</v>
      </c>
      <c r="H102" s="112">
        <f t="shared" ca="1" si="106"/>
        <v>0</v>
      </c>
      <c r="I102" s="112">
        <f t="shared" ca="1" si="106"/>
        <v>0</v>
      </c>
      <c r="J102" s="112">
        <f t="shared" ca="1" si="106"/>
        <v>0</v>
      </c>
      <c r="K102" s="112">
        <f t="shared" ca="1" si="106"/>
        <v>0</v>
      </c>
      <c r="L102" s="112">
        <f t="shared" ca="1" si="106"/>
        <v>0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0</v>
      </c>
    </row>
    <row r="103" spans="1:13" x14ac:dyDescent="0.25">
      <c r="A103" t="s">
        <v>5</v>
      </c>
      <c r="B103">
        <f t="shared" si="100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>
        <f t="shared" ref="E103:F103" ca="1" si="110">D103-(D103-$G103)/($G$1-D$1)</f>
        <v>0</v>
      </c>
      <c r="F103" s="114">
        <f t="shared" ca="1" si="110"/>
        <v>0</v>
      </c>
      <c r="G103" s="111">
        <f ca="1">INDEX(OFFSET(_summary!$T$26,0,MATCH(MID(CELL("filename",$A$1),FIND("]",CELL("filename",$A$1))+1,255),_summary!$U$25:$AI$25,0),140,1),MATCH($A103,_summary!$U$26:$U$54,0))</f>
        <v>0</v>
      </c>
      <c r="H103" s="112">
        <f t="shared" ca="1" si="106"/>
        <v>0</v>
      </c>
      <c r="I103" s="112">
        <f t="shared" ca="1" si="106"/>
        <v>0</v>
      </c>
      <c r="J103" s="112">
        <f t="shared" ca="1" si="106"/>
        <v>0</v>
      </c>
      <c r="K103" s="112">
        <f t="shared" ca="1" si="106"/>
        <v>0</v>
      </c>
      <c r="L103" s="112">
        <f t="shared" ca="1" si="106"/>
        <v>0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25">
      <c r="A104" t="s">
        <v>23</v>
      </c>
      <c r="B104">
        <f t="shared" si="100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>
        <f t="shared" ref="E104:F104" ca="1" si="111">D104-(D104-$G104)/($G$1-D$1)</f>
        <v>0</v>
      </c>
      <c r="F104" s="114">
        <f t="shared" ca="1" si="111"/>
        <v>0</v>
      </c>
      <c r="G104" s="111">
        <f ca="1">INDEX(OFFSET(_summary!$T$26,0,MATCH(MID(CELL("filename",$A$1),FIND("]",CELL("filename",$A$1))+1,255),_summary!$U$25:$AI$25,0),140,1),MATCH($A104,_summary!$U$26:$U$54,0))</f>
        <v>0</v>
      </c>
      <c r="H104" s="112">
        <f t="shared" ca="1" si="106"/>
        <v>0</v>
      </c>
      <c r="I104" s="112">
        <f t="shared" ca="1" si="106"/>
        <v>0</v>
      </c>
      <c r="J104" s="112">
        <f t="shared" ca="1" si="106"/>
        <v>0</v>
      </c>
      <c r="K104" s="112">
        <f t="shared" ca="1" si="106"/>
        <v>0</v>
      </c>
      <c r="L104" s="112">
        <f t="shared" ca="1" si="106"/>
        <v>0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0</v>
      </c>
    </row>
    <row r="105" spans="1:13" x14ac:dyDescent="0.25">
      <c r="A105" t="s">
        <v>24</v>
      </c>
      <c r="B105">
        <f t="shared" si="100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>
        <f t="shared" ref="E105:F105" ca="1" si="112">D105-(D105-$G105)/($G$1-D$1)</f>
        <v>0</v>
      </c>
      <c r="F105" s="114">
        <f t="shared" ca="1" si="112"/>
        <v>0</v>
      </c>
      <c r="G105" s="111">
        <f ca="1">INDEX(OFFSET(_summary!$T$26,0,MATCH(MID(CELL("filename",$A$1),FIND("]",CELL("filename",$A$1))+1,255),_summary!$U$25:$AI$25,0),140,1),MATCH($A105,_summary!$U$26:$U$54,0))</f>
        <v>0</v>
      </c>
      <c r="H105" s="112">
        <f t="shared" ca="1" si="106"/>
        <v>0</v>
      </c>
      <c r="I105" s="112">
        <f t="shared" ca="1" si="106"/>
        <v>0</v>
      </c>
      <c r="J105" s="112">
        <f t="shared" ca="1" si="106"/>
        <v>0</v>
      </c>
      <c r="K105" s="112">
        <f t="shared" ca="1" si="106"/>
        <v>0</v>
      </c>
      <c r="L105" s="112">
        <f t="shared" ca="1" si="106"/>
        <v>0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0</v>
      </c>
    </row>
    <row r="106" spans="1:13" x14ac:dyDescent="0.25">
      <c r="A106" t="s">
        <v>27</v>
      </c>
      <c r="B106">
        <f t="shared" si="100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>
        <f t="shared" ref="E106:F106" ca="1" si="113">D106-(D106-$G106)/($G$1-D$1)</f>
        <v>0</v>
      </c>
      <c r="F106" s="114">
        <f t="shared" ca="1" si="113"/>
        <v>0</v>
      </c>
      <c r="G106" s="111">
        <f ca="1">INDEX(OFFSET(_summary!$T$26,0,MATCH(MID(CELL("filename",$A$1),FIND("]",CELL("filename",$A$1))+1,255),_summary!$U$25:$AI$25,0),140,1),MATCH($A106,_summary!$U$26:$U$54,0))</f>
        <v>0</v>
      </c>
      <c r="H106" s="112">
        <f t="shared" ca="1" si="106"/>
        <v>0</v>
      </c>
      <c r="I106" s="112">
        <f t="shared" ca="1" si="106"/>
        <v>0</v>
      </c>
      <c r="J106" s="112">
        <f t="shared" ca="1" si="106"/>
        <v>0</v>
      </c>
      <c r="K106" s="112">
        <f t="shared" ca="1" si="106"/>
        <v>0</v>
      </c>
      <c r="L106" s="112">
        <f t="shared" ca="1" si="106"/>
        <v>0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0</v>
      </c>
    </row>
    <row r="107" spans="1:13" x14ac:dyDescent="0.25">
      <c r="A107" t="s">
        <v>29</v>
      </c>
      <c r="B107">
        <f t="shared" si="100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>
        <f t="shared" ref="E107:F107" ca="1" si="114">D107-(D107-$G107)/($G$1-D$1)</f>
        <v>0</v>
      </c>
      <c r="F107" s="114">
        <f t="shared" ca="1" si="114"/>
        <v>0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ca="1" si="106"/>
        <v>0</v>
      </c>
      <c r="I107" s="112">
        <f t="shared" ca="1" si="106"/>
        <v>0</v>
      </c>
      <c r="J107" s="112">
        <f t="shared" ca="1" si="106"/>
        <v>0</v>
      </c>
      <c r="K107" s="112">
        <f t="shared" ca="1" si="106"/>
        <v>0</v>
      </c>
      <c r="L107" s="112">
        <f t="shared" ca="1" si="106"/>
        <v>0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0</v>
      </c>
    </row>
    <row r="108" spans="1:13" x14ac:dyDescent="0.25">
      <c r="A108" t="s">
        <v>8</v>
      </c>
      <c r="B108">
        <f t="shared" si="100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>
        <f t="shared" ref="E108:F108" ca="1" si="115">D108-(D108-$G108)/($G$1-D$1)</f>
        <v>0</v>
      </c>
      <c r="F108" s="114">
        <f t="shared" ca="1" si="115"/>
        <v>0</v>
      </c>
      <c r="G108" s="111">
        <f ca="1">INDEX(OFFSET(_summary!$T$26,0,MATCH(MID(CELL("filename",$A$1),FIND("]",CELL("filename",$A$1))+1,255),_summary!$U$25:$AI$25,0),140,1),MATCH($A108,_summary!$U$26:$U$54,0))</f>
        <v>0</v>
      </c>
      <c r="H108" s="112">
        <f t="shared" ca="1" si="106"/>
        <v>0</v>
      </c>
      <c r="I108" s="112">
        <f t="shared" ca="1" si="106"/>
        <v>0</v>
      </c>
      <c r="J108" s="112">
        <f t="shared" ca="1" si="106"/>
        <v>0</v>
      </c>
      <c r="K108" s="112">
        <f t="shared" ca="1" si="106"/>
        <v>0</v>
      </c>
      <c r="L108" s="112">
        <f t="shared" ca="1" si="106"/>
        <v>0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0</v>
      </c>
    </row>
    <row r="109" spans="1:13" x14ac:dyDescent="0.25">
      <c r="A109" t="s">
        <v>6</v>
      </c>
      <c r="B109">
        <f t="shared" si="100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>
        <f t="shared" ref="E109:F109" ca="1" si="116">D109-(D109-$G109)/($G$1-D$1)</f>
        <v>0</v>
      </c>
      <c r="F109" s="114">
        <f t="shared" ca="1" si="116"/>
        <v>0</v>
      </c>
      <c r="G109" s="111">
        <f ca="1">INDEX(OFFSET(_summary!$T$26,0,MATCH(MID(CELL("filename",$A$1),FIND("]",CELL("filename",$A$1))+1,255),_summary!$U$25:$AI$25,0),140,1),MATCH($A109,_summary!$U$26:$U$54,0))</f>
        <v>0</v>
      </c>
      <c r="H109" s="112">
        <f t="shared" ca="1" si="106"/>
        <v>0</v>
      </c>
      <c r="I109" s="112">
        <f t="shared" ca="1" si="106"/>
        <v>0</v>
      </c>
      <c r="J109" s="112">
        <f t="shared" ca="1" si="106"/>
        <v>0</v>
      </c>
      <c r="K109" s="112">
        <f t="shared" ca="1" si="106"/>
        <v>0</v>
      </c>
      <c r="L109" s="112">
        <f t="shared" ca="1" si="106"/>
        <v>0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0</v>
      </c>
    </row>
    <row r="110" spans="1:13" x14ac:dyDescent="0.25">
      <c r="A110" t="s">
        <v>21</v>
      </c>
      <c r="B110">
        <f t="shared" si="100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117">D110-(D110-$G110)/($G$1-D$1)</f>
        <v>0</v>
      </c>
      <c r="F110" s="114">
        <f t="shared" ca="1" si="117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ca="1" si="106"/>
        <v>0</v>
      </c>
      <c r="I110" s="112">
        <f t="shared" ca="1" si="106"/>
        <v>0</v>
      </c>
      <c r="J110" s="112">
        <f t="shared" ca="1" si="106"/>
        <v>0</v>
      </c>
      <c r="K110" s="112">
        <f t="shared" ca="1" si="106"/>
        <v>0</v>
      </c>
      <c r="L110" s="112">
        <f t="shared" ca="1" si="106"/>
        <v>0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25">
      <c r="A111" t="s">
        <v>10</v>
      </c>
      <c r="B111">
        <f t="shared" si="100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>
        <f t="shared" ref="E111:F111" ca="1" si="118">D111-(D111-$G111)/($G$1-D$1)</f>
        <v>0</v>
      </c>
      <c r="F111" s="114">
        <f t="shared" ca="1" si="118"/>
        <v>0</v>
      </c>
      <c r="G111" s="111">
        <f ca="1">INDEX(OFFSET(_summary!$T$26,0,MATCH(MID(CELL("filename",$A$1),FIND("]",CELL("filename",$A$1))+1,255),_summary!$U$25:$AI$25,0),140,1),MATCH($A111,_summary!$U$26:$U$54,0))</f>
        <v>0</v>
      </c>
      <c r="H111" s="112">
        <f t="shared" ca="1" si="106"/>
        <v>0</v>
      </c>
      <c r="I111" s="112">
        <f t="shared" ca="1" si="106"/>
        <v>0</v>
      </c>
      <c r="J111" s="112">
        <f t="shared" ca="1" si="106"/>
        <v>0</v>
      </c>
      <c r="K111" s="112">
        <f t="shared" ca="1" si="106"/>
        <v>0</v>
      </c>
      <c r="L111" s="112">
        <f t="shared" ca="1" si="106"/>
        <v>0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0</v>
      </c>
    </row>
    <row r="112" spans="1:13" x14ac:dyDescent="0.25">
      <c r="A112" t="s">
        <v>20</v>
      </c>
      <c r="B112">
        <f t="shared" si="100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119">D112-(D112-$G112)/($G$1-D$1)</f>
        <v>0</v>
      </c>
      <c r="F112" s="114">
        <f t="shared" ca="1" si="119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ca="1" si="106"/>
        <v>0</v>
      </c>
      <c r="I112" s="112">
        <f t="shared" ca="1" si="106"/>
        <v>0</v>
      </c>
      <c r="J112" s="112">
        <f t="shared" ca="1" si="106"/>
        <v>0</v>
      </c>
      <c r="K112" s="112">
        <f t="shared" ca="1" si="106"/>
        <v>0</v>
      </c>
      <c r="L112" s="112">
        <f t="shared" ca="1" si="106"/>
        <v>0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</v>
      </c>
    </row>
    <row r="113" spans="1:13" x14ac:dyDescent="0.25">
      <c r="A113" t="s">
        <v>26</v>
      </c>
      <c r="B113">
        <f t="shared" si="100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>
        <f t="shared" ref="E113:F113" ca="1" si="120">D113-(D113-$G113)/($G$1-D$1)</f>
        <v>0</v>
      </c>
      <c r="F113" s="114">
        <f t="shared" ca="1" si="120"/>
        <v>0</v>
      </c>
      <c r="G113" s="111">
        <f ca="1">INDEX(OFFSET(_summary!$T$26,0,MATCH(MID(CELL("filename",$A$1),FIND("]",CELL("filename",$A$1))+1,255),_summary!$U$25:$AI$25,0),140,1),MATCH($A113,_summary!$U$26:$U$54,0))</f>
        <v>0</v>
      </c>
      <c r="H113" s="112">
        <f t="shared" ca="1" si="106"/>
        <v>0</v>
      </c>
      <c r="I113" s="112">
        <f t="shared" ca="1" si="106"/>
        <v>0</v>
      </c>
      <c r="J113" s="112">
        <f t="shared" ca="1" si="106"/>
        <v>0</v>
      </c>
      <c r="K113" s="112">
        <f t="shared" ca="1" si="106"/>
        <v>0</v>
      </c>
      <c r="L113" s="112">
        <f t="shared" ca="1" si="106"/>
        <v>0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0</v>
      </c>
    </row>
    <row r="114" spans="1:13" x14ac:dyDescent="0.25">
      <c r="A114" t="s">
        <v>7</v>
      </c>
      <c r="B114">
        <f t="shared" si="100"/>
        <v>4</v>
      </c>
      <c r="C114" s="114">
        <f ca="1">MAX(0,IFERROR(VLOOKUP(MID(CELL("filename",$A$1),FIND("]",CELL("filename",$A$1))+1,255)&amp;$A114,_datainput!$A$1:$AE$345,4+C$1-1990,FALSE),0))</f>
        <v>7.2303533430640319E-5</v>
      </c>
      <c r="D114" s="114">
        <f ca="1">MAX(0,IFERROR(VLOOKUP(MID(CELL("filename",$A$1),FIND("]",CELL("filename",$A$1))+1,255)&amp;$A114,_datainput!$A$1:$AE$345,4+D$1-1990,FALSE),0))</f>
        <v>7.1416900332489967E-5</v>
      </c>
      <c r="E114" s="114">
        <f t="shared" ref="E114:F114" ca="1" si="121">D114-(D114-$G114)/($G$1-D$1)</f>
        <v>4.761126688832664E-5</v>
      </c>
      <c r="F114" s="114">
        <f t="shared" ca="1" si="121"/>
        <v>2.380563344416332E-5</v>
      </c>
      <c r="G114" s="111">
        <f ca="1">INDEX(OFFSET(_summary!$T$26,0,MATCH(MID(CELL("filename",$A$1),FIND("]",CELL("filename",$A$1))+1,255),_summary!$U$25:$AI$25,0),140,1),MATCH($A114,_summary!$U$26:$U$54,0))</f>
        <v>0</v>
      </c>
      <c r="H114" s="112">
        <f t="shared" ca="1" si="106"/>
        <v>1.2429865916269751E-5</v>
      </c>
      <c r="I114" s="112">
        <f t="shared" ca="1" si="106"/>
        <v>2.4859731832539502E-5</v>
      </c>
      <c r="J114" s="112">
        <f t="shared" ca="1" si="106"/>
        <v>3.7289597748809253E-5</v>
      </c>
      <c r="K114" s="112">
        <f t="shared" ca="1" si="106"/>
        <v>4.9719463665079004E-5</v>
      </c>
      <c r="L114" s="112">
        <f t="shared" ca="1" si="106"/>
        <v>6.2149329581348762E-5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7.4579195497618506E-5</v>
      </c>
    </row>
    <row r="115" spans="1:13" x14ac:dyDescent="0.25">
      <c r="A115" t="s">
        <v>9</v>
      </c>
      <c r="B115">
        <f t="shared" si="100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2">D115-(D115-$G115)/($G$1-D$1)</f>
        <v>0</v>
      </c>
      <c r="F115" s="114">
        <f t="shared" ca="1" si="122"/>
        <v>0</v>
      </c>
      <c r="G115" s="111">
        <f ca="1">INDEX(OFFSET(_summary!$T$26,0,MATCH(MID(CELL("filename",$A$1),FIND("]",CELL("filename",$A$1))+1,255),_summary!$U$25:$AI$25,0),140,1),MATCH($A115,_summary!$U$26:$U$54,0))</f>
        <v>0</v>
      </c>
      <c r="H115" s="112">
        <f t="shared" ref="H115:L117" ca="1" si="123">G115-5*(G115-$M115)/($M$1-G$1)</f>
        <v>0</v>
      </c>
      <c r="I115" s="112">
        <f t="shared" ca="1" si="123"/>
        <v>0</v>
      </c>
      <c r="J115" s="112">
        <f t="shared" ca="1" si="123"/>
        <v>0</v>
      </c>
      <c r="K115" s="112">
        <f t="shared" ca="1" si="123"/>
        <v>0</v>
      </c>
      <c r="L115" s="112">
        <f t="shared" ca="1" si="123"/>
        <v>0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25">
      <c r="A116" t="s">
        <v>14</v>
      </c>
      <c r="B116">
        <f t="shared" si="100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4">D116-(D116-$G116)/($G$1-D$1)</f>
        <v>0</v>
      </c>
      <c r="F116" s="114">
        <f t="shared" ca="1" si="124"/>
        <v>0</v>
      </c>
      <c r="G116" s="111">
        <f ca="1">INDEX(OFFSET(_summary!$T$26,0,MATCH(MID(CELL("filename",$A$1),FIND("]",CELL("filename",$A$1))+1,255),_summary!$U$25:$AI$25,0),140,1),MATCH($A116,_summary!$U$26:$U$54,0))</f>
        <v>0</v>
      </c>
      <c r="H116" s="112">
        <f t="shared" ca="1" si="123"/>
        <v>0</v>
      </c>
      <c r="I116" s="112">
        <f t="shared" ca="1" si="123"/>
        <v>0</v>
      </c>
      <c r="J116" s="112">
        <f t="shared" ca="1" si="123"/>
        <v>0</v>
      </c>
      <c r="K116" s="112">
        <f t="shared" ca="1" si="123"/>
        <v>0</v>
      </c>
      <c r="L116" s="112">
        <f t="shared" ca="1" si="123"/>
        <v>0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25">
      <c r="A117" t="s">
        <v>4</v>
      </c>
      <c r="B117">
        <f t="shared" si="100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5">D117-(D117-$G117)/($G$1-D$1)</f>
        <v>0</v>
      </c>
      <c r="F117" s="114">
        <f t="shared" ca="1" si="125"/>
        <v>0</v>
      </c>
      <c r="G117" s="111">
        <f ca="1">INDEX(OFFSET(_summary!$T$26,0,MATCH(MID(CELL("filename",$A$1),FIND("]",CELL("filename",$A$1))+1,255),_summary!$U$25:$AI$25,0),140,1),MATCH($A117,_summary!$U$26:$U$54,0))</f>
        <v>0</v>
      </c>
      <c r="H117" s="112">
        <f t="shared" ca="1" si="123"/>
        <v>0</v>
      </c>
      <c r="I117" s="112">
        <f t="shared" ca="1" si="123"/>
        <v>0</v>
      </c>
      <c r="J117" s="112">
        <f t="shared" ca="1" si="123"/>
        <v>0</v>
      </c>
      <c r="K117" s="112">
        <f t="shared" ca="1" si="123"/>
        <v>0</v>
      </c>
      <c r="L117" s="112">
        <f t="shared" ca="1" si="123"/>
        <v>0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0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E2B86-D66D-49CF-A2F5-EFE63E62CB29}">
  <dimension ref="A1:R117"/>
  <sheetViews>
    <sheetView workbookViewId="0">
      <selection activeCell="S10" sqref="S10"/>
    </sheetView>
  </sheetViews>
  <sheetFormatPr defaultRowHeight="15" x14ac:dyDescent="0.25"/>
  <cols>
    <col min="8" max="8" width="9.28515625" bestFit="1" customWidth="1" collapsed="1"/>
    <col min="9" max="9" width="9.5703125" bestFit="1" customWidth="1" collapsed="1"/>
    <col min="10" max="10" width="11.5703125" bestFit="1" customWidth="1" collapsed="1"/>
    <col min="11" max="11" width="12.5703125" bestFit="1" customWidth="1" collapsed="1"/>
    <col min="12" max="12" width="14.7109375" bestFit="1" customWidth="1" collapsed="1"/>
  </cols>
  <sheetData>
    <row r="1" spans="1:18" x14ac:dyDescent="0.25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25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0.36596940782316628</v>
      </c>
      <c r="D2" s="114">
        <f ca="1">MAX(0,IFERROR(VLOOKUP(MID(CELL("filename",$A$1),FIND("]",CELL("filename",$A$1))+1,255)&amp;$A2,_datainput!$A$1:$AE$345,4+D$1-1990,FALSE),0))</f>
        <v>0.36441522894688699</v>
      </c>
      <c r="E2" s="114">
        <f ca="1">D2-(D2-$G2)/($G$1-D$1)</f>
        <v>0.36863642259704621</v>
      </c>
      <c r="F2" s="114">
        <f ca="1">E2-(E2-$G2)/($G$1-E$1)</f>
        <v>0.37285761624720543</v>
      </c>
      <c r="G2" s="111">
        <f ca="1">INDEX(OFFSET(_summary!$T$26,0,MATCH(MID(CELL("filename",$A$1),FIND("]",CELL("filename",$A$1))+1,255),_summary!$U$25:$AI$25,0),140,1),MATCH($A2,_summary!$U$26:$U$54,0))</f>
        <v>0.37707880989736464</v>
      </c>
      <c r="H2" s="112">
        <f ca="1">G2-5*(G2-$M2)/($M$1-G$1)</f>
        <v>0.38134296916621685</v>
      </c>
      <c r="I2" s="112">
        <f t="shared" ref="I2:L2" ca="1" si="0">H2-5*(H2-$M2)/($M$1-H$1)</f>
        <v>0.38560712843506906</v>
      </c>
      <c r="J2" s="112">
        <f t="shared" ca="1" si="0"/>
        <v>0.38987128770392127</v>
      </c>
      <c r="K2" s="112">
        <f t="shared" ca="1" si="0"/>
        <v>0.39413544697277347</v>
      </c>
      <c r="L2" s="112">
        <f t="shared" ca="1" si="0"/>
        <v>0.39839960624162568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0.40266376551047789</v>
      </c>
      <c r="N2" s="1"/>
      <c r="O2" s="1"/>
      <c r="P2" s="1"/>
      <c r="Q2" s="1"/>
      <c r="R2" s="1"/>
    </row>
    <row r="3" spans="1:18" x14ac:dyDescent="0.25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9.7854898590183759E-2</v>
      </c>
      <c r="D3" s="114">
        <f ca="1">MAX(0,IFERROR(VLOOKUP(MID(CELL("filename",$A$1),FIND("]",CELL("filename",$A$1))+1,255)&amp;$A3,_datainput!$A$1:$AE$345,4+D$1-1990,FALSE),0))</f>
        <v>9.3370535962785453E-2</v>
      </c>
      <c r="E3" s="114">
        <f t="shared" ref="E3:F3" ca="1" si="1">D3-(D3-$G3)/($G$1-D$1)</f>
        <v>9.1017851830211507E-2</v>
      </c>
      <c r="F3" s="114">
        <f t="shared" ca="1" si="1"/>
        <v>8.8665167697637576E-2</v>
      </c>
      <c r="G3" s="111">
        <f ca="1">INDEX(OFFSET(_summary!$T$26,0,MATCH(MID(CELL("filename",$A$1),FIND("]",CELL("filename",$A$1))+1,255),_summary!$U$25:$AI$25,0),140,1),MATCH($A3,_summary!$U$26:$U$54,0))</f>
        <v>8.631248356506363E-2</v>
      </c>
      <c r="H3" s="112">
        <f t="shared" ref="H3:L18" ca="1" si="2">G3-5*(G3-$M3)/($M$1-G$1)</f>
        <v>9.3551444885043578E-2</v>
      </c>
      <c r="I3" s="112">
        <f t="shared" ca="1" si="2"/>
        <v>0.10079040620502352</v>
      </c>
      <c r="J3" s="112">
        <f t="shared" ca="1" si="2"/>
        <v>0.10802936752500347</v>
      </c>
      <c r="K3" s="112">
        <f t="shared" ca="1" si="2"/>
        <v>0.11526832884498343</v>
      </c>
      <c r="L3" s="112">
        <f t="shared" ca="1" si="2"/>
        <v>0.12250729016496339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0.12974625148494334</v>
      </c>
      <c r="N3" s="1"/>
      <c r="O3" s="1"/>
      <c r="P3" s="1"/>
      <c r="Q3" s="1"/>
      <c r="R3" s="1"/>
    </row>
    <row r="4" spans="1:18" x14ac:dyDescent="0.25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0.71243808931522501</v>
      </c>
      <c r="D4" s="114">
        <f ca="1">MAX(0,IFERROR(VLOOKUP(MID(CELL("filename",$A$1),FIND("]",CELL("filename",$A$1))+1,255)&amp;$A4,_datainput!$A$1:$AE$345,4+D$1-1990,FALSE),0))</f>
        <v>0.70227921522822234</v>
      </c>
      <c r="E4" s="114">
        <f t="shared" ref="E4:F4" ca="1" si="3">D4-(D4-$G4)/($G$1-D$1)</f>
        <v>0.69907208850298952</v>
      </c>
      <c r="F4" s="114">
        <f t="shared" ca="1" si="3"/>
        <v>0.69586496177775659</v>
      </c>
      <c r="G4" s="111">
        <f ca="1">INDEX(OFFSET(_summary!$T$26,0,MATCH(MID(CELL("filename",$A$1),FIND("]",CELL("filename",$A$1))+1,255),_summary!$U$25:$AI$25,0),140,1),MATCH($A4,_summary!$U$26:$U$54,0))</f>
        <v>0.69265783505252376</v>
      </c>
      <c r="H4" s="112">
        <f t="shared" ca="1" si="2"/>
        <v>0.69852897005021519</v>
      </c>
      <c r="I4" s="112">
        <f t="shared" ca="1" si="2"/>
        <v>0.70440010504790662</v>
      </c>
      <c r="J4" s="112">
        <f t="shared" ca="1" si="2"/>
        <v>0.71027124004559805</v>
      </c>
      <c r="K4" s="112">
        <f t="shared" ca="1" si="2"/>
        <v>0.71614237504328948</v>
      </c>
      <c r="L4" s="112">
        <f t="shared" ca="1" si="2"/>
        <v>0.7220135100409808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0.72788464503867223</v>
      </c>
      <c r="N4" s="1"/>
      <c r="O4" s="1"/>
      <c r="P4" s="1"/>
      <c r="Q4" s="1"/>
      <c r="R4" s="1"/>
    </row>
    <row r="5" spans="1:18" x14ac:dyDescent="0.25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0.68732803541392873</v>
      </c>
      <c r="D5" s="114">
        <f ca="1">MAX(0,IFERROR(VLOOKUP(MID(CELL("filename",$A$1),FIND("]",CELL("filename",$A$1))+1,255)&amp;$A5,_datainput!$A$1:$AE$345,4+D$1-1990,FALSE),0))</f>
        <v>0.67660271517477433</v>
      </c>
      <c r="E5" s="114">
        <f t="shared" ref="E5:F5" ca="1" si="4">D5-(D5-$G5)/($G$1-D$1)</f>
        <v>0.67916599472619643</v>
      </c>
      <c r="F5" s="114">
        <f t="shared" ca="1" si="4"/>
        <v>0.68172927427761865</v>
      </c>
      <c r="G5" s="111">
        <f ca="1">INDEX(OFFSET(_summary!$T$26,0,MATCH(MID(CELL("filename",$A$1),FIND("]",CELL("filename",$A$1))+1,255),_summary!$U$25:$AI$25,0),140,1),MATCH($A5,_summary!$U$26:$U$54,0))</f>
        <v>0.68429255382904075</v>
      </c>
      <c r="H5" s="112">
        <f t="shared" ca="1" si="2"/>
        <v>0.68626417495567416</v>
      </c>
      <c r="I5" s="112">
        <f t="shared" ca="1" si="2"/>
        <v>0.68823579608230756</v>
      </c>
      <c r="J5" s="112">
        <f t="shared" ca="1" si="2"/>
        <v>0.69020741720894097</v>
      </c>
      <c r="K5" s="112">
        <f t="shared" ca="1" si="2"/>
        <v>0.69217903833557448</v>
      </c>
      <c r="L5" s="112">
        <f t="shared" ca="1" si="2"/>
        <v>0.694150659462208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0.6961222805888414</v>
      </c>
      <c r="N5" s="1"/>
      <c r="O5" s="1"/>
      <c r="P5" s="1"/>
      <c r="Q5" s="1"/>
      <c r="R5" s="1"/>
    </row>
    <row r="6" spans="1:18" x14ac:dyDescent="0.25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6.8241226677799804E-2</v>
      </c>
      <c r="D6" s="114">
        <f ca="1">MAX(0,IFERROR(VLOOKUP(MID(CELL("filename",$A$1),FIND("]",CELL("filename",$A$1))+1,255)&amp;$A6,_datainput!$A$1:$AE$345,4+D$1-1990,FALSE),0))</f>
        <v>7.5214960575577375E-2</v>
      </c>
      <c r="E6" s="114">
        <f t="shared" ref="E6:F6" ca="1" si="5">D6-(D6-$G6)/($G$1-D$1)</f>
        <v>6.9916260854173712E-2</v>
      </c>
      <c r="F6" s="114">
        <f t="shared" ca="1" si="5"/>
        <v>6.4617561132770049E-2</v>
      </c>
      <c r="G6" s="111">
        <f ca="1">INDEX(OFFSET(_summary!$T$26,0,MATCH(MID(CELL("filename",$A$1),FIND("]",CELL("filename",$A$1))+1,255),_summary!$U$25:$AI$25,0),140,1),MATCH($A6,_summary!$U$26:$U$54,0))</f>
        <v>5.9318861411366393E-2</v>
      </c>
      <c r="H6" s="112">
        <f t="shared" ca="1" si="2"/>
        <v>6.7210849073402204E-2</v>
      </c>
      <c r="I6" s="112">
        <f t="shared" ca="1" si="2"/>
        <v>7.5102836735438022E-2</v>
      </c>
      <c r="J6" s="112">
        <f t="shared" ca="1" si="2"/>
        <v>8.299482439747384E-2</v>
      </c>
      <c r="K6" s="112">
        <f t="shared" ca="1" si="2"/>
        <v>9.0886812059509658E-2</v>
      </c>
      <c r="L6" s="112">
        <f t="shared" ca="1" si="2"/>
        <v>9.8778799721545477E-2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0.10667078738358129</v>
      </c>
    </row>
    <row r="7" spans="1:18" x14ac:dyDescent="0.25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0.39516947754299475</v>
      </c>
      <c r="D7" s="114">
        <f ca="1">MAX(0,IFERROR(VLOOKUP(MID(CELL("filename",$A$1),FIND("]",CELL("filename",$A$1))+1,255)&amp;$A7,_datainput!$A$1:$AE$345,4+D$1-1990,FALSE),0))</f>
        <v>0.39675566037514604</v>
      </c>
      <c r="E7" s="114">
        <f t="shared" ref="E7:F7" ca="1" si="6">D7-(D7-$G7)/($G$1-D$1)</f>
        <v>0.38640712619222528</v>
      </c>
      <c r="F7" s="114">
        <f t="shared" ca="1" si="6"/>
        <v>0.37605859200930447</v>
      </c>
      <c r="G7" s="111">
        <f ca="1">INDEX(OFFSET(_summary!$T$26,0,MATCH(MID(CELL("filename",$A$1),FIND("]",CELL("filename",$A$1))+1,255),_summary!$U$25:$AI$25,0),140,1),MATCH($A7,_summary!$U$26:$U$54,0))</f>
        <v>0.36571005782638372</v>
      </c>
      <c r="H7" s="112">
        <f t="shared" ca="1" si="2"/>
        <v>0.37449203541478965</v>
      </c>
      <c r="I7" s="112">
        <f t="shared" ca="1" si="2"/>
        <v>0.38327401300319558</v>
      </c>
      <c r="J7" s="112">
        <f t="shared" ca="1" si="2"/>
        <v>0.39205599059160157</v>
      </c>
      <c r="K7" s="112">
        <f t="shared" ca="1" si="2"/>
        <v>0.4008379681800075</v>
      </c>
      <c r="L7" s="112">
        <f t="shared" ca="1" si="2"/>
        <v>0.40961994576841343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0.41840192335681942</v>
      </c>
    </row>
    <row r="8" spans="1:18" x14ac:dyDescent="0.25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0.5116172724473711</v>
      </c>
      <c r="D8" s="114">
        <f ca="1">MAX(0,IFERROR(VLOOKUP(MID(CELL("filename",$A$1),FIND("]",CELL("filename",$A$1))+1,255)&amp;$A8,_datainput!$A$1:$AE$345,4+D$1-1990,FALSE),0))</f>
        <v>0.52433772683064328</v>
      </c>
      <c r="E8" s="114">
        <f t="shared" ref="E8:F8" ca="1" si="7">D8-(D8-$G8)/($G$1-D$1)</f>
        <v>0.5001398795644546</v>
      </c>
      <c r="F8" s="114">
        <f t="shared" ca="1" si="7"/>
        <v>0.47594203229826593</v>
      </c>
      <c r="G8" s="111">
        <f ca="1">INDEX(OFFSET(_summary!$T$26,0,MATCH(MID(CELL("filename",$A$1),FIND("]",CELL("filename",$A$1))+1,255),_summary!$U$25:$AI$25,0),140,1),MATCH($A8,_summary!$U$26:$U$54,0))</f>
        <v>0.45174418503207731</v>
      </c>
      <c r="H8" s="112">
        <f t="shared" ca="1" si="2"/>
        <v>0.45517327299567067</v>
      </c>
      <c r="I8" s="112">
        <f t="shared" ca="1" si="2"/>
        <v>0.45860236095926404</v>
      </c>
      <c r="J8" s="112">
        <f t="shared" ca="1" si="2"/>
        <v>0.46203144892285741</v>
      </c>
      <c r="K8" s="112">
        <f t="shared" ca="1" si="2"/>
        <v>0.46546053688645073</v>
      </c>
      <c r="L8" s="112">
        <f t="shared" ca="1" si="2"/>
        <v>0.46888962485004404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0.47231871281363741</v>
      </c>
    </row>
    <row r="9" spans="1:18" x14ac:dyDescent="0.25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0.84221278405795164</v>
      </c>
      <c r="D9" s="114">
        <f ca="1">MAX(0,IFERROR(VLOOKUP(MID(CELL("filename",$A$1),FIND("]",CELL("filename",$A$1))+1,255)&amp;$A9,_datainput!$A$1:$AE$345,4+D$1-1990,FALSE),0))</f>
        <v>0.84927159275819319</v>
      </c>
      <c r="E9" s="114">
        <f t="shared" ref="E9:F9" ca="1" si="8">D9-(D9-$G9)/($G$1-D$1)</f>
        <v>0.8433327581429807</v>
      </c>
      <c r="F9" s="114">
        <f t="shared" ca="1" si="8"/>
        <v>0.8373939235277682</v>
      </c>
      <c r="G9" s="111">
        <f ca="1">INDEX(OFFSET(_summary!$T$26,0,MATCH(MID(CELL("filename",$A$1),FIND("]",CELL("filename",$A$1))+1,255),_summary!$U$25:$AI$25,0),140,1),MATCH($A9,_summary!$U$26:$U$54,0))</f>
        <v>0.83145508891255571</v>
      </c>
      <c r="H9" s="112">
        <f t="shared" ca="1" si="2"/>
        <v>0.83283602264338819</v>
      </c>
      <c r="I9" s="112">
        <f t="shared" ca="1" si="2"/>
        <v>0.83421695637422066</v>
      </c>
      <c r="J9" s="112">
        <f t="shared" ca="1" si="2"/>
        <v>0.83559789010505314</v>
      </c>
      <c r="K9" s="112">
        <f t="shared" ca="1" si="2"/>
        <v>0.83697882383588562</v>
      </c>
      <c r="L9" s="112">
        <f t="shared" ca="1" si="2"/>
        <v>0.8383597575667181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0.83974069129755047</v>
      </c>
    </row>
    <row r="10" spans="1:18" x14ac:dyDescent="0.25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0.5061825534842076</v>
      </c>
      <c r="D10" s="114">
        <f ca="1">MAX(0,IFERROR(VLOOKUP(MID(CELL("filename",$A$1),FIND("]",CELL("filename",$A$1))+1,255)&amp;$A10,_datainput!$A$1:$AE$345,4+D$1-1990,FALSE),0))</f>
        <v>0.48894060647704157</v>
      </c>
      <c r="E10" s="114">
        <f t="shared" ref="E10:F10" ca="1" si="9">D10-(D10-$G10)/($G$1-D$1)</f>
        <v>0.49041996040937336</v>
      </c>
      <c r="F10" s="114">
        <f t="shared" ca="1" si="9"/>
        <v>0.49189931434170514</v>
      </c>
      <c r="G10" s="111">
        <f ca="1">INDEX(OFFSET(_summary!$T$26,0,MATCH(MID(CELL("filename",$A$1),FIND("]",CELL("filename",$A$1))+1,255),_summary!$U$25:$AI$25,0),140,1),MATCH($A10,_summary!$U$26:$U$54,0))</f>
        <v>0.49337866827403692</v>
      </c>
      <c r="H10" s="112">
        <f t="shared" ca="1" si="2"/>
        <v>0.49533758636506214</v>
      </c>
      <c r="I10" s="112">
        <f t="shared" ca="1" si="2"/>
        <v>0.49729650445608736</v>
      </c>
      <c r="J10" s="112">
        <f t="shared" ca="1" si="2"/>
        <v>0.49925542254711258</v>
      </c>
      <c r="K10" s="112">
        <f t="shared" ca="1" si="2"/>
        <v>0.50121434063813775</v>
      </c>
      <c r="L10" s="112">
        <f t="shared" ca="1" si="2"/>
        <v>0.50317325872916296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0.50513217682018818</v>
      </c>
    </row>
    <row r="11" spans="1:18" x14ac:dyDescent="0.25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0.29047911660922698</v>
      </c>
      <c r="D11" s="114">
        <f ca="1">MAX(0,IFERROR(VLOOKUP(MID(CELL("filename",$A$1),FIND("]",CELL("filename",$A$1))+1,255)&amp;$A11,_datainput!$A$1:$AE$345,4+D$1-1990,FALSE),0))</f>
        <v>0.28604027621470463</v>
      </c>
      <c r="E11" s="114">
        <f t="shared" ref="E11:F11" ca="1" si="10">D11-(D11-$G11)/($G$1-D$1)</f>
        <v>0.27932124093670113</v>
      </c>
      <c r="F11" s="114">
        <f t="shared" ca="1" si="10"/>
        <v>0.27260220565869764</v>
      </c>
      <c r="G11" s="111">
        <f ca="1">INDEX(OFFSET(_summary!$T$26,0,MATCH(MID(CELL("filename",$A$1),FIND("]",CELL("filename",$A$1))+1,255),_summary!$U$25:$AI$25,0),140,1),MATCH($A11,_summary!$U$26:$U$54,0))</f>
        <v>0.2658831703806942</v>
      </c>
      <c r="H11" s="112">
        <f t="shared" ca="1" si="2"/>
        <v>0.27004861802982938</v>
      </c>
      <c r="I11" s="112">
        <f t="shared" ca="1" si="2"/>
        <v>0.27421406567896456</v>
      </c>
      <c r="J11" s="112">
        <f t="shared" ca="1" si="2"/>
        <v>0.27837951332809974</v>
      </c>
      <c r="K11" s="112">
        <f t="shared" ca="1" si="2"/>
        <v>0.28254496097723492</v>
      </c>
      <c r="L11" s="112">
        <f t="shared" ca="1" si="2"/>
        <v>0.28671040862637009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0.29087585627550527</v>
      </c>
    </row>
    <row r="12" spans="1:18" x14ac:dyDescent="0.25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0.15061485460392313</v>
      </c>
      <c r="D12" s="114">
        <f ca="1">MAX(0,IFERROR(VLOOKUP(MID(CELL("filename",$A$1),FIND("]",CELL("filename",$A$1))+1,255)&amp;$A12,_datainput!$A$1:$AE$345,4+D$1-1990,FALSE),0))</f>
        <v>0.14791478197862273</v>
      </c>
      <c r="E12" s="114">
        <f t="shared" ref="E12:F12" ca="1" si="11">D12-(D12-$G12)/($G$1-D$1)</f>
        <v>0.14303153887904871</v>
      </c>
      <c r="F12" s="114">
        <f t="shared" ca="1" si="11"/>
        <v>0.13814829577947468</v>
      </c>
      <c r="G12" s="111">
        <f ca="1">INDEX(OFFSET(_summary!$T$26,0,MATCH(MID(CELL("filename",$A$1),FIND("]",CELL("filename",$A$1))+1,255),_summary!$U$25:$AI$25,0),140,1),MATCH($A12,_summary!$U$26:$U$54,0))</f>
        <v>0.13326505267990063</v>
      </c>
      <c r="H12" s="112">
        <f t="shared" ca="1" si="2"/>
        <v>0.13966366991278617</v>
      </c>
      <c r="I12" s="112">
        <f t="shared" ca="1" si="2"/>
        <v>0.14606228714567171</v>
      </c>
      <c r="J12" s="112">
        <f t="shared" ca="1" si="2"/>
        <v>0.15246090437855725</v>
      </c>
      <c r="K12" s="112">
        <f t="shared" ca="1" si="2"/>
        <v>0.15885952161144279</v>
      </c>
      <c r="L12" s="112">
        <f t="shared" ca="1" si="2"/>
        <v>0.16525813884432833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0.17165675607721387</v>
      </c>
    </row>
    <row r="13" spans="1:18" x14ac:dyDescent="0.25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0.30836810321219488</v>
      </c>
      <c r="D13" s="114">
        <f ca="1">MAX(0,IFERROR(VLOOKUP(MID(CELL("filename",$A$1),FIND("]",CELL("filename",$A$1))+1,255)&amp;$A13,_datainput!$A$1:$AE$345,4+D$1-1990,FALSE),0))</f>
        <v>0.3119888474507318</v>
      </c>
      <c r="E13" s="114">
        <f t="shared" ref="E13:F13" ca="1" si="12">D13-(D13-$G13)/($G$1-D$1)</f>
        <v>0.34411474688166344</v>
      </c>
      <c r="F13" s="114">
        <f t="shared" ca="1" si="12"/>
        <v>0.37624064631259513</v>
      </c>
      <c r="G13" s="111">
        <f ca="1">INDEX(OFFSET(_summary!$T$26,0,MATCH(MID(CELL("filename",$A$1),FIND("]",CELL("filename",$A$1))+1,255),_summary!$U$25:$AI$25,0),140,1),MATCH($A13,_summary!$U$26:$U$54,0))</f>
        <v>0.40836654574352677</v>
      </c>
      <c r="H13" s="112">
        <f t="shared" ca="1" si="2"/>
        <v>0.41386852769553684</v>
      </c>
      <c r="I13" s="112">
        <f t="shared" ca="1" si="2"/>
        <v>0.41937050964754685</v>
      </c>
      <c r="J13" s="112">
        <f t="shared" ca="1" si="2"/>
        <v>0.42487249159955687</v>
      </c>
      <c r="K13" s="112">
        <f t="shared" ca="1" si="2"/>
        <v>0.43037447355156694</v>
      </c>
      <c r="L13" s="112">
        <f t="shared" ca="1" si="2"/>
        <v>0.43587645550357701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0.44137843745558702</v>
      </c>
    </row>
    <row r="14" spans="1:18" x14ac:dyDescent="0.25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0.40707772729406694</v>
      </c>
      <c r="D14" s="114">
        <f ca="1">MAX(0,IFERROR(VLOOKUP(MID(CELL("filename",$A$1),FIND("]",CELL("filename",$A$1))+1,255)&amp;$A14,_datainput!$A$1:$AE$345,4+D$1-1990,FALSE),0))</f>
        <v>0.37842021375976037</v>
      </c>
      <c r="E14" s="114">
        <f t="shared" ref="E14:F14" ca="1" si="13">D14-(D14-$G14)/($G$1-D$1)</f>
        <v>0.41011906314468388</v>
      </c>
      <c r="F14" s="114">
        <f t="shared" ca="1" si="13"/>
        <v>0.44181791252960734</v>
      </c>
      <c r="G14" s="111">
        <f ca="1">INDEX(OFFSET(_summary!$T$26,0,MATCH(MID(CELL("filename",$A$1),FIND("]",CELL("filename",$A$1))+1,255),_summary!$U$25:$AI$25,0),140,1),MATCH($A14,_summary!$U$26:$U$54,0))</f>
        <v>0.47351676191453085</v>
      </c>
      <c r="H14" s="112">
        <f t="shared" ca="1" si="2"/>
        <v>0.47711273415453975</v>
      </c>
      <c r="I14" s="112">
        <f t="shared" ca="1" si="2"/>
        <v>0.48070870639454866</v>
      </c>
      <c r="J14" s="112">
        <f t="shared" ca="1" si="2"/>
        <v>0.48430467863455762</v>
      </c>
      <c r="K14" s="112">
        <f t="shared" ca="1" si="2"/>
        <v>0.48790065087456652</v>
      </c>
      <c r="L14" s="112">
        <f t="shared" ca="1" si="2"/>
        <v>0.49149662311457543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0.49509259535458439</v>
      </c>
    </row>
    <row r="15" spans="1:18" x14ac:dyDescent="0.25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1.5910248011218216E-2</v>
      </c>
      <c r="D15" s="114">
        <f ca="1">MAX(0,IFERROR(VLOOKUP(MID(CELL("filename",$A$1),FIND("]",CELL("filename",$A$1))+1,255)&amp;$A15,_datainput!$A$1:$AE$345,4+D$1-1990,FALSE),0))</f>
        <v>1.3980804983952693E-2</v>
      </c>
      <c r="E15" s="114">
        <f t="shared" ref="E15:F15" ca="1" si="14">D15-(D15-$G15)/($G$1-D$1)</f>
        <v>1.387038077741169E-2</v>
      </c>
      <c r="F15" s="114">
        <f t="shared" ca="1" si="14"/>
        <v>1.3759956570870688E-2</v>
      </c>
      <c r="G15" s="111">
        <f ca="1">INDEX(OFFSET(_summary!$T$26,0,MATCH(MID(CELL("filename",$A$1),FIND("]",CELL("filename",$A$1))+1,255),_summary!$U$25:$AI$25,0),140,1),MATCH($A15,_summary!$U$26:$U$54,0))</f>
        <v>1.3649532364329685E-2</v>
      </c>
      <c r="H15" s="112">
        <f t="shared" ca="1" si="2"/>
        <v>2.7269202029802361E-2</v>
      </c>
      <c r="I15" s="112">
        <f t="shared" ca="1" si="2"/>
        <v>4.0888871695275032E-2</v>
      </c>
      <c r="J15" s="112">
        <f t="shared" ca="1" si="2"/>
        <v>5.4508541360747703E-2</v>
      </c>
      <c r="K15" s="112">
        <f t="shared" ca="1" si="2"/>
        <v>6.8128211026220381E-2</v>
      </c>
      <c r="L15" s="112">
        <f t="shared" ca="1" si="2"/>
        <v>8.1747880691693059E-2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9.5367550357165723E-2</v>
      </c>
    </row>
    <row r="16" spans="1:18" x14ac:dyDescent="0.25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0.27258407758387604</v>
      </c>
      <c r="D16" s="114">
        <f ca="1">MAX(0,IFERROR(VLOOKUP(MID(CELL("filename",$A$1),FIND("]",CELL("filename",$A$1))+1,255)&amp;$A16,_datainput!$A$1:$AE$345,4+D$1-1990,FALSE),0))</f>
        <v>0.2913378960886972</v>
      </c>
      <c r="E16" s="114">
        <f t="shared" ref="E16:F16" ca="1" si="15">D16-(D16-$G16)/($G$1-D$1)</f>
        <v>0.28574539679678768</v>
      </c>
      <c r="F16" s="114">
        <f t="shared" ca="1" si="15"/>
        <v>0.28015289750487815</v>
      </c>
      <c r="G16" s="111">
        <f ca="1">INDEX(OFFSET(_summary!$T$26,0,MATCH(MID(CELL("filename",$A$1),FIND("]",CELL("filename",$A$1))+1,255),_summary!$U$25:$AI$25,0),140,1),MATCH($A16,_summary!$U$26:$U$54,0))</f>
        <v>0.27456039821296857</v>
      </c>
      <c r="H16" s="112">
        <f t="shared" ca="1" si="2"/>
        <v>0.27873352449393135</v>
      </c>
      <c r="I16" s="112">
        <f t="shared" ca="1" si="2"/>
        <v>0.28290665077489413</v>
      </c>
      <c r="J16" s="112">
        <f t="shared" ca="1" si="2"/>
        <v>0.28707977705585697</v>
      </c>
      <c r="K16" s="112">
        <f t="shared" ca="1" si="2"/>
        <v>0.29125290333681975</v>
      </c>
      <c r="L16" s="112">
        <f t="shared" ca="1" si="2"/>
        <v>0.29542602961778253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0.29959915589874536</v>
      </c>
    </row>
    <row r="17" spans="1:13" x14ac:dyDescent="0.25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0.7507645549591635</v>
      </c>
      <c r="D17" s="114">
        <f ca="1">MAX(0,IFERROR(VLOOKUP(MID(CELL("filename",$A$1),FIND("]",CELL("filename",$A$1))+1,255)&amp;$A17,_datainput!$A$1:$AE$345,4+D$1-1990,FALSE),0))</f>
        <v>0.76571084607395612</v>
      </c>
      <c r="E17" s="114">
        <f t="shared" ref="E17:F17" ca="1" si="16">D17-(D17-$G17)/($G$1-D$1)</f>
        <v>0.7754151383001936</v>
      </c>
      <c r="F17" s="114">
        <f t="shared" ca="1" si="16"/>
        <v>0.78511943052643107</v>
      </c>
      <c r="G17" s="111">
        <f ca="1">INDEX(OFFSET(_summary!$T$26,0,MATCH(MID(CELL("filename",$A$1),FIND("]",CELL("filename",$A$1))+1,255),_summary!$U$25:$AI$25,0),140,1),MATCH($A17,_summary!$U$26:$U$54,0))</f>
        <v>0.79482372275266855</v>
      </c>
      <c r="H17" s="112">
        <f t="shared" ca="1" si="2"/>
        <v>0.79657221025711145</v>
      </c>
      <c r="I17" s="112">
        <f t="shared" ca="1" si="2"/>
        <v>0.79832069776155434</v>
      </c>
      <c r="J17" s="112">
        <f t="shared" ca="1" si="2"/>
        <v>0.80006918526599724</v>
      </c>
      <c r="K17" s="112">
        <f t="shared" ca="1" si="2"/>
        <v>0.80181767277044014</v>
      </c>
      <c r="L17" s="112">
        <f t="shared" ca="1" si="2"/>
        <v>0.80356616027488292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0.80531464777932582</v>
      </c>
    </row>
    <row r="18" spans="1:13" x14ac:dyDescent="0.25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0.69415875722917053</v>
      </c>
      <c r="D18" s="114">
        <f ca="1">MAX(0,IFERROR(VLOOKUP(MID(CELL("filename",$A$1),FIND("]",CELL("filename",$A$1))+1,255)&amp;$A18,_datainput!$A$1:$AE$345,4+D$1-1990,FALSE),0))</f>
        <v>0.66911398918434806</v>
      </c>
      <c r="E18" s="114">
        <f t="shared" ref="E18:F18" ca="1" si="17">D18-(D18-$G18)/($G$1-D$1)</f>
        <v>0.68845164437728357</v>
      </c>
      <c r="F18" s="114">
        <f t="shared" ca="1" si="17"/>
        <v>0.70778929957021908</v>
      </c>
      <c r="G18" s="111">
        <f ca="1">INDEX(OFFSET(_summary!$T$26,0,MATCH(MID(CELL("filename",$A$1),FIND("]",CELL("filename",$A$1))+1,255),_summary!$U$25:$AI$25,0),140,1),MATCH($A18,_summary!$U$26:$U$54,0))</f>
        <v>0.72712695476315448</v>
      </c>
      <c r="H18" s="112">
        <f t="shared" ca="1" si="2"/>
        <v>0.7310990776113987</v>
      </c>
      <c r="I18" s="112">
        <f t="shared" ca="1" si="2"/>
        <v>0.73507120045964291</v>
      </c>
      <c r="J18" s="112">
        <f t="shared" ca="1" si="2"/>
        <v>0.73904332330788713</v>
      </c>
      <c r="K18" s="112">
        <f t="shared" ca="1" si="2"/>
        <v>0.74301544615613135</v>
      </c>
      <c r="L18" s="112">
        <f t="shared" ca="1" si="2"/>
        <v>0.74698756900437557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0.75095969185261979</v>
      </c>
    </row>
    <row r="19" spans="1:13" x14ac:dyDescent="0.25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5.6689073296471298E-2</v>
      </c>
      <c r="D19" s="114">
        <f ca="1">MAX(0,IFERROR(VLOOKUP(MID(CELL("filename",$A$1),FIND("]",CELL("filename",$A$1))+1,255)&amp;$A19,_datainput!$A$1:$AE$345,4+D$1-1990,FALSE),0))</f>
        <v>5.8983611685671324E-2</v>
      </c>
      <c r="E19" s="114">
        <f t="shared" ref="E19:F19" ca="1" si="18">D19-(D19-$G19)/($G$1-D$1)</f>
        <v>5.4214103345639378E-2</v>
      </c>
      <c r="F19" s="114">
        <f t="shared" ca="1" si="18"/>
        <v>4.9444595005607439E-2</v>
      </c>
      <c r="G19" s="111">
        <f ca="1">INDEX(OFFSET(_summary!$T$26,0,MATCH(MID(CELL("filename",$A$1),FIND("]",CELL("filename",$A$1))+1,255),_summary!$U$25:$AI$25,0),140,1),MATCH($A19,_summary!$U$26:$U$54,0))</f>
        <v>4.4675086665575493E-2</v>
      </c>
      <c r="H19" s="112">
        <f t="shared" ref="H19:L34" ca="1" si="19">G19-5*(G19-$M19)/($M$1-G$1)</f>
        <v>5.1757185428615488E-2</v>
      </c>
      <c r="I19" s="112">
        <f t="shared" ca="1" si="19"/>
        <v>5.8839284191655482E-2</v>
      </c>
      <c r="J19" s="112">
        <f t="shared" ca="1" si="19"/>
        <v>6.5921382954695476E-2</v>
      </c>
      <c r="K19" s="112">
        <f t="shared" ca="1" si="19"/>
        <v>7.3003481717735477E-2</v>
      </c>
      <c r="L19" s="112">
        <f t="shared" ca="1" si="19"/>
        <v>8.0085580480775465E-2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8.7167679243815466E-2</v>
      </c>
    </row>
    <row r="20" spans="1:13" x14ac:dyDescent="0.25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6.3531979422861429E-2</v>
      </c>
      <c r="D20" s="114">
        <f ca="1">MAX(0,IFERROR(VLOOKUP(MID(CELL("filename",$A$1),FIND("]",CELL("filename",$A$1))+1,255)&amp;$A20,_datainput!$A$1:$AE$345,4+D$1-1990,FALSE),0))</f>
        <v>7.9517172011094844E-2</v>
      </c>
      <c r="E20" s="114">
        <f t="shared" ref="E20:F20" ca="1" si="20">D20-(D20-$G20)/($G$1-D$1)</f>
        <v>7.7261744632286133E-2</v>
      </c>
      <c r="F20" s="114">
        <f t="shared" ca="1" si="20"/>
        <v>7.5006317253477423E-2</v>
      </c>
      <c r="G20" s="111">
        <f ca="1">INDEX(OFFSET(_summary!$T$26,0,MATCH(MID(CELL("filename",$A$1),FIND("]",CELL("filename",$A$1))+1,255),_summary!$U$25:$AI$25,0),140,1),MATCH($A20,_summary!$U$26:$U$54,0))</f>
        <v>7.2750889874668712E-2</v>
      </c>
      <c r="H20" s="112">
        <f t="shared" ca="1" si="19"/>
        <v>7.6682009188480837E-2</v>
      </c>
      <c r="I20" s="112">
        <f t="shared" ca="1" si="19"/>
        <v>8.0613128502292963E-2</v>
      </c>
      <c r="J20" s="112">
        <f t="shared" ca="1" si="19"/>
        <v>8.4544247816105089E-2</v>
      </c>
      <c r="K20" s="112">
        <f t="shared" ca="1" si="19"/>
        <v>8.8475367129917215E-2</v>
      </c>
      <c r="L20" s="112">
        <f t="shared" ca="1" si="19"/>
        <v>9.2406486443729341E-2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9.6337605757541481E-2</v>
      </c>
    </row>
    <row r="21" spans="1:13" x14ac:dyDescent="0.25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6.4310536336296076E-2</v>
      </c>
      <c r="D21" s="114">
        <f ca="1">MAX(0,IFERROR(VLOOKUP(MID(CELL("filename",$A$1),FIND("]",CELL("filename",$A$1))+1,255)&amp;$A21,_datainput!$A$1:$AE$345,4+D$1-1990,FALSE),0))</f>
        <v>6.7418749910448078E-2</v>
      </c>
      <c r="E21" s="114">
        <f t="shared" ref="E21:F21" ca="1" si="21">D21-(D21-$G21)/($G$1-D$1)</f>
        <v>6.1665204224032349E-2</v>
      </c>
      <c r="F21" s="114">
        <f t="shared" ca="1" si="21"/>
        <v>5.5911658537616621E-2</v>
      </c>
      <c r="G21" s="111">
        <f ca="1">INDEX(OFFSET(_summary!$T$26,0,MATCH(MID(CELL("filename",$A$1),FIND("]",CELL("filename",$A$1))+1,255),_summary!$U$25:$AI$25,0),140,1),MATCH($A21,_summary!$U$26:$U$54,0))</f>
        <v>5.0158112851200899E-2</v>
      </c>
      <c r="H21" s="112">
        <f t="shared" ca="1" si="19"/>
        <v>5.5072129805057594E-2</v>
      </c>
      <c r="I21" s="112">
        <f t="shared" ca="1" si="19"/>
        <v>5.998614675891429E-2</v>
      </c>
      <c r="J21" s="112">
        <f t="shared" ca="1" si="19"/>
        <v>6.4900163712770978E-2</v>
      </c>
      <c r="K21" s="112">
        <f t="shared" ca="1" si="19"/>
        <v>6.9814180666627673E-2</v>
      </c>
      <c r="L21" s="112">
        <f t="shared" ca="1" si="19"/>
        <v>7.4728197620484368E-2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7.9642214574341064E-2</v>
      </c>
    </row>
    <row r="22" spans="1:13" x14ac:dyDescent="0.25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0.21644486286965484</v>
      </c>
      <c r="D22" s="114">
        <f ca="1">MAX(0,IFERROR(VLOOKUP(MID(CELL("filename",$A$1),FIND("]",CELL("filename",$A$1))+1,255)&amp;$A22,_datainput!$A$1:$AE$345,4+D$1-1990,FALSE),0))</f>
        <v>0.21200636222297872</v>
      </c>
      <c r="E22" s="114">
        <f t="shared" ref="E22:F22" ca="1" si="22">D22-(D22-$G22)/($G$1-D$1)</f>
        <v>0.214250651753362</v>
      </c>
      <c r="F22" s="114">
        <f t="shared" ca="1" si="22"/>
        <v>0.21649494128374525</v>
      </c>
      <c r="G22" s="111">
        <f ca="1">INDEX(OFFSET(_summary!$T$26,0,MATCH(MID(CELL("filename",$A$1),FIND("]",CELL("filename",$A$1))+1,255),_summary!$U$25:$AI$25,0),140,1),MATCH($A22,_summary!$U$26:$U$54,0))</f>
        <v>0.21873923081412852</v>
      </c>
      <c r="H22" s="112">
        <f t="shared" ca="1" si="19"/>
        <v>0.23689827179066664</v>
      </c>
      <c r="I22" s="112">
        <f t="shared" ca="1" si="19"/>
        <v>0.25505731276720472</v>
      </c>
      <c r="J22" s="112">
        <f t="shared" ca="1" si="19"/>
        <v>0.27321635374374287</v>
      </c>
      <c r="K22" s="112">
        <f t="shared" ca="1" si="19"/>
        <v>0.29137539472028096</v>
      </c>
      <c r="L22" s="112">
        <f t="shared" ca="1" si="19"/>
        <v>0.30953443569681904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0.32769347667335719</v>
      </c>
    </row>
    <row r="23" spans="1:13" x14ac:dyDescent="0.25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0.73859911849945847</v>
      </c>
      <c r="D23" s="114">
        <f ca="1">MAX(0,IFERROR(VLOOKUP(MID(CELL("filename",$A$1),FIND("]",CELL("filename",$A$1))+1,255)&amp;$A23,_datainput!$A$1:$AE$345,4+D$1-1990,FALSE),0))</f>
        <v>0.74362166911910021</v>
      </c>
      <c r="E23" s="114">
        <f t="shared" ref="E23:F23" ca="1" si="23">D23-(D23-$G23)/($G$1-D$1)</f>
        <v>0.74197200532020224</v>
      </c>
      <c r="F23" s="114">
        <f t="shared" ca="1" si="23"/>
        <v>0.74032234152130427</v>
      </c>
      <c r="G23" s="111">
        <f ca="1">INDEX(OFFSET(_summary!$T$26,0,MATCH(MID(CELL("filename",$A$1),FIND("]",CELL("filename",$A$1))+1,255),_summary!$U$25:$AI$25,0),140,1),MATCH($A23,_summary!$U$26:$U$54,0))</f>
        <v>0.73867267772240641</v>
      </c>
      <c r="H23" s="112">
        <f t="shared" ca="1" si="19"/>
        <v>0.74021736976210284</v>
      </c>
      <c r="I23" s="112">
        <f t="shared" ca="1" si="19"/>
        <v>0.74176206180179927</v>
      </c>
      <c r="J23" s="112">
        <f t="shared" ca="1" si="19"/>
        <v>0.74330675384149569</v>
      </c>
      <c r="K23" s="112">
        <f t="shared" ca="1" si="19"/>
        <v>0.74485144588119212</v>
      </c>
      <c r="L23" s="112">
        <f t="shared" ca="1" si="19"/>
        <v>0.74639613792088855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0.74794082996058497</v>
      </c>
    </row>
    <row r="24" spans="1:13" x14ac:dyDescent="0.25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0.54900659074543512</v>
      </c>
      <c r="D24" s="114">
        <f ca="1">MAX(0,IFERROR(VLOOKUP(MID(CELL("filename",$A$1),FIND("]",CELL("filename",$A$1))+1,255)&amp;$A24,_datainput!$A$1:$AE$345,4+D$1-1990,FALSE),0))</f>
        <v>0.54322064459380393</v>
      </c>
      <c r="E24" s="114">
        <f t="shared" ref="E24:F24" ca="1" si="24">D24-(D24-$G24)/($G$1-D$1)</f>
        <v>0.54576040279810945</v>
      </c>
      <c r="F24" s="114">
        <f t="shared" ca="1" si="24"/>
        <v>0.54830016100241497</v>
      </c>
      <c r="G24" s="111">
        <f ca="1">INDEX(OFFSET(_summary!$T$26,0,MATCH(MID(CELL("filename",$A$1),FIND("]",CELL("filename",$A$1))+1,255),_summary!$U$25:$AI$25,0),140,1),MATCH($A24,_summary!$U$26:$U$54,0))</f>
        <v>0.55083991920672049</v>
      </c>
      <c r="H24" s="112">
        <f t="shared" ca="1" si="19"/>
        <v>0.55326635069460706</v>
      </c>
      <c r="I24" s="112">
        <f t="shared" ca="1" si="19"/>
        <v>0.55569278218249363</v>
      </c>
      <c r="J24" s="112">
        <f t="shared" ca="1" si="19"/>
        <v>0.5581192136703802</v>
      </c>
      <c r="K24" s="112">
        <f t="shared" ca="1" si="19"/>
        <v>0.56054564515826677</v>
      </c>
      <c r="L24" s="112">
        <f t="shared" ca="1" si="19"/>
        <v>0.56297207664615334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0.56539850813403991</v>
      </c>
    </row>
    <row r="25" spans="1:13" x14ac:dyDescent="0.25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2.9614249091326247E-2</v>
      </c>
      <c r="D25" s="114">
        <f ca="1">MAX(0,IFERROR(VLOOKUP(MID(CELL("filename",$A$1),FIND("]",CELL("filename",$A$1))+1,255)&amp;$A25,_datainput!$A$1:$AE$345,4+D$1-1990,FALSE),0))</f>
        <v>2.9656473398205499E-2</v>
      </c>
      <c r="E25" s="114">
        <f t="shared" ref="E25:F25" ca="1" si="25">D25-(D25-$G25)/($G$1-D$1)</f>
        <v>3.1295002358286472E-2</v>
      </c>
      <c r="F25" s="114">
        <f t="shared" ca="1" si="25"/>
        <v>3.2933531318367446E-2</v>
      </c>
      <c r="G25" s="111">
        <f ca="1">INDEX(OFFSET(_summary!$T$26,0,MATCH(MID(CELL("filename",$A$1),FIND("]",CELL("filename",$A$1))+1,255),_summary!$U$25:$AI$25,0),140,1),MATCH($A25,_summary!$U$26:$U$54,0))</f>
        <v>3.4572060278448426E-2</v>
      </c>
      <c r="H25" s="112">
        <f t="shared" ca="1" si="19"/>
        <v>4.0052679076947567E-2</v>
      </c>
      <c r="I25" s="112">
        <f t="shared" ca="1" si="19"/>
        <v>4.5533297875446702E-2</v>
      </c>
      <c r="J25" s="112">
        <f t="shared" ca="1" si="19"/>
        <v>5.1013916673945836E-2</v>
      </c>
      <c r="K25" s="112">
        <f t="shared" ca="1" si="19"/>
        <v>5.6494535472444977E-2</v>
      </c>
      <c r="L25" s="112">
        <f t="shared" ca="1" si="19"/>
        <v>6.1975154270944119E-2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6.7455773069443253E-2</v>
      </c>
    </row>
    <row r="26" spans="1:13" x14ac:dyDescent="0.25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0.60734942835716188</v>
      </c>
      <c r="D26" s="114">
        <f ca="1">MAX(0,IFERROR(VLOOKUP(MID(CELL("filename",$A$1),FIND("]",CELL("filename",$A$1))+1,255)&amp;$A26,_datainput!$A$1:$AE$345,4+D$1-1990,FALSE),0))</f>
        <v>0.59600091138908606</v>
      </c>
      <c r="E26" s="114">
        <f t="shared" ref="E26:F26" ca="1" si="26">D26-(D26-$G26)/($G$1-D$1)</f>
        <v>0.60304000519355461</v>
      </c>
      <c r="F26" s="114">
        <f t="shared" ca="1" si="26"/>
        <v>0.61007909899802315</v>
      </c>
      <c r="G26" s="111">
        <f ca="1">INDEX(OFFSET(_summary!$T$26,0,MATCH(MID(CELL("filename",$A$1),FIND("]",CELL("filename",$A$1))+1,255),_summary!$U$25:$AI$25,0),140,1),MATCH($A26,_summary!$U$26:$U$54,0))</f>
        <v>0.61711819280249158</v>
      </c>
      <c r="H26" s="112">
        <f t="shared" ca="1" si="19"/>
        <v>0.61971988101645248</v>
      </c>
      <c r="I26" s="112">
        <f t="shared" ca="1" si="19"/>
        <v>0.62232156923041337</v>
      </c>
      <c r="J26" s="112">
        <f t="shared" ca="1" si="19"/>
        <v>0.62492325744437427</v>
      </c>
      <c r="K26" s="112">
        <f t="shared" ca="1" si="19"/>
        <v>0.62752494565833516</v>
      </c>
      <c r="L26" s="112">
        <f t="shared" ca="1" si="19"/>
        <v>0.63012663387229595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0.63272832208625684</v>
      </c>
    </row>
    <row r="27" spans="1:13" x14ac:dyDescent="0.25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0.30641885592959883</v>
      </c>
      <c r="D27" s="114">
        <f ca="1">MAX(0,IFERROR(VLOOKUP(MID(CELL("filename",$A$1),FIND("]",CELL("filename",$A$1))+1,255)&amp;$A27,_datainput!$A$1:$AE$345,4+D$1-1990,FALSE),0))</f>
        <v>0.30317865270671523</v>
      </c>
      <c r="E27" s="114">
        <f t="shared" ref="E27:F27" ca="1" si="27">D27-(D27-$G27)/($G$1-D$1)</f>
        <v>0.30751313202999347</v>
      </c>
      <c r="F27" s="114">
        <f t="shared" ca="1" si="27"/>
        <v>0.31184761135327177</v>
      </c>
      <c r="G27" s="111">
        <f ca="1">INDEX(OFFSET(_summary!$T$26,0,MATCH(MID(CELL("filename",$A$1),FIND("]",CELL("filename",$A$1))+1,255),_summary!$U$25:$AI$25,0),140,1),MATCH($A27,_summary!$U$26:$U$54,0))</f>
        <v>0.31618209067655001</v>
      </c>
      <c r="H27" s="112">
        <f t="shared" ca="1" si="19"/>
        <v>0.32037236109977518</v>
      </c>
      <c r="I27" s="112">
        <f t="shared" ca="1" si="19"/>
        <v>0.3245626315230003</v>
      </c>
      <c r="J27" s="112">
        <f t="shared" ca="1" si="19"/>
        <v>0.32875290194622542</v>
      </c>
      <c r="K27" s="112">
        <f t="shared" ca="1" si="19"/>
        <v>0.33294317236945059</v>
      </c>
      <c r="L27" s="112">
        <f t="shared" ca="1" si="19"/>
        <v>0.33713344279267576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0.34132371321590088</v>
      </c>
    </row>
    <row r="28" spans="1:13" x14ac:dyDescent="0.25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0.32472997965094985</v>
      </c>
      <c r="D28" s="114">
        <f ca="1">MAX(0,IFERROR(VLOOKUP(MID(CELL("filename",$A$1),FIND("]",CELL("filename",$A$1))+1,255)&amp;$A28,_datainput!$A$1:$AE$345,4+D$1-1990,FALSE),0))</f>
        <v>0.32297909043886847</v>
      </c>
      <c r="E28" s="114">
        <f t="shared" ref="E28:F28" ca="1" si="28">D28-(D28-$G28)/($G$1-D$1)</f>
        <v>0.32302742468373408</v>
      </c>
      <c r="F28" s="114">
        <f t="shared" ca="1" si="28"/>
        <v>0.32307575892859963</v>
      </c>
      <c r="G28" s="111">
        <f ca="1">INDEX(OFFSET(_summary!$T$26,0,MATCH(MID(CELL("filename",$A$1),FIND("]",CELL("filename",$A$1))+1,255),_summary!$U$25:$AI$25,0),140,1),MATCH($A28,_summary!$U$26:$U$54,0))</f>
        <v>0.32312409317346524</v>
      </c>
      <c r="H28" s="112">
        <f t="shared" ca="1" si="19"/>
        <v>0.3233415551697566</v>
      </c>
      <c r="I28" s="112">
        <f t="shared" ca="1" si="19"/>
        <v>0.32355901716604796</v>
      </c>
      <c r="J28" s="112">
        <f t="shared" ca="1" si="19"/>
        <v>0.32377647916233931</v>
      </c>
      <c r="K28" s="112">
        <f t="shared" ca="1" si="19"/>
        <v>0.32399394115863062</v>
      </c>
      <c r="L28" s="112">
        <f t="shared" ca="1" si="19"/>
        <v>0.32421140315492192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0.32442886515121327</v>
      </c>
    </row>
    <row r="29" spans="1:13" x14ac:dyDescent="0.25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0.11004199518583797</v>
      </c>
      <c r="D29" s="114">
        <f ca="1">MAX(0,IFERROR(VLOOKUP(MID(CELL("filename",$A$1),FIND("]",CELL("filename",$A$1))+1,255)&amp;$A29,_datainput!$A$1:$AE$345,4+D$1-1990,FALSE),0))</f>
        <v>0.11004199518583797</v>
      </c>
      <c r="E29" s="114">
        <f t="shared" ref="E29:F29" ca="1" si="29">D29-(D29-$G29)/($G$1-D$1)</f>
        <v>0.10763950055325819</v>
      </c>
      <c r="F29" s="114">
        <f t="shared" ca="1" si="29"/>
        <v>0.10523700592067839</v>
      </c>
      <c r="G29" s="111">
        <f ca="1">INDEX(OFFSET(_summary!$T$26,0,MATCH(MID(CELL("filename",$A$1),FIND("]",CELL("filename",$A$1))+1,255),_summary!$U$25:$AI$25,0),140,1),MATCH($A29,_summary!$U$26:$U$54,0))</f>
        <v>0.1028345112880986</v>
      </c>
      <c r="H29" s="112">
        <f t="shared" ca="1" si="19"/>
        <v>0.10967094089090534</v>
      </c>
      <c r="I29" s="112">
        <f t="shared" ca="1" si="19"/>
        <v>0.11650737049371208</v>
      </c>
      <c r="J29" s="112">
        <f t="shared" ca="1" si="19"/>
        <v>0.12334380009651882</v>
      </c>
      <c r="K29" s="112">
        <f t="shared" ca="1" si="19"/>
        <v>0.13018022969932555</v>
      </c>
      <c r="L29" s="112">
        <f t="shared" ca="1" si="19"/>
        <v>0.1370166593021323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0.14385308890493903</v>
      </c>
    </row>
    <row r="30" spans="1:13" x14ac:dyDescent="0.25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6.2399317571968968E-2</v>
      </c>
      <c r="D30" s="114">
        <f ca="1">MAX(0,IFERROR(VLOOKUP(MID(CELL("filename",$A$1),FIND("]",CELL("filename",$A$1))+1,255)&amp;$A30,_datainput!$A$1:$AE$345,4+D$1-1990,FALSE),0))</f>
        <v>6.456209277898721E-2</v>
      </c>
      <c r="E30" s="114">
        <f t="shared" ref="E30:F30" ca="1" si="30">D30-(D30-$G30)/($G$1-D$1)</f>
        <v>5.9346073240997894E-2</v>
      </c>
      <c r="F30" s="114">
        <f t="shared" ca="1" si="30"/>
        <v>5.4130053703008579E-2</v>
      </c>
      <c r="G30" s="111">
        <f ca="1">INDEX(OFFSET(_summary!$T$26,0,MATCH(MID(CELL("filename",$A$1),FIND("]",CELL("filename",$A$1))+1,255),_summary!$U$25:$AI$25,0),140,1),MATCH($A30,_summary!$U$26:$U$54,0))</f>
        <v>4.8914034165019257E-2</v>
      </c>
      <c r="H30" s="112">
        <f t="shared" ca="1" si="19"/>
        <v>5.4424429187789038E-2</v>
      </c>
      <c r="I30" s="112">
        <f t="shared" ca="1" si="19"/>
        <v>5.9934824210558818E-2</v>
      </c>
      <c r="J30" s="112">
        <f t="shared" ca="1" si="19"/>
        <v>6.5445219233328591E-2</v>
      </c>
      <c r="K30" s="112">
        <f t="shared" ca="1" si="19"/>
        <v>7.0955614256098365E-2</v>
      </c>
      <c r="L30" s="112">
        <f t="shared" ca="1" si="19"/>
        <v>7.6466009278868152E-2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8.1976404301637926E-2</v>
      </c>
    </row>
    <row r="31" spans="1:13" x14ac:dyDescent="0.25">
      <c r="A31" t="s">
        <v>12</v>
      </c>
      <c r="B31">
        <f t="shared" ref="B31:B94" si="31">B2+1</f>
        <v>2</v>
      </c>
      <c r="C31" s="114">
        <f ca="1">MAX(0,IFERROR(VLOOKUP(MID(CELL("filename",$A$1),FIND("]",CELL("filename",$A$1))+1,255)&amp;$A31,_datainput!$A$1:$AE$345,4+C$1-1990,FALSE),0))</f>
        <v>0.36596940782316628</v>
      </c>
      <c r="D31" s="114">
        <f ca="1">MAX(0,IFERROR(VLOOKUP(MID(CELL("filename",$A$1),FIND("]",CELL("filename",$A$1))+1,255)&amp;$A31,_datainput!$A$1:$AE$345,4+D$1-1990,FALSE),0))</f>
        <v>0.36441522894688699</v>
      </c>
      <c r="E31" s="114">
        <f t="shared" ref="E31:F31" ca="1" si="32">D31-(D31-$G31)/($G$1-D$1)</f>
        <v>0.36863642259704621</v>
      </c>
      <c r="F31" s="114">
        <f t="shared" ca="1" si="32"/>
        <v>0.37285761624720543</v>
      </c>
      <c r="G31" s="111">
        <f ca="1">INDEX(OFFSET(_summary!$T$26,0,MATCH(MID(CELL("filename",$A$1),FIND("]",CELL("filename",$A$1))+1,255),_summary!$U$25:$AI$25,0),140,1),MATCH($A31,_summary!$U$26:$U$54,0))</f>
        <v>0.37707880989736464</v>
      </c>
      <c r="H31" s="112">
        <f t="shared" ca="1" si="19"/>
        <v>0.39930167473034595</v>
      </c>
      <c r="I31" s="112">
        <f t="shared" ca="1" si="19"/>
        <v>0.42152453956332725</v>
      </c>
      <c r="J31" s="112">
        <f t="shared" ca="1" si="19"/>
        <v>0.44374740439630855</v>
      </c>
      <c r="K31" s="112">
        <f t="shared" ca="1" si="19"/>
        <v>0.4659702692292898</v>
      </c>
      <c r="L31" s="112">
        <f t="shared" ca="1" si="19"/>
        <v>0.48819313406227105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0.51041599889525235</v>
      </c>
    </row>
    <row r="32" spans="1:13" x14ac:dyDescent="0.25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9.7854898590183759E-2</v>
      </c>
      <c r="D32" s="114">
        <f ca="1">MAX(0,IFERROR(VLOOKUP(MID(CELL("filename",$A$1),FIND("]",CELL("filename",$A$1))+1,255)&amp;$A32,_datainput!$A$1:$AE$345,4+D$1-1990,FALSE),0))</f>
        <v>9.3370535962785453E-2</v>
      </c>
      <c r="E32" s="114">
        <f t="shared" ref="E32:F32" ca="1" si="33">D32-(D32-$G32)/($G$1-D$1)</f>
        <v>9.1017851830211507E-2</v>
      </c>
      <c r="F32" s="114">
        <f t="shared" ca="1" si="33"/>
        <v>8.8665167697637576E-2</v>
      </c>
      <c r="G32" s="111">
        <f ca="1">INDEX(OFFSET(_summary!$T$26,0,MATCH(MID(CELL("filename",$A$1),FIND("]",CELL("filename",$A$1))+1,255),_summary!$U$25:$AI$25,0),140,1),MATCH($A32,_summary!$U$26:$U$54,0))</f>
        <v>8.631248356506363E-2</v>
      </c>
      <c r="H32" s="112">
        <f t="shared" ca="1" si="19"/>
        <v>0.12279763282742516</v>
      </c>
      <c r="I32" s="112">
        <f t="shared" ca="1" si="19"/>
        <v>0.15928278208978669</v>
      </c>
      <c r="J32" s="112">
        <f t="shared" ca="1" si="19"/>
        <v>0.19576793135214821</v>
      </c>
      <c r="K32" s="112">
        <f t="shared" ca="1" si="19"/>
        <v>0.23225308061450975</v>
      </c>
      <c r="L32" s="112">
        <f t="shared" ca="1" si="19"/>
        <v>0.26873822987687129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0.30522337913923281</v>
      </c>
    </row>
    <row r="33" spans="1:13" x14ac:dyDescent="0.25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0.71243808931522501</v>
      </c>
      <c r="D33" s="114">
        <f ca="1">MAX(0,IFERROR(VLOOKUP(MID(CELL("filename",$A$1),FIND("]",CELL("filename",$A$1))+1,255)&amp;$A33,_datainput!$A$1:$AE$345,4+D$1-1990,FALSE),0))</f>
        <v>0.70227921522822234</v>
      </c>
      <c r="E33" s="114">
        <f t="shared" ref="E33:F33" ca="1" si="34">D33-(D33-$G33)/($G$1-D$1)</f>
        <v>0.69907208850298952</v>
      </c>
      <c r="F33" s="114">
        <f t="shared" ca="1" si="34"/>
        <v>0.69586496177775659</v>
      </c>
      <c r="G33" s="111">
        <f ca="1">INDEX(OFFSET(_summary!$T$26,0,MATCH(MID(CELL("filename",$A$1),FIND("]",CELL("filename",$A$1))+1,255),_summary!$U$25:$AI$25,0),140,1),MATCH($A33,_summary!$U$26:$U$54,0))</f>
        <v>0.69265783505252376</v>
      </c>
      <c r="H33" s="112">
        <f t="shared" ca="1" si="19"/>
        <v>0.70567161621453955</v>
      </c>
      <c r="I33" s="112">
        <f t="shared" ca="1" si="19"/>
        <v>0.71868539737655546</v>
      </c>
      <c r="J33" s="112">
        <f t="shared" ca="1" si="19"/>
        <v>0.73169917853857136</v>
      </c>
      <c r="K33" s="112">
        <f t="shared" ca="1" si="19"/>
        <v>0.74471295970058715</v>
      </c>
      <c r="L33" s="112">
        <f t="shared" ca="1" si="19"/>
        <v>0.75772674086260294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0.77074052202461885</v>
      </c>
    </row>
    <row r="34" spans="1:13" x14ac:dyDescent="0.25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0.68732803541392873</v>
      </c>
      <c r="D34" s="114">
        <f ca="1">MAX(0,IFERROR(VLOOKUP(MID(CELL("filename",$A$1),FIND("]",CELL("filename",$A$1))+1,255)&amp;$A34,_datainput!$A$1:$AE$345,4+D$1-1990,FALSE),0))</f>
        <v>0.67660271517477433</v>
      </c>
      <c r="E34" s="114">
        <f t="shared" ref="E34:F34" ca="1" si="35">D34-(D34-$G34)/($G$1-D$1)</f>
        <v>0.67916599472619643</v>
      </c>
      <c r="F34" s="114">
        <f t="shared" ca="1" si="35"/>
        <v>0.68172927427761865</v>
      </c>
      <c r="G34" s="111">
        <f ca="1">INDEX(OFFSET(_summary!$T$26,0,MATCH(MID(CELL("filename",$A$1),FIND("]",CELL("filename",$A$1))+1,255),_summary!$U$25:$AI$25,0),140,1),MATCH($A34,_summary!$U$26:$U$54,0))</f>
        <v>0.68429255382904075</v>
      </c>
      <c r="H34" s="112">
        <f t="shared" ca="1" si="19"/>
        <v>0.69669570311842222</v>
      </c>
      <c r="I34" s="112">
        <f t="shared" ca="1" si="19"/>
        <v>0.70909885240780368</v>
      </c>
      <c r="J34" s="112">
        <f t="shared" ca="1" si="19"/>
        <v>0.72150200169718515</v>
      </c>
      <c r="K34" s="112">
        <f t="shared" ca="1" si="19"/>
        <v>0.7339051509865665</v>
      </c>
      <c r="L34" s="112">
        <f t="shared" ca="1" si="19"/>
        <v>0.74630830027594786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0.75871144956532932</v>
      </c>
    </row>
    <row r="35" spans="1:13" x14ac:dyDescent="0.25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6.8241226677799804E-2</v>
      </c>
      <c r="D35" s="114">
        <f ca="1">MAX(0,IFERROR(VLOOKUP(MID(CELL("filename",$A$1),FIND("]",CELL("filename",$A$1))+1,255)&amp;$A35,_datainput!$A$1:$AE$345,4+D$1-1990,FALSE),0))</f>
        <v>7.5214960575577375E-2</v>
      </c>
      <c r="E35" s="114">
        <f t="shared" ref="E35:F35" ca="1" si="36">D35-(D35-$G35)/($G$1-D$1)</f>
        <v>6.9916260854173712E-2</v>
      </c>
      <c r="F35" s="114">
        <f t="shared" ca="1" si="36"/>
        <v>6.4617561132770049E-2</v>
      </c>
      <c r="G35" s="111">
        <f ca="1">INDEX(OFFSET(_summary!$T$26,0,MATCH(MID(CELL("filename",$A$1),FIND("]",CELL("filename",$A$1))+1,255),_summary!$U$25:$AI$25,0),140,1),MATCH($A35,_summary!$U$26:$U$54,0))</f>
        <v>5.9318861411366393E-2</v>
      </c>
      <c r="H35" s="112">
        <f t="shared" ref="H35:L50" ca="1" si="37">G35-5*(G35-$M35)/($M$1-G$1)</f>
        <v>9.1842727721301254E-2</v>
      </c>
      <c r="I35" s="112">
        <f t="shared" ca="1" si="37"/>
        <v>0.12436659403123611</v>
      </c>
      <c r="J35" s="112">
        <f t="shared" ca="1" si="37"/>
        <v>0.15689046034117096</v>
      </c>
      <c r="K35" s="112">
        <f t="shared" ca="1" si="37"/>
        <v>0.18941432665110583</v>
      </c>
      <c r="L35" s="112">
        <f t="shared" ca="1" si="37"/>
        <v>0.22193819296104067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0.25446205927097554</v>
      </c>
    </row>
    <row r="36" spans="1:13" x14ac:dyDescent="0.25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0.39516947754299475</v>
      </c>
      <c r="D36" s="114">
        <f ca="1">MAX(0,IFERROR(VLOOKUP(MID(CELL("filename",$A$1),FIND("]",CELL("filename",$A$1))+1,255)&amp;$A36,_datainput!$A$1:$AE$345,4+D$1-1990,FALSE),0))</f>
        <v>0.39675566037514604</v>
      </c>
      <c r="E36" s="114">
        <f t="shared" ref="E36:F36" ca="1" si="38">D36-(D36-$G36)/($G$1-D$1)</f>
        <v>0.38640712619222528</v>
      </c>
      <c r="F36" s="114">
        <f t="shared" ca="1" si="38"/>
        <v>0.37605859200930447</v>
      </c>
      <c r="G36" s="111">
        <f ca="1">INDEX(OFFSET(_summary!$T$26,0,MATCH(MID(CELL("filename",$A$1),FIND("]",CELL("filename",$A$1))+1,255),_summary!$U$25:$AI$25,0),140,1),MATCH($A36,_summary!$U$26:$U$54,0))</f>
        <v>0.36571005782638372</v>
      </c>
      <c r="H36" s="112">
        <f t="shared" ca="1" si="37"/>
        <v>0.39474398473713784</v>
      </c>
      <c r="I36" s="112">
        <f t="shared" ca="1" si="37"/>
        <v>0.42377791164789197</v>
      </c>
      <c r="J36" s="112">
        <f t="shared" ca="1" si="37"/>
        <v>0.4528118385586461</v>
      </c>
      <c r="K36" s="112">
        <f t="shared" ca="1" si="37"/>
        <v>0.48184576546940022</v>
      </c>
      <c r="L36" s="112">
        <f t="shared" ca="1" si="37"/>
        <v>0.5108796923801544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0.53991361929090853</v>
      </c>
    </row>
    <row r="37" spans="1:13" x14ac:dyDescent="0.25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0.5116172724473711</v>
      </c>
      <c r="D37" s="114">
        <f ca="1">MAX(0,IFERROR(VLOOKUP(MID(CELL("filename",$A$1),FIND("]",CELL("filename",$A$1))+1,255)&amp;$A37,_datainput!$A$1:$AE$345,4+D$1-1990,FALSE),0))</f>
        <v>0.52433772683064328</v>
      </c>
      <c r="E37" s="114">
        <f t="shared" ref="E37:F37" ca="1" si="39">D37-(D37-$G37)/($G$1-D$1)</f>
        <v>0.5001398795644546</v>
      </c>
      <c r="F37" s="114">
        <f t="shared" ca="1" si="39"/>
        <v>0.47594203229826593</v>
      </c>
      <c r="G37" s="111">
        <f ca="1">INDEX(OFFSET(_summary!$T$26,0,MATCH(MID(CELL("filename",$A$1),FIND("]",CELL("filename",$A$1))+1,255),_summary!$U$25:$AI$25,0),140,1),MATCH($A37,_summary!$U$26:$U$54,0))</f>
        <v>0.45174418503207731</v>
      </c>
      <c r="H37" s="112">
        <f t="shared" ca="1" si="37"/>
        <v>0.47151732795793166</v>
      </c>
      <c r="I37" s="112">
        <f t="shared" ca="1" si="37"/>
        <v>0.49129047088378602</v>
      </c>
      <c r="J37" s="112">
        <f t="shared" ca="1" si="37"/>
        <v>0.51106361380964038</v>
      </c>
      <c r="K37" s="112">
        <f t="shared" ca="1" si="37"/>
        <v>0.5308367567354948</v>
      </c>
      <c r="L37" s="112">
        <f t="shared" ca="1" si="37"/>
        <v>0.5506098996613491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0.57038304258720351</v>
      </c>
    </row>
    <row r="38" spans="1:13" x14ac:dyDescent="0.25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0.84221278405795164</v>
      </c>
      <c r="D38" s="114">
        <f ca="1">MAX(0,IFERROR(VLOOKUP(MID(CELL("filename",$A$1),FIND("]",CELL("filename",$A$1))+1,255)&amp;$A38,_datainput!$A$1:$AE$345,4+D$1-1990,FALSE),0))</f>
        <v>0.84927159275819319</v>
      </c>
      <c r="E38" s="114">
        <f t="shared" ref="E38:F38" ca="1" si="40">D38-(D38-$G38)/($G$1-D$1)</f>
        <v>0.8433327581429807</v>
      </c>
      <c r="F38" s="114">
        <f t="shared" ca="1" si="40"/>
        <v>0.8373939235277682</v>
      </c>
      <c r="G38" s="111">
        <f ca="1">INDEX(OFFSET(_summary!$T$26,0,MATCH(MID(CELL("filename",$A$1),FIND("]",CELL("filename",$A$1))+1,255),_summary!$U$25:$AI$25,0),140,1),MATCH($A38,_summary!$U$26:$U$54,0))</f>
        <v>0.83145508891255571</v>
      </c>
      <c r="H38" s="112">
        <f t="shared" ca="1" si="37"/>
        <v>0.83760474335339674</v>
      </c>
      <c r="I38" s="112">
        <f t="shared" ca="1" si="37"/>
        <v>0.84375439779423778</v>
      </c>
      <c r="J38" s="112">
        <f t="shared" ca="1" si="37"/>
        <v>0.84990405223507892</v>
      </c>
      <c r="K38" s="112">
        <f t="shared" ca="1" si="37"/>
        <v>0.85605370667591996</v>
      </c>
      <c r="L38" s="112">
        <f t="shared" ca="1" si="37"/>
        <v>0.86220336111676099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0.86835301555760214</v>
      </c>
    </row>
    <row r="39" spans="1:13" x14ac:dyDescent="0.25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0.5061825534842076</v>
      </c>
      <c r="D39" s="114">
        <f ca="1">MAX(0,IFERROR(VLOOKUP(MID(CELL("filename",$A$1),FIND("]",CELL("filename",$A$1))+1,255)&amp;$A39,_datainput!$A$1:$AE$345,4+D$1-1990,FALSE),0))</f>
        <v>0.48894060647704157</v>
      </c>
      <c r="E39" s="114">
        <f t="shared" ref="E39:F39" ca="1" si="41">D39-(D39-$G39)/($G$1-D$1)</f>
        <v>0.49041996040937336</v>
      </c>
      <c r="F39" s="114">
        <f t="shared" ca="1" si="41"/>
        <v>0.49189931434170514</v>
      </c>
      <c r="G39" s="111">
        <f ca="1">INDEX(OFFSET(_summary!$T$26,0,MATCH(MID(CELL("filename",$A$1),FIND("]",CELL("filename",$A$1))+1,255),_summary!$U$25:$AI$25,0),140,1),MATCH($A39,_summary!$U$26:$U$54,0))</f>
        <v>0.49337866827403692</v>
      </c>
      <c r="H39" s="112">
        <f t="shared" ca="1" si="37"/>
        <v>0.50101275171750037</v>
      </c>
      <c r="I39" s="112">
        <f t="shared" ca="1" si="37"/>
        <v>0.50864683516096376</v>
      </c>
      <c r="J39" s="112">
        <f t="shared" ca="1" si="37"/>
        <v>0.51628091860442715</v>
      </c>
      <c r="K39" s="112">
        <f t="shared" ca="1" si="37"/>
        <v>0.52391500204789054</v>
      </c>
      <c r="L39" s="112">
        <f t="shared" ca="1" si="37"/>
        <v>0.53154908549135405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0.53918316893481744</v>
      </c>
    </row>
    <row r="40" spans="1:13" x14ac:dyDescent="0.25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0.29047911660922698</v>
      </c>
      <c r="D40" s="114">
        <f ca="1">MAX(0,IFERROR(VLOOKUP(MID(CELL("filename",$A$1),FIND("]",CELL("filename",$A$1))+1,255)&amp;$A40,_datainput!$A$1:$AE$345,4+D$1-1990,FALSE),0))</f>
        <v>0.28604027621470463</v>
      </c>
      <c r="E40" s="114">
        <f t="shared" ref="E40:F40" ca="1" si="42">D40-(D40-$G40)/($G$1-D$1)</f>
        <v>0.27932124093670113</v>
      </c>
      <c r="F40" s="114">
        <f t="shared" ca="1" si="42"/>
        <v>0.27260220565869764</v>
      </c>
      <c r="G40" s="111">
        <f ca="1">INDEX(OFFSET(_summary!$T$26,0,MATCH(MID(CELL("filename",$A$1),FIND("]",CELL("filename",$A$1))+1,255),_summary!$U$25:$AI$25,0),140,1),MATCH($A40,_summary!$U$26:$U$54,0))</f>
        <v>0.2658831703806942</v>
      </c>
      <c r="H40" s="112">
        <f t="shared" ca="1" si="37"/>
        <v>0.28994520516935396</v>
      </c>
      <c r="I40" s="112">
        <f t="shared" ca="1" si="37"/>
        <v>0.31400723995801372</v>
      </c>
      <c r="J40" s="112">
        <f t="shared" ca="1" si="37"/>
        <v>0.33806927474667348</v>
      </c>
      <c r="K40" s="112">
        <f t="shared" ca="1" si="37"/>
        <v>0.36213130953533323</v>
      </c>
      <c r="L40" s="112">
        <f t="shared" ca="1" si="37"/>
        <v>0.38619334432399299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0.41025537911265275</v>
      </c>
    </row>
    <row r="41" spans="1:13" x14ac:dyDescent="0.25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0.15061485460392313</v>
      </c>
      <c r="D41" s="114">
        <f ca="1">MAX(0,IFERROR(VLOOKUP(MID(CELL("filename",$A$1),FIND("]",CELL("filename",$A$1))+1,255)&amp;$A41,_datainput!$A$1:$AE$345,4+D$1-1990,FALSE),0))</f>
        <v>0.14791478197862273</v>
      </c>
      <c r="E41" s="114">
        <f t="shared" ref="E41:F41" ca="1" si="43">D41-(D41-$G41)/($G$1-D$1)</f>
        <v>0.14303153887904871</v>
      </c>
      <c r="F41" s="114">
        <f t="shared" ca="1" si="43"/>
        <v>0.13814829577947468</v>
      </c>
      <c r="G41" s="111">
        <f ca="1">INDEX(OFFSET(_summary!$T$26,0,MATCH(MID(CELL("filename",$A$1),FIND("]",CELL("filename",$A$1))+1,255),_summary!$U$25:$AI$25,0),140,1),MATCH($A41,_summary!$U$26:$U$54,0))</f>
        <v>0.13326505267990063</v>
      </c>
      <c r="H41" s="112">
        <f t="shared" ca="1" si="37"/>
        <v>0.16683358577275773</v>
      </c>
      <c r="I41" s="112">
        <f t="shared" ca="1" si="37"/>
        <v>0.20040211886561482</v>
      </c>
      <c r="J41" s="112">
        <f t="shared" ca="1" si="37"/>
        <v>0.23397065195847194</v>
      </c>
      <c r="K41" s="112">
        <f t="shared" ca="1" si="37"/>
        <v>0.26753918505132906</v>
      </c>
      <c r="L41" s="112">
        <f t="shared" ca="1" si="37"/>
        <v>0.30110771814418613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0.33467625123704325</v>
      </c>
    </row>
    <row r="42" spans="1:13" x14ac:dyDescent="0.25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0.30836810321219488</v>
      </c>
      <c r="D42" s="114">
        <f ca="1">MAX(0,IFERROR(VLOOKUP(MID(CELL("filename",$A$1),FIND("]",CELL("filename",$A$1))+1,255)&amp;$A42,_datainput!$A$1:$AE$345,4+D$1-1990,FALSE),0))</f>
        <v>0.3119888474507318</v>
      </c>
      <c r="E42" s="114">
        <f t="shared" ref="E42:F42" ca="1" si="44">D42-(D42-$G42)/($G$1-D$1)</f>
        <v>0.34411474688166344</v>
      </c>
      <c r="F42" s="114">
        <f t="shared" ca="1" si="44"/>
        <v>0.37624064631259513</v>
      </c>
      <c r="G42" s="111">
        <f ca="1">INDEX(OFFSET(_summary!$T$26,0,MATCH(MID(CELL("filename",$A$1),FIND("]",CELL("filename",$A$1))+1,255),_summary!$U$25:$AI$25,0),140,1),MATCH($A42,_summary!$U$26:$U$54,0))</f>
        <v>0.40836654574352677</v>
      </c>
      <c r="H42" s="112">
        <f t="shared" ca="1" si="37"/>
        <v>0.43109694300288565</v>
      </c>
      <c r="I42" s="112">
        <f t="shared" ca="1" si="37"/>
        <v>0.45382734026224453</v>
      </c>
      <c r="J42" s="112">
        <f t="shared" ca="1" si="37"/>
        <v>0.47655773752160341</v>
      </c>
      <c r="K42" s="112">
        <f t="shared" ca="1" si="37"/>
        <v>0.49928813478096229</v>
      </c>
      <c r="L42" s="112">
        <f t="shared" ca="1" si="37"/>
        <v>0.52201853204032123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0.54474892929968011</v>
      </c>
    </row>
    <row r="43" spans="1:13" x14ac:dyDescent="0.25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0.40707772729406694</v>
      </c>
      <c r="D43" s="114">
        <f ca="1">MAX(0,IFERROR(VLOOKUP(MID(CELL("filename",$A$1),FIND("]",CELL("filename",$A$1))+1,255)&amp;$A43,_datainput!$A$1:$AE$345,4+D$1-1990,FALSE),0))</f>
        <v>0.37842021375976037</v>
      </c>
      <c r="E43" s="114">
        <f t="shared" ref="E43:F43" ca="1" si="45">D43-(D43-$G43)/($G$1-D$1)</f>
        <v>0.41011906314468388</v>
      </c>
      <c r="F43" s="114">
        <f t="shared" ca="1" si="45"/>
        <v>0.44181791252960734</v>
      </c>
      <c r="G43" s="111">
        <f ca="1">INDEX(OFFSET(_summary!$T$26,0,MATCH(MID(CELL("filename",$A$1),FIND("]",CELL("filename",$A$1))+1,255),_summary!$U$25:$AI$25,0),140,1),MATCH($A43,_summary!$U$26:$U$54,0))</f>
        <v>0.47351676191453085</v>
      </c>
      <c r="H43" s="112">
        <f t="shared" ca="1" si="37"/>
        <v>0.49557882259047353</v>
      </c>
      <c r="I43" s="112">
        <f t="shared" ca="1" si="37"/>
        <v>0.51764088326641622</v>
      </c>
      <c r="J43" s="112">
        <f t="shared" ca="1" si="37"/>
        <v>0.53970294394235896</v>
      </c>
      <c r="K43" s="112">
        <f t="shared" ca="1" si="37"/>
        <v>0.5617650046183017</v>
      </c>
      <c r="L43" s="112">
        <f t="shared" ca="1" si="37"/>
        <v>0.58382706529424433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0.60588912597018707</v>
      </c>
    </row>
    <row r="44" spans="1:13" x14ac:dyDescent="0.25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1.5910248011218216E-2</v>
      </c>
      <c r="D44" s="114">
        <f ca="1">MAX(0,IFERROR(VLOOKUP(MID(CELL("filename",$A$1),FIND("]",CELL("filename",$A$1))+1,255)&amp;$A44,_datainput!$A$1:$AE$345,4+D$1-1990,FALSE),0))</f>
        <v>1.3980804983952693E-2</v>
      </c>
      <c r="E44" s="114">
        <f t="shared" ref="E44:F44" ca="1" si="46">D44-(D44-$G44)/($G$1-D$1)</f>
        <v>1.387038077741169E-2</v>
      </c>
      <c r="F44" s="114">
        <f t="shared" ca="1" si="46"/>
        <v>1.3759956570870688E-2</v>
      </c>
      <c r="G44" s="111">
        <f ca="1">INDEX(OFFSET(_summary!$T$26,0,MATCH(MID(CELL("filename",$A$1),FIND("]",CELL("filename",$A$1))+1,255),_summary!$U$25:$AI$25,0),140,1),MATCH($A44,_summary!$U$26:$U$54,0))</f>
        <v>1.3649532364329685E-2</v>
      </c>
      <c r="H44" s="112">
        <f t="shared" ca="1" si="37"/>
        <v>5.7627422239188833E-2</v>
      </c>
      <c r="I44" s="112">
        <f t="shared" ca="1" si="37"/>
        <v>0.101605312114048</v>
      </c>
      <c r="J44" s="112">
        <f t="shared" ca="1" si="37"/>
        <v>0.14558320198890715</v>
      </c>
      <c r="K44" s="112">
        <f t="shared" ca="1" si="37"/>
        <v>0.1895610918637663</v>
      </c>
      <c r="L44" s="112">
        <f t="shared" ca="1" si="37"/>
        <v>0.23353898173862545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0.27751687161348459</v>
      </c>
    </row>
    <row r="45" spans="1:13" x14ac:dyDescent="0.25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0.27258407758387604</v>
      </c>
      <c r="D45" s="114">
        <f ca="1">MAX(0,IFERROR(VLOOKUP(MID(CELL("filename",$A$1),FIND("]",CELL("filename",$A$1))+1,255)&amp;$A45,_datainput!$A$1:$AE$345,4+D$1-1990,FALSE),0))</f>
        <v>0.2913378960886972</v>
      </c>
      <c r="E45" s="114">
        <f t="shared" ref="E45:F45" ca="1" si="47">D45-(D45-$G45)/($G$1-D$1)</f>
        <v>0.28574539679678768</v>
      </c>
      <c r="F45" s="114">
        <f t="shared" ca="1" si="47"/>
        <v>0.28015289750487815</v>
      </c>
      <c r="G45" s="111">
        <f ca="1">INDEX(OFFSET(_summary!$T$26,0,MATCH(MID(CELL("filename",$A$1),FIND("]",CELL("filename",$A$1))+1,255),_summary!$U$25:$AI$25,0),140,1),MATCH($A45,_summary!$U$26:$U$54,0))</f>
        <v>0.27456039821296857</v>
      </c>
      <c r="H45" s="112">
        <f t="shared" ca="1" si="37"/>
        <v>0.30418559823805891</v>
      </c>
      <c r="I45" s="112">
        <f t="shared" ca="1" si="37"/>
        <v>0.33381079826314919</v>
      </c>
      <c r="J45" s="112">
        <f t="shared" ca="1" si="37"/>
        <v>0.36343599828823947</v>
      </c>
      <c r="K45" s="112">
        <f t="shared" ca="1" si="37"/>
        <v>0.39306119831332981</v>
      </c>
      <c r="L45" s="112">
        <f t="shared" ca="1" si="37"/>
        <v>0.42268639833842014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0.45231159836351043</v>
      </c>
    </row>
    <row r="46" spans="1:13" x14ac:dyDescent="0.25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0.7507645549591635</v>
      </c>
      <c r="D46" s="114">
        <f ca="1">MAX(0,IFERROR(VLOOKUP(MID(CELL("filename",$A$1),FIND("]",CELL("filename",$A$1))+1,255)&amp;$A46,_datainput!$A$1:$AE$345,4+D$1-1990,FALSE),0))</f>
        <v>0.76571084607395612</v>
      </c>
      <c r="E46" s="114">
        <f t="shared" ref="E46:F46" ca="1" si="48">D46-(D46-$G46)/($G$1-D$1)</f>
        <v>0.7754151383001936</v>
      </c>
      <c r="F46" s="114">
        <f t="shared" ca="1" si="48"/>
        <v>0.78511943052643107</v>
      </c>
      <c r="G46" s="111">
        <f ca="1">INDEX(OFFSET(_summary!$T$26,0,MATCH(MID(CELL("filename",$A$1),FIND("]",CELL("filename",$A$1))+1,255),_summary!$U$25:$AI$25,0),140,1),MATCH($A46,_summary!$U$26:$U$54,0))</f>
        <v>0.79482372275266855</v>
      </c>
      <c r="H46" s="112">
        <f t="shared" ca="1" si="37"/>
        <v>0.80323890478452087</v>
      </c>
      <c r="I46" s="112">
        <f t="shared" ca="1" si="37"/>
        <v>0.81165408681637319</v>
      </c>
      <c r="J46" s="112">
        <f t="shared" ca="1" si="37"/>
        <v>0.82006926884822551</v>
      </c>
      <c r="K46" s="112">
        <f t="shared" ca="1" si="37"/>
        <v>0.82848445088007783</v>
      </c>
      <c r="L46" s="112">
        <f t="shared" ca="1" si="37"/>
        <v>0.83689963291193004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0.84531481494378236</v>
      </c>
    </row>
    <row r="47" spans="1:13" x14ac:dyDescent="0.25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0.69415875722917053</v>
      </c>
      <c r="D47" s="114">
        <f ca="1">MAX(0,IFERROR(VLOOKUP(MID(CELL("filename",$A$1),FIND("]",CELL("filename",$A$1))+1,255)&amp;$A47,_datainput!$A$1:$AE$345,4+D$1-1990,FALSE),0))</f>
        <v>0.66911398918434806</v>
      </c>
      <c r="E47" s="114">
        <f t="shared" ref="E47:F47" ca="1" si="49">D47-(D47-$G47)/($G$1-D$1)</f>
        <v>0.68845164437728357</v>
      </c>
      <c r="F47" s="114">
        <f t="shared" ca="1" si="49"/>
        <v>0.70778929957021908</v>
      </c>
      <c r="G47" s="111">
        <f ca="1">INDEX(OFFSET(_summary!$T$26,0,MATCH(MID(CELL("filename",$A$1),FIND("]",CELL("filename",$A$1))+1,255),_summary!$U$25:$AI$25,0),140,1),MATCH($A47,_summary!$U$26:$U$54,0))</f>
        <v>0.72712695476315448</v>
      </c>
      <c r="H47" s="112">
        <f t="shared" ca="1" si="37"/>
        <v>0.73999343914520044</v>
      </c>
      <c r="I47" s="112">
        <f t="shared" ca="1" si="37"/>
        <v>0.7528599235272464</v>
      </c>
      <c r="J47" s="112">
        <f t="shared" ca="1" si="37"/>
        <v>0.76572640790929236</v>
      </c>
      <c r="K47" s="112">
        <f t="shared" ca="1" si="37"/>
        <v>0.77859289229133832</v>
      </c>
      <c r="L47" s="112">
        <f t="shared" ca="1" si="37"/>
        <v>0.79145937667338417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0.80432586105543014</v>
      </c>
    </row>
    <row r="48" spans="1:13" x14ac:dyDescent="0.25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5.6689073296471298E-2</v>
      </c>
      <c r="D48" s="114">
        <f ca="1">MAX(0,IFERROR(VLOOKUP(MID(CELL("filename",$A$1),FIND("]",CELL("filename",$A$1))+1,255)&amp;$A48,_datainput!$A$1:$AE$345,4+D$1-1990,FALSE),0))</f>
        <v>5.8983611685671324E-2</v>
      </c>
      <c r="E48" s="114">
        <f t="shared" ref="E48:F48" ca="1" si="50">D48-(D48-$G48)/($G$1-D$1)</f>
        <v>5.4214103345639378E-2</v>
      </c>
      <c r="F48" s="114">
        <f t="shared" ca="1" si="50"/>
        <v>4.9444595005607439E-2</v>
      </c>
      <c r="G48" s="111">
        <f ca="1">INDEX(OFFSET(_summary!$T$26,0,MATCH(MID(CELL("filename",$A$1),FIND("]",CELL("filename",$A$1))+1,255),_summary!$U$25:$AI$25,0),140,1),MATCH($A48,_summary!$U$26:$U$54,0))</f>
        <v>4.4675086665575493E-2</v>
      </c>
      <c r="H48" s="112">
        <f t="shared" ca="1" si="37"/>
        <v>8.1596063610865244E-2</v>
      </c>
      <c r="I48" s="112">
        <f t="shared" ca="1" si="37"/>
        <v>0.118517040556155</v>
      </c>
      <c r="J48" s="112">
        <f t="shared" ca="1" si="37"/>
        <v>0.15543801750144476</v>
      </c>
      <c r="K48" s="112">
        <f t="shared" ca="1" si="37"/>
        <v>0.19235899444673452</v>
      </c>
      <c r="L48" s="112">
        <f t="shared" ca="1" si="37"/>
        <v>0.22927997139202427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0.266200948337314</v>
      </c>
    </row>
    <row r="49" spans="1:13" x14ac:dyDescent="0.25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6.3531979422861429E-2</v>
      </c>
      <c r="D49" s="114">
        <f ca="1">MAX(0,IFERROR(VLOOKUP(MID(CELL("filename",$A$1),FIND("]",CELL("filename",$A$1))+1,255)&amp;$A49,_datainput!$A$1:$AE$345,4+D$1-1990,FALSE),0))</f>
        <v>7.9517172011094844E-2</v>
      </c>
      <c r="E49" s="114">
        <f t="shared" ref="E49:F49" ca="1" si="51">D49-(D49-$G49)/($G$1-D$1)</f>
        <v>7.7261744632286133E-2</v>
      </c>
      <c r="F49" s="114">
        <f t="shared" ca="1" si="51"/>
        <v>7.5006317253477423E-2</v>
      </c>
      <c r="G49" s="111">
        <f ca="1">INDEX(OFFSET(_summary!$T$26,0,MATCH(MID(CELL("filename",$A$1),FIND("]",CELL("filename",$A$1))+1,255),_summary!$U$25:$AI$25,0),140,1),MATCH($A49,_summary!$U$26:$U$54,0))</f>
        <v>7.2750889874668712E-2</v>
      </c>
      <c r="H49" s="112">
        <f t="shared" ca="1" si="37"/>
        <v>9.936969992558907E-2</v>
      </c>
      <c r="I49" s="112">
        <f t="shared" ca="1" si="37"/>
        <v>0.12598850997650943</v>
      </c>
      <c r="J49" s="112">
        <f t="shared" ca="1" si="37"/>
        <v>0.1526073200274298</v>
      </c>
      <c r="K49" s="112">
        <f t="shared" ca="1" si="37"/>
        <v>0.17922613007835014</v>
      </c>
      <c r="L49" s="112">
        <f t="shared" ca="1" si="37"/>
        <v>0.20584494012927051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0.23246375018019086</v>
      </c>
    </row>
    <row r="50" spans="1:13" x14ac:dyDescent="0.25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6.4310536336296076E-2</v>
      </c>
      <c r="D50" s="114">
        <f ca="1">MAX(0,IFERROR(VLOOKUP(MID(CELL("filename",$A$1),FIND("]",CELL("filename",$A$1))+1,255)&amp;$A50,_datainput!$A$1:$AE$345,4+D$1-1990,FALSE),0))</f>
        <v>6.7418749910448078E-2</v>
      </c>
      <c r="E50" s="114">
        <f t="shared" ref="E50:F50" ca="1" si="52">D50-(D50-$G50)/($G$1-D$1)</f>
        <v>6.1665204224032349E-2</v>
      </c>
      <c r="F50" s="114">
        <f t="shared" ca="1" si="52"/>
        <v>5.5911658537616621E-2</v>
      </c>
      <c r="G50" s="111">
        <f ca="1">INDEX(OFFSET(_summary!$T$26,0,MATCH(MID(CELL("filename",$A$1),FIND("]",CELL("filename",$A$1))+1,255),_summary!$U$25:$AI$25,0),140,1),MATCH($A50,_summary!$U$26:$U$54,0))</f>
        <v>5.0158112851200899E-2</v>
      </c>
      <c r="H50" s="112">
        <f t="shared" ca="1" si="37"/>
        <v>8.7889768895194648E-2</v>
      </c>
      <c r="I50" s="112">
        <f t="shared" ca="1" si="37"/>
        <v>0.12562142493918838</v>
      </c>
      <c r="J50" s="112">
        <f t="shared" ca="1" si="37"/>
        <v>0.16335308098318213</v>
      </c>
      <c r="K50" s="112">
        <f t="shared" ca="1" si="37"/>
        <v>0.20108473702717589</v>
      </c>
      <c r="L50" s="112">
        <f t="shared" ca="1" si="37"/>
        <v>0.23881639307116961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0.27654804911516334</v>
      </c>
    </row>
    <row r="51" spans="1:13" x14ac:dyDescent="0.25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0.21644486286965484</v>
      </c>
      <c r="D51" s="114">
        <f ca="1">MAX(0,IFERROR(VLOOKUP(MID(CELL("filename",$A$1),FIND("]",CELL("filename",$A$1))+1,255)&amp;$A51,_datainput!$A$1:$AE$345,4+D$1-1990,FALSE),0))</f>
        <v>0.21200636222297872</v>
      </c>
      <c r="E51" s="114">
        <f t="shared" ref="E51:F51" ca="1" si="53">D51-(D51-$G51)/($G$1-D$1)</f>
        <v>0.214250651753362</v>
      </c>
      <c r="F51" s="114">
        <f t="shared" ca="1" si="53"/>
        <v>0.21649494128374525</v>
      </c>
      <c r="G51" s="111">
        <f ca="1">INDEX(OFFSET(_summary!$T$26,0,MATCH(MID(CELL("filename",$A$1),FIND("]",CELL("filename",$A$1))+1,255),_summary!$U$25:$AI$25,0),140,1),MATCH($A51,_summary!$U$26:$U$54,0))</f>
        <v>0.21873923081412852</v>
      </c>
      <c r="H51" s="112">
        <f t="shared" ref="H51:L66" ca="1" si="54">G51-5*(G51-$M51)/($M$1-G$1)</f>
        <v>0.26343501009462117</v>
      </c>
      <c r="I51" s="112">
        <f t="shared" ca="1" si="54"/>
        <v>0.30813078937511384</v>
      </c>
      <c r="J51" s="112">
        <f t="shared" ca="1" si="54"/>
        <v>0.35282656865560652</v>
      </c>
      <c r="K51" s="112">
        <f t="shared" ca="1" si="54"/>
        <v>0.3975223479360992</v>
      </c>
      <c r="L51" s="112">
        <f t="shared" ca="1" si="54"/>
        <v>0.44221812721659187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0.48691390649708455</v>
      </c>
    </row>
    <row r="52" spans="1:13" x14ac:dyDescent="0.25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0.73859911849945847</v>
      </c>
      <c r="D52" s="114">
        <f ca="1">MAX(0,IFERROR(VLOOKUP(MID(CELL("filename",$A$1),FIND("]",CELL("filename",$A$1))+1,255)&amp;$A52,_datainput!$A$1:$AE$345,4+D$1-1990,FALSE),0))</f>
        <v>0.74362166911910021</v>
      </c>
      <c r="E52" s="114">
        <f t="shared" ref="E52:F52" ca="1" si="55">D52-(D52-$G52)/($G$1-D$1)</f>
        <v>0.74197200532020224</v>
      </c>
      <c r="F52" s="114">
        <f t="shared" ca="1" si="55"/>
        <v>0.74032234152130427</v>
      </c>
      <c r="G52" s="111">
        <f ca="1">INDEX(OFFSET(_summary!$T$26,0,MATCH(MID(CELL("filename",$A$1),FIND("]",CELL("filename",$A$1))+1,255),_summary!$U$25:$AI$25,0),140,1),MATCH($A52,_summary!$U$26:$U$54,0))</f>
        <v>0.73867267772240641</v>
      </c>
      <c r="H52" s="112">
        <f t="shared" ca="1" si="54"/>
        <v>0.74816403752368732</v>
      </c>
      <c r="I52" s="112">
        <f t="shared" ca="1" si="54"/>
        <v>0.75765539732496823</v>
      </c>
      <c r="J52" s="112">
        <f t="shared" ca="1" si="54"/>
        <v>0.76714675712624913</v>
      </c>
      <c r="K52" s="112">
        <f t="shared" ca="1" si="54"/>
        <v>0.77663811692753004</v>
      </c>
      <c r="L52" s="112">
        <f t="shared" ca="1" si="54"/>
        <v>0.78612947672881095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0.79562083653009197</v>
      </c>
    </row>
    <row r="53" spans="1:13" x14ac:dyDescent="0.25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0.54900659074543512</v>
      </c>
      <c r="D53" s="114">
        <f ca="1">MAX(0,IFERROR(VLOOKUP(MID(CELL("filename",$A$1),FIND("]",CELL("filename",$A$1))+1,255)&amp;$A53,_datainput!$A$1:$AE$345,4+D$1-1990,FALSE),0))</f>
        <v>0.54322064459380393</v>
      </c>
      <c r="E53" s="114">
        <f t="shared" ref="E53:F53" ca="1" si="56">D53-(D53-$G53)/($G$1-D$1)</f>
        <v>0.54576040279810945</v>
      </c>
      <c r="F53" s="114">
        <f t="shared" ca="1" si="56"/>
        <v>0.54830016100241497</v>
      </c>
      <c r="G53" s="111">
        <f ca="1">INDEX(OFFSET(_summary!$T$26,0,MATCH(MID(CELL("filename",$A$1),FIND("]",CELL("filename",$A$1))+1,255),_summary!$U$25:$AI$25,0),140,1),MATCH($A53,_summary!$U$26:$U$54,0))</f>
        <v>0.55083991920672049</v>
      </c>
      <c r="H53" s="112">
        <f t="shared" ca="1" si="54"/>
        <v>0.5684411078779471</v>
      </c>
      <c r="I53" s="112">
        <f t="shared" ca="1" si="54"/>
        <v>0.58604229654917372</v>
      </c>
      <c r="J53" s="112">
        <f t="shared" ca="1" si="54"/>
        <v>0.60364348522040034</v>
      </c>
      <c r="K53" s="112">
        <f t="shared" ca="1" si="54"/>
        <v>0.62124467389162696</v>
      </c>
      <c r="L53" s="112">
        <f t="shared" ca="1" si="54"/>
        <v>0.63884586256285369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0.65644705123408031</v>
      </c>
    </row>
    <row r="54" spans="1:13" x14ac:dyDescent="0.25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2.9614249091326247E-2</v>
      </c>
      <c r="D54" s="114">
        <f ca="1">MAX(0,IFERROR(VLOOKUP(MID(CELL("filename",$A$1),FIND("]",CELL("filename",$A$1))+1,255)&amp;$A54,_datainput!$A$1:$AE$345,4+D$1-1990,FALSE),0))</f>
        <v>2.9656473398205499E-2</v>
      </c>
      <c r="E54" s="114">
        <f t="shared" ref="E54:F54" ca="1" si="57">D54-(D54-$G54)/($G$1-D$1)</f>
        <v>3.1295002358286472E-2</v>
      </c>
      <c r="F54" s="114">
        <f t="shared" ca="1" si="57"/>
        <v>3.2933531318367446E-2</v>
      </c>
      <c r="G54" s="111">
        <f ca="1">INDEX(OFFSET(_summary!$T$26,0,MATCH(MID(CELL("filename",$A$1),FIND("]",CELL("filename",$A$1))+1,255),_summary!$U$25:$AI$25,0),140,1),MATCH($A54,_summary!$U$26:$U$54,0))</f>
        <v>3.4572060278448426E-2</v>
      </c>
      <c r="H54" s="112">
        <f t="shared" ca="1" si="54"/>
        <v>7.1818447944564406E-2</v>
      </c>
      <c r="I54" s="112">
        <f t="shared" ca="1" si="54"/>
        <v>0.10906483561068039</v>
      </c>
      <c r="J54" s="112">
        <f t="shared" ca="1" si="54"/>
        <v>0.14631122327679638</v>
      </c>
      <c r="K54" s="112">
        <f t="shared" ca="1" si="54"/>
        <v>0.18355761094291237</v>
      </c>
      <c r="L54" s="112">
        <f t="shared" ca="1" si="54"/>
        <v>0.22080399860902833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0.25805038627514432</v>
      </c>
    </row>
    <row r="55" spans="1:13" x14ac:dyDescent="0.25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0.60734942835716188</v>
      </c>
      <c r="D55" s="114">
        <f ca="1">MAX(0,IFERROR(VLOOKUP(MID(CELL("filename",$A$1),FIND("]",CELL("filename",$A$1))+1,255)&amp;$A55,_datainput!$A$1:$AE$345,4+D$1-1990,FALSE),0))</f>
        <v>0.59600091138908606</v>
      </c>
      <c r="E55" s="114">
        <f t="shared" ref="E55:F55" ca="1" si="58">D55-(D55-$G55)/($G$1-D$1)</f>
        <v>0.60304000519355461</v>
      </c>
      <c r="F55" s="114">
        <f t="shared" ca="1" si="58"/>
        <v>0.61007909899802315</v>
      </c>
      <c r="G55" s="111">
        <f ca="1">INDEX(OFFSET(_summary!$T$26,0,MATCH(MID(CELL("filename",$A$1),FIND("]",CELL("filename",$A$1))+1,255),_summary!$U$25:$AI$25,0),140,1),MATCH($A55,_summary!$U$26:$U$54,0))</f>
        <v>0.61711819280249158</v>
      </c>
      <c r="H55" s="112">
        <f t="shared" ca="1" si="54"/>
        <v>0.62972855645936454</v>
      </c>
      <c r="I55" s="112">
        <f t="shared" ca="1" si="54"/>
        <v>0.6423389201162375</v>
      </c>
      <c r="J55" s="112">
        <f t="shared" ca="1" si="54"/>
        <v>0.65494928377311046</v>
      </c>
      <c r="K55" s="112">
        <f t="shared" ca="1" si="54"/>
        <v>0.66755964742998342</v>
      </c>
      <c r="L55" s="112">
        <f t="shared" ca="1" si="54"/>
        <v>0.68017001108685649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0.69278037474372944</v>
      </c>
    </row>
    <row r="56" spans="1:13" x14ac:dyDescent="0.25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0.30641885592959883</v>
      </c>
      <c r="D56" s="114">
        <f ca="1">MAX(0,IFERROR(VLOOKUP(MID(CELL("filename",$A$1),FIND("]",CELL("filename",$A$1))+1,255)&amp;$A56,_datainput!$A$1:$AE$345,4+D$1-1990,FALSE),0))</f>
        <v>0.30317865270671523</v>
      </c>
      <c r="E56" s="114">
        <f t="shared" ref="E56:F56" ca="1" si="59">D56-(D56-$G56)/($G$1-D$1)</f>
        <v>0.30751313202999347</v>
      </c>
      <c r="F56" s="114">
        <f t="shared" ca="1" si="59"/>
        <v>0.31184761135327177</v>
      </c>
      <c r="G56" s="111">
        <f ca="1">INDEX(OFFSET(_summary!$T$26,0,MATCH(MID(CELL("filename",$A$1),FIND("]",CELL("filename",$A$1))+1,255),_summary!$U$25:$AI$25,0),140,1),MATCH($A56,_summary!$U$26:$U$54,0))</f>
        <v>0.31618209067655001</v>
      </c>
      <c r="H56" s="112">
        <f t="shared" ca="1" si="54"/>
        <v>0.33862029967522495</v>
      </c>
      <c r="I56" s="112">
        <f t="shared" ca="1" si="54"/>
        <v>0.36105850867389994</v>
      </c>
      <c r="J56" s="112">
        <f t="shared" ca="1" si="54"/>
        <v>0.38349671767257487</v>
      </c>
      <c r="K56" s="112">
        <f t="shared" ca="1" si="54"/>
        <v>0.40593492667124986</v>
      </c>
      <c r="L56" s="112">
        <f t="shared" ca="1" si="54"/>
        <v>0.42837313566992485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0.45081134466859979</v>
      </c>
    </row>
    <row r="57" spans="1:13" x14ac:dyDescent="0.25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0.32472997965094985</v>
      </c>
      <c r="D57" s="114">
        <f ca="1">MAX(0,IFERROR(VLOOKUP(MID(CELL("filename",$A$1),FIND("]",CELL("filename",$A$1))+1,255)&amp;$A57,_datainput!$A$1:$AE$345,4+D$1-1990,FALSE),0))</f>
        <v>0.32297909043886847</v>
      </c>
      <c r="E57" s="114">
        <f t="shared" ref="E57:F57" ca="1" si="60">D57-(D57-$G57)/($G$1-D$1)</f>
        <v>0.32302742468373408</v>
      </c>
      <c r="F57" s="114">
        <f t="shared" ca="1" si="60"/>
        <v>0.32307575892859963</v>
      </c>
      <c r="G57" s="111">
        <f ca="1">INDEX(OFFSET(_summary!$T$26,0,MATCH(MID(CELL("filename",$A$1),FIND("]",CELL("filename",$A$1))+1,255),_summary!$U$25:$AI$25,0),140,1),MATCH($A57,_summary!$U$26:$U$54,0))</f>
        <v>0.32312409317346524</v>
      </c>
      <c r="H57" s="112">
        <f t="shared" ca="1" si="54"/>
        <v>0.32419893491490154</v>
      </c>
      <c r="I57" s="112">
        <f t="shared" ca="1" si="54"/>
        <v>0.32527377665633783</v>
      </c>
      <c r="J57" s="112">
        <f t="shared" ca="1" si="54"/>
        <v>0.32634861839777413</v>
      </c>
      <c r="K57" s="112">
        <f t="shared" ca="1" si="54"/>
        <v>0.32742346013921042</v>
      </c>
      <c r="L57" s="112">
        <f t="shared" ca="1" si="54"/>
        <v>0.32849830188064677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0.32957314362208306</v>
      </c>
    </row>
    <row r="58" spans="1:13" x14ac:dyDescent="0.25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0.11004199518583797</v>
      </c>
      <c r="D58" s="114">
        <f ca="1">MAX(0,IFERROR(VLOOKUP(MID(CELL("filename",$A$1),FIND("]",CELL("filename",$A$1))+1,255)&amp;$A58,_datainput!$A$1:$AE$345,4+D$1-1990,FALSE),0))</f>
        <v>0.11004199518583797</v>
      </c>
      <c r="E58" s="114">
        <f t="shared" ref="E58:F58" ca="1" si="61">D58-(D58-$G58)/($G$1-D$1)</f>
        <v>0.10763950055325819</v>
      </c>
      <c r="F58" s="114">
        <f t="shared" ca="1" si="61"/>
        <v>0.10523700592067839</v>
      </c>
      <c r="G58" s="111">
        <f ca="1">INDEX(OFFSET(_summary!$T$26,0,MATCH(MID(CELL("filename",$A$1),FIND("]",CELL("filename",$A$1))+1,255),_summary!$U$25:$AI$25,0),140,1),MATCH($A58,_summary!$U$26:$U$54,0))</f>
        <v>0.1028345112880986</v>
      </c>
      <c r="H58" s="112">
        <f t="shared" ca="1" si="54"/>
        <v>0.1343557667589628</v>
      </c>
      <c r="I58" s="112">
        <f t="shared" ca="1" si="54"/>
        <v>0.165877022229827</v>
      </c>
      <c r="J58" s="112">
        <f t="shared" ca="1" si="54"/>
        <v>0.19739827770069121</v>
      </c>
      <c r="K58" s="112">
        <f t="shared" ca="1" si="54"/>
        <v>0.22891953317155539</v>
      </c>
      <c r="L58" s="112">
        <f t="shared" ca="1" si="54"/>
        <v>0.2604407886424196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0.2919620441132838</v>
      </c>
    </row>
    <row r="59" spans="1:13" x14ac:dyDescent="0.25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6.2399317571968968E-2</v>
      </c>
      <c r="D59" s="114">
        <f ca="1">MAX(0,IFERROR(VLOOKUP(MID(CELL("filename",$A$1),FIND("]",CELL("filename",$A$1))+1,255)&amp;$A59,_datainput!$A$1:$AE$345,4+D$1-1990,FALSE),0))</f>
        <v>6.456209277898721E-2</v>
      </c>
      <c r="E59" s="114">
        <f t="shared" ref="E59:F59" ca="1" si="62">D59-(D59-$G59)/($G$1-D$1)</f>
        <v>5.9346073240997894E-2</v>
      </c>
      <c r="F59" s="114">
        <f t="shared" ca="1" si="62"/>
        <v>5.4130053703008579E-2</v>
      </c>
      <c r="G59" s="111">
        <f ca="1">INDEX(OFFSET(_summary!$T$26,0,MATCH(MID(CELL("filename",$A$1),FIND("]",CELL("filename",$A$1))+1,255),_summary!$U$25:$AI$25,0),140,1),MATCH($A59,_summary!$U$26:$U$54,0))</f>
        <v>4.8914034165019257E-2</v>
      </c>
      <c r="H59" s="112">
        <f t="shared" ca="1" si="54"/>
        <v>8.4317824559605181E-2</v>
      </c>
      <c r="I59" s="112">
        <f t="shared" ca="1" si="54"/>
        <v>0.11972161495419112</v>
      </c>
      <c r="J59" s="112">
        <f t="shared" ca="1" si="54"/>
        <v>0.15512540534877706</v>
      </c>
      <c r="K59" s="112">
        <f t="shared" ca="1" si="54"/>
        <v>0.19052919574336299</v>
      </c>
      <c r="L59" s="112">
        <f t="shared" ca="1" si="54"/>
        <v>0.22593298613794893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0.26133677653253484</v>
      </c>
    </row>
    <row r="60" spans="1:13" x14ac:dyDescent="0.25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0.36596940782316628</v>
      </c>
      <c r="D60" s="114">
        <f ca="1">MAX(0,IFERROR(VLOOKUP(MID(CELL("filename",$A$1),FIND("]",CELL("filename",$A$1))+1,255)&amp;$A60,_datainput!$A$1:$AE$345,4+D$1-1990,FALSE),0))</f>
        <v>0.36441522894688699</v>
      </c>
      <c r="E60" s="114">
        <f t="shared" ref="E60:F60" ca="1" si="63">D60-(D60-$G60)/($G$1-D$1)</f>
        <v>0.36863642259704621</v>
      </c>
      <c r="F60" s="114">
        <f t="shared" ca="1" si="63"/>
        <v>0.37285761624720543</v>
      </c>
      <c r="G60" s="111">
        <f ca="1">INDEX(OFFSET(_summary!$T$26,0,MATCH(MID(CELL("filename",$A$1),FIND("]",CELL("filename",$A$1))+1,255),_summary!$U$25:$AI$25,0),140,1),MATCH($A60,_summary!$U$26:$U$54,0))</f>
        <v>0.37707880989736464</v>
      </c>
      <c r="H60" s="112">
        <f t="shared" ca="1" si="54"/>
        <v>0.39725141345114456</v>
      </c>
      <c r="I60" s="112">
        <f t="shared" ca="1" si="54"/>
        <v>0.41742401700492449</v>
      </c>
      <c r="J60" s="112">
        <f t="shared" ca="1" si="54"/>
        <v>0.43759662055870441</v>
      </c>
      <c r="K60" s="112">
        <f t="shared" ca="1" si="54"/>
        <v>0.45776922411248427</v>
      </c>
      <c r="L60" s="112">
        <f t="shared" ca="1" si="54"/>
        <v>0.47794182766626414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0.49811443122004406</v>
      </c>
    </row>
    <row r="61" spans="1:13" x14ac:dyDescent="0.25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9.7854898590183759E-2</v>
      </c>
      <c r="D61" s="114">
        <f ca="1">MAX(0,IFERROR(VLOOKUP(MID(CELL("filename",$A$1),FIND("]",CELL("filename",$A$1))+1,255)&amp;$A61,_datainput!$A$1:$AE$345,4+D$1-1990,FALSE),0))</f>
        <v>9.3370535962785453E-2</v>
      </c>
      <c r="E61" s="114">
        <f t="shared" ref="E61:F61" ca="1" si="64">D61-(D61-$G61)/($G$1-D$1)</f>
        <v>9.1017851830211507E-2</v>
      </c>
      <c r="F61" s="114">
        <f t="shared" ca="1" si="64"/>
        <v>8.8665167697637576E-2</v>
      </c>
      <c r="G61" s="111">
        <f ca="1">INDEX(OFFSET(_summary!$T$26,0,MATCH(MID(CELL("filename",$A$1),FIND("]",CELL("filename",$A$1))+1,255),_summary!$U$25:$AI$25,0),140,1),MATCH($A61,_summary!$U$26:$U$54,0))</f>
        <v>8.631248356506363E-2</v>
      </c>
      <c r="H61" s="112">
        <f t="shared" ca="1" si="54"/>
        <v>0.11934455125625171</v>
      </c>
      <c r="I61" s="112">
        <f t="shared" ca="1" si="54"/>
        <v>0.15237661894743978</v>
      </c>
      <c r="J61" s="112">
        <f t="shared" ca="1" si="54"/>
        <v>0.18540868663862786</v>
      </c>
      <c r="K61" s="112">
        <f t="shared" ca="1" si="54"/>
        <v>0.21844075432981594</v>
      </c>
      <c r="L61" s="112">
        <f t="shared" ca="1" si="54"/>
        <v>0.25147282202100402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0.28450488971219207</v>
      </c>
    </row>
    <row r="62" spans="1:13" x14ac:dyDescent="0.25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0.71243808931522501</v>
      </c>
      <c r="D62" s="114">
        <f ca="1">MAX(0,IFERROR(VLOOKUP(MID(CELL("filename",$A$1),FIND("]",CELL("filename",$A$1))+1,255)&amp;$A62,_datainput!$A$1:$AE$345,4+D$1-1990,FALSE),0))</f>
        <v>0.70227921522822234</v>
      </c>
      <c r="E62" s="114">
        <f t="shared" ref="E62:F62" ca="1" si="65">D62-(D62-$G62)/($G$1-D$1)</f>
        <v>0.69907208850298952</v>
      </c>
      <c r="F62" s="114">
        <f t="shared" ca="1" si="65"/>
        <v>0.69586496177775659</v>
      </c>
      <c r="G62" s="111">
        <f ca="1">INDEX(OFFSET(_summary!$T$26,0,MATCH(MID(CELL("filename",$A$1),FIND("]",CELL("filename",$A$1))+1,255),_summary!$U$25:$AI$25,0),140,1),MATCH($A62,_summary!$U$26:$U$54,0))</f>
        <v>0.69265783505252376</v>
      </c>
      <c r="H62" s="112">
        <f t="shared" ca="1" si="54"/>
        <v>0.70306829319048381</v>
      </c>
      <c r="I62" s="112">
        <f t="shared" ca="1" si="54"/>
        <v>0.71347875132844385</v>
      </c>
      <c r="J62" s="112">
        <f t="shared" ca="1" si="54"/>
        <v>0.72388920946640389</v>
      </c>
      <c r="K62" s="112">
        <f t="shared" ca="1" si="54"/>
        <v>0.73429966760436394</v>
      </c>
      <c r="L62" s="112">
        <f t="shared" ca="1" si="54"/>
        <v>0.74471012574232387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0.75512058388028391</v>
      </c>
    </row>
    <row r="63" spans="1:13" x14ac:dyDescent="0.25">
      <c r="A63" t="s">
        <v>22</v>
      </c>
      <c r="B63">
        <f t="shared" si="31"/>
        <v>3</v>
      </c>
      <c r="C63" s="114">
        <f ca="1">MAX(0,IFERROR(VLOOKUP(MID(CELL("filename",$A$1),FIND("]",CELL("filename",$A$1))+1,255)&amp;$A63,_datainput!$A$1:$AE$345,4+C$1-1990,FALSE),0))</f>
        <v>0.68732803541392873</v>
      </c>
      <c r="D63" s="114">
        <f ca="1">MAX(0,IFERROR(VLOOKUP(MID(CELL("filename",$A$1),FIND("]",CELL("filename",$A$1))+1,255)&amp;$A63,_datainput!$A$1:$AE$345,4+D$1-1990,FALSE),0))</f>
        <v>0.67660271517477433</v>
      </c>
      <c r="E63" s="114">
        <f t="shared" ref="E63:F63" ca="1" si="66">D63-(D63-$G63)/($G$1-D$1)</f>
        <v>0.67916599472619643</v>
      </c>
      <c r="F63" s="114">
        <f t="shared" ca="1" si="66"/>
        <v>0.68172927427761865</v>
      </c>
      <c r="G63" s="111">
        <f ca="1">INDEX(OFFSET(_summary!$T$26,0,MATCH(MID(CELL("filename",$A$1),FIND("]",CELL("filename",$A$1))+1,255),_summary!$U$25:$AI$25,0),140,1),MATCH($A63,_summary!$U$26:$U$54,0))</f>
        <v>0.68429255382904075</v>
      </c>
      <c r="H63" s="112">
        <f t="shared" ca="1" si="54"/>
        <v>0.69555275335415589</v>
      </c>
      <c r="I63" s="112">
        <f t="shared" ca="1" si="54"/>
        <v>0.70681295287927104</v>
      </c>
      <c r="J63" s="112">
        <f t="shared" ca="1" si="54"/>
        <v>0.71807315240438618</v>
      </c>
      <c r="K63" s="112">
        <f t="shared" ca="1" si="54"/>
        <v>0.72933335192950122</v>
      </c>
      <c r="L63" s="112">
        <f t="shared" ca="1" si="54"/>
        <v>0.74059355145461625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0.75185375097973139</v>
      </c>
    </row>
    <row r="64" spans="1:13" x14ac:dyDescent="0.25">
      <c r="A64" t="s">
        <v>28</v>
      </c>
      <c r="B64">
        <f t="shared" si="31"/>
        <v>3</v>
      </c>
      <c r="C64" s="114">
        <f ca="1">MAX(0,IFERROR(VLOOKUP(MID(CELL("filename",$A$1),FIND("]",CELL("filename",$A$1))+1,255)&amp;$A64,_datainput!$A$1:$AE$345,4+C$1-1990,FALSE),0))</f>
        <v>6.8241226677799804E-2</v>
      </c>
      <c r="D64" s="114">
        <f ca="1">MAX(0,IFERROR(VLOOKUP(MID(CELL("filename",$A$1),FIND("]",CELL("filename",$A$1))+1,255)&amp;$A64,_datainput!$A$1:$AE$345,4+D$1-1990,FALSE),0))</f>
        <v>7.5214960575577375E-2</v>
      </c>
      <c r="E64" s="114">
        <f t="shared" ref="E64:F64" ca="1" si="67">D64-(D64-$G64)/($G$1-D$1)</f>
        <v>6.9916260854173712E-2</v>
      </c>
      <c r="F64" s="114">
        <f t="shared" ca="1" si="67"/>
        <v>6.4617561132770049E-2</v>
      </c>
      <c r="G64" s="111">
        <f ca="1">INDEX(OFFSET(_summary!$T$26,0,MATCH(MID(CELL("filename",$A$1),FIND("]",CELL("filename",$A$1))+1,255),_summary!$U$25:$AI$25,0),140,1),MATCH($A64,_summary!$U$26:$U$54,0))</f>
        <v>5.9318861411366393E-2</v>
      </c>
      <c r="H64" s="112">
        <f t="shared" ca="1" si="54"/>
        <v>8.8915579753407109E-2</v>
      </c>
      <c r="I64" s="112">
        <f t="shared" ca="1" si="54"/>
        <v>0.11851229809544783</v>
      </c>
      <c r="J64" s="112">
        <f t="shared" ca="1" si="54"/>
        <v>0.14810901643748856</v>
      </c>
      <c r="K64" s="112">
        <f t="shared" ca="1" si="54"/>
        <v>0.17770573477952928</v>
      </c>
      <c r="L64" s="112">
        <f t="shared" ca="1" si="54"/>
        <v>0.20730245312156997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0.2368991714636107</v>
      </c>
    </row>
    <row r="65" spans="1:13" x14ac:dyDescent="0.25">
      <c r="A65" t="s">
        <v>13</v>
      </c>
      <c r="B65">
        <f t="shared" si="31"/>
        <v>3</v>
      </c>
      <c r="C65" s="114">
        <f ca="1">MAX(0,IFERROR(VLOOKUP(MID(CELL("filename",$A$1),FIND("]",CELL("filename",$A$1))+1,255)&amp;$A65,_datainput!$A$1:$AE$345,4+C$1-1990,FALSE),0))</f>
        <v>0.39516947754299475</v>
      </c>
      <c r="D65" s="114">
        <f ca="1">MAX(0,IFERROR(VLOOKUP(MID(CELL("filename",$A$1),FIND("]",CELL("filename",$A$1))+1,255)&amp;$A65,_datainput!$A$1:$AE$345,4+D$1-1990,FALSE),0))</f>
        <v>0.39675566037514604</v>
      </c>
      <c r="E65" s="114">
        <f t="shared" ref="E65:F65" ca="1" si="68">D65-(D65-$G65)/($G$1-D$1)</f>
        <v>0.38640712619222528</v>
      </c>
      <c r="F65" s="114">
        <f t="shared" ca="1" si="68"/>
        <v>0.37605859200930447</v>
      </c>
      <c r="G65" s="111">
        <f ca="1">INDEX(OFFSET(_summary!$T$26,0,MATCH(MID(CELL("filename",$A$1),FIND("]",CELL("filename",$A$1))+1,255),_summary!$U$25:$AI$25,0),140,1),MATCH($A65,_summary!$U$26:$U$54,0))</f>
        <v>0.36571005782638372</v>
      </c>
      <c r="H65" s="112">
        <f t="shared" ca="1" si="54"/>
        <v>0.3904150516829295</v>
      </c>
      <c r="I65" s="112">
        <f t="shared" ca="1" si="54"/>
        <v>0.41512004553947529</v>
      </c>
      <c r="J65" s="112">
        <f t="shared" ca="1" si="54"/>
        <v>0.43982503939602108</v>
      </c>
      <c r="K65" s="112">
        <f t="shared" ca="1" si="54"/>
        <v>0.46453003325256687</v>
      </c>
      <c r="L65" s="112">
        <f t="shared" ca="1" si="54"/>
        <v>0.48923502710911271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0.5139400209656585</v>
      </c>
    </row>
    <row r="66" spans="1:13" x14ac:dyDescent="0.25">
      <c r="A66" t="s">
        <v>17</v>
      </c>
      <c r="B66">
        <f t="shared" si="31"/>
        <v>3</v>
      </c>
      <c r="C66" s="114">
        <f ca="1">MAX(0,IFERROR(VLOOKUP(MID(CELL("filename",$A$1),FIND("]",CELL("filename",$A$1))+1,255)&amp;$A66,_datainput!$A$1:$AE$345,4+C$1-1990,FALSE),0))</f>
        <v>0.5116172724473711</v>
      </c>
      <c r="D66" s="114">
        <f ca="1">MAX(0,IFERROR(VLOOKUP(MID(CELL("filename",$A$1),FIND("]",CELL("filename",$A$1))+1,255)&amp;$A66,_datainput!$A$1:$AE$345,4+D$1-1990,FALSE),0))</f>
        <v>0.52433772683064328</v>
      </c>
      <c r="E66" s="114">
        <f t="shared" ref="E66:F66" ca="1" si="69">D66-(D66-$G66)/($G$1-D$1)</f>
        <v>0.5001398795644546</v>
      </c>
      <c r="F66" s="114">
        <f t="shared" ca="1" si="69"/>
        <v>0.47594203229826593</v>
      </c>
      <c r="G66" s="111">
        <f ca="1">INDEX(OFFSET(_summary!$T$26,0,MATCH(MID(CELL("filename",$A$1),FIND("]",CELL("filename",$A$1))+1,255),_summary!$U$25:$AI$25,0),140,1),MATCH($A66,_summary!$U$26:$U$54,0))</f>
        <v>0.45174418503207731</v>
      </c>
      <c r="H66" s="112">
        <f t="shared" ca="1" si="54"/>
        <v>0.46973739538338433</v>
      </c>
      <c r="I66" s="112">
        <f t="shared" ca="1" si="54"/>
        <v>0.48773060573469135</v>
      </c>
      <c r="J66" s="112">
        <f t="shared" ca="1" si="54"/>
        <v>0.50572381608599837</v>
      </c>
      <c r="K66" s="112">
        <f t="shared" ca="1" si="54"/>
        <v>0.52371702643730533</v>
      </c>
      <c r="L66" s="112">
        <f t="shared" ca="1" si="54"/>
        <v>0.54171023678861241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0.55970344713991937</v>
      </c>
    </row>
    <row r="67" spans="1:13" x14ac:dyDescent="0.25">
      <c r="A67" t="s">
        <v>25</v>
      </c>
      <c r="B67">
        <f t="shared" si="31"/>
        <v>3</v>
      </c>
      <c r="C67" s="114">
        <f ca="1">MAX(0,IFERROR(VLOOKUP(MID(CELL("filename",$A$1),FIND("]",CELL("filename",$A$1))+1,255)&amp;$A67,_datainput!$A$1:$AE$345,4+C$1-1990,FALSE),0))</f>
        <v>0.84221278405795164</v>
      </c>
      <c r="D67" s="114">
        <f ca="1">MAX(0,IFERROR(VLOOKUP(MID(CELL("filename",$A$1),FIND("]",CELL("filename",$A$1))+1,255)&amp;$A67,_datainput!$A$1:$AE$345,4+D$1-1990,FALSE),0))</f>
        <v>0.84927159275819319</v>
      </c>
      <c r="E67" s="114">
        <f t="shared" ref="E67:F67" ca="1" si="70">D67-(D67-$G67)/($G$1-D$1)</f>
        <v>0.8433327581429807</v>
      </c>
      <c r="F67" s="114">
        <f t="shared" ca="1" si="70"/>
        <v>0.8373939235277682</v>
      </c>
      <c r="G67" s="111">
        <f ca="1">INDEX(OFFSET(_summary!$T$26,0,MATCH(MID(CELL("filename",$A$1),FIND("]",CELL("filename",$A$1))+1,255),_summary!$U$25:$AI$25,0),140,1),MATCH($A67,_summary!$U$26:$U$54,0))</f>
        <v>0.83145508891255571</v>
      </c>
      <c r="H67" s="112">
        <f t="shared" ref="H67:L82" ca="1" si="71">G67-5*(G67-$M67)/($M$1-G$1)</f>
        <v>0.83686891784627571</v>
      </c>
      <c r="I67" s="112">
        <f t="shared" ca="1" si="71"/>
        <v>0.84228274677999571</v>
      </c>
      <c r="J67" s="112">
        <f t="shared" ca="1" si="71"/>
        <v>0.84769657571371571</v>
      </c>
      <c r="K67" s="112">
        <f t="shared" ca="1" si="71"/>
        <v>0.8531104046474357</v>
      </c>
      <c r="L67" s="112">
        <f t="shared" ca="1" si="71"/>
        <v>0.85852423358115559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0.86393806251487559</v>
      </c>
    </row>
    <row r="68" spans="1:13" x14ac:dyDescent="0.25">
      <c r="A68" t="s">
        <v>11</v>
      </c>
      <c r="B68">
        <f t="shared" si="31"/>
        <v>3</v>
      </c>
      <c r="C68" s="114">
        <f ca="1">MAX(0,IFERROR(VLOOKUP(MID(CELL("filename",$A$1),FIND("]",CELL("filename",$A$1))+1,255)&amp;$A68,_datainput!$A$1:$AE$345,4+C$1-1990,FALSE),0))</f>
        <v>0.5061825534842076</v>
      </c>
      <c r="D68" s="114">
        <f ca="1">MAX(0,IFERROR(VLOOKUP(MID(CELL("filename",$A$1),FIND("]",CELL("filename",$A$1))+1,255)&amp;$A68,_datainput!$A$1:$AE$345,4+D$1-1990,FALSE),0))</f>
        <v>0.48894060647704157</v>
      </c>
      <c r="E68" s="114">
        <f t="shared" ref="E68:F68" ca="1" si="72">D68-(D68-$G68)/($G$1-D$1)</f>
        <v>0.49041996040937336</v>
      </c>
      <c r="F68" s="114">
        <f t="shared" ca="1" si="72"/>
        <v>0.49189931434170514</v>
      </c>
      <c r="G68" s="111">
        <f ca="1">INDEX(OFFSET(_summary!$T$26,0,MATCH(MID(CELL("filename",$A$1),FIND("]",CELL("filename",$A$1))+1,255),_summary!$U$25:$AI$25,0),140,1),MATCH($A68,_summary!$U$26:$U$54,0))</f>
        <v>0.49337866827403692</v>
      </c>
      <c r="H68" s="112">
        <f t="shared" ca="1" si="71"/>
        <v>0.50030785854175397</v>
      </c>
      <c r="I68" s="112">
        <f t="shared" ca="1" si="71"/>
        <v>0.50723704880947107</v>
      </c>
      <c r="J68" s="112">
        <f t="shared" ca="1" si="71"/>
        <v>0.51416623907718817</v>
      </c>
      <c r="K68" s="112">
        <f t="shared" ca="1" si="71"/>
        <v>0.52109542934490516</v>
      </c>
      <c r="L68" s="112">
        <f t="shared" ca="1" si="71"/>
        <v>0.52802461961262215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0.53495380988033925</v>
      </c>
    </row>
    <row r="69" spans="1:13" x14ac:dyDescent="0.25">
      <c r="A69" t="s">
        <v>3</v>
      </c>
      <c r="B69">
        <f t="shared" si="31"/>
        <v>3</v>
      </c>
      <c r="C69" s="114">
        <f ca="1">MAX(0,IFERROR(VLOOKUP(MID(CELL("filename",$A$1),FIND("]",CELL("filename",$A$1))+1,255)&amp;$A69,_datainput!$A$1:$AE$345,4+C$1-1990,FALSE),0))</f>
        <v>0.29047911660922698</v>
      </c>
      <c r="D69" s="114">
        <f ca="1">MAX(0,IFERROR(VLOOKUP(MID(CELL("filename",$A$1),FIND("]",CELL("filename",$A$1))+1,255)&amp;$A69,_datainput!$A$1:$AE$345,4+D$1-1990,FALSE),0))</f>
        <v>0.28604027621470463</v>
      </c>
      <c r="E69" s="114">
        <f t="shared" ref="E69:F69" ca="1" si="73">D69-(D69-$G69)/($G$1-D$1)</f>
        <v>0.27932124093670113</v>
      </c>
      <c r="F69" s="114">
        <f t="shared" ca="1" si="73"/>
        <v>0.27260220565869764</v>
      </c>
      <c r="G69" s="111">
        <f ca="1">INDEX(OFFSET(_summary!$T$26,0,MATCH(MID(CELL("filename",$A$1),FIND("]",CELL("filename",$A$1))+1,255),_summary!$U$25:$AI$25,0),140,1),MATCH($A69,_summary!$U$26:$U$54,0))</f>
        <v>0.2658831703806942</v>
      </c>
      <c r="H69" s="112">
        <f t="shared" ca="1" si="71"/>
        <v>0.28776632015749509</v>
      </c>
      <c r="I69" s="112">
        <f t="shared" ca="1" si="71"/>
        <v>0.30964946993429598</v>
      </c>
      <c r="J69" s="112">
        <f t="shared" ca="1" si="71"/>
        <v>0.33153261971109682</v>
      </c>
      <c r="K69" s="112">
        <f t="shared" ca="1" si="71"/>
        <v>0.35341576948789771</v>
      </c>
      <c r="L69" s="112">
        <f t="shared" ca="1" si="71"/>
        <v>0.3752989192646986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0.39718206904149944</v>
      </c>
    </row>
    <row r="70" spans="1:13" x14ac:dyDescent="0.25">
      <c r="A70" t="s">
        <v>2</v>
      </c>
      <c r="B70">
        <f t="shared" si="31"/>
        <v>3</v>
      </c>
      <c r="C70" s="114">
        <f ca="1">MAX(0,IFERROR(VLOOKUP(MID(CELL("filename",$A$1),FIND("]",CELL("filename",$A$1))+1,255)&amp;$A70,_datainput!$A$1:$AE$345,4+C$1-1990,FALSE),0))</f>
        <v>0.15061485460392313</v>
      </c>
      <c r="D70" s="114">
        <f ca="1">MAX(0,IFERROR(VLOOKUP(MID(CELL("filename",$A$1),FIND("]",CELL("filename",$A$1))+1,255)&amp;$A70,_datainput!$A$1:$AE$345,4+D$1-1990,FALSE),0))</f>
        <v>0.14791478197862273</v>
      </c>
      <c r="E70" s="114">
        <f t="shared" ref="E70:F70" ca="1" si="74">D70-(D70-$G70)/($G$1-D$1)</f>
        <v>0.14303153887904871</v>
      </c>
      <c r="F70" s="114">
        <f t="shared" ca="1" si="74"/>
        <v>0.13814829577947468</v>
      </c>
      <c r="G70" s="111">
        <f ca="1">INDEX(OFFSET(_summary!$T$26,0,MATCH(MID(CELL("filename",$A$1),FIND("]",CELL("filename",$A$1))+1,255),_summary!$U$25:$AI$25,0),140,1),MATCH($A70,_summary!$U$26:$U$54,0))</f>
        <v>0.13326505267990063</v>
      </c>
      <c r="H70" s="112">
        <f t="shared" ca="1" si="71"/>
        <v>0.16368354493954099</v>
      </c>
      <c r="I70" s="112">
        <f t="shared" ca="1" si="71"/>
        <v>0.19410203719918134</v>
      </c>
      <c r="J70" s="112">
        <f t="shared" ca="1" si="71"/>
        <v>0.2245205294588217</v>
      </c>
      <c r="K70" s="112">
        <f t="shared" ca="1" si="71"/>
        <v>0.25493902171846206</v>
      </c>
      <c r="L70" s="112">
        <f t="shared" ca="1" si="71"/>
        <v>0.28535751397810238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0.31577600623774277</v>
      </c>
    </row>
    <row r="71" spans="1:13" x14ac:dyDescent="0.25">
      <c r="A71" t="s">
        <v>16</v>
      </c>
      <c r="B71">
        <f t="shared" si="31"/>
        <v>3</v>
      </c>
      <c r="C71" s="114">
        <f ca="1">MAX(0,IFERROR(VLOOKUP(MID(CELL("filename",$A$1),FIND("]",CELL("filename",$A$1))+1,255)&amp;$A71,_datainput!$A$1:$AE$345,4+C$1-1990,FALSE),0))</f>
        <v>0.30836810321219488</v>
      </c>
      <c r="D71" s="114">
        <f ca="1">MAX(0,IFERROR(VLOOKUP(MID(CELL("filename",$A$1),FIND("]",CELL("filename",$A$1))+1,255)&amp;$A71,_datainput!$A$1:$AE$345,4+D$1-1990,FALSE),0))</f>
        <v>0.3119888474507318</v>
      </c>
      <c r="E71" s="114">
        <f t="shared" ref="E71:F71" ca="1" si="75">D71-(D71-$G71)/($G$1-D$1)</f>
        <v>0.34411474688166344</v>
      </c>
      <c r="F71" s="114">
        <f t="shared" ca="1" si="75"/>
        <v>0.37624064631259513</v>
      </c>
      <c r="G71" s="111">
        <f ca="1">INDEX(OFFSET(_summary!$T$26,0,MATCH(MID(CELL("filename",$A$1),FIND("]",CELL("filename",$A$1))+1,255),_summary!$U$25:$AI$25,0),140,1),MATCH($A71,_summary!$U$26:$U$54,0))</f>
        <v>0.40836654574352677</v>
      </c>
      <c r="H71" s="112">
        <f t="shared" ca="1" si="71"/>
        <v>0.42905059484788066</v>
      </c>
      <c r="I71" s="112">
        <f t="shared" ca="1" si="71"/>
        <v>0.4497346439522345</v>
      </c>
      <c r="J71" s="112">
        <f t="shared" ca="1" si="71"/>
        <v>0.47041869305658834</v>
      </c>
      <c r="K71" s="112">
        <f t="shared" ca="1" si="71"/>
        <v>0.49110274216094224</v>
      </c>
      <c r="L71" s="112">
        <f t="shared" ca="1" si="71"/>
        <v>0.51178679126529614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0.53247084036964998</v>
      </c>
    </row>
    <row r="72" spans="1:13" x14ac:dyDescent="0.25">
      <c r="A72" t="s">
        <v>15</v>
      </c>
      <c r="B72">
        <f t="shared" si="31"/>
        <v>3</v>
      </c>
      <c r="C72" s="114">
        <f ca="1">MAX(0,IFERROR(VLOOKUP(MID(CELL("filename",$A$1),FIND("]",CELL("filename",$A$1))+1,255)&amp;$A72,_datainput!$A$1:$AE$345,4+C$1-1990,FALSE),0))</f>
        <v>0.40707772729406694</v>
      </c>
      <c r="D72" s="114">
        <f ca="1">MAX(0,IFERROR(VLOOKUP(MID(CELL("filename",$A$1),FIND("]",CELL("filename",$A$1))+1,255)&amp;$A72,_datainput!$A$1:$AE$345,4+D$1-1990,FALSE),0))</f>
        <v>0.37842021375976037</v>
      </c>
      <c r="E72" s="114">
        <f t="shared" ref="E72:F72" ca="1" si="76">D72-(D72-$G72)/($G$1-D$1)</f>
        <v>0.41011906314468388</v>
      </c>
      <c r="F72" s="114">
        <f t="shared" ca="1" si="76"/>
        <v>0.44181791252960734</v>
      </c>
      <c r="G72" s="111">
        <f ca="1">INDEX(OFFSET(_summary!$T$26,0,MATCH(MID(CELL("filename",$A$1),FIND("]",CELL("filename",$A$1))+1,255),_summary!$U$25:$AI$25,0),140,1),MATCH($A72,_summary!$U$26:$U$54,0))</f>
        <v>0.47351676191453085</v>
      </c>
      <c r="H72" s="112">
        <f t="shared" ca="1" si="71"/>
        <v>0.49334388404338908</v>
      </c>
      <c r="I72" s="112">
        <f t="shared" ca="1" si="71"/>
        <v>0.51317100617224731</v>
      </c>
      <c r="J72" s="112">
        <f t="shared" ca="1" si="71"/>
        <v>0.53299812830110549</v>
      </c>
      <c r="K72" s="112">
        <f t="shared" ca="1" si="71"/>
        <v>0.55282525042996367</v>
      </c>
      <c r="L72" s="112">
        <f t="shared" ca="1" si="71"/>
        <v>0.57265237255882195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0.59247949468768013</v>
      </c>
    </row>
    <row r="73" spans="1:13" x14ac:dyDescent="0.25">
      <c r="A73" t="s">
        <v>18</v>
      </c>
      <c r="B73">
        <f t="shared" si="31"/>
        <v>3</v>
      </c>
      <c r="C73" s="114">
        <f ca="1">MAX(0,IFERROR(VLOOKUP(MID(CELL("filename",$A$1),FIND("]",CELL("filename",$A$1))+1,255)&amp;$A73,_datainput!$A$1:$AE$345,4+C$1-1990,FALSE),0))</f>
        <v>1.5910248011218216E-2</v>
      </c>
      <c r="D73" s="114">
        <f ca="1">MAX(0,IFERROR(VLOOKUP(MID(CELL("filename",$A$1),FIND("]",CELL("filename",$A$1))+1,255)&amp;$A73,_datainput!$A$1:$AE$345,4+D$1-1990,FALSE),0))</f>
        <v>1.3980804983952693E-2</v>
      </c>
      <c r="E73" s="114">
        <f t="shared" ref="E73:F73" ca="1" si="77">D73-(D73-$G73)/($G$1-D$1)</f>
        <v>1.387038077741169E-2</v>
      </c>
      <c r="F73" s="114">
        <f t="shared" ca="1" si="77"/>
        <v>1.3759956570870688E-2</v>
      </c>
      <c r="G73" s="111">
        <f ca="1">INDEX(OFFSET(_summary!$T$26,0,MATCH(MID(CELL("filename",$A$1),FIND("]",CELL("filename",$A$1))+1,255),_summary!$U$25:$AI$25,0),140,1),MATCH($A73,_summary!$U$26:$U$54,0))</f>
        <v>1.3649532364329685E-2</v>
      </c>
      <c r="H73" s="112">
        <f t="shared" ca="1" si="71"/>
        <v>5.1733716089442917E-2</v>
      </c>
      <c r="I73" s="112">
        <f t="shared" ca="1" si="71"/>
        <v>8.9817899814556151E-2</v>
      </c>
      <c r="J73" s="112">
        <f t="shared" ca="1" si="71"/>
        <v>0.12790208353966939</v>
      </c>
      <c r="K73" s="112">
        <f t="shared" ca="1" si="71"/>
        <v>0.16598626726478263</v>
      </c>
      <c r="L73" s="112">
        <f t="shared" ca="1" si="71"/>
        <v>0.20407045098989585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0.24215463471500909</v>
      </c>
    </row>
    <row r="74" spans="1:13" x14ac:dyDescent="0.25">
      <c r="A74" t="s">
        <v>5</v>
      </c>
      <c r="B74">
        <f t="shared" si="31"/>
        <v>3</v>
      </c>
      <c r="C74" s="114">
        <f ca="1">MAX(0,IFERROR(VLOOKUP(MID(CELL("filename",$A$1),FIND("]",CELL("filename",$A$1))+1,255)&amp;$A74,_datainput!$A$1:$AE$345,4+C$1-1990,FALSE),0))</f>
        <v>0.27258407758387604</v>
      </c>
      <c r="D74" s="114">
        <f ca="1">MAX(0,IFERROR(VLOOKUP(MID(CELL("filename",$A$1),FIND("]",CELL("filename",$A$1))+1,255)&amp;$A74,_datainput!$A$1:$AE$345,4+D$1-1990,FALSE),0))</f>
        <v>0.2913378960886972</v>
      </c>
      <c r="E74" s="114">
        <f t="shared" ref="E74:F74" ca="1" si="78">D74-(D74-$G74)/($G$1-D$1)</f>
        <v>0.28574539679678768</v>
      </c>
      <c r="F74" s="114">
        <f t="shared" ca="1" si="78"/>
        <v>0.28015289750487815</v>
      </c>
      <c r="G74" s="111">
        <f ca="1">INDEX(OFFSET(_summary!$T$26,0,MATCH(MID(CELL("filename",$A$1),FIND("]",CELL("filename",$A$1))+1,255),_summary!$U$25:$AI$25,0),140,1),MATCH($A74,_summary!$U$26:$U$54,0))</f>
        <v>0.27456039821296857</v>
      </c>
      <c r="H74" s="112">
        <f t="shared" ca="1" si="71"/>
        <v>0.30151933023580074</v>
      </c>
      <c r="I74" s="112">
        <f t="shared" ca="1" si="71"/>
        <v>0.32847826225863291</v>
      </c>
      <c r="J74" s="112">
        <f t="shared" ca="1" si="71"/>
        <v>0.35543719428146509</v>
      </c>
      <c r="K74" s="112">
        <f t="shared" ca="1" si="71"/>
        <v>0.38239612630429726</v>
      </c>
      <c r="L74" s="112">
        <f t="shared" ca="1" si="71"/>
        <v>0.40935505832712948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0.43631399034996166</v>
      </c>
    </row>
    <row r="75" spans="1:13" x14ac:dyDescent="0.25">
      <c r="A75" t="s">
        <v>23</v>
      </c>
      <c r="B75">
        <f t="shared" si="31"/>
        <v>3</v>
      </c>
      <c r="C75" s="114">
        <f ca="1">MAX(0,IFERROR(VLOOKUP(MID(CELL("filename",$A$1),FIND("]",CELL("filename",$A$1))+1,255)&amp;$A75,_datainput!$A$1:$AE$345,4+C$1-1990,FALSE),0))</f>
        <v>0.7507645549591635</v>
      </c>
      <c r="D75" s="114">
        <f ca="1">MAX(0,IFERROR(VLOOKUP(MID(CELL("filename",$A$1),FIND("]",CELL("filename",$A$1))+1,255)&amp;$A75,_datainput!$A$1:$AE$345,4+D$1-1990,FALSE),0))</f>
        <v>0.76571084607395612</v>
      </c>
      <c r="E75" s="114">
        <f t="shared" ref="E75:F75" ca="1" si="79">D75-(D75-$G75)/($G$1-D$1)</f>
        <v>0.7754151383001936</v>
      </c>
      <c r="F75" s="114">
        <f t="shared" ca="1" si="79"/>
        <v>0.78511943052643107</v>
      </c>
      <c r="G75" s="111">
        <f ca="1">INDEX(OFFSET(_summary!$T$26,0,MATCH(MID(CELL("filename",$A$1),FIND("]",CELL("filename",$A$1))+1,255),_summary!$U$25:$AI$25,0),140,1),MATCH($A75,_summary!$U$26:$U$54,0))</f>
        <v>0.79482372275266855</v>
      </c>
      <c r="H75" s="112">
        <f t="shared" ca="1" si="71"/>
        <v>0.80233802829835421</v>
      </c>
      <c r="I75" s="112">
        <f t="shared" ca="1" si="71"/>
        <v>0.80985233384403987</v>
      </c>
      <c r="J75" s="112">
        <f t="shared" ca="1" si="71"/>
        <v>0.81736663938972554</v>
      </c>
      <c r="K75" s="112">
        <f t="shared" ca="1" si="71"/>
        <v>0.8248809449354112</v>
      </c>
      <c r="L75" s="112">
        <f t="shared" ca="1" si="71"/>
        <v>0.83239525048109697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0.83990955602678263</v>
      </c>
    </row>
    <row r="76" spans="1:13" x14ac:dyDescent="0.25">
      <c r="A76" t="s">
        <v>24</v>
      </c>
      <c r="B76">
        <f t="shared" si="31"/>
        <v>3</v>
      </c>
      <c r="C76" s="114">
        <f ca="1">MAX(0,IFERROR(VLOOKUP(MID(CELL("filename",$A$1),FIND("]",CELL("filename",$A$1))+1,255)&amp;$A76,_datainput!$A$1:$AE$345,4+C$1-1990,FALSE),0))</f>
        <v>0.69415875722917053</v>
      </c>
      <c r="D76" s="114">
        <f ca="1">MAX(0,IFERROR(VLOOKUP(MID(CELL("filename",$A$1),FIND("]",CELL("filename",$A$1))+1,255)&amp;$A76,_datainput!$A$1:$AE$345,4+D$1-1990,FALSE),0))</f>
        <v>0.66911398918434806</v>
      </c>
      <c r="E76" s="114">
        <f t="shared" ref="E76:F76" ca="1" si="80">D76-(D76-$G76)/($G$1-D$1)</f>
        <v>0.68845164437728357</v>
      </c>
      <c r="F76" s="114">
        <f t="shared" ca="1" si="80"/>
        <v>0.70778929957021908</v>
      </c>
      <c r="G76" s="111">
        <f ca="1">INDEX(OFFSET(_summary!$T$26,0,MATCH(MID(CELL("filename",$A$1),FIND("]",CELL("filename",$A$1))+1,255),_summary!$U$25:$AI$25,0),140,1),MATCH($A76,_summary!$U$26:$U$54,0))</f>
        <v>0.72712695476315448</v>
      </c>
      <c r="H76" s="112">
        <f t="shared" ca="1" si="71"/>
        <v>0.73807288071221722</v>
      </c>
      <c r="I76" s="112">
        <f t="shared" ca="1" si="71"/>
        <v>0.74901880666127996</v>
      </c>
      <c r="J76" s="112">
        <f t="shared" ca="1" si="71"/>
        <v>0.7599647326103427</v>
      </c>
      <c r="K76" s="112">
        <f t="shared" ca="1" si="71"/>
        <v>0.77091065855940555</v>
      </c>
      <c r="L76" s="112">
        <f t="shared" ca="1" si="71"/>
        <v>0.7818565845084684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0.79280251045753114</v>
      </c>
    </row>
    <row r="77" spans="1:13" x14ac:dyDescent="0.25">
      <c r="A77" t="s">
        <v>27</v>
      </c>
      <c r="B77">
        <f t="shared" si="31"/>
        <v>3</v>
      </c>
      <c r="C77" s="114">
        <f ca="1">MAX(0,IFERROR(VLOOKUP(MID(CELL("filename",$A$1),FIND("]",CELL("filename",$A$1))+1,255)&amp;$A77,_datainput!$A$1:$AE$345,4+C$1-1990,FALSE),0))</f>
        <v>5.6689073296471298E-2</v>
      </c>
      <c r="D77" s="114">
        <f ca="1">MAX(0,IFERROR(VLOOKUP(MID(CELL("filename",$A$1),FIND("]",CELL("filename",$A$1))+1,255)&amp;$A77,_datainput!$A$1:$AE$345,4+D$1-1990,FALSE),0))</f>
        <v>5.8983611685671324E-2</v>
      </c>
      <c r="E77" s="114">
        <f t="shared" ref="E77:F77" ca="1" si="81">D77-(D77-$G77)/($G$1-D$1)</f>
        <v>5.4214103345639378E-2</v>
      </c>
      <c r="F77" s="114">
        <f t="shared" ca="1" si="81"/>
        <v>4.9444595005607439E-2</v>
      </c>
      <c r="G77" s="111">
        <f ca="1">INDEX(OFFSET(_summary!$T$26,0,MATCH(MID(CELL("filename",$A$1),FIND("]",CELL("filename",$A$1))+1,255),_summary!$U$25:$AI$25,0),140,1),MATCH($A77,_summary!$U$26:$U$54,0))</f>
        <v>4.4675086665575493E-2</v>
      </c>
      <c r="H77" s="112">
        <f t="shared" ca="1" si="71"/>
        <v>7.8271092849028306E-2</v>
      </c>
      <c r="I77" s="112">
        <f t="shared" ca="1" si="71"/>
        <v>0.11186709903248113</v>
      </c>
      <c r="J77" s="112">
        <f t="shared" ca="1" si="71"/>
        <v>0.14546310521593392</v>
      </c>
      <c r="K77" s="112">
        <f t="shared" ca="1" si="71"/>
        <v>0.17905911139938674</v>
      </c>
      <c r="L77" s="112">
        <f t="shared" ca="1" si="71"/>
        <v>0.21265511758283956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0.24625112376629235</v>
      </c>
    </row>
    <row r="78" spans="1:13" x14ac:dyDescent="0.25">
      <c r="A78" t="s">
        <v>29</v>
      </c>
      <c r="B78">
        <f t="shared" si="31"/>
        <v>3</v>
      </c>
      <c r="C78" s="114">
        <f ca="1">MAX(0,IFERROR(VLOOKUP(MID(CELL("filename",$A$1),FIND("]",CELL("filename",$A$1))+1,255)&amp;$A78,_datainput!$A$1:$AE$345,4+C$1-1990,FALSE),0))</f>
        <v>6.3531979422861429E-2</v>
      </c>
      <c r="D78" s="114">
        <f ca="1">MAX(0,IFERROR(VLOOKUP(MID(CELL("filename",$A$1),FIND("]",CELL("filename",$A$1))+1,255)&amp;$A78,_datainput!$A$1:$AE$345,4+D$1-1990,FALSE),0))</f>
        <v>7.9517172011094844E-2</v>
      </c>
      <c r="E78" s="114">
        <f t="shared" ref="E78:F78" ca="1" si="82">D78-(D78-$G78)/($G$1-D$1)</f>
        <v>7.7261744632286133E-2</v>
      </c>
      <c r="F78" s="114">
        <f t="shared" ca="1" si="82"/>
        <v>7.5006317253477423E-2</v>
      </c>
      <c r="G78" s="111">
        <f ca="1">INDEX(OFFSET(_summary!$T$26,0,MATCH(MID(CELL("filename",$A$1),FIND("]",CELL("filename",$A$1))+1,255),_summary!$U$25:$AI$25,0),140,1),MATCH($A78,_summary!$U$26:$U$54,0))</f>
        <v>7.2750889874668712E-2</v>
      </c>
      <c r="H78" s="112">
        <f t="shared" ca="1" si="71"/>
        <v>9.6974007021006225E-2</v>
      </c>
      <c r="I78" s="112">
        <f t="shared" ca="1" si="71"/>
        <v>0.12119712416734375</v>
      </c>
      <c r="J78" s="112">
        <f t="shared" ca="1" si="71"/>
        <v>0.14542024131368128</v>
      </c>
      <c r="K78" s="112">
        <f t="shared" ca="1" si="71"/>
        <v>0.16964335846001879</v>
      </c>
      <c r="L78" s="112">
        <f t="shared" ca="1" si="71"/>
        <v>0.19386647560635634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0.21808959275269385</v>
      </c>
    </row>
    <row r="79" spans="1:13" x14ac:dyDescent="0.25">
      <c r="A79" t="s">
        <v>8</v>
      </c>
      <c r="B79">
        <f t="shared" si="31"/>
        <v>3</v>
      </c>
      <c r="C79" s="114">
        <f ca="1">MAX(0,IFERROR(VLOOKUP(MID(CELL("filename",$A$1),FIND("]",CELL("filename",$A$1))+1,255)&amp;$A79,_datainput!$A$1:$AE$345,4+C$1-1990,FALSE),0))</f>
        <v>6.4310536336296076E-2</v>
      </c>
      <c r="D79" s="114">
        <f ca="1">MAX(0,IFERROR(VLOOKUP(MID(CELL("filename",$A$1),FIND("]",CELL("filename",$A$1))+1,255)&amp;$A79,_datainput!$A$1:$AE$345,4+D$1-1990,FALSE),0))</f>
        <v>6.7418749910448078E-2</v>
      </c>
      <c r="E79" s="114">
        <f t="shared" ref="E79:F79" ca="1" si="83">D79-(D79-$G79)/($G$1-D$1)</f>
        <v>6.1665204224032349E-2</v>
      </c>
      <c r="F79" s="114">
        <f t="shared" ca="1" si="83"/>
        <v>5.5911658537616621E-2</v>
      </c>
      <c r="G79" s="111">
        <f ca="1">INDEX(OFFSET(_summary!$T$26,0,MATCH(MID(CELL("filename",$A$1),FIND("]",CELL("filename",$A$1))+1,255),_summary!$U$25:$AI$25,0),140,1),MATCH($A79,_summary!$U$26:$U$54,0))</f>
        <v>5.0158112851200899E-2</v>
      </c>
      <c r="H79" s="112">
        <f t="shared" ca="1" si="71"/>
        <v>8.449374879138713E-2</v>
      </c>
      <c r="I79" s="112">
        <f t="shared" ca="1" si="71"/>
        <v>0.11882938473157335</v>
      </c>
      <c r="J79" s="112">
        <f t="shared" ca="1" si="71"/>
        <v>0.15316502067175958</v>
      </c>
      <c r="K79" s="112">
        <f t="shared" ca="1" si="71"/>
        <v>0.18750065661194579</v>
      </c>
      <c r="L79" s="112">
        <f t="shared" ca="1" si="71"/>
        <v>0.221836292552132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0.25617192849231823</v>
      </c>
    </row>
    <row r="80" spans="1:13" x14ac:dyDescent="0.25">
      <c r="A80" t="s">
        <v>6</v>
      </c>
      <c r="B80">
        <f t="shared" si="31"/>
        <v>3</v>
      </c>
      <c r="C80" s="114">
        <f ca="1">MAX(0,IFERROR(VLOOKUP(MID(CELL("filename",$A$1),FIND("]",CELL("filename",$A$1))+1,255)&amp;$A80,_datainput!$A$1:$AE$345,4+C$1-1990,FALSE),0))</f>
        <v>0.21644486286965484</v>
      </c>
      <c r="D80" s="114">
        <f ca="1">MAX(0,IFERROR(VLOOKUP(MID(CELL("filename",$A$1),FIND("]",CELL("filename",$A$1))+1,255)&amp;$A80,_datainput!$A$1:$AE$345,4+D$1-1990,FALSE),0))</f>
        <v>0.21200636222297872</v>
      </c>
      <c r="E80" s="114">
        <f t="shared" ref="E80:F80" ca="1" si="84">D80-(D80-$G80)/($G$1-D$1)</f>
        <v>0.214250651753362</v>
      </c>
      <c r="F80" s="114">
        <f t="shared" ca="1" si="84"/>
        <v>0.21649494128374525</v>
      </c>
      <c r="G80" s="111">
        <f ca="1">INDEX(OFFSET(_summary!$T$26,0,MATCH(MID(CELL("filename",$A$1),FIND("]",CELL("filename",$A$1))+1,255),_summary!$U$25:$AI$25,0),140,1),MATCH($A80,_summary!$U$26:$U$54,0))</f>
        <v>0.21873923081412852</v>
      </c>
      <c r="H80" s="112">
        <f t="shared" ca="1" si="71"/>
        <v>0.2551930392547424</v>
      </c>
      <c r="I80" s="112">
        <f t="shared" ca="1" si="71"/>
        <v>0.29164684769535626</v>
      </c>
      <c r="J80" s="112">
        <f t="shared" ca="1" si="71"/>
        <v>0.32810065613597011</v>
      </c>
      <c r="K80" s="112">
        <f t="shared" ca="1" si="71"/>
        <v>0.36455446457658397</v>
      </c>
      <c r="L80" s="112">
        <f t="shared" ca="1" si="71"/>
        <v>0.40100827301719788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0.43746208145781174</v>
      </c>
    </row>
    <row r="81" spans="1:13" x14ac:dyDescent="0.25">
      <c r="A81" t="s">
        <v>21</v>
      </c>
      <c r="B81">
        <f t="shared" si="31"/>
        <v>3</v>
      </c>
      <c r="C81" s="114">
        <f ca="1">MAX(0,IFERROR(VLOOKUP(MID(CELL("filename",$A$1),FIND("]",CELL("filename",$A$1))+1,255)&amp;$A81,_datainput!$A$1:$AE$345,4+C$1-1990,FALSE),0))</f>
        <v>0.73859911849945847</v>
      </c>
      <c r="D81" s="114">
        <f ca="1">MAX(0,IFERROR(VLOOKUP(MID(CELL("filename",$A$1),FIND("]",CELL("filename",$A$1))+1,255)&amp;$A81,_datainput!$A$1:$AE$345,4+D$1-1990,FALSE),0))</f>
        <v>0.74362166911910021</v>
      </c>
      <c r="E81" s="114">
        <f t="shared" ref="E81:F81" ca="1" si="85">D81-(D81-$G81)/($G$1-D$1)</f>
        <v>0.74197200532020224</v>
      </c>
      <c r="F81" s="114">
        <f t="shared" ca="1" si="85"/>
        <v>0.74032234152130427</v>
      </c>
      <c r="G81" s="111">
        <f ca="1">INDEX(OFFSET(_summary!$T$26,0,MATCH(MID(CELL("filename",$A$1),FIND("]",CELL("filename",$A$1))+1,255),_summary!$U$25:$AI$25,0),140,1),MATCH($A81,_summary!$U$26:$U$54,0))</f>
        <v>0.73867267772240641</v>
      </c>
      <c r="H81" s="112">
        <f t="shared" ca="1" si="71"/>
        <v>0.74730981514157202</v>
      </c>
      <c r="I81" s="112">
        <f t="shared" ca="1" si="71"/>
        <v>0.75594695256073763</v>
      </c>
      <c r="J81" s="112">
        <f t="shared" ca="1" si="71"/>
        <v>0.76458408997990324</v>
      </c>
      <c r="K81" s="112">
        <f t="shared" ca="1" si="71"/>
        <v>0.77322122739906896</v>
      </c>
      <c r="L81" s="112">
        <f t="shared" ca="1" si="71"/>
        <v>0.78185836481823467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0.79049550223740028</v>
      </c>
    </row>
    <row r="82" spans="1:13" x14ac:dyDescent="0.25">
      <c r="A82" t="s">
        <v>10</v>
      </c>
      <c r="B82">
        <f t="shared" si="31"/>
        <v>3</v>
      </c>
      <c r="C82" s="114">
        <f ca="1">MAX(0,IFERROR(VLOOKUP(MID(CELL("filename",$A$1),FIND("]",CELL("filename",$A$1))+1,255)&amp;$A82,_datainput!$A$1:$AE$345,4+C$1-1990,FALSE),0))</f>
        <v>0.54900659074543512</v>
      </c>
      <c r="D82" s="114">
        <f ca="1">MAX(0,IFERROR(VLOOKUP(MID(CELL("filename",$A$1),FIND("]",CELL("filename",$A$1))+1,255)&amp;$A82,_datainput!$A$1:$AE$345,4+D$1-1990,FALSE),0))</f>
        <v>0.54322064459380393</v>
      </c>
      <c r="E82" s="114">
        <f t="shared" ref="E82:F82" ca="1" si="86">D82-(D82-$G82)/($G$1-D$1)</f>
        <v>0.54576040279810945</v>
      </c>
      <c r="F82" s="114">
        <f t="shared" ca="1" si="86"/>
        <v>0.54830016100241497</v>
      </c>
      <c r="G82" s="111">
        <f ca="1">INDEX(OFFSET(_summary!$T$26,0,MATCH(MID(CELL("filename",$A$1),FIND("]",CELL("filename",$A$1))+1,255),_summary!$U$25:$AI$25,0),140,1),MATCH($A82,_summary!$U$26:$U$54,0))</f>
        <v>0.55083991920672049</v>
      </c>
      <c r="H82" s="112">
        <f t="shared" ca="1" si="71"/>
        <v>0.56680961928165752</v>
      </c>
      <c r="I82" s="112">
        <f t="shared" ca="1" si="71"/>
        <v>0.58277931935659455</v>
      </c>
      <c r="J82" s="112">
        <f t="shared" ca="1" si="71"/>
        <v>0.59874901943153158</v>
      </c>
      <c r="K82" s="112">
        <f t="shared" ca="1" si="71"/>
        <v>0.61471871950646861</v>
      </c>
      <c r="L82" s="112">
        <f t="shared" ca="1" si="71"/>
        <v>0.63068841958140553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0.64665811965634257</v>
      </c>
    </row>
    <row r="83" spans="1:13" x14ac:dyDescent="0.25">
      <c r="A83" t="s">
        <v>20</v>
      </c>
      <c r="B83">
        <f t="shared" si="31"/>
        <v>3</v>
      </c>
      <c r="C83" s="114">
        <f ca="1">MAX(0,IFERROR(VLOOKUP(MID(CELL("filename",$A$1),FIND("]",CELL("filename",$A$1))+1,255)&amp;$A83,_datainput!$A$1:$AE$345,4+C$1-1990,FALSE),0))</f>
        <v>2.9614249091326247E-2</v>
      </c>
      <c r="D83" s="114">
        <f ca="1">MAX(0,IFERROR(VLOOKUP(MID(CELL("filename",$A$1),FIND("]",CELL("filename",$A$1))+1,255)&amp;$A83,_datainput!$A$1:$AE$345,4+D$1-1990,FALSE),0))</f>
        <v>2.9656473398205499E-2</v>
      </c>
      <c r="E83" s="114">
        <f t="shared" ref="E83:F83" ca="1" si="87">D83-(D83-$G83)/($G$1-D$1)</f>
        <v>3.1295002358286472E-2</v>
      </c>
      <c r="F83" s="114">
        <f t="shared" ca="1" si="87"/>
        <v>3.2933531318367446E-2</v>
      </c>
      <c r="G83" s="111">
        <f ca="1">INDEX(OFFSET(_summary!$T$26,0,MATCH(MID(CELL("filename",$A$1),FIND("]",CELL("filename",$A$1))+1,255),_summary!$U$25:$AI$25,0),140,1),MATCH($A83,_summary!$U$26:$U$54,0))</f>
        <v>3.4572060278448426E-2</v>
      </c>
      <c r="H83" s="112">
        <f t="shared" ref="H83:L98" ca="1" si="88">G83-5*(G83-$M83)/($M$1-G$1)</f>
        <v>6.8247456049765717E-2</v>
      </c>
      <c r="I83" s="112">
        <f t="shared" ca="1" si="88"/>
        <v>0.101922851821083</v>
      </c>
      <c r="J83" s="112">
        <f t="shared" ca="1" si="88"/>
        <v>0.1355982475924003</v>
      </c>
      <c r="K83" s="112">
        <f t="shared" ca="1" si="88"/>
        <v>0.16927364336371759</v>
      </c>
      <c r="L83" s="112">
        <f t="shared" ca="1" si="88"/>
        <v>0.20294903913503487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0.23662443490635215</v>
      </c>
    </row>
    <row r="84" spans="1:13" x14ac:dyDescent="0.25">
      <c r="A84" t="s">
        <v>26</v>
      </c>
      <c r="B84">
        <f t="shared" si="31"/>
        <v>3</v>
      </c>
      <c r="C84" s="114">
        <f ca="1">MAX(0,IFERROR(VLOOKUP(MID(CELL("filename",$A$1),FIND("]",CELL("filename",$A$1))+1,255)&amp;$A84,_datainput!$A$1:$AE$345,4+C$1-1990,FALSE),0))</f>
        <v>0.60734942835716188</v>
      </c>
      <c r="D84" s="114">
        <f ca="1">MAX(0,IFERROR(VLOOKUP(MID(CELL("filename",$A$1),FIND("]",CELL("filename",$A$1))+1,255)&amp;$A84,_datainput!$A$1:$AE$345,4+D$1-1990,FALSE),0))</f>
        <v>0.59600091138908606</v>
      </c>
      <c r="E84" s="114">
        <f t="shared" ref="E84:F84" ca="1" si="89">D84-(D84-$G84)/($G$1-D$1)</f>
        <v>0.60304000519355461</v>
      </c>
      <c r="F84" s="114">
        <f t="shared" ca="1" si="89"/>
        <v>0.61007909899802315</v>
      </c>
      <c r="G84" s="111">
        <f ca="1">INDEX(OFFSET(_summary!$T$26,0,MATCH(MID(CELL("filename",$A$1),FIND("]",CELL("filename",$A$1))+1,255),_summary!$U$25:$AI$25,0),140,1),MATCH($A84,_summary!$U$26:$U$54,0))</f>
        <v>0.61711819280249158</v>
      </c>
      <c r="H84" s="112">
        <f t="shared" ca="1" si="88"/>
        <v>0.62858797756160334</v>
      </c>
      <c r="I84" s="112">
        <f t="shared" ca="1" si="88"/>
        <v>0.6400577623207151</v>
      </c>
      <c r="J84" s="112">
        <f t="shared" ca="1" si="88"/>
        <v>0.65152754707982674</v>
      </c>
      <c r="K84" s="112">
        <f t="shared" ca="1" si="88"/>
        <v>0.6629973318389385</v>
      </c>
      <c r="L84" s="112">
        <f t="shared" ca="1" si="88"/>
        <v>0.67446711659805025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0.6859369013571619</v>
      </c>
    </row>
    <row r="85" spans="1:13" x14ac:dyDescent="0.25">
      <c r="A85" t="s">
        <v>7</v>
      </c>
      <c r="B85">
        <f t="shared" si="31"/>
        <v>3</v>
      </c>
      <c r="C85" s="114">
        <f ca="1">MAX(0,IFERROR(VLOOKUP(MID(CELL("filename",$A$1),FIND("]",CELL("filename",$A$1))+1,255)&amp;$A85,_datainput!$A$1:$AE$345,4+C$1-1990,FALSE),0))</f>
        <v>0.30641885592959883</v>
      </c>
      <c r="D85" s="114">
        <f ca="1">MAX(0,IFERROR(VLOOKUP(MID(CELL("filename",$A$1),FIND("]",CELL("filename",$A$1))+1,255)&amp;$A85,_datainput!$A$1:$AE$345,4+D$1-1990,FALSE),0))</f>
        <v>0.30317865270671523</v>
      </c>
      <c r="E85" s="114">
        <f t="shared" ref="E85:F85" ca="1" si="90">D85-(D85-$G85)/($G$1-D$1)</f>
        <v>0.30751313202999347</v>
      </c>
      <c r="F85" s="114">
        <f t="shared" ca="1" si="90"/>
        <v>0.31184761135327177</v>
      </c>
      <c r="G85" s="111">
        <f ca="1">INDEX(OFFSET(_summary!$T$26,0,MATCH(MID(CELL("filename",$A$1),FIND("]",CELL("filename",$A$1))+1,255),_summary!$U$25:$AI$25,0),140,1),MATCH($A85,_summary!$U$26:$U$54,0))</f>
        <v>0.31618209067655001</v>
      </c>
      <c r="H85" s="112">
        <f t="shared" ca="1" si="88"/>
        <v>0.33651327166956135</v>
      </c>
      <c r="I85" s="112">
        <f t="shared" ca="1" si="88"/>
        <v>0.3568444526625727</v>
      </c>
      <c r="J85" s="112">
        <f t="shared" ca="1" si="88"/>
        <v>0.37717563365558404</v>
      </c>
      <c r="K85" s="112">
        <f t="shared" ca="1" si="88"/>
        <v>0.39750681464859539</v>
      </c>
      <c r="L85" s="112">
        <f t="shared" ca="1" si="88"/>
        <v>0.41783799564160673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0.43816917663461807</v>
      </c>
    </row>
    <row r="86" spans="1:13" x14ac:dyDescent="0.25">
      <c r="A86" t="s">
        <v>9</v>
      </c>
      <c r="B86">
        <f t="shared" si="31"/>
        <v>3</v>
      </c>
      <c r="C86" s="114">
        <f ca="1">MAX(0,IFERROR(VLOOKUP(MID(CELL("filename",$A$1),FIND("]",CELL("filename",$A$1))+1,255)&amp;$A86,_datainput!$A$1:$AE$345,4+C$1-1990,FALSE),0))</f>
        <v>0.32472997965094985</v>
      </c>
      <c r="D86" s="114">
        <f ca="1">MAX(0,IFERROR(VLOOKUP(MID(CELL("filename",$A$1),FIND("]",CELL("filename",$A$1))+1,255)&amp;$A86,_datainput!$A$1:$AE$345,4+D$1-1990,FALSE),0))</f>
        <v>0.32297909043886847</v>
      </c>
      <c r="E86" s="114">
        <f t="shared" ref="E86:F86" ca="1" si="91">D86-(D86-$G86)/($G$1-D$1)</f>
        <v>0.32302742468373408</v>
      </c>
      <c r="F86" s="114">
        <f t="shared" ca="1" si="91"/>
        <v>0.32307575892859963</v>
      </c>
      <c r="G86" s="111">
        <f ca="1">INDEX(OFFSET(_summary!$T$26,0,MATCH(MID(CELL("filename",$A$1),FIND("]",CELL("filename",$A$1))+1,255),_summary!$U$25:$AI$25,0),140,1),MATCH($A86,_summary!$U$26:$U$54,0))</f>
        <v>0.32312409317346524</v>
      </c>
      <c r="H86" s="112">
        <f t="shared" ca="1" si="88"/>
        <v>0.32410219915817229</v>
      </c>
      <c r="I86" s="112">
        <f t="shared" ca="1" si="88"/>
        <v>0.32508030514287933</v>
      </c>
      <c r="J86" s="112">
        <f t="shared" ca="1" si="88"/>
        <v>0.32605841112758638</v>
      </c>
      <c r="K86" s="112">
        <f t="shared" ca="1" si="88"/>
        <v>0.32703651711229342</v>
      </c>
      <c r="L86" s="112">
        <f t="shared" ca="1" si="88"/>
        <v>0.32801462309700047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0.32899272908170746</v>
      </c>
    </row>
    <row r="87" spans="1:13" x14ac:dyDescent="0.25">
      <c r="A87" t="s">
        <v>14</v>
      </c>
      <c r="B87">
        <f t="shared" si="31"/>
        <v>3</v>
      </c>
      <c r="C87" s="114">
        <f ca="1">MAX(0,IFERROR(VLOOKUP(MID(CELL("filename",$A$1),FIND("]",CELL("filename",$A$1))+1,255)&amp;$A87,_datainput!$A$1:$AE$345,4+C$1-1990,FALSE),0))</f>
        <v>0.11004199518583797</v>
      </c>
      <c r="D87" s="114">
        <f ca="1">MAX(0,IFERROR(VLOOKUP(MID(CELL("filename",$A$1),FIND("]",CELL("filename",$A$1))+1,255)&amp;$A87,_datainput!$A$1:$AE$345,4+D$1-1990,FALSE),0))</f>
        <v>0.11004199518583797</v>
      </c>
      <c r="E87" s="114">
        <f t="shared" ref="E87:F87" ca="1" si="92">D87-(D87-$G87)/($G$1-D$1)</f>
        <v>0.10763950055325819</v>
      </c>
      <c r="F87" s="114">
        <f t="shared" ca="1" si="92"/>
        <v>0.10523700592067839</v>
      </c>
      <c r="G87" s="111">
        <f ca="1">INDEX(OFFSET(_summary!$T$26,0,MATCH(MID(CELL("filename",$A$1),FIND("]",CELL("filename",$A$1))+1,255),_summary!$U$25:$AI$25,0),140,1),MATCH($A87,_summary!$U$26:$U$54,0))</f>
        <v>0.1028345112880986</v>
      </c>
      <c r="H87" s="112">
        <f t="shared" ca="1" si="88"/>
        <v>0.13150655178647488</v>
      </c>
      <c r="I87" s="112">
        <f t="shared" ca="1" si="88"/>
        <v>0.16017859228485115</v>
      </c>
      <c r="J87" s="112">
        <f t="shared" ca="1" si="88"/>
        <v>0.18885063278322745</v>
      </c>
      <c r="K87" s="112">
        <f t="shared" ca="1" si="88"/>
        <v>0.21752267328160371</v>
      </c>
      <c r="L87" s="112">
        <f t="shared" ca="1" si="88"/>
        <v>0.24619471377998001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0.27486675427835627</v>
      </c>
    </row>
    <row r="88" spans="1:13" x14ac:dyDescent="0.25">
      <c r="A88" t="s">
        <v>4</v>
      </c>
      <c r="B88">
        <f t="shared" si="31"/>
        <v>3</v>
      </c>
      <c r="C88" s="114">
        <f ca="1">MAX(0,IFERROR(VLOOKUP(MID(CELL("filename",$A$1),FIND("]",CELL("filename",$A$1))+1,255)&amp;$A88,_datainput!$A$1:$AE$345,4+C$1-1990,FALSE),0))</f>
        <v>6.2399317571968968E-2</v>
      </c>
      <c r="D88" s="114">
        <f ca="1">MAX(0,IFERROR(VLOOKUP(MID(CELL("filename",$A$1),FIND("]",CELL("filename",$A$1))+1,255)&amp;$A88,_datainput!$A$1:$AE$345,4+D$1-1990,FALSE),0))</f>
        <v>6.456209277898721E-2</v>
      </c>
      <c r="E88" s="114">
        <f t="shared" ref="E88:F88" ca="1" si="93">D88-(D88-$G88)/($G$1-D$1)</f>
        <v>5.9346073240997894E-2</v>
      </c>
      <c r="F88" s="114">
        <f t="shared" ca="1" si="93"/>
        <v>5.4130053703008579E-2</v>
      </c>
      <c r="G88" s="111">
        <f ca="1">INDEX(OFFSET(_summary!$T$26,0,MATCH(MID(CELL("filename",$A$1),FIND("]",CELL("filename",$A$1))+1,255),_summary!$U$25:$AI$25,0),140,1),MATCH($A88,_summary!$U$26:$U$54,0))</f>
        <v>4.8914034165019257E-2</v>
      </c>
      <c r="H88" s="112">
        <f t="shared" ca="1" si="88"/>
        <v>8.0951372923476025E-2</v>
      </c>
      <c r="I88" s="112">
        <f t="shared" ca="1" si="88"/>
        <v>0.11298871168193279</v>
      </c>
      <c r="J88" s="112">
        <f t="shared" ca="1" si="88"/>
        <v>0.14502605044038958</v>
      </c>
      <c r="K88" s="112">
        <f t="shared" ca="1" si="88"/>
        <v>0.17706338919884634</v>
      </c>
      <c r="L88" s="112">
        <f t="shared" ca="1" si="88"/>
        <v>0.20910072795730311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0.24113806671575988</v>
      </c>
    </row>
    <row r="89" spans="1:13" x14ac:dyDescent="0.25">
      <c r="A89" t="s">
        <v>12</v>
      </c>
      <c r="B89">
        <f t="shared" si="31"/>
        <v>4</v>
      </c>
      <c r="C89" s="114">
        <f ca="1">MAX(0,IFERROR(VLOOKUP(MID(CELL("filename",$A$1),FIND("]",CELL("filename",$A$1))+1,255)&amp;$A89,_datainput!$A$1:$AE$345,4+C$1-1990,FALSE),0))</f>
        <v>0.36596940782316628</v>
      </c>
      <c r="D89" s="114">
        <f ca="1">MAX(0,IFERROR(VLOOKUP(MID(CELL("filename",$A$1),FIND("]",CELL("filename",$A$1))+1,255)&amp;$A89,_datainput!$A$1:$AE$345,4+D$1-1990,FALSE),0))</f>
        <v>0.36441522894688699</v>
      </c>
      <c r="E89" s="114">
        <f t="shared" ref="E89:F89" ca="1" si="94">D89-(D89-$G89)/($G$1-D$1)</f>
        <v>0.36863642259704621</v>
      </c>
      <c r="F89" s="114">
        <f t="shared" ca="1" si="94"/>
        <v>0.37285761624720543</v>
      </c>
      <c r="G89" s="111">
        <f ca="1">INDEX(OFFSET(_summary!$T$26,0,MATCH(MID(CELL("filename",$A$1),FIND("]",CELL("filename",$A$1))+1,255),_summary!$U$25:$AI$25,0),140,1),MATCH($A89,_summary!$U$26:$U$54,0))</f>
        <v>0.37707880989736464</v>
      </c>
      <c r="H89" s="112">
        <f t="shared" ca="1" si="88"/>
        <v>0.39385138732058206</v>
      </c>
      <c r="I89" s="112">
        <f t="shared" ca="1" si="88"/>
        <v>0.41062396474379953</v>
      </c>
      <c r="J89" s="112">
        <f t="shared" ca="1" si="88"/>
        <v>0.42739654216701695</v>
      </c>
      <c r="K89" s="112">
        <f t="shared" ca="1" si="88"/>
        <v>0.44416911959023442</v>
      </c>
      <c r="L89" s="112">
        <f t="shared" ca="1" si="88"/>
        <v>0.46094169701345189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0.47771427443666931</v>
      </c>
    </row>
    <row r="90" spans="1:13" x14ac:dyDescent="0.25">
      <c r="A90" t="s">
        <v>1</v>
      </c>
      <c r="B90">
        <f t="shared" si="31"/>
        <v>4</v>
      </c>
      <c r="C90" s="114">
        <f ca="1">MAX(0,IFERROR(VLOOKUP(MID(CELL("filename",$A$1),FIND("]",CELL("filename",$A$1))+1,255)&amp;$A90,_datainput!$A$1:$AE$345,4+C$1-1990,FALSE),0))</f>
        <v>9.7854898590183759E-2</v>
      </c>
      <c r="D90" s="114">
        <f ca="1">MAX(0,IFERROR(VLOOKUP(MID(CELL("filename",$A$1),FIND("]",CELL("filename",$A$1))+1,255)&amp;$A90,_datainput!$A$1:$AE$345,4+D$1-1990,FALSE),0))</f>
        <v>9.3370535962785453E-2</v>
      </c>
      <c r="E90" s="114">
        <f t="shared" ref="E90:F90" ca="1" si="95">D90-(D90-$G90)/($G$1-D$1)</f>
        <v>9.1017851830211507E-2</v>
      </c>
      <c r="F90" s="114">
        <f t="shared" ca="1" si="95"/>
        <v>8.8665167697637576E-2</v>
      </c>
      <c r="G90" s="111">
        <f ca="1">INDEX(OFFSET(_summary!$T$26,0,MATCH(MID(CELL("filename",$A$1),FIND("]",CELL("filename",$A$1))+1,255),_summary!$U$25:$AI$25,0),140,1),MATCH($A90,_summary!$U$26:$U$54,0))</f>
        <v>8.631248356506363E-2</v>
      </c>
      <c r="H90" s="112">
        <f t="shared" ca="1" si="88"/>
        <v>0.1136470405211534</v>
      </c>
      <c r="I90" s="112">
        <f t="shared" ca="1" si="88"/>
        <v>0.14098159747724318</v>
      </c>
      <c r="J90" s="112">
        <f t="shared" ca="1" si="88"/>
        <v>0.16831615443333295</v>
      </c>
      <c r="K90" s="112">
        <f t="shared" ca="1" si="88"/>
        <v>0.19565071138942272</v>
      </c>
      <c r="L90" s="112">
        <f t="shared" ca="1" si="88"/>
        <v>0.22298526834551249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0.25031982530160229</v>
      </c>
    </row>
    <row r="91" spans="1:13" x14ac:dyDescent="0.25">
      <c r="A91" t="s">
        <v>19</v>
      </c>
      <c r="B91">
        <f t="shared" si="31"/>
        <v>4</v>
      </c>
      <c r="C91" s="114">
        <f ca="1">MAX(0,IFERROR(VLOOKUP(MID(CELL("filename",$A$1),FIND("]",CELL("filename",$A$1))+1,255)&amp;$A91,_datainput!$A$1:$AE$345,4+C$1-1990,FALSE),0))</f>
        <v>0.71243808931522501</v>
      </c>
      <c r="D91" s="114">
        <f ca="1">MAX(0,IFERROR(VLOOKUP(MID(CELL("filename",$A$1),FIND("]",CELL("filename",$A$1))+1,255)&amp;$A91,_datainput!$A$1:$AE$345,4+D$1-1990,FALSE),0))</f>
        <v>0.70227921522822234</v>
      </c>
      <c r="E91" s="114">
        <f t="shared" ref="E91:F91" ca="1" si="96">D91-(D91-$G91)/($G$1-D$1)</f>
        <v>0.69907208850298952</v>
      </c>
      <c r="F91" s="114">
        <f t="shared" ca="1" si="96"/>
        <v>0.69586496177775659</v>
      </c>
      <c r="G91" s="111">
        <f ca="1">INDEX(OFFSET(_summary!$T$26,0,MATCH(MID(CELL("filename",$A$1),FIND("]",CELL("filename",$A$1))+1,255),_summary!$U$25:$AI$25,0),140,1),MATCH($A91,_summary!$U$26:$U$54,0))</f>
        <v>0.69265783505252376</v>
      </c>
      <c r="H91" s="112">
        <f t="shared" ca="1" si="88"/>
        <v>0.69921652444953175</v>
      </c>
      <c r="I91" s="112">
        <f t="shared" ca="1" si="88"/>
        <v>0.70577521384653974</v>
      </c>
      <c r="J91" s="112">
        <f t="shared" ca="1" si="88"/>
        <v>0.71233390324354762</v>
      </c>
      <c r="K91" s="112">
        <f t="shared" ca="1" si="88"/>
        <v>0.71889259264055561</v>
      </c>
      <c r="L91" s="112">
        <f t="shared" ca="1" si="88"/>
        <v>0.72545128203756359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0.73200997143457147</v>
      </c>
    </row>
    <row r="92" spans="1:13" x14ac:dyDescent="0.25">
      <c r="A92" t="s">
        <v>22</v>
      </c>
      <c r="B92">
        <f t="shared" si="31"/>
        <v>4</v>
      </c>
      <c r="C92" s="114">
        <f ca="1">MAX(0,IFERROR(VLOOKUP(MID(CELL("filename",$A$1),FIND("]",CELL("filename",$A$1))+1,255)&amp;$A92,_datainput!$A$1:$AE$345,4+C$1-1990,FALSE),0))</f>
        <v>0.68732803541392873</v>
      </c>
      <c r="D92" s="114">
        <f ca="1">MAX(0,IFERROR(VLOOKUP(MID(CELL("filename",$A$1),FIND("]",CELL("filename",$A$1))+1,255)&amp;$A92,_datainput!$A$1:$AE$345,4+D$1-1990,FALSE),0))</f>
        <v>0.67660271517477433</v>
      </c>
      <c r="E92" s="114">
        <f t="shared" ref="E92:F92" ca="1" si="97">D92-(D92-$G92)/($G$1-D$1)</f>
        <v>0.67916599472619643</v>
      </c>
      <c r="F92" s="114">
        <f t="shared" ca="1" si="97"/>
        <v>0.68172927427761865</v>
      </c>
      <c r="G92" s="111">
        <f ca="1">INDEX(OFFSET(_summary!$T$26,0,MATCH(MID(CELL("filename",$A$1),FIND("]",CELL("filename",$A$1))+1,255),_summary!$U$25:$AI$25,0),140,1),MATCH($A92,_summary!$U$26:$U$54,0))</f>
        <v>0.68429255382904075</v>
      </c>
      <c r="H92" s="112">
        <f t="shared" ca="1" si="88"/>
        <v>0.69365690726004603</v>
      </c>
      <c r="I92" s="112">
        <f t="shared" ca="1" si="88"/>
        <v>0.70302126069105131</v>
      </c>
      <c r="J92" s="112">
        <f t="shared" ca="1" si="88"/>
        <v>0.71238561412205659</v>
      </c>
      <c r="K92" s="112">
        <f t="shared" ca="1" si="88"/>
        <v>0.72174996755306176</v>
      </c>
      <c r="L92" s="112">
        <f t="shared" ca="1" si="88"/>
        <v>0.73111432098406692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0.7404786744150722</v>
      </c>
    </row>
    <row r="93" spans="1:13" x14ac:dyDescent="0.25">
      <c r="A93" t="s">
        <v>28</v>
      </c>
      <c r="B93">
        <f t="shared" si="31"/>
        <v>4</v>
      </c>
      <c r="C93" s="114">
        <f ca="1">MAX(0,IFERROR(VLOOKUP(MID(CELL("filename",$A$1),FIND("]",CELL("filename",$A$1))+1,255)&amp;$A93,_datainput!$A$1:$AE$345,4+C$1-1990,FALSE),0))</f>
        <v>6.8241226677799804E-2</v>
      </c>
      <c r="D93" s="114">
        <f ca="1">MAX(0,IFERROR(VLOOKUP(MID(CELL("filename",$A$1),FIND("]",CELL("filename",$A$1))+1,255)&amp;$A93,_datainput!$A$1:$AE$345,4+D$1-1990,FALSE),0))</f>
        <v>7.5214960575577375E-2</v>
      </c>
      <c r="E93" s="114">
        <f t="shared" ref="E93:F93" ca="1" si="98">D93-(D93-$G93)/($G$1-D$1)</f>
        <v>6.9916260854173712E-2</v>
      </c>
      <c r="F93" s="114">
        <f t="shared" ca="1" si="98"/>
        <v>6.4617561132770049E-2</v>
      </c>
      <c r="G93" s="111">
        <f ca="1">INDEX(OFFSET(_summary!$T$26,0,MATCH(MID(CELL("filename",$A$1),FIND("]",CELL("filename",$A$1))+1,255),_summary!$U$25:$AI$25,0),140,1),MATCH($A93,_summary!$U$26:$U$54,0))</f>
        <v>5.9318861411366393E-2</v>
      </c>
      <c r="H93" s="112">
        <f t="shared" ca="1" si="88"/>
        <v>8.4036999806916896E-2</v>
      </c>
      <c r="I93" s="112">
        <f t="shared" ca="1" si="88"/>
        <v>0.10875513820246739</v>
      </c>
      <c r="J93" s="112">
        <f t="shared" ca="1" si="88"/>
        <v>0.13347327659801789</v>
      </c>
      <c r="K93" s="112">
        <f t="shared" ca="1" si="88"/>
        <v>0.15819141499356837</v>
      </c>
      <c r="L93" s="112">
        <f t="shared" ca="1" si="88"/>
        <v>0.18290955338911885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0.20762769178466936</v>
      </c>
    </row>
    <row r="94" spans="1:13" x14ac:dyDescent="0.25">
      <c r="A94" t="s">
        <v>13</v>
      </c>
      <c r="B94">
        <f t="shared" si="31"/>
        <v>4</v>
      </c>
      <c r="C94" s="114">
        <f ca="1">MAX(0,IFERROR(VLOOKUP(MID(CELL("filename",$A$1),FIND("]",CELL("filename",$A$1))+1,255)&amp;$A94,_datainput!$A$1:$AE$345,4+C$1-1990,FALSE),0))</f>
        <v>0.39516947754299475</v>
      </c>
      <c r="D94" s="114">
        <f ca="1">MAX(0,IFERROR(VLOOKUP(MID(CELL("filename",$A$1),FIND("]",CELL("filename",$A$1))+1,255)&amp;$A94,_datainput!$A$1:$AE$345,4+D$1-1990,FALSE),0))</f>
        <v>0.39675566037514604</v>
      </c>
      <c r="E94" s="114">
        <f t="shared" ref="E94:F94" ca="1" si="99">D94-(D94-$G94)/($G$1-D$1)</f>
        <v>0.38640712619222528</v>
      </c>
      <c r="F94" s="114">
        <f t="shared" ca="1" si="99"/>
        <v>0.37605859200930447</v>
      </c>
      <c r="G94" s="111">
        <f ca="1">INDEX(OFFSET(_summary!$T$26,0,MATCH(MID(CELL("filename",$A$1),FIND("]",CELL("filename",$A$1))+1,255),_summary!$U$25:$AI$25,0),140,1),MATCH($A94,_summary!$U$26:$U$54,0))</f>
        <v>0.36571005782638372</v>
      </c>
      <c r="H94" s="112">
        <f t="shared" ca="1" si="88"/>
        <v>0.38378379578722188</v>
      </c>
      <c r="I94" s="112">
        <f t="shared" ca="1" si="88"/>
        <v>0.40185753374806005</v>
      </c>
      <c r="J94" s="112">
        <f t="shared" ca="1" si="88"/>
        <v>0.41993127170889821</v>
      </c>
      <c r="K94" s="112">
        <f t="shared" ca="1" si="88"/>
        <v>0.43800500966973638</v>
      </c>
      <c r="L94" s="112">
        <f t="shared" ca="1" si="88"/>
        <v>0.45607874763057454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0.47415248559141276</v>
      </c>
    </row>
    <row r="95" spans="1:13" x14ac:dyDescent="0.25">
      <c r="A95" t="s">
        <v>17</v>
      </c>
      <c r="B95">
        <f t="shared" ref="B95:B117" si="100">B66+1</f>
        <v>4</v>
      </c>
      <c r="C95" s="114">
        <f ca="1">MAX(0,IFERROR(VLOOKUP(MID(CELL("filename",$A$1),FIND("]",CELL("filename",$A$1))+1,255)&amp;$A95,_datainput!$A$1:$AE$345,4+C$1-1990,FALSE),0))</f>
        <v>0.5116172724473711</v>
      </c>
      <c r="D95" s="114">
        <f ca="1">MAX(0,IFERROR(VLOOKUP(MID(CELL("filename",$A$1),FIND("]",CELL("filename",$A$1))+1,255)&amp;$A95,_datainput!$A$1:$AE$345,4+D$1-1990,FALSE),0))</f>
        <v>0.52433772683064328</v>
      </c>
      <c r="E95" s="114">
        <f t="shared" ref="E95:F95" ca="1" si="101">D95-(D95-$G95)/($G$1-D$1)</f>
        <v>0.5001398795644546</v>
      </c>
      <c r="F95" s="114">
        <f t="shared" ca="1" si="101"/>
        <v>0.47594203229826593</v>
      </c>
      <c r="G95" s="111">
        <f ca="1">INDEX(OFFSET(_summary!$T$26,0,MATCH(MID(CELL("filename",$A$1),FIND("]",CELL("filename",$A$1))+1,255),_summary!$U$25:$AI$25,0),140,1),MATCH($A95,_summary!$U$26:$U$54,0))</f>
        <v>0.45174418503207731</v>
      </c>
      <c r="H95" s="112">
        <f t="shared" ca="1" si="88"/>
        <v>0.46677096004186674</v>
      </c>
      <c r="I95" s="112">
        <f t="shared" ca="1" si="88"/>
        <v>0.48179773505165618</v>
      </c>
      <c r="J95" s="112">
        <f t="shared" ca="1" si="88"/>
        <v>0.49682451006144562</v>
      </c>
      <c r="K95" s="112">
        <f t="shared" ca="1" si="88"/>
        <v>0.51185128507123512</v>
      </c>
      <c r="L95" s="112">
        <f t="shared" ca="1" si="88"/>
        <v>0.52687806008102456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0.541904835090814</v>
      </c>
    </row>
    <row r="96" spans="1:13" x14ac:dyDescent="0.25">
      <c r="A96" t="s">
        <v>25</v>
      </c>
      <c r="B96">
        <f t="shared" si="100"/>
        <v>4</v>
      </c>
      <c r="C96" s="114">
        <f ca="1">MAX(0,IFERROR(VLOOKUP(MID(CELL("filename",$A$1),FIND("]",CELL("filename",$A$1))+1,255)&amp;$A96,_datainput!$A$1:$AE$345,4+C$1-1990,FALSE),0))</f>
        <v>0.84221278405795164</v>
      </c>
      <c r="D96" s="114">
        <f ca="1">MAX(0,IFERROR(VLOOKUP(MID(CELL("filename",$A$1),FIND("]",CELL("filename",$A$1))+1,255)&amp;$A96,_datainput!$A$1:$AE$345,4+D$1-1990,FALSE),0))</f>
        <v>0.84927159275819319</v>
      </c>
      <c r="E96" s="114">
        <f t="shared" ref="E96:F96" ca="1" si="102">D96-(D96-$G96)/($G$1-D$1)</f>
        <v>0.8433327581429807</v>
      </c>
      <c r="F96" s="114">
        <f t="shared" ca="1" si="102"/>
        <v>0.8373939235277682</v>
      </c>
      <c r="G96" s="111">
        <f ca="1">INDEX(OFFSET(_summary!$T$26,0,MATCH(MID(CELL("filename",$A$1),FIND("]",CELL("filename",$A$1))+1,255),_summary!$U$25:$AI$25,0),140,1),MATCH($A96,_summary!$U$26:$U$54,0))</f>
        <v>0.83145508891255571</v>
      </c>
      <c r="H96" s="112">
        <f t="shared" ca="1" si="88"/>
        <v>0.83570456805802817</v>
      </c>
      <c r="I96" s="112">
        <f t="shared" ca="1" si="88"/>
        <v>0.83995404720350053</v>
      </c>
      <c r="J96" s="112">
        <f t="shared" ca="1" si="88"/>
        <v>0.84420352634897289</v>
      </c>
      <c r="K96" s="112">
        <f t="shared" ca="1" si="88"/>
        <v>0.84845300549444536</v>
      </c>
      <c r="L96" s="112">
        <f t="shared" ca="1" si="88"/>
        <v>0.85270248463991782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0.85695196378539018</v>
      </c>
    </row>
    <row r="97" spans="1:13" x14ac:dyDescent="0.25">
      <c r="A97" t="s">
        <v>11</v>
      </c>
      <c r="B97">
        <f t="shared" si="100"/>
        <v>4</v>
      </c>
      <c r="C97" s="114">
        <f ca="1">MAX(0,IFERROR(VLOOKUP(MID(CELL("filename",$A$1),FIND("]",CELL("filename",$A$1))+1,255)&amp;$A97,_datainput!$A$1:$AE$345,4+C$1-1990,FALSE),0))</f>
        <v>0.5061825534842076</v>
      </c>
      <c r="D97" s="114">
        <f ca="1">MAX(0,IFERROR(VLOOKUP(MID(CELL("filename",$A$1),FIND("]",CELL("filename",$A$1))+1,255)&amp;$A97,_datainput!$A$1:$AE$345,4+D$1-1990,FALSE),0))</f>
        <v>0.48894060647704157</v>
      </c>
      <c r="E97" s="114">
        <f t="shared" ref="E97:F97" ca="1" si="103">D97-(D97-$G97)/($G$1-D$1)</f>
        <v>0.49041996040937336</v>
      </c>
      <c r="F97" s="114">
        <f t="shared" ca="1" si="103"/>
        <v>0.49189931434170514</v>
      </c>
      <c r="G97" s="111">
        <f ca="1">INDEX(OFFSET(_summary!$T$26,0,MATCH(MID(CELL("filename",$A$1),FIND("]",CELL("filename",$A$1))+1,255),_summary!$U$25:$AI$25,0),140,1),MATCH($A97,_summary!$U$26:$U$54,0))</f>
        <v>0.49337866827403692</v>
      </c>
      <c r="H97" s="112">
        <f t="shared" ca="1" si="88"/>
        <v>0.49913909973382115</v>
      </c>
      <c r="I97" s="112">
        <f t="shared" ca="1" si="88"/>
        <v>0.50489953119360531</v>
      </c>
      <c r="J97" s="112">
        <f t="shared" ca="1" si="88"/>
        <v>0.51065996265338953</v>
      </c>
      <c r="K97" s="112">
        <f t="shared" ca="1" si="88"/>
        <v>0.51642039411317375</v>
      </c>
      <c r="L97" s="112">
        <f t="shared" ca="1" si="88"/>
        <v>0.52218082557295797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0.52794125703274219</v>
      </c>
    </row>
    <row r="98" spans="1:13" x14ac:dyDescent="0.25">
      <c r="A98" t="s">
        <v>3</v>
      </c>
      <c r="B98">
        <f t="shared" si="100"/>
        <v>4</v>
      </c>
      <c r="C98" s="114">
        <f ca="1">MAX(0,IFERROR(VLOOKUP(MID(CELL("filename",$A$1),FIND("]",CELL("filename",$A$1))+1,255)&amp;$A98,_datainput!$A$1:$AE$345,4+C$1-1990,FALSE),0))</f>
        <v>0.29047911660922698</v>
      </c>
      <c r="D98" s="114">
        <f ca="1">MAX(0,IFERROR(VLOOKUP(MID(CELL("filename",$A$1),FIND("]",CELL("filename",$A$1))+1,255)&amp;$A98,_datainput!$A$1:$AE$345,4+D$1-1990,FALSE),0))</f>
        <v>0.28604027621470463</v>
      </c>
      <c r="E98" s="114">
        <f t="shared" ref="E98:F98" ca="1" si="104">D98-(D98-$G98)/($G$1-D$1)</f>
        <v>0.27932124093670113</v>
      </c>
      <c r="F98" s="114">
        <f t="shared" ca="1" si="104"/>
        <v>0.27260220565869764</v>
      </c>
      <c r="G98" s="111">
        <f ca="1">INDEX(OFFSET(_summary!$T$26,0,MATCH(MID(CELL("filename",$A$1),FIND("]",CELL("filename",$A$1))+1,255),_summary!$U$25:$AI$25,0),140,1),MATCH($A98,_summary!$U$26:$U$54,0))</f>
        <v>0.2658831703806942</v>
      </c>
      <c r="H98" s="112">
        <f t="shared" ca="1" si="88"/>
        <v>0.28413936958700903</v>
      </c>
      <c r="I98" s="112">
        <f t="shared" ca="1" si="88"/>
        <v>0.30239556879332385</v>
      </c>
      <c r="J98" s="112">
        <f t="shared" ca="1" si="88"/>
        <v>0.32065176799963868</v>
      </c>
      <c r="K98" s="112">
        <f t="shared" ca="1" si="88"/>
        <v>0.33890796720595351</v>
      </c>
      <c r="L98" s="112">
        <f t="shared" ca="1" si="88"/>
        <v>0.35716416641226834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0.37542036561858311</v>
      </c>
    </row>
    <row r="99" spans="1:13" x14ac:dyDescent="0.25">
      <c r="A99" t="s">
        <v>2</v>
      </c>
      <c r="B99">
        <f t="shared" si="100"/>
        <v>4</v>
      </c>
      <c r="C99" s="114">
        <f ca="1">MAX(0,IFERROR(VLOOKUP(MID(CELL("filename",$A$1),FIND("]",CELL("filename",$A$1))+1,255)&amp;$A99,_datainput!$A$1:$AE$345,4+C$1-1990,FALSE),0))</f>
        <v>0.15061485460392313</v>
      </c>
      <c r="D99" s="114">
        <f ca="1">MAX(0,IFERROR(VLOOKUP(MID(CELL("filename",$A$1),FIND("]",CELL("filename",$A$1))+1,255)&amp;$A99,_datainput!$A$1:$AE$345,4+D$1-1990,FALSE),0))</f>
        <v>0.14791478197862273</v>
      </c>
      <c r="E99" s="114">
        <f t="shared" ref="E99:F99" ca="1" si="105">D99-(D99-$G99)/($G$1-D$1)</f>
        <v>0.14303153887904871</v>
      </c>
      <c r="F99" s="114">
        <f t="shared" ca="1" si="105"/>
        <v>0.13814829577947468</v>
      </c>
      <c r="G99" s="111">
        <f ca="1">INDEX(OFFSET(_summary!$T$26,0,MATCH(MID(CELL("filename",$A$1),FIND("]",CELL("filename",$A$1))+1,255),_summary!$U$25:$AI$25,0),140,1),MATCH($A99,_summary!$U$26:$U$54,0))</f>
        <v>0.13326505267990063</v>
      </c>
      <c r="H99" s="112">
        <f t="shared" ref="H99:L114" ca="1" si="106">G99-5*(G99-$M99)/($M$1-G$1)</f>
        <v>0.15847731118855377</v>
      </c>
      <c r="I99" s="112">
        <f t="shared" ca="1" si="106"/>
        <v>0.1836895696972069</v>
      </c>
      <c r="J99" s="112">
        <f t="shared" ca="1" si="106"/>
        <v>0.20890182820586001</v>
      </c>
      <c r="K99" s="112">
        <f t="shared" ca="1" si="106"/>
        <v>0.23411408671451314</v>
      </c>
      <c r="L99" s="112">
        <f t="shared" ca="1" si="106"/>
        <v>0.25932634522316628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0.28453860373181938</v>
      </c>
    </row>
    <row r="100" spans="1:13" x14ac:dyDescent="0.25">
      <c r="A100" t="s">
        <v>16</v>
      </c>
      <c r="B100">
        <f t="shared" si="100"/>
        <v>4</v>
      </c>
      <c r="C100" s="114">
        <f ca="1">MAX(0,IFERROR(VLOOKUP(MID(CELL("filename",$A$1),FIND("]",CELL("filename",$A$1))+1,255)&amp;$A100,_datainput!$A$1:$AE$345,4+C$1-1990,FALSE),0))</f>
        <v>0.30836810321219488</v>
      </c>
      <c r="D100" s="114">
        <f ca="1">MAX(0,IFERROR(VLOOKUP(MID(CELL("filename",$A$1),FIND("]",CELL("filename",$A$1))+1,255)&amp;$A100,_datainput!$A$1:$AE$345,4+D$1-1990,FALSE),0))</f>
        <v>0.3119888474507318</v>
      </c>
      <c r="E100" s="114">
        <f t="shared" ref="E100:F100" ca="1" si="107">D100-(D100-$G100)/($G$1-D$1)</f>
        <v>0.34411474688166344</v>
      </c>
      <c r="F100" s="114">
        <f t="shared" ca="1" si="107"/>
        <v>0.37624064631259513</v>
      </c>
      <c r="G100" s="111">
        <f ca="1">INDEX(OFFSET(_summary!$T$26,0,MATCH(MID(CELL("filename",$A$1),FIND("]",CELL("filename",$A$1))+1,255),_summary!$U$25:$AI$25,0),140,1),MATCH($A100,_summary!$U$26:$U$54,0))</f>
        <v>0.40836654574352677</v>
      </c>
      <c r="H100" s="112">
        <f t="shared" ca="1" si="106"/>
        <v>0.42564022288942421</v>
      </c>
      <c r="I100" s="112">
        <f t="shared" ca="1" si="106"/>
        <v>0.44291390003532166</v>
      </c>
      <c r="J100" s="112">
        <f t="shared" ca="1" si="106"/>
        <v>0.46018757718121911</v>
      </c>
      <c r="K100" s="112">
        <f t="shared" ca="1" si="106"/>
        <v>0.47746125432711656</v>
      </c>
      <c r="L100" s="112">
        <f t="shared" ca="1" si="106"/>
        <v>0.49473493147301406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0.51200860861891151</v>
      </c>
    </row>
    <row r="101" spans="1:13" x14ac:dyDescent="0.25">
      <c r="A101" t="s">
        <v>15</v>
      </c>
      <c r="B101">
        <f t="shared" si="100"/>
        <v>4</v>
      </c>
      <c r="C101" s="114">
        <f ca="1">MAX(0,IFERROR(VLOOKUP(MID(CELL("filename",$A$1),FIND("]",CELL("filename",$A$1))+1,255)&amp;$A101,_datainput!$A$1:$AE$345,4+C$1-1990,FALSE),0))</f>
        <v>0.40707772729406694</v>
      </c>
      <c r="D101" s="114">
        <f ca="1">MAX(0,IFERROR(VLOOKUP(MID(CELL("filename",$A$1),FIND("]",CELL("filename",$A$1))+1,255)&amp;$A101,_datainput!$A$1:$AE$345,4+D$1-1990,FALSE),0))</f>
        <v>0.37842021375976037</v>
      </c>
      <c r="E101" s="114">
        <f t="shared" ref="E101:F101" ca="1" si="108">D101-(D101-$G101)/($G$1-D$1)</f>
        <v>0.41011906314468388</v>
      </c>
      <c r="F101" s="114">
        <f t="shared" ca="1" si="108"/>
        <v>0.44181791252960734</v>
      </c>
      <c r="G101" s="111">
        <f ca="1">INDEX(OFFSET(_summary!$T$26,0,MATCH(MID(CELL("filename",$A$1),FIND("]",CELL("filename",$A$1))+1,255),_summary!$U$25:$AI$25,0),140,1),MATCH($A101,_summary!$U$26:$U$54,0))</f>
        <v>0.47351676191453085</v>
      </c>
      <c r="H101" s="112">
        <f t="shared" ca="1" si="106"/>
        <v>0.48970380043982975</v>
      </c>
      <c r="I101" s="112">
        <f t="shared" ca="1" si="106"/>
        <v>0.50589083896512865</v>
      </c>
      <c r="J101" s="112">
        <f t="shared" ca="1" si="106"/>
        <v>0.52207787749042756</v>
      </c>
      <c r="K101" s="112">
        <f t="shared" ca="1" si="106"/>
        <v>0.53826491601572646</v>
      </c>
      <c r="L101" s="112">
        <f t="shared" ca="1" si="106"/>
        <v>0.55445195454102536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0.57063899306632426</v>
      </c>
    </row>
    <row r="102" spans="1:13" x14ac:dyDescent="0.25">
      <c r="A102" t="s">
        <v>18</v>
      </c>
      <c r="B102">
        <f t="shared" si="100"/>
        <v>4</v>
      </c>
      <c r="C102" s="114">
        <f ca="1">MAX(0,IFERROR(VLOOKUP(MID(CELL("filename",$A$1),FIND("]",CELL("filename",$A$1))+1,255)&amp;$A102,_datainput!$A$1:$AE$345,4+C$1-1990,FALSE),0))</f>
        <v>1.5910248011218216E-2</v>
      </c>
      <c r="D102" s="114">
        <f ca="1">MAX(0,IFERROR(VLOOKUP(MID(CELL("filename",$A$1),FIND("]",CELL("filename",$A$1))+1,255)&amp;$A102,_datainput!$A$1:$AE$345,4+D$1-1990,FALSE),0))</f>
        <v>1.3980804983952693E-2</v>
      </c>
      <c r="E102" s="114">
        <f t="shared" ref="E102:F102" ca="1" si="109">D102-(D102-$G102)/($G$1-D$1)</f>
        <v>1.387038077741169E-2</v>
      </c>
      <c r="F102" s="114">
        <f t="shared" ca="1" si="109"/>
        <v>1.3759956570870688E-2</v>
      </c>
      <c r="G102" s="111">
        <f ca="1">INDEX(OFFSET(_summary!$T$26,0,MATCH(MID(CELL("filename",$A$1),FIND("]",CELL("filename",$A$1))+1,255),_summary!$U$25:$AI$25,0),140,1),MATCH($A102,_summary!$U$26:$U$54,0))</f>
        <v>1.3649532364329685E-2</v>
      </c>
      <c r="H102" s="112">
        <f t="shared" ca="1" si="106"/>
        <v>4.2569272527284284E-2</v>
      </c>
      <c r="I102" s="112">
        <f t="shared" ca="1" si="106"/>
        <v>7.1489012690238884E-2</v>
      </c>
      <c r="J102" s="112">
        <f t="shared" ca="1" si="106"/>
        <v>0.10040875285319348</v>
      </c>
      <c r="K102" s="112">
        <f t="shared" ca="1" si="106"/>
        <v>0.12932849301614807</v>
      </c>
      <c r="L102" s="112">
        <f t="shared" ca="1" si="106"/>
        <v>0.15824823317910269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0.18716797334205729</v>
      </c>
    </row>
    <row r="103" spans="1:13" x14ac:dyDescent="0.25">
      <c r="A103" t="s">
        <v>5</v>
      </c>
      <c r="B103">
        <f t="shared" si="100"/>
        <v>4</v>
      </c>
      <c r="C103" s="114">
        <f ca="1">MAX(0,IFERROR(VLOOKUP(MID(CELL("filename",$A$1),FIND("]",CELL("filename",$A$1))+1,255)&amp;$A103,_datainput!$A$1:$AE$345,4+C$1-1990,FALSE),0))</f>
        <v>0.27258407758387604</v>
      </c>
      <c r="D103" s="114">
        <f ca="1">MAX(0,IFERROR(VLOOKUP(MID(CELL("filename",$A$1),FIND("]",CELL("filename",$A$1))+1,255)&amp;$A103,_datainput!$A$1:$AE$345,4+D$1-1990,FALSE),0))</f>
        <v>0.2913378960886972</v>
      </c>
      <c r="E103" s="114">
        <f t="shared" ref="E103:F103" ca="1" si="110">D103-(D103-$G103)/($G$1-D$1)</f>
        <v>0.28574539679678768</v>
      </c>
      <c r="F103" s="114">
        <f t="shared" ca="1" si="110"/>
        <v>0.28015289750487815</v>
      </c>
      <c r="G103" s="111">
        <f ca="1">INDEX(OFFSET(_summary!$T$26,0,MATCH(MID(CELL("filename",$A$1),FIND("]",CELL("filename",$A$1))+1,255),_summary!$U$25:$AI$25,0),140,1),MATCH($A103,_summary!$U$26:$U$54,0))</f>
        <v>0.27456039821296857</v>
      </c>
      <c r="H103" s="112">
        <f t="shared" ca="1" si="106"/>
        <v>0.29707555023203719</v>
      </c>
      <c r="I103" s="112">
        <f t="shared" ca="1" si="106"/>
        <v>0.31959070225110581</v>
      </c>
      <c r="J103" s="112">
        <f t="shared" ca="1" si="106"/>
        <v>0.34210585427017448</v>
      </c>
      <c r="K103" s="112">
        <f t="shared" ca="1" si="106"/>
        <v>0.3646210062892431</v>
      </c>
      <c r="L103" s="112">
        <f t="shared" ca="1" si="106"/>
        <v>0.38713615830831172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0.40965131032738039</v>
      </c>
    </row>
    <row r="104" spans="1:13" x14ac:dyDescent="0.25">
      <c r="A104" t="s">
        <v>23</v>
      </c>
      <c r="B104">
        <f t="shared" si="100"/>
        <v>4</v>
      </c>
      <c r="C104" s="114">
        <f ca="1">MAX(0,IFERROR(VLOOKUP(MID(CELL("filename",$A$1),FIND("]",CELL("filename",$A$1))+1,255)&amp;$A104,_datainput!$A$1:$AE$345,4+C$1-1990,FALSE),0))</f>
        <v>0.7507645549591635</v>
      </c>
      <c r="D104" s="114">
        <f ca="1">MAX(0,IFERROR(VLOOKUP(MID(CELL("filename",$A$1),FIND("]",CELL("filename",$A$1))+1,255)&amp;$A104,_datainput!$A$1:$AE$345,4+D$1-1990,FALSE),0))</f>
        <v>0.76571084607395612</v>
      </c>
      <c r="E104" s="114">
        <f t="shared" ref="E104:F104" ca="1" si="111">D104-(D104-$G104)/($G$1-D$1)</f>
        <v>0.7754151383001936</v>
      </c>
      <c r="F104" s="114">
        <f t="shared" ca="1" si="111"/>
        <v>0.78511943052643107</v>
      </c>
      <c r="G104" s="111">
        <f ca="1">INDEX(OFFSET(_summary!$T$26,0,MATCH(MID(CELL("filename",$A$1),FIND("]",CELL("filename",$A$1))+1,255),_summary!$U$25:$AI$25,0),140,1),MATCH($A104,_summary!$U$26:$U$54,0))</f>
        <v>0.79482372275266855</v>
      </c>
      <c r="H104" s="112">
        <f t="shared" ca="1" si="106"/>
        <v>0.80088538044838264</v>
      </c>
      <c r="I104" s="112">
        <f t="shared" ca="1" si="106"/>
        <v>0.80694703814409674</v>
      </c>
      <c r="J104" s="112">
        <f t="shared" ca="1" si="106"/>
        <v>0.81300869583981084</v>
      </c>
      <c r="K104" s="112">
        <f t="shared" ca="1" si="106"/>
        <v>0.81907035353552493</v>
      </c>
      <c r="L104" s="112">
        <f t="shared" ca="1" si="106"/>
        <v>0.82513201123123903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0.83119366892695301</v>
      </c>
    </row>
    <row r="105" spans="1:13" x14ac:dyDescent="0.25">
      <c r="A105" t="s">
        <v>24</v>
      </c>
      <c r="B105">
        <f t="shared" si="100"/>
        <v>4</v>
      </c>
      <c r="C105" s="114">
        <f ca="1">MAX(0,IFERROR(VLOOKUP(MID(CELL("filename",$A$1),FIND("]",CELL("filename",$A$1))+1,255)&amp;$A105,_datainput!$A$1:$AE$345,4+C$1-1990,FALSE),0))</f>
        <v>0.69415875722917053</v>
      </c>
      <c r="D105" s="114">
        <f ca="1">MAX(0,IFERROR(VLOOKUP(MID(CELL("filename",$A$1),FIND("]",CELL("filename",$A$1))+1,255)&amp;$A105,_datainput!$A$1:$AE$345,4+D$1-1990,FALSE),0))</f>
        <v>0.66911398918434806</v>
      </c>
      <c r="E105" s="114">
        <f t="shared" ref="E105:F105" ca="1" si="112">D105-(D105-$G105)/($G$1-D$1)</f>
        <v>0.68845164437728357</v>
      </c>
      <c r="F105" s="114">
        <f t="shared" ca="1" si="112"/>
        <v>0.70778929957021908</v>
      </c>
      <c r="G105" s="111">
        <f ca="1">INDEX(OFFSET(_summary!$T$26,0,MATCH(MID(CELL("filename",$A$1),FIND("]",CELL("filename",$A$1))+1,255),_summary!$U$25:$AI$25,0),140,1),MATCH($A105,_summary!$U$26:$U$54,0))</f>
        <v>0.72712695476315448</v>
      </c>
      <c r="H105" s="112">
        <f t="shared" ca="1" si="106"/>
        <v>0.73513132918738111</v>
      </c>
      <c r="I105" s="112">
        <f t="shared" ca="1" si="106"/>
        <v>0.74313570361160763</v>
      </c>
      <c r="J105" s="112">
        <f t="shared" ca="1" si="106"/>
        <v>0.75114007803583416</v>
      </c>
      <c r="K105" s="112">
        <f t="shared" ca="1" si="106"/>
        <v>0.75914445246006079</v>
      </c>
      <c r="L105" s="112">
        <f t="shared" ca="1" si="106"/>
        <v>0.76714882688428743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0.77515320130851395</v>
      </c>
    </row>
    <row r="106" spans="1:13" x14ac:dyDescent="0.25">
      <c r="A106" t="s">
        <v>27</v>
      </c>
      <c r="B106">
        <f t="shared" si="100"/>
        <v>4</v>
      </c>
      <c r="C106" s="114">
        <f ca="1">MAX(0,IFERROR(VLOOKUP(MID(CELL("filename",$A$1),FIND("]",CELL("filename",$A$1))+1,255)&amp;$A106,_datainput!$A$1:$AE$345,4+C$1-1990,FALSE),0))</f>
        <v>5.6689073296471298E-2</v>
      </c>
      <c r="D106" s="114">
        <f ca="1">MAX(0,IFERROR(VLOOKUP(MID(CELL("filename",$A$1),FIND("]",CELL("filename",$A$1))+1,255)&amp;$A106,_datainput!$A$1:$AE$345,4+D$1-1990,FALSE),0))</f>
        <v>5.8983611685671324E-2</v>
      </c>
      <c r="E106" s="114">
        <f t="shared" ref="E106:F106" ca="1" si="113">D106-(D106-$G106)/($G$1-D$1)</f>
        <v>5.4214103345639378E-2</v>
      </c>
      <c r="F106" s="114">
        <f t="shared" ca="1" si="113"/>
        <v>4.9444595005607439E-2</v>
      </c>
      <c r="G106" s="111">
        <f ca="1">INDEX(OFFSET(_summary!$T$26,0,MATCH(MID(CELL("filename",$A$1),FIND("]",CELL("filename",$A$1))+1,255),_summary!$U$25:$AI$25,0),140,1),MATCH($A106,_summary!$U$26:$U$54,0))</f>
        <v>4.4675086665575493E-2</v>
      </c>
      <c r="H106" s="112">
        <f t="shared" ca="1" si="106"/>
        <v>7.2730183360511236E-2</v>
      </c>
      <c r="I106" s="112">
        <f t="shared" ca="1" si="106"/>
        <v>0.10078528005544699</v>
      </c>
      <c r="J106" s="112">
        <f t="shared" ca="1" si="106"/>
        <v>0.12884037675038273</v>
      </c>
      <c r="K106" s="112">
        <f t="shared" ca="1" si="106"/>
        <v>0.15689547344531848</v>
      </c>
      <c r="L106" s="112">
        <f t="shared" ca="1" si="106"/>
        <v>0.18495057014025423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0.21300566683518998</v>
      </c>
    </row>
    <row r="107" spans="1:13" x14ac:dyDescent="0.25">
      <c r="A107" t="s">
        <v>29</v>
      </c>
      <c r="B107">
        <f t="shared" si="100"/>
        <v>4</v>
      </c>
      <c r="C107" s="114">
        <f ca="1">MAX(0,IFERROR(VLOOKUP(MID(CELL("filename",$A$1),FIND("]",CELL("filename",$A$1))+1,255)&amp;$A107,_datainput!$A$1:$AE$345,4+C$1-1990,FALSE),0))</f>
        <v>6.3531979422861429E-2</v>
      </c>
      <c r="D107" s="114">
        <f ca="1">MAX(0,IFERROR(VLOOKUP(MID(CELL("filename",$A$1),FIND("]",CELL("filename",$A$1))+1,255)&amp;$A107,_datainput!$A$1:$AE$345,4+D$1-1990,FALSE),0))</f>
        <v>7.9517172011094844E-2</v>
      </c>
      <c r="E107" s="114">
        <f t="shared" ref="E107:F107" ca="1" si="114">D107-(D107-$G107)/($G$1-D$1)</f>
        <v>7.7261744632286133E-2</v>
      </c>
      <c r="F107" s="114">
        <f t="shared" ca="1" si="114"/>
        <v>7.5006317253477423E-2</v>
      </c>
      <c r="G107" s="111">
        <f ca="1">INDEX(OFFSET(_summary!$T$26,0,MATCH(MID(CELL("filename",$A$1),FIND("]",CELL("filename",$A$1))+1,255),_summary!$U$25:$AI$25,0),140,1),MATCH($A107,_summary!$U$26:$U$54,0))</f>
        <v>7.2750889874668712E-2</v>
      </c>
      <c r="H107" s="112">
        <f t="shared" ca="1" si="106"/>
        <v>9.2981185513368189E-2</v>
      </c>
      <c r="I107" s="112">
        <f t="shared" ca="1" si="106"/>
        <v>0.11321148115206767</v>
      </c>
      <c r="J107" s="112">
        <f t="shared" ca="1" si="106"/>
        <v>0.13344177679076713</v>
      </c>
      <c r="K107" s="112">
        <f t="shared" ca="1" si="106"/>
        <v>0.15367207242946659</v>
      </c>
      <c r="L107" s="112">
        <f t="shared" ca="1" si="106"/>
        <v>0.17390236806816606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0.19413266370686555</v>
      </c>
    </row>
    <row r="108" spans="1:13" x14ac:dyDescent="0.25">
      <c r="A108" t="s">
        <v>8</v>
      </c>
      <c r="B108">
        <f t="shared" si="100"/>
        <v>4</v>
      </c>
      <c r="C108" s="114">
        <f ca="1">MAX(0,IFERROR(VLOOKUP(MID(CELL("filename",$A$1),FIND("]",CELL("filename",$A$1))+1,255)&amp;$A108,_datainput!$A$1:$AE$345,4+C$1-1990,FALSE),0))</f>
        <v>6.4310536336296076E-2</v>
      </c>
      <c r="D108" s="114">
        <f ca="1">MAX(0,IFERROR(VLOOKUP(MID(CELL("filename",$A$1),FIND("]",CELL("filename",$A$1))+1,255)&amp;$A108,_datainput!$A$1:$AE$345,4+D$1-1990,FALSE),0))</f>
        <v>6.7418749910448078E-2</v>
      </c>
      <c r="E108" s="114">
        <f t="shared" ref="E108:F108" ca="1" si="115">D108-(D108-$G108)/($G$1-D$1)</f>
        <v>6.1665204224032349E-2</v>
      </c>
      <c r="F108" s="114">
        <f t="shared" ca="1" si="115"/>
        <v>5.5911658537616621E-2</v>
      </c>
      <c r="G108" s="111">
        <f ca="1">INDEX(OFFSET(_summary!$T$26,0,MATCH(MID(CELL("filename",$A$1),FIND("]",CELL("filename",$A$1))+1,255),_summary!$U$25:$AI$25,0),140,1),MATCH($A108,_summary!$U$26:$U$54,0))</f>
        <v>5.0158112851200899E-2</v>
      </c>
      <c r="H108" s="112">
        <f t="shared" ca="1" si="106"/>
        <v>7.8833773468663076E-2</v>
      </c>
      <c r="I108" s="112">
        <f t="shared" ca="1" si="106"/>
        <v>0.10750943408612525</v>
      </c>
      <c r="J108" s="112">
        <f t="shared" ca="1" si="106"/>
        <v>0.13618509470358742</v>
      </c>
      <c r="K108" s="112">
        <f t="shared" ca="1" si="106"/>
        <v>0.16486075532104957</v>
      </c>
      <c r="L108" s="112">
        <f t="shared" ca="1" si="106"/>
        <v>0.19353641593851176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0.22221207655597391</v>
      </c>
    </row>
    <row r="109" spans="1:13" x14ac:dyDescent="0.25">
      <c r="A109" t="s">
        <v>6</v>
      </c>
      <c r="B109">
        <f t="shared" si="100"/>
        <v>4</v>
      </c>
      <c r="C109" s="114">
        <f ca="1">MAX(0,IFERROR(VLOOKUP(MID(CELL("filename",$A$1),FIND("]",CELL("filename",$A$1))+1,255)&amp;$A109,_datainput!$A$1:$AE$345,4+C$1-1990,FALSE),0))</f>
        <v>0.21644486286965484</v>
      </c>
      <c r="D109" s="114">
        <f ca="1">MAX(0,IFERROR(VLOOKUP(MID(CELL("filename",$A$1),FIND("]",CELL("filename",$A$1))+1,255)&amp;$A109,_datainput!$A$1:$AE$345,4+D$1-1990,FALSE),0))</f>
        <v>0.21200636222297872</v>
      </c>
      <c r="E109" s="114">
        <f t="shared" ref="E109:F109" ca="1" si="116">D109-(D109-$G109)/($G$1-D$1)</f>
        <v>0.214250651753362</v>
      </c>
      <c r="F109" s="114">
        <f t="shared" ca="1" si="116"/>
        <v>0.21649494128374525</v>
      </c>
      <c r="G109" s="111">
        <f ca="1">INDEX(OFFSET(_summary!$T$26,0,MATCH(MID(CELL("filename",$A$1),FIND("]",CELL("filename",$A$1))+1,255),_summary!$U$25:$AI$25,0),140,1),MATCH($A109,_summary!$U$26:$U$54,0))</f>
        <v>0.21873923081412852</v>
      </c>
      <c r="H109" s="112">
        <f t="shared" ca="1" si="106"/>
        <v>0.24289157448917381</v>
      </c>
      <c r="I109" s="112">
        <f t="shared" ca="1" si="106"/>
        <v>0.26704391816421907</v>
      </c>
      <c r="J109" s="112">
        <f t="shared" ca="1" si="106"/>
        <v>0.29119626183926434</v>
      </c>
      <c r="K109" s="112">
        <f t="shared" ca="1" si="106"/>
        <v>0.3153486055143096</v>
      </c>
      <c r="L109" s="112">
        <f t="shared" ca="1" si="106"/>
        <v>0.33950094918935492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0.36365329286440018</v>
      </c>
    </row>
    <row r="110" spans="1:13" x14ac:dyDescent="0.25">
      <c r="A110" t="s">
        <v>21</v>
      </c>
      <c r="B110">
        <f t="shared" si="100"/>
        <v>4</v>
      </c>
      <c r="C110" s="114">
        <f ca="1">MAX(0,IFERROR(VLOOKUP(MID(CELL("filename",$A$1),FIND("]",CELL("filename",$A$1))+1,255)&amp;$A110,_datainput!$A$1:$AE$345,4+C$1-1990,FALSE),0))</f>
        <v>0.73859911849945847</v>
      </c>
      <c r="D110" s="114">
        <f ca="1">MAX(0,IFERROR(VLOOKUP(MID(CELL("filename",$A$1),FIND("]",CELL("filename",$A$1))+1,255)&amp;$A110,_datainput!$A$1:$AE$345,4+D$1-1990,FALSE),0))</f>
        <v>0.74362166911910021</v>
      </c>
      <c r="E110" s="114">
        <f t="shared" ref="E110:F110" ca="1" si="117">D110-(D110-$G110)/($G$1-D$1)</f>
        <v>0.74197200532020224</v>
      </c>
      <c r="F110" s="114">
        <f t="shared" ca="1" si="117"/>
        <v>0.74032234152130427</v>
      </c>
      <c r="G110" s="111">
        <f ca="1">INDEX(OFFSET(_summary!$T$26,0,MATCH(MID(CELL("filename",$A$1),FIND("]",CELL("filename",$A$1))+1,255),_summary!$U$25:$AI$25,0),140,1),MATCH($A110,_summary!$U$26:$U$54,0))</f>
        <v>0.73867267772240641</v>
      </c>
      <c r="H110" s="112">
        <f t="shared" ca="1" si="106"/>
        <v>0.74588611117137993</v>
      </c>
      <c r="I110" s="112">
        <f t="shared" ca="1" si="106"/>
        <v>0.75309954462035344</v>
      </c>
      <c r="J110" s="112">
        <f t="shared" ca="1" si="106"/>
        <v>0.76031297806932696</v>
      </c>
      <c r="K110" s="112">
        <f t="shared" ca="1" si="106"/>
        <v>0.76752641151830048</v>
      </c>
      <c r="L110" s="112">
        <f t="shared" ca="1" si="106"/>
        <v>0.77473984496727399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0.7819532784162474</v>
      </c>
    </row>
    <row r="111" spans="1:13" x14ac:dyDescent="0.25">
      <c r="A111" t="s">
        <v>10</v>
      </c>
      <c r="B111">
        <f t="shared" si="100"/>
        <v>4</v>
      </c>
      <c r="C111" s="114">
        <f ca="1">MAX(0,IFERROR(VLOOKUP(MID(CELL("filename",$A$1),FIND("]",CELL("filename",$A$1))+1,255)&amp;$A111,_datainput!$A$1:$AE$345,4+C$1-1990,FALSE),0))</f>
        <v>0.54900659074543512</v>
      </c>
      <c r="D111" s="114">
        <f ca="1">MAX(0,IFERROR(VLOOKUP(MID(CELL("filename",$A$1),FIND("]",CELL("filename",$A$1))+1,255)&amp;$A111,_datainput!$A$1:$AE$345,4+D$1-1990,FALSE),0))</f>
        <v>0.54322064459380393</v>
      </c>
      <c r="E111" s="114">
        <f t="shared" ref="E111:F111" ca="1" si="118">D111-(D111-$G111)/($G$1-D$1)</f>
        <v>0.54576040279810945</v>
      </c>
      <c r="F111" s="114">
        <f t="shared" ca="1" si="118"/>
        <v>0.54830016100241497</v>
      </c>
      <c r="G111" s="111">
        <f ca="1">INDEX(OFFSET(_summary!$T$26,0,MATCH(MID(CELL("filename",$A$1),FIND("]",CELL("filename",$A$1))+1,255),_summary!$U$25:$AI$25,0),140,1),MATCH($A111,_summary!$U$26:$U$54,0))</f>
        <v>0.55083991920672049</v>
      </c>
      <c r="H111" s="112">
        <f t="shared" ca="1" si="106"/>
        <v>0.56410658781705214</v>
      </c>
      <c r="I111" s="112">
        <f t="shared" ca="1" si="106"/>
        <v>0.57737325642738369</v>
      </c>
      <c r="J111" s="112">
        <f t="shared" ca="1" si="106"/>
        <v>0.59063992503771523</v>
      </c>
      <c r="K111" s="112">
        <f t="shared" ca="1" si="106"/>
        <v>0.60390659364804689</v>
      </c>
      <c r="L111" s="112">
        <f t="shared" ca="1" si="106"/>
        <v>0.61717326225837854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0.63043993086871009</v>
      </c>
    </row>
    <row r="112" spans="1:13" x14ac:dyDescent="0.25">
      <c r="A112" t="s">
        <v>20</v>
      </c>
      <c r="B112">
        <f t="shared" si="100"/>
        <v>4</v>
      </c>
      <c r="C112" s="114">
        <f ca="1">MAX(0,IFERROR(VLOOKUP(MID(CELL("filename",$A$1),FIND("]",CELL("filename",$A$1))+1,255)&amp;$A112,_datainput!$A$1:$AE$345,4+C$1-1990,FALSE),0))</f>
        <v>2.9614249091326247E-2</v>
      </c>
      <c r="D112" s="114">
        <f ca="1">MAX(0,IFERROR(VLOOKUP(MID(CELL("filename",$A$1),FIND("]",CELL("filename",$A$1))+1,255)&amp;$A112,_datainput!$A$1:$AE$345,4+D$1-1990,FALSE),0))</f>
        <v>2.9656473398205499E-2</v>
      </c>
      <c r="E112" s="114">
        <f t="shared" ref="E112:F112" ca="1" si="119">D112-(D112-$G112)/($G$1-D$1)</f>
        <v>3.1295002358286472E-2</v>
      </c>
      <c r="F112" s="114">
        <f t="shared" ca="1" si="119"/>
        <v>3.2933531318367446E-2</v>
      </c>
      <c r="G112" s="111">
        <f ca="1">INDEX(OFFSET(_summary!$T$26,0,MATCH(MID(CELL("filename",$A$1),FIND("]",CELL("filename",$A$1))+1,255),_summary!$U$25:$AI$25,0),140,1),MATCH($A112,_summary!$U$26:$U$54,0))</f>
        <v>3.4572060278448426E-2</v>
      </c>
      <c r="H112" s="112">
        <f t="shared" ca="1" si="106"/>
        <v>6.2370230444437388E-2</v>
      </c>
      <c r="I112" s="112">
        <f t="shared" ca="1" si="106"/>
        <v>9.0168400610426344E-2</v>
      </c>
      <c r="J112" s="112">
        <f t="shared" ca="1" si="106"/>
        <v>0.11796657077641531</v>
      </c>
      <c r="K112" s="112">
        <f t="shared" ca="1" si="106"/>
        <v>0.14576474094240427</v>
      </c>
      <c r="L112" s="112">
        <f t="shared" ca="1" si="106"/>
        <v>0.17356291110839323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0.20136108127438218</v>
      </c>
    </row>
    <row r="113" spans="1:13" x14ac:dyDescent="0.25">
      <c r="A113" t="s">
        <v>26</v>
      </c>
      <c r="B113">
        <f t="shared" si="100"/>
        <v>4</v>
      </c>
      <c r="C113" s="114">
        <f ca="1">MAX(0,IFERROR(VLOOKUP(MID(CELL("filename",$A$1),FIND("]",CELL("filename",$A$1))+1,255)&amp;$A113,_datainput!$A$1:$AE$345,4+C$1-1990,FALSE),0))</f>
        <v>0.60734942835716188</v>
      </c>
      <c r="D113" s="114">
        <f ca="1">MAX(0,IFERROR(VLOOKUP(MID(CELL("filename",$A$1),FIND("]",CELL("filename",$A$1))+1,255)&amp;$A113,_datainput!$A$1:$AE$345,4+D$1-1990,FALSE),0))</f>
        <v>0.59600091138908606</v>
      </c>
      <c r="E113" s="114">
        <f t="shared" ref="E113:F113" ca="1" si="120">D113-(D113-$G113)/($G$1-D$1)</f>
        <v>0.60304000519355461</v>
      </c>
      <c r="F113" s="114">
        <f t="shared" ca="1" si="120"/>
        <v>0.61007909899802315</v>
      </c>
      <c r="G113" s="111">
        <f ca="1">INDEX(OFFSET(_summary!$T$26,0,MATCH(MID(CELL("filename",$A$1),FIND("]",CELL("filename",$A$1))+1,255),_summary!$U$25:$AI$25,0),140,1),MATCH($A113,_summary!$U$26:$U$54,0))</f>
        <v>0.61711819280249158</v>
      </c>
      <c r="H113" s="112">
        <f t="shared" ca="1" si="106"/>
        <v>0.62668893319752594</v>
      </c>
      <c r="I113" s="112">
        <f t="shared" ca="1" si="106"/>
        <v>0.6362596735925603</v>
      </c>
      <c r="J113" s="112">
        <f t="shared" ca="1" si="106"/>
        <v>0.64583041398759466</v>
      </c>
      <c r="K113" s="112">
        <f t="shared" ca="1" si="106"/>
        <v>0.65540115438262903</v>
      </c>
      <c r="L113" s="112">
        <f t="shared" ca="1" si="106"/>
        <v>0.66497189477766339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0.67454263517269775</v>
      </c>
    </row>
    <row r="114" spans="1:13" x14ac:dyDescent="0.25">
      <c r="A114" t="s">
        <v>7</v>
      </c>
      <c r="B114">
        <f t="shared" si="100"/>
        <v>4</v>
      </c>
      <c r="C114" s="114">
        <f ca="1">MAX(0,IFERROR(VLOOKUP(MID(CELL("filename",$A$1),FIND("]",CELL("filename",$A$1))+1,255)&amp;$A114,_datainput!$A$1:$AE$345,4+C$1-1990,FALSE),0))</f>
        <v>0.30641885592959883</v>
      </c>
      <c r="D114" s="114">
        <f ca="1">MAX(0,IFERROR(VLOOKUP(MID(CELL("filename",$A$1),FIND("]",CELL("filename",$A$1))+1,255)&amp;$A114,_datainput!$A$1:$AE$345,4+D$1-1990,FALSE),0))</f>
        <v>0.30317865270671523</v>
      </c>
      <c r="E114" s="114">
        <f t="shared" ref="E114:F114" ca="1" si="121">D114-(D114-$G114)/($G$1-D$1)</f>
        <v>0.30751313202999347</v>
      </c>
      <c r="F114" s="114">
        <f t="shared" ca="1" si="121"/>
        <v>0.31184761135327177</v>
      </c>
      <c r="G114" s="111">
        <f ca="1">INDEX(OFFSET(_summary!$T$26,0,MATCH(MID(CELL("filename",$A$1),FIND("]",CELL("filename",$A$1))+1,255),_summary!$U$25:$AI$25,0),140,1),MATCH($A114,_summary!$U$26:$U$54,0))</f>
        <v>0.31618209067655001</v>
      </c>
      <c r="H114" s="112">
        <f t="shared" ca="1" si="106"/>
        <v>0.33303135057025224</v>
      </c>
      <c r="I114" s="112">
        <f t="shared" ca="1" si="106"/>
        <v>0.34988061046395447</v>
      </c>
      <c r="J114" s="112">
        <f t="shared" ca="1" si="106"/>
        <v>0.3667298703576567</v>
      </c>
      <c r="K114" s="112">
        <f t="shared" ca="1" si="106"/>
        <v>0.38357913025135887</v>
      </c>
      <c r="L114" s="112">
        <f t="shared" ca="1" si="106"/>
        <v>0.40042839014506104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0.41727765003876327</v>
      </c>
    </row>
    <row r="115" spans="1:13" x14ac:dyDescent="0.25">
      <c r="A115" t="s">
        <v>9</v>
      </c>
      <c r="B115">
        <f t="shared" si="100"/>
        <v>4</v>
      </c>
      <c r="C115" s="114">
        <f ca="1">MAX(0,IFERROR(VLOOKUP(MID(CELL("filename",$A$1),FIND("]",CELL("filename",$A$1))+1,255)&amp;$A115,_datainput!$A$1:$AE$345,4+C$1-1990,FALSE),0))</f>
        <v>0.32472997965094985</v>
      </c>
      <c r="D115" s="114">
        <f ca="1">MAX(0,IFERROR(VLOOKUP(MID(CELL("filename",$A$1),FIND("]",CELL("filename",$A$1))+1,255)&amp;$A115,_datainput!$A$1:$AE$345,4+D$1-1990,FALSE),0))</f>
        <v>0.32297909043886847</v>
      </c>
      <c r="E115" s="114">
        <f t="shared" ref="E115:F115" ca="1" si="122">D115-(D115-$G115)/($G$1-D$1)</f>
        <v>0.32302742468373408</v>
      </c>
      <c r="F115" s="114">
        <f t="shared" ca="1" si="122"/>
        <v>0.32307575892859963</v>
      </c>
      <c r="G115" s="111">
        <f ca="1">INDEX(OFFSET(_summary!$T$26,0,MATCH(MID(CELL("filename",$A$1),FIND("]",CELL("filename",$A$1))+1,255),_summary!$U$25:$AI$25,0),140,1),MATCH($A115,_summary!$U$26:$U$54,0))</f>
        <v>0.32312409317346524</v>
      </c>
      <c r="H115" s="112">
        <f t="shared" ref="H115:L117" ca="1" si="123">G115-5*(G115-$M115)/($M$1-G$1)</f>
        <v>0.32394097289695684</v>
      </c>
      <c r="I115" s="112">
        <f t="shared" ca="1" si="123"/>
        <v>0.32475785262044843</v>
      </c>
      <c r="J115" s="112">
        <f t="shared" ca="1" si="123"/>
        <v>0.32557473234394002</v>
      </c>
      <c r="K115" s="112">
        <f t="shared" ca="1" si="123"/>
        <v>0.32639161206743161</v>
      </c>
      <c r="L115" s="112">
        <f t="shared" ca="1" si="123"/>
        <v>0.32720849179092321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0.3280253715144148</v>
      </c>
    </row>
    <row r="116" spans="1:13" x14ac:dyDescent="0.25">
      <c r="A116" t="s">
        <v>14</v>
      </c>
      <c r="B116">
        <f t="shared" si="100"/>
        <v>4</v>
      </c>
      <c r="C116" s="114">
        <f ca="1">MAX(0,IFERROR(VLOOKUP(MID(CELL("filename",$A$1),FIND("]",CELL("filename",$A$1))+1,255)&amp;$A116,_datainput!$A$1:$AE$345,4+C$1-1990,FALSE),0))</f>
        <v>0.11004199518583797</v>
      </c>
      <c r="D116" s="114">
        <f ca="1">MAX(0,IFERROR(VLOOKUP(MID(CELL("filename",$A$1),FIND("]",CELL("filename",$A$1))+1,255)&amp;$A116,_datainput!$A$1:$AE$345,4+D$1-1990,FALSE),0))</f>
        <v>0.11004199518583797</v>
      </c>
      <c r="E116" s="114">
        <f t="shared" ref="E116:F116" ca="1" si="124">D116-(D116-$G116)/($G$1-D$1)</f>
        <v>0.10763950055325819</v>
      </c>
      <c r="F116" s="114">
        <f t="shared" ca="1" si="124"/>
        <v>0.10523700592067839</v>
      </c>
      <c r="G116" s="111">
        <f ca="1">INDEX(OFFSET(_summary!$T$26,0,MATCH(MID(CELL("filename",$A$1),FIND("]",CELL("filename",$A$1))+1,255),_summary!$U$25:$AI$25,0),140,1),MATCH($A116,_summary!$U$26:$U$54,0))</f>
        <v>0.1028345112880986</v>
      </c>
      <c r="H116" s="112">
        <f t="shared" ca="1" si="123"/>
        <v>0.12676204451263789</v>
      </c>
      <c r="I116" s="112">
        <f t="shared" ca="1" si="123"/>
        <v>0.1506895777371772</v>
      </c>
      <c r="J116" s="112">
        <f t="shared" ca="1" si="123"/>
        <v>0.1746171109617165</v>
      </c>
      <c r="K116" s="112">
        <f t="shared" ca="1" si="123"/>
        <v>0.19854464418625581</v>
      </c>
      <c r="L116" s="112">
        <f t="shared" ca="1" si="123"/>
        <v>0.22247217741079511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0.24639971063533445</v>
      </c>
    </row>
    <row r="117" spans="1:13" x14ac:dyDescent="0.25">
      <c r="A117" t="s">
        <v>4</v>
      </c>
      <c r="B117">
        <f t="shared" si="100"/>
        <v>4</v>
      </c>
      <c r="C117" s="114">
        <f ca="1">MAX(0,IFERROR(VLOOKUP(MID(CELL("filename",$A$1),FIND("]",CELL("filename",$A$1))+1,255)&amp;$A117,_datainput!$A$1:$AE$345,4+C$1-1990,FALSE),0))</f>
        <v>6.2399317571968968E-2</v>
      </c>
      <c r="D117" s="114">
        <f ca="1">MAX(0,IFERROR(VLOOKUP(MID(CELL("filename",$A$1),FIND("]",CELL("filename",$A$1))+1,255)&amp;$A117,_datainput!$A$1:$AE$345,4+D$1-1990,FALSE),0))</f>
        <v>6.456209277898721E-2</v>
      </c>
      <c r="E117" s="114">
        <f t="shared" ref="E117:F117" ca="1" si="125">D117-(D117-$G117)/($G$1-D$1)</f>
        <v>5.9346073240997894E-2</v>
      </c>
      <c r="F117" s="114">
        <f t="shared" ca="1" si="125"/>
        <v>5.4130053703008579E-2</v>
      </c>
      <c r="G117" s="111">
        <f ca="1">INDEX(OFFSET(_summary!$T$26,0,MATCH(MID(CELL("filename",$A$1),FIND("]",CELL("filename",$A$1))+1,255),_summary!$U$25:$AI$25,0),140,1),MATCH($A117,_summary!$U$26:$U$54,0))</f>
        <v>4.8914034165019257E-2</v>
      </c>
      <c r="H117" s="112">
        <f t="shared" ca="1" si="123"/>
        <v>7.5401882271633705E-2</v>
      </c>
      <c r="I117" s="112">
        <f t="shared" ca="1" si="123"/>
        <v>0.10188973037824817</v>
      </c>
      <c r="J117" s="112">
        <f t="shared" ca="1" si="123"/>
        <v>0.12837757848486261</v>
      </c>
      <c r="K117" s="112">
        <f t="shared" ca="1" si="123"/>
        <v>0.15486542659147706</v>
      </c>
      <c r="L117" s="112">
        <f t="shared" ca="1" si="123"/>
        <v>0.18135327469809151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0.20784112280470596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7FBEF-F030-4B14-9B45-EAAC34A16F14}">
  <sheetPr codeName="Sheet3">
    <tabColor theme="1" tint="0.499984740745262"/>
  </sheetPr>
  <dimension ref="A1:R117"/>
  <sheetViews>
    <sheetView workbookViewId="0">
      <selection activeCell="S10" sqref="S10"/>
    </sheetView>
  </sheetViews>
  <sheetFormatPr defaultRowHeight="15" x14ac:dyDescent="0.25"/>
  <cols>
    <col min="8" max="8" width="9.28515625" bestFit="1" customWidth="1" collapsed="1"/>
    <col min="9" max="9" width="9.5703125" bestFit="1" customWidth="1" collapsed="1"/>
    <col min="10" max="10" width="11.5703125" bestFit="1" customWidth="1" collapsed="1"/>
    <col min="11" max="11" width="12.5703125" bestFit="1" customWidth="1" collapsed="1"/>
    <col min="12" max="12" width="14.7109375" bestFit="1" customWidth="1" collapsed="1"/>
  </cols>
  <sheetData>
    <row r="1" spans="1:18" x14ac:dyDescent="0.25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25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 t="e">
        <f ca="1">D2-(D2-$G2)/($G$1-D$1)</f>
        <v>#N/A</v>
      </c>
      <c r="F2" s="114" t="e">
        <f ca="1">E2-(E2-$G2)/($G$1-E$1)</f>
        <v>#N/A</v>
      </c>
      <c r="G2" s="111" t="e">
        <f ca="1">INDEX(OFFSET(_summary!$T$26,0,MATCH(MID(CELL("filename",$A$1),FIND("]",CELL("filename",$A$1))+1,255),_summary!$U$25:$AI$25,0),140,1),MATCH($A2,_summary!$U$26:$U$54,0))</f>
        <v>#N/A</v>
      </c>
      <c r="H2" s="112" t="e">
        <f ca="1">G2-5*(G2-$M2)/($M$1-G$1)</f>
        <v>#N/A</v>
      </c>
      <c r="I2" s="112" t="e">
        <f t="shared" ref="I2:L2" ca="1" si="0">H2-5*(H2-$M2)/($M$1-H$1)</f>
        <v>#N/A</v>
      </c>
      <c r="J2" s="112" t="e">
        <f t="shared" ca="1" si="0"/>
        <v>#N/A</v>
      </c>
      <c r="K2" s="112" t="e">
        <f t="shared" ca="1" si="0"/>
        <v>#N/A</v>
      </c>
      <c r="L2" s="112" t="e">
        <f t="shared" ca="1" si="0"/>
        <v>#N/A</v>
      </c>
      <c r="M2" s="111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25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 t="e">
        <f t="shared" ref="E3:F3" ca="1" si="1">D3-(D3-$G3)/($G$1-D$1)</f>
        <v>#N/A</v>
      </c>
      <c r="F3" s="114" t="e">
        <f t="shared" ca="1" si="1"/>
        <v>#N/A</v>
      </c>
      <c r="G3" s="111" t="e">
        <f ca="1">INDEX(OFFSET(_summary!$T$26,0,MATCH(MID(CELL("filename",$A$1),FIND("]",CELL("filename",$A$1))+1,255),_summary!$U$25:$AI$25,0),140,1),MATCH($A3,_summary!$U$26:$U$54,0))</f>
        <v>#N/A</v>
      </c>
      <c r="H3" s="112" t="e">
        <f t="shared" ref="H3:L18" ca="1" si="2">G3-5*(G3-$M3)/($M$1-G$1)</f>
        <v>#N/A</v>
      </c>
      <c r="I3" s="112" t="e">
        <f t="shared" ca="1" si="2"/>
        <v>#N/A</v>
      </c>
      <c r="J3" s="112" t="e">
        <f t="shared" ca="1" si="2"/>
        <v>#N/A</v>
      </c>
      <c r="K3" s="112" t="e">
        <f t="shared" ca="1" si="2"/>
        <v>#N/A</v>
      </c>
      <c r="L3" s="112" t="e">
        <f t="shared" ca="1" si="2"/>
        <v>#N/A</v>
      </c>
      <c r="M3" s="111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25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 t="e">
        <f t="shared" ref="E4:F4" ca="1" si="3">D4-(D4-$G4)/($G$1-D$1)</f>
        <v>#N/A</v>
      </c>
      <c r="F4" s="114" t="e">
        <f t="shared" ca="1" si="3"/>
        <v>#N/A</v>
      </c>
      <c r="G4" s="111" t="e">
        <f ca="1">INDEX(OFFSET(_summary!$T$26,0,MATCH(MID(CELL("filename",$A$1),FIND("]",CELL("filename",$A$1))+1,255),_summary!$U$25:$AI$25,0),140,1),MATCH($A4,_summary!$U$26:$U$54,0))</f>
        <v>#N/A</v>
      </c>
      <c r="H4" s="112" t="e">
        <f t="shared" ca="1" si="2"/>
        <v>#N/A</v>
      </c>
      <c r="I4" s="112" t="e">
        <f t="shared" ca="1" si="2"/>
        <v>#N/A</v>
      </c>
      <c r="J4" s="112" t="e">
        <f t="shared" ca="1" si="2"/>
        <v>#N/A</v>
      </c>
      <c r="K4" s="112" t="e">
        <f t="shared" ca="1" si="2"/>
        <v>#N/A</v>
      </c>
      <c r="L4" s="112" t="e">
        <f t="shared" ca="1" si="2"/>
        <v>#N/A</v>
      </c>
      <c r="M4" s="111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25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 t="e">
        <f t="shared" ref="E5:F5" ca="1" si="4">D5-(D5-$G5)/($G$1-D$1)</f>
        <v>#N/A</v>
      </c>
      <c r="F5" s="114" t="e">
        <f t="shared" ca="1" si="4"/>
        <v>#N/A</v>
      </c>
      <c r="G5" s="111" t="e">
        <f ca="1">INDEX(OFFSET(_summary!$T$26,0,MATCH(MID(CELL("filename",$A$1),FIND("]",CELL("filename",$A$1))+1,255),_summary!$U$25:$AI$25,0),140,1),MATCH($A5,_summary!$U$26:$U$54,0))</f>
        <v>#N/A</v>
      </c>
      <c r="H5" s="112" t="e">
        <f t="shared" ca="1" si="2"/>
        <v>#N/A</v>
      </c>
      <c r="I5" s="112" t="e">
        <f t="shared" ca="1" si="2"/>
        <v>#N/A</v>
      </c>
      <c r="J5" s="112" t="e">
        <f t="shared" ca="1" si="2"/>
        <v>#N/A</v>
      </c>
      <c r="K5" s="112" t="e">
        <f t="shared" ca="1" si="2"/>
        <v>#N/A</v>
      </c>
      <c r="L5" s="112" t="e">
        <f t="shared" ca="1" si="2"/>
        <v>#N/A</v>
      </c>
      <c r="M5" s="111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25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 t="e">
        <f t="shared" ref="E6:F6" ca="1" si="5">D6-(D6-$G6)/($G$1-D$1)</f>
        <v>#N/A</v>
      </c>
      <c r="F6" s="114" t="e">
        <f t="shared" ca="1" si="5"/>
        <v>#N/A</v>
      </c>
      <c r="G6" s="111" t="e">
        <f ca="1">INDEX(OFFSET(_summary!$T$26,0,MATCH(MID(CELL("filename",$A$1),FIND("]",CELL("filename",$A$1))+1,255),_summary!$U$25:$AI$25,0),140,1),MATCH($A6,_summary!$U$26:$U$54,0))</f>
        <v>#N/A</v>
      </c>
      <c r="H6" s="112" t="e">
        <f t="shared" ca="1" si="2"/>
        <v>#N/A</v>
      </c>
      <c r="I6" s="112" t="e">
        <f t="shared" ca="1" si="2"/>
        <v>#N/A</v>
      </c>
      <c r="J6" s="112" t="e">
        <f t="shared" ca="1" si="2"/>
        <v>#N/A</v>
      </c>
      <c r="K6" s="112" t="e">
        <f t="shared" ca="1" si="2"/>
        <v>#N/A</v>
      </c>
      <c r="L6" s="112" t="e">
        <f t="shared" ca="1" si="2"/>
        <v>#N/A</v>
      </c>
      <c r="M6" s="111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25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 t="e">
        <f t="shared" ref="E7:F7" ca="1" si="6">D7-(D7-$G7)/($G$1-D$1)</f>
        <v>#N/A</v>
      </c>
      <c r="F7" s="114" t="e">
        <f t="shared" ca="1" si="6"/>
        <v>#N/A</v>
      </c>
      <c r="G7" s="111" t="e">
        <f ca="1">INDEX(OFFSET(_summary!$T$26,0,MATCH(MID(CELL("filename",$A$1),FIND("]",CELL("filename",$A$1))+1,255),_summary!$U$25:$AI$25,0),140,1),MATCH($A7,_summary!$U$26:$U$54,0))</f>
        <v>#N/A</v>
      </c>
      <c r="H7" s="112" t="e">
        <f t="shared" ca="1" si="2"/>
        <v>#N/A</v>
      </c>
      <c r="I7" s="112" t="e">
        <f t="shared" ca="1" si="2"/>
        <v>#N/A</v>
      </c>
      <c r="J7" s="112" t="e">
        <f t="shared" ca="1" si="2"/>
        <v>#N/A</v>
      </c>
      <c r="K7" s="112" t="e">
        <f t="shared" ca="1" si="2"/>
        <v>#N/A</v>
      </c>
      <c r="L7" s="112" t="e">
        <f t="shared" ca="1" si="2"/>
        <v>#N/A</v>
      </c>
      <c r="M7" s="111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25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 t="e">
        <f t="shared" ref="E8:F8" ca="1" si="7">D8-(D8-$G8)/($G$1-D$1)</f>
        <v>#N/A</v>
      </c>
      <c r="F8" s="114" t="e">
        <f t="shared" ca="1" si="7"/>
        <v>#N/A</v>
      </c>
      <c r="G8" s="111" t="e">
        <f ca="1">INDEX(OFFSET(_summary!$T$26,0,MATCH(MID(CELL("filename",$A$1),FIND("]",CELL("filename",$A$1))+1,255),_summary!$U$25:$AI$25,0),140,1),MATCH($A8,_summary!$U$26:$U$54,0))</f>
        <v>#N/A</v>
      </c>
      <c r="H8" s="112" t="e">
        <f t="shared" ca="1" si="2"/>
        <v>#N/A</v>
      </c>
      <c r="I8" s="112" t="e">
        <f t="shared" ca="1" si="2"/>
        <v>#N/A</v>
      </c>
      <c r="J8" s="112" t="e">
        <f t="shared" ca="1" si="2"/>
        <v>#N/A</v>
      </c>
      <c r="K8" s="112" t="e">
        <f t="shared" ca="1" si="2"/>
        <v>#N/A</v>
      </c>
      <c r="L8" s="112" t="e">
        <f t="shared" ca="1" si="2"/>
        <v>#N/A</v>
      </c>
      <c r="M8" s="111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25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 t="e">
        <f t="shared" ref="E9:F9" ca="1" si="8">D9-(D9-$G9)/($G$1-D$1)</f>
        <v>#N/A</v>
      </c>
      <c r="F9" s="114" t="e">
        <f t="shared" ca="1" si="8"/>
        <v>#N/A</v>
      </c>
      <c r="G9" s="111" t="e">
        <f ca="1">INDEX(OFFSET(_summary!$T$26,0,MATCH(MID(CELL("filename",$A$1),FIND("]",CELL("filename",$A$1))+1,255),_summary!$U$25:$AI$25,0),140,1),MATCH($A9,_summary!$U$26:$U$54,0))</f>
        <v>#N/A</v>
      </c>
      <c r="H9" s="112" t="e">
        <f t="shared" ca="1" si="2"/>
        <v>#N/A</v>
      </c>
      <c r="I9" s="112" t="e">
        <f t="shared" ca="1" si="2"/>
        <v>#N/A</v>
      </c>
      <c r="J9" s="112" t="e">
        <f t="shared" ca="1" si="2"/>
        <v>#N/A</v>
      </c>
      <c r="K9" s="112" t="e">
        <f t="shared" ca="1" si="2"/>
        <v>#N/A</v>
      </c>
      <c r="L9" s="112" t="e">
        <f t="shared" ca="1" si="2"/>
        <v>#N/A</v>
      </c>
      <c r="M9" s="111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25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 t="e">
        <f t="shared" ref="E10:F10" ca="1" si="9">D10-(D10-$G10)/($G$1-D$1)</f>
        <v>#N/A</v>
      </c>
      <c r="F10" s="114" t="e">
        <f t="shared" ca="1" si="9"/>
        <v>#N/A</v>
      </c>
      <c r="G10" s="111" t="e">
        <f ca="1">INDEX(OFFSET(_summary!$T$26,0,MATCH(MID(CELL("filename",$A$1),FIND("]",CELL("filename",$A$1))+1,255),_summary!$U$25:$AI$25,0),140,1),MATCH($A10,_summary!$U$26:$U$54,0))</f>
        <v>#N/A</v>
      </c>
      <c r="H10" s="112" t="e">
        <f t="shared" ca="1" si="2"/>
        <v>#N/A</v>
      </c>
      <c r="I10" s="112" t="e">
        <f t="shared" ca="1" si="2"/>
        <v>#N/A</v>
      </c>
      <c r="J10" s="112" t="e">
        <f t="shared" ca="1" si="2"/>
        <v>#N/A</v>
      </c>
      <c r="K10" s="112" t="e">
        <f t="shared" ca="1" si="2"/>
        <v>#N/A</v>
      </c>
      <c r="L10" s="112" t="e">
        <f t="shared" ca="1" si="2"/>
        <v>#N/A</v>
      </c>
      <c r="M10" s="111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25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 t="e">
        <f t="shared" ref="E11:F11" ca="1" si="10">D11-(D11-$G11)/($G$1-D$1)</f>
        <v>#N/A</v>
      </c>
      <c r="F11" s="114" t="e">
        <f t="shared" ca="1" si="10"/>
        <v>#N/A</v>
      </c>
      <c r="G11" s="111" t="e">
        <f ca="1">INDEX(OFFSET(_summary!$T$26,0,MATCH(MID(CELL("filename",$A$1),FIND("]",CELL("filename",$A$1))+1,255),_summary!$U$25:$AI$25,0),140,1),MATCH($A11,_summary!$U$26:$U$54,0))</f>
        <v>#N/A</v>
      </c>
      <c r="H11" s="112" t="e">
        <f t="shared" ca="1" si="2"/>
        <v>#N/A</v>
      </c>
      <c r="I11" s="112" t="e">
        <f t="shared" ca="1" si="2"/>
        <v>#N/A</v>
      </c>
      <c r="J11" s="112" t="e">
        <f t="shared" ca="1" si="2"/>
        <v>#N/A</v>
      </c>
      <c r="K11" s="112" t="e">
        <f t="shared" ca="1" si="2"/>
        <v>#N/A</v>
      </c>
      <c r="L11" s="112" t="e">
        <f t="shared" ca="1" si="2"/>
        <v>#N/A</v>
      </c>
      <c r="M11" s="111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25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 t="e">
        <f t="shared" ref="E12:F12" ca="1" si="11">D12-(D12-$G12)/($G$1-D$1)</f>
        <v>#N/A</v>
      </c>
      <c r="F12" s="114" t="e">
        <f t="shared" ca="1" si="11"/>
        <v>#N/A</v>
      </c>
      <c r="G12" s="111" t="e">
        <f ca="1">INDEX(OFFSET(_summary!$T$26,0,MATCH(MID(CELL("filename",$A$1),FIND("]",CELL("filename",$A$1))+1,255),_summary!$U$25:$AI$25,0),140,1),MATCH($A12,_summary!$U$26:$U$54,0))</f>
        <v>#N/A</v>
      </c>
      <c r="H12" s="112" t="e">
        <f t="shared" ca="1" si="2"/>
        <v>#N/A</v>
      </c>
      <c r="I12" s="112" t="e">
        <f t="shared" ca="1" si="2"/>
        <v>#N/A</v>
      </c>
      <c r="J12" s="112" t="e">
        <f t="shared" ca="1" si="2"/>
        <v>#N/A</v>
      </c>
      <c r="K12" s="112" t="e">
        <f t="shared" ca="1" si="2"/>
        <v>#N/A</v>
      </c>
      <c r="L12" s="112" t="e">
        <f t="shared" ca="1" si="2"/>
        <v>#N/A</v>
      </c>
      <c r="M12" s="111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25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 t="e">
        <f t="shared" ref="E13:F13" ca="1" si="12">D13-(D13-$G13)/($G$1-D$1)</f>
        <v>#N/A</v>
      </c>
      <c r="F13" s="114" t="e">
        <f t="shared" ca="1" si="12"/>
        <v>#N/A</v>
      </c>
      <c r="G13" s="111" t="e">
        <f ca="1">INDEX(OFFSET(_summary!$T$26,0,MATCH(MID(CELL("filename",$A$1),FIND("]",CELL("filename",$A$1))+1,255),_summary!$U$25:$AI$25,0),140,1),MATCH($A13,_summary!$U$26:$U$54,0))</f>
        <v>#N/A</v>
      </c>
      <c r="H13" s="112" t="e">
        <f t="shared" ca="1" si="2"/>
        <v>#N/A</v>
      </c>
      <c r="I13" s="112" t="e">
        <f t="shared" ca="1" si="2"/>
        <v>#N/A</v>
      </c>
      <c r="J13" s="112" t="e">
        <f t="shared" ca="1" si="2"/>
        <v>#N/A</v>
      </c>
      <c r="K13" s="112" t="e">
        <f t="shared" ca="1" si="2"/>
        <v>#N/A</v>
      </c>
      <c r="L13" s="112" t="e">
        <f t="shared" ca="1" si="2"/>
        <v>#N/A</v>
      </c>
      <c r="M13" s="111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25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 t="e">
        <f t="shared" ref="E14:F14" ca="1" si="13">D14-(D14-$G14)/($G$1-D$1)</f>
        <v>#N/A</v>
      </c>
      <c r="F14" s="114" t="e">
        <f t="shared" ca="1" si="13"/>
        <v>#N/A</v>
      </c>
      <c r="G14" s="111" t="e">
        <f ca="1">INDEX(OFFSET(_summary!$T$26,0,MATCH(MID(CELL("filename",$A$1),FIND("]",CELL("filename",$A$1))+1,255),_summary!$U$25:$AI$25,0),140,1),MATCH($A14,_summary!$U$26:$U$54,0))</f>
        <v>#N/A</v>
      </c>
      <c r="H14" s="112" t="e">
        <f t="shared" ca="1" si="2"/>
        <v>#N/A</v>
      </c>
      <c r="I14" s="112" t="e">
        <f t="shared" ca="1" si="2"/>
        <v>#N/A</v>
      </c>
      <c r="J14" s="112" t="e">
        <f t="shared" ca="1" si="2"/>
        <v>#N/A</v>
      </c>
      <c r="K14" s="112" t="e">
        <f t="shared" ca="1" si="2"/>
        <v>#N/A</v>
      </c>
      <c r="L14" s="112" t="e">
        <f t="shared" ca="1" si="2"/>
        <v>#N/A</v>
      </c>
      <c r="M14" s="111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25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 t="e">
        <f t="shared" ref="E15:F15" ca="1" si="14">D15-(D15-$G15)/($G$1-D$1)</f>
        <v>#N/A</v>
      </c>
      <c r="F15" s="114" t="e">
        <f t="shared" ca="1" si="14"/>
        <v>#N/A</v>
      </c>
      <c r="G15" s="111" t="e">
        <f ca="1">INDEX(OFFSET(_summary!$T$26,0,MATCH(MID(CELL("filename",$A$1),FIND("]",CELL("filename",$A$1))+1,255),_summary!$U$25:$AI$25,0),140,1),MATCH($A15,_summary!$U$26:$U$54,0))</f>
        <v>#N/A</v>
      </c>
      <c r="H15" s="112" t="e">
        <f t="shared" ca="1" si="2"/>
        <v>#N/A</v>
      </c>
      <c r="I15" s="112" t="e">
        <f t="shared" ca="1" si="2"/>
        <v>#N/A</v>
      </c>
      <c r="J15" s="112" t="e">
        <f t="shared" ca="1" si="2"/>
        <v>#N/A</v>
      </c>
      <c r="K15" s="112" t="e">
        <f t="shared" ca="1" si="2"/>
        <v>#N/A</v>
      </c>
      <c r="L15" s="112" t="e">
        <f t="shared" ca="1" si="2"/>
        <v>#N/A</v>
      </c>
      <c r="M15" s="111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25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 t="e">
        <f t="shared" ref="E16:F16" ca="1" si="15">D16-(D16-$G16)/($G$1-D$1)</f>
        <v>#N/A</v>
      </c>
      <c r="F16" s="114" t="e">
        <f t="shared" ca="1" si="15"/>
        <v>#N/A</v>
      </c>
      <c r="G16" s="111" t="e">
        <f ca="1">INDEX(OFFSET(_summary!$T$26,0,MATCH(MID(CELL("filename",$A$1),FIND("]",CELL("filename",$A$1))+1,255),_summary!$U$25:$AI$25,0),140,1),MATCH($A16,_summary!$U$26:$U$54,0))</f>
        <v>#N/A</v>
      </c>
      <c r="H16" s="112" t="e">
        <f t="shared" ca="1" si="2"/>
        <v>#N/A</v>
      </c>
      <c r="I16" s="112" t="e">
        <f t="shared" ca="1" si="2"/>
        <v>#N/A</v>
      </c>
      <c r="J16" s="112" t="e">
        <f t="shared" ca="1" si="2"/>
        <v>#N/A</v>
      </c>
      <c r="K16" s="112" t="e">
        <f t="shared" ca="1" si="2"/>
        <v>#N/A</v>
      </c>
      <c r="L16" s="112" t="e">
        <f t="shared" ca="1" si="2"/>
        <v>#N/A</v>
      </c>
      <c r="M16" s="111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25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 t="e">
        <f t="shared" ref="E17:F17" ca="1" si="16">D17-(D17-$G17)/($G$1-D$1)</f>
        <v>#N/A</v>
      </c>
      <c r="F17" s="114" t="e">
        <f t="shared" ca="1" si="16"/>
        <v>#N/A</v>
      </c>
      <c r="G17" s="111" t="e">
        <f ca="1">INDEX(OFFSET(_summary!$T$26,0,MATCH(MID(CELL("filename",$A$1),FIND("]",CELL("filename",$A$1))+1,255),_summary!$U$25:$AI$25,0),140,1),MATCH($A17,_summary!$U$26:$U$54,0))</f>
        <v>#N/A</v>
      </c>
      <c r="H17" s="112" t="e">
        <f t="shared" ca="1" si="2"/>
        <v>#N/A</v>
      </c>
      <c r="I17" s="112" t="e">
        <f t="shared" ca="1" si="2"/>
        <v>#N/A</v>
      </c>
      <c r="J17" s="112" t="e">
        <f t="shared" ca="1" si="2"/>
        <v>#N/A</v>
      </c>
      <c r="K17" s="112" t="e">
        <f t="shared" ca="1" si="2"/>
        <v>#N/A</v>
      </c>
      <c r="L17" s="112" t="e">
        <f t="shared" ca="1" si="2"/>
        <v>#N/A</v>
      </c>
      <c r="M17" s="111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25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 t="e">
        <f t="shared" ref="E18:F18" ca="1" si="17">D18-(D18-$G18)/($G$1-D$1)</f>
        <v>#N/A</v>
      </c>
      <c r="F18" s="114" t="e">
        <f t="shared" ca="1" si="17"/>
        <v>#N/A</v>
      </c>
      <c r="G18" s="111" t="e">
        <f ca="1">INDEX(OFFSET(_summary!$T$26,0,MATCH(MID(CELL("filename",$A$1),FIND("]",CELL("filename",$A$1))+1,255),_summary!$U$25:$AI$25,0),140,1),MATCH($A18,_summary!$U$26:$U$54,0))</f>
        <v>#N/A</v>
      </c>
      <c r="H18" s="112" t="e">
        <f t="shared" ca="1" si="2"/>
        <v>#N/A</v>
      </c>
      <c r="I18" s="112" t="e">
        <f t="shared" ca="1" si="2"/>
        <v>#N/A</v>
      </c>
      <c r="J18" s="112" t="e">
        <f t="shared" ca="1" si="2"/>
        <v>#N/A</v>
      </c>
      <c r="K18" s="112" t="e">
        <f t="shared" ca="1" si="2"/>
        <v>#N/A</v>
      </c>
      <c r="L18" s="112" t="e">
        <f t="shared" ca="1" si="2"/>
        <v>#N/A</v>
      </c>
      <c r="M18" s="111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25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 t="e">
        <f t="shared" ref="E19:F19" ca="1" si="18">D19-(D19-$G19)/($G$1-D$1)</f>
        <v>#N/A</v>
      </c>
      <c r="F19" s="114" t="e">
        <f t="shared" ca="1" si="18"/>
        <v>#N/A</v>
      </c>
      <c r="G19" s="111" t="e">
        <f ca="1">INDEX(OFFSET(_summary!$T$26,0,MATCH(MID(CELL("filename",$A$1),FIND("]",CELL("filename",$A$1))+1,255),_summary!$U$25:$AI$25,0),140,1),MATCH($A19,_summary!$U$26:$U$54,0))</f>
        <v>#N/A</v>
      </c>
      <c r="H19" s="112" t="e">
        <f t="shared" ref="H19:L34" ca="1" si="19">G19-5*(G19-$M19)/($M$1-G$1)</f>
        <v>#N/A</v>
      </c>
      <c r="I19" s="112" t="e">
        <f t="shared" ca="1" si="19"/>
        <v>#N/A</v>
      </c>
      <c r="J19" s="112" t="e">
        <f t="shared" ca="1" si="19"/>
        <v>#N/A</v>
      </c>
      <c r="K19" s="112" t="e">
        <f t="shared" ca="1" si="19"/>
        <v>#N/A</v>
      </c>
      <c r="L19" s="112" t="e">
        <f t="shared" ca="1" si="19"/>
        <v>#N/A</v>
      </c>
      <c r="M19" s="111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25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 t="e">
        <f t="shared" ref="E20:F20" ca="1" si="20">D20-(D20-$G20)/($G$1-D$1)</f>
        <v>#N/A</v>
      </c>
      <c r="F20" s="114" t="e">
        <f t="shared" ca="1" si="20"/>
        <v>#N/A</v>
      </c>
      <c r="G20" s="111" t="e">
        <f ca="1">INDEX(OFFSET(_summary!$T$26,0,MATCH(MID(CELL("filename",$A$1),FIND("]",CELL("filename",$A$1))+1,255),_summary!$U$25:$AI$25,0),140,1),MATCH($A20,_summary!$U$26:$U$54,0))</f>
        <v>#N/A</v>
      </c>
      <c r="H20" s="112" t="e">
        <f t="shared" ca="1" si="19"/>
        <v>#N/A</v>
      </c>
      <c r="I20" s="112" t="e">
        <f t="shared" ca="1" si="19"/>
        <v>#N/A</v>
      </c>
      <c r="J20" s="112" t="e">
        <f t="shared" ca="1" si="19"/>
        <v>#N/A</v>
      </c>
      <c r="K20" s="112" t="e">
        <f t="shared" ca="1" si="19"/>
        <v>#N/A</v>
      </c>
      <c r="L20" s="112" t="e">
        <f t="shared" ca="1" si="19"/>
        <v>#N/A</v>
      </c>
      <c r="M20" s="111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25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 t="e">
        <f t="shared" ref="E21:F21" ca="1" si="21">D21-(D21-$G21)/($G$1-D$1)</f>
        <v>#N/A</v>
      </c>
      <c r="F21" s="114" t="e">
        <f t="shared" ca="1" si="21"/>
        <v>#N/A</v>
      </c>
      <c r="G21" s="111" t="e">
        <f ca="1">INDEX(OFFSET(_summary!$T$26,0,MATCH(MID(CELL("filename",$A$1),FIND("]",CELL("filename",$A$1))+1,255),_summary!$U$25:$AI$25,0),140,1),MATCH($A21,_summary!$U$26:$U$54,0))</f>
        <v>#N/A</v>
      </c>
      <c r="H21" s="112" t="e">
        <f t="shared" ca="1" si="19"/>
        <v>#N/A</v>
      </c>
      <c r="I21" s="112" t="e">
        <f t="shared" ca="1" si="19"/>
        <v>#N/A</v>
      </c>
      <c r="J21" s="112" t="e">
        <f t="shared" ca="1" si="19"/>
        <v>#N/A</v>
      </c>
      <c r="K21" s="112" t="e">
        <f t="shared" ca="1" si="19"/>
        <v>#N/A</v>
      </c>
      <c r="L21" s="112" t="e">
        <f t="shared" ca="1" si="19"/>
        <v>#N/A</v>
      </c>
      <c r="M21" s="111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25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 t="e">
        <f t="shared" ref="E22:F22" ca="1" si="22">D22-(D22-$G22)/($G$1-D$1)</f>
        <v>#N/A</v>
      </c>
      <c r="F22" s="114" t="e">
        <f t="shared" ca="1" si="22"/>
        <v>#N/A</v>
      </c>
      <c r="G22" s="111" t="e">
        <f ca="1">INDEX(OFFSET(_summary!$T$26,0,MATCH(MID(CELL("filename",$A$1),FIND("]",CELL("filename",$A$1))+1,255),_summary!$U$25:$AI$25,0),140,1),MATCH($A22,_summary!$U$26:$U$54,0))</f>
        <v>#N/A</v>
      </c>
      <c r="H22" s="112" t="e">
        <f t="shared" ca="1" si="19"/>
        <v>#N/A</v>
      </c>
      <c r="I22" s="112" t="e">
        <f t="shared" ca="1" si="19"/>
        <v>#N/A</v>
      </c>
      <c r="J22" s="112" t="e">
        <f t="shared" ca="1" si="19"/>
        <v>#N/A</v>
      </c>
      <c r="K22" s="112" t="e">
        <f t="shared" ca="1" si="19"/>
        <v>#N/A</v>
      </c>
      <c r="L22" s="112" t="e">
        <f t="shared" ca="1" si="19"/>
        <v>#N/A</v>
      </c>
      <c r="M22" s="111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25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 t="e">
        <f t="shared" ref="E23:F23" ca="1" si="23">D23-(D23-$G23)/($G$1-D$1)</f>
        <v>#N/A</v>
      </c>
      <c r="F23" s="114" t="e">
        <f t="shared" ca="1" si="23"/>
        <v>#N/A</v>
      </c>
      <c r="G23" s="111" t="e">
        <f ca="1">INDEX(OFFSET(_summary!$T$26,0,MATCH(MID(CELL("filename",$A$1),FIND("]",CELL("filename",$A$1))+1,255),_summary!$U$25:$AI$25,0),140,1),MATCH($A23,_summary!$U$26:$U$54,0))</f>
        <v>#N/A</v>
      </c>
      <c r="H23" s="112" t="e">
        <f t="shared" ca="1" si="19"/>
        <v>#N/A</v>
      </c>
      <c r="I23" s="112" t="e">
        <f t="shared" ca="1" si="19"/>
        <v>#N/A</v>
      </c>
      <c r="J23" s="112" t="e">
        <f t="shared" ca="1" si="19"/>
        <v>#N/A</v>
      </c>
      <c r="K23" s="112" t="e">
        <f t="shared" ca="1" si="19"/>
        <v>#N/A</v>
      </c>
      <c r="L23" s="112" t="e">
        <f t="shared" ca="1" si="19"/>
        <v>#N/A</v>
      </c>
      <c r="M23" s="111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25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 t="e">
        <f t="shared" ref="E24:F24" ca="1" si="24">D24-(D24-$G24)/($G$1-D$1)</f>
        <v>#N/A</v>
      </c>
      <c r="F24" s="114" t="e">
        <f t="shared" ca="1" si="24"/>
        <v>#N/A</v>
      </c>
      <c r="G24" s="111" t="e">
        <f ca="1">INDEX(OFFSET(_summary!$T$26,0,MATCH(MID(CELL("filename",$A$1),FIND("]",CELL("filename",$A$1))+1,255),_summary!$U$25:$AI$25,0),140,1),MATCH($A24,_summary!$U$26:$U$54,0))</f>
        <v>#N/A</v>
      </c>
      <c r="H24" s="112" t="e">
        <f t="shared" ca="1" si="19"/>
        <v>#N/A</v>
      </c>
      <c r="I24" s="112" t="e">
        <f t="shared" ca="1" si="19"/>
        <v>#N/A</v>
      </c>
      <c r="J24" s="112" t="e">
        <f t="shared" ca="1" si="19"/>
        <v>#N/A</v>
      </c>
      <c r="K24" s="112" t="e">
        <f t="shared" ca="1" si="19"/>
        <v>#N/A</v>
      </c>
      <c r="L24" s="112" t="e">
        <f t="shared" ca="1" si="19"/>
        <v>#N/A</v>
      </c>
      <c r="M24" s="111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25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 t="e">
        <f t="shared" ref="E25:F25" ca="1" si="25">D25-(D25-$G25)/($G$1-D$1)</f>
        <v>#N/A</v>
      </c>
      <c r="F25" s="114" t="e">
        <f t="shared" ca="1" si="25"/>
        <v>#N/A</v>
      </c>
      <c r="G25" s="111" t="e">
        <f ca="1">INDEX(OFFSET(_summary!$T$26,0,MATCH(MID(CELL("filename",$A$1),FIND("]",CELL("filename",$A$1))+1,255),_summary!$U$25:$AI$25,0),140,1),MATCH($A25,_summary!$U$26:$U$54,0))</f>
        <v>#N/A</v>
      </c>
      <c r="H25" s="112" t="e">
        <f t="shared" ca="1" si="19"/>
        <v>#N/A</v>
      </c>
      <c r="I25" s="112" t="e">
        <f t="shared" ca="1" si="19"/>
        <v>#N/A</v>
      </c>
      <c r="J25" s="112" t="e">
        <f t="shared" ca="1" si="19"/>
        <v>#N/A</v>
      </c>
      <c r="K25" s="112" t="e">
        <f t="shared" ca="1" si="19"/>
        <v>#N/A</v>
      </c>
      <c r="L25" s="112" t="e">
        <f t="shared" ca="1" si="19"/>
        <v>#N/A</v>
      </c>
      <c r="M25" s="111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25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 t="e">
        <f t="shared" ref="E26:F26" ca="1" si="26">D26-(D26-$G26)/($G$1-D$1)</f>
        <v>#N/A</v>
      </c>
      <c r="F26" s="114" t="e">
        <f t="shared" ca="1" si="26"/>
        <v>#N/A</v>
      </c>
      <c r="G26" s="111" t="e">
        <f ca="1">INDEX(OFFSET(_summary!$T$26,0,MATCH(MID(CELL("filename",$A$1),FIND("]",CELL("filename",$A$1))+1,255),_summary!$U$25:$AI$25,0),140,1),MATCH($A26,_summary!$U$26:$U$54,0))</f>
        <v>#N/A</v>
      </c>
      <c r="H26" s="112" t="e">
        <f t="shared" ca="1" si="19"/>
        <v>#N/A</v>
      </c>
      <c r="I26" s="112" t="e">
        <f t="shared" ca="1" si="19"/>
        <v>#N/A</v>
      </c>
      <c r="J26" s="112" t="e">
        <f t="shared" ca="1" si="19"/>
        <v>#N/A</v>
      </c>
      <c r="K26" s="112" t="e">
        <f t="shared" ca="1" si="19"/>
        <v>#N/A</v>
      </c>
      <c r="L26" s="112" t="e">
        <f t="shared" ca="1" si="19"/>
        <v>#N/A</v>
      </c>
      <c r="M26" s="111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25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 t="e">
        <f t="shared" ref="E27:F27" ca="1" si="27">D27-(D27-$G27)/($G$1-D$1)</f>
        <v>#N/A</v>
      </c>
      <c r="F27" s="114" t="e">
        <f t="shared" ca="1" si="27"/>
        <v>#N/A</v>
      </c>
      <c r="G27" s="111" t="e">
        <f ca="1">INDEX(OFFSET(_summary!$T$26,0,MATCH(MID(CELL("filename",$A$1),FIND("]",CELL("filename",$A$1))+1,255),_summary!$U$25:$AI$25,0),140,1),MATCH($A27,_summary!$U$26:$U$54,0))</f>
        <v>#N/A</v>
      </c>
      <c r="H27" s="112" t="e">
        <f t="shared" ca="1" si="19"/>
        <v>#N/A</v>
      </c>
      <c r="I27" s="112" t="e">
        <f t="shared" ca="1" si="19"/>
        <v>#N/A</v>
      </c>
      <c r="J27" s="112" t="e">
        <f t="shared" ca="1" si="19"/>
        <v>#N/A</v>
      </c>
      <c r="K27" s="112" t="e">
        <f t="shared" ca="1" si="19"/>
        <v>#N/A</v>
      </c>
      <c r="L27" s="112" t="e">
        <f t="shared" ca="1" si="19"/>
        <v>#N/A</v>
      </c>
      <c r="M27" s="111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25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 t="e">
        <f t="shared" ref="E28:F28" ca="1" si="28">D28-(D28-$G28)/($G$1-D$1)</f>
        <v>#N/A</v>
      </c>
      <c r="F28" s="114" t="e">
        <f t="shared" ca="1" si="28"/>
        <v>#N/A</v>
      </c>
      <c r="G28" s="111" t="e">
        <f ca="1">INDEX(OFFSET(_summary!$T$26,0,MATCH(MID(CELL("filename",$A$1),FIND("]",CELL("filename",$A$1))+1,255),_summary!$U$25:$AI$25,0),140,1),MATCH($A28,_summary!$U$26:$U$54,0))</f>
        <v>#N/A</v>
      </c>
      <c r="H28" s="112" t="e">
        <f t="shared" ca="1" si="19"/>
        <v>#N/A</v>
      </c>
      <c r="I28" s="112" t="e">
        <f t="shared" ca="1" si="19"/>
        <v>#N/A</v>
      </c>
      <c r="J28" s="112" t="e">
        <f t="shared" ca="1" si="19"/>
        <v>#N/A</v>
      </c>
      <c r="K28" s="112" t="e">
        <f t="shared" ca="1" si="19"/>
        <v>#N/A</v>
      </c>
      <c r="L28" s="112" t="e">
        <f t="shared" ca="1" si="19"/>
        <v>#N/A</v>
      </c>
      <c r="M28" s="111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25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 t="e">
        <f t="shared" ref="E29:F29" ca="1" si="29">D29-(D29-$G29)/($G$1-D$1)</f>
        <v>#N/A</v>
      </c>
      <c r="F29" s="114" t="e">
        <f t="shared" ca="1" si="29"/>
        <v>#N/A</v>
      </c>
      <c r="G29" s="111" t="e">
        <f ca="1">INDEX(OFFSET(_summary!$T$26,0,MATCH(MID(CELL("filename",$A$1),FIND("]",CELL("filename",$A$1))+1,255),_summary!$U$25:$AI$25,0),140,1),MATCH($A29,_summary!$U$26:$U$54,0))</f>
        <v>#N/A</v>
      </c>
      <c r="H29" s="112" t="e">
        <f t="shared" ca="1" si="19"/>
        <v>#N/A</v>
      </c>
      <c r="I29" s="112" t="e">
        <f t="shared" ca="1" si="19"/>
        <v>#N/A</v>
      </c>
      <c r="J29" s="112" t="e">
        <f t="shared" ca="1" si="19"/>
        <v>#N/A</v>
      </c>
      <c r="K29" s="112" t="e">
        <f t="shared" ca="1" si="19"/>
        <v>#N/A</v>
      </c>
      <c r="L29" s="112" t="e">
        <f t="shared" ca="1" si="19"/>
        <v>#N/A</v>
      </c>
      <c r="M29" s="111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25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 t="e">
        <f t="shared" ref="E30:F30" ca="1" si="30">D30-(D30-$G30)/($G$1-D$1)</f>
        <v>#N/A</v>
      </c>
      <c r="F30" s="114" t="e">
        <f t="shared" ca="1" si="30"/>
        <v>#N/A</v>
      </c>
      <c r="G30" s="111" t="e">
        <f ca="1">INDEX(OFFSET(_summary!$T$26,0,MATCH(MID(CELL("filename",$A$1),FIND("]",CELL("filename",$A$1))+1,255),_summary!$U$25:$AI$25,0),140,1),MATCH($A30,_summary!$U$26:$U$54,0))</f>
        <v>#N/A</v>
      </c>
      <c r="H30" s="112" t="e">
        <f t="shared" ca="1" si="19"/>
        <v>#N/A</v>
      </c>
      <c r="I30" s="112" t="e">
        <f t="shared" ca="1" si="19"/>
        <v>#N/A</v>
      </c>
      <c r="J30" s="112" t="e">
        <f t="shared" ca="1" si="19"/>
        <v>#N/A</v>
      </c>
      <c r="K30" s="112" t="e">
        <f t="shared" ca="1" si="19"/>
        <v>#N/A</v>
      </c>
      <c r="L30" s="112" t="e">
        <f t="shared" ca="1" si="19"/>
        <v>#N/A</v>
      </c>
      <c r="M30" s="111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25">
      <c r="A31" t="s">
        <v>12</v>
      </c>
      <c r="B31">
        <f t="shared" ref="B31:B62" si="31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 t="e">
        <f t="shared" ref="E31:F31" ca="1" si="32">D31-(D31-$G31)/($G$1-D$1)</f>
        <v>#N/A</v>
      </c>
      <c r="F31" s="114" t="e">
        <f t="shared" ca="1" si="32"/>
        <v>#N/A</v>
      </c>
      <c r="G31" s="111" t="e">
        <f ca="1">INDEX(OFFSET(_summary!$T$26,0,MATCH(MID(CELL("filename",$A$1),FIND("]",CELL("filename",$A$1))+1,255),_summary!$U$25:$AI$25,0),140,1),MATCH($A31,_summary!$U$26:$U$54,0))</f>
        <v>#N/A</v>
      </c>
      <c r="H31" s="112" t="e">
        <f t="shared" ca="1" si="19"/>
        <v>#N/A</v>
      </c>
      <c r="I31" s="112" t="e">
        <f t="shared" ca="1" si="19"/>
        <v>#N/A</v>
      </c>
      <c r="J31" s="112" t="e">
        <f t="shared" ca="1" si="19"/>
        <v>#N/A</v>
      </c>
      <c r="K31" s="112" t="e">
        <f t="shared" ca="1" si="19"/>
        <v>#N/A</v>
      </c>
      <c r="L31" s="112" t="e">
        <f t="shared" ca="1" si="19"/>
        <v>#N/A</v>
      </c>
      <c r="M31" s="111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25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 t="e">
        <f t="shared" ref="E32:F32" ca="1" si="33">D32-(D32-$G32)/($G$1-D$1)</f>
        <v>#N/A</v>
      </c>
      <c r="F32" s="114" t="e">
        <f t="shared" ca="1" si="33"/>
        <v>#N/A</v>
      </c>
      <c r="G32" s="111" t="e">
        <f ca="1">INDEX(OFFSET(_summary!$T$26,0,MATCH(MID(CELL("filename",$A$1),FIND("]",CELL("filename",$A$1))+1,255),_summary!$U$25:$AI$25,0),140,1),MATCH($A32,_summary!$U$26:$U$54,0))</f>
        <v>#N/A</v>
      </c>
      <c r="H32" s="112" t="e">
        <f t="shared" ca="1" si="19"/>
        <v>#N/A</v>
      </c>
      <c r="I32" s="112" t="e">
        <f t="shared" ca="1" si="19"/>
        <v>#N/A</v>
      </c>
      <c r="J32" s="112" t="e">
        <f t="shared" ca="1" si="19"/>
        <v>#N/A</v>
      </c>
      <c r="K32" s="112" t="e">
        <f t="shared" ca="1" si="19"/>
        <v>#N/A</v>
      </c>
      <c r="L32" s="112" t="e">
        <f t="shared" ca="1" si="19"/>
        <v>#N/A</v>
      </c>
      <c r="M32" s="111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25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 t="e">
        <f t="shared" ref="E33:F33" ca="1" si="34">D33-(D33-$G33)/($G$1-D$1)</f>
        <v>#N/A</v>
      </c>
      <c r="F33" s="114" t="e">
        <f t="shared" ca="1" si="34"/>
        <v>#N/A</v>
      </c>
      <c r="G33" s="111" t="e">
        <f ca="1">INDEX(OFFSET(_summary!$T$26,0,MATCH(MID(CELL("filename",$A$1),FIND("]",CELL("filename",$A$1))+1,255),_summary!$U$25:$AI$25,0),140,1),MATCH($A33,_summary!$U$26:$U$54,0))</f>
        <v>#N/A</v>
      </c>
      <c r="H33" s="112" t="e">
        <f t="shared" ca="1" si="19"/>
        <v>#N/A</v>
      </c>
      <c r="I33" s="112" t="e">
        <f t="shared" ca="1" si="19"/>
        <v>#N/A</v>
      </c>
      <c r="J33" s="112" t="e">
        <f t="shared" ca="1" si="19"/>
        <v>#N/A</v>
      </c>
      <c r="K33" s="112" t="e">
        <f t="shared" ca="1" si="19"/>
        <v>#N/A</v>
      </c>
      <c r="L33" s="112" t="e">
        <f t="shared" ca="1" si="19"/>
        <v>#N/A</v>
      </c>
      <c r="M33" s="111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25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 t="e">
        <f t="shared" ref="E34:F34" ca="1" si="35">D34-(D34-$G34)/($G$1-D$1)</f>
        <v>#N/A</v>
      </c>
      <c r="F34" s="114" t="e">
        <f t="shared" ca="1" si="35"/>
        <v>#N/A</v>
      </c>
      <c r="G34" s="111" t="e">
        <f ca="1">INDEX(OFFSET(_summary!$T$26,0,MATCH(MID(CELL("filename",$A$1),FIND("]",CELL("filename",$A$1))+1,255),_summary!$U$25:$AI$25,0),140,1),MATCH($A34,_summary!$U$26:$U$54,0))</f>
        <v>#N/A</v>
      </c>
      <c r="H34" s="112" t="e">
        <f t="shared" ca="1" si="19"/>
        <v>#N/A</v>
      </c>
      <c r="I34" s="112" t="e">
        <f t="shared" ca="1" si="19"/>
        <v>#N/A</v>
      </c>
      <c r="J34" s="112" t="e">
        <f t="shared" ca="1" si="19"/>
        <v>#N/A</v>
      </c>
      <c r="K34" s="112" t="e">
        <f t="shared" ca="1" si="19"/>
        <v>#N/A</v>
      </c>
      <c r="L34" s="112" t="e">
        <f t="shared" ca="1" si="19"/>
        <v>#N/A</v>
      </c>
      <c r="M34" s="111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25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 t="e">
        <f t="shared" ref="E35:F35" ca="1" si="36">D35-(D35-$G35)/($G$1-D$1)</f>
        <v>#N/A</v>
      </c>
      <c r="F35" s="114" t="e">
        <f t="shared" ca="1" si="36"/>
        <v>#N/A</v>
      </c>
      <c r="G35" s="111" t="e">
        <f ca="1">INDEX(OFFSET(_summary!$T$26,0,MATCH(MID(CELL("filename",$A$1),FIND("]",CELL("filename",$A$1))+1,255),_summary!$U$25:$AI$25,0),140,1),MATCH($A35,_summary!$U$26:$U$54,0))</f>
        <v>#N/A</v>
      </c>
      <c r="H35" s="112" t="e">
        <f t="shared" ref="H35:L50" ca="1" si="37">G35-5*(G35-$M35)/($M$1-G$1)</f>
        <v>#N/A</v>
      </c>
      <c r="I35" s="112" t="e">
        <f t="shared" ca="1" si="37"/>
        <v>#N/A</v>
      </c>
      <c r="J35" s="112" t="e">
        <f t="shared" ca="1" si="37"/>
        <v>#N/A</v>
      </c>
      <c r="K35" s="112" t="e">
        <f t="shared" ca="1" si="37"/>
        <v>#N/A</v>
      </c>
      <c r="L35" s="112" t="e">
        <f t="shared" ca="1" si="37"/>
        <v>#N/A</v>
      </c>
      <c r="M35" s="111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25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 t="e">
        <f t="shared" ref="E36:F36" ca="1" si="38">D36-(D36-$G36)/($G$1-D$1)</f>
        <v>#N/A</v>
      </c>
      <c r="F36" s="114" t="e">
        <f t="shared" ca="1" si="38"/>
        <v>#N/A</v>
      </c>
      <c r="G36" s="111" t="e">
        <f ca="1">INDEX(OFFSET(_summary!$T$26,0,MATCH(MID(CELL("filename",$A$1),FIND("]",CELL("filename",$A$1))+1,255),_summary!$U$25:$AI$25,0),140,1),MATCH($A36,_summary!$U$26:$U$54,0))</f>
        <v>#N/A</v>
      </c>
      <c r="H36" s="112" t="e">
        <f t="shared" ca="1" si="37"/>
        <v>#N/A</v>
      </c>
      <c r="I36" s="112" t="e">
        <f t="shared" ca="1" si="37"/>
        <v>#N/A</v>
      </c>
      <c r="J36" s="112" t="e">
        <f t="shared" ca="1" si="37"/>
        <v>#N/A</v>
      </c>
      <c r="K36" s="112" t="e">
        <f t="shared" ca="1" si="37"/>
        <v>#N/A</v>
      </c>
      <c r="L36" s="112" t="e">
        <f t="shared" ca="1" si="37"/>
        <v>#N/A</v>
      </c>
      <c r="M36" s="111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25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 t="e">
        <f t="shared" ref="E37:F37" ca="1" si="39">D37-(D37-$G37)/($G$1-D$1)</f>
        <v>#N/A</v>
      </c>
      <c r="F37" s="114" t="e">
        <f t="shared" ca="1" si="39"/>
        <v>#N/A</v>
      </c>
      <c r="G37" s="111" t="e">
        <f ca="1">INDEX(OFFSET(_summary!$T$26,0,MATCH(MID(CELL("filename",$A$1),FIND("]",CELL("filename",$A$1))+1,255),_summary!$U$25:$AI$25,0),140,1),MATCH($A37,_summary!$U$26:$U$54,0))</f>
        <v>#N/A</v>
      </c>
      <c r="H37" s="112" t="e">
        <f t="shared" ca="1" si="37"/>
        <v>#N/A</v>
      </c>
      <c r="I37" s="112" t="e">
        <f t="shared" ca="1" si="37"/>
        <v>#N/A</v>
      </c>
      <c r="J37" s="112" t="e">
        <f t="shared" ca="1" si="37"/>
        <v>#N/A</v>
      </c>
      <c r="K37" s="112" t="e">
        <f t="shared" ca="1" si="37"/>
        <v>#N/A</v>
      </c>
      <c r="L37" s="112" t="e">
        <f t="shared" ca="1" si="37"/>
        <v>#N/A</v>
      </c>
      <c r="M37" s="111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25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 t="e">
        <f t="shared" ref="E38:F38" ca="1" si="40">D38-(D38-$G38)/($G$1-D$1)</f>
        <v>#N/A</v>
      </c>
      <c r="F38" s="114" t="e">
        <f t="shared" ca="1" si="40"/>
        <v>#N/A</v>
      </c>
      <c r="G38" s="111" t="e">
        <f ca="1">INDEX(OFFSET(_summary!$T$26,0,MATCH(MID(CELL("filename",$A$1),FIND("]",CELL("filename",$A$1))+1,255),_summary!$U$25:$AI$25,0),140,1),MATCH($A38,_summary!$U$26:$U$54,0))</f>
        <v>#N/A</v>
      </c>
      <c r="H38" s="112" t="e">
        <f t="shared" ca="1" si="37"/>
        <v>#N/A</v>
      </c>
      <c r="I38" s="112" t="e">
        <f t="shared" ca="1" si="37"/>
        <v>#N/A</v>
      </c>
      <c r="J38" s="112" t="e">
        <f t="shared" ca="1" si="37"/>
        <v>#N/A</v>
      </c>
      <c r="K38" s="112" t="e">
        <f t="shared" ca="1" si="37"/>
        <v>#N/A</v>
      </c>
      <c r="L38" s="112" t="e">
        <f t="shared" ca="1" si="37"/>
        <v>#N/A</v>
      </c>
      <c r="M38" s="111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25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 t="e">
        <f t="shared" ref="E39:F39" ca="1" si="41">D39-(D39-$G39)/($G$1-D$1)</f>
        <v>#N/A</v>
      </c>
      <c r="F39" s="114" t="e">
        <f t="shared" ca="1" si="41"/>
        <v>#N/A</v>
      </c>
      <c r="G39" s="111" t="e">
        <f ca="1">INDEX(OFFSET(_summary!$T$26,0,MATCH(MID(CELL("filename",$A$1),FIND("]",CELL("filename",$A$1))+1,255),_summary!$U$25:$AI$25,0),140,1),MATCH($A39,_summary!$U$26:$U$54,0))</f>
        <v>#N/A</v>
      </c>
      <c r="H39" s="112" t="e">
        <f t="shared" ca="1" si="37"/>
        <v>#N/A</v>
      </c>
      <c r="I39" s="112" t="e">
        <f t="shared" ca="1" si="37"/>
        <v>#N/A</v>
      </c>
      <c r="J39" s="112" t="e">
        <f t="shared" ca="1" si="37"/>
        <v>#N/A</v>
      </c>
      <c r="K39" s="112" t="e">
        <f t="shared" ca="1" si="37"/>
        <v>#N/A</v>
      </c>
      <c r="L39" s="112" t="e">
        <f t="shared" ca="1" si="37"/>
        <v>#N/A</v>
      </c>
      <c r="M39" s="111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25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 t="e">
        <f t="shared" ref="E40:F40" ca="1" si="42">D40-(D40-$G40)/($G$1-D$1)</f>
        <v>#N/A</v>
      </c>
      <c r="F40" s="114" t="e">
        <f t="shared" ca="1" si="42"/>
        <v>#N/A</v>
      </c>
      <c r="G40" s="111" t="e">
        <f ca="1">INDEX(OFFSET(_summary!$T$26,0,MATCH(MID(CELL("filename",$A$1),FIND("]",CELL("filename",$A$1))+1,255),_summary!$U$25:$AI$25,0),140,1),MATCH($A40,_summary!$U$26:$U$54,0))</f>
        <v>#N/A</v>
      </c>
      <c r="H40" s="112" t="e">
        <f t="shared" ca="1" si="37"/>
        <v>#N/A</v>
      </c>
      <c r="I40" s="112" t="e">
        <f t="shared" ca="1" si="37"/>
        <v>#N/A</v>
      </c>
      <c r="J40" s="112" t="e">
        <f t="shared" ca="1" si="37"/>
        <v>#N/A</v>
      </c>
      <c r="K40" s="112" t="e">
        <f t="shared" ca="1" si="37"/>
        <v>#N/A</v>
      </c>
      <c r="L40" s="112" t="e">
        <f t="shared" ca="1" si="37"/>
        <v>#N/A</v>
      </c>
      <c r="M40" s="111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25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 t="e">
        <f t="shared" ref="E41:F41" ca="1" si="43">D41-(D41-$G41)/($G$1-D$1)</f>
        <v>#N/A</v>
      </c>
      <c r="F41" s="114" t="e">
        <f t="shared" ca="1" si="43"/>
        <v>#N/A</v>
      </c>
      <c r="G41" s="111" t="e">
        <f ca="1">INDEX(OFFSET(_summary!$T$26,0,MATCH(MID(CELL("filename",$A$1),FIND("]",CELL("filename",$A$1))+1,255),_summary!$U$25:$AI$25,0),140,1),MATCH($A41,_summary!$U$26:$U$54,0))</f>
        <v>#N/A</v>
      </c>
      <c r="H41" s="112" t="e">
        <f t="shared" ca="1" si="37"/>
        <v>#N/A</v>
      </c>
      <c r="I41" s="112" t="e">
        <f t="shared" ca="1" si="37"/>
        <v>#N/A</v>
      </c>
      <c r="J41" s="112" t="e">
        <f t="shared" ca="1" si="37"/>
        <v>#N/A</v>
      </c>
      <c r="K41" s="112" t="e">
        <f t="shared" ca="1" si="37"/>
        <v>#N/A</v>
      </c>
      <c r="L41" s="112" t="e">
        <f t="shared" ca="1" si="37"/>
        <v>#N/A</v>
      </c>
      <c r="M41" s="111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25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 t="e">
        <f t="shared" ref="E42:F42" ca="1" si="44">D42-(D42-$G42)/($G$1-D$1)</f>
        <v>#N/A</v>
      </c>
      <c r="F42" s="114" t="e">
        <f t="shared" ca="1" si="44"/>
        <v>#N/A</v>
      </c>
      <c r="G42" s="111" t="e">
        <f ca="1">INDEX(OFFSET(_summary!$T$26,0,MATCH(MID(CELL("filename",$A$1),FIND("]",CELL("filename",$A$1))+1,255),_summary!$U$25:$AI$25,0),140,1),MATCH($A42,_summary!$U$26:$U$54,0))</f>
        <v>#N/A</v>
      </c>
      <c r="H42" s="112" t="e">
        <f t="shared" ca="1" si="37"/>
        <v>#N/A</v>
      </c>
      <c r="I42" s="112" t="e">
        <f t="shared" ca="1" si="37"/>
        <v>#N/A</v>
      </c>
      <c r="J42" s="112" t="e">
        <f t="shared" ca="1" si="37"/>
        <v>#N/A</v>
      </c>
      <c r="K42" s="112" t="e">
        <f t="shared" ca="1" si="37"/>
        <v>#N/A</v>
      </c>
      <c r="L42" s="112" t="e">
        <f t="shared" ca="1" si="37"/>
        <v>#N/A</v>
      </c>
      <c r="M42" s="111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25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 t="e">
        <f t="shared" ref="E43:F43" ca="1" si="45">D43-(D43-$G43)/($G$1-D$1)</f>
        <v>#N/A</v>
      </c>
      <c r="F43" s="114" t="e">
        <f t="shared" ca="1" si="45"/>
        <v>#N/A</v>
      </c>
      <c r="G43" s="111" t="e">
        <f ca="1">INDEX(OFFSET(_summary!$T$26,0,MATCH(MID(CELL("filename",$A$1),FIND("]",CELL("filename",$A$1))+1,255),_summary!$U$25:$AI$25,0),140,1),MATCH($A43,_summary!$U$26:$U$54,0))</f>
        <v>#N/A</v>
      </c>
      <c r="H43" s="112" t="e">
        <f t="shared" ca="1" si="37"/>
        <v>#N/A</v>
      </c>
      <c r="I43" s="112" t="e">
        <f t="shared" ca="1" si="37"/>
        <v>#N/A</v>
      </c>
      <c r="J43" s="112" t="e">
        <f t="shared" ca="1" si="37"/>
        <v>#N/A</v>
      </c>
      <c r="K43" s="112" t="e">
        <f t="shared" ca="1" si="37"/>
        <v>#N/A</v>
      </c>
      <c r="L43" s="112" t="e">
        <f t="shared" ca="1" si="37"/>
        <v>#N/A</v>
      </c>
      <c r="M43" s="111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25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 t="e">
        <f t="shared" ref="E44:F44" ca="1" si="46">D44-(D44-$G44)/($G$1-D$1)</f>
        <v>#N/A</v>
      </c>
      <c r="F44" s="114" t="e">
        <f t="shared" ca="1" si="46"/>
        <v>#N/A</v>
      </c>
      <c r="G44" s="111" t="e">
        <f ca="1">INDEX(OFFSET(_summary!$T$26,0,MATCH(MID(CELL("filename",$A$1),FIND("]",CELL("filename",$A$1))+1,255),_summary!$U$25:$AI$25,0),140,1),MATCH($A44,_summary!$U$26:$U$54,0))</f>
        <v>#N/A</v>
      </c>
      <c r="H44" s="112" t="e">
        <f t="shared" ca="1" si="37"/>
        <v>#N/A</v>
      </c>
      <c r="I44" s="112" t="e">
        <f t="shared" ca="1" si="37"/>
        <v>#N/A</v>
      </c>
      <c r="J44" s="112" t="e">
        <f t="shared" ca="1" si="37"/>
        <v>#N/A</v>
      </c>
      <c r="K44" s="112" t="e">
        <f t="shared" ca="1" si="37"/>
        <v>#N/A</v>
      </c>
      <c r="L44" s="112" t="e">
        <f t="shared" ca="1" si="37"/>
        <v>#N/A</v>
      </c>
      <c r="M44" s="111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25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 t="e">
        <f t="shared" ref="E45:F45" ca="1" si="47">D45-(D45-$G45)/($G$1-D$1)</f>
        <v>#N/A</v>
      </c>
      <c r="F45" s="114" t="e">
        <f t="shared" ca="1" si="47"/>
        <v>#N/A</v>
      </c>
      <c r="G45" s="111" t="e">
        <f ca="1">INDEX(OFFSET(_summary!$T$26,0,MATCH(MID(CELL("filename",$A$1),FIND("]",CELL("filename",$A$1))+1,255),_summary!$U$25:$AI$25,0),140,1),MATCH($A45,_summary!$U$26:$U$54,0))</f>
        <v>#N/A</v>
      </c>
      <c r="H45" s="112" t="e">
        <f t="shared" ca="1" si="37"/>
        <v>#N/A</v>
      </c>
      <c r="I45" s="112" t="e">
        <f t="shared" ca="1" si="37"/>
        <v>#N/A</v>
      </c>
      <c r="J45" s="112" t="e">
        <f t="shared" ca="1" si="37"/>
        <v>#N/A</v>
      </c>
      <c r="K45" s="112" t="e">
        <f t="shared" ca="1" si="37"/>
        <v>#N/A</v>
      </c>
      <c r="L45" s="112" t="e">
        <f t="shared" ca="1" si="37"/>
        <v>#N/A</v>
      </c>
      <c r="M45" s="111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25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 t="e">
        <f t="shared" ref="E46:F46" ca="1" si="48">D46-(D46-$G46)/($G$1-D$1)</f>
        <v>#N/A</v>
      </c>
      <c r="F46" s="114" t="e">
        <f t="shared" ca="1" si="48"/>
        <v>#N/A</v>
      </c>
      <c r="G46" s="111" t="e">
        <f ca="1">INDEX(OFFSET(_summary!$T$26,0,MATCH(MID(CELL("filename",$A$1),FIND("]",CELL("filename",$A$1))+1,255),_summary!$U$25:$AI$25,0),140,1),MATCH($A46,_summary!$U$26:$U$54,0))</f>
        <v>#N/A</v>
      </c>
      <c r="H46" s="112" t="e">
        <f t="shared" ca="1" si="37"/>
        <v>#N/A</v>
      </c>
      <c r="I46" s="112" t="e">
        <f t="shared" ca="1" si="37"/>
        <v>#N/A</v>
      </c>
      <c r="J46" s="112" t="e">
        <f t="shared" ca="1" si="37"/>
        <v>#N/A</v>
      </c>
      <c r="K46" s="112" t="e">
        <f t="shared" ca="1" si="37"/>
        <v>#N/A</v>
      </c>
      <c r="L46" s="112" t="e">
        <f t="shared" ca="1" si="37"/>
        <v>#N/A</v>
      </c>
      <c r="M46" s="111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25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 t="e">
        <f t="shared" ref="E47:F47" ca="1" si="49">D47-(D47-$G47)/($G$1-D$1)</f>
        <v>#N/A</v>
      </c>
      <c r="F47" s="114" t="e">
        <f t="shared" ca="1" si="49"/>
        <v>#N/A</v>
      </c>
      <c r="G47" s="111" t="e">
        <f ca="1">INDEX(OFFSET(_summary!$T$26,0,MATCH(MID(CELL("filename",$A$1),FIND("]",CELL("filename",$A$1))+1,255),_summary!$U$25:$AI$25,0),140,1),MATCH($A47,_summary!$U$26:$U$54,0))</f>
        <v>#N/A</v>
      </c>
      <c r="H47" s="112" t="e">
        <f t="shared" ca="1" si="37"/>
        <v>#N/A</v>
      </c>
      <c r="I47" s="112" t="e">
        <f t="shared" ca="1" si="37"/>
        <v>#N/A</v>
      </c>
      <c r="J47" s="112" t="e">
        <f t="shared" ca="1" si="37"/>
        <v>#N/A</v>
      </c>
      <c r="K47" s="112" t="e">
        <f t="shared" ca="1" si="37"/>
        <v>#N/A</v>
      </c>
      <c r="L47" s="112" t="e">
        <f t="shared" ca="1" si="37"/>
        <v>#N/A</v>
      </c>
      <c r="M47" s="111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25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 t="e">
        <f t="shared" ref="E48:F48" ca="1" si="50">D48-(D48-$G48)/($G$1-D$1)</f>
        <v>#N/A</v>
      </c>
      <c r="F48" s="114" t="e">
        <f t="shared" ca="1" si="50"/>
        <v>#N/A</v>
      </c>
      <c r="G48" s="111" t="e">
        <f ca="1">INDEX(OFFSET(_summary!$T$26,0,MATCH(MID(CELL("filename",$A$1),FIND("]",CELL("filename",$A$1))+1,255),_summary!$U$25:$AI$25,0),140,1),MATCH($A48,_summary!$U$26:$U$54,0))</f>
        <v>#N/A</v>
      </c>
      <c r="H48" s="112" t="e">
        <f t="shared" ca="1" si="37"/>
        <v>#N/A</v>
      </c>
      <c r="I48" s="112" t="e">
        <f t="shared" ca="1" si="37"/>
        <v>#N/A</v>
      </c>
      <c r="J48" s="112" t="e">
        <f t="shared" ca="1" si="37"/>
        <v>#N/A</v>
      </c>
      <c r="K48" s="112" t="e">
        <f t="shared" ca="1" si="37"/>
        <v>#N/A</v>
      </c>
      <c r="L48" s="112" t="e">
        <f t="shared" ca="1" si="37"/>
        <v>#N/A</v>
      </c>
      <c r="M48" s="111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25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 t="e">
        <f t="shared" ref="E49:F49" ca="1" si="51">D49-(D49-$G49)/($G$1-D$1)</f>
        <v>#N/A</v>
      </c>
      <c r="F49" s="114" t="e">
        <f t="shared" ca="1" si="51"/>
        <v>#N/A</v>
      </c>
      <c r="G49" s="111" t="e">
        <f ca="1">INDEX(OFFSET(_summary!$T$26,0,MATCH(MID(CELL("filename",$A$1),FIND("]",CELL("filename",$A$1))+1,255),_summary!$U$25:$AI$25,0),140,1),MATCH($A49,_summary!$U$26:$U$54,0))</f>
        <v>#N/A</v>
      </c>
      <c r="H49" s="112" t="e">
        <f t="shared" ca="1" si="37"/>
        <v>#N/A</v>
      </c>
      <c r="I49" s="112" t="e">
        <f t="shared" ca="1" si="37"/>
        <v>#N/A</v>
      </c>
      <c r="J49" s="112" t="e">
        <f t="shared" ca="1" si="37"/>
        <v>#N/A</v>
      </c>
      <c r="K49" s="112" t="e">
        <f t="shared" ca="1" si="37"/>
        <v>#N/A</v>
      </c>
      <c r="L49" s="112" t="e">
        <f t="shared" ca="1" si="37"/>
        <v>#N/A</v>
      </c>
      <c r="M49" s="111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25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 t="e">
        <f t="shared" ref="E50:F50" ca="1" si="52">D50-(D50-$G50)/($G$1-D$1)</f>
        <v>#N/A</v>
      </c>
      <c r="F50" s="114" t="e">
        <f t="shared" ca="1" si="52"/>
        <v>#N/A</v>
      </c>
      <c r="G50" s="111" t="e">
        <f ca="1">INDEX(OFFSET(_summary!$T$26,0,MATCH(MID(CELL("filename",$A$1),FIND("]",CELL("filename",$A$1))+1,255),_summary!$U$25:$AI$25,0),140,1),MATCH($A50,_summary!$U$26:$U$54,0))</f>
        <v>#N/A</v>
      </c>
      <c r="H50" s="112" t="e">
        <f t="shared" ca="1" si="37"/>
        <v>#N/A</v>
      </c>
      <c r="I50" s="112" t="e">
        <f t="shared" ca="1" si="37"/>
        <v>#N/A</v>
      </c>
      <c r="J50" s="112" t="e">
        <f t="shared" ca="1" si="37"/>
        <v>#N/A</v>
      </c>
      <c r="K50" s="112" t="e">
        <f t="shared" ca="1" si="37"/>
        <v>#N/A</v>
      </c>
      <c r="L50" s="112" t="e">
        <f t="shared" ca="1" si="37"/>
        <v>#N/A</v>
      </c>
      <c r="M50" s="111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25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 t="e">
        <f t="shared" ref="E51:F51" ca="1" si="53">D51-(D51-$G51)/($G$1-D$1)</f>
        <v>#N/A</v>
      </c>
      <c r="F51" s="114" t="e">
        <f t="shared" ca="1" si="53"/>
        <v>#N/A</v>
      </c>
      <c r="G51" s="111" t="e">
        <f ca="1">INDEX(OFFSET(_summary!$T$26,0,MATCH(MID(CELL("filename",$A$1),FIND("]",CELL("filename",$A$1))+1,255),_summary!$U$25:$AI$25,0),140,1),MATCH($A51,_summary!$U$26:$U$54,0))</f>
        <v>#N/A</v>
      </c>
      <c r="H51" s="112" t="e">
        <f t="shared" ref="H51:L66" ca="1" si="54">G51-5*(G51-$M51)/($M$1-G$1)</f>
        <v>#N/A</v>
      </c>
      <c r="I51" s="112" t="e">
        <f t="shared" ca="1" si="54"/>
        <v>#N/A</v>
      </c>
      <c r="J51" s="112" t="e">
        <f t="shared" ca="1" si="54"/>
        <v>#N/A</v>
      </c>
      <c r="K51" s="112" t="e">
        <f t="shared" ca="1" si="54"/>
        <v>#N/A</v>
      </c>
      <c r="L51" s="112" t="e">
        <f t="shared" ca="1" si="54"/>
        <v>#N/A</v>
      </c>
      <c r="M51" s="111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25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 t="e">
        <f t="shared" ref="E52:F52" ca="1" si="55">D52-(D52-$G52)/($G$1-D$1)</f>
        <v>#N/A</v>
      </c>
      <c r="F52" s="114" t="e">
        <f t="shared" ca="1" si="55"/>
        <v>#N/A</v>
      </c>
      <c r="G52" s="111" t="e">
        <f ca="1">INDEX(OFFSET(_summary!$T$26,0,MATCH(MID(CELL("filename",$A$1),FIND("]",CELL("filename",$A$1))+1,255),_summary!$U$25:$AI$25,0),140,1),MATCH($A52,_summary!$U$26:$U$54,0))</f>
        <v>#N/A</v>
      </c>
      <c r="H52" s="112" t="e">
        <f t="shared" ca="1" si="54"/>
        <v>#N/A</v>
      </c>
      <c r="I52" s="112" t="e">
        <f t="shared" ca="1" si="54"/>
        <v>#N/A</v>
      </c>
      <c r="J52" s="112" t="e">
        <f t="shared" ca="1" si="54"/>
        <v>#N/A</v>
      </c>
      <c r="K52" s="112" t="e">
        <f t="shared" ca="1" si="54"/>
        <v>#N/A</v>
      </c>
      <c r="L52" s="112" t="e">
        <f t="shared" ca="1" si="54"/>
        <v>#N/A</v>
      </c>
      <c r="M52" s="111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25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 t="e">
        <f t="shared" ref="E53:F53" ca="1" si="56">D53-(D53-$G53)/($G$1-D$1)</f>
        <v>#N/A</v>
      </c>
      <c r="F53" s="114" t="e">
        <f t="shared" ca="1" si="56"/>
        <v>#N/A</v>
      </c>
      <c r="G53" s="111" t="e">
        <f ca="1">INDEX(OFFSET(_summary!$T$26,0,MATCH(MID(CELL("filename",$A$1),FIND("]",CELL("filename",$A$1))+1,255),_summary!$U$25:$AI$25,0),140,1),MATCH($A53,_summary!$U$26:$U$54,0))</f>
        <v>#N/A</v>
      </c>
      <c r="H53" s="112" t="e">
        <f t="shared" ca="1" si="54"/>
        <v>#N/A</v>
      </c>
      <c r="I53" s="112" t="e">
        <f t="shared" ca="1" si="54"/>
        <v>#N/A</v>
      </c>
      <c r="J53" s="112" t="e">
        <f t="shared" ca="1" si="54"/>
        <v>#N/A</v>
      </c>
      <c r="K53" s="112" t="e">
        <f t="shared" ca="1" si="54"/>
        <v>#N/A</v>
      </c>
      <c r="L53" s="112" t="e">
        <f t="shared" ca="1" si="54"/>
        <v>#N/A</v>
      </c>
      <c r="M53" s="111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25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 t="e">
        <f t="shared" ref="E54:F54" ca="1" si="57">D54-(D54-$G54)/($G$1-D$1)</f>
        <v>#N/A</v>
      </c>
      <c r="F54" s="114" t="e">
        <f t="shared" ca="1" si="57"/>
        <v>#N/A</v>
      </c>
      <c r="G54" s="111" t="e">
        <f ca="1">INDEX(OFFSET(_summary!$T$26,0,MATCH(MID(CELL("filename",$A$1),FIND("]",CELL("filename",$A$1))+1,255),_summary!$U$25:$AI$25,0),140,1),MATCH($A54,_summary!$U$26:$U$54,0))</f>
        <v>#N/A</v>
      </c>
      <c r="H54" s="112" t="e">
        <f t="shared" ca="1" si="54"/>
        <v>#N/A</v>
      </c>
      <c r="I54" s="112" t="e">
        <f t="shared" ca="1" si="54"/>
        <v>#N/A</v>
      </c>
      <c r="J54" s="112" t="e">
        <f t="shared" ca="1" si="54"/>
        <v>#N/A</v>
      </c>
      <c r="K54" s="112" t="e">
        <f t="shared" ca="1" si="54"/>
        <v>#N/A</v>
      </c>
      <c r="L54" s="112" t="e">
        <f t="shared" ca="1" si="54"/>
        <v>#N/A</v>
      </c>
      <c r="M54" s="111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25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 t="e">
        <f t="shared" ref="E55:F55" ca="1" si="58">D55-(D55-$G55)/($G$1-D$1)</f>
        <v>#N/A</v>
      </c>
      <c r="F55" s="114" t="e">
        <f t="shared" ca="1" si="58"/>
        <v>#N/A</v>
      </c>
      <c r="G55" s="111" t="e">
        <f ca="1">INDEX(OFFSET(_summary!$T$26,0,MATCH(MID(CELL("filename",$A$1),FIND("]",CELL("filename",$A$1))+1,255),_summary!$U$25:$AI$25,0),140,1),MATCH($A55,_summary!$U$26:$U$54,0))</f>
        <v>#N/A</v>
      </c>
      <c r="H55" s="112" t="e">
        <f t="shared" ca="1" si="54"/>
        <v>#N/A</v>
      </c>
      <c r="I55" s="112" t="e">
        <f t="shared" ca="1" si="54"/>
        <v>#N/A</v>
      </c>
      <c r="J55" s="112" t="e">
        <f t="shared" ca="1" si="54"/>
        <v>#N/A</v>
      </c>
      <c r="K55" s="112" t="e">
        <f t="shared" ca="1" si="54"/>
        <v>#N/A</v>
      </c>
      <c r="L55" s="112" t="e">
        <f t="shared" ca="1" si="54"/>
        <v>#N/A</v>
      </c>
      <c r="M55" s="111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25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 t="e">
        <f t="shared" ref="E56:F56" ca="1" si="59">D56-(D56-$G56)/($G$1-D$1)</f>
        <v>#N/A</v>
      </c>
      <c r="F56" s="114" t="e">
        <f t="shared" ca="1" si="59"/>
        <v>#N/A</v>
      </c>
      <c r="G56" s="111" t="e">
        <f ca="1">INDEX(OFFSET(_summary!$T$26,0,MATCH(MID(CELL("filename",$A$1),FIND("]",CELL("filename",$A$1))+1,255),_summary!$U$25:$AI$25,0),140,1),MATCH($A56,_summary!$U$26:$U$54,0))</f>
        <v>#N/A</v>
      </c>
      <c r="H56" s="112" t="e">
        <f t="shared" ca="1" si="54"/>
        <v>#N/A</v>
      </c>
      <c r="I56" s="112" t="e">
        <f t="shared" ca="1" si="54"/>
        <v>#N/A</v>
      </c>
      <c r="J56" s="112" t="e">
        <f t="shared" ca="1" si="54"/>
        <v>#N/A</v>
      </c>
      <c r="K56" s="112" t="e">
        <f t="shared" ca="1" si="54"/>
        <v>#N/A</v>
      </c>
      <c r="L56" s="112" t="e">
        <f t="shared" ca="1" si="54"/>
        <v>#N/A</v>
      </c>
      <c r="M56" s="111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25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 t="e">
        <f t="shared" ref="E57:F57" ca="1" si="60">D57-(D57-$G57)/($G$1-D$1)</f>
        <v>#N/A</v>
      </c>
      <c r="F57" s="114" t="e">
        <f t="shared" ca="1" si="60"/>
        <v>#N/A</v>
      </c>
      <c r="G57" s="111" t="e">
        <f ca="1">INDEX(OFFSET(_summary!$T$26,0,MATCH(MID(CELL("filename",$A$1),FIND("]",CELL("filename",$A$1))+1,255),_summary!$U$25:$AI$25,0),140,1),MATCH($A57,_summary!$U$26:$U$54,0))</f>
        <v>#N/A</v>
      </c>
      <c r="H57" s="112" t="e">
        <f t="shared" ca="1" si="54"/>
        <v>#N/A</v>
      </c>
      <c r="I57" s="112" t="e">
        <f t="shared" ca="1" si="54"/>
        <v>#N/A</v>
      </c>
      <c r="J57" s="112" t="e">
        <f t="shared" ca="1" si="54"/>
        <v>#N/A</v>
      </c>
      <c r="K57" s="112" t="e">
        <f t="shared" ca="1" si="54"/>
        <v>#N/A</v>
      </c>
      <c r="L57" s="112" t="e">
        <f t="shared" ca="1" si="54"/>
        <v>#N/A</v>
      </c>
      <c r="M57" s="111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25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 t="e">
        <f t="shared" ref="E58:F58" ca="1" si="61">D58-(D58-$G58)/($G$1-D$1)</f>
        <v>#N/A</v>
      </c>
      <c r="F58" s="114" t="e">
        <f t="shared" ca="1" si="61"/>
        <v>#N/A</v>
      </c>
      <c r="G58" s="111" t="e">
        <f ca="1">INDEX(OFFSET(_summary!$T$26,0,MATCH(MID(CELL("filename",$A$1),FIND("]",CELL("filename",$A$1))+1,255),_summary!$U$25:$AI$25,0),140,1),MATCH($A58,_summary!$U$26:$U$54,0))</f>
        <v>#N/A</v>
      </c>
      <c r="H58" s="112" t="e">
        <f t="shared" ca="1" si="54"/>
        <v>#N/A</v>
      </c>
      <c r="I58" s="112" t="e">
        <f t="shared" ca="1" si="54"/>
        <v>#N/A</v>
      </c>
      <c r="J58" s="112" t="e">
        <f t="shared" ca="1" si="54"/>
        <v>#N/A</v>
      </c>
      <c r="K58" s="112" t="e">
        <f t="shared" ca="1" si="54"/>
        <v>#N/A</v>
      </c>
      <c r="L58" s="112" t="e">
        <f t="shared" ca="1" si="54"/>
        <v>#N/A</v>
      </c>
      <c r="M58" s="111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25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 t="e">
        <f t="shared" ref="E59:F59" ca="1" si="62">D59-(D59-$G59)/($G$1-D$1)</f>
        <v>#N/A</v>
      </c>
      <c r="F59" s="114" t="e">
        <f t="shared" ca="1" si="62"/>
        <v>#N/A</v>
      </c>
      <c r="G59" s="111" t="e">
        <f ca="1">INDEX(OFFSET(_summary!$T$26,0,MATCH(MID(CELL("filename",$A$1),FIND("]",CELL("filename",$A$1))+1,255),_summary!$U$25:$AI$25,0),140,1),MATCH($A59,_summary!$U$26:$U$54,0))</f>
        <v>#N/A</v>
      </c>
      <c r="H59" s="112" t="e">
        <f t="shared" ca="1" si="54"/>
        <v>#N/A</v>
      </c>
      <c r="I59" s="112" t="e">
        <f t="shared" ca="1" si="54"/>
        <v>#N/A</v>
      </c>
      <c r="J59" s="112" t="e">
        <f t="shared" ca="1" si="54"/>
        <v>#N/A</v>
      </c>
      <c r="K59" s="112" t="e">
        <f t="shared" ca="1" si="54"/>
        <v>#N/A</v>
      </c>
      <c r="L59" s="112" t="e">
        <f t="shared" ca="1" si="54"/>
        <v>#N/A</v>
      </c>
      <c r="M59" s="111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25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 t="e">
        <f t="shared" ref="E60:F60" ca="1" si="63">D60-(D60-$G60)/($G$1-D$1)</f>
        <v>#N/A</v>
      </c>
      <c r="F60" s="114" t="e">
        <f t="shared" ca="1" si="63"/>
        <v>#N/A</v>
      </c>
      <c r="G60" s="111" t="e">
        <f ca="1">INDEX(OFFSET(_summary!$T$26,0,MATCH(MID(CELL("filename",$A$1),FIND("]",CELL("filename",$A$1))+1,255),_summary!$U$25:$AI$25,0),140,1),MATCH($A60,_summary!$U$26:$U$54,0))</f>
        <v>#N/A</v>
      </c>
      <c r="H60" s="112" t="e">
        <f t="shared" ca="1" si="54"/>
        <v>#N/A</v>
      </c>
      <c r="I60" s="112" t="e">
        <f t="shared" ca="1" si="54"/>
        <v>#N/A</v>
      </c>
      <c r="J60" s="112" t="e">
        <f t="shared" ca="1" si="54"/>
        <v>#N/A</v>
      </c>
      <c r="K60" s="112" t="e">
        <f t="shared" ca="1" si="54"/>
        <v>#N/A</v>
      </c>
      <c r="L60" s="112" t="e">
        <f t="shared" ca="1" si="54"/>
        <v>#N/A</v>
      </c>
      <c r="M60" s="111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25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 t="e">
        <f t="shared" ref="E61:F61" ca="1" si="64">D61-(D61-$G61)/($G$1-D$1)</f>
        <v>#N/A</v>
      </c>
      <c r="F61" s="114" t="e">
        <f t="shared" ca="1" si="64"/>
        <v>#N/A</v>
      </c>
      <c r="G61" s="111" t="e">
        <f ca="1">INDEX(OFFSET(_summary!$T$26,0,MATCH(MID(CELL("filename",$A$1),FIND("]",CELL("filename",$A$1))+1,255),_summary!$U$25:$AI$25,0),140,1),MATCH($A61,_summary!$U$26:$U$54,0))</f>
        <v>#N/A</v>
      </c>
      <c r="H61" s="112" t="e">
        <f t="shared" ca="1" si="54"/>
        <v>#N/A</v>
      </c>
      <c r="I61" s="112" t="e">
        <f t="shared" ca="1" si="54"/>
        <v>#N/A</v>
      </c>
      <c r="J61" s="112" t="e">
        <f t="shared" ca="1" si="54"/>
        <v>#N/A</v>
      </c>
      <c r="K61" s="112" t="e">
        <f t="shared" ca="1" si="54"/>
        <v>#N/A</v>
      </c>
      <c r="L61" s="112" t="e">
        <f t="shared" ca="1" si="54"/>
        <v>#N/A</v>
      </c>
      <c r="M61" s="111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25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 t="e">
        <f t="shared" ref="E62:F62" ca="1" si="65">D62-(D62-$G62)/($G$1-D$1)</f>
        <v>#N/A</v>
      </c>
      <c r="F62" s="114" t="e">
        <f t="shared" ca="1" si="65"/>
        <v>#N/A</v>
      </c>
      <c r="G62" s="111" t="e">
        <f ca="1">INDEX(OFFSET(_summary!$T$26,0,MATCH(MID(CELL("filename",$A$1),FIND("]",CELL("filename",$A$1))+1,255),_summary!$U$25:$AI$25,0),140,1),MATCH($A62,_summary!$U$26:$U$54,0))</f>
        <v>#N/A</v>
      </c>
      <c r="H62" s="112" t="e">
        <f t="shared" ca="1" si="54"/>
        <v>#N/A</v>
      </c>
      <c r="I62" s="112" t="e">
        <f t="shared" ca="1" si="54"/>
        <v>#N/A</v>
      </c>
      <c r="J62" s="112" t="e">
        <f t="shared" ca="1" si="54"/>
        <v>#N/A</v>
      </c>
      <c r="K62" s="112" t="e">
        <f t="shared" ca="1" si="54"/>
        <v>#N/A</v>
      </c>
      <c r="L62" s="112" t="e">
        <f t="shared" ca="1" si="54"/>
        <v>#N/A</v>
      </c>
      <c r="M62" s="111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25">
      <c r="A63" t="s">
        <v>22</v>
      </c>
      <c r="B63">
        <f t="shared" ref="B63:B94" si="66">B34+1</f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 t="e">
        <f t="shared" ref="E63:F63" ca="1" si="67">D63-(D63-$G63)/($G$1-D$1)</f>
        <v>#N/A</v>
      </c>
      <c r="F63" s="114" t="e">
        <f t="shared" ca="1" si="67"/>
        <v>#N/A</v>
      </c>
      <c r="G63" s="111" t="e">
        <f ca="1">INDEX(OFFSET(_summary!$T$26,0,MATCH(MID(CELL("filename",$A$1),FIND("]",CELL("filename",$A$1))+1,255),_summary!$U$25:$AI$25,0),140,1),MATCH($A63,_summary!$U$26:$U$54,0))</f>
        <v>#N/A</v>
      </c>
      <c r="H63" s="112" t="e">
        <f t="shared" ca="1" si="54"/>
        <v>#N/A</v>
      </c>
      <c r="I63" s="112" t="e">
        <f t="shared" ca="1" si="54"/>
        <v>#N/A</v>
      </c>
      <c r="J63" s="112" t="e">
        <f t="shared" ca="1" si="54"/>
        <v>#N/A</v>
      </c>
      <c r="K63" s="112" t="e">
        <f t="shared" ca="1" si="54"/>
        <v>#N/A</v>
      </c>
      <c r="L63" s="112" t="e">
        <f t="shared" ca="1" si="54"/>
        <v>#N/A</v>
      </c>
      <c r="M63" s="111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25">
      <c r="A64" t="s">
        <v>28</v>
      </c>
      <c r="B64">
        <f t="shared" si="66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 t="e">
        <f t="shared" ref="E64:F64" ca="1" si="68">D64-(D64-$G64)/($G$1-D$1)</f>
        <v>#N/A</v>
      </c>
      <c r="F64" s="114" t="e">
        <f t="shared" ca="1" si="68"/>
        <v>#N/A</v>
      </c>
      <c r="G64" s="111" t="e">
        <f ca="1">INDEX(OFFSET(_summary!$T$26,0,MATCH(MID(CELL("filename",$A$1),FIND("]",CELL("filename",$A$1))+1,255),_summary!$U$25:$AI$25,0),140,1),MATCH($A64,_summary!$U$26:$U$54,0))</f>
        <v>#N/A</v>
      </c>
      <c r="H64" s="112" t="e">
        <f t="shared" ca="1" si="54"/>
        <v>#N/A</v>
      </c>
      <c r="I64" s="112" t="e">
        <f t="shared" ca="1" si="54"/>
        <v>#N/A</v>
      </c>
      <c r="J64" s="112" t="e">
        <f t="shared" ca="1" si="54"/>
        <v>#N/A</v>
      </c>
      <c r="K64" s="112" t="e">
        <f t="shared" ca="1" si="54"/>
        <v>#N/A</v>
      </c>
      <c r="L64" s="112" t="e">
        <f t="shared" ca="1" si="54"/>
        <v>#N/A</v>
      </c>
      <c r="M64" s="111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25">
      <c r="A65" t="s">
        <v>13</v>
      </c>
      <c r="B65">
        <f t="shared" si="66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 t="e">
        <f t="shared" ref="E65:F65" ca="1" si="69">D65-(D65-$G65)/($G$1-D$1)</f>
        <v>#N/A</v>
      </c>
      <c r="F65" s="114" t="e">
        <f t="shared" ca="1" si="69"/>
        <v>#N/A</v>
      </c>
      <c r="G65" s="111" t="e">
        <f ca="1">INDEX(OFFSET(_summary!$T$26,0,MATCH(MID(CELL("filename",$A$1),FIND("]",CELL("filename",$A$1))+1,255),_summary!$U$25:$AI$25,0),140,1),MATCH($A65,_summary!$U$26:$U$54,0))</f>
        <v>#N/A</v>
      </c>
      <c r="H65" s="112" t="e">
        <f t="shared" ca="1" si="54"/>
        <v>#N/A</v>
      </c>
      <c r="I65" s="112" t="e">
        <f t="shared" ca="1" si="54"/>
        <v>#N/A</v>
      </c>
      <c r="J65" s="112" t="e">
        <f t="shared" ca="1" si="54"/>
        <v>#N/A</v>
      </c>
      <c r="K65" s="112" t="e">
        <f t="shared" ca="1" si="54"/>
        <v>#N/A</v>
      </c>
      <c r="L65" s="112" t="e">
        <f t="shared" ca="1" si="54"/>
        <v>#N/A</v>
      </c>
      <c r="M65" s="111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25">
      <c r="A66" t="s">
        <v>17</v>
      </c>
      <c r="B66">
        <f t="shared" si="66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 t="e">
        <f t="shared" ref="E66:F66" ca="1" si="70">D66-(D66-$G66)/($G$1-D$1)</f>
        <v>#N/A</v>
      </c>
      <c r="F66" s="114" t="e">
        <f t="shared" ca="1" si="70"/>
        <v>#N/A</v>
      </c>
      <c r="G66" s="111" t="e">
        <f ca="1">INDEX(OFFSET(_summary!$T$26,0,MATCH(MID(CELL("filename",$A$1),FIND("]",CELL("filename",$A$1))+1,255),_summary!$U$25:$AI$25,0),140,1),MATCH($A66,_summary!$U$26:$U$54,0))</f>
        <v>#N/A</v>
      </c>
      <c r="H66" s="112" t="e">
        <f t="shared" ca="1" si="54"/>
        <v>#N/A</v>
      </c>
      <c r="I66" s="112" t="e">
        <f t="shared" ca="1" si="54"/>
        <v>#N/A</v>
      </c>
      <c r="J66" s="112" t="e">
        <f t="shared" ca="1" si="54"/>
        <v>#N/A</v>
      </c>
      <c r="K66" s="112" t="e">
        <f t="shared" ca="1" si="54"/>
        <v>#N/A</v>
      </c>
      <c r="L66" s="112" t="e">
        <f t="shared" ca="1" si="54"/>
        <v>#N/A</v>
      </c>
      <c r="M66" s="111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25">
      <c r="A67" t="s">
        <v>25</v>
      </c>
      <c r="B67">
        <f t="shared" si="66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 t="e">
        <f t="shared" ref="E67:F67" ca="1" si="71">D67-(D67-$G67)/($G$1-D$1)</f>
        <v>#N/A</v>
      </c>
      <c r="F67" s="114" t="e">
        <f t="shared" ca="1" si="71"/>
        <v>#N/A</v>
      </c>
      <c r="G67" s="111" t="e">
        <f ca="1">INDEX(OFFSET(_summary!$T$26,0,MATCH(MID(CELL("filename",$A$1),FIND("]",CELL("filename",$A$1))+1,255),_summary!$U$25:$AI$25,0),140,1),MATCH($A67,_summary!$U$26:$U$54,0))</f>
        <v>#N/A</v>
      </c>
      <c r="H67" s="112" t="e">
        <f t="shared" ref="H67:L82" ca="1" si="72">G67-5*(G67-$M67)/($M$1-G$1)</f>
        <v>#N/A</v>
      </c>
      <c r="I67" s="112" t="e">
        <f t="shared" ca="1" si="72"/>
        <v>#N/A</v>
      </c>
      <c r="J67" s="112" t="e">
        <f t="shared" ca="1" si="72"/>
        <v>#N/A</v>
      </c>
      <c r="K67" s="112" t="e">
        <f t="shared" ca="1" si="72"/>
        <v>#N/A</v>
      </c>
      <c r="L67" s="112" t="e">
        <f t="shared" ca="1" si="72"/>
        <v>#N/A</v>
      </c>
      <c r="M67" s="111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25">
      <c r="A68" t="s">
        <v>11</v>
      </c>
      <c r="B68">
        <f t="shared" si="66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 t="e">
        <f t="shared" ref="E68:F68" ca="1" si="73">D68-(D68-$G68)/($G$1-D$1)</f>
        <v>#N/A</v>
      </c>
      <c r="F68" s="114" t="e">
        <f t="shared" ca="1" si="73"/>
        <v>#N/A</v>
      </c>
      <c r="G68" s="111" t="e">
        <f ca="1">INDEX(OFFSET(_summary!$T$26,0,MATCH(MID(CELL("filename",$A$1),FIND("]",CELL("filename",$A$1))+1,255),_summary!$U$25:$AI$25,0),140,1),MATCH($A68,_summary!$U$26:$U$54,0))</f>
        <v>#N/A</v>
      </c>
      <c r="H68" s="112" t="e">
        <f t="shared" ca="1" si="72"/>
        <v>#N/A</v>
      </c>
      <c r="I68" s="112" t="e">
        <f t="shared" ca="1" si="72"/>
        <v>#N/A</v>
      </c>
      <c r="J68" s="112" t="e">
        <f t="shared" ca="1" si="72"/>
        <v>#N/A</v>
      </c>
      <c r="K68" s="112" t="e">
        <f t="shared" ca="1" si="72"/>
        <v>#N/A</v>
      </c>
      <c r="L68" s="112" t="e">
        <f t="shared" ca="1" si="72"/>
        <v>#N/A</v>
      </c>
      <c r="M68" s="111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25">
      <c r="A69" t="s">
        <v>3</v>
      </c>
      <c r="B69">
        <f t="shared" si="66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 t="e">
        <f t="shared" ref="E69:F69" ca="1" si="74">D69-(D69-$G69)/($G$1-D$1)</f>
        <v>#N/A</v>
      </c>
      <c r="F69" s="114" t="e">
        <f t="shared" ca="1" si="74"/>
        <v>#N/A</v>
      </c>
      <c r="G69" s="111" t="e">
        <f ca="1">INDEX(OFFSET(_summary!$T$26,0,MATCH(MID(CELL("filename",$A$1),FIND("]",CELL("filename",$A$1))+1,255),_summary!$U$25:$AI$25,0),140,1),MATCH($A69,_summary!$U$26:$U$54,0))</f>
        <v>#N/A</v>
      </c>
      <c r="H69" s="112" t="e">
        <f t="shared" ca="1" si="72"/>
        <v>#N/A</v>
      </c>
      <c r="I69" s="112" t="e">
        <f t="shared" ca="1" si="72"/>
        <v>#N/A</v>
      </c>
      <c r="J69" s="112" t="e">
        <f t="shared" ca="1" si="72"/>
        <v>#N/A</v>
      </c>
      <c r="K69" s="112" t="e">
        <f t="shared" ca="1" si="72"/>
        <v>#N/A</v>
      </c>
      <c r="L69" s="112" t="e">
        <f t="shared" ca="1" si="72"/>
        <v>#N/A</v>
      </c>
      <c r="M69" s="111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25">
      <c r="A70" t="s">
        <v>2</v>
      </c>
      <c r="B70">
        <f t="shared" si="66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 t="e">
        <f t="shared" ref="E70:F70" ca="1" si="75">D70-(D70-$G70)/($G$1-D$1)</f>
        <v>#N/A</v>
      </c>
      <c r="F70" s="114" t="e">
        <f t="shared" ca="1" si="75"/>
        <v>#N/A</v>
      </c>
      <c r="G70" s="111" t="e">
        <f ca="1">INDEX(OFFSET(_summary!$T$26,0,MATCH(MID(CELL("filename",$A$1),FIND("]",CELL("filename",$A$1))+1,255),_summary!$U$25:$AI$25,0),140,1),MATCH($A70,_summary!$U$26:$U$54,0))</f>
        <v>#N/A</v>
      </c>
      <c r="H70" s="112" t="e">
        <f t="shared" ca="1" si="72"/>
        <v>#N/A</v>
      </c>
      <c r="I70" s="112" t="e">
        <f t="shared" ca="1" si="72"/>
        <v>#N/A</v>
      </c>
      <c r="J70" s="112" t="e">
        <f t="shared" ca="1" si="72"/>
        <v>#N/A</v>
      </c>
      <c r="K70" s="112" t="e">
        <f t="shared" ca="1" si="72"/>
        <v>#N/A</v>
      </c>
      <c r="L70" s="112" t="e">
        <f t="shared" ca="1" si="72"/>
        <v>#N/A</v>
      </c>
      <c r="M70" s="111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25">
      <c r="A71" t="s">
        <v>16</v>
      </c>
      <c r="B71">
        <f t="shared" si="66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 t="e">
        <f t="shared" ref="E71:F71" ca="1" si="76">D71-(D71-$G71)/($G$1-D$1)</f>
        <v>#N/A</v>
      </c>
      <c r="F71" s="114" t="e">
        <f t="shared" ca="1" si="76"/>
        <v>#N/A</v>
      </c>
      <c r="G71" s="111" t="e">
        <f ca="1">INDEX(OFFSET(_summary!$T$26,0,MATCH(MID(CELL("filename",$A$1),FIND("]",CELL("filename",$A$1))+1,255),_summary!$U$25:$AI$25,0),140,1),MATCH($A71,_summary!$U$26:$U$54,0))</f>
        <v>#N/A</v>
      </c>
      <c r="H71" s="112" t="e">
        <f t="shared" ca="1" si="72"/>
        <v>#N/A</v>
      </c>
      <c r="I71" s="112" t="e">
        <f t="shared" ca="1" si="72"/>
        <v>#N/A</v>
      </c>
      <c r="J71" s="112" t="e">
        <f t="shared" ca="1" si="72"/>
        <v>#N/A</v>
      </c>
      <c r="K71" s="112" t="e">
        <f t="shared" ca="1" si="72"/>
        <v>#N/A</v>
      </c>
      <c r="L71" s="112" t="e">
        <f t="shared" ca="1" si="72"/>
        <v>#N/A</v>
      </c>
      <c r="M71" s="111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25">
      <c r="A72" t="s">
        <v>15</v>
      </c>
      <c r="B72">
        <f t="shared" si="66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 t="e">
        <f t="shared" ref="E72:F72" ca="1" si="77">D72-(D72-$G72)/($G$1-D$1)</f>
        <v>#N/A</v>
      </c>
      <c r="F72" s="114" t="e">
        <f t="shared" ca="1" si="77"/>
        <v>#N/A</v>
      </c>
      <c r="G72" s="111" t="e">
        <f ca="1">INDEX(OFFSET(_summary!$T$26,0,MATCH(MID(CELL("filename",$A$1),FIND("]",CELL("filename",$A$1))+1,255),_summary!$U$25:$AI$25,0),140,1),MATCH($A72,_summary!$U$26:$U$54,0))</f>
        <v>#N/A</v>
      </c>
      <c r="H72" s="112" t="e">
        <f t="shared" ca="1" si="72"/>
        <v>#N/A</v>
      </c>
      <c r="I72" s="112" t="e">
        <f t="shared" ca="1" si="72"/>
        <v>#N/A</v>
      </c>
      <c r="J72" s="112" t="e">
        <f t="shared" ca="1" si="72"/>
        <v>#N/A</v>
      </c>
      <c r="K72" s="112" t="e">
        <f t="shared" ca="1" si="72"/>
        <v>#N/A</v>
      </c>
      <c r="L72" s="112" t="e">
        <f t="shared" ca="1" si="72"/>
        <v>#N/A</v>
      </c>
      <c r="M72" s="111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25">
      <c r="A73" t="s">
        <v>18</v>
      </c>
      <c r="B73">
        <f t="shared" si="66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 t="e">
        <f t="shared" ref="E73:F73" ca="1" si="78">D73-(D73-$G73)/($G$1-D$1)</f>
        <v>#N/A</v>
      </c>
      <c r="F73" s="114" t="e">
        <f t="shared" ca="1" si="78"/>
        <v>#N/A</v>
      </c>
      <c r="G73" s="111" t="e">
        <f ca="1">INDEX(OFFSET(_summary!$T$26,0,MATCH(MID(CELL("filename",$A$1),FIND("]",CELL("filename",$A$1))+1,255),_summary!$U$25:$AI$25,0),140,1),MATCH($A73,_summary!$U$26:$U$54,0))</f>
        <v>#N/A</v>
      </c>
      <c r="H73" s="112" t="e">
        <f t="shared" ca="1" si="72"/>
        <v>#N/A</v>
      </c>
      <c r="I73" s="112" t="e">
        <f t="shared" ca="1" si="72"/>
        <v>#N/A</v>
      </c>
      <c r="J73" s="112" t="e">
        <f t="shared" ca="1" si="72"/>
        <v>#N/A</v>
      </c>
      <c r="K73" s="112" t="e">
        <f t="shared" ca="1" si="72"/>
        <v>#N/A</v>
      </c>
      <c r="L73" s="112" t="e">
        <f t="shared" ca="1" si="72"/>
        <v>#N/A</v>
      </c>
      <c r="M73" s="111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25">
      <c r="A74" t="s">
        <v>5</v>
      </c>
      <c r="B74">
        <f t="shared" si="66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 t="e">
        <f t="shared" ref="E74:F74" ca="1" si="79">D74-(D74-$G74)/($G$1-D$1)</f>
        <v>#N/A</v>
      </c>
      <c r="F74" s="114" t="e">
        <f t="shared" ca="1" si="79"/>
        <v>#N/A</v>
      </c>
      <c r="G74" s="111" t="e">
        <f ca="1">INDEX(OFFSET(_summary!$T$26,0,MATCH(MID(CELL("filename",$A$1),FIND("]",CELL("filename",$A$1))+1,255),_summary!$U$25:$AI$25,0),140,1),MATCH($A74,_summary!$U$26:$U$54,0))</f>
        <v>#N/A</v>
      </c>
      <c r="H74" s="112" t="e">
        <f t="shared" ca="1" si="72"/>
        <v>#N/A</v>
      </c>
      <c r="I74" s="112" t="e">
        <f t="shared" ca="1" si="72"/>
        <v>#N/A</v>
      </c>
      <c r="J74" s="112" t="e">
        <f t="shared" ca="1" si="72"/>
        <v>#N/A</v>
      </c>
      <c r="K74" s="112" t="e">
        <f t="shared" ca="1" si="72"/>
        <v>#N/A</v>
      </c>
      <c r="L74" s="112" t="e">
        <f t="shared" ca="1" si="72"/>
        <v>#N/A</v>
      </c>
      <c r="M74" s="111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25">
      <c r="A75" t="s">
        <v>23</v>
      </c>
      <c r="B75">
        <f t="shared" si="66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 t="e">
        <f t="shared" ref="E75:F75" ca="1" si="80">D75-(D75-$G75)/($G$1-D$1)</f>
        <v>#N/A</v>
      </c>
      <c r="F75" s="114" t="e">
        <f t="shared" ca="1" si="80"/>
        <v>#N/A</v>
      </c>
      <c r="G75" s="111" t="e">
        <f ca="1">INDEX(OFFSET(_summary!$T$26,0,MATCH(MID(CELL("filename",$A$1),FIND("]",CELL("filename",$A$1))+1,255),_summary!$U$25:$AI$25,0),140,1),MATCH($A75,_summary!$U$26:$U$54,0))</f>
        <v>#N/A</v>
      </c>
      <c r="H75" s="112" t="e">
        <f t="shared" ca="1" si="72"/>
        <v>#N/A</v>
      </c>
      <c r="I75" s="112" t="e">
        <f t="shared" ca="1" si="72"/>
        <v>#N/A</v>
      </c>
      <c r="J75" s="112" t="e">
        <f t="shared" ca="1" si="72"/>
        <v>#N/A</v>
      </c>
      <c r="K75" s="112" t="e">
        <f t="shared" ca="1" si="72"/>
        <v>#N/A</v>
      </c>
      <c r="L75" s="112" t="e">
        <f t="shared" ca="1" si="72"/>
        <v>#N/A</v>
      </c>
      <c r="M75" s="111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25">
      <c r="A76" t="s">
        <v>24</v>
      </c>
      <c r="B76">
        <f t="shared" si="66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 t="e">
        <f t="shared" ref="E76:F76" ca="1" si="81">D76-(D76-$G76)/($G$1-D$1)</f>
        <v>#N/A</v>
      </c>
      <c r="F76" s="114" t="e">
        <f t="shared" ca="1" si="81"/>
        <v>#N/A</v>
      </c>
      <c r="G76" s="111" t="e">
        <f ca="1">INDEX(OFFSET(_summary!$T$26,0,MATCH(MID(CELL("filename",$A$1),FIND("]",CELL("filename",$A$1))+1,255),_summary!$U$25:$AI$25,0),140,1),MATCH($A76,_summary!$U$26:$U$54,0))</f>
        <v>#N/A</v>
      </c>
      <c r="H76" s="112" t="e">
        <f t="shared" ca="1" si="72"/>
        <v>#N/A</v>
      </c>
      <c r="I76" s="112" t="e">
        <f t="shared" ca="1" si="72"/>
        <v>#N/A</v>
      </c>
      <c r="J76" s="112" t="e">
        <f t="shared" ca="1" si="72"/>
        <v>#N/A</v>
      </c>
      <c r="K76" s="112" t="e">
        <f t="shared" ca="1" si="72"/>
        <v>#N/A</v>
      </c>
      <c r="L76" s="112" t="e">
        <f t="shared" ca="1" si="72"/>
        <v>#N/A</v>
      </c>
      <c r="M76" s="111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25">
      <c r="A77" t="s">
        <v>27</v>
      </c>
      <c r="B77">
        <f t="shared" si="66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 t="e">
        <f t="shared" ref="E77:F77" ca="1" si="82">D77-(D77-$G77)/($G$1-D$1)</f>
        <v>#N/A</v>
      </c>
      <c r="F77" s="114" t="e">
        <f t="shared" ca="1" si="82"/>
        <v>#N/A</v>
      </c>
      <c r="G77" s="111" t="e">
        <f ca="1">INDEX(OFFSET(_summary!$T$26,0,MATCH(MID(CELL("filename",$A$1),FIND("]",CELL("filename",$A$1))+1,255),_summary!$U$25:$AI$25,0),140,1),MATCH($A77,_summary!$U$26:$U$54,0))</f>
        <v>#N/A</v>
      </c>
      <c r="H77" s="112" t="e">
        <f t="shared" ca="1" si="72"/>
        <v>#N/A</v>
      </c>
      <c r="I77" s="112" t="e">
        <f t="shared" ca="1" si="72"/>
        <v>#N/A</v>
      </c>
      <c r="J77" s="112" t="e">
        <f t="shared" ca="1" si="72"/>
        <v>#N/A</v>
      </c>
      <c r="K77" s="112" t="e">
        <f t="shared" ca="1" si="72"/>
        <v>#N/A</v>
      </c>
      <c r="L77" s="112" t="e">
        <f t="shared" ca="1" si="72"/>
        <v>#N/A</v>
      </c>
      <c r="M77" s="111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25">
      <c r="A78" t="s">
        <v>29</v>
      </c>
      <c r="B78">
        <f t="shared" si="66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 t="e">
        <f t="shared" ref="E78:F78" ca="1" si="83">D78-(D78-$G78)/($G$1-D$1)</f>
        <v>#N/A</v>
      </c>
      <c r="F78" s="114" t="e">
        <f t="shared" ca="1" si="83"/>
        <v>#N/A</v>
      </c>
      <c r="G78" s="111" t="e">
        <f ca="1">INDEX(OFFSET(_summary!$T$26,0,MATCH(MID(CELL("filename",$A$1),FIND("]",CELL("filename",$A$1))+1,255),_summary!$U$25:$AI$25,0),140,1),MATCH($A78,_summary!$U$26:$U$54,0))</f>
        <v>#N/A</v>
      </c>
      <c r="H78" s="112" t="e">
        <f t="shared" ca="1" si="72"/>
        <v>#N/A</v>
      </c>
      <c r="I78" s="112" t="e">
        <f t="shared" ca="1" si="72"/>
        <v>#N/A</v>
      </c>
      <c r="J78" s="112" t="e">
        <f t="shared" ca="1" si="72"/>
        <v>#N/A</v>
      </c>
      <c r="K78" s="112" t="e">
        <f t="shared" ca="1" si="72"/>
        <v>#N/A</v>
      </c>
      <c r="L78" s="112" t="e">
        <f t="shared" ca="1" si="72"/>
        <v>#N/A</v>
      </c>
      <c r="M78" s="111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25">
      <c r="A79" t="s">
        <v>8</v>
      </c>
      <c r="B79">
        <f t="shared" si="66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 t="e">
        <f t="shared" ref="E79:F79" ca="1" si="84">D79-(D79-$G79)/($G$1-D$1)</f>
        <v>#N/A</v>
      </c>
      <c r="F79" s="114" t="e">
        <f t="shared" ca="1" si="84"/>
        <v>#N/A</v>
      </c>
      <c r="G79" s="111" t="e">
        <f ca="1">INDEX(OFFSET(_summary!$T$26,0,MATCH(MID(CELL("filename",$A$1),FIND("]",CELL("filename",$A$1))+1,255),_summary!$U$25:$AI$25,0),140,1),MATCH($A79,_summary!$U$26:$U$54,0))</f>
        <v>#N/A</v>
      </c>
      <c r="H79" s="112" t="e">
        <f t="shared" ca="1" si="72"/>
        <v>#N/A</v>
      </c>
      <c r="I79" s="112" t="e">
        <f t="shared" ca="1" si="72"/>
        <v>#N/A</v>
      </c>
      <c r="J79" s="112" t="e">
        <f t="shared" ca="1" si="72"/>
        <v>#N/A</v>
      </c>
      <c r="K79" s="112" t="e">
        <f t="shared" ca="1" si="72"/>
        <v>#N/A</v>
      </c>
      <c r="L79" s="112" t="e">
        <f t="shared" ca="1" si="72"/>
        <v>#N/A</v>
      </c>
      <c r="M79" s="111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25">
      <c r="A80" t="s">
        <v>6</v>
      </c>
      <c r="B80">
        <f t="shared" si="66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 t="e">
        <f t="shared" ref="E80:F80" ca="1" si="85">D80-(D80-$G80)/($G$1-D$1)</f>
        <v>#N/A</v>
      </c>
      <c r="F80" s="114" t="e">
        <f t="shared" ca="1" si="85"/>
        <v>#N/A</v>
      </c>
      <c r="G80" s="111" t="e">
        <f ca="1">INDEX(OFFSET(_summary!$T$26,0,MATCH(MID(CELL("filename",$A$1),FIND("]",CELL("filename",$A$1))+1,255),_summary!$U$25:$AI$25,0),140,1),MATCH($A80,_summary!$U$26:$U$54,0))</f>
        <v>#N/A</v>
      </c>
      <c r="H80" s="112" t="e">
        <f t="shared" ca="1" si="72"/>
        <v>#N/A</v>
      </c>
      <c r="I80" s="112" t="e">
        <f t="shared" ca="1" si="72"/>
        <v>#N/A</v>
      </c>
      <c r="J80" s="112" t="e">
        <f t="shared" ca="1" si="72"/>
        <v>#N/A</v>
      </c>
      <c r="K80" s="112" t="e">
        <f t="shared" ca="1" si="72"/>
        <v>#N/A</v>
      </c>
      <c r="L80" s="112" t="e">
        <f t="shared" ca="1" si="72"/>
        <v>#N/A</v>
      </c>
      <c r="M80" s="111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25">
      <c r="A81" t="s">
        <v>21</v>
      </c>
      <c r="B81">
        <f t="shared" si="66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 t="e">
        <f t="shared" ref="E81:F81" ca="1" si="86">D81-(D81-$G81)/($G$1-D$1)</f>
        <v>#N/A</v>
      </c>
      <c r="F81" s="114" t="e">
        <f t="shared" ca="1" si="86"/>
        <v>#N/A</v>
      </c>
      <c r="G81" s="111" t="e">
        <f ca="1">INDEX(OFFSET(_summary!$T$26,0,MATCH(MID(CELL("filename",$A$1),FIND("]",CELL("filename",$A$1))+1,255),_summary!$U$25:$AI$25,0),140,1),MATCH($A81,_summary!$U$26:$U$54,0))</f>
        <v>#N/A</v>
      </c>
      <c r="H81" s="112" t="e">
        <f t="shared" ca="1" si="72"/>
        <v>#N/A</v>
      </c>
      <c r="I81" s="112" t="e">
        <f t="shared" ca="1" si="72"/>
        <v>#N/A</v>
      </c>
      <c r="J81" s="112" t="e">
        <f t="shared" ca="1" si="72"/>
        <v>#N/A</v>
      </c>
      <c r="K81" s="112" t="e">
        <f t="shared" ca="1" si="72"/>
        <v>#N/A</v>
      </c>
      <c r="L81" s="112" t="e">
        <f t="shared" ca="1" si="72"/>
        <v>#N/A</v>
      </c>
      <c r="M81" s="111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25">
      <c r="A82" t="s">
        <v>10</v>
      </c>
      <c r="B82">
        <f t="shared" si="66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 t="e">
        <f t="shared" ref="E82:F82" ca="1" si="87">D82-(D82-$G82)/($G$1-D$1)</f>
        <v>#N/A</v>
      </c>
      <c r="F82" s="114" t="e">
        <f t="shared" ca="1" si="87"/>
        <v>#N/A</v>
      </c>
      <c r="G82" s="111" t="e">
        <f ca="1">INDEX(OFFSET(_summary!$T$26,0,MATCH(MID(CELL("filename",$A$1),FIND("]",CELL("filename",$A$1))+1,255),_summary!$U$25:$AI$25,0),140,1),MATCH($A82,_summary!$U$26:$U$54,0))</f>
        <v>#N/A</v>
      </c>
      <c r="H82" s="112" t="e">
        <f t="shared" ca="1" si="72"/>
        <v>#N/A</v>
      </c>
      <c r="I82" s="112" t="e">
        <f t="shared" ca="1" si="72"/>
        <v>#N/A</v>
      </c>
      <c r="J82" s="112" t="e">
        <f t="shared" ca="1" si="72"/>
        <v>#N/A</v>
      </c>
      <c r="K82" s="112" t="e">
        <f t="shared" ca="1" si="72"/>
        <v>#N/A</v>
      </c>
      <c r="L82" s="112" t="e">
        <f t="shared" ca="1" si="72"/>
        <v>#N/A</v>
      </c>
      <c r="M82" s="111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25">
      <c r="A83" t="s">
        <v>20</v>
      </c>
      <c r="B83">
        <f t="shared" si="66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 t="e">
        <f t="shared" ref="E83:F83" ca="1" si="88">D83-(D83-$G83)/($G$1-D$1)</f>
        <v>#N/A</v>
      </c>
      <c r="F83" s="114" t="e">
        <f t="shared" ca="1" si="88"/>
        <v>#N/A</v>
      </c>
      <c r="G83" s="111" t="e">
        <f ca="1">INDEX(OFFSET(_summary!$T$26,0,MATCH(MID(CELL("filename",$A$1),FIND("]",CELL("filename",$A$1))+1,255),_summary!$U$25:$AI$25,0),140,1),MATCH($A83,_summary!$U$26:$U$54,0))</f>
        <v>#N/A</v>
      </c>
      <c r="H83" s="112" t="e">
        <f t="shared" ref="H83:L98" ca="1" si="89">G83-5*(G83-$M83)/($M$1-G$1)</f>
        <v>#N/A</v>
      </c>
      <c r="I83" s="112" t="e">
        <f t="shared" ca="1" si="89"/>
        <v>#N/A</v>
      </c>
      <c r="J83" s="112" t="e">
        <f t="shared" ca="1" si="89"/>
        <v>#N/A</v>
      </c>
      <c r="K83" s="112" t="e">
        <f t="shared" ca="1" si="89"/>
        <v>#N/A</v>
      </c>
      <c r="L83" s="112" t="e">
        <f t="shared" ca="1" si="89"/>
        <v>#N/A</v>
      </c>
      <c r="M83" s="111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25">
      <c r="A84" t="s">
        <v>26</v>
      </c>
      <c r="B84">
        <f t="shared" si="66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 t="e">
        <f t="shared" ref="E84:F84" ca="1" si="90">D84-(D84-$G84)/($G$1-D$1)</f>
        <v>#N/A</v>
      </c>
      <c r="F84" s="114" t="e">
        <f t="shared" ca="1" si="90"/>
        <v>#N/A</v>
      </c>
      <c r="G84" s="111" t="e">
        <f ca="1">INDEX(OFFSET(_summary!$T$26,0,MATCH(MID(CELL("filename",$A$1),FIND("]",CELL("filename",$A$1))+1,255),_summary!$U$25:$AI$25,0),140,1),MATCH($A84,_summary!$U$26:$U$54,0))</f>
        <v>#N/A</v>
      </c>
      <c r="H84" s="112" t="e">
        <f t="shared" ca="1" si="89"/>
        <v>#N/A</v>
      </c>
      <c r="I84" s="112" t="e">
        <f t="shared" ca="1" si="89"/>
        <v>#N/A</v>
      </c>
      <c r="J84" s="112" t="e">
        <f t="shared" ca="1" si="89"/>
        <v>#N/A</v>
      </c>
      <c r="K84" s="112" t="e">
        <f t="shared" ca="1" si="89"/>
        <v>#N/A</v>
      </c>
      <c r="L84" s="112" t="e">
        <f t="shared" ca="1" si="89"/>
        <v>#N/A</v>
      </c>
      <c r="M84" s="111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25">
      <c r="A85" t="s">
        <v>7</v>
      </c>
      <c r="B85">
        <f t="shared" si="66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 t="e">
        <f t="shared" ref="E85:F85" ca="1" si="91">D85-(D85-$G85)/($G$1-D$1)</f>
        <v>#N/A</v>
      </c>
      <c r="F85" s="114" t="e">
        <f t="shared" ca="1" si="91"/>
        <v>#N/A</v>
      </c>
      <c r="G85" s="111" t="e">
        <f ca="1">INDEX(OFFSET(_summary!$T$26,0,MATCH(MID(CELL("filename",$A$1),FIND("]",CELL("filename",$A$1))+1,255),_summary!$U$25:$AI$25,0),140,1),MATCH($A85,_summary!$U$26:$U$54,0))</f>
        <v>#N/A</v>
      </c>
      <c r="H85" s="112" t="e">
        <f t="shared" ca="1" si="89"/>
        <v>#N/A</v>
      </c>
      <c r="I85" s="112" t="e">
        <f t="shared" ca="1" si="89"/>
        <v>#N/A</v>
      </c>
      <c r="J85" s="112" t="e">
        <f t="shared" ca="1" si="89"/>
        <v>#N/A</v>
      </c>
      <c r="K85" s="112" t="e">
        <f t="shared" ca="1" si="89"/>
        <v>#N/A</v>
      </c>
      <c r="L85" s="112" t="e">
        <f t="shared" ca="1" si="89"/>
        <v>#N/A</v>
      </c>
      <c r="M85" s="111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25">
      <c r="A86" t="s">
        <v>9</v>
      </c>
      <c r="B86">
        <f t="shared" si="66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 t="e">
        <f t="shared" ref="E86:F86" ca="1" si="92">D86-(D86-$G86)/($G$1-D$1)</f>
        <v>#N/A</v>
      </c>
      <c r="F86" s="114" t="e">
        <f t="shared" ca="1" si="92"/>
        <v>#N/A</v>
      </c>
      <c r="G86" s="111" t="e">
        <f ca="1">INDEX(OFFSET(_summary!$T$26,0,MATCH(MID(CELL("filename",$A$1),FIND("]",CELL("filename",$A$1))+1,255),_summary!$U$25:$AI$25,0),140,1),MATCH($A86,_summary!$U$26:$U$54,0))</f>
        <v>#N/A</v>
      </c>
      <c r="H86" s="112" t="e">
        <f t="shared" ca="1" si="89"/>
        <v>#N/A</v>
      </c>
      <c r="I86" s="112" t="e">
        <f t="shared" ca="1" si="89"/>
        <v>#N/A</v>
      </c>
      <c r="J86" s="112" t="e">
        <f t="shared" ca="1" si="89"/>
        <v>#N/A</v>
      </c>
      <c r="K86" s="112" t="e">
        <f t="shared" ca="1" si="89"/>
        <v>#N/A</v>
      </c>
      <c r="L86" s="112" t="e">
        <f t="shared" ca="1" si="89"/>
        <v>#N/A</v>
      </c>
      <c r="M86" s="111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25">
      <c r="A87" t="s">
        <v>14</v>
      </c>
      <c r="B87">
        <f t="shared" si="66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 t="e">
        <f t="shared" ref="E87:F87" ca="1" si="93">D87-(D87-$G87)/($G$1-D$1)</f>
        <v>#N/A</v>
      </c>
      <c r="F87" s="114" t="e">
        <f t="shared" ca="1" si="93"/>
        <v>#N/A</v>
      </c>
      <c r="G87" s="111" t="e">
        <f ca="1">INDEX(OFFSET(_summary!$T$26,0,MATCH(MID(CELL("filename",$A$1),FIND("]",CELL("filename",$A$1))+1,255),_summary!$U$25:$AI$25,0),140,1),MATCH($A87,_summary!$U$26:$U$54,0))</f>
        <v>#N/A</v>
      </c>
      <c r="H87" s="112" t="e">
        <f t="shared" ca="1" si="89"/>
        <v>#N/A</v>
      </c>
      <c r="I87" s="112" t="e">
        <f t="shared" ca="1" si="89"/>
        <v>#N/A</v>
      </c>
      <c r="J87" s="112" t="e">
        <f t="shared" ca="1" si="89"/>
        <v>#N/A</v>
      </c>
      <c r="K87" s="112" t="e">
        <f t="shared" ca="1" si="89"/>
        <v>#N/A</v>
      </c>
      <c r="L87" s="112" t="e">
        <f t="shared" ca="1" si="89"/>
        <v>#N/A</v>
      </c>
      <c r="M87" s="111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25">
      <c r="A88" t="s">
        <v>4</v>
      </c>
      <c r="B88">
        <f t="shared" si="66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 t="e">
        <f t="shared" ref="E88:F88" ca="1" si="94">D88-(D88-$G88)/($G$1-D$1)</f>
        <v>#N/A</v>
      </c>
      <c r="F88" s="114" t="e">
        <f t="shared" ca="1" si="94"/>
        <v>#N/A</v>
      </c>
      <c r="G88" s="111" t="e">
        <f ca="1">INDEX(OFFSET(_summary!$T$26,0,MATCH(MID(CELL("filename",$A$1),FIND("]",CELL("filename",$A$1))+1,255),_summary!$U$25:$AI$25,0),140,1),MATCH($A88,_summary!$U$26:$U$54,0))</f>
        <v>#N/A</v>
      </c>
      <c r="H88" s="112" t="e">
        <f t="shared" ca="1" si="89"/>
        <v>#N/A</v>
      </c>
      <c r="I88" s="112" t="e">
        <f t="shared" ca="1" si="89"/>
        <v>#N/A</v>
      </c>
      <c r="J88" s="112" t="e">
        <f t="shared" ca="1" si="89"/>
        <v>#N/A</v>
      </c>
      <c r="K88" s="112" t="e">
        <f t="shared" ca="1" si="89"/>
        <v>#N/A</v>
      </c>
      <c r="L88" s="112" t="e">
        <f t="shared" ca="1" si="89"/>
        <v>#N/A</v>
      </c>
      <c r="M88" s="111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25">
      <c r="A89" t="s">
        <v>12</v>
      </c>
      <c r="B89">
        <f t="shared" si="66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 t="e">
        <f t="shared" ref="E89:F89" ca="1" si="95">D89-(D89-$G89)/($G$1-D$1)</f>
        <v>#N/A</v>
      </c>
      <c r="F89" s="114" t="e">
        <f t="shared" ca="1" si="95"/>
        <v>#N/A</v>
      </c>
      <c r="G89" s="111" t="e">
        <f ca="1">INDEX(OFFSET(_summary!$T$26,0,MATCH(MID(CELL("filename",$A$1),FIND("]",CELL("filename",$A$1))+1,255),_summary!$U$25:$AI$25,0),140,1),MATCH($A89,_summary!$U$26:$U$54,0))</f>
        <v>#N/A</v>
      </c>
      <c r="H89" s="112" t="e">
        <f t="shared" ca="1" si="89"/>
        <v>#N/A</v>
      </c>
      <c r="I89" s="112" t="e">
        <f t="shared" ca="1" si="89"/>
        <v>#N/A</v>
      </c>
      <c r="J89" s="112" t="e">
        <f t="shared" ca="1" si="89"/>
        <v>#N/A</v>
      </c>
      <c r="K89" s="112" t="e">
        <f t="shared" ca="1" si="89"/>
        <v>#N/A</v>
      </c>
      <c r="L89" s="112" t="e">
        <f t="shared" ca="1" si="89"/>
        <v>#N/A</v>
      </c>
      <c r="M89" s="111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25">
      <c r="A90" t="s">
        <v>1</v>
      </c>
      <c r="B90">
        <f t="shared" si="66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 t="e">
        <f t="shared" ref="E90:F90" ca="1" si="96">D90-(D90-$G90)/($G$1-D$1)</f>
        <v>#N/A</v>
      </c>
      <c r="F90" s="114" t="e">
        <f t="shared" ca="1" si="96"/>
        <v>#N/A</v>
      </c>
      <c r="G90" s="111" t="e">
        <f ca="1">INDEX(OFFSET(_summary!$T$26,0,MATCH(MID(CELL("filename",$A$1),FIND("]",CELL("filename",$A$1))+1,255),_summary!$U$25:$AI$25,0),140,1),MATCH($A90,_summary!$U$26:$U$54,0))</f>
        <v>#N/A</v>
      </c>
      <c r="H90" s="112" t="e">
        <f t="shared" ca="1" si="89"/>
        <v>#N/A</v>
      </c>
      <c r="I90" s="112" t="e">
        <f t="shared" ca="1" si="89"/>
        <v>#N/A</v>
      </c>
      <c r="J90" s="112" t="e">
        <f t="shared" ca="1" si="89"/>
        <v>#N/A</v>
      </c>
      <c r="K90" s="112" t="e">
        <f t="shared" ca="1" si="89"/>
        <v>#N/A</v>
      </c>
      <c r="L90" s="112" t="e">
        <f t="shared" ca="1" si="89"/>
        <v>#N/A</v>
      </c>
      <c r="M90" s="111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25">
      <c r="A91" t="s">
        <v>19</v>
      </c>
      <c r="B91">
        <f t="shared" si="66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 t="e">
        <f t="shared" ref="E91:F91" ca="1" si="97">D91-(D91-$G91)/($G$1-D$1)</f>
        <v>#N/A</v>
      </c>
      <c r="F91" s="114" t="e">
        <f t="shared" ca="1" si="97"/>
        <v>#N/A</v>
      </c>
      <c r="G91" s="111" t="e">
        <f ca="1">INDEX(OFFSET(_summary!$T$26,0,MATCH(MID(CELL("filename",$A$1),FIND("]",CELL("filename",$A$1))+1,255),_summary!$U$25:$AI$25,0),140,1),MATCH($A91,_summary!$U$26:$U$54,0))</f>
        <v>#N/A</v>
      </c>
      <c r="H91" s="112" t="e">
        <f t="shared" ca="1" si="89"/>
        <v>#N/A</v>
      </c>
      <c r="I91" s="112" t="e">
        <f t="shared" ca="1" si="89"/>
        <v>#N/A</v>
      </c>
      <c r="J91" s="112" t="e">
        <f t="shared" ca="1" si="89"/>
        <v>#N/A</v>
      </c>
      <c r="K91" s="112" t="e">
        <f t="shared" ca="1" si="89"/>
        <v>#N/A</v>
      </c>
      <c r="L91" s="112" t="e">
        <f t="shared" ca="1" si="89"/>
        <v>#N/A</v>
      </c>
      <c r="M91" s="111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25">
      <c r="A92" t="s">
        <v>22</v>
      </c>
      <c r="B92">
        <f t="shared" si="66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 t="e">
        <f t="shared" ref="E92:F92" ca="1" si="98">D92-(D92-$G92)/($G$1-D$1)</f>
        <v>#N/A</v>
      </c>
      <c r="F92" s="114" t="e">
        <f t="shared" ca="1" si="98"/>
        <v>#N/A</v>
      </c>
      <c r="G92" s="111" t="e">
        <f ca="1">INDEX(OFFSET(_summary!$T$26,0,MATCH(MID(CELL("filename",$A$1),FIND("]",CELL("filename",$A$1))+1,255),_summary!$U$25:$AI$25,0),140,1),MATCH($A92,_summary!$U$26:$U$54,0))</f>
        <v>#N/A</v>
      </c>
      <c r="H92" s="112" t="e">
        <f t="shared" ca="1" si="89"/>
        <v>#N/A</v>
      </c>
      <c r="I92" s="112" t="e">
        <f t="shared" ca="1" si="89"/>
        <v>#N/A</v>
      </c>
      <c r="J92" s="112" t="e">
        <f t="shared" ca="1" si="89"/>
        <v>#N/A</v>
      </c>
      <c r="K92" s="112" t="e">
        <f t="shared" ca="1" si="89"/>
        <v>#N/A</v>
      </c>
      <c r="L92" s="112" t="e">
        <f t="shared" ca="1" si="89"/>
        <v>#N/A</v>
      </c>
      <c r="M92" s="111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25">
      <c r="A93" t="s">
        <v>28</v>
      </c>
      <c r="B93">
        <f t="shared" si="66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 t="e">
        <f t="shared" ref="E93:F93" ca="1" si="99">D93-(D93-$G93)/($G$1-D$1)</f>
        <v>#N/A</v>
      </c>
      <c r="F93" s="114" t="e">
        <f t="shared" ca="1" si="99"/>
        <v>#N/A</v>
      </c>
      <c r="G93" s="111" t="e">
        <f ca="1">INDEX(OFFSET(_summary!$T$26,0,MATCH(MID(CELL("filename",$A$1),FIND("]",CELL("filename",$A$1))+1,255),_summary!$U$25:$AI$25,0),140,1),MATCH($A93,_summary!$U$26:$U$54,0))</f>
        <v>#N/A</v>
      </c>
      <c r="H93" s="112" t="e">
        <f t="shared" ca="1" si="89"/>
        <v>#N/A</v>
      </c>
      <c r="I93" s="112" t="e">
        <f t="shared" ca="1" si="89"/>
        <v>#N/A</v>
      </c>
      <c r="J93" s="112" t="e">
        <f t="shared" ca="1" si="89"/>
        <v>#N/A</v>
      </c>
      <c r="K93" s="112" t="e">
        <f t="shared" ca="1" si="89"/>
        <v>#N/A</v>
      </c>
      <c r="L93" s="112" t="e">
        <f t="shared" ca="1" si="89"/>
        <v>#N/A</v>
      </c>
      <c r="M93" s="111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25">
      <c r="A94" t="s">
        <v>13</v>
      </c>
      <c r="B94">
        <f t="shared" si="66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 t="e">
        <f t="shared" ref="E94:F94" ca="1" si="100">D94-(D94-$G94)/($G$1-D$1)</f>
        <v>#N/A</v>
      </c>
      <c r="F94" s="114" t="e">
        <f t="shared" ca="1" si="100"/>
        <v>#N/A</v>
      </c>
      <c r="G94" s="111" t="e">
        <f ca="1">INDEX(OFFSET(_summary!$T$26,0,MATCH(MID(CELL("filename",$A$1),FIND("]",CELL("filename",$A$1))+1,255),_summary!$U$25:$AI$25,0),140,1),MATCH($A94,_summary!$U$26:$U$54,0))</f>
        <v>#N/A</v>
      </c>
      <c r="H94" s="112" t="e">
        <f t="shared" ca="1" si="89"/>
        <v>#N/A</v>
      </c>
      <c r="I94" s="112" t="e">
        <f t="shared" ca="1" si="89"/>
        <v>#N/A</v>
      </c>
      <c r="J94" s="112" t="e">
        <f t="shared" ca="1" si="89"/>
        <v>#N/A</v>
      </c>
      <c r="K94" s="112" t="e">
        <f t="shared" ca="1" si="89"/>
        <v>#N/A</v>
      </c>
      <c r="L94" s="112" t="e">
        <f t="shared" ca="1" si="89"/>
        <v>#N/A</v>
      </c>
      <c r="M94" s="111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25">
      <c r="A95" t="s">
        <v>17</v>
      </c>
      <c r="B95">
        <f t="shared" ref="B95:B117" si="101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 t="e">
        <f t="shared" ref="E95:F95" ca="1" si="102">D95-(D95-$G95)/($G$1-D$1)</f>
        <v>#N/A</v>
      </c>
      <c r="F95" s="114" t="e">
        <f t="shared" ca="1" si="102"/>
        <v>#N/A</v>
      </c>
      <c r="G95" s="111" t="e">
        <f ca="1">INDEX(OFFSET(_summary!$T$26,0,MATCH(MID(CELL("filename",$A$1),FIND("]",CELL("filename",$A$1))+1,255),_summary!$U$25:$AI$25,0),140,1),MATCH($A95,_summary!$U$26:$U$54,0))</f>
        <v>#N/A</v>
      </c>
      <c r="H95" s="112" t="e">
        <f t="shared" ca="1" si="89"/>
        <v>#N/A</v>
      </c>
      <c r="I95" s="112" t="e">
        <f t="shared" ca="1" si="89"/>
        <v>#N/A</v>
      </c>
      <c r="J95" s="112" t="e">
        <f t="shared" ca="1" si="89"/>
        <v>#N/A</v>
      </c>
      <c r="K95" s="112" t="e">
        <f t="shared" ca="1" si="89"/>
        <v>#N/A</v>
      </c>
      <c r="L95" s="112" t="e">
        <f t="shared" ca="1" si="89"/>
        <v>#N/A</v>
      </c>
      <c r="M95" s="111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25">
      <c r="A96" t="s">
        <v>25</v>
      </c>
      <c r="B96">
        <f t="shared" si="101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 t="e">
        <f t="shared" ref="E96:F96" ca="1" si="103">D96-(D96-$G96)/($G$1-D$1)</f>
        <v>#N/A</v>
      </c>
      <c r="F96" s="114" t="e">
        <f t="shared" ca="1" si="103"/>
        <v>#N/A</v>
      </c>
      <c r="G96" s="111" t="e">
        <f ca="1">INDEX(OFFSET(_summary!$T$26,0,MATCH(MID(CELL("filename",$A$1),FIND("]",CELL("filename",$A$1))+1,255),_summary!$U$25:$AI$25,0),140,1),MATCH($A96,_summary!$U$26:$U$54,0))</f>
        <v>#N/A</v>
      </c>
      <c r="H96" s="112" t="e">
        <f t="shared" ca="1" si="89"/>
        <v>#N/A</v>
      </c>
      <c r="I96" s="112" t="e">
        <f t="shared" ca="1" si="89"/>
        <v>#N/A</v>
      </c>
      <c r="J96" s="112" t="e">
        <f t="shared" ca="1" si="89"/>
        <v>#N/A</v>
      </c>
      <c r="K96" s="112" t="e">
        <f t="shared" ca="1" si="89"/>
        <v>#N/A</v>
      </c>
      <c r="L96" s="112" t="e">
        <f t="shared" ca="1" si="89"/>
        <v>#N/A</v>
      </c>
      <c r="M96" s="111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25">
      <c r="A97" t="s">
        <v>11</v>
      </c>
      <c r="B97">
        <f t="shared" si="101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 t="e">
        <f t="shared" ref="E97:F97" ca="1" si="104">D97-(D97-$G97)/($G$1-D$1)</f>
        <v>#N/A</v>
      </c>
      <c r="F97" s="114" t="e">
        <f t="shared" ca="1" si="104"/>
        <v>#N/A</v>
      </c>
      <c r="G97" s="111" t="e">
        <f ca="1">INDEX(OFFSET(_summary!$T$26,0,MATCH(MID(CELL("filename",$A$1),FIND("]",CELL("filename",$A$1))+1,255),_summary!$U$25:$AI$25,0),140,1),MATCH($A97,_summary!$U$26:$U$54,0))</f>
        <v>#N/A</v>
      </c>
      <c r="H97" s="112" t="e">
        <f t="shared" ca="1" si="89"/>
        <v>#N/A</v>
      </c>
      <c r="I97" s="112" t="e">
        <f t="shared" ca="1" si="89"/>
        <v>#N/A</v>
      </c>
      <c r="J97" s="112" t="e">
        <f t="shared" ca="1" si="89"/>
        <v>#N/A</v>
      </c>
      <c r="K97" s="112" t="e">
        <f t="shared" ca="1" si="89"/>
        <v>#N/A</v>
      </c>
      <c r="L97" s="112" t="e">
        <f t="shared" ca="1" si="89"/>
        <v>#N/A</v>
      </c>
      <c r="M97" s="111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25">
      <c r="A98" t="s">
        <v>3</v>
      </c>
      <c r="B98">
        <f t="shared" si="101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 t="e">
        <f t="shared" ref="E98:F98" ca="1" si="105">D98-(D98-$G98)/($G$1-D$1)</f>
        <v>#N/A</v>
      </c>
      <c r="F98" s="114" t="e">
        <f t="shared" ca="1" si="105"/>
        <v>#N/A</v>
      </c>
      <c r="G98" s="111" t="e">
        <f ca="1">INDEX(OFFSET(_summary!$T$26,0,MATCH(MID(CELL("filename",$A$1),FIND("]",CELL("filename",$A$1))+1,255),_summary!$U$25:$AI$25,0),140,1),MATCH($A98,_summary!$U$26:$U$54,0))</f>
        <v>#N/A</v>
      </c>
      <c r="H98" s="112" t="e">
        <f t="shared" ca="1" si="89"/>
        <v>#N/A</v>
      </c>
      <c r="I98" s="112" t="e">
        <f t="shared" ca="1" si="89"/>
        <v>#N/A</v>
      </c>
      <c r="J98" s="112" t="e">
        <f t="shared" ca="1" si="89"/>
        <v>#N/A</v>
      </c>
      <c r="K98" s="112" t="e">
        <f t="shared" ca="1" si="89"/>
        <v>#N/A</v>
      </c>
      <c r="L98" s="112" t="e">
        <f t="shared" ca="1" si="89"/>
        <v>#N/A</v>
      </c>
      <c r="M98" s="111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25">
      <c r="A99" t="s">
        <v>2</v>
      </c>
      <c r="B99">
        <f t="shared" si="101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 t="e">
        <f t="shared" ref="E99:F99" ca="1" si="106">D99-(D99-$G99)/($G$1-D$1)</f>
        <v>#N/A</v>
      </c>
      <c r="F99" s="114" t="e">
        <f t="shared" ca="1" si="106"/>
        <v>#N/A</v>
      </c>
      <c r="G99" s="111" t="e">
        <f ca="1">INDEX(OFFSET(_summary!$T$26,0,MATCH(MID(CELL("filename",$A$1),FIND("]",CELL("filename",$A$1))+1,255),_summary!$U$25:$AI$25,0),140,1),MATCH($A99,_summary!$U$26:$U$54,0))</f>
        <v>#N/A</v>
      </c>
      <c r="H99" s="112" t="e">
        <f t="shared" ref="H99:L114" ca="1" si="107">G99-5*(G99-$M99)/($M$1-G$1)</f>
        <v>#N/A</v>
      </c>
      <c r="I99" s="112" t="e">
        <f t="shared" ca="1" si="107"/>
        <v>#N/A</v>
      </c>
      <c r="J99" s="112" t="e">
        <f t="shared" ca="1" si="107"/>
        <v>#N/A</v>
      </c>
      <c r="K99" s="112" t="e">
        <f t="shared" ca="1" si="107"/>
        <v>#N/A</v>
      </c>
      <c r="L99" s="112" t="e">
        <f t="shared" ca="1" si="107"/>
        <v>#N/A</v>
      </c>
      <c r="M99" s="111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25">
      <c r="A100" t="s">
        <v>16</v>
      </c>
      <c r="B100">
        <f t="shared" si="101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 t="e">
        <f t="shared" ref="E100:F100" ca="1" si="108">D100-(D100-$G100)/($G$1-D$1)</f>
        <v>#N/A</v>
      </c>
      <c r="F100" s="114" t="e">
        <f t="shared" ca="1" si="108"/>
        <v>#N/A</v>
      </c>
      <c r="G100" s="111" t="e">
        <f ca="1">INDEX(OFFSET(_summary!$T$26,0,MATCH(MID(CELL("filename",$A$1),FIND("]",CELL("filename",$A$1))+1,255),_summary!$U$25:$AI$25,0),140,1),MATCH($A100,_summary!$U$26:$U$54,0))</f>
        <v>#N/A</v>
      </c>
      <c r="H100" s="112" t="e">
        <f t="shared" ca="1" si="107"/>
        <v>#N/A</v>
      </c>
      <c r="I100" s="112" t="e">
        <f t="shared" ca="1" si="107"/>
        <v>#N/A</v>
      </c>
      <c r="J100" s="112" t="e">
        <f t="shared" ca="1" si="107"/>
        <v>#N/A</v>
      </c>
      <c r="K100" s="112" t="e">
        <f t="shared" ca="1" si="107"/>
        <v>#N/A</v>
      </c>
      <c r="L100" s="112" t="e">
        <f t="shared" ca="1" si="107"/>
        <v>#N/A</v>
      </c>
      <c r="M100" s="111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25">
      <c r="A101" t="s">
        <v>15</v>
      </c>
      <c r="B101">
        <f t="shared" si="101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 t="e">
        <f t="shared" ref="E101:F101" ca="1" si="109">D101-(D101-$G101)/($G$1-D$1)</f>
        <v>#N/A</v>
      </c>
      <c r="F101" s="114" t="e">
        <f t="shared" ca="1" si="109"/>
        <v>#N/A</v>
      </c>
      <c r="G101" s="111" t="e">
        <f ca="1">INDEX(OFFSET(_summary!$T$26,0,MATCH(MID(CELL("filename",$A$1),FIND("]",CELL("filename",$A$1))+1,255),_summary!$U$25:$AI$25,0),140,1),MATCH($A101,_summary!$U$26:$U$54,0))</f>
        <v>#N/A</v>
      </c>
      <c r="H101" s="112" t="e">
        <f t="shared" ca="1" si="107"/>
        <v>#N/A</v>
      </c>
      <c r="I101" s="112" t="e">
        <f t="shared" ca="1" si="107"/>
        <v>#N/A</v>
      </c>
      <c r="J101" s="112" t="e">
        <f t="shared" ca="1" si="107"/>
        <v>#N/A</v>
      </c>
      <c r="K101" s="112" t="e">
        <f t="shared" ca="1" si="107"/>
        <v>#N/A</v>
      </c>
      <c r="L101" s="112" t="e">
        <f t="shared" ca="1" si="107"/>
        <v>#N/A</v>
      </c>
      <c r="M101" s="111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25">
      <c r="A102" t="s">
        <v>18</v>
      </c>
      <c r="B102">
        <f t="shared" si="101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 t="e">
        <f t="shared" ref="E102:F102" ca="1" si="110">D102-(D102-$G102)/($G$1-D$1)</f>
        <v>#N/A</v>
      </c>
      <c r="F102" s="114" t="e">
        <f t="shared" ca="1" si="110"/>
        <v>#N/A</v>
      </c>
      <c r="G102" s="111" t="e">
        <f ca="1">INDEX(OFFSET(_summary!$T$26,0,MATCH(MID(CELL("filename",$A$1),FIND("]",CELL("filename",$A$1))+1,255),_summary!$U$25:$AI$25,0),140,1),MATCH($A102,_summary!$U$26:$U$54,0))</f>
        <v>#N/A</v>
      </c>
      <c r="H102" s="112" t="e">
        <f t="shared" ca="1" si="107"/>
        <v>#N/A</v>
      </c>
      <c r="I102" s="112" t="e">
        <f t="shared" ca="1" si="107"/>
        <v>#N/A</v>
      </c>
      <c r="J102" s="112" t="e">
        <f t="shared" ca="1" si="107"/>
        <v>#N/A</v>
      </c>
      <c r="K102" s="112" t="e">
        <f t="shared" ca="1" si="107"/>
        <v>#N/A</v>
      </c>
      <c r="L102" s="112" t="e">
        <f t="shared" ca="1" si="107"/>
        <v>#N/A</v>
      </c>
      <c r="M102" s="111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25">
      <c r="A103" t="s">
        <v>5</v>
      </c>
      <c r="B103">
        <f t="shared" si="101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 t="e">
        <f t="shared" ref="E103:F103" ca="1" si="111">D103-(D103-$G103)/($G$1-D$1)</f>
        <v>#N/A</v>
      </c>
      <c r="F103" s="114" t="e">
        <f t="shared" ca="1" si="111"/>
        <v>#N/A</v>
      </c>
      <c r="G103" s="111" t="e">
        <f ca="1">INDEX(OFFSET(_summary!$T$26,0,MATCH(MID(CELL("filename",$A$1),FIND("]",CELL("filename",$A$1))+1,255),_summary!$U$25:$AI$25,0),140,1),MATCH($A103,_summary!$U$26:$U$54,0))</f>
        <v>#N/A</v>
      </c>
      <c r="H103" s="112" t="e">
        <f t="shared" ca="1" si="107"/>
        <v>#N/A</v>
      </c>
      <c r="I103" s="112" t="e">
        <f t="shared" ca="1" si="107"/>
        <v>#N/A</v>
      </c>
      <c r="J103" s="112" t="e">
        <f t="shared" ca="1" si="107"/>
        <v>#N/A</v>
      </c>
      <c r="K103" s="112" t="e">
        <f t="shared" ca="1" si="107"/>
        <v>#N/A</v>
      </c>
      <c r="L103" s="112" t="e">
        <f t="shared" ca="1" si="107"/>
        <v>#N/A</v>
      </c>
      <c r="M103" s="111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25">
      <c r="A104" t="s">
        <v>23</v>
      </c>
      <c r="B104">
        <f t="shared" si="101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 t="e">
        <f t="shared" ref="E104:F104" ca="1" si="112">D104-(D104-$G104)/($G$1-D$1)</f>
        <v>#N/A</v>
      </c>
      <c r="F104" s="114" t="e">
        <f t="shared" ca="1" si="112"/>
        <v>#N/A</v>
      </c>
      <c r="G104" s="111" t="e">
        <f ca="1">INDEX(OFFSET(_summary!$T$26,0,MATCH(MID(CELL("filename",$A$1),FIND("]",CELL("filename",$A$1))+1,255),_summary!$U$25:$AI$25,0),140,1),MATCH($A104,_summary!$U$26:$U$54,0))</f>
        <v>#N/A</v>
      </c>
      <c r="H104" s="112" t="e">
        <f t="shared" ca="1" si="107"/>
        <v>#N/A</v>
      </c>
      <c r="I104" s="112" t="e">
        <f t="shared" ca="1" si="107"/>
        <v>#N/A</v>
      </c>
      <c r="J104" s="112" t="e">
        <f t="shared" ca="1" si="107"/>
        <v>#N/A</v>
      </c>
      <c r="K104" s="112" t="e">
        <f t="shared" ca="1" si="107"/>
        <v>#N/A</v>
      </c>
      <c r="L104" s="112" t="e">
        <f t="shared" ca="1" si="107"/>
        <v>#N/A</v>
      </c>
      <c r="M104" s="111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25">
      <c r="A105" t="s">
        <v>24</v>
      </c>
      <c r="B105">
        <f t="shared" si="101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 t="e">
        <f t="shared" ref="E105:F105" ca="1" si="113">D105-(D105-$G105)/($G$1-D$1)</f>
        <v>#N/A</v>
      </c>
      <c r="F105" s="114" t="e">
        <f t="shared" ca="1" si="113"/>
        <v>#N/A</v>
      </c>
      <c r="G105" s="111" t="e">
        <f ca="1">INDEX(OFFSET(_summary!$T$26,0,MATCH(MID(CELL("filename",$A$1),FIND("]",CELL("filename",$A$1))+1,255),_summary!$U$25:$AI$25,0),140,1),MATCH($A105,_summary!$U$26:$U$54,0))</f>
        <v>#N/A</v>
      </c>
      <c r="H105" s="112" t="e">
        <f t="shared" ca="1" si="107"/>
        <v>#N/A</v>
      </c>
      <c r="I105" s="112" t="e">
        <f t="shared" ca="1" si="107"/>
        <v>#N/A</v>
      </c>
      <c r="J105" s="112" t="e">
        <f t="shared" ca="1" si="107"/>
        <v>#N/A</v>
      </c>
      <c r="K105" s="112" t="e">
        <f t="shared" ca="1" si="107"/>
        <v>#N/A</v>
      </c>
      <c r="L105" s="112" t="e">
        <f t="shared" ca="1" si="107"/>
        <v>#N/A</v>
      </c>
      <c r="M105" s="111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25">
      <c r="A106" t="s">
        <v>27</v>
      </c>
      <c r="B106">
        <f t="shared" si="101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 t="e">
        <f t="shared" ref="E106:F106" ca="1" si="114">D106-(D106-$G106)/($G$1-D$1)</f>
        <v>#N/A</v>
      </c>
      <c r="F106" s="114" t="e">
        <f t="shared" ca="1" si="114"/>
        <v>#N/A</v>
      </c>
      <c r="G106" s="111" t="e">
        <f ca="1">INDEX(OFFSET(_summary!$T$26,0,MATCH(MID(CELL("filename",$A$1),FIND("]",CELL("filename",$A$1))+1,255),_summary!$U$25:$AI$25,0),140,1),MATCH($A106,_summary!$U$26:$U$54,0))</f>
        <v>#N/A</v>
      </c>
      <c r="H106" s="112" t="e">
        <f t="shared" ca="1" si="107"/>
        <v>#N/A</v>
      </c>
      <c r="I106" s="112" t="e">
        <f t="shared" ca="1" si="107"/>
        <v>#N/A</v>
      </c>
      <c r="J106" s="112" t="e">
        <f t="shared" ca="1" si="107"/>
        <v>#N/A</v>
      </c>
      <c r="K106" s="112" t="e">
        <f t="shared" ca="1" si="107"/>
        <v>#N/A</v>
      </c>
      <c r="L106" s="112" t="e">
        <f t="shared" ca="1" si="107"/>
        <v>#N/A</v>
      </c>
      <c r="M106" s="111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25">
      <c r="A107" t="s">
        <v>29</v>
      </c>
      <c r="B107">
        <f t="shared" si="101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 t="e">
        <f t="shared" ref="E107:F107" ca="1" si="115">D107-(D107-$G107)/($G$1-D$1)</f>
        <v>#N/A</v>
      </c>
      <c r="F107" s="114" t="e">
        <f t="shared" ca="1" si="115"/>
        <v>#N/A</v>
      </c>
      <c r="G107" s="111" t="e">
        <f ca="1">INDEX(OFFSET(_summary!$T$26,0,MATCH(MID(CELL("filename",$A$1),FIND("]",CELL("filename",$A$1))+1,255),_summary!$U$25:$AI$25,0),140,1),MATCH($A107,_summary!$U$26:$U$54,0))</f>
        <v>#N/A</v>
      </c>
      <c r="H107" s="112" t="e">
        <f t="shared" ca="1" si="107"/>
        <v>#N/A</v>
      </c>
      <c r="I107" s="112" t="e">
        <f t="shared" ca="1" si="107"/>
        <v>#N/A</v>
      </c>
      <c r="J107" s="112" t="e">
        <f t="shared" ca="1" si="107"/>
        <v>#N/A</v>
      </c>
      <c r="K107" s="112" t="e">
        <f t="shared" ca="1" si="107"/>
        <v>#N/A</v>
      </c>
      <c r="L107" s="112" t="e">
        <f t="shared" ca="1" si="107"/>
        <v>#N/A</v>
      </c>
      <c r="M107" s="111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25">
      <c r="A108" t="s">
        <v>8</v>
      </c>
      <c r="B108">
        <f t="shared" si="101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 t="e">
        <f t="shared" ref="E108:F108" ca="1" si="116">D108-(D108-$G108)/($G$1-D$1)</f>
        <v>#N/A</v>
      </c>
      <c r="F108" s="114" t="e">
        <f t="shared" ca="1" si="116"/>
        <v>#N/A</v>
      </c>
      <c r="G108" s="111" t="e">
        <f ca="1">INDEX(OFFSET(_summary!$T$26,0,MATCH(MID(CELL("filename",$A$1),FIND("]",CELL("filename",$A$1))+1,255),_summary!$U$25:$AI$25,0),140,1),MATCH($A108,_summary!$U$26:$U$54,0))</f>
        <v>#N/A</v>
      </c>
      <c r="H108" s="112" t="e">
        <f t="shared" ca="1" si="107"/>
        <v>#N/A</v>
      </c>
      <c r="I108" s="112" t="e">
        <f t="shared" ca="1" si="107"/>
        <v>#N/A</v>
      </c>
      <c r="J108" s="112" t="e">
        <f t="shared" ca="1" si="107"/>
        <v>#N/A</v>
      </c>
      <c r="K108" s="112" t="e">
        <f t="shared" ca="1" si="107"/>
        <v>#N/A</v>
      </c>
      <c r="L108" s="112" t="e">
        <f t="shared" ca="1" si="107"/>
        <v>#N/A</v>
      </c>
      <c r="M108" s="111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25">
      <c r="A109" t="s">
        <v>6</v>
      </c>
      <c r="B109">
        <f t="shared" si="101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 t="e">
        <f t="shared" ref="E109:F109" ca="1" si="117">D109-(D109-$G109)/($G$1-D$1)</f>
        <v>#N/A</v>
      </c>
      <c r="F109" s="114" t="e">
        <f t="shared" ca="1" si="117"/>
        <v>#N/A</v>
      </c>
      <c r="G109" s="111" t="e">
        <f ca="1">INDEX(OFFSET(_summary!$T$26,0,MATCH(MID(CELL("filename",$A$1),FIND("]",CELL("filename",$A$1))+1,255),_summary!$U$25:$AI$25,0),140,1),MATCH($A109,_summary!$U$26:$U$54,0))</f>
        <v>#N/A</v>
      </c>
      <c r="H109" s="112" t="e">
        <f t="shared" ca="1" si="107"/>
        <v>#N/A</v>
      </c>
      <c r="I109" s="112" t="e">
        <f t="shared" ca="1" si="107"/>
        <v>#N/A</v>
      </c>
      <c r="J109" s="112" t="e">
        <f t="shared" ca="1" si="107"/>
        <v>#N/A</v>
      </c>
      <c r="K109" s="112" t="e">
        <f t="shared" ca="1" si="107"/>
        <v>#N/A</v>
      </c>
      <c r="L109" s="112" t="e">
        <f t="shared" ca="1" si="107"/>
        <v>#N/A</v>
      </c>
      <c r="M109" s="111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25">
      <c r="A110" t="s">
        <v>21</v>
      </c>
      <c r="B110">
        <f t="shared" si="101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 t="e">
        <f t="shared" ref="E110:F110" ca="1" si="118">D110-(D110-$G110)/($G$1-D$1)</f>
        <v>#N/A</v>
      </c>
      <c r="F110" s="114" t="e">
        <f t="shared" ca="1" si="118"/>
        <v>#N/A</v>
      </c>
      <c r="G110" s="111" t="e">
        <f ca="1">INDEX(OFFSET(_summary!$T$26,0,MATCH(MID(CELL("filename",$A$1),FIND("]",CELL("filename",$A$1))+1,255),_summary!$U$25:$AI$25,0),140,1),MATCH($A110,_summary!$U$26:$U$54,0))</f>
        <v>#N/A</v>
      </c>
      <c r="H110" s="112" t="e">
        <f t="shared" ca="1" si="107"/>
        <v>#N/A</v>
      </c>
      <c r="I110" s="112" t="e">
        <f t="shared" ca="1" si="107"/>
        <v>#N/A</v>
      </c>
      <c r="J110" s="112" t="e">
        <f t="shared" ca="1" si="107"/>
        <v>#N/A</v>
      </c>
      <c r="K110" s="112" t="e">
        <f t="shared" ca="1" si="107"/>
        <v>#N/A</v>
      </c>
      <c r="L110" s="112" t="e">
        <f t="shared" ca="1" si="107"/>
        <v>#N/A</v>
      </c>
      <c r="M110" s="111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25">
      <c r="A111" t="s">
        <v>10</v>
      </c>
      <c r="B111">
        <f t="shared" si="101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 t="e">
        <f t="shared" ref="E111:F111" ca="1" si="119">D111-(D111-$G111)/($G$1-D$1)</f>
        <v>#N/A</v>
      </c>
      <c r="F111" s="114" t="e">
        <f t="shared" ca="1" si="119"/>
        <v>#N/A</v>
      </c>
      <c r="G111" s="111" t="e">
        <f ca="1">INDEX(OFFSET(_summary!$T$26,0,MATCH(MID(CELL("filename",$A$1),FIND("]",CELL("filename",$A$1))+1,255),_summary!$U$25:$AI$25,0),140,1),MATCH($A111,_summary!$U$26:$U$54,0))</f>
        <v>#N/A</v>
      </c>
      <c r="H111" s="112" t="e">
        <f t="shared" ca="1" si="107"/>
        <v>#N/A</v>
      </c>
      <c r="I111" s="112" t="e">
        <f t="shared" ca="1" si="107"/>
        <v>#N/A</v>
      </c>
      <c r="J111" s="112" t="e">
        <f t="shared" ca="1" si="107"/>
        <v>#N/A</v>
      </c>
      <c r="K111" s="112" t="e">
        <f t="shared" ca="1" si="107"/>
        <v>#N/A</v>
      </c>
      <c r="L111" s="112" t="e">
        <f t="shared" ca="1" si="107"/>
        <v>#N/A</v>
      </c>
      <c r="M111" s="111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25">
      <c r="A112" t="s">
        <v>20</v>
      </c>
      <c r="B112">
        <f t="shared" si="101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 t="e">
        <f t="shared" ref="E112:F112" ca="1" si="120">D112-(D112-$G112)/($G$1-D$1)</f>
        <v>#N/A</v>
      </c>
      <c r="F112" s="114" t="e">
        <f t="shared" ca="1" si="120"/>
        <v>#N/A</v>
      </c>
      <c r="G112" s="111" t="e">
        <f ca="1">INDEX(OFFSET(_summary!$T$26,0,MATCH(MID(CELL("filename",$A$1),FIND("]",CELL("filename",$A$1))+1,255),_summary!$U$25:$AI$25,0),140,1),MATCH($A112,_summary!$U$26:$U$54,0))</f>
        <v>#N/A</v>
      </c>
      <c r="H112" s="112" t="e">
        <f t="shared" ca="1" si="107"/>
        <v>#N/A</v>
      </c>
      <c r="I112" s="112" t="e">
        <f t="shared" ca="1" si="107"/>
        <v>#N/A</v>
      </c>
      <c r="J112" s="112" t="e">
        <f t="shared" ca="1" si="107"/>
        <v>#N/A</v>
      </c>
      <c r="K112" s="112" t="e">
        <f t="shared" ca="1" si="107"/>
        <v>#N/A</v>
      </c>
      <c r="L112" s="112" t="e">
        <f t="shared" ca="1" si="107"/>
        <v>#N/A</v>
      </c>
      <c r="M112" s="111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25">
      <c r="A113" t="s">
        <v>26</v>
      </c>
      <c r="B113">
        <f t="shared" si="101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 t="e">
        <f t="shared" ref="E113:F113" ca="1" si="121">D113-(D113-$G113)/($G$1-D$1)</f>
        <v>#N/A</v>
      </c>
      <c r="F113" s="114" t="e">
        <f t="shared" ca="1" si="121"/>
        <v>#N/A</v>
      </c>
      <c r="G113" s="111" t="e">
        <f ca="1">INDEX(OFFSET(_summary!$T$26,0,MATCH(MID(CELL("filename",$A$1),FIND("]",CELL("filename",$A$1))+1,255),_summary!$U$25:$AI$25,0),140,1),MATCH($A113,_summary!$U$26:$U$54,0))</f>
        <v>#N/A</v>
      </c>
      <c r="H113" s="112" t="e">
        <f t="shared" ca="1" si="107"/>
        <v>#N/A</v>
      </c>
      <c r="I113" s="112" t="e">
        <f t="shared" ca="1" si="107"/>
        <v>#N/A</v>
      </c>
      <c r="J113" s="112" t="e">
        <f t="shared" ca="1" si="107"/>
        <v>#N/A</v>
      </c>
      <c r="K113" s="112" t="e">
        <f t="shared" ca="1" si="107"/>
        <v>#N/A</v>
      </c>
      <c r="L113" s="112" t="e">
        <f t="shared" ca="1" si="107"/>
        <v>#N/A</v>
      </c>
      <c r="M113" s="111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25">
      <c r="A114" t="s">
        <v>7</v>
      </c>
      <c r="B114">
        <f t="shared" si="101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 t="e">
        <f t="shared" ref="E114:F114" ca="1" si="122">D114-(D114-$G114)/($G$1-D$1)</f>
        <v>#N/A</v>
      </c>
      <c r="F114" s="114" t="e">
        <f t="shared" ca="1" si="122"/>
        <v>#N/A</v>
      </c>
      <c r="G114" s="111" t="e">
        <f ca="1">INDEX(OFFSET(_summary!$T$26,0,MATCH(MID(CELL("filename",$A$1),FIND("]",CELL("filename",$A$1))+1,255),_summary!$U$25:$AI$25,0),140,1),MATCH($A114,_summary!$U$26:$U$54,0))</f>
        <v>#N/A</v>
      </c>
      <c r="H114" s="112" t="e">
        <f t="shared" ca="1" si="107"/>
        <v>#N/A</v>
      </c>
      <c r="I114" s="112" t="e">
        <f t="shared" ca="1" si="107"/>
        <v>#N/A</v>
      </c>
      <c r="J114" s="112" t="e">
        <f t="shared" ca="1" si="107"/>
        <v>#N/A</v>
      </c>
      <c r="K114" s="112" t="e">
        <f t="shared" ca="1" si="107"/>
        <v>#N/A</v>
      </c>
      <c r="L114" s="112" t="e">
        <f t="shared" ca="1" si="107"/>
        <v>#N/A</v>
      </c>
      <c r="M114" s="111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25">
      <c r="A115" t="s">
        <v>9</v>
      </c>
      <c r="B115">
        <f t="shared" si="101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 t="e">
        <f t="shared" ref="E115:F115" ca="1" si="123">D115-(D115-$G115)/($G$1-D$1)</f>
        <v>#N/A</v>
      </c>
      <c r="F115" s="114" t="e">
        <f t="shared" ca="1" si="123"/>
        <v>#N/A</v>
      </c>
      <c r="G115" s="111" t="e">
        <f ca="1">INDEX(OFFSET(_summary!$T$26,0,MATCH(MID(CELL("filename",$A$1),FIND("]",CELL("filename",$A$1))+1,255),_summary!$U$25:$AI$25,0),140,1),MATCH($A115,_summary!$U$26:$U$54,0))</f>
        <v>#N/A</v>
      </c>
      <c r="H115" s="112" t="e">
        <f t="shared" ref="H115:L117" ca="1" si="124">G115-5*(G115-$M115)/($M$1-G$1)</f>
        <v>#N/A</v>
      </c>
      <c r="I115" s="112" t="e">
        <f t="shared" ca="1" si="124"/>
        <v>#N/A</v>
      </c>
      <c r="J115" s="112" t="e">
        <f t="shared" ca="1" si="124"/>
        <v>#N/A</v>
      </c>
      <c r="K115" s="112" t="e">
        <f t="shared" ca="1" si="124"/>
        <v>#N/A</v>
      </c>
      <c r="L115" s="112" t="e">
        <f t="shared" ca="1" si="124"/>
        <v>#N/A</v>
      </c>
      <c r="M115" s="111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25">
      <c r="A116" t="s">
        <v>14</v>
      </c>
      <c r="B116">
        <f t="shared" si="101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 t="e">
        <f t="shared" ref="E116:F116" ca="1" si="125">D116-(D116-$G116)/($G$1-D$1)</f>
        <v>#N/A</v>
      </c>
      <c r="F116" s="114" t="e">
        <f t="shared" ca="1" si="125"/>
        <v>#N/A</v>
      </c>
      <c r="G116" s="111" t="e">
        <f ca="1">INDEX(OFFSET(_summary!$T$26,0,MATCH(MID(CELL("filename",$A$1),FIND("]",CELL("filename",$A$1))+1,255),_summary!$U$25:$AI$25,0),140,1),MATCH($A116,_summary!$U$26:$U$54,0))</f>
        <v>#N/A</v>
      </c>
      <c r="H116" s="112" t="e">
        <f t="shared" ca="1" si="124"/>
        <v>#N/A</v>
      </c>
      <c r="I116" s="112" t="e">
        <f t="shared" ca="1" si="124"/>
        <v>#N/A</v>
      </c>
      <c r="J116" s="112" t="e">
        <f t="shared" ca="1" si="124"/>
        <v>#N/A</v>
      </c>
      <c r="K116" s="112" t="e">
        <f t="shared" ca="1" si="124"/>
        <v>#N/A</v>
      </c>
      <c r="L116" s="112" t="e">
        <f t="shared" ca="1" si="124"/>
        <v>#N/A</v>
      </c>
      <c r="M116" s="111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25">
      <c r="A117" t="s">
        <v>4</v>
      </c>
      <c r="B117">
        <f t="shared" si="101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 t="e">
        <f t="shared" ref="E117:F117" ca="1" si="126">D117-(D117-$G117)/($G$1-D$1)</f>
        <v>#N/A</v>
      </c>
      <c r="F117" s="114" t="e">
        <f t="shared" ca="1" si="126"/>
        <v>#N/A</v>
      </c>
      <c r="G117" s="111" t="e">
        <f ca="1">INDEX(OFFSET(_summary!$T$26,0,MATCH(MID(CELL("filename",$A$1),FIND("]",CELL("filename",$A$1))+1,255),_summary!$U$25:$AI$25,0),140,1),MATCH($A117,_summary!$U$26:$U$54,0))</f>
        <v>#N/A</v>
      </c>
      <c r="H117" s="112" t="e">
        <f t="shared" ca="1" si="124"/>
        <v>#N/A</v>
      </c>
      <c r="I117" s="112" t="e">
        <f t="shared" ca="1" si="124"/>
        <v>#N/A</v>
      </c>
      <c r="J117" s="112" t="e">
        <f t="shared" ca="1" si="124"/>
        <v>#N/A</v>
      </c>
      <c r="K117" s="112" t="e">
        <f t="shared" ca="1" si="124"/>
        <v>#N/A</v>
      </c>
      <c r="L117" s="112" t="e">
        <f t="shared" ca="1" si="124"/>
        <v>#N/A</v>
      </c>
      <c r="M117" s="111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7C024-9836-468C-B9C9-87EF334B1495}">
  <sheetPr codeName="Sheet4">
    <tabColor theme="1" tint="0.499984740745262"/>
  </sheetPr>
  <dimension ref="A1:R117"/>
  <sheetViews>
    <sheetView workbookViewId="0">
      <selection activeCell="S10" sqref="S10"/>
    </sheetView>
  </sheetViews>
  <sheetFormatPr defaultRowHeight="15" x14ac:dyDescent="0.25"/>
  <cols>
    <col min="8" max="8" width="9.28515625" bestFit="1" customWidth="1" collapsed="1"/>
    <col min="9" max="9" width="9.5703125" bestFit="1" customWidth="1" collapsed="1"/>
    <col min="10" max="10" width="11.5703125" bestFit="1" customWidth="1" collapsed="1"/>
    <col min="11" max="11" width="12.5703125" bestFit="1" customWidth="1" collapsed="1"/>
    <col min="12" max="12" width="14.7109375" bestFit="1" customWidth="1" collapsed="1"/>
  </cols>
  <sheetData>
    <row r="1" spans="1:18" x14ac:dyDescent="0.25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25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 t="e">
        <f ca="1">D2-(D2-$G2)/($G$1-D$1)</f>
        <v>#N/A</v>
      </c>
      <c r="F2" s="114" t="e">
        <f ca="1">E2-(E2-$G2)/($G$1-E$1)</f>
        <v>#N/A</v>
      </c>
      <c r="G2" s="111" t="e">
        <f ca="1">INDEX(OFFSET(_summary!$T$26,0,MATCH(MID(CELL("filename",$A$1),FIND("]",CELL("filename",$A$1))+1,255),_summary!$U$25:$AI$25,0),140,1),MATCH($A2,_summary!$U$26:$U$54,0))</f>
        <v>#N/A</v>
      </c>
      <c r="H2" s="112" t="e">
        <f ca="1">G2-5*(G2-$M2)/($M$1-G$1)</f>
        <v>#N/A</v>
      </c>
      <c r="I2" s="112" t="e">
        <f t="shared" ref="I2:L2" ca="1" si="0">H2-5*(H2-$M2)/($M$1-H$1)</f>
        <v>#N/A</v>
      </c>
      <c r="J2" s="112" t="e">
        <f t="shared" ca="1" si="0"/>
        <v>#N/A</v>
      </c>
      <c r="K2" s="112" t="e">
        <f t="shared" ca="1" si="0"/>
        <v>#N/A</v>
      </c>
      <c r="L2" s="112" t="e">
        <f t="shared" ca="1" si="0"/>
        <v>#N/A</v>
      </c>
      <c r="M2" s="111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25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 t="e">
        <f t="shared" ref="E3:F3" ca="1" si="1">D3-(D3-$G3)/($G$1-D$1)</f>
        <v>#N/A</v>
      </c>
      <c r="F3" s="114" t="e">
        <f t="shared" ca="1" si="1"/>
        <v>#N/A</v>
      </c>
      <c r="G3" s="111" t="e">
        <f ca="1">INDEX(OFFSET(_summary!$T$26,0,MATCH(MID(CELL("filename",$A$1),FIND("]",CELL("filename",$A$1))+1,255),_summary!$U$25:$AI$25,0),140,1),MATCH($A3,_summary!$U$26:$U$54,0))</f>
        <v>#N/A</v>
      </c>
      <c r="H3" s="112" t="e">
        <f t="shared" ref="H3:L18" ca="1" si="2">G3-5*(G3-$M3)/($M$1-G$1)</f>
        <v>#N/A</v>
      </c>
      <c r="I3" s="112" t="e">
        <f t="shared" ca="1" si="2"/>
        <v>#N/A</v>
      </c>
      <c r="J3" s="112" t="e">
        <f t="shared" ca="1" si="2"/>
        <v>#N/A</v>
      </c>
      <c r="K3" s="112" t="e">
        <f t="shared" ca="1" si="2"/>
        <v>#N/A</v>
      </c>
      <c r="L3" s="112" t="e">
        <f t="shared" ca="1" si="2"/>
        <v>#N/A</v>
      </c>
      <c r="M3" s="111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25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 t="e">
        <f t="shared" ref="E4:F4" ca="1" si="3">D4-(D4-$G4)/($G$1-D$1)</f>
        <v>#N/A</v>
      </c>
      <c r="F4" s="114" t="e">
        <f t="shared" ca="1" si="3"/>
        <v>#N/A</v>
      </c>
      <c r="G4" s="111" t="e">
        <f ca="1">INDEX(OFFSET(_summary!$T$26,0,MATCH(MID(CELL("filename",$A$1),FIND("]",CELL("filename",$A$1))+1,255),_summary!$U$25:$AI$25,0),140,1),MATCH($A4,_summary!$U$26:$U$54,0))</f>
        <v>#N/A</v>
      </c>
      <c r="H4" s="112" t="e">
        <f t="shared" ca="1" si="2"/>
        <v>#N/A</v>
      </c>
      <c r="I4" s="112" t="e">
        <f t="shared" ca="1" si="2"/>
        <v>#N/A</v>
      </c>
      <c r="J4" s="112" t="e">
        <f t="shared" ca="1" si="2"/>
        <v>#N/A</v>
      </c>
      <c r="K4" s="112" t="e">
        <f t="shared" ca="1" si="2"/>
        <v>#N/A</v>
      </c>
      <c r="L4" s="112" t="e">
        <f t="shared" ca="1" si="2"/>
        <v>#N/A</v>
      </c>
      <c r="M4" s="111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25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 t="e">
        <f t="shared" ref="E5:F5" ca="1" si="4">D5-(D5-$G5)/($G$1-D$1)</f>
        <v>#N/A</v>
      </c>
      <c r="F5" s="114" t="e">
        <f t="shared" ca="1" si="4"/>
        <v>#N/A</v>
      </c>
      <c r="G5" s="111" t="e">
        <f ca="1">INDEX(OFFSET(_summary!$T$26,0,MATCH(MID(CELL("filename",$A$1),FIND("]",CELL("filename",$A$1))+1,255),_summary!$U$25:$AI$25,0),140,1),MATCH($A5,_summary!$U$26:$U$54,0))</f>
        <v>#N/A</v>
      </c>
      <c r="H5" s="112" t="e">
        <f t="shared" ca="1" si="2"/>
        <v>#N/A</v>
      </c>
      <c r="I5" s="112" t="e">
        <f t="shared" ca="1" si="2"/>
        <v>#N/A</v>
      </c>
      <c r="J5" s="112" t="e">
        <f t="shared" ca="1" si="2"/>
        <v>#N/A</v>
      </c>
      <c r="K5" s="112" t="e">
        <f t="shared" ca="1" si="2"/>
        <v>#N/A</v>
      </c>
      <c r="L5" s="112" t="e">
        <f t="shared" ca="1" si="2"/>
        <v>#N/A</v>
      </c>
      <c r="M5" s="111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25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 t="e">
        <f t="shared" ref="E6:F6" ca="1" si="5">D6-(D6-$G6)/($G$1-D$1)</f>
        <v>#N/A</v>
      </c>
      <c r="F6" s="114" t="e">
        <f t="shared" ca="1" si="5"/>
        <v>#N/A</v>
      </c>
      <c r="G6" s="111" t="e">
        <f ca="1">INDEX(OFFSET(_summary!$T$26,0,MATCH(MID(CELL("filename",$A$1),FIND("]",CELL("filename",$A$1))+1,255),_summary!$U$25:$AI$25,0),140,1),MATCH($A6,_summary!$U$26:$U$54,0))</f>
        <v>#N/A</v>
      </c>
      <c r="H6" s="112" t="e">
        <f t="shared" ca="1" si="2"/>
        <v>#N/A</v>
      </c>
      <c r="I6" s="112" t="e">
        <f t="shared" ca="1" si="2"/>
        <v>#N/A</v>
      </c>
      <c r="J6" s="112" t="e">
        <f t="shared" ca="1" si="2"/>
        <v>#N/A</v>
      </c>
      <c r="K6" s="112" t="e">
        <f t="shared" ca="1" si="2"/>
        <v>#N/A</v>
      </c>
      <c r="L6" s="112" t="e">
        <f t="shared" ca="1" si="2"/>
        <v>#N/A</v>
      </c>
      <c r="M6" s="111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25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 t="e">
        <f t="shared" ref="E7:F7" ca="1" si="6">D7-(D7-$G7)/($G$1-D$1)</f>
        <v>#N/A</v>
      </c>
      <c r="F7" s="114" t="e">
        <f t="shared" ca="1" si="6"/>
        <v>#N/A</v>
      </c>
      <c r="G7" s="111" t="e">
        <f ca="1">INDEX(OFFSET(_summary!$T$26,0,MATCH(MID(CELL("filename",$A$1),FIND("]",CELL("filename",$A$1))+1,255),_summary!$U$25:$AI$25,0),140,1),MATCH($A7,_summary!$U$26:$U$54,0))</f>
        <v>#N/A</v>
      </c>
      <c r="H7" s="112" t="e">
        <f t="shared" ca="1" si="2"/>
        <v>#N/A</v>
      </c>
      <c r="I7" s="112" t="e">
        <f t="shared" ca="1" si="2"/>
        <v>#N/A</v>
      </c>
      <c r="J7" s="112" t="e">
        <f t="shared" ca="1" si="2"/>
        <v>#N/A</v>
      </c>
      <c r="K7" s="112" t="e">
        <f t="shared" ca="1" si="2"/>
        <v>#N/A</v>
      </c>
      <c r="L7" s="112" t="e">
        <f t="shared" ca="1" si="2"/>
        <v>#N/A</v>
      </c>
      <c r="M7" s="111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25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 t="e">
        <f t="shared" ref="E8:F8" ca="1" si="7">D8-(D8-$G8)/($G$1-D$1)</f>
        <v>#N/A</v>
      </c>
      <c r="F8" s="114" t="e">
        <f t="shared" ca="1" si="7"/>
        <v>#N/A</v>
      </c>
      <c r="G8" s="111" t="e">
        <f ca="1">INDEX(OFFSET(_summary!$T$26,0,MATCH(MID(CELL("filename",$A$1),FIND("]",CELL("filename",$A$1))+1,255),_summary!$U$25:$AI$25,0),140,1),MATCH($A8,_summary!$U$26:$U$54,0))</f>
        <v>#N/A</v>
      </c>
      <c r="H8" s="112" t="e">
        <f t="shared" ca="1" si="2"/>
        <v>#N/A</v>
      </c>
      <c r="I8" s="112" t="e">
        <f t="shared" ca="1" si="2"/>
        <v>#N/A</v>
      </c>
      <c r="J8" s="112" t="e">
        <f t="shared" ca="1" si="2"/>
        <v>#N/A</v>
      </c>
      <c r="K8" s="112" t="e">
        <f t="shared" ca="1" si="2"/>
        <v>#N/A</v>
      </c>
      <c r="L8" s="112" t="e">
        <f t="shared" ca="1" si="2"/>
        <v>#N/A</v>
      </c>
      <c r="M8" s="111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25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 t="e">
        <f t="shared" ref="E9:F9" ca="1" si="8">D9-(D9-$G9)/($G$1-D$1)</f>
        <v>#N/A</v>
      </c>
      <c r="F9" s="114" t="e">
        <f t="shared" ca="1" si="8"/>
        <v>#N/A</v>
      </c>
      <c r="G9" s="111" t="e">
        <f ca="1">INDEX(OFFSET(_summary!$T$26,0,MATCH(MID(CELL("filename",$A$1),FIND("]",CELL("filename",$A$1))+1,255),_summary!$U$25:$AI$25,0),140,1),MATCH($A9,_summary!$U$26:$U$54,0))</f>
        <v>#N/A</v>
      </c>
      <c r="H9" s="112" t="e">
        <f t="shared" ca="1" si="2"/>
        <v>#N/A</v>
      </c>
      <c r="I9" s="112" t="e">
        <f t="shared" ca="1" si="2"/>
        <v>#N/A</v>
      </c>
      <c r="J9" s="112" t="e">
        <f t="shared" ca="1" si="2"/>
        <v>#N/A</v>
      </c>
      <c r="K9" s="112" t="e">
        <f t="shared" ca="1" si="2"/>
        <v>#N/A</v>
      </c>
      <c r="L9" s="112" t="e">
        <f t="shared" ca="1" si="2"/>
        <v>#N/A</v>
      </c>
      <c r="M9" s="111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25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 t="e">
        <f t="shared" ref="E10:F10" ca="1" si="9">D10-(D10-$G10)/($G$1-D$1)</f>
        <v>#N/A</v>
      </c>
      <c r="F10" s="114" t="e">
        <f t="shared" ca="1" si="9"/>
        <v>#N/A</v>
      </c>
      <c r="G10" s="111" t="e">
        <f ca="1">INDEX(OFFSET(_summary!$T$26,0,MATCH(MID(CELL("filename",$A$1),FIND("]",CELL("filename",$A$1))+1,255),_summary!$U$25:$AI$25,0),140,1),MATCH($A10,_summary!$U$26:$U$54,0))</f>
        <v>#N/A</v>
      </c>
      <c r="H10" s="112" t="e">
        <f t="shared" ca="1" si="2"/>
        <v>#N/A</v>
      </c>
      <c r="I10" s="112" t="e">
        <f t="shared" ca="1" si="2"/>
        <v>#N/A</v>
      </c>
      <c r="J10" s="112" t="e">
        <f t="shared" ca="1" si="2"/>
        <v>#N/A</v>
      </c>
      <c r="K10" s="112" t="e">
        <f t="shared" ca="1" si="2"/>
        <v>#N/A</v>
      </c>
      <c r="L10" s="112" t="e">
        <f t="shared" ca="1" si="2"/>
        <v>#N/A</v>
      </c>
      <c r="M10" s="111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25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 t="e">
        <f t="shared" ref="E11:F11" ca="1" si="10">D11-(D11-$G11)/($G$1-D$1)</f>
        <v>#N/A</v>
      </c>
      <c r="F11" s="114" t="e">
        <f t="shared" ca="1" si="10"/>
        <v>#N/A</v>
      </c>
      <c r="G11" s="111" t="e">
        <f ca="1">INDEX(OFFSET(_summary!$T$26,0,MATCH(MID(CELL("filename",$A$1),FIND("]",CELL("filename",$A$1))+1,255),_summary!$U$25:$AI$25,0),140,1),MATCH($A11,_summary!$U$26:$U$54,0))</f>
        <v>#N/A</v>
      </c>
      <c r="H11" s="112" t="e">
        <f t="shared" ca="1" si="2"/>
        <v>#N/A</v>
      </c>
      <c r="I11" s="112" t="e">
        <f t="shared" ca="1" si="2"/>
        <v>#N/A</v>
      </c>
      <c r="J11" s="112" t="e">
        <f t="shared" ca="1" si="2"/>
        <v>#N/A</v>
      </c>
      <c r="K11" s="112" t="e">
        <f t="shared" ca="1" si="2"/>
        <v>#N/A</v>
      </c>
      <c r="L11" s="112" t="e">
        <f t="shared" ca="1" si="2"/>
        <v>#N/A</v>
      </c>
      <c r="M11" s="111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25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 t="e">
        <f t="shared" ref="E12:F12" ca="1" si="11">D12-(D12-$G12)/($G$1-D$1)</f>
        <v>#N/A</v>
      </c>
      <c r="F12" s="114" t="e">
        <f t="shared" ca="1" si="11"/>
        <v>#N/A</v>
      </c>
      <c r="G12" s="111" t="e">
        <f ca="1">INDEX(OFFSET(_summary!$T$26,0,MATCH(MID(CELL("filename",$A$1),FIND("]",CELL("filename",$A$1))+1,255),_summary!$U$25:$AI$25,0),140,1),MATCH($A12,_summary!$U$26:$U$54,0))</f>
        <v>#N/A</v>
      </c>
      <c r="H12" s="112" t="e">
        <f t="shared" ca="1" si="2"/>
        <v>#N/A</v>
      </c>
      <c r="I12" s="112" t="e">
        <f t="shared" ca="1" si="2"/>
        <v>#N/A</v>
      </c>
      <c r="J12" s="112" t="e">
        <f t="shared" ca="1" si="2"/>
        <v>#N/A</v>
      </c>
      <c r="K12" s="112" t="e">
        <f t="shared" ca="1" si="2"/>
        <v>#N/A</v>
      </c>
      <c r="L12" s="112" t="e">
        <f t="shared" ca="1" si="2"/>
        <v>#N/A</v>
      </c>
      <c r="M12" s="111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25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 t="e">
        <f t="shared" ref="E13:F13" ca="1" si="12">D13-(D13-$G13)/($G$1-D$1)</f>
        <v>#N/A</v>
      </c>
      <c r="F13" s="114" t="e">
        <f t="shared" ca="1" si="12"/>
        <v>#N/A</v>
      </c>
      <c r="G13" s="111" t="e">
        <f ca="1">INDEX(OFFSET(_summary!$T$26,0,MATCH(MID(CELL("filename",$A$1),FIND("]",CELL("filename",$A$1))+1,255),_summary!$U$25:$AI$25,0),140,1),MATCH($A13,_summary!$U$26:$U$54,0))</f>
        <v>#N/A</v>
      </c>
      <c r="H13" s="112" t="e">
        <f t="shared" ca="1" si="2"/>
        <v>#N/A</v>
      </c>
      <c r="I13" s="112" t="e">
        <f t="shared" ca="1" si="2"/>
        <v>#N/A</v>
      </c>
      <c r="J13" s="112" t="e">
        <f t="shared" ca="1" si="2"/>
        <v>#N/A</v>
      </c>
      <c r="K13" s="112" t="e">
        <f t="shared" ca="1" si="2"/>
        <v>#N/A</v>
      </c>
      <c r="L13" s="112" t="e">
        <f t="shared" ca="1" si="2"/>
        <v>#N/A</v>
      </c>
      <c r="M13" s="111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25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 t="e">
        <f t="shared" ref="E14:F14" ca="1" si="13">D14-(D14-$G14)/($G$1-D$1)</f>
        <v>#N/A</v>
      </c>
      <c r="F14" s="114" t="e">
        <f t="shared" ca="1" si="13"/>
        <v>#N/A</v>
      </c>
      <c r="G14" s="111" t="e">
        <f ca="1">INDEX(OFFSET(_summary!$T$26,0,MATCH(MID(CELL("filename",$A$1),FIND("]",CELL("filename",$A$1))+1,255),_summary!$U$25:$AI$25,0),140,1),MATCH($A14,_summary!$U$26:$U$54,0))</f>
        <v>#N/A</v>
      </c>
      <c r="H14" s="112" t="e">
        <f t="shared" ca="1" si="2"/>
        <v>#N/A</v>
      </c>
      <c r="I14" s="112" t="e">
        <f t="shared" ca="1" si="2"/>
        <v>#N/A</v>
      </c>
      <c r="J14" s="112" t="e">
        <f t="shared" ca="1" si="2"/>
        <v>#N/A</v>
      </c>
      <c r="K14" s="112" t="e">
        <f t="shared" ca="1" si="2"/>
        <v>#N/A</v>
      </c>
      <c r="L14" s="112" t="e">
        <f t="shared" ca="1" si="2"/>
        <v>#N/A</v>
      </c>
      <c r="M14" s="111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25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 t="e">
        <f t="shared" ref="E15:F15" ca="1" si="14">D15-(D15-$G15)/($G$1-D$1)</f>
        <v>#N/A</v>
      </c>
      <c r="F15" s="114" t="e">
        <f t="shared" ca="1" si="14"/>
        <v>#N/A</v>
      </c>
      <c r="G15" s="111" t="e">
        <f ca="1">INDEX(OFFSET(_summary!$T$26,0,MATCH(MID(CELL("filename",$A$1),FIND("]",CELL("filename",$A$1))+1,255),_summary!$U$25:$AI$25,0),140,1),MATCH($A15,_summary!$U$26:$U$54,0))</f>
        <v>#N/A</v>
      </c>
      <c r="H15" s="112" t="e">
        <f t="shared" ca="1" si="2"/>
        <v>#N/A</v>
      </c>
      <c r="I15" s="112" t="e">
        <f t="shared" ca="1" si="2"/>
        <v>#N/A</v>
      </c>
      <c r="J15" s="112" t="e">
        <f t="shared" ca="1" si="2"/>
        <v>#N/A</v>
      </c>
      <c r="K15" s="112" t="e">
        <f t="shared" ca="1" si="2"/>
        <v>#N/A</v>
      </c>
      <c r="L15" s="112" t="e">
        <f t="shared" ca="1" si="2"/>
        <v>#N/A</v>
      </c>
      <c r="M15" s="111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25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 t="e">
        <f t="shared" ref="E16:F16" ca="1" si="15">D16-(D16-$G16)/($G$1-D$1)</f>
        <v>#N/A</v>
      </c>
      <c r="F16" s="114" t="e">
        <f t="shared" ca="1" si="15"/>
        <v>#N/A</v>
      </c>
      <c r="G16" s="111" t="e">
        <f ca="1">INDEX(OFFSET(_summary!$T$26,0,MATCH(MID(CELL("filename",$A$1),FIND("]",CELL("filename",$A$1))+1,255),_summary!$U$25:$AI$25,0),140,1),MATCH($A16,_summary!$U$26:$U$54,0))</f>
        <v>#N/A</v>
      </c>
      <c r="H16" s="112" t="e">
        <f t="shared" ca="1" si="2"/>
        <v>#N/A</v>
      </c>
      <c r="I16" s="112" t="e">
        <f t="shared" ca="1" si="2"/>
        <v>#N/A</v>
      </c>
      <c r="J16" s="112" t="e">
        <f t="shared" ca="1" si="2"/>
        <v>#N/A</v>
      </c>
      <c r="K16" s="112" t="e">
        <f t="shared" ca="1" si="2"/>
        <v>#N/A</v>
      </c>
      <c r="L16" s="112" t="e">
        <f t="shared" ca="1" si="2"/>
        <v>#N/A</v>
      </c>
      <c r="M16" s="111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25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 t="e">
        <f t="shared" ref="E17:F17" ca="1" si="16">D17-(D17-$G17)/($G$1-D$1)</f>
        <v>#N/A</v>
      </c>
      <c r="F17" s="114" t="e">
        <f t="shared" ca="1" si="16"/>
        <v>#N/A</v>
      </c>
      <c r="G17" s="111" t="e">
        <f ca="1">INDEX(OFFSET(_summary!$T$26,0,MATCH(MID(CELL("filename",$A$1),FIND("]",CELL("filename",$A$1))+1,255),_summary!$U$25:$AI$25,0),140,1),MATCH($A17,_summary!$U$26:$U$54,0))</f>
        <v>#N/A</v>
      </c>
      <c r="H17" s="112" t="e">
        <f t="shared" ca="1" si="2"/>
        <v>#N/A</v>
      </c>
      <c r="I17" s="112" t="e">
        <f t="shared" ca="1" si="2"/>
        <v>#N/A</v>
      </c>
      <c r="J17" s="112" t="e">
        <f t="shared" ca="1" si="2"/>
        <v>#N/A</v>
      </c>
      <c r="K17" s="112" t="e">
        <f t="shared" ca="1" si="2"/>
        <v>#N/A</v>
      </c>
      <c r="L17" s="112" t="e">
        <f t="shared" ca="1" si="2"/>
        <v>#N/A</v>
      </c>
      <c r="M17" s="111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25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 t="e">
        <f t="shared" ref="E18:F18" ca="1" si="17">D18-(D18-$G18)/($G$1-D$1)</f>
        <v>#N/A</v>
      </c>
      <c r="F18" s="114" t="e">
        <f t="shared" ca="1" si="17"/>
        <v>#N/A</v>
      </c>
      <c r="G18" s="111" t="e">
        <f ca="1">INDEX(OFFSET(_summary!$T$26,0,MATCH(MID(CELL("filename",$A$1),FIND("]",CELL("filename",$A$1))+1,255),_summary!$U$25:$AI$25,0),140,1),MATCH($A18,_summary!$U$26:$U$54,0))</f>
        <v>#N/A</v>
      </c>
      <c r="H18" s="112" t="e">
        <f t="shared" ca="1" si="2"/>
        <v>#N/A</v>
      </c>
      <c r="I18" s="112" t="e">
        <f t="shared" ca="1" si="2"/>
        <v>#N/A</v>
      </c>
      <c r="J18" s="112" t="e">
        <f t="shared" ca="1" si="2"/>
        <v>#N/A</v>
      </c>
      <c r="K18" s="112" t="e">
        <f t="shared" ca="1" si="2"/>
        <v>#N/A</v>
      </c>
      <c r="L18" s="112" t="e">
        <f t="shared" ca="1" si="2"/>
        <v>#N/A</v>
      </c>
      <c r="M18" s="111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25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 t="e">
        <f t="shared" ref="E19:F19" ca="1" si="18">D19-(D19-$G19)/($G$1-D$1)</f>
        <v>#N/A</v>
      </c>
      <c r="F19" s="114" t="e">
        <f t="shared" ca="1" si="18"/>
        <v>#N/A</v>
      </c>
      <c r="G19" s="111" t="e">
        <f ca="1">INDEX(OFFSET(_summary!$T$26,0,MATCH(MID(CELL("filename",$A$1),FIND("]",CELL("filename",$A$1))+1,255),_summary!$U$25:$AI$25,0),140,1),MATCH($A19,_summary!$U$26:$U$54,0))</f>
        <v>#N/A</v>
      </c>
      <c r="H19" s="112" t="e">
        <f t="shared" ref="H19:L34" ca="1" si="19">G19-5*(G19-$M19)/($M$1-G$1)</f>
        <v>#N/A</v>
      </c>
      <c r="I19" s="112" t="e">
        <f t="shared" ca="1" si="19"/>
        <v>#N/A</v>
      </c>
      <c r="J19" s="112" t="e">
        <f t="shared" ca="1" si="19"/>
        <v>#N/A</v>
      </c>
      <c r="K19" s="112" t="e">
        <f t="shared" ca="1" si="19"/>
        <v>#N/A</v>
      </c>
      <c r="L19" s="112" t="e">
        <f t="shared" ca="1" si="19"/>
        <v>#N/A</v>
      </c>
      <c r="M19" s="111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25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 t="e">
        <f t="shared" ref="E20:F20" ca="1" si="20">D20-(D20-$G20)/($G$1-D$1)</f>
        <v>#N/A</v>
      </c>
      <c r="F20" s="114" t="e">
        <f t="shared" ca="1" si="20"/>
        <v>#N/A</v>
      </c>
      <c r="G20" s="111" t="e">
        <f ca="1">INDEX(OFFSET(_summary!$T$26,0,MATCH(MID(CELL("filename",$A$1),FIND("]",CELL("filename",$A$1))+1,255),_summary!$U$25:$AI$25,0),140,1),MATCH($A20,_summary!$U$26:$U$54,0))</f>
        <v>#N/A</v>
      </c>
      <c r="H20" s="112" t="e">
        <f t="shared" ca="1" si="19"/>
        <v>#N/A</v>
      </c>
      <c r="I20" s="112" t="e">
        <f t="shared" ca="1" si="19"/>
        <v>#N/A</v>
      </c>
      <c r="J20" s="112" t="e">
        <f t="shared" ca="1" si="19"/>
        <v>#N/A</v>
      </c>
      <c r="K20" s="112" t="e">
        <f t="shared" ca="1" si="19"/>
        <v>#N/A</v>
      </c>
      <c r="L20" s="112" t="e">
        <f t="shared" ca="1" si="19"/>
        <v>#N/A</v>
      </c>
      <c r="M20" s="111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25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 t="e">
        <f t="shared" ref="E21:F21" ca="1" si="21">D21-(D21-$G21)/($G$1-D$1)</f>
        <v>#N/A</v>
      </c>
      <c r="F21" s="114" t="e">
        <f t="shared" ca="1" si="21"/>
        <v>#N/A</v>
      </c>
      <c r="G21" s="111" t="e">
        <f ca="1">INDEX(OFFSET(_summary!$T$26,0,MATCH(MID(CELL("filename",$A$1),FIND("]",CELL("filename",$A$1))+1,255),_summary!$U$25:$AI$25,0),140,1),MATCH($A21,_summary!$U$26:$U$54,0))</f>
        <v>#N/A</v>
      </c>
      <c r="H21" s="112" t="e">
        <f t="shared" ca="1" si="19"/>
        <v>#N/A</v>
      </c>
      <c r="I21" s="112" t="e">
        <f t="shared" ca="1" si="19"/>
        <v>#N/A</v>
      </c>
      <c r="J21" s="112" t="e">
        <f t="shared" ca="1" si="19"/>
        <v>#N/A</v>
      </c>
      <c r="K21" s="112" t="e">
        <f t="shared" ca="1" si="19"/>
        <v>#N/A</v>
      </c>
      <c r="L21" s="112" t="e">
        <f t="shared" ca="1" si="19"/>
        <v>#N/A</v>
      </c>
      <c r="M21" s="111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25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 t="e">
        <f t="shared" ref="E22:F22" ca="1" si="22">D22-(D22-$G22)/($G$1-D$1)</f>
        <v>#N/A</v>
      </c>
      <c r="F22" s="114" t="e">
        <f t="shared" ca="1" si="22"/>
        <v>#N/A</v>
      </c>
      <c r="G22" s="111" t="e">
        <f ca="1">INDEX(OFFSET(_summary!$T$26,0,MATCH(MID(CELL("filename",$A$1),FIND("]",CELL("filename",$A$1))+1,255),_summary!$U$25:$AI$25,0),140,1),MATCH($A22,_summary!$U$26:$U$54,0))</f>
        <v>#N/A</v>
      </c>
      <c r="H22" s="112" t="e">
        <f t="shared" ca="1" si="19"/>
        <v>#N/A</v>
      </c>
      <c r="I22" s="112" t="e">
        <f t="shared" ca="1" si="19"/>
        <v>#N/A</v>
      </c>
      <c r="J22" s="112" t="e">
        <f t="shared" ca="1" si="19"/>
        <v>#N/A</v>
      </c>
      <c r="K22" s="112" t="e">
        <f t="shared" ca="1" si="19"/>
        <v>#N/A</v>
      </c>
      <c r="L22" s="112" t="e">
        <f t="shared" ca="1" si="19"/>
        <v>#N/A</v>
      </c>
      <c r="M22" s="111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25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 t="e">
        <f t="shared" ref="E23:F23" ca="1" si="23">D23-(D23-$G23)/($G$1-D$1)</f>
        <v>#N/A</v>
      </c>
      <c r="F23" s="114" t="e">
        <f t="shared" ca="1" si="23"/>
        <v>#N/A</v>
      </c>
      <c r="G23" s="111" t="e">
        <f ca="1">INDEX(OFFSET(_summary!$T$26,0,MATCH(MID(CELL("filename",$A$1),FIND("]",CELL("filename",$A$1))+1,255),_summary!$U$25:$AI$25,0),140,1),MATCH($A23,_summary!$U$26:$U$54,0))</f>
        <v>#N/A</v>
      </c>
      <c r="H23" s="112" t="e">
        <f t="shared" ca="1" si="19"/>
        <v>#N/A</v>
      </c>
      <c r="I23" s="112" t="e">
        <f t="shared" ca="1" si="19"/>
        <v>#N/A</v>
      </c>
      <c r="J23" s="112" t="e">
        <f t="shared" ca="1" si="19"/>
        <v>#N/A</v>
      </c>
      <c r="K23" s="112" t="e">
        <f t="shared" ca="1" si="19"/>
        <v>#N/A</v>
      </c>
      <c r="L23" s="112" t="e">
        <f t="shared" ca="1" si="19"/>
        <v>#N/A</v>
      </c>
      <c r="M23" s="111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25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 t="e">
        <f t="shared" ref="E24:F24" ca="1" si="24">D24-(D24-$G24)/($G$1-D$1)</f>
        <v>#N/A</v>
      </c>
      <c r="F24" s="114" t="e">
        <f t="shared" ca="1" si="24"/>
        <v>#N/A</v>
      </c>
      <c r="G24" s="111" t="e">
        <f ca="1">INDEX(OFFSET(_summary!$T$26,0,MATCH(MID(CELL("filename",$A$1),FIND("]",CELL("filename",$A$1))+1,255),_summary!$U$25:$AI$25,0),140,1),MATCH($A24,_summary!$U$26:$U$54,0))</f>
        <v>#N/A</v>
      </c>
      <c r="H24" s="112" t="e">
        <f t="shared" ca="1" si="19"/>
        <v>#N/A</v>
      </c>
      <c r="I24" s="112" t="e">
        <f t="shared" ca="1" si="19"/>
        <v>#N/A</v>
      </c>
      <c r="J24" s="112" t="e">
        <f t="shared" ca="1" si="19"/>
        <v>#N/A</v>
      </c>
      <c r="K24" s="112" t="e">
        <f t="shared" ca="1" si="19"/>
        <v>#N/A</v>
      </c>
      <c r="L24" s="112" t="e">
        <f t="shared" ca="1" si="19"/>
        <v>#N/A</v>
      </c>
      <c r="M24" s="111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25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 t="e">
        <f t="shared" ref="E25:F25" ca="1" si="25">D25-(D25-$G25)/($G$1-D$1)</f>
        <v>#N/A</v>
      </c>
      <c r="F25" s="114" t="e">
        <f t="shared" ca="1" si="25"/>
        <v>#N/A</v>
      </c>
      <c r="G25" s="111" t="e">
        <f ca="1">INDEX(OFFSET(_summary!$T$26,0,MATCH(MID(CELL("filename",$A$1),FIND("]",CELL("filename",$A$1))+1,255),_summary!$U$25:$AI$25,0),140,1),MATCH($A25,_summary!$U$26:$U$54,0))</f>
        <v>#N/A</v>
      </c>
      <c r="H25" s="112" t="e">
        <f t="shared" ca="1" si="19"/>
        <v>#N/A</v>
      </c>
      <c r="I25" s="112" t="e">
        <f t="shared" ca="1" si="19"/>
        <v>#N/A</v>
      </c>
      <c r="J25" s="112" t="e">
        <f t="shared" ca="1" si="19"/>
        <v>#N/A</v>
      </c>
      <c r="K25" s="112" t="e">
        <f t="shared" ca="1" si="19"/>
        <v>#N/A</v>
      </c>
      <c r="L25" s="112" t="e">
        <f t="shared" ca="1" si="19"/>
        <v>#N/A</v>
      </c>
      <c r="M25" s="111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25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 t="e">
        <f t="shared" ref="E26:F26" ca="1" si="26">D26-(D26-$G26)/($G$1-D$1)</f>
        <v>#N/A</v>
      </c>
      <c r="F26" s="114" t="e">
        <f t="shared" ca="1" si="26"/>
        <v>#N/A</v>
      </c>
      <c r="G26" s="111" t="e">
        <f ca="1">INDEX(OFFSET(_summary!$T$26,0,MATCH(MID(CELL("filename",$A$1),FIND("]",CELL("filename",$A$1))+1,255),_summary!$U$25:$AI$25,0),140,1),MATCH($A26,_summary!$U$26:$U$54,0))</f>
        <v>#N/A</v>
      </c>
      <c r="H26" s="112" t="e">
        <f t="shared" ca="1" si="19"/>
        <v>#N/A</v>
      </c>
      <c r="I26" s="112" t="e">
        <f t="shared" ca="1" si="19"/>
        <v>#N/A</v>
      </c>
      <c r="J26" s="112" t="e">
        <f t="shared" ca="1" si="19"/>
        <v>#N/A</v>
      </c>
      <c r="K26" s="112" t="e">
        <f t="shared" ca="1" si="19"/>
        <v>#N/A</v>
      </c>
      <c r="L26" s="112" t="e">
        <f t="shared" ca="1" si="19"/>
        <v>#N/A</v>
      </c>
      <c r="M26" s="111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25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 t="e">
        <f t="shared" ref="E27:F27" ca="1" si="27">D27-(D27-$G27)/($G$1-D$1)</f>
        <v>#N/A</v>
      </c>
      <c r="F27" s="114" t="e">
        <f t="shared" ca="1" si="27"/>
        <v>#N/A</v>
      </c>
      <c r="G27" s="111" t="e">
        <f ca="1">INDEX(OFFSET(_summary!$T$26,0,MATCH(MID(CELL("filename",$A$1),FIND("]",CELL("filename",$A$1))+1,255),_summary!$U$25:$AI$25,0),140,1),MATCH($A27,_summary!$U$26:$U$54,0))</f>
        <v>#N/A</v>
      </c>
      <c r="H27" s="112" t="e">
        <f t="shared" ca="1" si="19"/>
        <v>#N/A</v>
      </c>
      <c r="I27" s="112" t="e">
        <f t="shared" ca="1" si="19"/>
        <v>#N/A</v>
      </c>
      <c r="J27" s="112" t="e">
        <f t="shared" ca="1" si="19"/>
        <v>#N/A</v>
      </c>
      <c r="K27" s="112" t="e">
        <f t="shared" ca="1" si="19"/>
        <v>#N/A</v>
      </c>
      <c r="L27" s="112" t="e">
        <f t="shared" ca="1" si="19"/>
        <v>#N/A</v>
      </c>
      <c r="M27" s="111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25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 t="e">
        <f t="shared" ref="E28:F28" ca="1" si="28">D28-(D28-$G28)/($G$1-D$1)</f>
        <v>#N/A</v>
      </c>
      <c r="F28" s="114" t="e">
        <f t="shared" ca="1" si="28"/>
        <v>#N/A</v>
      </c>
      <c r="G28" s="111" t="e">
        <f ca="1">INDEX(OFFSET(_summary!$T$26,0,MATCH(MID(CELL("filename",$A$1),FIND("]",CELL("filename",$A$1))+1,255),_summary!$U$25:$AI$25,0),140,1),MATCH($A28,_summary!$U$26:$U$54,0))</f>
        <v>#N/A</v>
      </c>
      <c r="H28" s="112" t="e">
        <f t="shared" ca="1" si="19"/>
        <v>#N/A</v>
      </c>
      <c r="I28" s="112" t="e">
        <f t="shared" ca="1" si="19"/>
        <v>#N/A</v>
      </c>
      <c r="J28" s="112" t="e">
        <f t="shared" ca="1" si="19"/>
        <v>#N/A</v>
      </c>
      <c r="K28" s="112" t="e">
        <f t="shared" ca="1" si="19"/>
        <v>#N/A</v>
      </c>
      <c r="L28" s="112" t="e">
        <f t="shared" ca="1" si="19"/>
        <v>#N/A</v>
      </c>
      <c r="M28" s="111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25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 t="e">
        <f t="shared" ref="E29:F29" ca="1" si="29">D29-(D29-$G29)/($G$1-D$1)</f>
        <v>#N/A</v>
      </c>
      <c r="F29" s="114" t="e">
        <f t="shared" ca="1" si="29"/>
        <v>#N/A</v>
      </c>
      <c r="G29" s="111" t="e">
        <f ca="1">INDEX(OFFSET(_summary!$T$26,0,MATCH(MID(CELL("filename",$A$1),FIND("]",CELL("filename",$A$1))+1,255),_summary!$U$25:$AI$25,0),140,1),MATCH($A29,_summary!$U$26:$U$54,0))</f>
        <v>#N/A</v>
      </c>
      <c r="H29" s="112" t="e">
        <f t="shared" ca="1" si="19"/>
        <v>#N/A</v>
      </c>
      <c r="I29" s="112" t="e">
        <f t="shared" ca="1" si="19"/>
        <v>#N/A</v>
      </c>
      <c r="J29" s="112" t="e">
        <f t="shared" ca="1" si="19"/>
        <v>#N/A</v>
      </c>
      <c r="K29" s="112" t="e">
        <f t="shared" ca="1" si="19"/>
        <v>#N/A</v>
      </c>
      <c r="L29" s="112" t="e">
        <f t="shared" ca="1" si="19"/>
        <v>#N/A</v>
      </c>
      <c r="M29" s="111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25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 t="e">
        <f t="shared" ref="E30:F30" ca="1" si="30">D30-(D30-$G30)/($G$1-D$1)</f>
        <v>#N/A</v>
      </c>
      <c r="F30" s="114" t="e">
        <f t="shared" ca="1" si="30"/>
        <v>#N/A</v>
      </c>
      <c r="G30" s="111" t="e">
        <f ca="1">INDEX(OFFSET(_summary!$T$26,0,MATCH(MID(CELL("filename",$A$1),FIND("]",CELL("filename",$A$1))+1,255),_summary!$U$25:$AI$25,0),140,1),MATCH($A30,_summary!$U$26:$U$54,0))</f>
        <v>#N/A</v>
      </c>
      <c r="H30" s="112" t="e">
        <f t="shared" ca="1" si="19"/>
        <v>#N/A</v>
      </c>
      <c r="I30" s="112" t="e">
        <f t="shared" ca="1" si="19"/>
        <v>#N/A</v>
      </c>
      <c r="J30" s="112" t="e">
        <f t="shared" ca="1" si="19"/>
        <v>#N/A</v>
      </c>
      <c r="K30" s="112" t="e">
        <f t="shared" ca="1" si="19"/>
        <v>#N/A</v>
      </c>
      <c r="L30" s="112" t="e">
        <f t="shared" ca="1" si="19"/>
        <v>#N/A</v>
      </c>
      <c r="M30" s="111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25">
      <c r="A31" t="s">
        <v>12</v>
      </c>
      <c r="B31">
        <f t="shared" ref="B31:B62" si="31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 t="e">
        <f t="shared" ref="E31:F31" ca="1" si="32">D31-(D31-$G31)/($G$1-D$1)</f>
        <v>#N/A</v>
      </c>
      <c r="F31" s="114" t="e">
        <f t="shared" ca="1" si="32"/>
        <v>#N/A</v>
      </c>
      <c r="G31" s="111" t="e">
        <f ca="1">INDEX(OFFSET(_summary!$T$26,0,MATCH(MID(CELL("filename",$A$1),FIND("]",CELL("filename",$A$1))+1,255),_summary!$U$25:$AI$25,0),140,1),MATCH($A31,_summary!$U$26:$U$54,0))</f>
        <v>#N/A</v>
      </c>
      <c r="H31" s="112" t="e">
        <f t="shared" ca="1" si="19"/>
        <v>#N/A</v>
      </c>
      <c r="I31" s="112" t="e">
        <f t="shared" ca="1" si="19"/>
        <v>#N/A</v>
      </c>
      <c r="J31" s="112" t="e">
        <f t="shared" ca="1" si="19"/>
        <v>#N/A</v>
      </c>
      <c r="K31" s="112" t="e">
        <f t="shared" ca="1" si="19"/>
        <v>#N/A</v>
      </c>
      <c r="L31" s="112" t="e">
        <f t="shared" ca="1" si="19"/>
        <v>#N/A</v>
      </c>
      <c r="M31" s="111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25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 t="e">
        <f t="shared" ref="E32:F32" ca="1" si="33">D32-(D32-$G32)/($G$1-D$1)</f>
        <v>#N/A</v>
      </c>
      <c r="F32" s="114" t="e">
        <f t="shared" ca="1" si="33"/>
        <v>#N/A</v>
      </c>
      <c r="G32" s="111" t="e">
        <f ca="1">INDEX(OFFSET(_summary!$T$26,0,MATCH(MID(CELL("filename",$A$1),FIND("]",CELL("filename",$A$1))+1,255),_summary!$U$25:$AI$25,0),140,1),MATCH($A32,_summary!$U$26:$U$54,0))</f>
        <v>#N/A</v>
      </c>
      <c r="H32" s="112" t="e">
        <f t="shared" ca="1" si="19"/>
        <v>#N/A</v>
      </c>
      <c r="I32" s="112" t="e">
        <f t="shared" ca="1" si="19"/>
        <v>#N/A</v>
      </c>
      <c r="J32" s="112" t="e">
        <f t="shared" ca="1" si="19"/>
        <v>#N/A</v>
      </c>
      <c r="K32" s="112" t="e">
        <f t="shared" ca="1" si="19"/>
        <v>#N/A</v>
      </c>
      <c r="L32" s="112" t="e">
        <f t="shared" ca="1" si="19"/>
        <v>#N/A</v>
      </c>
      <c r="M32" s="111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25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 t="e">
        <f t="shared" ref="E33:F33" ca="1" si="34">D33-(D33-$G33)/($G$1-D$1)</f>
        <v>#N/A</v>
      </c>
      <c r="F33" s="114" t="e">
        <f t="shared" ca="1" si="34"/>
        <v>#N/A</v>
      </c>
      <c r="G33" s="111" t="e">
        <f ca="1">INDEX(OFFSET(_summary!$T$26,0,MATCH(MID(CELL("filename",$A$1),FIND("]",CELL("filename",$A$1))+1,255),_summary!$U$25:$AI$25,0),140,1),MATCH($A33,_summary!$U$26:$U$54,0))</f>
        <v>#N/A</v>
      </c>
      <c r="H33" s="112" t="e">
        <f t="shared" ca="1" si="19"/>
        <v>#N/A</v>
      </c>
      <c r="I33" s="112" t="e">
        <f t="shared" ca="1" si="19"/>
        <v>#N/A</v>
      </c>
      <c r="J33" s="112" t="e">
        <f t="shared" ca="1" si="19"/>
        <v>#N/A</v>
      </c>
      <c r="K33" s="112" t="e">
        <f t="shared" ca="1" si="19"/>
        <v>#N/A</v>
      </c>
      <c r="L33" s="112" t="e">
        <f t="shared" ca="1" si="19"/>
        <v>#N/A</v>
      </c>
      <c r="M33" s="111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25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 t="e">
        <f t="shared" ref="E34:F34" ca="1" si="35">D34-(D34-$G34)/($G$1-D$1)</f>
        <v>#N/A</v>
      </c>
      <c r="F34" s="114" t="e">
        <f t="shared" ca="1" si="35"/>
        <v>#N/A</v>
      </c>
      <c r="G34" s="111" t="e">
        <f ca="1">INDEX(OFFSET(_summary!$T$26,0,MATCH(MID(CELL("filename",$A$1),FIND("]",CELL("filename",$A$1))+1,255),_summary!$U$25:$AI$25,0),140,1),MATCH($A34,_summary!$U$26:$U$54,0))</f>
        <v>#N/A</v>
      </c>
      <c r="H34" s="112" t="e">
        <f t="shared" ca="1" si="19"/>
        <v>#N/A</v>
      </c>
      <c r="I34" s="112" t="e">
        <f t="shared" ca="1" si="19"/>
        <v>#N/A</v>
      </c>
      <c r="J34" s="112" t="e">
        <f t="shared" ca="1" si="19"/>
        <v>#N/A</v>
      </c>
      <c r="K34" s="112" t="e">
        <f t="shared" ca="1" si="19"/>
        <v>#N/A</v>
      </c>
      <c r="L34" s="112" t="e">
        <f t="shared" ca="1" si="19"/>
        <v>#N/A</v>
      </c>
      <c r="M34" s="111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25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 t="e">
        <f t="shared" ref="E35:F35" ca="1" si="36">D35-(D35-$G35)/($G$1-D$1)</f>
        <v>#N/A</v>
      </c>
      <c r="F35" s="114" t="e">
        <f t="shared" ca="1" si="36"/>
        <v>#N/A</v>
      </c>
      <c r="G35" s="111" t="e">
        <f ca="1">INDEX(OFFSET(_summary!$T$26,0,MATCH(MID(CELL("filename",$A$1),FIND("]",CELL("filename",$A$1))+1,255),_summary!$U$25:$AI$25,0),140,1),MATCH($A35,_summary!$U$26:$U$54,0))</f>
        <v>#N/A</v>
      </c>
      <c r="H35" s="112" t="e">
        <f t="shared" ref="H35:L50" ca="1" si="37">G35-5*(G35-$M35)/($M$1-G$1)</f>
        <v>#N/A</v>
      </c>
      <c r="I35" s="112" t="e">
        <f t="shared" ca="1" si="37"/>
        <v>#N/A</v>
      </c>
      <c r="J35" s="112" t="e">
        <f t="shared" ca="1" si="37"/>
        <v>#N/A</v>
      </c>
      <c r="K35" s="112" t="e">
        <f t="shared" ca="1" si="37"/>
        <v>#N/A</v>
      </c>
      <c r="L35" s="112" t="e">
        <f t="shared" ca="1" si="37"/>
        <v>#N/A</v>
      </c>
      <c r="M35" s="111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25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 t="e">
        <f t="shared" ref="E36:F36" ca="1" si="38">D36-(D36-$G36)/($G$1-D$1)</f>
        <v>#N/A</v>
      </c>
      <c r="F36" s="114" t="e">
        <f t="shared" ca="1" si="38"/>
        <v>#N/A</v>
      </c>
      <c r="G36" s="111" t="e">
        <f ca="1">INDEX(OFFSET(_summary!$T$26,0,MATCH(MID(CELL("filename",$A$1),FIND("]",CELL("filename",$A$1))+1,255),_summary!$U$25:$AI$25,0),140,1),MATCH($A36,_summary!$U$26:$U$54,0))</f>
        <v>#N/A</v>
      </c>
      <c r="H36" s="112" t="e">
        <f t="shared" ca="1" si="37"/>
        <v>#N/A</v>
      </c>
      <c r="I36" s="112" t="e">
        <f t="shared" ca="1" si="37"/>
        <v>#N/A</v>
      </c>
      <c r="J36" s="112" t="e">
        <f t="shared" ca="1" si="37"/>
        <v>#N/A</v>
      </c>
      <c r="K36" s="112" t="e">
        <f t="shared" ca="1" si="37"/>
        <v>#N/A</v>
      </c>
      <c r="L36" s="112" t="e">
        <f t="shared" ca="1" si="37"/>
        <v>#N/A</v>
      </c>
      <c r="M36" s="111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25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 t="e">
        <f t="shared" ref="E37:F37" ca="1" si="39">D37-(D37-$G37)/($G$1-D$1)</f>
        <v>#N/A</v>
      </c>
      <c r="F37" s="114" t="e">
        <f t="shared" ca="1" si="39"/>
        <v>#N/A</v>
      </c>
      <c r="G37" s="111" t="e">
        <f ca="1">INDEX(OFFSET(_summary!$T$26,0,MATCH(MID(CELL("filename",$A$1),FIND("]",CELL("filename",$A$1))+1,255),_summary!$U$25:$AI$25,0),140,1),MATCH($A37,_summary!$U$26:$U$54,0))</f>
        <v>#N/A</v>
      </c>
      <c r="H37" s="112" t="e">
        <f t="shared" ca="1" si="37"/>
        <v>#N/A</v>
      </c>
      <c r="I37" s="112" t="e">
        <f t="shared" ca="1" si="37"/>
        <v>#N/A</v>
      </c>
      <c r="J37" s="112" t="e">
        <f t="shared" ca="1" si="37"/>
        <v>#N/A</v>
      </c>
      <c r="K37" s="112" t="e">
        <f t="shared" ca="1" si="37"/>
        <v>#N/A</v>
      </c>
      <c r="L37" s="112" t="e">
        <f t="shared" ca="1" si="37"/>
        <v>#N/A</v>
      </c>
      <c r="M37" s="111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25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 t="e">
        <f t="shared" ref="E38:F38" ca="1" si="40">D38-(D38-$G38)/($G$1-D$1)</f>
        <v>#N/A</v>
      </c>
      <c r="F38" s="114" t="e">
        <f t="shared" ca="1" si="40"/>
        <v>#N/A</v>
      </c>
      <c r="G38" s="111" t="e">
        <f ca="1">INDEX(OFFSET(_summary!$T$26,0,MATCH(MID(CELL("filename",$A$1),FIND("]",CELL("filename",$A$1))+1,255),_summary!$U$25:$AI$25,0),140,1),MATCH($A38,_summary!$U$26:$U$54,0))</f>
        <v>#N/A</v>
      </c>
      <c r="H38" s="112" t="e">
        <f t="shared" ca="1" si="37"/>
        <v>#N/A</v>
      </c>
      <c r="I38" s="112" t="e">
        <f t="shared" ca="1" si="37"/>
        <v>#N/A</v>
      </c>
      <c r="J38" s="112" t="e">
        <f t="shared" ca="1" si="37"/>
        <v>#N/A</v>
      </c>
      <c r="K38" s="112" t="e">
        <f t="shared" ca="1" si="37"/>
        <v>#N/A</v>
      </c>
      <c r="L38" s="112" t="e">
        <f t="shared" ca="1" si="37"/>
        <v>#N/A</v>
      </c>
      <c r="M38" s="111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25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 t="e">
        <f t="shared" ref="E39:F39" ca="1" si="41">D39-(D39-$G39)/($G$1-D$1)</f>
        <v>#N/A</v>
      </c>
      <c r="F39" s="114" t="e">
        <f t="shared" ca="1" si="41"/>
        <v>#N/A</v>
      </c>
      <c r="G39" s="111" t="e">
        <f ca="1">INDEX(OFFSET(_summary!$T$26,0,MATCH(MID(CELL("filename",$A$1),FIND("]",CELL("filename",$A$1))+1,255),_summary!$U$25:$AI$25,0),140,1),MATCH($A39,_summary!$U$26:$U$54,0))</f>
        <v>#N/A</v>
      </c>
      <c r="H39" s="112" t="e">
        <f t="shared" ca="1" si="37"/>
        <v>#N/A</v>
      </c>
      <c r="I39" s="112" t="e">
        <f t="shared" ca="1" si="37"/>
        <v>#N/A</v>
      </c>
      <c r="J39" s="112" t="e">
        <f t="shared" ca="1" si="37"/>
        <v>#N/A</v>
      </c>
      <c r="K39" s="112" t="e">
        <f t="shared" ca="1" si="37"/>
        <v>#N/A</v>
      </c>
      <c r="L39" s="112" t="e">
        <f t="shared" ca="1" si="37"/>
        <v>#N/A</v>
      </c>
      <c r="M39" s="111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25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 t="e">
        <f t="shared" ref="E40:F40" ca="1" si="42">D40-(D40-$G40)/($G$1-D$1)</f>
        <v>#N/A</v>
      </c>
      <c r="F40" s="114" t="e">
        <f t="shared" ca="1" si="42"/>
        <v>#N/A</v>
      </c>
      <c r="G40" s="111" t="e">
        <f ca="1">INDEX(OFFSET(_summary!$T$26,0,MATCH(MID(CELL("filename",$A$1),FIND("]",CELL("filename",$A$1))+1,255),_summary!$U$25:$AI$25,0),140,1),MATCH($A40,_summary!$U$26:$U$54,0))</f>
        <v>#N/A</v>
      </c>
      <c r="H40" s="112" t="e">
        <f t="shared" ca="1" si="37"/>
        <v>#N/A</v>
      </c>
      <c r="I40" s="112" t="e">
        <f t="shared" ca="1" si="37"/>
        <v>#N/A</v>
      </c>
      <c r="J40" s="112" t="e">
        <f t="shared" ca="1" si="37"/>
        <v>#N/A</v>
      </c>
      <c r="K40" s="112" t="e">
        <f t="shared" ca="1" si="37"/>
        <v>#N/A</v>
      </c>
      <c r="L40" s="112" t="e">
        <f t="shared" ca="1" si="37"/>
        <v>#N/A</v>
      </c>
      <c r="M40" s="111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25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 t="e">
        <f t="shared" ref="E41:F41" ca="1" si="43">D41-(D41-$G41)/($G$1-D$1)</f>
        <v>#N/A</v>
      </c>
      <c r="F41" s="114" t="e">
        <f t="shared" ca="1" si="43"/>
        <v>#N/A</v>
      </c>
      <c r="G41" s="111" t="e">
        <f ca="1">INDEX(OFFSET(_summary!$T$26,0,MATCH(MID(CELL("filename",$A$1),FIND("]",CELL("filename",$A$1))+1,255),_summary!$U$25:$AI$25,0),140,1),MATCH($A41,_summary!$U$26:$U$54,0))</f>
        <v>#N/A</v>
      </c>
      <c r="H41" s="112" t="e">
        <f t="shared" ca="1" si="37"/>
        <v>#N/A</v>
      </c>
      <c r="I41" s="112" t="e">
        <f t="shared" ca="1" si="37"/>
        <v>#N/A</v>
      </c>
      <c r="J41" s="112" t="e">
        <f t="shared" ca="1" si="37"/>
        <v>#N/A</v>
      </c>
      <c r="K41" s="112" t="e">
        <f t="shared" ca="1" si="37"/>
        <v>#N/A</v>
      </c>
      <c r="L41" s="112" t="e">
        <f t="shared" ca="1" si="37"/>
        <v>#N/A</v>
      </c>
      <c r="M41" s="111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25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 t="e">
        <f t="shared" ref="E42:F42" ca="1" si="44">D42-(D42-$G42)/($G$1-D$1)</f>
        <v>#N/A</v>
      </c>
      <c r="F42" s="114" t="e">
        <f t="shared" ca="1" si="44"/>
        <v>#N/A</v>
      </c>
      <c r="G42" s="111" t="e">
        <f ca="1">INDEX(OFFSET(_summary!$T$26,0,MATCH(MID(CELL("filename",$A$1),FIND("]",CELL("filename",$A$1))+1,255),_summary!$U$25:$AI$25,0),140,1),MATCH($A42,_summary!$U$26:$U$54,0))</f>
        <v>#N/A</v>
      </c>
      <c r="H42" s="112" t="e">
        <f t="shared" ca="1" si="37"/>
        <v>#N/A</v>
      </c>
      <c r="I42" s="112" t="e">
        <f t="shared" ca="1" si="37"/>
        <v>#N/A</v>
      </c>
      <c r="J42" s="112" t="e">
        <f t="shared" ca="1" si="37"/>
        <v>#N/A</v>
      </c>
      <c r="K42" s="112" t="e">
        <f t="shared" ca="1" si="37"/>
        <v>#N/A</v>
      </c>
      <c r="L42" s="112" t="e">
        <f t="shared" ca="1" si="37"/>
        <v>#N/A</v>
      </c>
      <c r="M42" s="111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25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 t="e">
        <f t="shared" ref="E43:F43" ca="1" si="45">D43-(D43-$G43)/($G$1-D$1)</f>
        <v>#N/A</v>
      </c>
      <c r="F43" s="114" t="e">
        <f t="shared" ca="1" si="45"/>
        <v>#N/A</v>
      </c>
      <c r="G43" s="111" t="e">
        <f ca="1">INDEX(OFFSET(_summary!$T$26,0,MATCH(MID(CELL("filename",$A$1),FIND("]",CELL("filename",$A$1))+1,255),_summary!$U$25:$AI$25,0),140,1),MATCH($A43,_summary!$U$26:$U$54,0))</f>
        <v>#N/A</v>
      </c>
      <c r="H43" s="112" t="e">
        <f t="shared" ca="1" si="37"/>
        <v>#N/A</v>
      </c>
      <c r="I43" s="112" t="e">
        <f t="shared" ca="1" si="37"/>
        <v>#N/A</v>
      </c>
      <c r="J43" s="112" t="e">
        <f t="shared" ca="1" si="37"/>
        <v>#N/A</v>
      </c>
      <c r="K43" s="112" t="e">
        <f t="shared" ca="1" si="37"/>
        <v>#N/A</v>
      </c>
      <c r="L43" s="112" t="e">
        <f t="shared" ca="1" si="37"/>
        <v>#N/A</v>
      </c>
      <c r="M43" s="111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25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 t="e">
        <f t="shared" ref="E44:F44" ca="1" si="46">D44-(D44-$G44)/($G$1-D$1)</f>
        <v>#N/A</v>
      </c>
      <c r="F44" s="114" t="e">
        <f t="shared" ca="1" si="46"/>
        <v>#N/A</v>
      </c>
      <c r="G44" s="111" t="e">
        <f ca="1">INDEX(OFFSET(_summary!$T$26,0,MATCH(MID(CELL("filename",$A$1),FIND("]",CELL("filename",$A$1))+1,255),_summary!$U$25:$AI$25,0),140,1),MATCH($A44,_summary!$U$26:$U$54,0))</f>
        <v>#N/A</v>
      </c>
      <c r="H44" s="112" t="e">
        <f t="shared" ca="1" si="37"/>
        <v>#N/A</v>
      </c>
      <c r="I44" s="112" t="e">
        <f t="shared" ca="1" si="37"/>
        <v>#N/A</v>
      </c>
      <c r="J44" s="112" t="e">
        <f t="shared" ca="1" si="37"/>
        <v>#N/A</v>
      </c>
      <c r="K44" s="112" t="e">
        <f t="shared" ca="1" si="37"/>
        <v>#N/A</v>
      </c>
      <c r="L44" s="112" t="e">
        <f t="shared" ca="1" si="37"/>
        <v>#N/A</v>
      </c>
      <c r="M44" s="111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25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 t="e">
        <f t="shared" ref="E45:F45" ca="1" si="47">D45-(D45-$G45)/($G$1-D$1)</f>
        <v>#N/A</v>
      </c>
      <c r="F45" s="114" t="e">
        <f t="shared" ca="1" si="47"/>
        <v>#N/A</v>
      </c>
      <c r="G45" s="111" t="e">
        <f ca="1">INDEX(OFFSET(_summary!$T$26,0,MATCH(MID(CELL("filename",$A$1),FIND("]",CELL("filename",$A$1))+1,255),_summary!$U$25:$AI$25,0),140,1),MATCH($A45,_summary!$U$26:$U$54,0))</f>
        <v>#N/A</v>
      </c>
      <c r="H45" s="112" t="e">
        <f t="shared" ca="1" si="37"/>
        <v>#N/A</v>
      </c>
      <c r="I45" s="112" t="e">
        <f t="shared" ca="1" si="37"/>
        <v>#N/A</v>
      </c>
      <c r="J45" s="112" t="e">
        <f t="shared" ca="1" si="37"/>
        <v>#N/A</v>
      </c>
      <c r="K45" s="112" t="e">
        <f t="shared" ca="1" si="37"/>
        <v>#N/A</v>
      </c>
      <c r="L45" s="112" t="e">
        <f t="shared" ca="1" si="37"/>
        <v>#N/A</v>
      </c>
      <c r="M45" s="111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25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 t="e">
        <f t="shared" ref="E46:F46" ca="1" si="48">D46-(D46-$G46)/($G$1-D$1)</f>
        <v>#N/A</v>
      </c>
      <c r="F46" s="114" t="e">
        <f t="shared" ca="1" si="48"/>
        <v>#N/A</v>
      </c>
      <c r="G46" s="111" t="e">
        <f ca="1">INDEX(OFFSET(_summary!$T$26,0,MATCH(MID(CELL("filename",$A$1),FIND("]",CELL("filename",$A$1))+1,255),_summary!$U$25:$AI$25,0),140,1),MATCH($A46,_summary!$U$26:$U$54,0))</f>
        <v>#N/A</v>
      </c>
      <c r="H46" s="112" t="e">
        <f t="shared" ca="1" si="37"/>
        <v>#N/A</v>
      </c>
      <c r="I46" s="112" t="e">
        <f t="shared" ca="1" si="37"/>
        <v>#N/A</v>
      </c>
      <c r="J46" s="112" t="e">
        <f t="shared" ca="1" si="37"/>
        <v>#N/A</v>
      </c>
      <c r="K46" s="112" t="e">
        <f t="shared" ca="1" si="37"/>
        <v>#N/A</v>
      </c>
      <c r="L46" s="112" t="e">
        <f t="shared" ca="1" si="37"/>
        <v>#N/A</v>
      </c>
      <c r="M46" s="111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25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 t="e">
        <f t="shared" ref="E47:F47" ca="1" si="49">D47-(D47-$G47)/($G$1-D$1)</f>
        <v>#N/A</v>
      </c>
      <c r="F47" s="114" t="e">
        <f t="shared" ca="1" si="49"/>
        <v>#N/A</v>
      </c>
      <c r="G47" s="111" t="e">
        <f ca="1">INDEX(OFFSET(_summary!$T$26,0,MATCH(MID(CELL("filename",$A$1),FIND("]",CELL("filename",$A$1))+1,255),_summary!$U$25:$AI$25,0),140,1),MATCH($A47,_summary!$U$26:$U$54,0))</f>
        <v>#N/A</v>
      </c>
      <c r="H47" s="112" t="e">
        <f t="shared" ca="1" si="37"/>
        <v>#N/A</v>
      </c>
      <c r="I47" s="112" t="e">
        <f t="shared" ca="1" si="37"/>
        <v>#N/A</v>
      </c>
      <c r="J47" s="112" t="e">
        <f t="shared" ca="1" si="37"/>
        <v>#N/A</v>
      </c>
      <c r="K47" s="112" t="e">
        <f t="shared" ca="1" si="37"/>
        <v>#N/A</v>
      </c>
      <c r="L47" s="112" t="e">
        <f t="shared" ca="1" si="37"/>
        <v>#N/A</v>
      </c>
      <c r="M47" s="111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25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 t="e">
        <f t="shared" ref="E48:F48" ca="1" si="50">D48-(D48-$G48)/($G$1-D$1)</f>
        <v>#N/A</v>
      </c>
      <c r="F48" s="114" t="e">
        <f t="shared" ca="1" si="50"/>
        <v>#N/A</v>
      </c>
      <c r="G48" s="111" t="e">
        <f ca="1">INDEX(OFFSET(_summary!$T$26,0,MATCH(MID(CELL("filename",$A$1),FIND("]",CELL("filename",$A$1))+1,255),_summary!$U$25:$AI$25,0),140,1),MATCH($A48,_summary!$U$26:$U$54,0))</f>
        <v>#N/A</v>
      </c>
      <c r="H48" s="112" t="e">
        <f t="shared" ca="1" si="37"/>
        <v>#N/A</v>
      </c>
      <c r="I48" s="112" t="e">
        <f t="shared" ca="1" si="37"/>
        <v>#N/A</v>
      </c>
      <c r="J48" s="112" t="e">
        <f t="shared" ca="1" si="37"/>
        <v>#N/A</v>
      </c>
      <c r="K48" s="112" t="e">
        <f t="shared" ca="1" si="37"/>
        <v>#N/A</v>
      </c>
      <c r="L48" s="112" t="e">
        <f t="shared" ca="1" si="37"/>
        <v>#N/A</v>
      </c>
      <c r="M48" s="111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25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 t="e">
        <f t="shared" ref="E49:F49" ca="1" si="51">D49-(D49-$G49)/($G$1-D$1)</f>
        <v>#N/A</v>
      </c>
      <c r="F49" s="114" t="e">
        <f t="shared" ca="1" si="51"/>
        <v>#N/A</v>
      </c>
      <c r="G49" s="111" t="e">
        <f ca="1">INDEX(OFFSET(_summary!$T$26,0,MATCH(MID(CELL("filename",$A$1),FIND("]",CELL("filename",$A$1))+1,255),_summary!$U$25:$AI$25,0),140,1),MATCH($A49,_summary!$U$26:$U$54,0))</f>
        <v>#N/A</v>
      </c>
      <c r="H49" s="112" t="e">
        <f t="shared" ca="1" si="37"/>
        <v>#N/A</v>
      </c>
      <c r="I49" s="112" t="e">
        <f t="shared" ca="1" si="37"/>
        <v>#N/A</v>
      </c>
      <c r="J49" s="112" t="e">
        <f t="shared" ca="1" si="37"/>
        <v>#N/A</v>
      </c>
      <c r="K49" s="112" t="e">
        <f t="shared" ca="1" si="37"/>
        <v>#N/A</v>
      </c>
      <c r="L49" s="112" t="e">
        <f t="shared" ca="1" si="37"/>
        <v>#N/A</v>
      </c>
      <c r="M49" s="111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25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 t="e">
        <f t="shared" ref="E50:F50" ca="1" si="52">D50-(D50-$G50)/($G$1-D$1)</f>
        <v>#N/A</v>
      </c>
      <c r="F50" s="114" t="e">
        <f t="shared" ca="1" si="52"/>
        <v>#N/A</v>
      </c>
      <c r="G50" s="111" t="e">
        <f ca="1">INDEX(OFFSET(_summary!$T$26,0,MATCH(MID(CELL("filename",$A$1),FIND("]",CELL("filename",$A$1))+1,255),_summary!$U$25:$AI$25,0),140,1),MATCH($A50,_summary!$U$26:$U$54,0))</f>
        <v>#N/A</v>
      </c>
      <c r="H50" s="112" t="e">
        <f t="shared" ca="1" si="37"/>
        <v>#N/A</v>
      </c>
      <c r="I50" s="112" t="e">
        <f t="shared" ca="1" si="37"/>
        <v>#N/A</v>
      </c>
      <c r="J50" s="112" t="e">
        <f t="shared" ca="1" si="37"/>
        <v>#N/A</v>
      </c>
      <c r="K50" s="112" t="e">
        <f t="shared" ca="1" si="37"/>
        <v>#N/A</v>
      </c>
      <c r="L50" s="112" t="e">
        <f t="shared" ca="1" si="37"/>
        <v>#N/A</v>
      </c>
      <c r="M50" s="111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25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 t="e">
        <f t="shared" ref="E51:F51" ca="1" si="53">D51-(D51-$G51)/($G$1-D$1)</f>
        <v>#N/A</v>
      </c>
      <c r="F51" s="114" t="e">
        <f t="shared" ca="1" si="53"/>
        <v>#N/A</v>
      </c>
      <c r="G51" s="111" t="e">
        <f ca="1">INDEX(OFFSET(_summary!$T$26,0,MATCH(MID(CELL("filename",$A$1),FIND("]",CELL("filename",$A$1))+1,255),_summary!$U$25:$AI$25,0),140,1),MATCH($A51,_summary!$U$26:$U$54,0))</f>
        <v>#N/A</v>
      </c>
      <c r="H51" s="112" t="e">
        <f t="shared" ref="H51:L66" ca="1" si="54">G51-5*(G51-$M51)/($M$1-G$1)</f>
        <v>#N/A</v>
      </c>
      <c r="I51" s="112" t="e">
        <f t="shared" ca="1" si="54"/>
        <v>#N/A</v>
      </c>
      <c r="J51" s="112" t="e">
        <f t="shared" ca="1" si="54"/>
        <v>#N/A</v>
      </c>
      <c r="K51" s="112" t="e">
        <f t="shared" ca="1" si="54"/>
        <v>#N/A</v>
      </c>
      <c r="L51" s="112" t="e">
        <f t="shared" ca="1" si="54"/>
        <v>#N/A</v>
      </c>
      <c r="M51" s="111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25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 t="e">
        <f t="shared" ref="E52:F52" ca="1" si="55">D52-(D52-$G52)/($G$1-D$1)</f>
        <v>#N/A</v>
      </c>
      <c r="F52" s="114" t="e">
        <f t="shared" ca="1" si="55"/>
        <v>#N/A</v>
      </c>
      <c r="G52" s="111" t="e">
        <f ca="1">INDEX(OFFSET(_summary!$T$26,0,MATCH(MID(CELL("filename",$A$1),FIND("]",CELL("filename",$A$1))+1,255),_summary!$U$25:$AI$25,0),140,1),MATCH($A52,_summary!$U$26:$U$54,0))</f>
        <v>#N/A</v>
      </c>
      <c r="H52" s="112" t="e">
        <f t="shared" ca="1" si="54"/>
        <v>#N/A</v>
      </c>
      <c r="I52" s="112" t="e">
        <f t="shared" ca="1" si="54"/>
        <v>#N/A</v>
      </c>
      <c r="J52" s="112" t="e">
        <f t="shared" ca="1" si="54"/>
        <v>#N/A</v>
      </c>
      <c r="K52" s="112" t="e">
        <f t="shared" ca="1" si="54"/>
        <v>#N/A</v>
      </c>
      <c r="L52" s="112" t="e">
        <f t="shared" ca="1" si="54"/>
        <v>#N/A</v>
      </c>
      <c r="M52" s="111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25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 t="e">
        <f t="shared" ref="E53:F53" ca="1" si="56">D53-(D53-$G53)/($G$1-D$1)</f>
        <v>#N/A</v>
      </c>
      <c r="F53" s="114" t="e">
        <f t="shared" ca="1" si="56"/>
        <v>#N/A</v>
      </c>
      <c r="G53" s="111" t="e">
        <f ca="1">INDEX(OFFSET(_summary!$T$26,0,MATCH(MID(CELL("filename",$A$1),FIND("]",CELL("filename",$A$1))+1,255),_summary!$U$25:$AI$25,0),140,1),MATCH($A53,_summary!$U$26:$U$54,0))</f>
        <v>#N/A</v>
      </c>
      <c r="H53" s="112" t="e">
        <f t="shared" ca="1" si="54"/>
        <v>#N/A</v>
      </c>
      <c r="I53" s="112" t="e">
        <f t="shared" ca="1" si="54"/>
        <v>#N/A</v>
      </c>
      <c r="J53" s="112" t="e">
        <f t="shared" ca="1" si="54"/>
        <v>#N/A</v>
      </c>
      <c r="K53" s="112" t="e">
        <f t="shared" ca="1" si="54"/>
        <v>#N/A</v>
      </c>
      <c r="L53" s="112" t="e">
        <f t="shared" ca="1" si="54"/>
        <v>#N/A</v>
      </c>
      <c r="M53" s="111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25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 t="e">
        <f t="shared" ref="E54:F54" ca="1" si="57">D54-(D54-$G54)/($G$1-D$1)</f>
        <v>#N/A</v>
      </c>
      <c r="F54" s="114" t="e">
        <f t="shared" ca="1" si="57"/>
        <v>#N/A</v>
      </c>
      <c r="G54" s="111" t="e">
        <f ca="1">INDEX(OFFSET(_summary!$T$26,0,MATCH(MID(CELL("filename",$A$1),FIND("]",CELL("filename",$A$1))+1,255),_summary!$U$25:$AI$25,0),140,1),MATCH($A54,_summary!$U$26:$U$54,0))</f>
        <v>#N/A</v>
      </c>
      <c r="H54" s="112" t="e">
        <f t="shared" ca="1" si="54"/>
        <v>#N/A</v>
      </c>
      <c r="I54" s="112" t="e">
        <f t="shared" ca="1" si="54"/>
        <v>#N/A</v>
      </c>
      <c r="J54" s="112" t="e">
        <f t="shared" ca="1" si="54"/>
        <v>#N/A</v>
      </c>
      <c r="K54" s="112" t="e">
        <f t="shared" ca="1" si="54"/>
        <v>#N/A</v>
      </c>
      <c r="L54" s="112" t="e">
        <f t="shared" ca="1" si="54"/>
        <v>#N/A</v>
      </c>
      <c r="M54" s="111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25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 t="e">
        <f t="shared" ref="E55:F55" ca="1" si="58">D55-(D55-$G55)/($G$1-D$1)</f>
        <v>#N/A</v>
      </c>
      <c r="F55" s="114" t="e">
        <f t="shared" ca="1" si="58"/>
        <v>#N/A</v>
      </c>
      <c r="G55" s="111" t="e">
        <f ca="1">INDEX(OFFSET(_summary!$T$26,0,MATCH(MID(CELL("filename",$A$1),FIND("]",CELL("filename",$A$1))+1,255),_summary!$U$25:$AI$25,0),140,1),MATCH($A55,_summary!$U$26:$U$54,0))</f>
        <v>#N/A</v>
      </c>
      <c r="H55" s="112" t="e">
        <f t="shared" ca="1" si="54"/>
        <v>#N/A</v>
      </c>
      <c r="I55" s="112" t="e">
        <f t="shared" ca="1" si="54"/>
        <v>#N/A</v>
      </c>
      <c r="J55" s="112" t="e">
        <f t="shared" ca="1" si="54"/>
        <v>#N/A</v>
      </c>
      <c r="K55" s="112" t="e">
        <f t="shared" ca="1" si="54"/>
        <v>#N/A</v>
      </c>
      <c r="L55" s="112" t="e">
        <f t="shared" ca="1" si="54"/>
        <v>#N/A</v>
      </c>
      <c r="M55" s="111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25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 t="e">
        <f t="shared" ref="E56:F56" ca="1" si="59">D56-(D56-$G56)/($G$1-D$1)</f>
        <v>#N/A</v>
      </c>
      <c r="F56" s="114" t="e">
        <f t="shared" ca="1" si="59"/>
        <v>#N/A</v>
      </c>
      <c r="G56" s="111" t="e">
        <f ca="1">INDEX(OFFSET(_summary!$T$26,0,MATCH(MID(CELL("filename",$A$1),FIND("]",CELL("filename",$A$1))+1,255),_summary!$U$25:$AI$25,0),140,1),MATCH($A56,_summary!$U$26:$U$54,0))</f>
        <v>#N/A</v>
      </c>
      <c r="H56" s="112" t="e">
        <f t="shared" ca="1" si="54"/>
        <v>#N/A</v>
      </c>
      <c r="I56" s="112" t="e">
        <f t="shared" ca="1" si="54"/>
        <v>#N/A</v>
      </c>
      <c r="J56" s="112" t="e">
        <f t="shared" ca="1" si="54"/>
        <v>#N/A</v>
      </c>
      <c r="K56" s="112" t="e">
        <f t="shared" ca="1" si="54"/>
        <v>#N/A</v>
      </c>
      <c r="L56" s="112" t="e">
        <f t="shared" ca="1" si="54"/>
        <v>#N/A</v>
      </c>
      <c r="M56" s="111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25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 t="e">
        <f t="shared" ref="E57:F57" ca="1" si="60">D57-(D57-$G57)/($G$1-D$1)</f>
        <v>#N/A</v>
      </c>
      <c r="F57" s="114" t="e">
        <f t="shared" ca="1" si="60"/>
        <v>#N/A</v>
      </c>
      <c r="G57" s="111" t="e">
        <f ca="1">INDEX(OFFSET(_summary!$T$26,0,MATCH(MID(CELL("filename",$A$1),FIND("]",CELL("filename",$A$1))+1,255),_summary!$U$25:$AI$25,0),140,1),MATCH($A57,_summary!$U$26:$U$54,0))</f>
        <v>#N/A</v>
      </c>
      <c r="H57" s="112" t="e">
        <f t="shared" ca="1" si="54"/>
        <v>#N/A</v>
      </c>
      <c r="I57" s="112" t="e">
        <f t="shared" ca="1" si="54"/>
        <v>#N/A</v>
      </c>
      <c r="J57" s="112" t="e">
        <f t="shared" ca="1" si="54"/>
        <v>#N/A</v>
      </c>
      <c r="K57" s="112" t="e">
        <f t="shared" ca="1" si="54"/>
        <v>#N/A</v>
      </c>
      <c r="L57" s="112" t="e">
        <f t="shared" ca="1" si="54"/>
        <v>#N/A</v>
      </c>
      <c r="M57" s="111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25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 t="e">
        <f t="shared" ref="E58:F58" ca="1" si="61">D58-(D58-$G58)/($G$1-D$1)</f>
        <v>#N/A</v>
      </c>
      <c r="F58" s="114" t="e">
        <f t="shared" ca="1" si="61"/>
        <v>#N/A</v>
      </c>
      <c r="G58" s="111" t="e">
        <f ca="1">INDEX(OFFSET(_summary!$T$26,0,MATCH(MID(CELL("filename",$A$1),FIND("]",CELL("filename",$A$1))+1,255),_summary!$U$25:$AI$25,0),140,1),MATCH($A58,_summary!$U$26:$U$54,0))</f>
        <v>#N/A</v>
      </c>
      <c r="H58" s="112" t="e">
        <f t="shared" ca="1" si="54"/>
        <v>#N/A</v>
      </c>
      <c r="I58" s="112" t="e">
        <f t="shared" ca="1" si="54"/>
        <v>#N/A</v>
      </c>
      <c r="J58" s="112" t="e">
        <f t="shared" ca="1" si="54"/>
        <v>#N/A</v>
      </c>
      <c r="K58" s="112" t="e">
        <f t="shared" ca="1" si="54"/>
        <v>#N/A</v>
      </c>
      <c r="L58" s="112" t="e">
        <f t="shared" ca="1" si="54"/>
        <v>#N/A</v>
      </c>
      <c r="M58" s="111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25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 t="e">
        <f t="shared" ref="E59:F59" ca="1" si="62">D59-(D59-$G59)/($G$1-D$1)</f>
        <v>#N/A</v>
      </c>
      <c r="F59" s="114" t="e">
        <f t="shared" ca="1" si="62"/>
        <v>#N/A</v>
      </c>
      <c r="G59" s="111" t="e">
        <f ca="1">INDEX(OFFSET(_summary!$T$26,0,MATCH(MID(CELL("filename",$A$1),FIND("]",CELL("filename",$A$1))+1,255),_summary!$U$25:$AI$25,0),140,1),MATCH($A59,_summary!$U$26:$U$54,0))</f>
        <v>#N/A</v>
      </c>
      <c r="H59" s="112" t="e">
        <f t="shared" ca="1" si="54"/>
        <v>#N/A</v>
      </c>
      <c r="I59" s="112" t="e">
        <f t="shared" ca="1" si="54"/>
        <v>#N/A</v>
      </c>
      <c r="J59" s="112" t="e">
        <f t="shared" ca="1" si="54"/>
        <v>#N/A</v>
      </c>
      <c r="K59" s="112" t="e">
        <f t="shared" ca="1" si="54"/>
        <v>#N/A</v>
      </c>
      <c r="L59" s="112" t="e">
        <f t="shared" ca="1" si="54"/>
        <v>#N/A</v>
      </c>
      <c r="M59" s="111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25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 t="e">
        <f t="shared" ref="E60:F60" ca="1" si="63">D60-(D60-$G60)/($G$1-D$1)</f>
        <v>#N/A</v>
      </c>
      <c r="F60" s="114" t="e">
        <f t="shared" ca="1" si="63"/>
        <v>#N/A</v>
      </c>
      <c r="G60" s="111" t="e">
        <f ca="1">INDEX(OFFSET(_summary!$T$26,0,MATCH(MID(CELL("filename",$A$1),FIND("]",CELL("filename",$A$1))+1,255),_summary!$U$25:$AI$25,0),140,1),MATCH($A60,_summary!$U$26:$U$54,0))</f>
        <v>#N/A</v>
      </c>
      <c r="H60" s="112" t="e">
        <f t="shared" ca="1" si="54"/>
        <v>#N/A</v>
      </c>
      <c r="I60" s="112" t="e">
        <f t="shared" ca="1" si="54"/>
        <v>#N/A</v>
      </c>
      <c r="J60" s="112" t="e">
        <f t="shared" ca="1" si="54"/>
        <v>#N/A</v>
      </c>
      <c r="K60" s="112" t="e">
        <f t="shared" ca="1" si="54"/>
        <v>#N/A</v>
      </c>
      <c r="L60" s="112" t="e">
        <f t="shared" ca="1" si="54"/>
        <v>#N/A</v>
      </c>
      <c r="M60" s="111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25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 t="e">
        <f t="shared" ref="E61:F61" ca="1" si="64">D61-(D61-$G61)/($G$1-D$1)</f>
        <v>#N/A</v>
      </c>
      <c r="F61" s="114" t="e">
        <f t="shared" ca="1" si="64"/>
        <v>#N/A</v>
      </c>
      <c r="G61" s="111" t="e">
        <f ca="1">INDEX(OFFSET(_summary!$T$26,0,MATCH(MID(CELL("filename",$A$1),FIND("]",CELL("filename",$A$1))+1,255),_summary!$U$25:$AI$25,0),140,1),MATCH($A61,_summary!$U$26:$U$54,0))</f>
        <v>#N/A</v>
      </c>
      <c r="H61" s="112" t="e">
        <f t="shared" ca="1" si="54"/>
        <v>#N/A</v>
      </c>
      <c r="I61" s="112" t="e">
        <f t="shared" ca="1" si="54"/>
        <v>#N/A</v>
      </c>
      <c r="J61" s="112" t="e">
        <f t="shared" ca="1" si="54"/>
        <v>#N/A</v>
      </c>
      <c r="K61" s="112" t="e">
        <f t="shared" ca="1" si="54"/>
        <v>#N/A</v>
      </c>
      <c r="L61" s="112" t="e">
        <f t="shared" ca="1" si="54"/>
        <v>#N/A</v>
      </c>
      <c r="M61" s="111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25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 t="e">
        <f t="shared" ref="E62:F62" ca="1" si="65">D62-(D62-$G62)/($G$1-D$1)</f>
        <v>#N/A</v>
      </c>
      <c r="F62" s="114" t="e">
        <f t="shared" ca="1" si="65"/>
        <v>#N/A</v>
      </c>
      <c r="G62" s="111" t="e">
        <f ca="1">INDEX(OFFSET(_summary!$T$26,0,MATCH(MID(CELL("filename",$A$1),FIND("]",CELL("filename",$A$1))+1,255),_summary!$U$25:$AI$25,0),140,1),MATCH($A62,_summary!$U$26:$U$54,0))</f>
        <v>#N/A</v>
      </c>
      <c r="H62" s="112" t="e">
        <f t="shared" ca="1" si="54"/>
        <v>#N/A</v>
      </c>
      <c r="I62" s="112" t="e">
        <f t="shared" ca="1" si="54"/>
        <v>#N/A</v>
      </c>
      <c r="J62" s="112" t="e">
        <f t="shared" ca="1" si="54"/>
        <v>#N/A</v>
      </c>
      <c r="K62" s="112" t="e">
        <f t="shared" ca="1" si="54"/>
        <v>#N/A</v>
      </c>
      <c r="L62" s="112" t="e">
        <f t="shared" ca="1" si="54"/>
        <v>#N/A</v>
      </c>
      <c r="M62" s="111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25">
      <c r="A63" t="s">
        <v>22</v>
      </c>
      <c r="B63">
        <f t="shared" ref="B63:B94" si="66">B34+1</f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 t="e">
        <f t="shared" ref="E63:F63" ca="1" si="67">D63-(D63-$G63)/($G$1-D$1)</f>
        <v>#N/A</v>
      </c>
      <c r="F63" s="114" t="e">
        <f t="shared" ca="1" si="67"/>
        <v>#N/A</v>
      </c>
      <c r="G63" s="111" t="e">
        <f ca="1">INDEX(OFFSET(_summary!$T$26,0,MATCH(MID(CELL("filename",$A$1),FIND("]",CELL("filename",$A$1))+1,255),_summary!$U$25:$AI$25,0),140,1),MATCH($A63,_summary!$U$26:$U$54,0))</f>
        <v>#N/A</v>
      </c>
      <c r="H63" s="112" t="e">
        <f t="shared" ca="1" si="54"/>
        <v>#N/A</v>
      </c>
      <c r="I63" s="112" t="e">
        <f t="shared" ca="1" si="54"/>
        <v>#N/A</v>
      </c>
      <c r="J63" s="112" t="e">
        <f t="shared" ca="1" si="54"/>
        <v>#N/A</v>
      </c>
      <c r="K63" s="112" t="e">
        <f t="shared" ca="1" si="54"/>
        <v>#N/A</v>
      </c>
      <c r="L63" s="112" t="e">
        <f t="shared" ca="1" si="54"/>
        <v>#N/A</v>
      </c>
      <c r="M63" s="111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25">
      <c r="A64" t="s">
        <v>28</v>
      </c>
      <c r="B64">
        <f t="shared" si="66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 t="e">
        <f t="shared" ref="E64:F64" ca="1" si="68">D64-(D64-$G64)/($G$1-D$1)</f>
        <v>#N/A</v>
      </c>
      <c r="F64" s="114" t="e">
        <f t="shared" ca="1" si="68"/>
        <v>#N/A</v>
      </c>
      <c r="G64" s="111" t="e">
        <f ca="1">INDEX(OFFSET(_summary!$T$26,0,MATCH(MID(CELL("filename",$A$1),FIND("]",CELL("filename",$A$1))+1,255),_summary!$U$25:$AI$25,0),140,1),MATCH($A64,_summary!$U$26:$U$54,0))</f>
        <v>#N/A</v>
      </c>
      <c r="H64" s="112" t="e">
        <f t="shared" ca="1" si="54"/>
        <v>#N/A</v>
      </c>
      <c r="I64" s="112" t="e">
        <f t="shared" ca="1" si="54"/>
        <v>#N/A</v>
      </c>
      <c r="J64" s="112" t="e">
        <f t="shared" ca="1" si="54"/>
        <v>#N/A</v>
      </c>
      <c r="K64" s="112" t="e">
        <f t="shared" ca="1" si="54"/>
        <v>#N/A</v>
      </c>
      <c r="L64" s="112" t="e">
        <f t="shared" ca="1" si="54"/>
        <v>#N/A</v>
      </c>
      <c r="M64" s="111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25">
      <c r="A65" t="s">
        <v>13</v>
      </c>
      <c r="B65">
        <f t="shared" si="66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 t="e">
        <f t="shared" ref="E65:F65" ca="1" si="69">D65-(D65-$G65)/($G$1-D$1)</f>
        <v>#N/A</v>
      </c>
      <c r="F65" s="114" t="e">
        <f t="shared" ca="1" si="69"/>
        <v>#N/A</v>
      </c>
      <c r="G65" s="111" t="e">
        <f ca="1">INDEX(OFFSET(_summary!$T$26,0,MATCH(MID(CELL("filename",$A$1),FIND("]",CELL("filename",$A$1))+1,255),_summary!$U$25:$AI$25,0),140,1),MATCH($A65,_summary!$U$26:$U$54,0))</f>
        <v>#N/A</v>
      </c>
      <c r="H65" s="112" t="e">
        <f t="shared" ca="1" si="54"/>
        <v>#N/A</v>
      </c>
      <c r="I65" s="112" t="e">
        <f t="shared" ca="1" si="54"/>
        <v>#N/A</v>
      </c>
      <c r="J65" s="112" t="e">
        <f t="shared" ca="1" si="54"/>
        <v>#N/A</v>
      </c>
      <c r="K65" s="112" t="e">
        <f t="shared" ca="1" si="54"/>
        <v>#N/A</v>
      </c>
      <c r="L65" s="112" t="e">
        <f t="shared" ca="1" si="54"/>
        <v>#N/A</v>
      </c>
      <c r="M65" s="111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25">
      <c r="A66" t="s">
        <v>17</v>
      </c>
      <c r="B66">
        <f t="shared" si="66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 t="e">
        <f t="shared" ref="E66:F66" ca="1" si="70">D66-(D66-$G66)/($G$1-D$1)</f>
        <v>#N/A</v>
      </c>
      <c r="F66" s="114" t="e">
        <f t="shared" ca="1" si="70"/>
        <v>#N/A</v>
      </c>
      <c r="G66" s="111" t="e">
        <f ca="1">INDEX(OFFSET(_summary!$T$26,0,MATCH(MID(CELL("filename",$A$1),FIND("]",CELL("filename",$A$1))+1,255),_summary!$U$25:$AI$25,0),140,1),MATCH($A66,_summary!$U$26:$U$54,0))</f>
        <v>#N/A</v>
      </c>
      <c r="H66" s="112" t="e">
        <f t="shared" ca="1" si="54"/>
        <v>#N/A</v>
      </c>
      <c r="I66" s="112" t="e">
        <f t="shared" ca="1" si="54"/>
        <v>#N/A</v>
      </c>
      <c r="J66" s="112" t="e">
        <f t="shared" ca="1" si="54"/>
        <v>#N/A</v>
      </c>
      <c r="K66" s="112" t="e">
        <f t="shared" ca="1" si="54"/>
        <v>#N/A</v>
      </c>
      <c r="L66" s="112" t="e">
        <f t="shared" ca="1" si="54"/>
        <v>#N/A</v>
      </c>
      <c r="M66" s="111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25">
      <c r="A67" t="s">
        <v>25</v>
      </c>
      <c r="B67">
        <f t="shared" si="66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 t="e">
        <f t="shared" ref="E67:F67" ca="1" si="71">D67-(D67-$G67)/($G$1-D$1)</f>
        <v>#N/A</v>
      </c>
      <c r="F67" s="114" t="e">
        <f t="shared" ca="1" si="71"/>
        <v>#N/A</v>
      </c>
      <c r="G67" s="111" t="e">
        <f ca="1">INDEX(OFFSET(_summary!$T$26,0,MATCH(MID(CELL("filename",$A$1),FIND("]",CELL("filename",$A$1))+1,255),_summary!$U$25:$AI$25,0),140,1),MATCH($A67,_summary!$U$26:$U$54,0))</f>
        <v>#N/A</v>
      </c>
      <c r="H67" s="112" t="e">
        <f t="shared" ref="H67:L82" ca="1" si="72">G67-5*(G67-$M67)/($M$1-G$1)</f>
        <v>#N/A</v>
      </c>
      <c r="I67" s="112" t="e">
        <f t="shared" ca="1" si="72"/>
        <v>#N/A</v>
      </c>
      <c r="J67" s="112" t="e">
        <f t="shared" ca="1" si="72"/>
        <v>#N/A</v>
      </c>
      <c r="K67" s="112" t="e">
        <f t="shared" ca="1" si="72"/>
        <v>#N/A</v>
      </c>
      <c r="L67" s="112" t="e">
        <f t="shared" ca="1" si="72"/>
        <v>#N/A</v>
      </c>
      <c r="M67" s="111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25">
      <c r="A68" t="s">
        <v>11</v>
      </c>
      <c r="B68">
        <f t="shared" si="66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 t="e">
        <f t="shared" ref="E68:F68" ca="1" si="73">D68-(D68-$G68)/($G$1-D$1)</f>
        <v>#N/A</v>
      </c>
      <c r="F68" s="114" t="e">
        <f t="shared" ca="1" si="73"/>
        <v>#N/A</v>
      </c>
      <c r="G68" s="111" t="e">
        <f ca="1">INDEX(OFFSET(_summary!$T$26,0,MATCH(MID(CELL("filename",$A$1),FIND("]",CELL("filename",$A$1))+1,255),_summary!$U$25:$AI$25,0),140,1),MATCH($A68,_summary!$U$26:$U$54,0))</f>
        <v>#N/A</v>
      </c>
      <c r="H68" s="112" t="e">
        <f t="shared" ca="1" si="72"/>
        <v>#N/A</v>
      </c>
      <c r="I68" s="112" t="e">
        <f t="shared" ca="1" si="72"/>
        <v>#N/A</v>
      </c>
      <c r="J68" s="112" t="e">
        <f t="shared" ca="1" si="72"/>
        <v>#N/A</v>
      </c>
      <c r="K68" s="112" t="e">
        <f t="shared" ca="1" si="72"/>
        <v>#N/A</v>
      </c>
      <c r="L68" s="112" t="e">
        <f t="shared" ca="1" si="72"/>
        <v>#N/A</v>
      </c>
      <c r="M68" s="111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25">
      <c r="A69" t="s">
        <v>3</v>
      </c>
      <c r="B69">
        <f t="shared" si="66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 t="e">
        <f t="shared" ref="E69:F69" ca="1" si="74">D69-(D69-$G69)/($G$1-D$1)</f>
        <v>#N/A</v>
      </c>
      <c r="F69" s="114" t="e">
        <f t="shared" ca="1" si="74"/>
        <v>#N/A</v>
      </c>
      <c r="G69" s="111" t="e">
        <f ca="1">INDEX(OFFSET(_summary!$T$26,0,MATCH(MID(CELL("filename",$A$1),FIND("]",CELL("filename",$A$1))+1,255),_summary!$U$25:$AI$25,0),140,1),MATCH($A69,_summary!$U$26:$U$54,0))</f>
        <v>#N/A</v>
      </c>
      <c r="H69" s="112" t="e">
        <f t="shared" ca="1" si="72"/>
        <v>#N/A</v>
      </c>
      <c r="I69" s="112" t="e">
        <f t="shared" ca="1" si="72"/>
        <v>#N/A</v>
      </c>
      <c r="J69" s="112" t="e">
        <f t="shared" ca="1" si="72"/>
        <v>#N/A</v>
      </c>
      <c r="K69" s="112" t="e">
        <f t="shared" ca="1" si="72"/>
        <v>#N/A</v>
      </c>
      <c r="L69" s="112" t="e">
        <f t="shared" ca="1" si="72"/>
        <v>#N/A</v>
      </c>
      <c r="M69" s="111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25">
      <c r="A70" t="s">
        <v>2</v>
      </c>
      <c r="B70">
        <f t="shared" si="66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 t="e">
        <f t="shared" ref="E70:F70" ca="1" si="75">D70-(D70-$G70)/($G$1-D$1)</f>
        <v>#N/A</v>
      </c>
      <c r="F70" s="114" t="e">
        <f t="shared" ca="1" si="75"/>
        <v>#N/A</v>
      </c>
      <c r="G70" s="111" t="e">
        <f ca="1">INDEX(OFFSET(_summary!$T$26,0,MATCH(MID(CELL("filename",$A$1),FIND("]",CELL("filename",$A$1))+1,255),_summary!$U$25:$AI$25,0),140,1),MATCH($A70,_summary!$U$26:$U$54,0))</f>
        <v>#N/A</v>
      </c>
      <c r="H70" s="112" t="e">
        <f t="shared" ca="1" si="72"/>
        <v>#N/A</v>
      </c>
      <c r="I70" s="112" t="e">
        <f t="shared" ca="1" si="72"/>
        <v>#N/A</v>
      </c>
      <c r="J70" s="112" t="e">
        <f t="shared" ca="1" si="72"/>
        <v>#N/A</v>
      </c>
      <c r="K70" s="112" t="e">
        <f t="shared" ca="1" si="72"/>
        <v>#N/A</v>
      </c>
      <c r="L70" s="112" t="e">
        <f t="shared" ca="1" si="72"/>
        <v>#N/A</v>
      </c>
      <c r="M70" s="111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25">
      <c r="A71" t="s">
        <v>16</v>
      </c>
      <c r="B71">
        <f t="shared" si="66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 t="e">
        <f t="shared" ref="E71:F71" ca="1" si="76">D71-(D71-$G71)/($G$1-D$1)</f>
        <v>#N/A</v>
      </c>
      <c r="F71" s="114" t="e">
        <f t="shared" ca="1" si="76"/>
        <v>#N/A</v>
      </c>
      <c r="G71" s="111" t="e">
        <f ca="1">INDEX(OFFSET(_summary!$T$26,0,MATCH(MID(CELL("filename",$A$1),FIND("]",CELL("filename",$A$1))+1,255),_summary!$U$25:$AI$25,0),140,1),MATCH($A71,_summary!$U$26:$U$54,0))</f>
        <v>#N/A</v>
      </c>
      <c r="H71" s="112" t="e">
        <f t="shared" ca="1" si="72"/>
        <v>#N/A</v>
      </c>
      <c r="I71" s="112" t="e">
        <f t="shared" ca="1" si="72"/>
        <v>#N/A</v>
      </c>
      <c r="J71" s="112" t="e">
        <f t="shared" ca="1" si="72"/>
        <v>#N/A</v>
      </c>
      <c r="K71" s="112" t="e">
        <f t="shared" ca="1" si="72"/>
        <v>#N/A</v>
      </c>
      <c r="L71" s="112" t="e">
        <f t="shared" ca="1" si="72"/>
        <v>#N/A</v>
      </c>
      <c r="M71" s="111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25">
      <c r="A72" t="s">
        <v>15</v>
      </c>
      <c r="B72">
        <f t="shared" si="66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 t="e">
        <f t="shared" ref="E72:F72" ca="1" si="77">D72-(D72-$G72)/($G$1-D$1)</f>
        <v>#N/A</v>
      </c>
      <c r="F72" s="114" t="e">
        <f t="shared" ca="1" si="77"/>
        <v>#N/A</v>
      </c>
      <c r="G72" s="111" t="e">
        <f ca="1">INDEX(OFFSET(_summary!$T$26,0,MATCH(MID(CELL("filename",$A$1),FIND("]",CELL("filename",$A$1))+1,255),_summary!$U$25:$AI$25,0),140,1),MATCH($A72,_summary!$U$26:$U$54,0))</f>
        <v>#N/A</v>
      </c>
      <c r="H72" s="112" t="e">
        <f t="shared" ca="1" si="72"/>
        <v>#N/A</v>
      </c>
      <c r="I72" s="112" t="e">
        <f t="shared" ca="1" si="72"/>
        <v>#N/A</v>
      </c>
      <c r="J72" s="112" t="e">
        <f t="shared" ca="1" si="72"/>
        <v>#N/A</v>
      </c>
      <c r="K72" s="112" t="e">
        <f t="shared" ca="1" si="72"/>
        <v>#N/A</v>
      </c>
      <c r="L72" s="112" t="e">
        <f t="shared" ca="1" si="72"/>
        <v>#N/A</v>
      </c>
      <c r="M72" s="111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25">
      <c r="A73" t="s">
        <v>18</v>
      </c>
      <c r="B73">
        <f t="shared" si="66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 t="e">
        <f t="shared" ref="E73:F73" ca="1" si="78">D73-(D73-$G73)/($G$1-D$1)</f>
        <v>#N/A</v>
      </c>
      <c r="F73" s="114" t="e">
        <f t="shared" ca="1" si="78"/>
        <v>#N/A</v>
      </c>
      <c r="G73" s="111" t="e">
        <f ca="1">INDEX(OFFSET(_summary!$T$26,0,MATCH(MID(CELL("filename",$A$1),FIND("]",CELL("filename",$A$1))+1,255),_summary!$U$25:$AI$25,0),140,1),MATCH($A73,_summary!$U$26:$U$54,0))</f>
        <v>#N/A</v>
      </c>
      <c r="H73" s="112" t="e">
        <f t="shared" ca="1" si="72"/>
        <v>#N/A</v>
      </c>
      <c r="I73" s="112" t="e">
        <f t="shared" ca="1" si="72"/>
        <v>#N/A</v>
      </c>
      <c r="J73" s="112" t="e">
        <f t="shared" ca="1" si="72"/>
        <v>#N/A</v>
      </c>
      <c r="K73" s="112" t="e">
        <f t="shared" ca="1" si="72"/>
        <v>#N/A</v>
      </c>
      <c r="L73" s="112" t="e">
        <f t="shared" ca="1" si="72"/>
        <v>#N/A</v>
      </c>
      <c r="M73" s="111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25">
      <c r="A74" t="s">
        <v>5</v>
      </c>
      <c r="B74">
        <f t="shared" si="66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 t="e">
        <f t="shared" ref="E74:F74" ca="1" si="79">D74-(D74-$G74)/($G$1-D$1)</f>
        <v>#N/A</v>
      </c>
      <c r="F74" s="114" t="e">
        <f t="shared" ca="1" si="79"/>
        <v>#N/A</v>
      </c>
      <c r="G74" s="111" t="e">
        <f ca="1">INDEX(OFFSET(_summary!$T$26,0,MATCH(MID(CELL("filename",$A$1),FIND("]",CELL("filename",$A$1))+1,255),_summary!$U$25:$AI$25,0),140,1),MATCH($A74,_summary!$U$26:$U$54,0))</f>
        <v>#N/A</v>
      </c>
      <c r="H74" s="112" t="e">
        <f t="shared" ca="1" si="72"/>
        <v>#N/A</v>
      </c>
      <c r="I74" s="112" t="e">
        <f t="shared" ca="1" si="72"/>
        <v>#N/A</v>
      </c>
      <c r="J74" s="112" t="e">
        <f t="shared" ca="1" si="72"/>
        <v>#N/A</v>
      </c>
      <c r="K74" s="112" t="e">
        <f t="shared" ca="1" si="72"/>
        <v>#N/A</v>
      </c>
      <c r="L74" s="112" t="e">
        <f t="shared" ca="1" si="72"/>
        <v>#N/A</v>
      </c>
      <c r="M74" s="111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25">
      <c r="A75" t="s">
        <v>23</v>
      </c>
      <c r="B75">
        <f t="shared" si="66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 t="e">
        <f t="shared" ref="E75:F75" ca="1" si="80">D75-(D75-$G75)/($G$1-D$1)</f>
        <v>#N/A</v>
      </c>
      <c r="F75" s="114" t="e">
        <f t="shared" ca="1" si="80"/>
        <v>#N/A</v>
      </c>
      <c r="G75" s="111" t="e">
        <f ca="1">INDEX(OFFSET(_summary!$T$26,0,MATCH(MID(CELL("filename",$A$1),FIND("]",CELL("filename",$A$1))+1,255),_summary!$U$25:$AI$25,0),140,1),MATCH($A75,_summary!$U$26:$U$54,0))</f>
        <v>#N/A</v>
      </c>
      <c r="H75" s="112" t="e">
        <f t="shared" ca="1" si="72"/>
        <v>#N/A</v>
      </c>
      <c r="I75" s="112" t="e">
        <f t="shared" ca="1" si="72"/>
        <v>#N/A</v>
      </c>
      <c r="J75" s="112" t="e">
        <f t="shared" ca="1" si="72"/>
        <v>#N/A</v>
      </c>
      <c r="K75" s="112" t="e">
        <f t="shared" ca="1" si="72"/>
        <v>#N/A</v>
      </c>
      <c r="L75" s="112" t="e">
        <f t="shared" ca="1" si="72"/>
        <v>#N/A</v>
      </c>
      <c r="M75" s="111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25">
      <c r="A76" t="s">
        <v>24</v>
      </c>
      <c r="B76">
        <f t="shared" si="66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 t="e">
        <f t="shared" ref="E76:F76" ca="1" si="81">D76-(D76-$G76)/($G$1-D$1)</f>
        <v>#N/A</v>
      </c>
      <c r="F76" s="114" t="e">
        <f t="shared" ca="1" si="81"/>
        <v>#N/A</v>
      </c>
      <c r="G76" s="111" t="e">
        <f ca="1">INDEX(OFFSET(_summary!$T$26,0,MATCH(MID(CELL("filename",$A$1),FIND("]",CELL("filename",$A$1))+1,255),_summary!$U$25:$AI$25,0),140,1),MATCH($A76,_summary!$U$26:$U$54,0))</f>
        <v>#N/A</v>
      </c>
      <c r="H76" s="112" t="e">
        <f t="shared" ca="1" si="72"/>
        <v>#N/A</v>
      </c>
      <c r="I76" s="112" t="e">
        <f t="shared" ca="1" si="72"/>
        <v>#N/A</v>
      </c>
      <c r="J76" s="112" t="e">
        <f t="shared" ca="1" si="72"/>
        <v>#N/A</v>
      </c>
      <c r="K76" s="112" t="e">
        <f t="shared" ca="1" si="72"/>
        <v>#N/A</v>
      </c>
      <c r="L76" s="112" t="e">
        <f t="shared" ca="1" si="72"/>
        <v>#N/A</v>
      </c>
      <c r="M76" s="111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25">
      <c r="A77" t="s">
        <v>27</v>
      </c>
      <c r="B77">
        <f t="shared" si="66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 t="e">
        <f t="shared" ref="E77:F77" ca="1" si="82">D77-(D77-$G77)/($G$1-D$1)</f>
        <v>#N/A</v>
      </c>
      <c r="F77" s="114" t="e">
        <f t="shared" ca="1" si="82"/>
        <v>#N/A</v>
      </c>
      <c r="G77" s="111" t="e">
        <f ca="1">INDEX(OFFSET(_summary!$T$26,0,MATCH(MID(CELL("filename",$A$1),FIND("]",CELL("filename",$A$1))+1,255),_summary!$U$25:$AI$25,0),140,1),MATCH($A77,_summary!$U$26:$U$54,0))</f>
        <v>#N/A</v>
      </c>
      <c r="H77" s="112" t="e">
        <f t="shared" ca="1" si="72"/>
        <v>#N/A</v>
      </c>
      <c r="I77" s="112" t="e">
        <f t="shared" ca="1" si="72"/>
        <v>#N/A</v>
      </c>
      <c r="J77" s="112" t="e">
        <f t="shared" ca="1" si="72"/>
        <v>#N/A</v>
      </c>
      <c r="K77" s="112" t="e">
        <f t="shared" ca="1" si="72"/>
        <v>#N/A</v>
      </c>
      <c r="L77" s="112" t="e">
        <f t="shared" ca="1" si="72"/>
        <v>#N/A</v>
      </c>
      <c r="M77" s="111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25">
      <c r="A78" t="s">
        <v>29</v>
      </c>
      <c r="B78">
        <f t="shared" si="66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 t="e">
        <f t="shared" ref="E78:F78" ca="1" si="83">D78-(D78-$G78)/($G$1-D$1)</f>
        <v>#N/A</v>
      </c>
      <c r="F78" s="114" t="e">
        <f t="shared" ca="1" si="83"/>
        <v>#N/A</v>
      </c>
      <c r="G78" s="111" t="e">
        <f ca="1">INDEX(OFFSET(_summary!$T$26,0,MATCH(MID(CELL("filename",$A$1),FIND("]",CELL("filename",$A$1))+1,255),_summary!$U$25:$AI$25,0),140,1),MATCH($A78,_summary!$U$26:$U$54,0))</f>
        <v>#N/A</v>
      </c>
      <c r="H78" s="112" t="e">
        <f t="shared" ca="1" si="72"/>
        <v>#N/A</v>
      </c>
      <c r="I78" s="112" t="e">
        <f t="shared" ca="1" si="72"/>
        <v>#N/A</v>
      </c>
      <c r="J78" s="112" t="e">
        <f t="shared" ca="1" si="72"/>
        <v>#N/A</v>
      </c>
      <c r="K78" s="112" t="e">
        <f t="shared" ca="1" si="72"/>
        <v>#N/A</v>
      </c>
      <c r="L78" s="112" t="e">
        <f t="shared" ca="1" si="72"/>
        <v>#N/A</v>
      </c>
      <c r="M78" s="111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25">
      <c r="A79" t="s">
        <v>8</v>
      </c>
      <c r="B79">
        <f t="shared" si="66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 t="e">
        <f t="shared" ref="E79:F79" ca="1" si="84">D79-(D79-$G79)/($G$1-D$1)</f>
        <v>#N/A</v>
      </c>
      <c r="F79" s="114" t="e">
        <f t="shared" ca="1" si="84"/>
        <v>#N/A</v>
      </c>
      <c r="G79" s="111" t="e">
        <f ca="1">INDEX(OFFSET(_summary!$T$26,0,MATCH(MID(CELL("filename",$A$1),FIND("]",CELL("filename",$A$1))+1,255),_summary!$U$25:$AI$25,0),140,1),MATCH($A79,_summary!$U$26:$U$54,0))</f>
        <v>#N/A</v>
      </c>
      <c r="H79" s="112" t="e">
        <f t="shared" ca="1" si="72"/>
        <v>#N/A</v>
      </c>
      <c r="I79" s="112" t="e">
        <f t="shared" ca="1" si="72"/>
        <v>#N/A</v>
      </c>
      <c r="J79" s="112" t="e">
        <f t="shared" ca="1" si="72"/>
        <v>#N/A</v>
      </c>
      <c r="K79" s="112" t="e">
        <f t="shared" ca="1" si="72"/>
        <v>#N/A</v>
      </c>
      <c r="L79" s="112" t="e">
        <f t="shared" ca="1" si="72"/>
        <v>#N/A</v>
      </c>
      <c r="M79" s="111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25">
      <c r="A80" t="s">
        <v>6</v>
      </c>
      <c r="B80">
        <f t="shared" si="66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 t="e">
        <f t="shared" ref="E80:F80" ca="1" si="85">D80-(D80-$G80)/($G$1-D$1)</f>
        <v>#N/A</v>
      </c>
      <c r="F80" s="114" t="e">
        <f t="shared" ca="1" si="85"/>
        <v>#N/A</v>
      </c>
      <c r="G80" s="111" t="e">
        <f ca="1">INDEX(OFFSET(_summary!$T$26,0,MATCH(MID(CELL("filename",$A$1),FIND("]",CELL("filename",$A$1))+1,255),_summary!$U$25:$AI$25,0),140,1),MATCH($A80,_summary!$U$26:$U$54,0))</f>
        <v>#N/A</v>
      </c>
      <c r="H80" s="112" t="e">
        <f t="shared" ca="1" si="72"/>
        <v>#N/A</v>
      </c>
      <c r="I80" s="112" t="e">
        <f t="shared" ca="1" si="72"/>
        <v>#N/A</v>
      </c>
      <c r="J80" s="112" t="e">
        <f t="shared" ca="1" si="72"/>
        <v>#N/A</v>
      </c>
      <c r="K80" s="112" t="e">
        <f t="shared" ca="1" si="72"/>
        <v>#N/A</v>
      </c>
      <c r="L80" s="112" t="e">
        <f t="shared" ca="1" si="72"/>
        <v>#N/A</v>
      </c>
      <c r="M80" s="111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25">
      <c r="A81" t="s">
        <v>21</v>
      </c>
      <c r="B81">
        <f t="shared" si="66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 t="e">
        <f t="shared" ref="E81:F81" ca="1" si="86">D81-(D81-$G81)/($G$1-D$1)</f>
        <v>#N/A</v>
      </c>
      <c r="F81" s="114" t="e">
        <f t="shared" ca="1" si="86"/>
        <v>#N/A</v>
      </c>
      <c r="G81" s="111" t="e">
        <f ca="1">INDEX(OFFSET(_summary!$T$26,0,MATCH(MID(CELL("filename",$A$1),FIND("]",CELL("filename",$A$1))+1,255),_summary!$U$25:$AI$25,0),140,1),MATCH($A81,_summary!$U$26:$U$54,0))</f>
        <v>#N/A</v>
      </c>
      <c r="H81" s="112" t="e">
        <f t="shared" ca="1" si="72"/>
        <v>#N/A</v>
      </c>
      <c r="I81" s="112" t="e">
        <f t="shared" ca="1" si="72"/>
        <v>#N/A</v>
      </c>
      <c r="J81" s="112" t="e">
        <f t="shared" ca="1" si="72"/>
        <v>#N/A</v>
      </c>
      <c r="K81" s="112" t="e">
        <f t="shared" ca="1" si="72"/>
        <v>#N/A</v>
      </c>
      <c r="L81" s="112" t="e">
        <f t="shared" ca="1" si="72"/>
        <v>#N/A</v>
      </c>
      <c r="M81" s="111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25">
      <c r="A82" t="s">
        <v>10</v>
      </c>
      <c r="B82">
        <f t="shared" si="66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 t="e">
        <f t="shared" ref="E82:F82" ca="1" si="87">D82-(D82-$G82)/($G$1-D$1)</f>
        <v>#N/A</v>
      </c>
      <c r="F82" s="114" t="e">
        <f t="shared" ca="1" si="87"/>
        <v>#N/A</v>
      </c>
      <c r="G82" s="111" t="e">
        <f ca="1">INDEX(OFFSET(_summary!$T$26,0,MATCH(MID(CELL("filename",$A$1),FIND("]",CELL("filename",$A$1))+1,255),_summary!$U$25:$AI$25,0),140,1),MATCH($A82,_summary!$U$26:$U$54,0))</f>
        <v>#N/A</v>
      </c>
      <c r="H82" s="112" t="e">
        <f t="shared" ca="1" si="72"/>
        <v>#N/A</v>
      </c>
      <c r="I82" s="112" t="e">
        <f t="shared" ca="1" si="72"/>
        <v>#N/A</v>
      </c>
      <c r="J82" s="112" t="e">
        <f t="shared" ca="1" si="72"/>
        <v>#N/A</v>
      </c>
      <c r="K82" s="112" t="e">
        <f t="shared" ca="1" si="72"/>
        <v>#N/A</v>
      </c>
      <c r="L82" s="112" t="e">
        <f t="shared" ca="1" si="72"/>
        <v>#N/A</v>
      </c>
      <c r="M82" s="111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25">
      <c r="A83" t="s">
        <v>20</v>
      </c>
      <c r="B83">
        <f t="shared" si="66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 t="e">
        <f t="shared" ref="E83:F83" ca="1" si="88">D83-(D83-$G83)/($G$1-D$1)</f>
        <v>#N/A</v>
      </c>
      <c r="F83" s="114" t="e">
        <f t="shared" ca="1" si="88"/>
        <v>#N/A</v>
      </c>
      <c r="G83" s="111" t="e">
        <f ca="1">INDEX(OFFSET(_summary!$T$26,0,MATCH(MID(CELL("filename",$A$1),FIND("]",CELL("filename",$A$1))+1,255),_summary!$U$25:$AI$25,0),140,1),MATCH($A83,_summary!$U$26:$U$54,0))</f>
        <v>#N/A</v>
      </c>
      <c r="H83" s="112" t="e">
        <f t="shared" ref="H83:L98" ca="1" si="89">G83-5*(G83-$M83)/($M$1-G$1)</f>
        <v>#N/A</v>
      </c>
      <c r="I83" s="112" t="e">
        <f t="shared" ca="1" si="89"/>
        <v>#N/A</v>
      </c>
      <c r="J83" s="112" t="e">
        <f t="shared" ca="1" si="89"/>
        <v>#N/A</v>
      </c>
      <c r="K83" s="112" t="e">
        <f t="shared" ca="1" si="89"/>
        <v>#N/A</v>
      </c>
      <c r="L83" s="112" t="e">
        <f t="shared" ca="1" si="89"/>
        <v>#N/A</v>
      </c>
      <c r="M83" s="111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25">
      <c r="A84" t="s">
        <v>26</v>
      </c>
      <c r="B84">
        <f t="shared" si="66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 t="e">
        <f t="shared" ref="E84:F84" ca="1" si="90">D84-(D84-$G84)/($G$1-D$1)</f>
        <v>#N/A</v>
      </c>
      <c r="F84" s="114" t="e">
        <f t="shared" ca="1" si="90"/>
        <v>#N/A</v>
      </c>
      <c r="G84" s="111" t="e">
        <f ca="1">INDEX(OFFSET(_summary!$T$26,0,MATCH(MID(CELL("filename",$A$1),FIND("]",CELL("filename",$A$1))+1,255),_summary!$U$25:$AI$25,0),140,1),MATCH($A84,_summary!$U$26:$U$54,0))</f>
        <v>#N/A</v>
      </c>
      <c r="H84" s="112" t="e">
        <f t="shared" ca="1" si="89"/>
        <v>#N/A</v>
      </c>
      <c r="I84" s="112" t="e">
        <f t="shared" ca="1" si="89"/>
        <v>#N/A</v>
      </c>
      <c r="J84" s="112" t="e">
        <f t="shared" ca="1" si="89"/>
        <v>#N/A</v>
      </c>
      <c r="K84" s="112" t="e">
        <f t="shared" ca="1" si="89"/>
        <v>#N/A</v>
      </c>
      <c r="L84" s="112" t="e">
        <f t="shared" ca="1" si="89"/>
        <v>#N/A</v>
      </c>
      <c r="M84" s="111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25">
      <c r="A85" t="s">
        <v>7</v>
      </c>
      <c r="B85">
        <f t="shared" si="66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 t="e">
        <f t="shared" ref="E85:F85" ca="1" si="91">D85-(D85-$G85)/($G$1-D$1)</f>
        <v>#N/A</v>
      </c>
      <c r="F85" s="114" t="e">
        <f t="shared" ca="1" si="91"/>
        <v>#N/A</v>
      </c>
      <c r="G85" s="111" t="e">
        <f ca="1">INDEX(OFFSET(_summary!$T$26,0,MATCH(MID(CELL("filename",$A$1),FIND("]",CELL("filename",$A$1))+1,255),_summary!$U$25:$AI$25,0),140,1),MATCH($A85,_summary!$U$26:$U$54,0))</f>
        <v>#N/A</v>
      </c>
      <c r="H85" s="112" t="e">
        <f t="shared" ca="1" si="89"/>
        <v>#N/A</v>
      </c>
      <c r="I85" s="112" t="e">
        <f t="shared" ca="1" si="89"/>
        <v>#N/A</v>
      </c>
      <c r="J85" s="112" t="e">
        <f t="shared" ca="1" si="89"/>
        <v>#N/A</v>
      </c>
      <c r="K85" s="112" t="e">
        <f t="shared" ca="1" si="89"/>
        <v>#N/A</v>
      </c>
      <c r="L85" s="112" t="e">
        <f t="shared" ca="1" si="89"/>
        <v>#N/A</v>
      </c>
      <c r="M85" s="111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25">
      <c r="A86" t="s">
        <v>9</v>
      </c>
      <c r="B86">
        <f t="shared" si="66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 t="e">
        <f t="shared" ref="E86:F86" ca="1" si="92">D86-(D86-$G86)/($G$1-D$1)</f>
        <v>#N/A</v>
      </c>
      <c r="F86" s="114" t="e">
        <f t="shared" ca="1" si="92"/>
        <v>#N/A</v>
      </c>
      <c r="G86" s="111" t="e">
        <f ca="1">INDEX(OFFSET(_summary!$T$26,0,MATCH(MID(CELL("filename",$A$1),FIND("]",CELL("filename",$A$1))+1,255),_summary!$U$25:$AI$25,0),140,1),MATCH($A86,_summary!$U$26:$U$54,0))</f>
        <v>#N/A</v>
      </c>
      <c r="H86" s="112" t="e">
        <f t="shared" ca="1" si="89"/>
        <v>#N/A</v>
      </c>
      <c r="I86" s="112" t="e">
        <f t="shared" ca="1" si="89"/>
        <v>#N/A</v>
      </c>
      <c r="J86" s="112" t="e">
        <f t="shared" ca="1" si="89"/>
        <v>#N/A</v>
      </c>
      <c r="K86" s="112" t="e">
        <f t="shared" ca="1" si="89"/>
        <v>#N/A</v>
      </c>
      <c r="L86" s="112" t="e">
        <f t="shared" ca="1" si="89"/>
        <v>#N/A</v>
      </c>
      <c r="M86" s="111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25">
      <c r="A87" t="s">
        <v>14</v>
      </c>
      <c r="B87">
        <f t="shared" si="66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 t="e">
        <f t="shared" ref="E87:F87" ca="1" si="93">D87-(D87-$G87)/($G$1-D$1)</f>
        <v>#N/A</v>
      </c>
      <c r="F87" s="114" t="e">
        <f t="shared" ca="1" si="93"/>
        <v>#N/A</v>
      </c>
      <c r="G87" s="111" t="e">
        <f ca="1">INDEX(OFFSET(_summary!$T$26,0,MATCH(MID(CELL("filename",$A$1),FIND("]",CELL("filename",$A$1))+1,255),_summary!$U$25:$AI$25,0),140,1),MATCH($A87,_summary!$U$26:$U$54,0))</f>
        <v>#N/A</v>
      </c>
      <c r="H87" s="112" t="e">
        <f t="shared" ca="1" si="89"/>
        <v>#N/A</v>
      </c>
      <c r="I87" s="112" t="e">
        <f t="shared" ca="1" si="89"/>
        <v>#N/A</v>
      </c>
      <c r="J87" s="112" t="e">
        <f t="shared" ca="1" si="89"/>
        <v>#N/A</v>
      </c>
      <c r="K87" s="112" t="e">
        <f t="shared" ca="1" si="89"/>
        <v>#N/A</v>
      </c>
      <c r="L87" s="112" t="e">
        <f t="shared" ca="1" si="89"/>
        <v>#N/A</v>
      </c>
      <c r="M87" s="111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25">
      <c r="A88" t="s">
        <v>4</v>
      </c>
      <c r="B88">
        <f t="shared" si="66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 t="e">
        <f t="shared" ref="E88:F88" ca="1" si="94">D88-(D88-$G88)/($G$1-D$1)</f>
        <v>#N/A</v>
      </c>
      <c r="F88" s="114" t="e">
        <f t="shared" ca="1" si="94"/>
        <v>#N/A</v>
      </c>
      <c r="G88" s="111" t="e">
        <f ca="1">INDEX(OFFSET(_summary!$T$26,0,MATCH(MID(CELL("filename",$A$1),FIND("]",CELL("filename",$A$1))+1,255),_summary!$U$25:$AI$25,0),140,1),MATCH($A88,_summary!$U$26:$U$54,0))</f>
        <v>#N/A</v>
      </c>
      <c r="H88" s="112" t="e">
        <f t="shared" ca="1" si="89"/>
        <v>#N/A</v>
      </c>
      <c r="I88" s="112" t="e">
        <f t="shared" ca="1" si="89"/>
        <v>#N/A</v>
      </c>
      <c r="J88" s="112" t="e">
        <f t="shared" ca="1" si="89"/>
        <v>#N/A</v>
      </c>
      <c r="K88" s="112" t="e">
        <f t="shared" ca="1" si="89"/>
        <v>#N/A</v>
      </c>
      <c r="L88" s="112" t="e">
        <f t="shared" ca="1" si="89"/>
        <v>#N/A</v>
      </c>
      <c r="M88" s="111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25">
      <c r="A89" t="s">
        <v>12</v>
      </c>
      <c r="B89">
        <f t="shared" si="66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 t="e">
        <f t="shared" ref="E89:F89" ca="1" si="95">D89-(D89-$G89)/($G$1-D$1)</f>
        <v>#N/A</v>
      </c>
      <c r="F89" s="114" t="e">
        <f t="shared" ca="1" si="95"/>
        <v>#N/A</v>
      </c>
      <c r="G89" s="111" t="e">
        <f ca="1">INDEX(OFFSET(_summary!$T$26,0,MATCH(MID(CELL("filename",$A$1),FIND("]",CELL("filename",$A$1))+1,255),_summary!$U$25:$AI$25,0),140,1),MATCH($A89,_summary!$U$26:$U$54,0))</f>
        <v>#N/A</v>
      </c>
      <c r="H89" s="112" t="e">
        <f t="shared" ca="1" si="89"/>
        <v>#N/A</v>
      </c>
      <c r="I89" s="112" t="e">
        <f t="shared" ca="1" si="89"/>
        <v>#N/A</v>
      </c>
      <c r="J89" s="112" t="e">
        <f t="shared" ca="1" si="89"/>
        <v>#N/A</v>
      </c>
      <c r="K89" s="112" t="e">
        <f t="shared" ca="1" si="89"/>
        <v>#N/A</v>
      </c>
      <c r="L89" s="112" t="e">
        <f t="shared" ca="1" si="89"/>
        <v>#N/A</v>
      </c>
      <c r="M89" s="111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25">
      <c r="A90" t="s">
        <v>1</v>
      </c>
      <c r="B90">
        <f t="shared" si="66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 t="e">
        <f t="shared" ref="E90:F90" ca="1" si="96">D90-(D90-$G90)/($G$1-D$1)</f>
        <v>#N/A</v>
      </c>
      <c r="F90" s="114" t="e">
        <f t="shared" ca="1" si="96"/>
        <v>#N/A</v>
      </c>
      <c r="G90" s="111" t="e">
        <f ca="1">INDEX(OFFSET(_summary!$T$26,0,MATCH(MID(CELL("filename",$A$1),FIND("]",CELL("filename",$A$1))+1,255),_summary!$U$25:$AI$25,0),140,1),MATCH($A90,_summary!$U$26:$U$54,0))</f>
        <v>#N/A</v>
      </c>
      <c r="H90" s="112" t="e">
        <f t="shared" ca="1" si="89"/>
        <v>#N/A</v>
      </c>
      <c r="I90" s="112" t="e">
        <f t="shared" ca="1" si="89"/>
        <v>#N/A</v>
      </c>
      <c r="J90" s="112" t="e">
        <f t="shared" ca="1" si="89"/>
        <v>#N/A</v>
      </c>
      <c r="K90" s="112" t="e">
        <f t="shared" ca="1" si="89"/>
        <v>#N/A</v>
      </c>
      <c r="L90" s="112" t="e">
        <f t="shared" ca="1" si="89"/>
        <v>#N/A</v>
      </c>
      <c r="M90" s="111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25">
      <c r="A91" t="s">
        <v>19</v>
      </c>
      <c r="B91">
        <f t="shared" si="66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 t="e">
        <f t="shared" ref="E91:F91" ca="1" si="97">D91-(D91-$G91)/($G$1-D$1)</f>
        <v>#N/A</v>
      </c>
      <c r="F91" s="114" t="e">
        <f t="shared" ca="1" si="97"/>
        <v>#N/A</v>
      </c>
      <c r="G91" s="111" t="e">
        <f ca="1">INDEX(OFFSET(_summary!$T$26,0,MATCH(MID(CELL("filename",$A$1),FIND("]",CELL("filename",$A$1))+1,255),_summary!$U$25:$AI$25,0),140,1),MATCH($A91,_summary!$U$26:$U$54,0))</f>
        <v>#N/A</v>
      </c>
      <c r="H91" s="112" t="e">
        <f t="shared" ca="1" si="89"/>
        <v>#N/A</v>
      </c>
      <c r="I91" s="112" t="e">
        <f t="shared" ca="1" si="89"/>
        <v>#N/A</v>
      </c>
      <c r="J91" s="112" t="e">
        <f t="shared" ca="1" si="89"/>
        <v>#N/A</v>
      </c>
      <c r="K91" s="112" t="e">
        <f t="shared" ca="1" si="89"/>
        <v>#N/A</v>
      </c>
      <c r="L91" s="112" t="e">
        <f t="shared" ca="1" si="89"/>
        <v>#N/A</v>
      </c>
      <c r="M91" s="111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25">
      <c r="A92" t="s">
        <v>22</v>
      </c>
      <c r="B92">
        <f t="shared" si="66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 t="e">
        <f t="shared" ref="E92:F92" ca="1" si="98">D92-(D92-$G92)/($G$1-D$1)</f>
        <v>#N/A</v>
      </c>
      <c r="F92" s="114" t="e">
        <f t="shared" ca="1" si="98"/>
        <v>#N/A</v>
      </c>
      <c r="G92" s="111" t="e">
        <f ca="1">INDEX(OFFSET(_summary!$T$26,0,MATCH(MID(CELL("filename",$A$1),FIND("]",CELL("filename",$A$1))+1,255),_summary!$U$25:$AI$25,0),140,1),MATCH($A92,_summary!$U$26:$U$54,0))</f>
        <v>#N/A</v>
      </c>
      <c r="H92" s="112" t="e">
        <f t="shared" ca="1" si="89"/>
        <v>#N/A</v>
      </c>
      <c r="I92" s="112" t="e">
        <f t="shared" ca="1" si="89"/>
        <v>#N/A</v>
      </c>
      <c r="J92" s="112" t="e">
        <f t="shared" ca="1" si="89"/>
        <v>#N/A</v>
      </c>
      <c r="K92" s="112" t="e">
        <f t="shared" ca="1" si="89"/>
        <v>#N/A</v>
      </c>
      <c r="L92" s="112" t="e">
        <f t="shared" ca="1" si="89"/>
        <v>#N/A</v>
      </c>
      <c r="M92" s="111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25">
      <c r="A93" t="s">
        <v>28</v>
      </c>
      <c r="B93">
        <f t="shared" si="66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 t="e">
        <f t="shared" ref="E93:F93" ca="1" si="99">D93-(D93-$G93)/($G$1-D$1)</f>
        <v>#N/A</v>
      </c>
      <c r="F93" s="114" t="e">
        <f t="shared" ca="1" si="99"/>
        <v>#N/A</v>
      </c>
      <c r="G93" s="111" t="e">
        <f ca="1">INDEX(OFFSET(_summary!$T$26,0,MATCH(MID(CELL("filename",$A$1),FIND("]",CELL("filename",$A$1))+1,255),_summary!$U$25:$AI$25,0),140,1),MATCH($A93,_summary!$U$26:$U$54,0))</f>
        <v>#N/A</v>
      </c>
      <c r="H93" s="112" t="e">
        <f t="shared" ca="1" si="89"/>
        <v>#N/A</v>
      </c>
      <c r="I93" s="112" t="e">
        <f t="shared" ca="1" si="89"/>
        <v>#N/A</v>
      </c>
      <c r="J93" s="112" t="e">
        <f t="shared" ca="1" si="89"/>
        <v>#N/A</v>
      </c>
      <c r="K93" s="112" t="e">
        <f t="shared" ca="1" si="89"/>
        <v>#N/A</v>
      </c>
      <c r="L93" s="112" t="e">
        <f t="shared" ca="1" si="89"/>
        <v>#N/A</v>
      </c>
      <c r="M93" s="111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25">
      <c r="A94" t="s">
        <v>13</v>
      </c>
      <c r="B94">
        <f t="shared" si="66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 t="e">
        <f t="shared" ref="E94:F94" ca="1" si="100">D94-(D94-$G94)/($G$1-D$1)</f>
        <v>#N/A</v>
      </c>
      <c r="F94" s="114" t="e">
        <f t="shared" ca="1" si="100"/>
        <v>#N/A</v>
      </c>
      <c r="G94" s="111" t="e">
        <f ca="1">INDEX(OFFSET(_summary!$T$26,0,MATCH(MID(CELL("filename",$A$1),FIND("]",CELL("filename",$A$1))+1,255),_summary!$U$25:$AI$25,0),140,1),MATCH($A94,_summary!$U$26:$U$54,0))</f>
        <v>#N/A</v>
      </c>
      <c r="H94" s="112" t="e">
        <f t="shared" ca="1" si="89"/>
        <v>#N/A</v>
      </c>
      <c r="I94" s="112" t="e">
        <f t="shared" ca="1" si="89"/>
        <v>#N/A</v>
      </c>
      <c r="J94" s="112" t="e">
        <f t="shared" ca="1" si="89"/>
        <v>#N/A</v>
      </c>
      <c r="K94" s="112" t="e">
        <f t="shared" ca="1" si="89"/>
        <v>#N/A</v>
      </c>
      <c r="L94" s="112" t="e">
        <f t="shared" ca="1" si="89"/>
        <v>#N/A</v>
      </c>
      <c r="M94" s="111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25">
      <c r="A95" t="s">
        <v>17</v>
      </c>
      <c r="B95">
        <f t="shared" ref="B95:B117" si="101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 t="e">
        <f t="shared" ref="E95:F95" ca="1" si="102">D95-(D95-$G95)/($G$1-D$1)</f>
        <v>#N/A</v>
      </c>
      <c r="F95" s="114" t="e">
        <f t="shared" ca="1" si="102"/>
        <v>#N/A</v>
      </c>
      <c r="G95" s="111" t="e">
        <f ca="1">INDEX(OFFSET(_summary!$T$26,0,MATCH(MID(CELL("filename",$A$1),FIND("]",CELL("filename",$A$1))+1,255),_summary!$U$25:$AI$25,0),140,1),MATCH($A95,_summary!$U$26:$U$54,0))</f>
        <v>#N/A</v>
      </c>
      <c r="H95" s="112" t="e">
        <f t="shared" ca="1" si="89"/>
        <v>#N/A</v>
      </c>
      <c r="I95" s="112" t="e">
        <f t="shared" ca="1" si="89"/>
        <v>#N/A</v>
      </c>
      <c r="J95" s="112" t="e">
        <f t="shared" ca="1" si="89"/>
        <v>#N/A</v>
      </c>
      <c r="K95" s="112" t="e">
        <f t="shared" ca="1" si="89"/>
        <v>#N/A</v>
      </c>
      <c r="L95" s="112" t="e">
        <f t="shared" ca="1" si="89"/>
        <v>#N/A</v>
      </c>
      <c r="M95" s="111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25">
      <c r="A96" t="s">
        <v>25</v>
      </c>
      <c r="B96">
        <f t="shared" si="101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 t="e">
        <f t="shared" ref="E96:F96" ca="1" si="103">D96-(D96-$G96)/($G$1-D$1)</f>
        <v>#N/A</v>
      </c>
      <c r="F96" s="114" t="e">
        <f t="shared" ca="1" si="103"/>
        <v>#N/A</v>
      </c>
      <c r="G96" s="111" t="e">
        <f ca="1">INDEX(OFFSET(_summary!$T$26,0,MATCH(MID(CELL("filename",$A$1),FIND("]",CELL("filename",$A$1))+1,255),_summary!$U$25:$AI$25,0),140,1),MATCH($A96,_summary!$U$26:$U$54,0))</f>
        <v>#N/A</v>
      </c>
      <c r="H96" s="112" t="e">
        <f t="shared" ca="1" si="89"/>
        <v>#N/A</v>
      </c>
      <c r="I96" s="112" t="e">
        <f t="shared" ca="1" si="89"/>
        <v>#N/A</v>
      </c>
      <c r="J96" s="112" t="e">
        <f t="shared" ca="1" si="89"/>
        <v>#N/A</v>
      </c>
      <c r="K96" s="112" t="e">
        <f t="shared" ca="1" si="89"/>
        <v>#N/A</v>
      </c>
      <c r="L96" s="112" t="e">
        <f t="shared" ca="1" si="89"/>
        <v>#N/A</v>
      </c>
      <c r="M96" s="111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25">
      <c r="A97" t="s">
        <v>11</v>
      </c>
      <c r="B97">
        <f t="shared" si="101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 t="e">
        <f t="shared" ref="E97:F97" ca="1" si="104">D97-(D97-$G97)/($G$1-D$1)</f>
        <v>#N/A</v>
      </c>
      <c r="F97" s="114" t="e">
        <f t="shared" ca="1" si="104"/>
        <v>#N/A</v>
      </c>
      <c r="G97" s="111" t="e">
        <f ca="1">INDEX(OFFSET(_summary!$T$26,0,MATCH(MID(CELL("filename",$A$1),FIND("]",CELL("filename",$A$1))+1,255),_summary!$U$25:$AI$25,0),140,1),MATCH($A97,_summary!$U$26:$U$54,0))</f>
        <v>#N/A</v>
      </c>
      <c r="H97" s="112" t="e">
        <f t="shared" ca="1" si="89"/>
        <v>#N/A</v>
      </c>
      <c r="I97" s="112" t="e">
        <f t="shared" ca="1" si="89"/>
        <v>#N/A</v>
      </c>
      <c r="J97" s="112" t="e">
        <f t="shared" ca="1" si="89"/>
        <v>#N/A</v>
      </c>
      <c r="K97" s="112" t="e">
        <f t="shared" ca="1" si="89"/>
        <v>#N/A</v>
      </c>
      <c r="L97" s="112" t="e">
        <f t="shared" ca="1" si="89"/>
        <v>#N/A</v>
      </c>
      <c r="M97" s="111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25">
      <c r="A98" t="s">
        <v>3</v>
      </c>
      <c r="B98">
        <f t="shared" si="101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 t="e">
        <f t="shared" ref="E98:F98" ca="1" si="105">D98-(D98-$G98)/($G$1-D$1)</f>
        <v>#N/A</v>
      </c>
      <c r="F98" s="114" t="e">
        <f t="shared" ca="1" si="105"/>
        <v>#N/A</v>
      </c>
      <c r="G98" s="111" t="e">
        <f ca="1">INDEX(OFFSET(_summary!$T$26,0,MATCH(MID(CELL("filename",$A$1),FIND("]",CELL("filename",$A$1))+1,255),_summary!$U$25:$AI$25,0),140,1),MATCH($A98,_summary!$U$26:$U$54,0))</f>
        <v>#N/A</v>
      </c>
      <c r="H98" s="112" t="e">
        <f t="shared" ca="1" si="89"/>
        <v>#N/A</v>
      </c>
      <c r="I98" s="112" t="e">
        <f t="shared" ca="1" si="89"/>
        <v>#N/A</v>
      </c>
      <c r="J98" s="112" t="e">
        <f t="shared" ca="1" si="89"/>
        <v>#N/A</v>
      </c>
      <c r="K98" s="112" t="e">
        <f t="shared" ca="1" si="89"/>
        <v>#N/A</v>
      </c>
      <c r="L98" s="112" t="e">
        <f t="shared" ca="1" si="89"/>
        <v>#N/A</v>
      </c>
      <c r="M98" s="111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25">
      <c r="A99" t="s">
        <v>2</v>
      </c>
      <c r="B99">
        <f t="shared" si="101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 t="e">
        <f t="shared" ref="E99:F99" ca="1" si="106">D99-(D99-$G99)/($G$1-D$1)</f>
        <v>#N/A</v>
      </c>
      <c r="F99" s="114" t="e">
        <f t="shared" ca="1" si="106"/>
        <v>#N/A</v>
      </c>
      <c r="G99" s="111" t="e">
        <f ca="1">INDEX(OFFSET(_summary!$T$26,0,MATCH(MID(CELL("filename",$A$1),FIND("]",CELL("filename",$A$1))+1,255),_summary!$U$25:$AI$25,0),140,1),MATCH($A99,_summary!$U$26:$U$54,0))</f>
        <v>#N/A</v>
      </c>
      <c r="H99" s="112" t="e">
        <f t="shared" ref="H99:L114" ca="1" si="107">G99-5*(G99-$M99)/($M$1-G$1)</f>
        <v>#N/A</v>
      </c>
      <c r="I99" s="112" t="e">
        <f t="shared" ca="1" si="107"/>
        <v>#N/A</v>
      </c>
      <c r="J99" s="112" t="e">
        <f t="shared" ca="1" si="107"/>
        <v>#N/A</v>
      </c>
      <c r="K99" s="112" t="e">
        <f t="shared" ca="1" si="107"/>
        <v>#N/A</v>
      </c>
      <c r="L99" s="112" t="e">
        <f t="shared" ca="1" si="107"/>
        <v>#N/A</v>
      </c>
      <c r="M99" s="111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25">
      <c r="A100" t="s">
        <v>16</v>
      </c>
      <c r="B100">
        <f t="shared" si="101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 t="e">
        <f t="shared" ref="E100:F100" ca="1" si="108">D100-(D100-$G100)/($G$1-D$1)</f>
        <v>#N/A</v>
      </c>
      <c r="F100" s="114" t="e">
        <f t="shared" ca="1" si="108"/>
        <v>#N/A</v>
      </c>
      <c r="G100" s="111" t="e">
        <f ca="1">INDEX(OFFSET(_summary!$T$26,0,MATCH(MID(CELL("filename",$A$1),FIND("]",CELL("filename",$A$1))+1,255),_summary!$U$25:$AI$25,0),140,1),MATCH($A100,_summary!$U$26:$U$54,0))</f>
        <v>#N/A</v>
      </c>
      <c r="H100" s="112" t="e">
        <f t="shared" ca="1" si="107"/>
        <v>#N/A</v>
      </c>
      <c r="I100" s="112" t="e">
        <f t="shared" ca="1" si="107"/>
        <v>#N/A</v>
      </c>
      <c r="J100" s="112" t="e">
        <f t="shared" ca="1" si="107"/>
        <v>#N/A</v>
      </c>
      <c r="K100" s="112" t="e">
        <f t="shared" ca="1" si="107"/>
        <v>#N/A</v>
      </c>
      <c r="L100" s="112" t="e">
        <f t="shared" ca="1" si="107"/>
        <v>#N/A</v>
      </c>
      <c r="M100" s="111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25">
      <c r="A101" t="s">
        <v>15</v>
      </c>
      <c r="B101">
        <f t="shared" si="101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 t="e">
        <f t="shared" ref="E101:F101" ca="1" si="109">D101-(D101-$G101)/($G$1-D$1)</f>
        <v>#N/A</v>
      </c>
      <c r="F101" s="114" t="e">
        <f t="shared" ca="1" si="109"/>
        <v>#N/A</v>
      </c>
      <c r="G101" s="111" t="e">
        <f ca="1">INDEX(OFFSET(_summary!$T$26,0,MATCH(MID(CELL("filename",$A$1),FIND("]",CELL("filename",$A$1))+1,255),_summary!$U$25:$AI$25,0),140,1),MATCH($A101,_summary!$U$26:$U$54,0))</f>
        <v>#N/A</v>
      </c>
      <c r="H101" s="112" t="e">
        <f t="shared" ca="1" si="107"/>
        <v>#N/A</v>
      </c>
      <c r="I101" s="112" t="e">
        <f t="shared" ca="1" si="107"/>
        <v>#N/A</v>
      </c>
      <c r="J101" s="112" t="e">
        <f t="shared" ca="1" si="107"/>
        <v>#N/A</v>
      </c>
      <c r="K101" s="112" t="e">
        <f t="shared" ca="1" si="107"/>
        <v>#N/A</v>
      </c>
      <c r="L101" s="112" t="e">
        <f t="shared" ca="1" si="107"/>
        <v>#N/A</v>
      </c>
      <c r="M101" s="111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25">
      <c r="A102" t="s">
        <v>18</v>
      </c>
      <c r="B102">
        <f t="shared" si="101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 t="e">
        <f t="shared" ref="E102:F102" ca="1" si="110">D102-(D102-$G102)/($G$1-D$1)</f>
        <v>#N/A</v>
      </c>
      <c r="F102" s="114" t="e">
        <f t="shared" ca="1" si="110"/>
        <v>#N/A</v>
      </c>
      <c r="G102" s="111" t="e">
        <f ca="1">INDEX(OFFSET(_summary!$T$26,0,MATCH(MID(CELL("filename",$A$1),FIND("]",CELL("filename",$A$1))+1,255),_summary!$U$25:$AI$25,0),140,1),MATCH($A102,_summary!$U$26:$U$54,0))</f>
        <v>#N/A</v>
      </c>
      <c r="H102" s="112" t="e">
        <f t="shared" ca="1" si="107"/>
        <v>#N/A</v>
      </c>
      <c r="I102" s="112" t="e">
        <f t="shared" ca="1" si="107"/>
        <v>#N/A</v>
      </c>
      <c r="J102" s="112" t="e">
        <f t="shared" ca="1" si="107"/>
        <v>#N/A</v>
      </c>
      <c r="K102" s="112" t="e">
        <f t="shared" ca="1" si="107"/>
        <v>#N/A</v>
      </c>
      <c r="L102" s="112" t="e">
        <f t="shared" ca="1" si="107"/>
        <v>#N/A</v>
      </c>
      <c r="M102" s="111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25">
      <c r="A103" t="s">
        <v>5</v>
      </c>
      <c r="B103">
        <f t="shared" si="101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 t="e">
        <f t="shared" ref="E103:F103" ca="1" si="111">D103-(D103-$G103)/($G$1-D$1)</f>
        <v>#N/A</v>
      </c>
      <c r="F103" s="114" t="e">
        <f t="shared" ca="1" si="111"/>
        <v>#N/A</v>
      </c>
      <c r="G103" s="111" t="e">
        <f ca="1">INDEX(OFFSET(_summary!$T$26,0,MATCH(MID(CELL("filename",$A$1),FIND("]",CELL("filename",$A$1))+1,255),_summary!$U$25:$AI$25,0),140,1),MATCH($A103,_summary!$U$26:$U$54,0))</f>
        <v>#N/A</v>
      </c>
      <c r="H103" s="112" t="e">
        <f t="shared" ca="1" si="107"/>
        <v>#N/A</v>
      </c>
      <c r="I103" s="112" t="e">
        <f t="shared" ca="1" si="107"/>
        <v>#N/A</v>
      </c>
      <c r="J103" s="112" t="e">
        <f t="shared" ca="1" si="107"/>
        <v>#N/A</v>
      </c>
      <c r="K103" s="112" t="e">
        <f t="shared" ca="1" si="107"/>
        <v>#N/A</v>
      </c>
      <c r="L103" s="112" t="e">
        <f t="shared" ca="1" si="107"/>
        <v>#N/A</v>
      </c>
      <c r="M103" s="111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25">
      <c r="A104" t="s">
        <v>23</v>
      </c>
      <c r="B104">
        <f t="shared" si="101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 t="e">
        <f t="shared" ref="E104:F104" ca="1" si="112">D104-(D104-$G104)/($G$1-D$1)</f>
        <v>#N/A</v>
      </c>
      <c r="F104" s="114" t="e">
        <f t="shared" ca="1" si="112"/>
        <v>#N/A</v>
      </c>
      <c r="G104" s="111" t="e">
        <f ca="1">INDEX(OFFSET(_summary!$T$26,0,MATCH(MID(CELL("filename",$A$1),FIND("]",CELL("filename",$A$1))+1,255),_summary!$U$25:$AI$25,0),140,1),MATCH($A104,_summary!$U$26:$U$54,0))</f>
        <v>#N/A</v>
      </c>
      <c r="H104" s="112" t="e">
        <f t="shared" ca="1" si="107"/>
        <v>#N/A</v>
      </c>
      <c r="I104" s="112" t="e">
        <f t="shared" ca="1" si="107"/>
        <v>#N/A</v>
      </c>
      <c r="J104" s="112" t="e">
        <f t="shared" ca="1" si="107"/>
        <v>#N/A</v>
      </c>
      <c r="K104" s="112" t="e">
        <f t="shared" ca="1" si="107"/>
        <v>#N/A</v>
      </c>
      <c r="L104" s="112" t="e">
        <f t="shared" ca="1" si="107"/>
        <v>#N/A</v>
      </c>
      <c r="M104" s="111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25">
      <c r="A105" t="s">
        <v>24</v>
      </c>
      <c r="B105">
        <f t="shared" si="101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 t="e">
        <f t="shared" ref="E105:F105" ca="1" si="113">D105-(D105-$G105)/($G$1-D$1)</f>
        <v>#N/A</v>
      </c>
      <c r="F105" s="114" t="e">
        <f t="shared" ca="1" si="113"/>
        <v>#N/A</v>
      </c>
      <c r="G105" s="111" t="e">
        <f ca="1">INDEX(OFFSET(_summary!$T$26,0,MATCH(MID(CELL("filename",$A$1),FIND("]",CELL("filename",$A$1))+1,255),_summary!$U$25:$AI$25,0),140,1),MATCH($A105,_summary!$U$26:$U$54,0))</f>
        <v>#N/A</v>
      </c>
      <c r="H105" s="112" t="e">
        <f t="shared" ca="1" si="107"/>
        <v>#N/A</v>
      </c>
      <c r="I105" s="112" t="e">
        <f t="shared" ca="1" si="107"/>
        <v>#N/A</v>
      </c>
      <c r="J105" s="112" t="e">
        <f t="shared" ca="1" si="107"/>
        <v>#N/A</v>
      </c>
      <c r="K105" s="112" t="e">
        <f t="shared" ca="1" si="107"/>
        <v>#N/A</v>
      </c>
      <c r="L105" s="112" t="e">
        <f t="shared" ca="1" si="107"/>
        <v>#N/A</v>
      </c>
      <c r="M105" s="111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25">
      <c r="A106" t="s">
        <v>27</v>
      </c>
      <c r="B106">
        <f t="shared" si="101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 t="e">
        <f t="shared" ref="E106:F106" ca="1" si="114">D106-(D106-$G106)/($G$1-D$1)</f>
        <v>#N/A</v>
      </c>
      <c r="F106" s="114" t="e">
        <f t="shared" ca="1" si="114"/>
        <v>#N/A</v>
      </c>
      <c r="G106" s="111" t="e">
        <f ca="1">INDEX(OFFSET(_summary!$T$26,0,MATCH(MID(CELL("filename",$A$1),FIND("]",CELL("filename",$A$1))+1,255),_summary!$U$25:$AI$25,0),140,1),MATCH($A106,_summary!$U$26:$U$54,0))</f>
        <v>#N/A</v>
      </c>
      <c r="H106" s="112" t="e">
        <f t="shared" ca="1" si="107"/>
        <v>#N/A</v>
      </c>
      <c r="I106" s="112" t="e">
        <f t="shared" ca="1" si="107"/>
        <v>#N/A</v>
      </c>
      <c r="J106" s="112" t="e">
        <f t="shared" ca="1" si="107"/>
        <v>#N/A</v>
      </c>
      <c r="K106" s="112" t="e">
        <f t="shared" ca="1" si="107"/>
        <v>#N/A</v>
      </c>
      <c r="L106" s="112" t="e">
        <f t="shared" ca="1" si="107"/>
        <v>#N/A</v>
      </c>
      <c r="M106" s="111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25">
      <c r="A107" t="s">
        <v>29</v>
      </c>
      <c r="B107">
        <f t="shared" si="101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 t="e">
        <f t="shared" ref="E107:F107" ca="1" si="115">D107-(D107-$G107)/($G$1-D$1)</f>
        <v>#N/A</v>
      </c>
      <c r="F107" s="114" t="e">
        <f t="shared" ca="1" si="115"/>
        <v>#N/A</v>
      </c>
      <c r="G107" s="111" t="e">
        <f ca="1">INDEX(OFFSET(_summary!$T$26,0,MATCH(MID(CELL("filename",$A$1),FIND("]",CELL("filename",$A$1))+1,255),_summary!$U$25:$AI$25,0),140,1),MATCH($A107,_summary!$U$26:$U$54,0))</f>
        <v>#N/A</v>
      </c>
      <c r="H107" s="112" t="e">
        <f t="shared" ca="1" si="107"/>
        <v>#N/A</v>
      </c>
      <c r="I107" s="112" t="e">
        <f t="shared" ca="1" si="107"/>
        <v>#N/A</v>
      </c>
      <c r="J107" s="112" t="e">
        <f t="shared" ca="1" si="107"/>
        <v>#N/A</v>
      </c>
      <c r="K107" s="112" t="e">
        <f t="shared" ca="1" si="107"/>
        <v>#N/A</v>
      </c>
      <c r="L107" s="112" t="e">
        <f t="shared" ca="1" si="107"/>
        <v>#N/A</v>
      </c>
      <c r="M107" s="111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25">
      <c r="A108" t="s">
        <v>8</v>
      </c>
      <c r="B108">
        <f t="shared" si="101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 t="e">
        <f t="shared" ref="E108:F108" ca="1" si="116">D108-(D108-$G108)/($G$1-D$1)</f>
        <v>#N/A</v>
      </c>
      <c r="F108" s="114" t="e">
        <f t="shared" ca="1" si="116"/>
        <v>#N/A</v>
      </c>
      <c r="G108" s="111" t="e">
        <f ca="1">INDEX(OFFSET(_summary!$T$26,0,MATCH(MID(CELL("filename",$A$1),FIND("]",CELL("filename",$A$1))+1,255),_summary!$U$25:$AI$25,0),140,1),MATCH($A108,_summary!$U$26:$U$54,0))</f>
        <v>#N/A</v>
      </c>
      <c r="H108" s="112" t="e">
        <f t="shared" ca="1" si="107"/>
        <v>#N/A</v>
      </c>
      <c r="I108" s="112" t="e">
        <f t="shared" ca="1" si="107"/>
        <v>#N/A</v>
      </c>
      <c r="J108" s="112" t="e">
        <f t="shared" ca="1" si="107"/>
        <v>#N/A</v>
      </c>
      <c r="K108" s="112" t="e">
        <f t="shared" ca="1" si="107"/>
        <v>#N/A</v>
      </c>
      <c r="L108" s="112" t="e">
        <f t="shared" ca="1" si="107"/>
        <v>#N/A</v>
      </c>
      <c r="M108" s="111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25">
      <c r="A109" t="s">
        <v>6</v>
      </c>
      <c r="B109">
        <f t="shared" si="101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 t="e">
        <f t="shared" ref="E109:F109" ca="1" si="117">D109-(D109-$G109)/($G$1-D$1)</f>
        <v>#N/A</v>
      </c>
      <c r="F109" s="114" t="e">
        <f t="shared" ca="1" si="117"/>
        <v>#N/A</v>
      </c>
      <c r="G109" s="111" t="e">
        <f ca="1">INDEX(OFFSET(_summary!$T$26,0,MATCH(MID(CELL("filename",$A$1),FIND("]",CELL("filename",$A$1))+1,255),_summary!$U$25:$AI$25,0),140,1),MATCH($A109,_summary!$U$26:$U$54,0))</f>
        <v>#N/A</v>
      </c>
      <c r="H109" s="112" t="e">
        <f t="shared" ca="1" si="107"/>
        <v>#N/A</v>
      </c>
      <c r="I109" s="112" t="e">
        <f t="shared" ca="1" si="107"/>
        <v>#N/A</v>
      </c>
      <c r="J109" s="112" t="e">
        <f t="shared" ca="1" si="107"/>
        <v>#N/A</v>
      </c>
      <c r="K109" s="112" t="e">
        <f t="shared" ca="1" si="107"/>
        <v>#N/A</v>
      </c>
      <c r="L109" s="112" t="e">
        <f t="shared" ca="1" si="107"/>
        <v>#N/A</v>
      </c>
      <c r="M109" s="111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25">
      <c r="A110" t="s">
        <v>21</v>
      </c>
      <c r="B110">
        <f t="shared" si="101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 t="e">
        <f t="shared" ref="E110:F110" ca="1" si="118">D110-(D110-$G110)/($G$1-D$1)</f>
        <v>#N/A</v>
      </c>
      <c r="F110" s="114" t="e">
        <f t="shared" ca="1" si="118"/>
        <v>#N/A</v>
      </c>
      <c r="G110" s="111" t="e">
        <f ca="1">INDEX(OFFSET(_summary!$T$26,0,MATCH(MID(CELL("filename",$A$1),FIND("]",CELL("filename",$A$1))+1,255),_summary!$U$25:$AI$25,0),140,1),MATCH($A110,_summary!$U$26:$U$54,0))</f>
        <v>#N/A</v>
      </c>
      <c r="H110" s="112" t="e">
        <f t="shared" ca="1" si="107"/>
        <v>#N/A</v>
      </c>
      <c r="I110" s="112" t="e">
        <f t="shared" ca="1" si="107"/>
        <v>#N/A</v>
      </c>
      <c r="J110" s="112" t="e">
        <f t="shared" ca="1" si="107"/>
        <v>#N/A</v>
      </c>
      <c r="K110" s="112" t="e">
        <f t="shared" ca="1" si="107"/>
        <v>#N/A</v>
      </c>
      <c r="L110" s="112" t="e">
        <f t="shared" ca="1" si="107"/>
        <v>#N/A</v>
      </c>
      <c r="M110" s="111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25">
      <c r="A111" t="s">
        <v>10</v>
      </c>
      <c r="B111">
        <f t="shared" si="101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 t="e">
        <f t="shared" ref="E111:F111" ca="1" si="119">D111-(D111-$G111)/($G$1-D$1)</f>
        <v>#N/A</v>
      </c>
      <c r="F111" s="114" t="e">
        <f t="shared" ca="1" si="119"/>
        <v>#N/A</v>
      </c>
      <c r="G111" s="111" t="e">
        <f ca="1">INDEX(OFFSET(_summary!$T$26,0,MATCH(MID(CELL("filename",$A$1),FIND("]",CELL("filename",$A$1))+1,255),_summary!$U$25:$AI$25,0),140,1),MATCH($A111,_summary!$U$26:$U$54,0))</f>
        <v>#N/A</v>
      </c>
      <c r="H111" s="112" t="e">
        <f t="shared" ca="1" si="107"/>
        <v>#N/A</v>
      </c>
      <c r="I111" s="112" t="e">
        <f t="shared" ca="1" si="107"/>
        <v>#N/A</v>
      </c>
      <c r="J111" s="112" t="e">
        <f t="shared" ca="1" si="107"/>
        <v>#N/A</v>
      </c>
      <c r="K111" s="112" t="e">
        <f t="shared" ca="1" si="107"/>
        <v>#N/A</v>
      </c>
      <c r="L111" s="112" t="e">
        <f t="shared" ca="1" si="107"/>
        <v>#N/A</v>
      </c>
      <c r="M111" s="111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25">
      <c r="A112" t="s">
        <v>20</v>
      </c>
      <c r="B112">
        <f t="shared" si="101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 t="e">
        <f t="shared" ref="E112:F112" ca="1" si="120">D112-(D112-$G112)/($G$1-D$1)</f>
        <v>#N/A</v>
      </c>
      <c r="F112" s="114" t="e">
        <f t="shared" ca="1" si="120"/>
        <v>#N/A</v>
      </c>
      <c r="G112" s="111" t="e">
        <f ca="1">INDEX(OFFSET(_summary!$T$26,0,MATCH(MID(CELL("filename",$A$1),FIND("]",CELL("filename",$A$1))+1,255),_summary!$U$25:$AI$25,0),140,1),MATCH($A112,_summary!$U$26:$U$54,0))</f>
        <v>#N/A</v>
      </c>
      <c r="H112" s="112" t="e">
        <f t="shared" ca="1" si="107"/>
        <v>#N/A</v>
      </c>
      <c r="I112" s="112" t="e">
        <f t="shared" ca="1" si="107"/>
        <v>#N/A</v>
      </c>
      <c r="J112" s="112" t="e">
        <f t="shared" ca="1" si="107"/>
        <v>#N/A</v>
      </c>
      <c r="K112" s="112" t="e">
        <f t="shared" ca="1" si="107"/>
        <v>#N/A</v>
      </c>
      <c r="L112" s="112" t="e">
        <f t="shared" ca="1" si="107"/>
        <v>#N/A</v>
      </c>
      <c r="M112" s="111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25">
      <c r="A113" t="s">
        <v>26</v>
      </c>
      <c r="B113">
        <f t="shared" si="101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 t="e">
        <f t="shared" ref="E113:F113" ca="1" si="121">D113-(D113-$G113)/($G$1-D$1)</f>
        <v>#N/A</v>
      </c>
      <c r="F113" s="114" t="e">
        <f t="shared" ca="1" si="121"/>
        <v>#N/A</v>
      </c>
      <c r="G113" s="111" t="e">
        <f ca="1">INDEX(OFFSET(_summary!$T$26,0,MATCH(MID(CELL("filename",$A$1),FIND("]",CELL("filename",$A$1))+1,255),_summary!$U$25:$AI$25,0),140,1),MATCH($A113,_summary!$U$26:$U$54,0))</f>
        <v>#N/A</v>
      </c>
      <c r="H113" s="112" t="e">
        <f t="shared" ca="1" si="107"/>
        <v>#N/A</v>
      </c>
      <c r="I113" s="112" t="e">
        <f t="shared" ca="1" si="107"/>
        <v>#N/A</v>
      </c>
      <c r="J113" s="112" t="e">
        <f t="shared" ca="1" si="107"/>
        <v>#N/A</v>
      </c>
      <c r="K113" s="112" t="e">
        <f t="shared" ca="1" si="107"/>
        <v>#N/A</v>
      </c>
      <c r="L113" s="112" t="e">
        <f t="shared" ca="1" si="107"/>
        <v>#N/A</v>
      </c>
      <c r="M113" s="111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25">
      <c r="A114" t="s">
        <v>7</v>
      </c>
      <c r="B114">
        <f t="shared" si="101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 t="e">
        <f t="shared" ref="E114:F114" ca="1" si="122">D114-(D114-$G114)/($G$1-D$1)</f>
        <v>#N/A</v>
      </c>
      <c r="F114" s="114" t="e">
        <f t="shared" ca="1" si="122"/>
        <v>#N/A</v>
      </c>
      <c r="G114" s="111" t="e">
        <f ca="1">INDEX(OFFSET(_summary!$T$26,0,MATCH(MID(CELL("filename",$A$1),FIND("]",CELL("filename",$A$1))+1,255),_summary!$U$25:$AI$25,0),140,1),MATCH($A114,_summary!$U$26:$U$54,0))</f>
        <v>#N/A</v>
      </c>
      <c r="H114" s="112" t="e">
        <f t="shared" ca="1" si="107"/>
        <v>#N/A</v>
      </c>
      <c r="I114" s="112" t="e">
        <f t="shared" ca="1" si="107"/>
        <v>#N/A</v>
      </c>
      <c r="J114" s="112" t="e">
        <f t="shared" ca="1" si="107"/>
        <v>#N/A</v>
      </c>
      <c r="K114" s="112" t="e">
        <f t="shared" ca="1" si="107"/>
        <v>#N/A</v>
      </c>
      <c r="L114" s="112" t="e">
        <f t="shared" ca="1" si="107"/>
        <v>#N/A</v>
      </c>
      <c r="M114" s="111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25">
      <c r="A115" t="s">
        <v>9</v>
      </c>
      <c r="B115">
        <f t="shared" si="101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 t="e">
        <f t="shared" ref="E115:F115" ca="1" si="123">D115-(D115-$G115)/($G$1-D$1)</f>
        <v>#N/A</v>
      </c>
      <c r="F115" s="114" t="e">
        <f t="shared" ca="1" si="123"/>
        <v>#N/A</v>
      </c>
      <c r="G115" s="111" t="e">
        <f ca="1">INDEX(OFFSET(_summary!$T$26,0,MATCH(MID(CELL("filename",$A$1),FIND("]",CELL("filename",$A$1))+1,255),_summary!$U$25:$AI$25,0),140,1),MATCH($A115,_summary!$U$26:$U$54,0))</f>
        <v>#N/A</v>
      </c>
      <c r="H115" s="112" t="e">
        <f t="shared" ref="H115:L117" ca="1" si="124">G115-5*(G115-$M115)/($M$1-G$1)</f>
        <v>#N/A</v>
      </c>
      <c r="I115" s="112" t="e">
        <f t="shared" ca="1" si="124"/>
        <v>#N/A</v>
      </c>
      <c r="J115" s="112" t="e">
        <f t="shared" ca="1" si="124"/>
        <v>#N/A</v>
      </c>
      <c r="K115" s="112" t="e">
        <f t="shared" ca="1" si="124"/>
        <v>#N/A</v>
      </c>
      <c r="L115" s="112" t="e">
        <f t="shared" ca="1" si="124"/>
        <v>#N/A</v>
      </c>
      <c r="M115" s="111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25">
      <c r="A116" t="s">
        <v>14</v>
      </c>
      <c r="B116">
        <f t="shared" si="101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 t="e">
        <f t="shared" ref="E116:F116" ca="1" si="125">D116-(D116-$G116)/($G$1-D$1)</f>
        <v>#N/A</v>
      </c>
      <c r="F116" s="114" t="e">
        <f t="shared" ca="1" si="125"/>
        <v>#N/A</v>
      </c>
      <c r="G116" s="111" t="e">
        <f ca="1">INDEX(OFFSET(_summary!$T$26,0,MATCH(MID(CELL("filename",$A$1),FIND("]",CELL("filename",$A$1))+1,255),_summary!$U$25:$AI$25,0),140,1),MATCH($A116,_summary!$U$26:$U$54,0))</f>
        <v>#N/A</v>
      </c>
      <c r="H116" s="112" t="e">
        <f t="shared" ca="1" si="124"/>
        <v>#N/A</v>
      </c>
      <c r="I116" s="112" t="e">
        <f t="shared" ca="1" si="124"/>
        <v>#N/A</v>
      </c>
      <c r="J116" s="112" t="e">
        <f t="shared" ca="1" si="124"/>
        <v>#N/A</v>
      </c>
      <c r="K116" s="112" t="e">
        <f t="shared" ca="1" si="124"/>
        <v>#N/A</v>
      </c>
      <c r="L116" s="112" t="e">
        <f t="shared" ca="1" si="124"/>
        <v>#N/A</v>
      </c>
      <c r="M116" s="111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25">
      <c r="A117" t="s">
        <v>4</v>
      </c>
      <c r="B117">
        <f t="shared" si="101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 t="e">
        <f t="shared" ref="E117:F117" ca="1" si="126">D117-(D117-$G117)/($G$1-D$1)</f>
        <v>#N/A</v>
      </c>
      <c r="F117" s="114" t="e">
        <f t="shared" ca="1" si="126"/>
        <v>#N/A</v>
      </c>
      <c r="G117" s="111" t="e">
        <f ca="1">INDEX(OFFSET(_summary!$T$26,0,MATCH(MID(CELL("filename",$A$1),FIND("]",CELL("filename",$A$1))+1,255),_summary!$U$25:$AI$25,0),140,1),MATCH($A117,_summary!$U$26:$U$54,0))</f>
        <v>#N/A</v>
      </c>
      <c r="H117" s="112" t="e">
        <f t="shared" ca="1" si="124"/>
        <v>#N/A</v>
      </c>
      <c r="I117" s="112" t="e">
        <f t="shared" ca="1" si="124"/>
        <v>#N/A</v>
      </c>
      <c r="J117" s="112" t="e">
        <f t="shared" ca="1" si="124"/>
        <v>#N/A</v>
      </c>
      <c r="K117" s="112" t="e">
        <f t="shared" ca="1" si="124"/>
        <v>#N/A</v>
      </c>
      <c r="L117" s="112" t="e">
        <f t="shared" ca="1" si="124"/>
        <v>#N/A</v>
      </c>
      <c r="M117" s="111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0EC9E-D0DC-48F3-9132-FAF79F23FBE8}">
  <sheetPr codeName="Sheet6"/>
  <dimension ref="A1:R117"/>
  <sheetViews>
    <sheetView workbookViewId="0">
      <selection activeCell="S10" sqref="S10"/>
    </sheetView>
  </sheetViews>
  <sheetFormatPr defaultRowHeight="15" x14ac:dyDescent="0.25"/>
  <cols>
    <col min="8" max="8" width="9.28515625" bestFit="1" customWidth="1" collapsed="1"/>
    <col min="9" max="9" width="9.5703125" bestFit="1" customWidth="1" collapsed="1"/>
    <col min="10" max="10" width="11.5703125" bestFit="1" customWidth="1" collapsed="1"/>
    <col min="11" max="11" width="12.5703125" bestFit="1" customWidth="1" collapsed="1"/>
    <col min="12" max="12" width="14.7109375" bestFit="1" customWidth="1" collapsed="1"/>
  </cols>
  <sheetData>
    <row r="1" spans="1:18" x14ac:dyDescent="0.25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25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5.6335211986863701E-3</v>
      </c>
      <c r="D2" s="114">
        <f ca="1">MAX(0,IFERROR(VLOOKUP(MID(CELL("filename",$A$1),FIND("]",CELL("filename",$A$1))+1,255)&amp;$A2,_datainput!$A$1:$AE$345,4+D$1-1990,FALSE),0))</f>
        <v>5.6052440688751049E-3</v>
      </c>
      <c r="E2" s="114">
        <f ca="1">D2-(D2-$G2)/($G$1-D$1)</f>
        <v>5.2368932221650245E-3</v>
      </c>
      <c r="F2" s="114">
        <f ca="1">E2-(E2-$G2)/($G$1-E$1)</f>
        <v>4.8685423754549449E-3</v>
      </c>
      <c r="G2" s="111">
        <f ca="1">INDEX(OFFSET(_summary!$T$26,0,MATCH(MID(CELL("filename",$A$1),FIND("]",CELL("filename",$A$1))+1,255),_summary!$U$25:$AI$25,0),140,1),MATCH($A2,_summary!$U$26:$U$54,0))</f>
        <v>4.5001915287448645E-3</v>
      </c>
      <c r="H2" s="112">
        <f ca="1">G2-5*(G2-$M2)/($M$1-G$1)</f>
        <v>5.9762466602706283E-3</v>
      </c>
      <c r="I2" s="112">
        <f t="shared" ref="I2:L2" ca="1" si="0">H2-5*(H2-$M2)/($M$1-H$1)</f>
        <v>7.4523017917963921E-3</v>
      </c>
      <c r="J2" s="112">
        <f t="shared" ca="1" si="0"/>
        <v>8.9283569233221567E-3</v>
      </c>
      <c r="K2" s="112">
        <f t="shared" ca="1" si="0"/>
        <v>1.0404412054847921E-2</v>
      </c>
      <c r="L2" s="112">
        <f t="shared" ca="1" si="0"/>
        <v>1.1880467186373686E-2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1.3356522317899449E-2</v>
      </c>
      <c r="N2" s="1"/>
      <c r="O2" s="1"/>
      <c r="P2" s="1"/>
      <c r="Q2" s="1"/>
      <c r="R2" s="1"/>
    </row>
    <row r="3" spans="1:18" x14ac:dyDescent="0.25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1.1508456637803119E-3</v>
      </c>
      <c r="D3" s="114">
        <f ca="1">MAX(0,IFERROR(VLOOKUP(MID(CELL("filename",$A$1),FIND("]",CELL("filename",$A$1))+1,255)&amp;$A3,_datainput!$A$1:$AE$345,4+D$1-1990,FALSE),0))</f>
        <v>1.300367922097004E-3</v>
      </c>
      <c r="E3" s="114">
        <f t="shared" ref="E3:F3" ca="1" si="1">D3-(D3-$G3)/($G$1-D$1)</f>
        <v>1.0968667684109568E-3</v>
      </c>
      <c r="F3" s="114">
        <f t="shared" ca="1" si="1"/>
        <v>8.9336561472490956E-4</v>
      </c>
      <c r="G3" s="111">
        <f ca="1">INDEX(OFFSET(_summary!$T$26,0,MATCH(MID(CELL("filename",$A$1),FIND("]",CELL("filename",$A$1))+1,255),_summary!$U$25:$AI$25,0),140,1),MATCH($A3,_summary!$U$26:$U$54,0))</f>
        <v>6.8986446103886235E-4</v>
      </c>
      <c r="H3" s="112">
        <f t="shared" ref="H3:L18" ca="1" si="2">G3-5*(G3-$M3)/($M$1-G$1)</f>
        <v>3.1956587641088462E-3</v>
      </c>
      <c r="I3" s="112">
        <f t="shared" ca="1" si="2"/>
        <v>5.7014530671788298E-3</v>
      </c>
      <c r="J3" s="112">
        <f t="shared" ca="1" si="2"/>
        <v>8.2072473702488134E-3</v>
      </c>
      <c r="K3" s="112">
        <f t="shared" ca="1" si="2"/>
        <v>1.0713041673318798E-2</v>
      </c>
      <c r="L3" s="112">
        <f t="shared" ca="1" si="2"/>
        <v>1.3218835976388781E-2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1.5724630279458765E-2</v>
      </c>
      <c r="N3" s="1"/>
      <c r="O3" s="1"/>
      <c r="P3" s="1"/>
      <c r="Q3" s="1"/>
      <c r="R3" s="1"/>
    </row>
    <row r="4" spans="1:18" x14ac:dyDescent="0.25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>
        <f t="shared" ref="E4:F4" ca="1" si="3">D4-(D4-$G4)/($G$1-D$1)</f>
        <v>0</v>
      </c>
      <c r="F4" s="114">
        <f t="shared" ca="1" si="3"/>
        <v>0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ca="1" si="2"/>
        <v>2.0323159607393338E-3</v>
      </c>
      <c r="I4" s="112">
        <f t="shared" ca="1" si="2"/>
        <v>4.0646319214786676E-3</v>
      </c>
      <c r="J4" s="112">
        <f t="shared" ca="1" si="2"/>
        <v>6.0969478822180019E-3</v>
      </c>
      <c r="K4" s="112">
        <f t="shared" ca="1" si="2"/>
        <v>8.1292638429573353E-3</v>
      </c>
      <c r="L4" s="112">
        <f t="shared" ca="1" si="2"/>
        <v>1.0161579803696669E-2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1.2193895764436004E-2</v>
      </c>
      <c r="N4" s="1"/>
      <c r="O4" s="1"/>
      <c r="P4" s="1"/>
      <c r="Q4" s="1"/>
      <c r="R4" s="1"/>
    </row>
    <row r="5" spans="1:18" x14ac:dyDescent="0.25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>
        <f t="shared" ref="E5:F5" ca="1" si="4">D5-(D5-$G5)/($G$1-D$1)</f>
        <v>0</v>
      </c>
      <c r="F5" s="114">
        <f t="shared" ca="1" si="4"/>
        <v>0</v>
      </c>
      <c r="G5" s="111">
        <f ca="1">INDEX(OFFSET(_summary!$T$26,0,MATCH(MID(CELL("filename",$A$1),FIND("]",CELL("filename",$A$1))+1,255),_summary!$U$25:$AI$25,0),140,1),MATCH($A5,_summary!$U$26:$U$54,0))</f>
        <v>0</v>
      </c>
      <c r="H5" s="112">
        <f t="shared" ca="1" si="2"/>
        <v>6.8248423614234355E-4</v>
      </c>
      <c r="I5" s="112">
        <f t="shared" ca="1" si="2"/>
        <v>1.3649684722846869E-3</v>
      </c>
      <c r="J5" s="112">
        <f t="shared" ca="1" si="2"/>
        <v>2.0474527084270305E-3</v>
      </c>
      <c r="K5" s="112">
        <f t="shared" ca="1" si="2"/>
        <v>2.7299369445693742E-3</v>
      </c>
      <c r="L5" s="112">
        <f t="shared" ca="1" si="2"/>
        <v>3.4124211807117178E-3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4.0949054168540611E-3</v>
      </c>
      <c r="N5" s="1"/>
      <c r="O5" s="1"/>
      <c r="P5" s="1"/>
      <c r="Q5" s="1"/>
      <c r="R5" s="1"/>
    </row>
    <row r="6" spans="1:18" x14ac:dyDescent="0.25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>
        <f t="shared" ref="E6:F6" ca="1" si="5">D6-(D6-$G6)/($G$1-D$1)</f>
        <v>0</v>
      </c>
      <c r="F6" s="114">
        <f t="shared" ca="1" si="5"/>
        <v>0</v>
      </c>
      <c r="G6" s="111">
        <f ca="1">INDEX(OFFSET(_summary!$T$26,0,MATCH(MID(CELL("filename",$A$1),FIND("]",CELL("filename",$A$1))+1,255),_summary!$U$25:$AI$25,0),140,1),MATCH($A6,_summary!$U$26:$U$54,0))</f>
        <v>0</v>
      </c>
      <c r="H6" s="112">
        <f t="shared" ca="1" si="2"/>
        <v>2.7318418830123976E-3</v>
      </c>
      <c r="I6" s="112">
        <f t="shared" ca="1" si="2"/>
        <v>5.4636837660247952E-3</v>
      </c>
      <c r="J6" s="112">
        <f t="shared" ca="1" si="2"/>
        <v>8.1955256490371924E-3</v>
      </c>
      <c r="K6" s="112">
        <f t="shared" ca="1" si="2"/>
        <v>1.092736753204959E-2</v>
      </c>
      <c r="L6" s="112">
        <f t="shared" ca="1" si="2"/>
        <v>1.3659209415061987E-2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1.6391051298074385E-2</v>
      </c>
    </row>
    <row r="7" spans="1:18" x14ac:dyDescent="0.25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3.1262600099671357E-3</v>
      </c>
      <c r="D7" s="114">
        <f ca="1">MAX(0,IFERROR(VLOOKUP(MID(CELL("filename",$A$1),FIND("]",CELL("filename",$A$1))+1,255)&amp;$A7,_datainput!$A$1:$AE$345,4+D$1-1990,FALSE),0))</f>
        <v>3.6218907397764059E-3</v>
      </c>
      <c r="E7" s="114">
        <f t="shared" ref="E7:F7" ca="1" si="6">D7-(D7-$G7)/($G$1-D$1)</f>
        <v>3.0732932575937471E-3</v>
      </c>
      <c r="F7" s="114">
        <f t="shared" ca="1" si="6"/>
        <v>2.5246957754110882E-3</v>
      </c>
      <c r="G7" s="111">
        <f ca="1">INDEX(OFFSET(_summary!$T$26,0,MATCH(MID(CELL("filename",$A$1),FIND("]",CELL("filename",$A$1))+1,255),_summary!$U$25:$AI$25,0),140,1),MATCH($A7,_summary!$U$26:$U$54,0))</f>
        <v>1.9760982932284297E-3</v>
      </c>
      <c r="H7" s="112">
        <f t="shared" ca="1" si="2"/>
        <v>5.0160136122920276E-3</v>
      </c>
      <c r="I7" s="112">
        <f t="shared" ca="1" si="2"/>
        <v>8.055928931355625E-3</v>
      </c>
      <c r="J7" s="112">
        <f t="shared" ca="1" si="2"/>
        <v>1.1095844250419224E-2</v>
      </c>
      <c r="K7" s="112">
        <f t="shared" ca="1" si="2"/>
        <v>1.4135759569482823E-2</v>
      </c>
      <c r="L7" s="112">
        <f t="shared" ca="1" si="2"/>
        <v>1.7175674888546419E-2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2.0215590207610018E-2</v>
      </c>
    </row>
    <row r="8" spans="1:18" x14ac:dyDescent="0.25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1.4022188206997646E-2</v>
      </c>
      <c r="D8" s="114">
        <f ca="1">MAX(0,IFERROR(VLOOKUP(MID(CELL("filename",$A$1),FIND("]",CELL("filename",$A$1))+1,255)&amp;$A8,_datainput!$A$1:$AE$345,4+D$1-1990,FALSE),0))</f>
        <v>1.4607978007858796E-2</v>
      </c>
      <c r="E8" s="114">
        <f t="shared" ref="E8:F8" ca="1" si="7">D8-(D8-$G8)/($G$1-D$1)</f>
        <v>1.338459159586791E-2</v>
      </c>
      <c r="F8" s="114">
        <f t="shared" ca="1" si="7"/>
        <v>1.2161205183877026E-2</v>
      </c>
      <c r="G8" s="111">
        <f ca="1">INDEX(OFFSET(_summary!$T$26,0,MATCH(MID(CELL("filename",$A$1),FIND("]",CELL("filename",$A$1))+1,255),_summary!$U$25:$AI$25,0),140,1),MATCH($A8,_summary!$U$26:$U$54,0))</f>
        <v>1.093781877188614E-2</v>
      </c>
      <c r="H8" s="112">
        <f t="shared" ca="1" si="2"/>
        <v>1.2124810759283839E-2</v>
      </c>
      <c r="I8" s="112">
        <f t="shared" ca="1" si="2"/>
        <v>1.3311802746681537E-2</v>
      </c>
      <c r="J8" s="112">
        <f t="shared" ca="1" si="2"/>
        <v>1.4498794734079237E-2</v>
      </c>
      <c r="K8" s="112">
        <f t="shared" ca="1" si="2"/>
        <v>1.5685786721476937E-2</v>
      </c>
      <c r="L8" s="112">
        <f t="shared" ca="1" si="2"/>
        <v>1.6872778708874638E-2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1.8059770696272334E-2</v>
      </c>
    </row>
    <row r="9" spans="1:18" x14ac:dyDescent="0.25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>
        <f t="shared" ref="E9:F9" ca="1" si="8">D9-(D9-$G9)/($G$1-D$1)</f>
        <v>0</v>
      </c>
      <c r="F9" s="114">
        <f t="shared" ca="1" si="8"/>
        <v>0</v>
      </c>
      <c r="G9" s="111">
        <f ca="1">INDEX(OFFSET(_summary!$T$26,0,MATCH(MID(CELL("filename",$A$1),FIND("]",CELL("filename",$A$1))+1,255),_summary!$U$25:$AI$25,0),140,1),MATCH($A9,_summary!$U$26:$U$54,0))</f>
        <v>0</v>
      </c>
      <c r="H9" s="112">
        <f t="shared" ca="1" si="2"/>
        <v>4.7801552221123447E-4</v>
      </c>
      <c r="I9" s="112">
        <f t="shared" ca="1" si="2"/>
        <v>9.5603104442246894E-4</v>
      </c>
      <c r="J9" s="112">
        <f t="shared" ca="1" si="2"/>
        <v>1.4340465666337035E-3</v>
      </c>
      <c r="K9" s="112">
        <f t="shared" ca="1" si="2"/>
        <v>1.9120620888449379E-3</v>
      </c>
      <c r="L9" s="112">
        <f t="shared" ca="1" si="2"/>
        <v>2.3900776110561722E-3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2.868093133267407E-3</v>
      </c>
    </row>
    <row r="10" spans="1:18" x14ac:dyDescent="0.25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3.4824985910018195E-2</v>
      </c>
      <c r="E10" s="114">
        <f t="shared" ref="E10:F10" ca="1" si="9">D10-(D10-$G10)/($G$1-D$1)</f>
        <v>2.3216657273345466E-2</v>
      </c>
      <c r="F10" s="114">
        <f t="shared" ca="1" si="9"/>
        <v>1.1608328636672733E-2</v>
      </c>
      <c r="G10" s="111">
        <f ca="1">INDEX(OFFSET(_summary!$T$26,0,MATCH(MID(CELL("filename",$A$1),FIND("]",CELL("filename",$A$1))+1,255),_summary!$U$25:$AI$25,0),140,1),MATCH($A10,_summary!$U$26:$U$54,0))</f>
        <v>0</v>
      </c>
      <c r="H10" s="112">
        <f t="shared" ca="1" si="2"/>
        <v>6.7808703150872755E-4</v>
      </c>
      <c r="I10" s="112">
        <f t="shared" ca="1" si="2"/>
        <v>1.3561740630174551E-3</v>
      </c>
      <c r="J10" s="112">
        <f t="shared" ca="1" si="2"/>
        <v>2.0342610945261828E-3</v>
      </c>
      <c r="K10" s="112">
        <f t="shared" ca="1" si="2"/>
        <v>2.7123481260349102E-3</v>
      </c>
      <c r="L10" s="112">
        <f t="shared" ca="1" si="2"/>
        <v>3.3904351575436377E-3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4.0685221890523655E-3</v>
      </c>
    </row>
    <row r="11" spans="1:18" x14ac:dyDescent="0.25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1.4304770321192005E-2</v>
      </c>
      <c r="D11" s="114">
        <f ca="1">MAX(0,IFERROR(VLOOKUP(MID(CELL("filename",$A$1),FIND("]",CELL("filename",$A$1))+1,255)&amp;$A11,_datainput!$A$1:$AE$345,4+D$1-1990,FALSE),0))</f>
        <v>1.5417699411517419E-2</v>
      </c>
      <c r="E11" s="114">
        <f t="shared" ref="E11:F11" ca="1" si="10">D11-(D11-$G11)/($G$1-D$1)</f>
        <v>1.3475186213542467E-2</v>
      </c>
      <c r="F11" s="114">
        <f t="shared" ca="1" si="10"/>
        <v>1.1532673015567515E-2</v>
      </c>
      <c r="G11" s="111">
        <f ca="1">INDEX(OFFSET(_summary!$T$26,0,MATCH(MID(CELL("filename",$A$1),FIND("]",CELL("filename",$A$1))+1,255),_summary!$U$25:$AI$25,0),140,1),MATCH($A11,_summary!$U$26:$U$54,0))</f>
        <v>9.5901598175925622E-3</v>
      </c>
      <c r="H11" s="112">
        <f t="shared" ca="1" si="2"/>
        <v>1.1032045542293201E-2</v>
      </c>
      <c r="I11" s="112">
        <f t="shared" ca="1" si="2"/>
        <v>1.2473931266993839E-2</v>
      </c>
      <c r="J11" s="112">
        <f t="shared" ca="1" si="2"/>
        <v>1.3915816991694478E-2</v>
      </c>
      <c r="K11" s="112">
        <f t="shared" ca="1" si="2"/>
        <v>1.5357702716395116E-2</v>
      </c>
      <c r="L11" s="112">
        <f t="shared" ca="1" si="2"/>
        <v>1.6799588441095754E-2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1.8241474165796391E-2</v>
      </c>
    </row>
    <row r="12" spans="1:18" x14ac:dyDescent="0.25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4.5675650632759244E-3</v>
      </c>
      <c r="E12" s="114">
        <f t="shared" ref="E12:F12" ca="1" si="11">D12-(D12-$G12)/($G$1-D$1)</f>
        <v>3.0450433755172829E-3</v>
      </c>
      <c r="F12" s="114">
        <f t="shared" ca="1" si="11"/>
        <v>1.5225216877586415E-3</v>
      </c>
      <c r="G12" s="111">
        <f ca="1">INDEX(OFFSET(_summary!$T$26,0,MATCH(MID(CELL("filename",$A$1),FIND("]",CELL("filename",$A$1))+1,255),_summary!$U$25:$AI$25,0),140,1),MATCH($A12,_summary!$U$26:$U$54,0))</f>
        <v>0</v>
      </c>
      <c r="H12" s="112">
        <f t="shared" ca="1" si="2"/>
        <v>2.2149059652296086E-3</v>
      </c>
      <c r="I12" s="112">
        <f t="shared" ca="1" si="2"/>
        <v>4.4298119304592171E-3</v>
      </c>
      <c r="J12" s="112">
        <f t="shared" ca="1" si="2"/>
        <v>6.6447178956888257E-3</v>
      </c>
      <c r="K12" s="112">
        <f t="shared" ca="1" si="2"/>
        <v>8.8596238609184343E-3</v>
      </c>
      <c r="L12" s="112">
        <f t="shared" ca="1" si="2"/>
        <v>1.1074529826148042E-2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1.3289435791377651E-2</v>
      </c>
    </row>
    <row r="13" spans="1:18" x14ac:dyDescent="0.25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4.4070676270366758E-3</v>
      </c>
      <c r="E13" s="114">
        <f t="shared" ref="E13:F13" ca="1" si="12">D13-(D13-$G13)/($G$1-D$1)</f>
        <v>2.9380450846911172E-3</v>
      </c>
      <c r="F13" s="114">
        <f t="shared" ca="1" si="12"/>
        <v>1.4690225423455586E-3</v>
      </c>
      <c r="G13" s="111">
        <f ca="1">INDEX(OFFSET(_summary!$T$26,0,MATCH(MID(CELL("filename",$A$1),FIND("]",CELL("filename",$A$1))+1,255),_summary!$U$25:$AI$25,0),140,1),MATCH($A13,_summary!$U$26:$U$54,0))</f>
        <v>0</v>
      </c>
      <c r="H13" s="112">
        <f t="shared" ca="1" si="2"/>
        <v>1.9045322141573219E-3</v>
      </c>
      <c r="I13" s="112">
        <f t="shared" ca="1" si="2"/>
        <v>3.8090644283146433E-3</v>
      </c>
      <c r="J13" s="112">
        <f t="shared" ca="1" si="2"/>
        <v>5.7135966424719659E-3</v>
      </c>
      <c r="K13" s="112">
        <f t="shared" ca="1" si="2"/>
        <v>7.6181288566292875E-3</v>
      </c>
      <c r="L13" s="112">
        <f t="shared" ca="1" si="2"/>
        <v>9.5226610707866092E-3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1.1427193284943932E-2</v>
      </c>
    </row>
    <row r="14" spans="1:18" x14ac:dyDescent="0.25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3.6083346330908746E-4</v>
      </c>
      <c r="E14" s="114">
        <f t="shared" ref="E14:F14" ca="1" si="13">D14-(D14-$G14)/($G$1-D$1)</f>
        <v>2.4055564220605829E-4</v>
      </c>
      <c r="F14" s="114">
        <f t="shared" ca="1" si="13"/>
        <v>1.2027782110302914E-4</v>
      </c>
      <c r="G14" s="111">
        <f ca="1">INDEX(OFFSET(_summary!$T$26,0,MATCH(MID(CELL("filename",$A$1),FIND("]",CELL("filename",$A$1))+1,255),_summary!$U$25:$AI$25,0),140,1),MATCH($A14,_summary!$U$26:$U$54,0))</f>
        <v>0</v>
      </c>
      <c r="H14" s="112">
        <f t="shared" ca="1" si="2"/>
        <v>1.2447596215415502E-3</v>
      </c>
      <c r="I14" s="112">
        <f t="shared" ca="1" si="2"/>
        <v>2.4895192430831005E-3</v>
      </c>
      <c r="J14" s="112">
        <f t="shared" ca="1" si="2"/>
        <v>3.7342788646246511E-3</v>
      </c>
      <c r="K14" s="112">
        <f t="shared" ca="1" si="2"/>
        <v>4.9790384861662009E-3</v>
      </c>
      <c r="L14" s="112">
        <f t="shared" ca="1" si="2"/>
        <v>6.2237981077077516E-3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7.4685577292493022E-3</v>
      </c>
    </row>
    <row r="15" spans="1:18" x14ac:dyDescent="0.25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>
        <f t="shared" ref="E15:F15" ca="1" si="14">D15-(D15-$G15)/($G$1-D$1)</f>
        <v>0</v>
      </c>
      <c r="F15" s="114">
        <f t="shared" ca="1" si="14"/>
        <v>0</v>
      </c>
      <c r="G15" s="111">
        <f ca="1">INDEX(OFFSET(_summary!$T$26,0,MATCH(MID(CELL("filename",$A$1),FIND("]",CELL("filename",$A$1))+1,255),_summary!$U$25:$AI$25,0),140,1),MATCH($A15,_summary!$U$26:$U$54,0))</f>
        <v>0</v>
      </c>
      <c r="H15" s="112">
        <f t="shared" ca="1" si="2"/>
        <v>4.7145010380482324E-3</v>
      </c>
      <c r="I15" s="112">
        <f t="shared" ca="1" si="2"/>
        <v>9.4290020760964648E-3</v>
      </c>
      <c r="J15" s="112">
        <f t="shared" ca="1" si="2"/>
        <v>1.4143503114144699E-2</v>
      </c>
      <c r="K15" s="112">
        <f t="shared" ca="1" si="2"/>
        <v>1.885800415219293E-2</v>
      </c>
      <c r="L15" s="112">
        <f t="shared" ca="1" si="2"/>
        <v>2.3572505190241164E-2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2.8287006228289398E-2</v>
      </c>
    </row>
    <row r="16" spans="1:18" x14ac:dyDescent="0.25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8.2564659624099568E-4</v>
      </c>
      <c r="E16" s="114">
        <f t="shared" ref="E16:F16" ca="1" si="15">D16-(D16-$G16)/($G$1-D$1)</f>
        <v>5.5043106416066386E-4</v>
      </c>
      <c r="F16" s="114">
        <f t="shared" ca="1" si="15"/>
        <v>2.7521553208033193E-4</v>
      </c>
      <c r="G16" s="111">
        <f ca="1">INDEX(OFFSET(_summary!$T$26,0,MATCH(MID(CELL("filename",$A$1),FIND("]",CELL("filename",$A$1))+1,255),_summary!$U$25:$AI$25,0),140,1),MATCH($A16,_summary!$U$26:$U$54,0))</f>
        <v>0</v>
      </c>
      <c r="H16" s="112">
        <f t="shared" ca="1" si="2"/>
        <v>1.4445437126409692E-3</v>
      </c>
      <c r="I16" s="112">
        <f t="shared" ca="1" si="2"/>
        <v>2.8890874252819384E-3</v>
      </c>
      <c r="J16" s="112">
        <f t="shared" ca="1" si="2"/>
        <v>4.3336311379229076E-3</v>
      </c>
      <c r="K16" s="112">
        <f t="shared" ca="1" si="2"/>
        <v>5.7781748505638768E-3</v>
      </c>
      <c r="L16" s="112">
        <f t="shared" ca="1" si="2"/>
        <v>7.222718563204846E-3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8.6672622758458152E-3</v>
      </c>
    </row>
    <row r="17" spans="1:13" x14ac:dyDescent="0.25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>
        <f t="shared" ref="E17:F17" ca="1" si="16">D17-(D17-$G17)/($G$1-D$1)</f>
        <v>0</v>
      </c>
      <c r="F17" s="114">
        <f t="shared" ca="1" si="16"/>
        <v>0</v>
      </c>
      <c r="G17" s="111">
        <f ca="1">INDEX(OFFSET(_summary!$T$26,0,MATCH(MID(CELL("filename",$A$1),FIND("]",CELL("filename",$A$1))+1,255),_summary!$U$25:$AI$25,0),140,1),MATCH($A17,_summary!$U$26:$U$54,0))</f>
        <v>0</v>
      </c>
      <c r="H17" s="112">
        <f t="shared" ca="1" si="2"/>
        <v>6.0524567461484199E-4</v>
      </c>
      <c r="I17" s="112">
        <f t="shared" ca="1" si="2"/>
        <v>1.210491349229684E-3</v>
      </c>
      <c r="J17" s="112">
        <f t="shared" ca="1" si="2"/>
        <v>1.815737023844526E-3</v>
      </c>
      <c r="K17" s="112">
        <f t="shared" ca="1" si="2"/>
        <v>2.4209826984593679E-3</v>
      </c>
      <c r="L17" s="112">
        <f t="shared" ca="1" si="2"/>
        <v>3.0262283730742101E-3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3.6314740476890519E-3</v>
      </c>
    </row>
    <row r="18" spans="1:13" x14ac:dyDescent="0.25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>
        <f t="shared" ref="E18:F18" ca="1" si="17">D18-(D18-$G18)/($G$1-D$1)</f>
        <v>0</v>
      </c>
      <c r="F18" s="114">
        <f t="shared" ca="1" si="17"/>
        <v>0</v>
      </c>
      <c r="G18" s="111">
        <f ca="1">INDEX(OFFSET(_summary!$T$26,0,MATCH(MID(CELL("filename",$A$1),FIND("]",CELL("filename",$A$1))+1,255),_summary!$U$25:$AI$25,0),140,1),MATCH($A18,_summary!$U$26:$U$54,0))</f>
        <v>0</v>
      </c>
      <c r="H18" s="112">
        <f t="shared" ca="1" si="2"/>
        <v>1.3749656013153061E-3</v>
      </c>
      <c r="I18" s="112">
        <f t="shared" ca="1" si="2"/>
        <v>2.7499312026306117E-3</v>
      </c>
      <c r="J18" s="112">
        <f t="shared" ca="1" si="2"/>
        <v>4.1248968039459179E-3</v>
      </c>
      <c r="K18" s="112">
        <f t="shared" ca="1" si="2"/>
        <v>5.4998624052612242E-3</v>
      </c>
      <c r="L18" s="112">
        <f t="shared" ca="1" si="2"/>
        <v>6.8748280065765305E-3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8.2497936078918359E-3</v>
      </c>
    </row>
    <row r="19" spans="1:13" x14ac:dyDescent="0.25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1.5743522197248223E-3</v>
      </c>
      <c r="D19" s="114">
        <f ca="1">MAX(0,IFERROR(VLOOKUP(MID(CELL("filename",$A$1),FIND("]",CELL("filename",$A$1))+1,255)&amp;$A19,_datainput!$A$1:$AE$345,4+D$1-1990,FALSE),0))</f>
        <v>1.802294586947541E-3</v>
      </c>
      <c r="E19" s="114">
        <f t="shared" ref="E19:F19" ca="1" si="18">D19-(D19-$G19)/($G$1-D$1)</f>
        <v>1.4553161877049821E-3</v>
      </c>
      <c r="F19" s="114">
        <f t="shared" ca="1" si="18"/>
        <v>1.108337788462423E-3</v>
      </c>
      <c r="G19" s="111">
        <f ca="1">INDEX(OFFSET(_summary!$T$26,0,MATCH(MID(CELL("filename",$A$1),FIND("]",CELL("filename",$A$1))+1,255),_summary!$U$25:$AI$25,0),140,1),MATCH($A19,_summary!$U$26:$U$54,0))</f>
        <v>7.613593892198641E-4</v>
      </c>
      <c r="H19" s="112">
        <f t="shared" ref="H19:L34" ca="1" si="19">G19-5*(G19-$M19)/($M$1-G$1)</f>
        <v>3.2128551148875549E-3</v>
      </c>
      <c r="I19" s="112">
        <f t="shared" ca="1" si="19"/>
        <v>5.6643508405552455E-3</v>
      </c>
      <c r="J19" s="112">
        <f t="shared" ca="1" si="19"/>
        <v>8.1158465662229361E-3</v>
      </c>
      <c r="K19" s="112">
        <f t="shared" ca="1" si="19"/>
        <v>1.0567342291890627E-2</v>
      </c>
      <c r="L19" s="112">
        <f t="shared" ca="1" si="19"/>
        <v>1.3018838017558317E-2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1.5470333743226008E-2</v>
      </c>
    </row>
    <row r="20" spans="1:13" x14ac:dyDescent="0.25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5.0019298392341566E-2</v>
      </c>
      <c r="E20" s="114">
        <f t="shared" ref="E20:F20" ca="1" si="20">D20-(D20-$G20)/($G$1-D$1)</f>
        <v>3.334619892822771E-2</v>
      </c>
      <c r="F20" s="114">
        <f t="shared" ca="1" si="20"/>
        <v>1.6673099464113855E-2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ca="1" si="19"/>
        <v>1.3607720701657366E-3</v>
      </c>
      <c r="I20" s="112">
        <f t="shared" ca="1" si="19"/>
        <v>2.7215441403314732E-3</v>
      </c>
      <c r="J20" s="112">
        <f t="shared" ca="1" si="19"/>
        <v>4.0823162104972098E-3</v>
      </c>
      <c r="K20" s="112">
        <f t="shared" ca="1" si="19"/>
        <v>5.4430882806629464E-3</v>
      </c>
      <c r="L20" s="112">
        <f t="shared" ca="1" si="19"/>
        <v>6.8038603508286831E-3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8.1646324209944197E-3</v>
      </c>
    </row>
    <row r="21" spans="1:13" x14ac:dyDescent="0.25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1.3643289076103087E-3</v>
      </c>
      <c r="D21" s="114">
        <f ca="1">MAX(0,IFERROR(VLOOKUP(MID(CELL("filename",$A$1),FIND("]",CELL("filename",$A$1))+1,255)&amp;$A21,_datainput!$A$1:$AE$345,4+D$1-1990,FALSE),0))</f>
        <v>1.7446367799593006E-3</v>
      </c>
      <c r="E21" s="114">
        <f t="shared" ref="E21:F21" ca="1" si="21">D21-(D21-$G21)/($G$1-D$1)</f>
        <v>1.4018816719222717E-3</v>
      </c>
      <c r="F21" s="114">
        <f t="shared" ca="1" si="21"/>
        <v>1.0591265638852428E-3</v>
      </c>
      <c r="G21" s="111">
        <f ca="1">INDEX(OFFSET(_summary!$T$26,0,MATCH(MID(CELL("filename",$A$1),FIND("]",CELL("filename",$A$1))+1,255),_summary!$U$25:$AI$25,0),140,1),MATCH($A21,_summary!$U$26:$U$54,0))</f>
        <v>7.1637145584821382E-4</v>
      </c>
      <c r="H21" s="112">
        <f t="shared" ca="1" si="19"/>
        <v>2.417377324490916E-3</v>
      </c>
      <c r="I21" s="112">
        <f t="shared" ca="1" si="19"/>
        <v>4.1183831931336182E-3</v>
      </c>
      <c r="J21" s="112">
        <f t="shared" ca="1" si="19"/>
        <v>5.8193890617763196E-3</v>
      </c>
      <c r="K21" s="112">
        <f t="shared" ca="1" si="19"/>
        <v>7.5203949304190219E-3</v>
      </c>
      <c r="L21" s="112">
        <f t="shared" ca="1" si="19"/>
        <v>9.2214007990617242E-3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1.0922406667704426E-2</v>
      </c>
    </row>
    <row r="22" spans="1:13" x14ac:dyDescent="0.25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5.8887816827977622E-4</v>
      </c>
      <c r="D22" s="114">
        <f ca="1">MAX(0,IFERROR(VLOOKUP(MID(CELL("filename",$A$1),FIND("]",CELL("filename",$A$1))+1,255)&amp;$A22,_datainput!$A$1:$AE$345,4+D$1-1990,FALSE),0))</f>
        <v>6.2515319692219874E-4</v>
      </c>
      <c r="E22" s="114">
        <f t="shared" ref="E22:F22" ca="1" si="22">D22-(D22-$G22)/($G$1-D$1)</f>
        <v>5.6265102043439469E-4</v>
      </c>
      <c r="F22" s="114">
        <f t="shared" ca="1" si="22"/>
        <v>5.0014884394659063E-4</v>
      </c>
      <c r="G22" s="111">
        <f ca="1">INDEX(OFFSET(_summary!$T$26,0,MATCH(MID(CELL("filename",$A$1),FIND("]",CELL("filename",$A$1))+1,255),_summary!$U$25:$AI$25,0),140,1),MATCH($A22,_summary!$U$26:$U$54,0))</f>
        <v>4.3764666745878657E-4</v>
      </c>
      <c r="H22" s="112">
        <f t="shared" ca="1" si="19"/>
        <v>6.7234685439527464E-3</v>
      </c>
      <c r="I22" s="112">
        <f t="shared" ca="1" si="19"/>
        <v>1.3009290420446707E-2</v>
      </c>
      <c r="J22" s="112">
        <f t="shared" ca="1" si="19"/>
        <v>1.9295112296940666E-2</v>
      </c>
      <c r="K22" s="112">
        <f t="shared" ca="1" si="19"/>
        <v>2.5580934173434627E-2</v>
      </c>
      <c r="L22" s="112">
        <f t="shared" ca="1" si="19"/>
        <v>3.1866756049928585E-2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3.815257792642255E-2</v>
      </c>
    </row>
    <row r="23" spans="1:13" x14ac:dyDescent="0.25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23">D23-(D23-$G23)/($G$1-D$1)</f>
        <v>0</v>
      </c>
      <c r="F23" s="114">
        <f t="shared" ca="1" si="23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ca="1" si="19"/>
        <v>5.3470109066414964E-4</v>
      </c>
      <c r="I23" s="112">
        <f t="shared" ca="1" si="19"/>
        <v>1.0694021813282993E-3</v>
      </c>
      <c r="J23" s="112">
        <f t="shared" ca="1" si="19"/>
        <v>1.6041032719924489E-3</v>
      </c>
      <c r="K23" s="112">
        <f t="shared" ca="1" si="19"/>
        <v>2.1388043626565986E-3</v>
      </c>
      <c r="L23" s="112">
        <f t="shared" ca="1" si="19"/>
        <v>2.6735054533207482E-3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3.2082065439848978E-3</v>
      </c>
    </row>
    <row r="24" spans="1:13" x14ac:dyDescent="0.25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>
        <f t="shared" ref="E24:F24" ca="1" si="24">D24-(D24-$G24)/($G$1-D$1)</f>
        <v>0</v>
      </c>
      <c r="F24" s="114">
        <f t="shared" ca="1" si="24"/>
        <v>0</v>
      </c>
      <c r="G24" s="111">
        <f ca="1">INDEX(OFFSET(_summary!$T$26,0,MATCH(MID(CELL("filename",$A$1),FIND("]",CELL("filename",$A$1))+1,255),_summary!$U$25:$AI$25,0),140,1),MATCH($A24,_summary!$U$26:$U$54,0))</f>
        <v>0</v>
      </c>
      <c r="H24" s="112">
        <f t="shared" ca="1" si="19"/>
        <v>8.3991859196073536E-4</v>
      </c>
      <c r="I24" s="112">
        <f t="shared" ca="1" si="19"/>
        <v>1.6798371839214707E-3</v>
      </c>
      <c r="J24" s="112">
        <f t="shared" ca="1" si="19"/>
        <v>2.519755775882206E-3</v>
      </c>
      <c r="K24" s="112">
        <f t="shared" ca="1" si="19"/>
        <v>3.3596743678429414E-3</v>
      </c>
      <c r="L24" s="112">
        <f t="shared" ca="1" si="19"/>
        <v>4.1995929598036769E-3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5.0395115517644119E-3</v>
      </c>
    </row>
    <row r="25" spans="1:13" x14ac:dyDescent="0.25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25">D25-(D25-$G25)/($G$1-D$1)</f>
        <v>0</v>
      </c>
      <c r="F25" s="114">
        <f t="shared" ca="1" si="25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ca="1" si="19"/>
        <v>1.8971372764035484E-3</v>
      </c>
      <c r="I25" s="112">
        <f t="shared" ca="1" si="19"/>
        <v>3.7942745528070972E-3</v>
      </c>
      <c r="J25" s="112">
        <f t="shared" ca="1" si="19"/>
        <v>5.691411829210645E-3</v>
      </c>
      <c r="K25" s="112">
        <f t="shared" ca="1" si="19"/>
        <v>7.5885491056141936E-3</v>
      </c>
      <c r="L25" s="112">
        <f t="shared" ca="1" si="19"/>
        <v>9.4856863820177422E-3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1.138282365842129E-2</v>
      </c>
    </row>
    <row r="26" spans="1:13" x14ac:dyDescent="0.25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>
        <f t="shared" ref="E26:F26" ca="1" si="26">D26-(D26-$G26)/($G$1-D$1)</f>
        <v>0</v>
      </c>
      <c r="F26" s="114">
        <f t="shared" ca="1" si="26"/>
        <v>0</v>
      </c>
      <c r="G26" s="111">
        <f ca="1">INDEX(OFFSET(_summary!$T$26,0,MATCH(MID(CELL("filename",$A$1),FIND("]",CELL("filename",$A$1))+1,255),_summary!$U$25:$AI$25,0),140,1),MATCH($A26,_summary!$U$26:$U$54,0))</f>
        <v>0</v>
      </c>
      <c r="H26" s="112">
        <f t="shared" ca="1" si="19"/>
        <v>9.0058438175568691E-4</v>
      </c>
      <c r="I26" s="112">
        <f t="shared" ca="1" si="19"/>
        <v>1.8011687635113738E-3</v>
      </c>
      <c r="J26" s="112">
        <f t="shared" ca="1" si="19"/>
        <v>2.7017531452670608E-3</v>
      </c>
      <c r="K26" s="112">
        <f t="shared" ca="1" si="19"/>
        <v>3.6023375270227477E-3</v>
      </c>
      <c r="L26" s="112">
        <f t="shared" ca="1" si="19"/>
        <v>4.5029219087784345E-3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5.4035062905341217E-3</v>
      </c>
    </row>
    <row r="27" spans="1:13" x14ac:dyDescent="0.25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2.5654694292976963E-3</v>
      </c>
      <c r="D27" s="114">
        <f ca="1">MAX(0,IFERROR(VLOOKUP(MID(CELL("filename",$A$1),FIND("]",CELL("filename",$A$1))+1,255)&amp;$A27,_datainput!$A$1:$AE$345,4+D$1-1990,FALSE),0))</f>
        <v>2.9944745228326244E-3</v>
      </c>
      <c r="E27" s="114">
        <f t="shared" ref="E27:F27" ca="1" si="27">D27-(D27-$G27)/($G$1-D$1)</f>
        <v>1.9963163485550829E-3</v>
      </c>
      <c r="F27" s="114">
        <f t="shared" ca="1" si="27"/>
        <v>9.9815817427754147E-4</v>
      </c>
      <c r="G27" s="111">
        <f ca="1">INDEX(OFFSET(_summary!$T$26,0,MATCH(MID(CELL("filename",$A$1),FIND("]",CELL("filename",$A$1))+1,255),_summary!$U$25:$AI$25,0),140,1),MATCH($A27,_summary!$U$26:$U$54,0))</f>
        <v>0</v>
      </c>
      <c r="H27" s="112">
        <f t="shared" ca="1" si="19"/>
        <v>1.4504782234240887E-3</v>
      </c>
      <c r="I27" s="112">
        <f t="shared" ca="1" si="19"/>
        <v>2.9009564468481775E-3</v>
      </c>
      <c r="J27" s="112">
        <f t="shared" ca="1" si="19"/>
        <v>4.351434670272266E-3</v>
      </c>
      <c r="K27" s="112">
        <f t="shared" ca="1" si="19"/>
        <v>5.801912893696355E-3</v>
      </c>
      <c r="L27" s="112">
        <f t="shared" ca="1" si="19"/>
        <v>7.2523911171204439E-3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8.702869340544532E-3</v>
      </c>
    </row>
    <row r="28" spans="1:13" x14ac:dyDescent="0.25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8">D28-(D28-$G28)/($G$1-D$1)</f>
        <v>0</v>
      </c>
      <c r="F28" s="114">
        <f t="shared" ca="1" si="28"/>
        <v>0</v>
      </c>
      <c r="G28" s="111">
        <f ca="1">INDEX(OFFSET(_summary!$T$26,0,MATCH(MID(CELL("filename",$A$1),FIND("]",CELL("filename",$A$1))+1,255),_summary!$U$25:$AI$25,0),140,1),MATCH($A28,_summary!$U$26:$U$54,0))</f>
        <v>0</v>
      </c>
      <c r="H28" s="112">
        <f t="shared" ca="1" si="19"/>
        <v>7.5275306408541497E-5</v>
      </c>
      <c r="I28" s="112">
        <f t="shared" ca="1" si="19"/>
        <v>1.5055061281708299E-4</v>
      </c>
      <c r="J28" s="112">
        <f t="shared" ca="1" si="19"/>
        <v>2.2582591922562449E-4</v>
      </c>
      <c r="K28" s="112">
        <f t="shared" ca="1" si="19"/>
        <v>3.0110122563416599E-4</v>
      </c>
      <c r="L28" s="112">
        <f t="shared" ca="1" si="19"/>
        <v>3.7637653204270751E-4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4.5165183845124898E-4</v>
      </c>
    </row>
    <row r="29" spans="1:13" x14ac:dyDescent="0.25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1.8654487582572991E-2</v>
      </c>
      <c r="D29" s="114">
        <f ca="1">MAX(0,IFERROR(VLOOKUP(MID(CELL("filename",$A$1),FIND("]",CELL("filename",$A$1))+1,255)&amp;$A29,_datainput!$A$1:$AE$345,4+D$1-1990,FALSE),0))</f>
        <v>1.8654487582572991E-2</v>
      </c>
      <c r="E29" s="114">
        <f t="shared" ref="E29:F29" ca="1" si="29">D29-(D29-$G29)/($G$1-D$1)</f>
        <v>1.9474024541161587E-2</v>
      </c>
      <c r="F29" s="114">
        <f t="shared" ca="1" si="29"/>
        <v>2.0293561499750184E-2</v>
      </c>
      <c r="G29" s="111">
        <f ca="1">INDEX(OFFSET(_summary!$T$26,0,MATCH(MID(CELL("filename",$A$1),FIND("]",CELL("filename",$A$1))+1,255),_summary!$U$25:$AI$25,0),140,1),MATCH($A29,_summary!$U$26:$U$54,0))</f>
        <v>2.111309845833878E-2</v>
      </c>
      <c r="H29" s="112">
        <f t="shared" ca="1" si="19"/>
        <v>2.3479554859310341E-2</v>
      </c>
      <c r="I29" s="112">
        <f t="shared" ca="1" si="19"/>
        <v>2.5846011260281902E-2</v>
      </c>
      <c r="J29" s="112">
        <f t="shared" ca="1" si="19"/>
        <v>2.8212467661253467E-2</v>
      </c>
      <c r="K29" s="112">
        <f t="shared" ca="1" si="19"/>
        <v>3.0578924062225028E-2</v>
      </c>
      <c r="L29" s="112">
        <f t="shared" ca="1" si="19"/>
        <v>3.2945380463196589E-2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3.5311836864168153E-2</v>
      </c>
    </row>
    <row r="30" spans="1:13" x14ac:dyDescent="0.25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6.2273647576557292E-4</v>
      </c>
      <c r="D30" s="114">
        <f ca="1">MAX(0,IFERROR(VLOOKUP(MID(CELL("filename",$A$1),FIND("]",CELL("filename",$A$1))+1,255)&amp;$A30,_datainput!$A$1:$AE$345,4+D$1-1990,FALSE),0))</f>
        <v>7.0502223840172309E-4</v>
      </c>
      <c r="E30" s="114">
        <f t="shared" ref="E30:F30" ca="1" si="30">D30-(D30-$G30)/($G$1-D$1)</f>
        <v>5.9438477657178636E-4</v>
      </c>
      <c r="F30" s="114">
        <f t="shared" ca="1" si="30"/>
        <v>4.8374731474184964E-4</v>
      </c>
      <c r="G30" s="111">
        <f ca="1">INDEX(OFFSET(_summary!$T$26,0,MATCH(MID(CELL("filename",$A$1),FIND("]",CELL("filename",$A$1))+1,255),_summary!$U$25:$AI$25,0),140,1),MATCH($A30,_summary!$U$26:$U$54,0))</f>
        <v>3.7310985291191297E-4</v>
      </c>
      <c r="H30" s="112">
        <f t="shared" ca="1" si="19"/>
        <v>2.2805542838706819E-3</v>
      </c>
      <c r="I30" s="112">
        <f t="shared" ca="1" si="19"/>
        <v>4.1879987148294509E-3</v>
      </c>
      <c r="J30" s="112">
        <f t="shared" ca="1" si="19"/>
        <v>6.0954431457882199E-3</v>
      </c>
      <c r="K30" s="112">
        <f t="shared" ca="1" si="19"/>
        <v>8.0028875767469889E-3</v>
      </c>
      <c r="L30" s="112">
        <f t="shared" ca="1" si="19"/>
        <v>9.9103320077057588E-3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1.1817776438664527E-2</v>
      </c>
    </row>
    <row r="31" spans="1:13" x14ac:dyDescent="0.25">
      <c r="A31" t="s">
        <v>12</v>
      </c>
      <c r="B31">
        <f t="shared" ref="B31:B62" si="31">B2+1</f>
        <v>2</v>
      </c>
      <c r="C31" s="114">
        <f ca="1">MAX(0,IFERROR(VLOOKUP(MID(CELL("filename",$A$1),FIND("]",CELL("filename",$A$1))+1,255)&amp;$A31,_datainput!$A$1:$AE$345,4+C$1-1990,FALSE),0))</f>
        <v>5.6335211986863701E-3</v>
      </c>
      <c r="D31" s="114">
        <f ca="1">MAX(0,IFERROR(VLOOKUP(MID(CELL("filename",$A$1),FIND("]",CELL("filename",$A$1))+1,255)&amp;$A31,_datainput!$A$1:$AE$345,4+D$1-1990,FALSE),0))</f>
        <v>5.6052440688751049E-3</v>
      </c>
      <c r="E31" s="114">
        <f t="shared" ref="E31:F31" ca="1" si="32">D31-(D31-$G31)/($G$1-D$1)</f>
        <v>5.2368932221650245E-3</v>
      </c>
      <c r="F31" s="114">
        <f t="shared" ca="1" si="32"/>
        <v>4.8685423754549449E-3</v>
      </c>
      <c r="G31" s="111">
        <f ca="1">INDEX(OFFSET(_summary!$T$26,0,MATCH(MID(CELL("filename",$A$1),FIND("]",CELL("filename",$A$1))+1,255),_summary!$U$25:$AI$25,0),140,1),MATCH($A31,_summary!$U$26:$U$54,0))</f>
        <v>4.5001915287448645E-3</v>
      </c>
      <c r="H31" s="112">
        <f t="shared" ca="1" si="19"/>
        <v>1.7833910428533634E-2</v>
      </c>
      <c r="I31" s="112">
        <f t="shared" ca="1" si="19"/>
        <v>3.1167629328322403E-2</v>
      </c>
      <c r="J31" s="112">
        <f t="shared" ca="1" si="19"/>
        <v>4.4501348228111172E-2</v>
      </c>
      <c r="K31" s="112">
        <f t="shared" ca="1" si="19"/>
        <v>5.7835067127899938E-2</v>
      </c>
      <c r="L31" s="112">
        <f t="shared" ca="1" si="19"/>
        <v>7.116878602768871E-2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8.4502504927477476E-2</v>
      </c>
    </row>
    <row r="32" spans="1:13" x14ac:dyDescent="0.25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1.1508456637803119E-3</v>
      </c>
      <c r="D32" s="114">
        <f ca="1">MAX(0,IFERROR(VLOOKUP(MID(CELL("filename",$A$1),FIND("]",CELL("filename",$A$1))+1,255)&amp;$A32,_datainput!$A$1:$AE$345,4+D$1-1990,FALSE),0))</f>
        <v>1.300367922097004E-3</v>
      </c>
      <c r="E32" s="114">
        <f t="shared" ref="E32:F32" ca="1" si="33">D32-(D32-$G32)/($G$1-D$1)</f>
        <v>1.0968667684109568E-3</v>
      </c>
      <c r="F32" s="114">
        <f t="shared" ca="1" si="33"/>
        <v>8.9336561472490956E-4</v>
      </c>
      <c r="G32" s="111">
        <f ca="1">INDEX(OFFSET(_summary!$T$26,0,MATCH(MID(CELL("filename",$A$1),FIND("]",CELL("filename",$A$1))+1,255),_summary!$U$25:$AI$25,0),140,1),MATCH($A32,_summary!$U$26:$U$54,0))</f>
        <v>6.8986446103886235E-4</v>
      </c>
      <c r="H32" s="112">
        <f t="shared" ca="1" si="19"/>
        <v>2.2580954018455775E-2</v>
      </c>
      <c r="I32" s="112">
        <f t="shared" ca="1" si="19"/>
        <v>4.4472043575872686E-2</v>
      </c>
      <c r="J32" s="112">
        <f t="shared" ca="1" si="19"/>
        <v>6.6363133133289592E-2</v>
      </c>
      <c r="K32" s="112">
        <f t="shared" ca="1" si="19"/>
        <v>8.8254222690706513E-2</v>
      </c>
      <c r="L32" s="112">
        <f t="shared" ca="1" si="19"/>
        <v>0.11014531224812342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0.13203640180554033</v>
      </c>
    </row>
    <row r="33" spans="1:13" x14ac:dyDescent="0.25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>
        <f t="shared" ref="E33:F33" ca="1" si="34">D33-(D33-$G33)/($G$1-D$1)</f>
        <v>0</v>
      </c>
      <c r="F33" s="114">
        <f t="shared" ca="1" si="34"/>
        <v>0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ca="1" si="19"/>
        <v>7.8082686972095108E-3</v>
      </c>
      <c r="I33" s="112">
        <f t="shared" ca="1" si="19"/>
        <v>1.5616537394419022E-2</v>
      </c>
      <c r="J33" s="112">
        <f t="shared" ca="1" si="19"/>
        <v>2.3424806091628531E-2</v>
      </c>
      <c r="K33" s="112">
        <f t="shared" ca="1" si="19"/>
        <v>3.1233074788838043E-2</v>
      </c>
      <c r="L33" s="112">
        <f t="shared" ca="1" si="19"/>
        <v>3.9041343486047556E-2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4.6849612183257068E-2</v>
      </c>
    </row>
    <row r="34" spans="1:13" x14ac:dyDescent="0.25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>
        <f t="shared" ref="E34:F34" ca="1" si="35">D34-(D34-$G34)/($G$1-D$1)</f>
        <v>0</v>
      </c>
      <c r="F34" s="114">
        <f t="shared" ca="1" si="35"/>
        <v>0</v>
      </c>
      <c r="G34" s="111">
        <f ca="1">INDEX(OFFSET(_summary!$T$26,0,MATCH(MID(CELL("filename",$A$1),FIND("]",CELL("filename",$A$1))+1,255),_summary!$U$25:$AI$25,0),140,1),MATCH($A34,_summary!$U$26:$U$54,0))</f>
        <v>0</v>
      </c>
      <c r="H34" s="112">
        <f t="shared" ca="1" si="19"/>
        <v>7.4418895736288624E-3</v>
      </c>
      <c r="I34" s="112">
        <f t="shared" ca="1" si="19"/>
        <v>1.4883779147257725E-2</v>
      </c>
      <c r="J34" s="112">
        <f t="shared" ca="1" si="19"/>
        <v>2.2325668720886586E-2</v>
      </c>
      <c r="K34" s="112">
        <f t="shared" ca="1" si="19"/>
        <v>2.976755829451545E-2</v>
      </c>
      <c r="L34" s="112">
        <f t="shared" ca="1" si="19"/>
        <v>3.7209447868144313E-2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4.4651337441773173E-2</v>
      </c>
    </row>
    <row r="35" spans="1:13" x14ac:dyDescent="0.25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>
        <f t="shared" ref="E35:F35" ca="1" si="36">D35-(D35-$G35)/($G$1-D$1)</f>
        <v>0</v>
      </c>
      <c r="F35" s="114">
        <f t="shared" ca="1" si="36"/>
        <v>0</v>
      </c>
      <c r="G35" s="111">
        <f ca="1">INDEX(OFFSET(_summary!$T$26,0,MATCH(MID(CELL("filename",$A$1),FIND("]",CELL("filename",$A$1))+1,255),_summary!$U$25:$AI$25,0),140,1),MATCH($A35,_summary!$U$26:$U$54,0))</f>
        <v>0</v>
      </c>
      <c r="H35" s="112">
        <f t="shared" ref="H35:L50" ca="1" si="37">G35-5*(G35-$M35)/($M$1-G$1)</f>
        <v>1.9514319785960917E-2</v>
      </c>
      <c r="I35" s="112">
        <f t="shared" ca="1" si="37"/>
        <v>3.9028639571921833E-2</v>
      </c>
      <c r="J35" s="112">
        <f t="shared" ca="1" si="37"/>
        <v>5.854295935788275E-2</v>
      </c>
      <c r="K35" s="112">
        <f t="shared" ca="1" si="37"/>
        <v>7.8057279143843666E-2</v>
      </c>
      <c r="L35" s="112">
        <f t="shared" ca="1" si="37"/>
        <v>9.7571598929804576E-2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0.1170859187157655</v>
      </c>
    </row>
    <row r="36" spans="1:13" x14ac:dyDescent="0.25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3.1262600099671357E-3</v>
      </c>
      <c r="D36" s="114">
        <f ca="1">MAX(0,IFERROR(VLOOKUP(MID(CELL("filename",$A$1),FIND("]",CELL("filename",$A$1))+1,255)&amp;$A36,_datainput!$A$1:$AE$345,4+D$1-1990,FALSE),0))</f>
        <v>3.6218907397764059E-3</v>
      </c>
      <c r="E36" s="114">
        <f t="shared" ref="E36:F36" ca="1" si="38">D36-(D36-$G36)/($G$1-D$1)</f>
        <v>3.0732932575937471E-3</v>
      </c>
      <c r="F36" s="114">
        <f t="shared" ca="1" si="38"/>
        <v>2.5246957754110882E-3</v>
      </c>
      <c r="G36" s="111">
        <f ca="1">INDEX(OFFSET(_summary!$T$26,0,MATCH(MID(CELL("filename",$A$1),FIND("]",CELL("filename",$A$1))+1,255),_summary!$U$25:$AI$25,0),140,1),MATCH($A36,_summary!$U$26:$U$54,0))</f>
        <v>1.9760982932284297E-3</v>
      </c>
      <c r="H36" s="112">
        <f t="shared" ca="1" si="37"/>
        <v>1.9396454439680917E-2</v>
      </c>
      <c r="I36" s="112">
        <f t="shared" ca="1" si="37"/>
        <v>3.6816810586133404E-2</v>
      </c>
      <c r="J36" s="112">
        <f t="shared" ca="1" si="37"/>
        <v>5.4237166732585891E-2</v>
      </c>
      <c r="K36" s="112">
        <f t="shared" ca="1" si="37"/>
        <v>7.1657522879038371E-2</v>
      </c>
      <c r="L36" s="112">
        <f t="shared" ca="1" si="37"/>
        <v>8.9077879025490858E-2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0.10649823517194335</v>
      </c>
    </row>
    <row r="37" spans="1:13" x14ac:dyDescent="0.25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1.4022188206997646E-2</v>
      </c>
      <c r="D37" s="114">
        <f ca="1">MAX(0,IFERROR(VLOOKUP(MID(CELL("filename",$A$1),FIND("]",CELL("filename",$A$1))+1,255)&amp;$A37,_datainput!$A$1:$AE$345,4+D$1-1990,FALSE),0))</f>
        <v>1.4607978007858796E-2</v>
      </c>
      <c r="E37" s="114">
        <f t="shared" ref="E37:F37" ca="1" si="39">D37-(D37-$G37)/($G$1-D$1)</f>
        <v>1.338459159586791E-2</v>
      </c>
      <c r="F37" s="114">
        <f t="shared" ca="1" si="39"/>
        <v>1.2161205183877026E-2</v>
      </c>
      <c r="G37" s="111">
        <f ca="1">INDEX(OFFSET(_summary!$T$26,0,MATCH(MID(CELL("filename",$A$1),FIND("]",CELL("filename",$A$1))+1,255),_summary!$U$25:$AI$25,0),140,1),MATCH($A37,_summary!$U$26:$U$54,0))</f>
        <v>1.093781877188614E-2</v>
      </c>
      <c r="H37" s="112">
        <f t="shared" ca="1" si="37"/>
        <v>2.2801704527398763E-2</v>
      </c>
      <c r="I37" s="112">
        <f t="shared" ca="1" si="37"/>
        <v>3.4665590282911385E-2</v>
      </c>
      <c r="J37" s="112">
        <f t="shared" ca="1" si="37"/>
        <v>4.6529476038424014E-2</v>
      </c>
      <c r="K37" s="112">
        <f t="shared" ca="1" si="37"/>
        <v>5.8393361793936636E-2</v>
      </c>
      <c r="L37" s="112">
        <f t="shared" ca="1" si="37"/>
        <v>7.0257247549449259E-2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8.2121133304961888E-2</v>
      </c>
    </row>
    <row r="38" spans="1:13" x14ac:dyDescent="0.25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>
        <f t="shared" ref="E38:F38" ca="1" si="40">D38-(D38-$G38)/($G$1-D$1)</f>
        <v>0</v>
      </c>
      <c r="F38" s="114">
        <f t="shared" ca="1" si="40"/>
        <v>0</v>
      </c>
      <c r="G38" s="111">
        <f ca="1">INDEX(OFFSET(_summary!$T$26,0,MATCH(MID(CELL("filename",$A$1),FIND("]",CELL("filename",$A$1))+1,255),_summary!$U$25:$AI$25,0),140,1),MATCH($A38,_summary!$U$26:$U$54,0))</f>
        <v>0</v>
      </c>
      <c r="H38" s="112">
        <f t="shared" ca="1" si="37"/>
        <v>3.6897926645046378E-3</v>
      </c>
      <c r="I38" s="112">
        <f t="shared" ca="1" si="37"/>
        <v>7.3795853290092757E-3</v>
      </c>
      <c r="J38" s="112">
        <f t="shared" ca="1" si="37"/>
        <v>1.1069377993513914E-2</v>
      </c>
      <c r="K38" s="112">
        <f t="shared" ca="1" si="37"/>
        <v>1.4759170658018551E-2</v>
      </c>
      <c r="L38" s="112">
        <f t="shared" ca="1" si="37"/>
        <v>1.8448963322523187E-2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2.2138755987027827E-2</v>
      </c>
    </row>
    <row r="39" spans="1:13" x14ac:dyDescent="0.25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3.4824985910018195E-2</v>
      </c>
      <c r="E39" s="114">
        <f t="shared" ref="E39:F39" ca="1" si="41">D39-(D39-$G39)/($G$1-D$1)</f>
        <v>2.3216657273345466E-2</v>
      </c>
      <c r="F39" s="114">
        <f t="shared" ca="1" si="41"/>
        <v>1.1608328636672733E-2</v>
      </c>
      <c r="G39" s="111">
        <f ca="1">INDEX(OFFSET(_summary!$T$26,0,MATCH(MID(CELL("filename",$A$1),FIND("]",CELL("filename",$A$1))+1,255),_summary!$U$25:$AI$25,0),140,1),MATCH($A39,_summary!$U$26:$U$54,0))</f>
        <v>0</v>
      </c>
      <c r="H39" s="112">
        <f t="shared" ca="1" si="37"/>
        <v>4.5804500660780543E-3</v>
      </c>
      <c r="I39" s="112">
        <f t="shared" ca="1" si="37"/>
        <v>9.1609001321561086E-3</v>
      </c>
      <c r="J39" s="112">
        <f t="shared" ca="1" si="37"/>
        <v>1.3741350198234163E-2</v>
      </c>
      <c r="K39" s="112">
        <f t="shared" ca="1" si="37"/>
        <v>1.8321800264312217E-2</v>
      </c>
      <c r="L39" s="112">
        <f t="shared" ca="1" si="37"/>
        <v>2.290225033039027E-2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2.7482700396468326E-2</v>
      </c>
    </row>
    <row r="40" spans="1:13" x14ac:dyDescent="0.25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1.4304770321192005E-2</v>
      </c>
      <c r="D40" s="114">
        <f ca="1">MAX(0,IFERROR(VLOOKUP(MID(CELL("filename",$A$1),FIND("]",CELL("filename",$A$1))+1,255)&amp;$A40,_datainput!$A$1:$AE$345,4+D$1-1990,FALSE),0))</f>
        <v>1.5417699411517419E-2</v>
      </c>
      <c r="E40" s="114">
        <f t="shared" ref="E40:F40" ca="1" si="42">D40-(D40-$G40)/($G$1-D$1)</f>
        <v>1.3475186213542467E-2</v>
      </c>
      <c r="F40" s="114">
        <f t="shared" ca="1" si="42"/>
        <v>1.1532673015567515E-2</v>
      </c>
      <c r="G40" s="111">
        <f ca="1">INDEX(OFFSET(_summary!$T$26,0,MATCH(MID(CELL("filename",$A$1),FIND("]",CELL("filename",$A$1))+1,255),_summary!$U$25:$AI$25,0),140,1),MATCH($A40,_summary!$U$26:$U$54,0))</f>
        <v>9.5901598175925622E-3</v>
      </c>
      <c r="H40" s="112">
        <f t="shared" ca="1" si="37"/>
        <v>2.4027380690788417E-2</v>
      </c>
      <c r="I40" s="112">
        <f t="shared" ca="1" si="37"/>
        <v>3.846460156398427E-2</v>
      </c>
      <c r="J40" s="112">
        <f t="shared" ca="1" si="37"/>
        <v>5.2901822437180127E-2</v>
      </c>
      <c r="K40" s="112">
        <f t="shared" ca="1" si="37"/>
        <v>6.7339043310375976E-2</v>
      </c>
      <c r="L40" s="112">
        <f t="shared" ca="1" si="37"/>
        <v>8.1776264183571826E-2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9.6213485056767689E-2</v>
      </c>
    </row>
    <row r="41" spans="1:13" x14ac:dyDescent="0.25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4.5675650632759244E-3</v>
      </c>
      <c r="E41" s="114">
        <f t="shared" ref="E41:F41" ca="1" si="43">D41-(D41-$G41)/($G$1-D$1)</f>
        <v>3.0450433755172829E-3</v>
      </c>
      <c r="F41" s="114">
        <f t="shared" ca="1" si="43"/>
        <v>1.5225216877586415E-3</v>
      </c>
      <c r="G41" s="111">
        <f ca="1">INDEX(OFFSET(_summary!$T$26,0,MATCH(MID(CELL("filename",$A$1),FIND("]",CELL("filename",$A$1))+1,255),_summary!$U$25:$AI$25,0),140,1),MATCH($A41,_summary!$U$26:$U$54,0))</f>
        <v>0</v>
      </c>
      <c r="H41" s="112">
        <f t="shared" ca="1" si="37"/>
        <v>2.0141119855714266E-2</v>
      </c>
      <c r="I41" s="112">
        <f t="shared" ca="1" si="37"/>
        <v>4.0282239711428539E-2</v>
      </c>
      <c r="J41" s="112">
        <f t="shared" ca="1" si="37"/>
        <v>6.0423359567142801E-2</v>
      </c>
      <c r="K41" s="112">
        <f t="shared" ca="1" si="37"/>
        <v>8.0564479422857063E-2</v>
      </c>
      <c r="L41" s="112">
        <f t="shared" ca="1" si="37"/>
        <v>0.10070559927857134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0.1208467191342856</v>
      </c>
    </row>
    <row r="42" spans="1:13" x14ac:dyDescent="0.25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4.4070676270366758E-3</v>
      </c>
      <c r="E42" s="114">
        <f t="shared" ref="E42:F42" ca="1" si="44">D42-(D42-$G42)/($G$1-D$1)</f>
        <v>2.9380450846911172E-3</v>
      </c>
      <c r="F42" s="114">
        <f t="shared" ca="1" si="44"/>
        <v>1.4690225423455586E-3</v>
      </c>
      <c r="G42" s="111">
        <f ca="1">INDEX(OFFSET(_summary!$T$26,0,MATCH(MID(CELL("filename",$A$1),FIND("]",CELL("filename",$A$1))+1,255),_summary!$U$25:$AI$25,0),140,1),MATCH($A42,_summary!$U$26:$U$54,0))</f>
        <v>0</v>
      </c>
      <c r="H42" s="112">
        <f t="shared" ca="1" si="37"/>
        <v>1.3638238355615331E-2</v>
      </c>
      <c r="I42" s="112">
        <f t="shared" ca="1" si="37"/>
        <v>2.7276476711230662E-2</v>
      </c>
      <c r="J42" s="112">
        <f t="shared" ca="1" si="37"/>
        <v>4.0914715066845991E-2</v>
      </c>
      <c r="K42" s="112">
        <f t="shared" ca="1" si="37"/>
        <v>5.4552953422461324E-2</v>
      </c>
      <c r="L42" s="112">
        <f t="shared" ca="1" si="37"/>
        <v>6.8191191778076657E-2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8.1829430133691983E-2</v>
      </c>
    </row>
    <row r="43" spans="1:13" x14ac:dyDescent="0.25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3.6083346330908746E-4</v>
      </c>
      <c r="E43" s="114">
        <f t="shared" ref="E43:F43" ca="1" si="45">D43-(D43-$G43)/($G$1-D$1)</f>
        <v>2.4055564220605829E-4</v>
      </c>
      <c r="F43" s="114">
        <f t="shared" ca="1" si="45"/>
        <v>1.2027782110302914E-4</v>
      </c>
      <c r="G43" s="111">
        <f ca="1">INDEX(OFFSET(_summary!$T$26,0,MATCH(MID(CELL("filename",$A$1),FIND("]",CELL("filename",$A$1))+1,255),_summary!$U$25:$AI$25,0),140,1),MATCH($A43,_summary!$U$26:$U$54,0))</f>
        <v>0</v>
      </c>
      <c r="H43" s="112">
        <f t="shared" ca="1" si="37"/>
        <v>1.323723640556562E-2</v>
      </c>
      <c r="I43" s="112">
        <f t="shared" ca="1" si="37"/>
        <v>2.6474472811131241E-2</v>
      </c>
      <c r="J43" s="112">
        <f t="shared" ca="1" si="37"/>
        <v>3.971170921669686E-2</v>
      </c>
      <c r="K43" s="112">
        <f t="shared" ca="1" si="37"/>
        <v>5.2948945622262482E-2</v>
      </c>
      <c r="L43" s="112">
        <f t="shared" ca="1" si="37"/>
        <v>6.6186182027828097E-2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7.9423418433393719E-2</v>
      </c>
    </row>
    <row r="44" spans="1:13" x14ac:dyDescent="0.25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>
        <f t="shared" ref="E44:F44" ca="1" si="46">D44-(D44-$G44)/($G$1-D$1)</f>
        <v>0</v>
      </c>
      <c r="F44" s="114">
        <f t="shared" ca="1" si="46"/>
        <v>0</v>
      </c>
      <c r="G44" s="111">
        <f ca="1">INDEX(OFFSET(_summary!$T$26,0,MATCH(MID(CELL("filename",$A$1),FIND("]",CELL("filename",$A$1))+1,255),_summary!$U$25:$AI$25,0),140,1),MATCH($A44,_summary!$U$26:$U$54,0))</f>
        <v>0</v>
      </c>
      <c r="H44" s="112">
        <f t="shared" ca="1" si="37"/>
        <v>2.638673392491549E-2</v>
      </c>
      <c r="I44" s="112">
        <f t="shared" ca="1" si="37"/>
        <v>5.2773467849830974E-2</v>
      </c>
      <c r="J44" s="112">
        <f t="shared" ca="1" si="37"/>
        <v>7.9160201774746475E-2</v>
      </c>
      <c r="K44" s="112">
        <f t="shared" ca="1" si="37"/>
        <v>0.10554693569966196</v>
      </c>
      <c r="L44" s="112">
        <f t="shared" ca="1" si="37"/>
        <v>0.13193366962457745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0.15832040354949295</v>
      </c>
    </row>
    <row r="45" spans="1:13" x14ac:dyDescent="0.25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8.2564659624099568E-4</v>
      </c>
      <c r="E45" s="114">
        <f t="shared" ref="E45:F45" ca="1" si="47">D45-(D45-$G45)/($G$1-D$1)</f>
        <v>5.5043106416066386E-4</v>
      </c>
      <c r="F45" s="114">
        <f t="shared" ca="1" si="47"/>
        <v>2.7521553208033193E-4</v>
      </c>
      <c r="G45" s="111">
        <f ca="1">INDEX(OFFSET(_summary!$T$26,0,MATCH(MID(CELL("filename",$A$1),FIND("]",CELL("filename",$A$1))+1,255),_summary!$U$25:$AI$25,0),140,1),MATCH($A45,_summary!$U$26:$U$54,0))</f>
        <v>0</v>
      </c>
      <c r="H45" s="112">
        <f t="shared" ca="1" si="37"/>
        <v>1.7775120015054192E-2</v>
      </c>
      <c r="I45" s="112">
        <f t="shared" ca="1" si="37"/>
        <v>3.5550240030108385E-2</v>
      </c>
      <c r="J45" s="112">
        <f t="shared" ca="1" si="37"/>
        <v>5.3325360045162577E-2</v>
      </c>
      <c r="K45" s="112">
        <f t="shared" ca="1" si="37"/>
        <v>7.110048006021677E-2</v>
      </c>
      <c r="L45" s="112">
        <f t="shared" ca="1" si="37"/>
        <v>8.8875600075270955E-2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0.10665072009032515</v>
      </c>
    </row>
    <row r="46" spans="1:13" x14ac:dyDescent="0.25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>
        <f t="shared" ref="E46:F46" ca="1" si="48">D46-(D46-$G46)/($G$1-D$1)</f>
        <v>0</v>
      </c>
      <c r="F46" s="114">
        <f t="shared" ca="1" si="48"/>
        <v>0</v>
      </c>
      <c r="G46" s="111">
        <f ca="1">INDEX(OFFSET(_summary!$T$26,0,MATCH(MID(CELL("filename",$A$1),FIND("]",CELL("filename",$A$1))+1,255),_summary!$U$25:$AI$25,0),140,1),MATCH($A46,_summary!$U$26:$U$54,0))</f>
        <v>0</v>
      </c>
      <c r="H46" s="112">
        <f t="shared" ca="1" si="37"/>
        <v>5.0491092191113762E-3</v>
      </c>
      <c r="I46" s="112">
        <f t="shared" ca="1" si="37"/>
        <v>1.0098218438222752E-2</v>
      </c>
      <c r="J46" s="112">
        <f t="shared" ca="1" si="37"/>
        <v>1.5147327657334128E-2</v>
      </c>
      <c r="K46" s="112">
        <f t="shared" ca="1" si="37"/>
        <v>2.0196436876445505E-2</v>
      </c>
      <c r="L46" s="112">
        <f t="shared" ca="1" si="37"/>
        <v>2.5245546095556883E-2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3.0294655314668257E-2</v>
      </c>
    </row>
    <row r="47" spans="1:13" x14ac:dyDescent="0.25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>
        <f t="shared" ref="E47:F47" ca="1" si="49">D47-(D47-$G47)/($G$1-D$1)</f>
        <v>0</v>
      </c>
      <c r="F47" s="114">
        <f t="shared" ca="1" si="49"/>
        <v>0</v>
      </c>
      <c r="G47" s="111">
        <f ca="1">INDEX(OFFSET(_summary!$T$26,0,MATCH(MID(CELL("filename",$A$1),FIND("]",CELL("filename",$A$1))+1,255),_summary!$U$25:$AI$25,0),140,1),MATCH($A47,_summary!$U$26:$U$54,0))</f>
        <v>0</v>
      </c>
      <c r="H47" s="112">
        <f t="shared" ca="1" si="37"/>
        <v>7.7198906292275703E-3</v>
      </c>
      <c r="I47" s="112">
        <f t="shared" ca="1" si="37"/>
        <v>1.5439781258455141E-2</v>
      </c>
      <c r="J47" s="112">
        <f t="shared" ca="1" si="37"/>
        <v>2.3159671887682712E-2</v>
      </c>
      <c r="K47" s="112">
        <f t="shared" ca="1" si="37"/>
        <v>3.0879562516910281E-2</v>
      </c>
      <c r="L47" s="112">
        <f t="shared" ca="1" si="37"/>
        <v>3.8599453146137851E-2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4.6319343775365424E-2</v>
      </c>
    </row>
    <row r="48" spans="1:13" x14ac:dyDescent="0.25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1.5743522197248223E-3</v>
      </c>
      <c r="D48" s="114">
        <f ca="1">MAX(0,IFERROR(VLOOKUP(MID(CELL("filename",$A$1),FIND("]",CELL("filename",$A$1))+1,255)&amp;$A48,_datainput!$A$1:$AE$345,4+D$1-1990,FALSE),0))</f>
        <v>1.802294586947541E-3</v>
      </c>
      <c r="E48" s="114">
        <f t="shared" ref="E48:F48" ca="1" si="50">D48-(D48-$G48)/($G$1-D$1)</f>
        <v>1.4553161877049821E-3</v>
      </c>
      <c r="F48" s="114">
        <f t="shared" ca="1" si="50"/>
        <v>1.108337788462423E-3</v>
      </c>
      <c r="G48" s="111">
        <f ca="1">INDEX(OFFSET(_summary!$T$26,0,MATCH(MID(CELL("filename",$A$1),FIND("]",CELL("filename",$A$1))+1,255),_summary!$U$25:$AI$25,0),140,1),MATCH($A48,_summary!$U$26:$U$54,0))</f>
        <v>7.613593892198641E-4</v>
      </c>
      <c r="H48" s="112">
        <f t="shared" ca="1" si="37"/>
        <v>2.2913945556393717E-2</v>
      </c>
      <c r="I48" s="112">
        <f t="shared" ca="1" si="37"/>
        <v>4.5066531723567567E-2</v>
      </c>
      <c r="J48" s="112">
        <f t="shared" ca="1" si="37"/>
        <v>6.721911789074142E-2</v>
      </c>
      <c r="K48" s="112">
        <f t="shared" ca="1" si="37"/>
        <v>8.937170405791528E-2</v>
      </c>
      <c r="L48" s="112">
        <f t="shared" ca="1" si="37"/>
        <v>0.11152429022508913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0.13367687639226297</v>
      </c>
    </row>
    <row r="49" spans="1:13" x14ac:dyDescent="0.25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5.0019298392341566E-2</v>
      </c>
      <c r="E49" s="114">
        <f t="shared" ref="E49:F49" ca="1" si="51">D49-(D49-$G49)/($G$1-D$1)</f>
        <v>3.334619892822771E-2</v>
      </c>
      <c r="F49" s="114">
        <f t="shared" ca="1" si="51"/>
        <v>1.6673099464113855E-2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ca="1" si="37"/>
        <v>1.5971286030552215E-2</v>
      </c>
      <c r="I49" s="112">
        <f t="shared" ca="1" si="37"/>
        <v>3.1942572061104429E-2</v>
      </c>
      <c r="J49" s="112">
        <f t="shared" ca="1" si="37"/>
        <v>4.7913858091656644E-2</v>
      </c>
      <c r="K49" s="112">
        <f t="shared" ca="1" si="37"/>
        <v>6.3885144122208859E-2</v>
      </c>
      <c r="L49" s="112">
        <f t="shared" ca="1" si="37"/>
        <v>7.9856430152761074E-2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9.5827716183313288E-2</v>
      </c>
    </row>
    <row r="50" spans="1:13" x14ac:dyDescent="0.25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1.3643289076103087E-3</v>
      </c>
      <c r="D50" s="114">
        <f ca="1">MAX(0,IFERROR(VLOOKUP(MID(CELL("filename",$A$1),FIND("]",CELL("filename",$A$1))+1,255)&amp;$A50,_datainput!$A$1:$AE$345,4+D$1-1990,FALSE),0))</f>
        <v>1.7446367799593006E-3</v>
      </c>
      <c r="E50" s="114">
        <f t="shared" ref="E50:F50" ca="1" si="52">D50-(D50-$G50)/($G$1-D$1)</f>
        <v>1.4018816719222717E-3</v>
      </c>
      <c r="F50" s="114">
        <f t="shared" ca="1" si="52"/>
        <v>1.0591265638852428E-3</v>
      </c>
      <c r="G50" s="111">
        <f ca="1">INDEX(OFFSET(_summary!$T$26,0,MATCH(MID(CELL("filename",$A$1),FIND("]",CELL("filename",$A$1))+1,255),_summary!$U$25:$AI$25,0),140,1),MATCH($A50,_summary!$U$26:$U$54,0))</f>
        <v>7.1637145584821382E-4</v>
      </c>
      <c r="H50" s="112">
        <f t="shared" ca="1" si="37"/>
        <v>2.3355365082244461E-2</v>
      </c>
      <c r="I50" s="112">
        <f t="shared" ca="1" si="37"/>
        <v>4.5994358708640701E-2</v>
      </c>
      <c r="J50" s="112">
        <f t="shared" ca="1" si="37"/>
        <v>6.8633352335036951E-2</v>
      </c>
      <c r="K50" s="112">
        <f t="shared" ca="1" si="37"/>
        <v>9.1272345961433202E-2</v>
      </c>
      <c r="L50" s="112">
        <f t="shared" ca="1" si="37"/>
        <v>0.11391133958782945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0.13655033321422569</v>
      </c>
    </row>
    <row r="51" spans="1:13" x14ac:dyDescent="0.25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5.8887816827977622E-4</v>
      </c>
      <c r="D51" s="114">
        <f ca="1">MAX(0,IFERROR(VLOOKUP(MID(CELL("filename",$A$1),FIND("]",CELL("filename",$A$1))+1,255)&amp;$A51,_datainput!$A$1:$AE$345,4+D$1-1990,FALSE),0))</f>
        <v>6.2515319692219874E-4</v>
      </c>
      <c r="E51" s="114">
        <f t="shared" ref="E51:F51" ca="1" si="53">D51-(D51-$G51)/($G$1-D$1)</f>
        <v>5.6265102043439469E-4</v>
      </c>
      <c r="F51" s="114">
        <f t="shared" ca="1" si="53"/>
        <v>5.0014884394659063E-4</v>
      </c>
      <c r="G51" s="111">
        <f ca="1">INDEX(OFFSET(_summary!$T$26,0,MATCH(MID(CELL("filename",$A$1),FIND("]",CELL("filename",$A$1))+1,255),_summary!$U$25:$AI$25,0),140,1),MATCH($A51,_summary!$U$26:$U$54,0))</f>
        <v>4.3764666745878657E-4</v>
      </c>
      <c r="H51" s="112">
        <f t="shared" ref="H51:L66" ca="1" si="54">G51-5*(G51-$M51)/($M$1-G$1)</f>
        <v>2.7255114235754399E-2</v>
      </c>
      <c r="I51" s="112">
        <f t="shared" ca="1" si="54"/>
        <v>5.4072581804050016E-2</v>
      </c>
      <c r="J51" s="112">
        <f t="shared" ca="1" si="54"/>
        <v>8.0890049372345618E-2</v>
      </c>
      <c r="K51" s="112">
        <f t="shared" ca="1" si="54"/>
        <v>0.10770751694064123</v>
      </c>
      <c r="L51" s="112">
        <f t="shared" ca="1" si="54"/>
        <v>0.13452498450893685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0.16134245207723247</v>
      </c>
    </row>
    <row r="52" spans="1:13" x14ac:dyDescent="0.25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55">D52-(D52-$G52)/($G$1-D$1)</f>
        <v>0</v>
      </c>
      <c r="F52" s="114">
        <f t="shared" ca="1" si="55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ca="1" si="54"/>
        <v>5.6948158807685533E-3</v>
      </c>
      <c r="I52" s="112">
        <f t="shared" ca="1" si="54"/>
        <v>1.1389631761537108E-2</v>
      </c>
      <c r="J52" s="112">
        <f t="shared" ca="1" si="54"/>
        <v>1.7084447642305663E-2</v>
      </c>
      <c r="K52" s="112">
        <f t="shared" ca="1" si="54"/>
        <v>2.2779263523074217E-2</v>
      </c>
      <c r="L52" s="112">
        <f t="shared" ca="1" si="54"/>
        <v>2.8474079403842771E-2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3.4168895284611325E-2</v>
      </c>
    </row>
    <row r="53" spans="1:13" x14ac:dyDescent="0.25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>
        <f t="shared" ref="E53:F53" ca="1" si="56">D53-(D53-$G53)/($G$1-D$1)</f>
        <v>0</v>
      </c>
      <c r="F53" s="114">
        <f t="shared" ca="1" si="56"/>
        <v>0</v>
      </c>
      <c r="G53" s="111">
        <f ca="1">INDEX(OFFSET(_summary!$T$26,0,MATCH(MID(CELL("filename",$A$1),FIND("]",CELL("filename",$A$1))+1,255),_summary!$U$25:$AI$25,0),140,1),MATCH($A53,_summary!$U$26:$U$54,0))</f>
        <v>0</v>
      </c>
      <c r="H53" s="112">
        <f t="shared" ca="1" si="54"/>
        <v>1.0560713202735977E-2</v>
      </c>
      <c r="I53" s="112">
        <f t="shared" ca="1" si="54"/>
        <v>2.1121426405471953E-2</v>
      </c>
      <c r="J53" s="112">
        <f t="shared" ca="1" si="54"/>
        <v>3.1682139608207933E-2</v>
      </c>
      <c r="K53" s="112">
        <f t="shared" ca="1" si="54"/>
        <v>4.2242852810943907E-2</v>
      </c>
      <c r="L53" s="112">
        <f t="shared" ca="1" si="54"/>
        <v>5.2803566013679887E-2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6.3364279216415867E-2</v>
      </c>
    </row>
    <row r="54" spans="1:13" x14ac:dyDescent="0.25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57">D54-(D54-$G54)/($G$1-D$1)</f>
        <v>0</v>
      </c>
      <c r="F54" s="114">
        <f t="shared" ca="1" si="57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ca="1" si="54"/>
        <v>2.2347832599669586E-2</v>
      </c>
      <c r="I54" s="112">
        <f t="shared" ca="1" si="54"/>
        <v>4.4695665199339166E-2</v>
      </c>
      <c r="J54" s="112">
        <f t="shared" ca="1" si="54"/>
        <v>6.7043497799008755E-2</v>
      </c>
      <c r="K54" s="112">
        <f t="shared" ca="1" si="54"/>
        <v>8.9391330398678345E-2</v>
      </c>
      <c r="L54" s="112">
        <f t="shared" ca="1" si="54"/>
        <v>0.11173916299834794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0.13408699559801751</v>
      </c>
    </row>
    <row r="55" spans="1:13" x14ac:dyDescent="0.25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>
        <f t="shared" ref="E55:F55" ca="1" si="58">D55-(D55-$G55)/($G$1-D$1)</f>
        <v>0</v>
      </c>
      <c r="F55" s="114">
        <f t="shared" ca="1" si="58"/>
        <v>0</v>
      </c>
      <c r="G55" s="111">
        <f ca="1">INDEX(OFFSET(_summary!$T$26,0,MATCH(MID(CELL("filename",$A$1),FIND("]",CELL("filename",$A$1))+1,255),_summary!$U$25:$AI$25,0),140,1),MATCH($A55,_summary!$U$26:$U$54,0))</f>
        <v>0</v>
      </c>
      <c r="H55" s="112">
        <f t="shared" ca="1" si="54"/>
        <v>7.5662181941237826E-3</v>
      </c>
      <c r="I55" s="112">
        <f t="shared" ca="1" si="54"/>
        <v>1.5132436388247565E-2</v>
      </c>
      <c r="J55" s="112">
        <f t="shared" ca="1" si="54"/>
        <v>2.2698654582371348E-2</v>
      </c>
      <c r="K55" s="112">
        <f t="shared" ca="1" si="54"/>
        <v>3.026487277649513E-2</v>
      </c>
      <c r="L55" s="112">
        <f t="shared" ca="1" si="54"/>
        <v>3.7831090970618916E-2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4.5397309164742695E-2</v>
      </c>
    </row>
    <row r="56" spans="1:13" x14ac:dyDescent="0.25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2.5654694292976963E-3</v>
      </c>
      <c r="D56" s="114">
        <f ca="1">MAX(0,IFERROR(VLOOKUP(MID(CELL("filename",$A$1),FIND("]",CELL("filename",$A$1))+1,255)&amp;$A56,_datainput!$A$1:$AE$345,4+D$1-1990,FALSE),0))</f>
        <v>2.9944745228326244E-3</v>
      </c>
      <c r="E56" s="114">
        <f t="shared" ref="E56:F56" ca="1" si="59">D56-(D56-$G56)/($G$1-D$1)</f>
        <v>1.9963163485550829E-3</v>
      </c>
      <c r="F56" s="114">
        <f t="shared" ca="1" si="59"/>
        <v>9.9815817427754147E-4</v>
      </c>
      <c r="G56" s="111">
        <f ca="1">INDEX(OFFSET(_summary!$T$26,0,MATCH(MID(CELL("filename",$A$1),FIND("]",CELL("filename",$A$1))+1,255),_summary!$U$25:$AI$25,0),140,1),MATCH($A56,_summary!$U$26:$U$54,0))</f>
        <v>0</v>
      </c>
      <c r="H56" s="112">
        <f t="shared" ca="1" si="54"/>
        <v>1.346292539920498E-2</v>
      </c>
      <c r="I56" s="112">
        <f t="shared" ca="1" si="54"/>
        <v>2.6925850798409964E-2</v>
      </c>
      <c r="J56" s="112">
        <f t="shared" ca="1" si="54"/>
        <v>4.038877619761494E-2</v>
      </c>
      <c r="K56" s="112">
        <f t="shared" ca="1" si="54"/>
        <v>5.3851701596819922E-2</v>
      </c>
      <c r="L56" s="112">
        <f t="shared" ca="1" si="54"/>
        <v>6.7314626996024904E-2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8.0777552395229879E-2</v>
      </c>
    </row>
    <row r="57" spans="1:13" x14ac:dyDescent="0.25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60">D57-(D57-$G57)/($G$1-D$1)</f>
        <v>0</v>
      </c>
      <c r="F57" s="114">
        <f t="shared" ca="1" si="60"/>
        <v>0</v>
      </c>
      <c r="G57" s="111">
        <f ca="1">INDEX(OFFSET(_summary!$T$26,0,MATCH(MID(CELL("filename",$A$1),FIND("]",CELL("filename",$A$1))+1,255),_summary!$U$25:$AI$25,0),140,1),MATCH($A57,_summary!$U$26:$U$54,0))</f>
        <v>0</v>
      </c>
      <c r="H57" s="112">
        <f t="shared" ca="1" si="54"/>
        <v>6.4490504486178278E-4</v>
      </c>
      <c r="I57" s="112">
        <f t="shared" ca="1" si="54"/>
        <v>1.2898100897235656E-3</v>
      </c>
      <c r="J57" s="112">
        <f t="shared" ca="1" si="54"/>
        <v>1.9347151345853483E-3</v>
      </c>
      <c r="K57" s="112">
        <f t="shared" ca="1" si="54"/>
        <v>2.5796201794471311E-3</v>
      </c>
      <c r="L57" s="112">
        <f t="shared" ca="1" si="54"/>
        <v>3.2245252243089141E-3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3.8694302691706967E-3</v>
      </c>
    </row>
    <row r="58" spans="1:13" x14ac:dyDescent="0.25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1.8654487582572991E-2</v>
      </c>
      <c r="D58" s="114">
        <f ca="1">MAX(0,IFERROR(VLOOKUP(MID(CELL("filename",$A$1),FIND("]",CELL("filename",$A$1))+1,255)&amp;$A58,_datainput!$A$1:$AE$345,4+D$1-1990,FALSE),0))</f>
        <v>1.8654487582572991E-2</v>
      </c>
      <c r="E58" s="114">
        <f t="shared" ref="E58:F58" ca="1" si="61">D58-(D58-$G58)/($G$1-D$1)</f>
        <v>1.9474024541161587E-2</v>
      </c>
      <c r="F58" s="114">
        <f t="shared" ca="1" si="61"/>
        <v>2.0293561499750184E-2</v>
      </c>
      <c r="G58" s="111">
        <f ca="1">INDEX(OFFSET(_summary!$T$26,0,MATCH(MID(CELL("filename",$A$1),FIND("]",CELL("filename",$A$1))+1,255),_summary!$U$25:$AI$25,0),140,1),MATCH($A58,_summary!$U$26:$U$54,0))</f>
        <v>2.111309845833878E-2</v>
      </c>
      <c r="H58" s="112">
        <f t="shared" ca="1" si="54"/>
        <v>4.00258517408573E-2</v>
      </c>
      <c r="I58" s="112">
        <f t="shared" ca="1" si="54"/>
        <v>5.893860502337582E-2</v>
      </c>
      <c r="J58" s="112">
        <f t="shared" ca="1" si="54"/>
        <v>7.7851358305894347E-2</v>
      </c>
      <c r="K58" s="112">
        <f t="shared" ca="1" si="54"/>
        <v>9.676411158841286E-2</v>
      </c>
      <c r="L58" s="112">
        <f t="shared" ca="1" si="54"/>
        <v>0.11567686487093139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0.13458961815344991</v>
      </c>
    </row>
    <row r="59" spans="1:13" x14ac:dyDescent="0.25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6.2273647576557292E-4</v>
      </c>
      <c r="D59" s="114">
        <f ca="1">MAX(0,IFERROR(VLOOKUP(MID(CELL("filename",$A$1),FIND("]",CELL("filename",$A$1))+1,255)&amp;$A59,_datainput!$A$1:$AE$345,4+D$1-1990,FALSE),0))</f>
        <v>7.0502223840172309E-4</v>
      </c>
      <c r="E59" s="114">
        <f t="shared" ref="E59:F59" ca="1" si="62">D59-(D59-$G59)/($G$1-D$1)</f>
        <v>5.9438477657178636E-4</v>
      </c>
      <c r="F59" s="114">
        <f t="shared" ca="1" si="62"/>
        <v>4.8374731474184964E-4</v>
      </c>
      <c r="G59" s="111">
        <f ca="1">INDEX(OFFSET(_summary!$T$26,0,MATCH(MID(CELL("filename",$A$1),FIND("]",CELL("filename",$A$1))+1,255),_summary!$U$25:$AI$25,0),140,1),MATCH($A59,_summary!$U$26:$U$54,0))</f>
        <v>3.7310985291191297E-4</v>
      </c>
      <c r="H59" s="112">
        <f t="shared" ca="1" si="54"/>
        <v>2.1615384089663472E-2</v>
      </c>
      <c r="I59" s="112">
        <f t="shared" ca="1" si="54"/>
        <v>4.2857658326415034E-2</v>
      </c>
      <c r="J59" s="112">
        <f t="shared" ca="1" si="54"/>
        <v>6.4099932563166595E-2</v>
      </c>
      <c r="K59" s="112">
        <f t="shared" ca="1" si="54"/>
        <v>8.5342206799918149E-2</v>
      </c>
      <c r="L59" s="112">
        <f t="shared" ca="1" si="54"/>
        <v>0.1065844810366697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0.12782675527342127</v>
      </c>
    </row>
    <row r="60" spans="1:13" x14ac:dyDescent="0.25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5.6335211986863701E-3</v>
      </c>
      <c r="D60" s="114">
        <f ca="1">MAX(0,IFERROR(VLOOKUP(MID(CELL("filename",$A$1),FIND("]",CELL("filename",$A$1))+1,255)&amp;$A60,_datainput!$A$1:$AE$345,4+D$1-1990,FALSE),0))</f>
        <v>5.6052440688751049E-3</v>
      </c>
      <c r="E60" s="114">
        <f t="shared" ref="E60:F60" ca="1" si="63">D60-(D60-$G60)/($G$1-D$1)</f>
        <v>5.2368932221650245E-3</v>
      </c>
      <c r="F60" s="114">
        <f t="shared" ca="1" si="63"/>
        <v>4.8685423754549449E-3</v>
      </c>
      <c r="G60" s="111">
        <f ca="1">INDEX(OFFSET(_summary!$T$26,0,MATCH(MID(CELL("filename",$A$1),FIND("]",CELL("filename",$A$1))+1,255),_summary!$U$25:$AI$25,0),140,1),MATCH($A60,_summary!$U$26:$U$54,0))</f>
        <v>4.5001915287448645E-3</v>
      </c>
      <c r="H60" s="112">
        <f t="shared" ca="1" si="54"/>
        <v>2.6113695336366198E-2</v>
      </c>
      <c r="I60" s="112">
        <f t="shared" ca="1" si="54"/>
        <v>4.7727199143987528E-2</v>
      </c>
      <c r="J60" s="112">
        <f t="shared" ca="1" si="54"/>
        <v>6.9340702951608865E-2</v>
      </c>
      <c r="K60" s="112">
        <f t="shared" ca="1" si="54"/>
        <v>9.0954206759230202E-2</v>
      </c>
      <c r="L60" s="112">
        <f t="shared" ca="1" si="54"/>
        <v>0.11256771056685153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0.13418121437447286</v>
      </c>
    </row>
    <row r="61" spans="1:13" x14ac:dyDescent="0.25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1.1508456637803119E-3</v>
      </c>
      <c r="D61" s="114">
        <f ca="1">MAX(0,IFERROR(VLOOKUP(MID(CELL("filename",$A$1),FIND("]",CELL("filename",$A$1))+1,255)&amp;$A61,_datainput!$A$1:$AE$345,4+D$1-1990,FALSE),0))</f>
        <v>1.300367922097004E-3</v>
      </c>
      <c r="E61" s="114">
        <f t="shared" ref="E61:F61" ca="1" si="64">D61-(D61-$G61)/($G$1-D$1)</f>
        <v>1.0968667684109568E-3</v>
      </c>
      <c r="F61" s="114">
        <f t="shared" ca="1" si="64"/>
        <v>8.9336561472490956E-4</v>
      </c>
      <c r="G61" s="111">
        <f ca="1">INDEX(OFFSET(_summary!$T$26,0,MATCH(MID(CELL("filename",$A$1),FIND("]",CELL("filename",$A$1))+1,255),_summary!$U$25:$AI$25,0),140,1),MATCH($A61,_summary!$U$26:$U$54,0))</f>
        <v>6.8986446103886235E-4</v>
      </c>
      <c r="H61" s="112">
        <f t="shared" ca="1" si="54"/>
        <v>3.6081365558740378E-2</v>
      </c>
      <c r="I61" s="112">
        <f t="shared" ca="1" si="54"/>
        <v>7.1472866656441897E-2</v>
      </c>
      <c r="J61" s="112">
        <f t="shared" ca="1" si="54"/>
        <v>0.1068643677541434</v>
      </c>
      <c r="K61" s="112">
        <f t="shared" ca="1" si="54"/>
        <v>0.14225586885184491</v>
      </c>
      <c r="L61" s="112">
        <f t="shared" ca="1" si="54"/>
        <v>0.17764736994954644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0.21303887104724795</v>
      </c>
    </row>
    <row r="62" spans="1:13" x14ac:dyDescent="0.25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>
        <f t="shared" ref="E62:F62" ca="1" si="65">D62-(D62-$G62)/($G$1-D$1)</f>
        <v>0</v>
      </c>
      <c r="F62" s="114">
        <f t="shared" ca="1" si="65"/>
        <v>0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ca="1" si="54"/>
        <v>1.1154062290671462E-2</v>
      </c>
      <c r="I62" s="112">
        <f t="shared" ca="1" si="54"/>
        <v>2.2308124581342924E-2</v>
      </c>
      <c r="J62" s="112">
        <f t="shared" ca="1" si="54"/>
        <v>3.3462186872014389E-2</v>
      </c>
      <c r="K62" s="112">
        <f t="shared" ca="1" si="54"/>
        <v>4.4616249162685848E-2</v>
      </c>
      <c r="L62" s="112">
        <f t="shared" ca="1" si="54"/>
        <v>5.5770311453357313E-2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6.6924373744028778E-2</v>
      </c>
    </row>
    <row r="63" spans="1:13" x14ac:dyDescent="0.25">
      <c r="A63" t="s">
        <v>22</v>
      </c>
      <c r="B63">
        <f t="shared" ref="B63:B94" si="66">B34+1</f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>
        <f t="shared" ref="E63:F63" ca="1" si="67">D63-(D63-$G63)/($G$1-D$1)</f>
        <v>0</v>
      </c>
      <c r="F63" s="114">
        <f t="shared" ca="1" si="67"/>
        <v>0</v>
      </c>
      <c r="G63" s="111">
        <f ca="1">INDEX(OFFSET(_summary!$T$26,0,MATCH(MID(CELL("filename",$A$1),FIND("]",CELL("filename",$A$1))+1,255),_summary!$U$25:$AI$25,0),140,1),MATCH($A63,_summary!$U$26:$U$54,0))</f>
        <v>0</v>
      </c>
      <c r="H63" s="112">
        <f t="shared" ca="1" si="54"/>
        <v>1.2064499491194756E-2</v>
      </c>
      <c r="I63" s="112">
        <f t="shared" ca="1" si="54"/>
        <v>2.4128998982389512E-2</v>
      </c>
      <c r="J63" s="112">
        <f t="shared" ca="1" si="54"/>
        <v>3.6193498473584267E-2</v>
      </c>
      <c r="K63" s="112">
        <f t="shared" ca="1" si="54"/>
        <v>4.8257997964779024E-2</v>
      </c>
      <c r="L63" s="112">
        <f t="shared" ca="1" si="54"/>
        <v>6.0322497455973775E-2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7.2386996947168533E-2</v>
      </c>
    </row>
    <row r="64" spans="1:13" x14ac:dyDescent="0.25">
      <c r="A64" t="s">
        <v>28</v>
      </c>
      <c r="B64">
        <f t="shared" si="66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>
        <f t="shared" ref="E64:F64" ca="1" si="68">D64-(D64-$G64)/($G$1-D$1)</f>
        <v>0</v>
      </c>
      <c r="F64" s="114">
        <f t="shared" ca="1" si="68"/>
        <v>0</v>
      </c>
      <c r="G64" s="111">
        <f ca="1">INDEX(OFFSET(_summary!$T$26,0,MATCH(MID(CELL("filename",$A$1),FIND("]",CELL("filename",$A$1))+1,255),_summary!$U$25:$AI$25,0),140,1),MATCH($A64,_summary!$U$26:$U$54,0))</f>
        <v>0</v>
      </c>
      <c r="H64" s="112">
        <f t="shared" ca="1" si="54"/>
        <v>3.1710769652186485E-2</v>
      </c>
      <c r="I64" s="112">
        <f t="shared" ca="1" si="54"/>
        <v>6.342153930437297E-2</v>
      </c>
      <c r="J64" s="112">
        <f t="shared" ca="1" si="54"/>
        <v>9.5132308956559455E-2</v>
      </c>
      <c r="K64" s="112">
        <f t="shared" ca="1" si="54"/>
        <v>0.12684307860874594</v>
      </c>
      <c r="L64" s="112">
        <f t="shared" ca="1" si="54"/>
        <v>0.15855384826093244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0.19026461791311891</v>
      </c>
    </row>
    <row r="65" spans="1:13" x14ac:dyDescent="0.25">
      <c r="A65" t="s">
        <v>13</v>
      </c>
      <c r="B65">
        <f t="shared" si="66"/>
        <v>3</v>
      </c>
      <c r="C65" s="114">
        <f ca="1">MAX(0,IFERROR(VLOOKUP(MID(CELL("filename",$A$1),FIND("]",CELL("filename",$A$1))+1,255)&amp;$A65,_datainput!$A$1:$AE$345,4+C$1-1990,FALSE),0))</f>
        <v>3.1262600099671357E-3</v>
      </c>
      <c r="D65" s="114">
        <f ca="1">MAX(0,IFERROR(VLOOKUP(MID(CELL("filename",$A$1),FIND("]",CELL("filename",$A$1))+1,255)&amp;$A65,_datainput!$A$1:$AE$345,4+D$1-1990,FALSE),0))</f>
        <v>3.6218907397764059E-3</v>
      </c>
      <c r="E65" s="114">
        <f t="shared" ref="E65:F65" ca="1" si="69">D65-(D65-$G65)/($G$1-D$1)</f>
        <v>3.0732932575937471E-3</v>
      </c>
      <c r="F65" s="114">
        <f t="shared" ca="1" si="69"/>
        <v>2.5246957754110882E-3</v>
      </c>
      <c r="G65" s="111">
        <f ca="1">INDEX(OFFSET(_summary!$T$26,0,MATCH(MID(CELL("filename",$A$1),FIND("]",CELL("filename",$A$1))+1,255),_summary!$U$25:$AI$25,0),140,1),MATCH($A65,_summary!$U$26:$U$54,0))</f>
        <v>1.9760982932284297E-3</v>
      </c>
      <c r="H65" s="112">
        <f t="shared" ca="1" si="54"/>
        <v>2.8445734568098922E-2</v>
      </c>
      <c r="I65" s="112">
        <f t="shared" ca="1" si="54"/>
        <v>5.4915370842969408E-2</v>
      </c>
      <c r="J65" s="112">
        <f t="shared" ca="1" si="54"/>
        <v>8.13850071178399E-2</v>
      </c>
      <c r="K65" s="112">
        <f t="shared" ca="1" si="54"/>
        <v>0.10785464339271039</v>
      </c>
      <c r="L65" s="112">
        <f t="shared" ca="1" si="54"/>
        <v>0.13432427966758087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0.16079391594245138</v>
      </c>
    </row>
    <row r="66" spans="1:13" x14ac:dyDescent="0.25">
      <c r="A66" t="s">
        <v>17</v>
      </c>
      <c r="B66">
        <f t="shared" si="66"/>
        <v>3</v>
      </c>
      <c r="C66" s="114">
        <f ca="1">MAX(0,IFERROR(VLOOKUP(MID(CELL("filename",$A$1),FIND("]",CELL("filename",$A$1))+1,255)&amp;$A66,_datainput!$A$1:$AE$345,4+C$1-1990,FALSE),0))</f>
        <v>1.4022188206997646E-2</v>
      </c>
      <c r="D66" s="114">
        <f ca="1">MAX(0,IFERROR(VLOOKUP(MID(CELL("filename",$A$1),FIND("]",CELL("filename",$A$1))+1,255)&amp;$A66,_datainput!$A$1:$AE$345,4+D$1-1990,FALSE),0))</f>
        <v>1.4607978007858796E-2</v>
      </c>
      <c r="E66" s="114">
        <f t="shared" ref="E66:F66" ca="1" si="70">D66-(D66-$G66)/($G$1-D$1)</f>
        <v>1.338459159586791E-2</v>
      </c>
      <c r="F66" s="114">
        <f t="shared" ca="1" si="70"/>
        <v>1.2161205183877026E-2</v>
      </c>
      <c r="G66" s="111">
        <f ca="1">INDEX(OFFSET(_summary!$T$26,0,MATCH(MID(CELL("filename",$A$1),FIND("]",CELL("filename",$A$1))+1,255),_summary!$U$25:$AI$25,0),140,1),MATCH($A66,_summary!$U$26:$U$54,0))</f>
        <v>1.093781877188614E-2</v>
      </c>
      <c r="H66" s="112">
        <f t="shared" ca="1" si="54"/>
        <v>3.0216258434000793E-2</v>
      </c>
      <c r="I66" s="112">
        <f t="shared" ca="1" si="54"/>
        <v>4.9494698096115446E-2</v>
      </c>
      <c r="J66" s="112">
        <f t="shared" ca="1" si="54"/>
        <v>6.8773137758230102E-2</v>
      </c>
      <c r="K66" s="112">
        <f t="shared" ca="1" si="54"/>
        <v>8.8051577420344751E-2</v>
      </c>
      <c r="L66" s="112">
        <f t="shared" ca="1" si="54"/>
        <v>0.1073300170824594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0.12660845674457405</v>
      </c>
    </row>
    <row r="67" spans="1:13" x14ac:dyDescent="0.25">
      <c r="A67" t="s">
        <v>25</v>
      </c>
      <c r="B67">
        <f t="shared" si="66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>
        <f t="shared" ref="E67:F67" ca="1" si="71">D67-(D67-$G67)/($G$1-D$1)</f>
        <v>0</v>
      </c>
      <c r="F67" s="114">
        <f t="shared" ca="1" si="71"/>
        <v>0</v>
      </c>
      <c r="G67" s="111">
        <f ca="1">INDEX(OFFSET(_summary!$T$26,0,MATCH(MID(CELL("filename",$A$1),FIND("]",CELL("filename",$A$1))+1,255),_summary!$U$25:$AI$25,0),140,1),MATCH($A67,_summary!$U$26:$U$54,0))</f>
        <v>0</v>
      </c>
      <c r="H67" s="112">
        <f t="shared" ref="H67:L82" ca="1" si="72">G67-5*(G67-$M67)/($M$1-G$1)</f>
        <v>5.8005310004142722E-3</v>
      </c>
      <c r="I67" s="112">
        <f t="shared" ca="1" si="72"/>
        <v>1.1601062000828544E-2</v>
      </c>
      <c r="J67" s="112">
        <f t="shared" ca="1" si="72"/>
        <v>1.7401593001242815E-2</v>
      </c>
      <c r="K67" s="112">
        <f t="shared" ca="1" si="72"/>
        <v>2.3202124001657089E-2</v>
      </c>
      <c r="L67" s="112">
        <f t="shared" ca="1" si="72"/>
        <v>2.9002655002071359E-2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3.480318600248563E-2</v>
      </c>
    </row>
    <row r="68" spans="1:13" x14ac:dyDescent="0.25">
      <c r="A68" t="s">
        <v>11</v>
      </c>
      <c r="B68">
        <f t="shared" si="66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3.4824985910018195E-2</v>
      </c>
      <c r="E68" s="114">
        <f t="shared" ref="E68:F68" ca="1" si="73">D68-(D68-$G68)/($G$1-D$1)</f>
        <v>2.3216657273345466E-2</v>
      </c>
      <c r="F68" s="114">
        <f t="shared" ca="1" si="73"/>
        <v>1.1608328636672733E-2</v>
      </c>
      <c r="G68" s="111">
        <f ca="1">INDEX(OFFSET(_summary!$T$26,0,MATCH(MID(CELL("filename",$A$1),FIND("]",CELL("filename",$A$1))+1,255),_summary!$U$25:$AI$25,0),140,1),MATCH($A68,_summary!$U$26:$U$54,0))</f>
        <v>0</v>
      </c>
      <c r="H68" s="112">
        <f t="shared" ca="1" si="72"/>
        <v>7.4241324296968388E-3</v>
      </c>
      <c r="I68" s="112">
        <f t="shared" ca="1" si="72"/>
        <v>1.4848264859393678E-2</v>
      </c>
      <c r="J68" s="112">
        <f t="shared" ca="1" si="72"/>
        <v>2.2272397289090515E-2</v>
      </c>
      <c r="K68" s="112">
        <f t="shared" ca="1" si="72"/>
        <v>2.9696529718787355E-2</v>
      </c>
      <c r="L68" s="112">
        <f t="shared" ca="1" si="72"/>
        <v>3.7120662148484196E-2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4.4544794578181036E-2</v>
      </c>
    </row>
    <row r="69" spans="1:13" x14ac:dyDescent="0.25">
      <c r="A69" t="s">
        <v>3</v>
      </c>
      <c r="B69">
        <f t="shared" si="66"/>
        <v>3</v>
      </c>
      <c r="C69" s="114">
        <f ca="1">MAX(0,IFERROR(VLOOKUP(MID(CELL("filename",$A$1),FIND("]",CELL("filename",$A$1))+1,255)&amp;$A69,_datainput!$A$1:$AE$345,4+C$1-1990,FALSE),0))</f>
        <v>1.4304770321192005E-2</v>
      </c>
      <c r="D69" s="114">
        <f ca="1">MAX(0,IFERROR(VLOOKUP(MID(CELL("filename",$A$1),FIND("]",CELL("filename",$A$1))+1,255)&amp;$A69,_datainput!$A$1:$AE$345,4+D$1-1990,FALSE),0))</f>
        <v>1.5417699411517419E-2</v>
      </c>
      <c r="E69" s="114">
        <f t="shared" ref="E69:F69" ca="1" si="74">D69-(D69-$G69)/($G$1-D$1)</f>
        <v>1.3475186213542467E-2</v>
      </c>
      <c r="F69" s="114">
        <f t="shared" ca="1" si="74"/>
        <v>1.1532673015567515E-2</v>
      </c>
      <c r="G69" s="111">
        <f ca="1">INDEX(OFFSET(_summary!$T$26,0,MATCH(MID(CELL("filename",$A$1),FIND("]",CELL("filename",$A$1))+1,255),_summary!$U$25:$AI$25,0),140,1),MATCH($A69,_summary!$U$26:$U$54,0))</f>
        <v>9.5901598175925622E-3</v>
      </c>
      <c r="H69" s="112">
        <f t="shared" ca="1" si="72"/>
        <v>3.3036391721307783E-2</v>
      </c>
      <c r="I69" s="112">
        <f t="shared" ca="1" si="72"/>
        <v>5.6482623625023001E-2</v>
      </c>
      <c r="J69" s="112">
        <f t="shared" ca="1" si="72"/>
        <v>7.9928855528738227E-2</v>
      </c>
      <c r="K69" s="112">
        <f t="shared" ca="1" si="72"/>
        <v>0.10337508743245344</v>
      </c>
      <c r="L69" s="112">
        <f t="shared" ca="1" si="72"/>
        <v>0.12682131933616866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0.15026755123988389</v>
      </c>
    </row>
    <row r="70" spans="1:13" x14ac:dyDescent="0.25">
      <c r="A70" t="s">
        <v>2</v>
      </c>
      <c r="B70">
        <f t="shared" si="66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4.5675650632759244E-3</v>
      </c>
      <c r="E70" s="114">
        <f t="shared" ref="E70:F70" ca="1" si="75">D70-(D70-$G70)/($G$1-D$1)</f>
        <v>3.0450433755172829E-3</v>
      </c>
      <c r="F70" s="114">
        <f t="shared" ca="1" si="75"/>
        <v>1.5225216877586415E-3</v>
      </c>
      <c r="G70" s="111">
        <f ca="1">INDEX(OFFSET(_summary!$T$26,0,MATCH(MID(CELL("filename",$A$1),FIND("]",CELL("filename",$A$1))+1,255),_summary!$U$25:$AI$25,0),140,1),MATCH($A70,_summary!$U$26:$U$54,0))</f>
        <v>0</v>
      </c>
      <c r="H70" s="112">
        <f t="shared" ca="1" si="72"/>
        <v>3.2591241706757527E-2</v>
      </c>
      <c r="I70" s="112">
        <f t="shared" ca="1" si="72"/>
        <v>6.5182483413515055E-2</v>
      </c>
      <c r="J70" s="112">
        <f t="shared" ca="1" si="72"/>
        <v>9.7773725120272575E-2</v>
      </c>
      <c r="K70" s="112">
        <f t="shared" ca="1" si="72"/>
        <v>0.13036496682703011</v>
      </c>
      <c r="L70" s="112">
        <f t="shared" ca="1" si="72"/>
        <v>0.16295620853378762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0.19554745024054515</v>
      </c>
    </row>
    <row r="71" spans="1:13" x14ac:dyDescent="0.25">
      <c r="A71" t="s">
        <v>16</v>
      </c>
      <c r="B71">
        <f t="shared" si="66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4.4070676270366758E-3</v>
      </c>
      <c r="E71" s="114">
        <f t="shared" ref="E71:F71" ca="1" si="76">D71-(D71-$G71)/($G$1-D$1)</f>
        <v>2.9380450846911172E-3</v>
      </c>
      <c r="F71" s="114">
        <f t="shared" ca="1" si="76"/>
        <v>1.4690225423455586E-3</v>
      </c>
      <c r="G71" s="111">
        <f ca="1">INDEX(OFFSET(_summary!$T$26,0,MATCH(MID(CELL("filename",$A$1),FIND("]",CELL("filename",$A$1))+1,255),_summary!$U$25:$AI$25,0),140,1),MATCH($A71,_summary!$U$26:$U$54,0))</f>
        <v>0</v>
      </c>
      <c r="H71" s="112">
        <f t="shared" ca="1" si="72"/>
        <v>2.2161481183236287E-2</v>
      </c>
      <c r="I71" s="112">
        <f t="shared" ca="1" si="72"/>
        <v>4.4322962366472582E-2</v>
      </c>
      <c r="J71" s="112">
        <f t="shared" ca="1" si="72"/>
        <v>6.6484443549708866E-2</v>
      </c>
      <c r="K71" s="112">
        <f t="shared" ca="1" si="72"/>
        <v>8.864592473294515E-2</v>
      </c>
      <c r="L71" s="112">
        <f t="shared" ca="1" si="72"/>
        <v>0.11080740591618143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0.13296888709941773</v>
      </c>
    </row>
    <row r="72" spans="1:13" x14ac:dyDescent="0.25">
      <c r="A72" t="s">
        <v>15</v>
      </c>
      <c r="B72">
        <f t="shared" si="66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3.6083346330908746E-4</v>
      </c>
      <c r="E72" s="114">
        <f t="shared" ref="E72:F72" ca="1" si="77">D72-(D72-$G72)/($G$1-D$1)</f>
        <v>2.4055564220605829E-4</v>
      </c>
      <c r="F72" s="114">
        <f t="shared" ca="1" si="77"/>
        <v>1.2027782110302914E-4</v>
      </c>
      <c r="G72" s="111">
        <f ca="1">INDEX(OFFSET(_summary!$T$26,0,MATCH(MID(CELL("filename",$A$1),FIND("]",CELL("filename",$A$1))+1,255),_summary!$U$25:$AI$25,0),140,1),MATCH($A72,_summary!$U$26:$U$54,0))</f>
        <v>0</v>
      </c>
      <c r="H72" s="112">
        <f t="shared" ca="1" si="72"/>
        <v>2.1243345138062371E-2</v>
      </c>
      <c r="I72" s="112">
        <f t="shared" ca="1" si="72"/>
        <v>4.2486690276124749E-2</v>
      </c>
      <c r="J72" s="112">
        <f t="shared" ca="1" si="72"/>
        <v>6.3730035414187119E-2</v>
      </c>
      <c r="K72" s="112">
        <f t="shared" ca="1" si="72"/>
        <v>8.4973380552249483E-2</v>
      </c>
      <c r="L72" s="112">
        <f t="shared" ca="1" si="72"/>
        <v>0.10621672569031186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0.12746007082837424</v>
      </c>
    </row>
    <row r="73" spans="1:13" x14ac:dyDescent="0.25">
      <c r="A73" t="s">
        <v>18</v>
      </c>
      <c r="B73">
        <f t="shared" si="66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>
        <f t="shared" ref="E73:F73" ca="1" si="78">D73-(D73-$G73)/($G$1-D$1)</f>
        <v>0</v>
      </c>
      <c r="F73" s="114">
        <f t="shared" ca="1" si="78"/>
        <v>0</v>
      </c>
      <c r="G73" s="111">
        <f ca="1">INDEX(OFFSET(_summary!$T$26,0,MATCH(MID(CELL("filename",$A$1),FIND("]",CELL("filename",$A$1))+1,255),_summary!$U$25:$AI$25,0),140,1),MATCH($A73,_summary!$U$26:$U$54,0))</f>
        <v>0</v>
      </c>
      <c r="H73" s="112">
        <f t="shared" ca="1" si="72"/>
        <v>4.0804482562621328E-2</v>
      </c>
      <c r="I73" s="112">
        <f t="shared" ca="1" si="72"/>
        <v>8.1608965125242655E-2</v>
      </c>
      <c r="J73" s="112">
        <f t="shared" ca="1" si="72"/>
        <v>0.12241344768786398</v>
      </c>
      <c r="K73" s="112">
        <f t="shared" ca="1" si="72"/>
        <v>0.16321793025048531</v>
      </c>
      <c r="L73" s="112">
        <f t="shared" ca="1" si="72"/>
        <v>0.20402241281310662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0.24482689537572797</v>
      </c>
    </row>
    <row r="74" spans="1:13" x14ac:dyDescent="0.25">
      <c r="A74" t="s">
        <v>5</v>
      </c>
      <c r="B74">
        <f t="shared" si="66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8.2564659624099568E-4</v>
      </c>
      <c r="E74" s="114">
        <f t="shared" ref="E74:F74" ca="1" si="79">D74-(D74-$G74)/($G$1-D$1)</f>
        <v>5.5043106416066386E-4</v>
      </c>
      <c r="F74" s="114">
        <f t="shared" ca="1" si="79"/>
        <v>2.7521553208033193E-4</v>
      </c>
      <c r="G74" s="111">
        <f ca="1">INDEX(OFFSET(_summary!$T$26,0,MATCH(MID(CELL("filename",$A$1),FIND("]",CELL("filename",$A$1))+1,255),_summary!$U$25:$AI$25,0),140,1),MATCH($A74,_summary!$U$26:$U$54,0))</f>
        <v>0</v>
      </c>
      <c r="H74" s="112">
        <f t="shared" ca="1" si="72"/>
        <v>2.8884570024463058E-2</v>
      </c>
      <c r="I74" s="112">
        <f t="shared" ca="1" si="72"/>
        <v>5.776914004892611E-2</v>
      </c>
      <c r="J74" s="112">
        <f t="shared" ca="1" si="72"/>
        <v>8.6653710073389179E-2</v>
      </c>
      <c r="K74" s="112">
        <f t="shared" ca="1" si="72"/>
        <v>0.11553828009785223</v>
      </c>
      <c r="L74" s="112">
        <f t="shared" ca="1" si="72"/>
        <v>0.14442285012231529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0.17330742014677836</v>
      </c>
    </row>
    <row r="75" spans="1:13" x14ac:dyDescent="0.25">
      <c r="A75" t="s">
        <v>23</v>
      </c>
      <c r="B75">
        <f t="shared" si="66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>
        <f t="shared" ref="E75:F75" ca="1" si="80">D75-(D75-$G75)/($G$1-D$1)</f>
        <v>0</v>
      </c>
      <c r="F75" s="114">
        <f t="shared" ca="1" si="80"/>
        <v>0</v>
      </c>
      <c r="G75" s="111">
        <f ca="1">INDEX(OFFSET(_summary!$T$26,0,MATCH(MID(CELL("filename",$A$1),FIND("]",CELL("filename",$A$1))+1,255),_summary!$U$25:$AI$25,0),140,1),MATCH($A75,_summary!$U$26:$U$54,0))</f>
        <v>0</v>
      </c>
      <c r="H75" s="112">
        <f t="shared" ca="1" si="72"/>
        <v>8.0510416560917973E-3</v>
      </c>
      <c r="I75" s="112">
        <f t="shared" ca="1" si="72"/>
        <v>1.6102083312183595E-2</v>
      </c>
      <c r="J75" s="112">
        <f t="shared" ca="1" si="72"/>
        <v>2.4153124968275392E-2</v>
      </c>
      <c r="K75" s="112">
        <f t="shared" ca="1" si="72"/>
        <v>3.2204166624367189E-2</v>
      </c>
      <c r="L75" s="112">
        <f t="shared" ca="1" si="72"/>
        <v>4.025520828045899E-2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4.8306249936550784E-2</v>
      </c>
    </row>
    <row r="76" spans="1:13" x14ac:dyDescent="0.25">
      <c r="A76" t="s">
        <v>24</v>
      </c>
      <c r="B76">
        <f t="shared" si="66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>
        <f t="shared" ref="E76:F76" ca="1" si="81">D76-(D76-$G76)/($G$1-D$1)</f>
        <v>0</v>
      </c>
      <c r="F76" s="114">
        <f t="shared" ca="1" si="81"/>
        <v>0</v>
      </c>
      <c r="G76" s="111">
        <f ca="1">INDEX(OFFSET(_summary!$T$26,0,MATCH(MID(CELL("filename",$A$1),FIND("]",CELL("filename",$A$1))+1,255),_summary!$U$25:$AI$25,0),140,1),MATCH($A76,_summary!$U$26:$U$54,0))</f>
        <v>0</v>
      </c>
      <c r="H76" s="112">
        <f t="shared" ca="1" si="72"/>
        <v>1.1727777802567275E-2</v>
      </c>
      <c r="I76" s="112">
        <f t="shared" ca="1" si="72"/>
        <v>2.345555560513455E-2</v>
      </c>
      <c r="J76" s="112">
        <f t="shared" ca="1" si="72"/>
        <v>3.5183333407701821E-2</v>
      </c>
      <c r="K76" s="112">
        <f t="shared" ca="1" si="72"/>
        <v>4.6911111210269099E-2</v>
      </c>
      <c r="L76" s="112">
        <f t="shared" ca="1" si="72"/>
        <v>5.863888901283637E-2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7.0366666815403642E-2</v>
      </c>
    </row>
    <row r="77" spans="1:13" x14ac:dyDescent="0.25">
      <c r="A77" t="s">
        <v>27</v>
      </c>
      <c r="B77">
        <f t="shared" si="66"/>
        <v>3</v>
      </c>
      <c r="C77" s="114">
        <f ca="1">MAX(0,IFERROR(VLOOKUP(MID(CELL("filename",$A$1),FIND("]",CELL("filename",$A$1))+1,255)&amp;$A77,_datainput!$A$1:$AE$345,4+C$1-1990,FALSE),0))</f>
        <v>1.5743522197248223E-3</v>
      </c>
      <c r="D77" s="114">
        <f ca="1">MAX(0,IFERROR(VLOOKUP(MID(CELL("filename",$A$1),FIND("]",CELL("filename",$A$1))+1,255)&amp;$A77,_datainput!$A$1:$AE$345,4+D$1-1990,FALSE),0))</f>
        <v>1.802294586947541E-3</v>
      </c>
      <c r="E77" s="114">
        <f t="shared" ref="E77:F77" ca="1" si="82">D77-(D77-$G77)/($G$1-D$1)</f>
        <v>1.4553161877049821E-3</v>
      </c>
      <c r="F77" s="114">
        <f t="shared" ca="1" si="82"/>
        <v>1.108337788462423E-3</v>
      </c>
      <c r="G77" s="111">
        <f ca="1">INDEX(OFFSET(_summary!$T$26,0,MATCH(MID(CELL("filename",$A$1),FIND("]",CELL("filename",$A$1))+1,255),_summary!$U$25:$AI$25,0),140,1),MATCH($A77,_summary!$U$26:$U$54,0))</f>
        <v>7.613593892198641E-4</v>
      </c>
      <c r="H77" s="112">
        <f t="shared" ca="1" si="72"/>
        <v>3.6757080300062174E-2</v>
      </c>
      <c r="I77" s="112">
        <f t="shared" ca="1" si="72"/>
        <v>7.2752801210904494E-2</v>
      </c>
      <c r="J77" s="112">
        <f t="shared" ca="1" si="72"/>
        <v>0.10874852212174679</v>
      </c>
      <c r="K77" s="112">
        <f t="shared" ca="1" si="72"/>
        <v>0.14474424303258909</v>
      </c>
      <c r="L77" s="112">
        <f t="shared" ca="1" si="72"/>
        <v>0.18073996394343139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0.21673568485427372</v>
      </c>
    </row>
    <row r="78" spans="1:13" x14ac:dyDescent="0.25">
      <c r="A78" t="s">
        <v>29</v>
      </c>
      <c r="B78">
        <f t="shared" si="66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5.0019298392341566E-2</v>
      </c>
      <c r="E78" s="114">
        <f t="shared" ref="E78:F78" ca="1" si="83">D78-(D78-$G78)/($G$1-D$1)</f>
        <v>3.334619892822771E-2</v>
      </c>
      <c r="F78" s="114">
        <f t="shared" ca="1" si="83"/>
        <v>1.6673099464113855E-2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ca="1" si="72"/>
        <v>2.5953339799647351E-2</v>
      </c>
      <c r="I78" s="112">
        <f t="shared" ca="1" si="72"/>
        <v>5.1906679599294708E-2</v>
      </c>
      <c r="J78" s="112">
        <f t="shared" ca="1" si="72"/>
        <v>7.7860019398942049E-2</v>
      </c>
      <c r="K78" s="112">
        <f t="shared" ca="1" si="72"/>
        <v>0.1038133591985894</v>
      </c>
      <c r="L78" s="112">
        <f t="shared" ca="1" si="72"/>
        <v>0.12976669899823676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0.1557200387978841</v>
      </c>
    </row>
    <row r="79" spans="1:13" x14ac:dyDescent="0.25">
      <c r="A79" t="s">
        <v>8</v>
      </c>
      <c r="B79">
        <f t="shared" si="66"/>
        <v>3</v>
      </c>
      <c r="C79" s="114">
        <f ca="1">MAX(0,IFERROR(VLOOKUP(MID(CELL("filename",$A$1),FIND("]",CELL("filename",$A$1))+1,255)&amp;$A79,_datainput!$A$1:$AE$345,4+C$1-1990,FALSE),0))</f>
        <v>1.3643289076103087E-3</v>
      </c>
      <c r="D79" s="114">
        <f ca="1">MAX(0,IFERROR(VLOOKUP(MID(CELL("filename",$A$1),FIND("]",CELL("filename",$A$1))+1,255)&amp;$A79,_datainput!$A$1:$AE$345,4+D$1-1990,FALSE),0))</f>
        <v>1.7446367799593006E-3</v>
      </c>
      <c r="E79" s="114">
        <f t="shared" ref="E79:F79" ca="1" si="84">D79-(D79-$G79)/($G$1-D$1)</f>
        <v>1.4018816719222717E-3</v>
      </c>
      <c r="F79" s="114">
        <f t="shared" ca="1" si="84"/>
        <v>1.0591265638852428E-3</v>
      </c>
      <c r="G79" s="111">
        <f ca="1">INDEX(OFFSET(_summary!$T$26,0,MATCH(MID(CELL("filename",$A$1),FIND("]",CELL("filename",$A$1))+1,255),_summary!$U$25:$AI$25,0),140,1),MATCH($A79,_summary!$U$26:$U$54,0))</f>
        <v>7.1637145584821382E-4</v>
      </c>
      <c r="H79" s="112">
        <f t="shared" ca="1" si="72"/>
        <v>3.7504552820333457E-2</v>
      </c>
      <c r="I79" s="112">
        <f t="shared" ca="1" si="72"/>
        <v>7.4292734184818701E-2</v>
      </c>
      <c r="J79" s="112">
        <f t="shared" ca="1" si="72"/>
        <v>0.11108091554930394</v>
      </c>
      <c r="K79" s="112">
        <f t="shared" ca="1" si="72"/>
        <v>0.14786909691378919</v>
      </c>
      <c r="L79" s="112">
        <f t="shared" ca="1" si="72"/>
        <v>0.18465727827827444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0.22144545964275966</v>
      </c>
    </row>
    <row r="80" spans="1:13" x14ac:dyDescent="0.25">
      <c r="A80" t="s">
        <v>6</v>
      </c>
      <c r="B80">
        <f t="shared" si="66"/>
        <v>3</v>
      </c>
      <c r="C80" s="114">
        <f ca="1">MAX(0,IFERROR(VLOOKUP(MID(CELL("filename",$A$1),FIND("]",CELL("filename",$A$1))+1,255)&amp;$A80,_datainput!$A$1:$AE$345,4+C$1-1990,FALSE),0))</f>
        <v>5.8887816827977622E-4</v>
      </c>
      <c r="D80" s="114">
        <f ca="1">MAX(0,IFERROR(VLOOKUP(MID(CELL("filename",$A$1),FIND("]",CELL("filename",$A$1))+1,255)&amp;$A80,_datainput!$A$1:$AE$345,4+D$1-1990,FALSE),0))</f>
        <v>6.2515319692219874E-4</v>
      </c>
      <c r="E80" s="114">
        <f t="shared" ref="E80:F80" ca="1" si="85">D80-(D80-$G80)/($G$1-D$1)</f>
        <v>5.6265102043439469E-4</v>
      </c>
      <c r="F80" s="114">
        <f t="shared" ca="1" si="85"/>
        <v>5.0014884394659063E-4</v>
      </c>
      <c r="G80" s="111">
        <f ca="1">INDEX(OFFSET(_summary!$T$26,0,MATCH(MID(CELL("filename",$A$1),FIND("]",CELL("filename",$A$1))+1,255),_summary!$U$25:$AI$25,0),140,1),MATCH($A80,_summary!$U$26:$U$54,0))</f>
        <v>4.3764666745878657E-4</v>
      </c>
      <c r="H80" s="112">
        <f t="shared" ca="1" si="72"/>
        <v>3.9495298568116517E-2</v>
      </c>
      <c r="I80" s="112">
        <f t="shared" ca="1" si="72"/>
        <v>7.8552950468774252E-2</v>
      </c>
      <c r="J80" s="112">
        <f t="shared" ca="1" si="72"/>
        <v>0.11761060236943198</v>
      </c>
      <c r="K80" s="112">
        <f t="shared" ca="1" si="72"/>
        <v>0.15666825427008971</v>
      </c>
      <c r="L80" s="112">
        <f t="shared" ca="1" si="72"/>
        <v>0.19572590617074742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0.23478355807140516</v>
      </c>
    </row>
    <row r="81" spans="1:13" x14ac:dyDescent="0.25">
      <c r="A81" t="s">
        <v>21</v>
      </c>
      <c r="B81">
        <f t="shared" si="66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86">D81-(D81-$G81)/($G$1-D$1)</f>
        <v>0</v>
      </c>
      <c r="F81" s="114">
        <f t="shared" ca="1" si="86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ca="1" si="72"/>
        <v>9.2540758062489015E-3</v>
      </c>
      <c r="I81" s="112">
        <f t="shared" ca="1" si="72"/>
        <v>1.8508151612497803E-2</v>
      </c>
      <c r="J81" s="112">
        <f t="shared" ca="1" si="72"/>
        <v>2.7762227418746704E-2</v>
      </c>
      <c r="K81" s="112">
        <f t="shared" ca="1" si="72"/>
        <v>3.7016303224995606E-2</v>
      </c>
      <c r="L81" s="112">
        <f t="shared" ca="1" si="72"/>
        <v>4.6270379031244507E-2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5.5524454837493409E-2</v>
      </c>
    </row>
    <row r="82" spans="1:13" x14ac:dyDescent="0.25">
      <c r="A82" t="s">
        <v>10</v>
      </c>
      <c r="B82">
        <f t="shared" si="66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>
        <f t="shared" ref="E82:F82" ca="1" si="87">D82-(D82-$G82)/($G$1-D$1)</f>
        <v>0</v>
      </c>
      <c r="F82" s="114">
        <f t="shared" ca="1" si="87"/>
        <v>0</v>
      </c>
      <c r="G82" s="111">
        <f ca="1">INDEX(OFFSET(_summary!$T$26,0,MATCH(MID(CELL("filename",$A$1),FIND("]",CELL("filename",$A$1))+1,255),_summary!$U$25:$AI$25,0),140,1),MATCH($A82,_summary!$U$26:$U$54,0))</f>
        <v>0</v>
      </c>
      <c r="H82" s="112">
        <f t="shared" ca="1" si="72"/>
        <v>1.7110392937432516E-2</v>
      </c>
      <c r="I82" s="112">
        <f t="shared" ca="1" si="72"/>
        <v>3.4220785874865031E-2</v>
      </c>
      <c r="J82" s="112">
        <f t="shared" ca="1" si="72"/>
        <v>5.1331178812297547E-2</v>
      </c>
      <c r="K82" s="112">
        <f t="shared" ca="1" si="72"/>
        <v>6.8441571749730062E-2</v>
      </c>
      <c r="L82" s="112">
        <f t="shared" ca="1" si="72"/>
        <v>8.5551964687162585E-2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0.10266235762459509</v>
      </c>
    </row>
    <row r="83" spans="1:13" x14ac:dyDescent="0.25">
      <c r="A83" t="s">
        <v>20</v>
      </c>
      <c r="B83">
        <f t="shared" si="66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88">D83-(D83-$G83)/($G$1-D$1)</f>
        <v>0</v>
      </c>
      <c r="F83" s="114">
        <f t="shared" ca="1" si="88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98" ca="1" si="89">G83-5*(G83-$M83)/($M$1-G$1)</f>
        <v>3.6080781183554247E-2</v>
      </c>
      <c r="I83" s="112">
        <f t="shared" ca="1" si="89"/>
        <v>7.2161562367108495E-2</v>
      </c>
      <c r="J83" s="112">
        <f t="shared" ca="1" si="89"/>
        <v>0.10824234355066274</v>
      </c>
      <c r="K83" s="112">
        <f t="shared" ca="1" si="89"/>
        <v>0.14432312473421699</v>
      </c>
      <c r="L83" s="112">
        <f t="shared" ca="1" si="89"/>
        <v>0.18040390591777122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0.21648468710132548</v>
      </c>
    </row>
    <row r="84" spans="1:13" x14ac:dyDescent="0.25">
      <c r="A84" t="s">
        <v>26</v>
      </c>
      <c r="B84">
        <f t="shared" si="66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>
        <f t="shared" ref="E84:F84" ca="1" si="90">D84-(D84-$G84)/($G$1-D$1)</f>
        <v>0</v>
      </c>
      <c r="F84" s="114">
        <f t="shared" ca="1" si="90"/>
        <v>0</v>
      </c>
      <c r="G84" s="111">
        <f ca="1">INDEX(OFFSET(_summary!$T$26,0,MATCH(MID(CELL("filename",$A$1),FIND("]",CELL("filename",$A$1))+1,255),_summary!$U$25:$AI$25,0),140,1),MATCH($A84,_summary!$U$26:$U$54,0))</f>
        <v>0</v>
      </c>
      <c r="H84" s="112">
        <f t="shared" ca="1" si="89"/>
        <v>1.2289055099048278E-2</v>
      </c>
      <c r="I84" s="112">
        <f t="shared" ca="1" si="89"/>
        <v>2.4578110198096553E-2</v>
      </c>
      <c r="J84" s="112">
        <f t="shared" ca="1" si="89"/>
        <v>3.686716529714483E-2</v>
      </c>
      <c r="K84" s="112">
        <f t="shared" ca="1" si="89"/>
        <v>4.9156220396193107E-2</v>
      </c>
      <c r="L84" s="112">
        <f t="shared" ca="1" si="89"/>
        <v>6.1445275495241383E-2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7.373433059428966E-2</v>
      </c>
    </row>
    <row r="85" spans="1:13" x14ac:dyDescent="0.25">
      <c r="A85" t="s">
        <v>7</v>
      </c>
      <c r="B85">
        <f t="shared" si="66"/>
        <v>3</v>
      </c>
      <c r="C85" s="114">
        <f ca="1">MAX(0,IFERROR(VLOOKUP(MID(CELL("filename",$A$1),FIND("]",CELL("filename",$A$1))+1,255)&amp;$A85,_datainput!$A$1:$AE$345,4+C$1-1990,FALSE),0))</f>
        <v>2.5654694292976963E-3</v>
      </c>
      <c r="D85" s="114">
        <f ca="1">MAX(0,IFERROR(VLOOKUP(MID(CELL("filename",$A$1),FIND("]",CELL("filename",$A$1))+1,255)&amp;$A85,_datainput!$A$1:$AE$345,4+D$1-1990,FALSE),0))</f>
        <v>2.9944745228326244E-3</v>
      </c>
      <c r="E85" s="114">
        <f t="shared" ref="E85:F85" ca="1" si="91">D85-(D85-$G85)/($G$1-D$1)</f>
        <v>1.9963163485550829E-3</v>
      </c>
      <c r="F85" s="114">
        <f t="shared" ca="1" si="91"/>
        <v>9.9815817427754147E-4</v>
      </c>
      <c r="G85" s="111">
        <f ca="1">INDEX(OFFSET(_summary!$T$26,0,MATCH(MID(CELL("filename",$A$1),FIND("]",CELL("filename",$A$1))+1,255),_summary!$U$25:$AI$25,0),140,1),MATCH($A85,_summary!$U$26:$U$54,0))</f>
        <v>0</v>
      </c>
      <c r="H85" s="112">
        <f t="shared" ca="1" si="89"/>
        <v>2.1783408206797875E-2</v>
      </c>
      <c r="I85" s="112">
        <f t="shared" ca="1" si="89"/>
        <v>4.3566816413595749E-2</v>
      </c>
      <c r="J85" s="112">
        <f t="shared" ca="1" si="89"/>
        <v>6.5350224620393624E-2</v>
      </c>
      <c r="K85" s="112">
        <f t="shared" ca="1" si="89"/>
        <v>8.7133632827191498E-2</v>
      </c>
      <c r="L85" s="112">
        <f t="shared" ca="1" si="89"/>
        <v>0.10891704103398937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0.13070044924078725</v>
      </c>
    </row>
    <row r="86" spans="1:13" x14ac:dyDescent="0.25">
      <c r="A86" t="s">
        <v>9</v>
      </c>
      <c r="B86">
        <f t="shared" si="66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2">D86-(D86-$G86)/($G$1-D$1)</f>
        <v>0</v>
      </c>
      <c r="F86" s="114">
        <f t="shared" ca="1" si="92"/>
        <v>0</v>
      </c>
      <c r="G86" s="111">
        <f ca="1">INDEX(OFFSET(_summary!$T$26,0,MATCH(MID(CELL("filename",$A$1),FIND("]",CELL("filename",$A$1))+1,255),_summary!$U$25:$AI$25,0),140,1),MATCH($A86,_summary!$U$26:$U$54,0))</f>
        <v>0</v>
      </c>
      <c r="H86" s="112">
        <f t="shared" ca="1" si="89"/>
        <v>1.047970697900397E-3</v>
      </c>
      <c r="I86" s="112">
        <f t="shared" ca="1" si="89"/>
        <v>2.0959413958007945E-3</v>
      </c>
      <c r="J86" s="112">
        <f t="shared" ca="1" si="89"/>
        <v>3.1439120937011913E-3</v>
      </c>
      <c r="K86" s="112">
        <f t="shared" ca="1" si="89"/>
        <v>4.1918827916015882E-3</v>
      </c>
      <c r="L86" s="112">
        <f t="shared" ca="1" si="89"/>
        <v>5.239853489501985E-3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6.2878241874023827E-3</v>
      </c>
    </row>
    <row r="87" spans="1:13" x14ac:dyDescent="0.25">
      <c r="A87" t="s">
        <v>14</v>
      </c>
      <c r="B87">
        <f t="shared" si="66"/>
        <v>3</v>
      </c>
      <c r="C87" s="114">
        <f ca="1">MAX(0,IFERROR(VLOOKUP(MID(CELL("filename",$A$1),FIND("]",CELL("filename",$A$1))+1,255)&amp;$A87,_datainput!$A$1:$AE$345,4+C$1-1990,FALSE),0))</f>
        <v>1.8654487582572991E-2</v>
      </c>
      <c r="D87" s="114">
        <f ca="1">MAX(0,IFERROR(VLOOKUP(MID(CELL("filename",$A$1),FIND("]",CELL("filename",$A$1))+1,255)&amp;$A87,_datainput!$A$1:$AE$345,4+D$1-1990,FALSE),0))</f>
        <v>1.8654487582572991E-2</v>
      </c>
      <c r="E87" s="114">
        <f t="shared" ref="E87:F87" ca="1" si="93">D87-(D87-$G87)/($G$1-D$1)</f>
        <v>1.9474024541161587E-2</v>
      </c>
      <c r="F87" s="114">
        <f t="shared" ca="1" si="93"/>
        <v>2.0293561499750184E-2</v>
      </c>
      <c r="G87" s="111">
        <f ca="1">INDEX(OFFSET(_summary!$T$26,0,MATCH(MID(CELL("filename",$A$1),FIND("]",CELL("filename",$A$1))+1,255),_summary!$U$25:$AI$25,0),140,1),MATCH($A87,_summary!$U$26:$U$54,0))</f>
        <v>2.111309845833878E-2</v>
      </c>
      <c r="H87" s="112">
        <f t="shared" ca="1" si="89"/>
        <v>5.183314184945622E-2</v>
      </c>
      <c r="I87" s="112">
        <f t="shared" ca="1" si="89"/>
        <v>8.2553185240573659E-2</v>
      </c>
      <c r="J87" s="112">
        <f t="shared" ca="1" si="89"/>
        <v>0.11327322863169109</v>
      </c>
      <c r="K87" s="112">
        <f t="shared" ca="1" si="89"/>
        <v>0.14399327202280854</v>
      </c>
      <c r="L87" s="112">
        <f t="shared" ca="1" si="89"/>
        <v>0.17471331541392598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0.2054333588050434</v>
      </c>
    </row>
    <row r="88" spans="1:13" x14ac:dyDescent="0.25">
      <c r="A88" t="s">
        <v>4</v>
      </c>
      <c r="B88">
        <f t="shared" si="66"/>
        <v>3</v>
      </c>
      <c r="C88" s="114">
        <f ca="1">MAX(0,IFERROR(VLOOKUP(MID(CELL("filename",$A$1),FIND("]",CELL("filename",$A$1))+1,255)&amp;$A88,_datainput!$A$1:$AE$345,4+C$1-1990,FALSE),0))</f>
        <v>6.2273647576557292E-4</v>
      </c>
      <c r="D88" s="114">
        <f ca="1">MAX(0,IFERROR(VLOOKUP(MID(CELL("filename",$A$1),FIND("]",CELL("filename",$A$1))+1,255)&amp;$A88,_datainput!$A$1:$AE$345,4+D$1-1990,FALSE),0))</f>
        <v>7.0502223840172309E-4</v>
      </c>
      <c r="E88" s="114">
        <f t="shared" ref="E88:F88" ca="1" si="94">D88-(D88-$G88)/($G$1-D$1)</f>
        <v>5.9438477657178636E-4</v>
      </c>
      <c r="F88" s="114">
        <f t="shared" ca="1" si="94"/>
        <v>4.8374731474184964E-4</v>
      </c>
      <c r="G88" s="111">
        <f ca="1">INDEX(OFFSET(_summary!$T$26,0,MATCH(MID(CELL("filename",$A$1),FIND("]",CELL("filename",$A$1))+1,255),_summary!$U$25:$AI$25,0),140,1),MATCH($A88,_summary!$U$26:$U$54,0))</f>
        <v>3.7310985291191297E-4</v>
      </c>
      <c r="H88" s="112">
        <f t="shared" ca="1" si="89"/>
        <v>3.4698829951258461E-2</v>
      </c>
      <c r="I88" s="112">
        <f t="shared" ca="1" si="89"/>
        <v>6.9024550049605005E-2</v>
      </c>
      <c r="J88" s="112">
        <f t="shared" ca="1" si="89"/>
        <v>0.10335027014795156</v>
      </c>
      <c r="K88" s="112">
        <f t="shared" ca="1" si="89"/>
        <v>0.13767599024629812</v>
      </c>
      <c r="L88" s="112">
        <f t="shared" ca="1" si="89"/>
        <v>0.17200171034464468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0.20632743044299121</v>
      </c>
    </row>
    <row r="89" spans="1:13" x14ac:dyDescent="0.25">
      <c r="A89" t="s">
        <v>12</v>
      </c>
      <c r="B89">
        <f t="shared" si="66"/>
        <v>4</v>
      </c>
      <c r="C89" s="114">
        <f ca="1">MAX(0,IFERROR(VLOOKUP(MID(CELL("filename",$A$1),FIND("]",CELL("filename",$A$1))+1,255)&amp;$A89,_datainput!$A$1:$AE$345,4+C$1-1990,FALSE),0))</f>
        <v>5.6335211986863701E-3</v>
      </c>
      <c r="D89" s="114">
        <f ca="1">MAX(0,IFERROR(VLOOKUP(MID(CELL("filename",$A$1),FIND("]",CELL("filename",$A$1))+1,255)&amp;$A89,_datainput!$A$1:$AE$345,4+D$1-1990,FALSE),0))</f>
        <v>5.6052440688751049E-3</v>
      </c>
      <c r="E89" s="114">
        <f t="shared" ref="E89:F89" ca="1" si="95">D89-(D89-$G89)/($G$1-D$1)</f>
        <v>5.2368932221650245E-3</v>
      </c>
      <c r="F89" s="114">
        <f t="shared" ca="1" si="95"/>
        <v>4.8685423754549449E-3</v>
      </c>
      <c r="G89" s="111">
        <f ca="1">INDEX(OFFSET(_summary!$T$26,0,MATCH(MID(CELL("filename",$A$1),FIND("]",CELL("filename",$A$1))+1,255),_summary!$U$25:$AI$25,0),140,1),MATCH($A89,_summary!$U$26:$U$54,0))</f>
        <v>4.5001915287448645E-3</v>
      </c>
      <c r="H89" s="112">
        <f t="shared" ca="1" si="89"/>
        <v>4.223849073098411E-2</v>
      </c>
      <c r="I89" s="112">
        <f t="shared" ca="1" si="89"/>
        <v>7.9976789933223352E-2</v>
      </c>
      <c r="J89" s="112">
        <f t="shared" ca="1" si="89"/>
        <v>0.11771508913546259</v>
      </c>
      <c r="K89" s="112">
        <f t="shared" ca="1" si="89"/>
        <v>0.15545338833770184</v>
      </c>
      <c r="L89" s="112">
        <f t="shared" ca="1" si="89"/>
        <v>0.19319168753994109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0.23092998674218032</v>
      </c>
    </row>
    <row r="90" spans="1:13" x14ac:dyDescent="0.25">
      <c r="A90" t="s">
        <v>1</v>
      </c>
      <c r="B90">
        <f t="shared" si="66"/>
        <v>4</v>
      </c>
      <c r="C90" s="114">
        <f ca="1">MAX(0,IFERROR(VLOOKUP(MID(CELL("filename",$A$1),FIND("]",CELL("filename",$A$1))+1,255)&amp;$A90,_datainput!$A$1:$AE$345,4+C$1-1990,FALSE),0))</f>
        <v>1.1508456637803119E-3</v>
      </c>
      <c r="D90" s="114">
        <f ca="1">MAX(0,IFERROR(VLOOKUP(MID(CELL("filename",$A$1),FIND("]",CELL("filename",$A$1))+1,255)&amp;$A90,_datainput!$A$1:$AE$345,4+D$1-1990,FALSE),0))</f>
        <v>1.300367922097004E-3</v>
      </c>
      <c r="E90" s="114">
        <f t="shared" ref="E90:F90" ca="1" si="96">D90-(D90-$G90)/($G$1-D$1)</f>
        <v>1.0968667684109568E-3</v>
      </c>
      <c r="F90" s="114">
        <f t="shared" ca="1" si="96"/>
        <v>8.9336561472490956E-4</v>
      </c>
      <c r="G90" s="111">
        <f ca="1">INDEX(OFFSET(_summary!$T$26,0,MATCH(MID(CELL("filename",$A$1),FIND("]",CELL("filename",$A$1))+1,255),_summary!$U$25:$AI$25,0),140,1),MATCH($A90,_summary!$U$26:$U$54,0))</f>
        <v>6.8986446103886235E-4</v>
      </c>
      <c r="H90" s="112">
        <f t="shared" ca="1" si="89"/>
        <v>6.2192617612240854E-2</v>
      </c>
      <c r="I90" s="112">
        <f t="shared" ca="1" si="89"/>
        <v>0.12369537076344284</v>
      </c>
      <c r="J90" s="112">
        <f t="shared" ca="1" si="89"/>
        <v>0.18519812391464482</v>
      </c>
      <c r="K90" s="112">
        <f t="shared" ca="1" si="89"/>
        <v>0.24670087706584681</v>
      </c>
      <c r="L90" s="112">
        <f t="shared" ca="1" si="89"/>
        <v>0.30820363021704883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0.36970638336825079</v>
      </c>
    </row>
    <row r="91" spans="1:13" x14ac:dyDescent="0.25">
      <c r="A91" t="s">
        <v>19</v>
      </c>
      <c r="B91">
        <f t="shared" si="66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>
        <f t="shared" ref="E91:F91" ca="1" si="97">D91-(D91-$G91)/($G$1-D$1)</f>
        <v>0</v>
      </c>
      <c r="F91" s="114">
        <f t="shared" ca="1" si="97"/>
        <v>0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ca="1" si="89"/>
        <v>1.4757051143267886E-2</v>
      </c>
      <c r="I91" s="112">
        <f t="shared" ca="1" si="89"/>
        <v>2.9514102286535771E-2</v>
      </c>
      <c r="J91" s="112">
        <f t="shared" ca="1" si="89"/>
        <v>4.4271153429803659E-2</v>
      </c>
      <c r="K91" s="112">
        <f t="shared" ca="1" si="89"/>
        <v>5.9028204573071542E-2</v>
      </c>
      <c r="L91" s="112">
        <f t="shared" ca="1" si="89"/>
        <v>7.3785255716339426E-2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8.8542306859607317E-2</v>
      </c>
    </row>
    <row r="92" spans="1:13" x14ac:dyDescent="0.25">
      <c r="A92" t="s">
        <v>22</v>
      </c>
      <c r="B92">
        <f t="shared" si="66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>
        <f t="shared" ref="E92:F92" ca="1" si="98">D92-(D92-$G92)/($G$1-D$1)</f>
        <v>0</v>
      </c>
      <c r="F92" s="114">
        <f t="shared" ca="1" si="98"/>
        <v>0</v>
      </c>
      <c r="G92" s="111">
        <f ca="1">INDEX(OFFSET(_summary!$T$26,0,MATCH(MID(CELL("filename",$A$1),FIND("]",CELL("filename",$A$1))+1,255),_summary!$U$25:$AI$25,0),140,1),MATCH($A92,_summary!$U$26:$U$54,0))</f>
        <v>0</v>
      </c>
      <c r="H92" s="112">
        <f t="shared" ca="1" si="89"/>
        <v>2.1069795219761784E-2</v>
      </c>
      <c r="I92" s="112">
        <f t="shared" ca="1" si="89"/>
        <v>4.2139590439523575E-2</v>
      </c>
      <c r="J92" s="112">
        <f t="shared" ca="1" si="89"/>
        <v>6.3209385659285355E-2</v>
      </c>
      <c r="K92" s="112">
        <f t="shared" ca="1" si="89"/>
        <v>8.4279180879047136E-2</v>
      </c>
      <c r="L92" s="112">
        <f t="shared" ca="1" si="89"/>
        <v>0.10534897609880892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0.12641877131857071</v>
      </c>
    </row>
    <row r="93" spans="1:13" x14ac:dyDescent="0.25">
      <c r="A93" t="s">
        <v>28</v>
      </c>
      <c r="B93">
        <f t="shared" si="66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>
        <f t="shared" ref="E93:F93" ca="1" si="99">D93-(D93-$G93)/($G$1-D$1)</f>
        <v>0</v>
      </c>
      <c r="F93" s="114">
        <f t="shared" ca="1" si="99"/>
        <v>0</v>
      </c>
      <c r="G93" s="111">
        <f ca="1">INDEX(OFFSET(_summary!$T$26,0,MATCH(MID(CELL("filename",$A$1),FIND("]",CELL("filename",$A$1))+1,255),_summary!$U$25:$AI$25,0),140,1),MATCH($A93,_summary!$U$26:$U$54,0))</f>
        <v>0</v>
      </c>
      <c r="H93" s="112">
        <f t="shared" ca="1" si="89"/>
        <v>5.5615811389988605E-2</v>
      </c>
      <c r="I93" s="112">
        <f t="shared" ca="1" si="89"/>
        <v>0.1112316227799772</v>
      </c>
      <c r="J93" s="112">
        <f t="shared" ca="1" si="89"/>
        <v>0.16684743416996578</v>
      </c>
      <c r="K93" s="112">
        <f t="shared" ca="1" si="89"/>
        <v>0.22246324555995439</v>
      </c>
      <c r="L93" s="112">
        <f t="shared" ca="1" si="89"/>
        <v>0.278079056949943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0.33369486833993162</v>
      </c>
    </row>
    <row r="94" spans="1:13" x14ac:dyDescent="0.25">
      <c r="A94" t="s">
        <v>13</v>
      </c>
      <c r="B94">
        <f t="shared" si="66"/>
        <v>4</v>
      </c>
      <c r="C94" s="114">
        <f ca="1">MAX(0,IFERROR(VLOOKUP(MID(CELL("filename",$A$1),FIND("]",CELL("filename",$A$1))+1,255)&amp;$A94,_datainput!$A$1:$AE$345,4+C$1-1990,FALSE),0))</f>
        <v>3.1262600099671357E-3</v>
      </c>
      <c r="D94" s="114">
        <f ca="1">MAX(0,IFERROR(VLOOKUP(MID(CELL("filename",$A$1),FIND("]",CELL("filename",$A$1))+1,255)&amp;$A94,_datainput!$A$1:$AE$345,4+D$1-1990,FALSE),0))</f>
        <v>3.6218907397764059E-3</v>
      </c>
      <c r="E94" s="114">
        <f t="shared" ref="E94:F94" ca="1" si="100">D94-(D94-$G94)/($G$1-D$1)</f>
        <v>3.0732932575937471E-3</v>
      </c>
      <c r="F94" s="114">
        <f t="shared" ca="1" si="100"/>
        <v>2.5246957754110882E-3</v>
      </c>
      <c r="G94" s="111">
        <f ca="1">INDEX(OFFSET(_summary!$T$26,0,MATCH(MID(CELL("filename",$A$1),FIND("]",CELL("filename",$A$1))+1,255),_summary!$U$25:$AI$25,0),140,1),MATCH($A94,_summary!$U$26:$U$54,0))</f>
        <v>1.9760982932284297E-3</v>
      </c>
      <c r="H94" s="112">
        <f t="shared" ca="1" si="89"/>
        <v>4.2642008705114302E-2</v>
      </c>
      <c r="I94" s="112">
        <f t="shared" ca="1" si="89"/>
        <v>8.3307919117000168E-2</v>
      </c>
      <c r="J94" s="112">
        <f t="shared" ca="1" si="89"/>
        <v>0.12397382952888604</v>
      </c>
      <c r="K94" s="112">
        <f t="shared" ca="1" si="89"/>
        <v>0.16463973994077191</v>
      </c>
      <c r="L94" s="112">
        <f t="shared" ca="1" si="89"/>
        <v>0.2053056503526578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0.24597156076454366</v>
      </c>
    </row>
    <row r="95" spans="1:13" x14ac:dyDescent="0.25">
      <c r="A95" t="s">
        <v>17</v>
      </c>
      <c r="B95">
        <f t="shared" ref="B95:B117" si="101">B66+1</f>
        <v>4</v>
      </c>
      <c r="C95" s="114">
        <f ca="1">MAX(0,IFERROR(VLOOKUP(MID(CELL("filename",$A$1),FIND("]",CELL("filename",$A$1))+1,255)&amp;$A95,_datainput!$A$1:$AE$345,4+C$1-1990,FALSE),0))</f>
        <v>1.4022188206997646E-2</v>
      </c>
      <c r="D95" s="114">
        <f ca="1">MAX(0,IFERROR(VLOOKUP(MID(CELL("filename",$A$1),FIND("]",CELL("filename",$A$1))+1,255)&amp;$A95,_datainput!$A$1:$AE$345,4+D$1-1990,FALSE),0))</f>
        <v>1.4607978007858796E-2</v>
      </c>
      <c r="E95" s="114">
        <f t="shared" ref="E95:F95" ca="1" si="102">D95-(D95-$G95)/($G$1-D$1)</f>
        <v>1.338459159586791E-2</v>
      </c>
      <c r="F95" s="114">
        <f t="shared" ca="1" si="102"/>
        <v>1.2161205183877026E-2</v>
      </c>
      <c r="G95" s="111">
        <f ca="1">INDEX(OFFSET(_summary!$T$26,0,MATCH(MID(CELL("filename",$A$1),FIND("]",CELL("filename",$A$1))+1,255),_summary!$U$25:$AI$25,0),140,1),MATCH($A95,_summary!$U$26:$U$54,0))</f>
        <v>1.093781877188614E-2</v>
      </c>
      <c r="H95" s="112">
        <f t="shared" ca="1" si="89"/>
        <v>4.4748062543912406E-2</v>
      </c>
      <c r="I95" s="112">
        <f t="shared" ca="1" si="89"/>
        <v>7.8558306315938686E-2</v>
      </c>
      <c r="J95" s="112">
        <f t="shared" ca="1" si="89"/>
        <v>0.11236855008796495</v>
      </c>
      <c r="K95" s="112">
        <f t="shared" ca="1" si="89"/>
        <v>0.14617879385999122</v>
      </c>
      <c r="L95" s="112">
        <f t="shared" ca="1" si="89"/>
        <v>0.17998903763201748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0.21379928140404375</v>
      </c>
    </row>
    <row r="96" spans="1:13" x14ac:dyDescent="0.25">
      <c r="A96" t="s">
        <v>25</v>
      </c>
      <c r="B96">
        <f t="shared" si="101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>
        <f t="shared" ref="E96:F96" ca="1" si="103">D96-(D96-$G96)/($G$1-D$1)</f>
        <v>0</v>
      </c>
      <c r="F96" s="114">
        <f t="shared" ca="1" si="103"/>
        <v>0</v>
      </c>
      <c r="G96" s="111">
        <f ca="1">INDEX(OFFSET(_summary!$T$26,0,MATCH(MID(CELL("filename",$A$1),FIND("]",CELL("filename",$A$1))+1,255),_summary!$U$25:$AI$25,0),140,1),MATCH($A96,_summary!$U$26:$U$54,0))</f>
        <v>0</v>
      </c>
      <c r="H96" s="112">
        <f t="shared" ca="1" si="89"/>
        <v>9.561328077312907E-3</v>
      </c>
      <c r="I96" s="112">
        <f t="shared" ca="1" si="89"/>
        <v>1.9122656154625814E-2</v>
      </c>
      <c r="J96" s="112">
        <f t="shared" ca="1" si="89"/>
        <v>2.8683984231938721E-2</v>
      </c>
      <c r="K96" s="112">
        <f t="shared" ca="1" si="89"/>
        <v>3.8245312309251628E-2</v>
      </c>
      <c r="L96" s="112">
        <f t="shared" ca="1" si="89"/>
        <v>4.7806640386564535E-2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5.7367968463877442E-2</v>
      </c>
    </row>
    <row r="97" spans="1:13" x14ac:dyDescent="0.25">
      <c r="A97" t="s">
        <v>11</v>
      </c>
      <c r="B97">
        <f t="shared" si="101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3.4824985910018195E-2</v>
      </c>
      <c r="E97" s="114">
        <f t="shared" ref="E97:F97" ca="1" si="104">D97-(D97-$G97)/($G$1-D$1)</f>
        <v>2.3216657273345466E-2</v>
      </c>
      <c r="F97" s="114">
        <f t="shared" ca="1" si="104"/>
        <v>1.1608328636672733E-2</v>
      </c>
      <c r="G97" s="111">
        <f ca="1">INDEX(OFFSET(_summary!$T$26,0,MATCH(MID(CELL("filename",$A$1),FIND("]",CELL("filename",$A$1))+1,255),_summary!$U$25:$AI$25,0),140,1),MATCH($A97,_summary!$U$26:$U$54,0))</f>
        <v>0</v>
      </c>
      <c r="H97" s="112">
        <f t="shared" ca="1" si="89"/>
        <v>1.2960970784514459E-2</v>
      </c>
      <c r="I97" s="112">
        <f t="shared" ca="1" si="89"/>
        <v>2.5921941569028918E-2</v>
      </c>
      <c r="J97" s="112">
        <f t="shared" ca="1" si="89"/>
        <v>3.8882912353543381E-2</v>
      </c>
      <c r="K97" s="112">
        <f t="shared" ca="1" si="89"/>
        <v>5.1843883138057836E-2</v>
      </c>
      <c r="L97" s="112">
        <f t="shared" ca="1" si="89"/>
        <v>6.4804853922572292E-2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7.7765824707086748E-2</v>
      </c>
    </row>
    <row r="98" spans="1:13" x14ac:dyDescent="0.25">
      <c r="A98" t="s">
        <v>3</v>
      </c>
      <c r="B98">
        <f t="shared" si="101"/>
        <v>4</v>
      </c>
      <c r="C98" s="114">
        <f ca="1">MAX(0,IFERROR(VLOOKUP(MID(CELL("filename",$A$1),FIND("]",CELL("filename",$A$1))+1,255)&amp;$A98,_datainput!$A$1:$AE$345,4+C$1-1990,FALSE),0))</f>
        <v>1.4304770321192005E-2</v>
      </c>
      <c r="D98" s="114">
        <f ca="1">MAX(0,IFERROR(VLOOKUP(MID(CELL("filename",$A$1),FIND("]",CELL("filename",$A$1))+1,255)&amp;$A98,_datainput!$A$1:$AE$345,4+D$1-1990,FALSE),0))</f>
        <v>1.5417699411517419E-2</v>
      </c>
      <c r="E98" s="114">
        <f t="shared" ref="E98:F98" ca="1" si="105">D98-(D98-$G98)/($G$1-D$1)</f>
        <v>1.3475186213542467E-2</v>
      </c>
      <c r="F98" s="114">
        <f t="shared" ca="1" si="105"/>
        <v>1.1532673015567515E-2</v>
      </c>
      <c r="G98" s="111">
        <f ca="1">INDEX(OFFSET(_summary!$T$26,0,MATCH(MID(CELL("filename",$A$1),FIND("]",CELL("filename",$A$1))+1,255),_summary!$U$25:$AI$25,0),140,1),MATCH($A98,_summary!$U$26:$U$54,0))</f>
        <v>9.5901598175925622E-3</v>
      </c>
      <c r="H98" s="112">
        <f t="shared" ca="1" si="89"/>
        <v>5.0666608031800883E-2</v>
      </c>
      <c r="I98" s="112">
        <f t="shared" ca="1" si="89"/>
        <v>9.1743056246009203E-2</v>
      </c>
      <c r="J98" s="112">
        <f t="shared" ca="1" si="89"/>
        <v>0.13281950446021751</v>
      </c>
      <c r="K98" s="112">
        <f t="shared" ca="1" si="89"/>
        <v>0.17389595267442581</v>
      </c>
      <c r="L98" s="112">
        <f t="shared" ca="1" si="89"/>
        <v>0.21497240088863415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0.25604884910284248</v>
      </c>
    </row>
    <row r="99" spans="1:13" x14ac:dyDescent="0.25">
      <c r="A99" t="s">
        <v>2</v>
      </c>
      <c r="B99">
        <f t="shared" si="101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4.5675650632759244E-3</v>
      </c>
      <c r="E99" s="114">
        <f t="shared" ref="E99:F99" ca="1" si="106">D99-(D99-$G99)/($G$1-D$1)</f>
        <v>3.0450433755172829E-3</v>
      </c>
      <c r="F99" s="114">
        <f t="shared" ca="1" si="106"/>
        <v>1.5225216877586415E-3</v>
      </c>
      <c r="G99" s="111">
        <f ca="1">INDEX(OFFSET(_summary!$T$26,0,MATCH(MID(CELL("filename",$A$1),FIND("]",CELL("filename",$A$1))+1,255),_summary!$U$25:$AI$25,0),140,1),MATCH($A99,_summary!$U$26:$U$54,0))</f>
        <v>0</v>
      </c>
      <c r="H99" s="112">
        <f t="shared" ref="H99:L114" ca="1" si="107">G99-5*(G99-$M99)/($M$1-G$1)</f>
        <v>5.6727581644469526E-2</v>
      </c>
      <c r="I99" s="112">
        <f t="shared" ca="1" si="107"/>
        <v>0.11345516328893906</v>
      </c>
      <c r="J99" s="112">
        <f t="shared" ca="1" si="107"/>
        <v>0.17018274493340857</v>
      </c>
      <c r="K99" s="112">
        <f t="shared" ca="1" si="107"/>
        <v>0.2269103265778781</v>
      </c>
      <c r="L99" s="112">
        <f t="shared" ca="1" si="107"/>
        <v>0.28363790822234763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0.34036548986681714</v>
      </c>
    </row>
    <row r="100" spans="1:13" x14ac:dyDescent="0.25">
      <c r="A100" t="s">
        <v>16</v>
      </c>
      <c r="B100">
        <f t="shared" si="101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4.4070676270366758E-3</v>
      </c>
      <c r="E100" s="114">
        <f t="shared" ref="E100:F100" ca="1" si="108">D100-(D100-$G100)/($G$1-D$1)</f>
        <v>2.9380450846911172E-3</v>
      </c>
      <c r="F100" s="114">
        <f t="shared" ca="1" si="108"/>
        <v>1.4690225423455586E-3</v>
      </c>
      <c r="G100" s="111">
        <f ca="1">INDEX(OFFSET(_summary!$T$26,0,MATCH(MID(CELL("filename",$A$1),FIND("]",CELL("filename",$A$1))+1,255),_summary!$U$25:$AI$25,0),140,1),MATCH($A100,_summary!$U$26:$U$54,0))</f>
        <v>0</v>
      </c>
      <c r="H100" s="112">
        <f t="shared" ca="1" si="107"/>
        <v>3.8865773578269286E-2</v>
      </c>
      <c r="I100" s="112">
        <f t="shared" ca="1" si="107"/>
        <v>7.7731547156538572E-2</v>
      </c>
      <c r="J100" s="112">
        <f t="shared" ca="1" si="107"/>
        <v>0.11659732073480786</v>
      </c>
      <c r="K100" s="112">
        <f t="shared" ca="1" si="107"/>
        <v>0.15546309431307714</v>
      </c>
      <c r="L100" s="112">
        <f t="shared" ca="1" si="107"/>
        <v>0.19432886789134643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0.23319464146961572</v>
      </c>
    </row>
    <row r="101" spans="1:13" x14ac:dyDescent="0.25">
      <c r="A101" t="s">
        <v>15</v>
      </c>
      <c r="B101">
        <f t="shared" si="101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3.6083346330908746E-4</v>
      </c>
      <c r="E101" s="114">
        <f t="shared" ref="E101:F101" ca="1" si="109">D101-(D101-$G101)/($G$1-D$1)</f>
        <v>2.4055564220605829E-4</v>
      </c>
      <c r="F101" s="114">
        <f t="shared" ca="1" si="109"/>
        <v>1.2027782110302914E-4</v>
      </c>
      <c r="G101" s="111">
        <f ca="1">INDEX(OFFSET(_summary!$T$26,0,MATCH(MID(CELL("filename",$A$1),FIND("]",CELL("filename",$A$1))+1,255),_summary!$U$25:$AI$25,0),140,1),MATCH($A101,_summary!$U$26:$U$54,0))</f>
        <v>0</v>
      </c>
      <c r="H101" s="112">
        <f t="shared" ca="1" si="107"/>
        <v>3.6420836681922544E-2</v>
      </c>
      <c r="I101" s="112">
        <f t="shared" ca="1" si="107"/>
        <v>7.2841673363845089E-2</v>
      </c>
      <c r="J101" s="112">
        <f t="shared" ca="1" si="107"/>
        <v>0.10926251004576763</v>
      </c>
      <c r="K101" s="112">
        <f t="shared" ca="1" si="107"/>
        <v>0.14568334672769018</v>
      </c>
      <c r="L101" s="112">
        <f t="shared" ca="1" si="107"/>
        <v>0.18210418340961271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0.21852502009153527</v>
      </c>
    </row>
    <row r="102" spans="1:13" x14ac:dyDescent="0.25">
      <c r="A102" t="s">
        <v>18</v>
      </c>
      <c r="B102">
        <f t="shared" si="101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>
        <f t="shared" ref="E102:F102" ca="1" si="110">D102-(D102-$G102)/($G$1-D$1)</f>
        <v>0</v>
      </c>
      <c r="F102" s="114">
        <f t="shared" ca="1" si="110"/>
        <v>0</v>
      </c>
      <c r="G102" s="111">
        <f ca="1">INDEX(OFFSET(_summary!$T$26,0,MATCH(MID(CELL("filename",$A$1),FIND("]",CELL("filename",$A$1))+1,255),_summary!$U$25:$AI$25,0),140,1),MATCH($A102,_summary!$U$26:$U$54,0))</f>
        <v>0</v>
      </c>
      <c r="H102" s="112">
        <f t="shared" ca="1" si="107"/>
        <v>6.5069415366647843E-2</v>
      </c>
      <c r="I102" s="112">
        <f t="shared" ca="1" si="107"/>
        <v>0.13013883073329569</v>
      </c>
      <c r="J102" s="112">
        <f t="shared" ca="1" si="107"/>
        <v>0.19520824609994353</v>
      </c>
      <c r="K102" s="112">
        <f t="shared" ca="1" si="107"/>
        <v>0.26027766146659137</v>
      </c>
      <c r="L102" s="112">
        <f t="shared" ca="1" si="107"/>
        <v>0.32534707683323921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0.39041649219988706</v>
      </c>
    </row>
    <row r="103" spans="1:13" x14ac:dyDescent="0.25">
      <c r="A103" t="s">
        <v>5</v>
      </c>
      <c r="B103">
        <f t="shared" si="101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8.2564659624099568E-4</v>
      </c>
      <c r="E103" s="114">
        <f t="shared" ref="E103:F103" ca="1" si="111">D103-(D103-$G103)/($G$1-D$1)</f>
        <v>5.5043106416066386E-4</v>
      </c>
      <c r="F103" s="114">
        <f t="shared" ca="1" si="111"/>
        <v>2.7521553208033193E-4</v>
      </c>
      <c r="G103" s="111">
        <f ca="1">INDEX(OFFSET(_summary!$T$26,0,MATCH(MID(CELL("filename",$A$1),FIND("]",CELL("filename",$A$1))+1,255),_summary!$U$25:$AI$25,0),140,1),MATCH($A103,_summary!$U$26:$U$54,0))</f>
        <v>0</v>
      </c>
      <c r="H103" s="112">
        <f t="shared" ca="1" si="107"/>
        <v>5.0659092042904433E-2</v>
      </c>
      <c r="I103" s="112">
        <f t="shared" ca="1" si="107"/>
        <v>0.10131818408580887</v>
      </c>
      <c r="J103" s="112">
        <f t="shared" ca="1" si="107"/>
        <v>0.15197727612871331</v>
      </c>
      <c r="K103" s="112">
        <f t="shared" ca="1" si="107"/>
        <v>0.20263636817161773</v>
      </c>
      <c r="L103" s="112">
        <f t="shared" ca="1" si="107"/>
        <v>0.25329546021452215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0.30395455225742662</v>
      </c>
    </row>
    <row r="104" spans="1:13" x14ac:dyDescent="0.25">
      <c r="A104" t="s">
        <v>23</v>
      </c>
      <c r="B104">
        <f t="shared" si="101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>
        <f t="shared" ref="E104:F104" ca="1" si="112">D104-(D104-$G104)/($G$1-D$1)</f>
        <v>0</v>
      </c>
      <c r="F104" s="114">
        <f t="shared" ca="1" si="112"/>
        <v>0</v>
      </c>
      <c r="G104" s="111">
        <f ca="1">INDEX(OFFSET(_summary!$T$26,0,MATCH(MID(CELL("filename",$A$1),FIND("]",CELL("filename",$A$1))+1,255),_summary!$U$25:$AI$25,0),140,1),MATCH($A104,_summary!$U$26:$U$54,0))</f>
        <v>0</v>
      </c>
      <c r="H104" s="112">
        <f t="shared" ca="1" si="107"/>
        <v>1.3638729815356668E-2</v>
      </c>
      <c r="I104" s="112">
        <f t="shared" ca="1" si="107"/>
        <v>2.7277459630713333E-2</v>
      </c>
      <c r="J104" s="112">
        <f t="shared" ca="1" si="107"/>
        <v>4.0916189446070006E-2</v>
      </c>
      <c r="K104" s="112">
        <f t="shared" ca="1" si="107"/>
        <v>5.4554919261426672E-2</v>
      </c>
      <c r="L104" s="112">
        <f t="shared" ca="1" si="107"/>
        <v>6.8193649076783339E-2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8.1832378892140012E-2</v>
      </c>
    </row>
    <row r="105" spans="1:13" x14ac:dyDescent="0.25">
      <c r="A105" t="s">
        <v>24</v>
      </c>
      <c r="B105">
        <f t="shared" si="101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>
        <f t="shared" ref="E105:F105" ca="1" si="113">D105-(D105-$G105)/($G$1-D$1)</f>
        <v>0</v>
      </c>
      <c r="F105" s="114">
        <f t="shared" ca="1" si="113"/>
        <v>0</v>
      </c>
      <c r="G105" s="111">
        <f ca="1">INDEX(OFFSET(_summary!$T$26,0,MATCH(MID(CELL("filename",$A$1),FIND("]",CELL("filename",$A$1))+1,255),_summary!$U$25:$AI$25,0),140,1),MATCH($A105,_summary!$U$26:$U$54,0))</f>
        <v>0</v>
      </c>
      <c r="H105" s="112">
        <f t="shared" ca="1" si="107"/>
        <v>1.8009842454509793E-2</v>
      </c>
      <c r="I105" s="112">
        <f t="shared" ca="1" si="107"/>
        <v>3.6019684909019578E-2</v>
      </c>
      <c r="J105" s="112">
        <f t="shared" ca="1" si="107"/>
        <v>5.4029527363529367E-2</v>
      </c>
      <c r="K105" s="112">
        <f t="shared" ca="1" si="107"/>
        <v>7.2039369818039156E-2</v>
      </c>
      <c r="L105" s="112">
        <f t="shared" ca="1" si="107"/>
        <v>9.0049212272548945E-2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0.10805905472705873</v>
      </c>
    </row>
    <row r="106" spans="1:13" x14ac:dyDescent="0.25">
      <c r="A106" t="s">
        <v>27</v>
      </c>
      <c r="B106">
        <f t="shared" si="101"/>
        <v>4</v>
      </c>
      <c r="C106" s="114">
        <f ca="1">MAX(0,IFERROR(VLOOKUP(MID(CELL("filename",$A$1),FIND("]",CELL("filename",$A$1))+1,255)&amp;$A106,_datainput!$A$1:$AE$345,4+C$1-1990,FALSE),0))</f>
        <v>1.5743522197248223E-3</v>
      </c>
      <c r="D106" s="114">
        <f ca="1">MAX(0,IFERROR(VLOOKUP(MID(CELL("filename",$A$1),FIND("]",CELL("filename",$A$1))+1,255)&amp;$A106,_datainput!$A$1:$AE$345,4+D$1-1990,FALSE),0))</f>
        <v>1.802294586947541E-3</v>
      </c>
      <c r="E106" s="114">
        <f t="shared" ref="E106:F106" ca="1" si="114">D106-(D106-$G106)/($G$1-D$1)</f>
        <v>1.4553161877049821E-3</v>
      </c>
      <c r="F106" s="114">
        <f t="shared" ca="1" si="114"/>
        <v>1.108337788462423E-3</v>
      </c>
      <c r="G106" s="111">
        <f ca="1">INDEX(OFFSET(_summary!$T$26,0,MATCH(MID(CELL("filename",$A$1),FIND("]",CELL("filename",$A$1))+1,255),_summary!$U$25:$AI$25,0),140,1),MATCH($A106,_summary!$U$26:$U$54,0))</f>
        <v>7.613593892198641E-4</v>
      </c>
      <c r="H106" s="112">
        <f t="shared" ca="1" si="107"/>
        <v>6.3885326952825311E-2</v>
      </c>
      <c r="I106" s="112">
        <f t="shared" ca="1" si="107"/>
        <v>0.12700929451643075</v>
      </c>
      <c r="J106" s="112">
        <f t="shared" ca="1" si="107"/>
        <v>0.1901332620800362</v>
      </c>
      <c r="K106" s="112">
        <f t="shared" ca="1" si="107"/>
        <v>0.25325722964364161</v>
      </c>
      <c r="L106" s="112">
        <f t="shared" ca="1" si="107"/>
        <v>0.31638119720724706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0.3795051647708525</v>
      </c>
    </row>
    <row r="107" spans="1:13" x14ac:dyDescent="0.25">
      <c r="A107" t="s">
        <v>29</v>
      </c>
      <c r="B107">
        <f t="shared" si="101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5.0019298392341566E-2</v>
      </c>
      <c r="E107" s="114">
        <f t="shared" ref="E107:F107" ca="1" si="115">D107-(D107-$G107)/($G$1-D$1)</f>
        <v>3.334619892822771E-2</v>
      </c>
      <c r="F107" s="114">
        <f t="shared" ca="1" si="115"/>
        <v>1.6673099464113855E-2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ca="1" si="107"/>
        <v>4.5518165187073814E-2</v>
      </c>
      <c r="I107" s="112">
        <f t="shared" ca="1" si="107"/>
        <v>9.1036330374147628E-2</v>
      </c>
      <c r="J107" s="112">
        <f t="shared" ca="1" si="107"/>
        <v>0.13655449556122143</v>
      </c>
      <c r="K107" s="112">
        <f t="shared" ca="1" si="107"/>
        <v>0.18207266074829526</v>
      </c>
      <c r="L107" s="112">
        <f t="shared" ca="1" si="107"/>
        <v>0.22759082593536906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0.27310899112244286</v>
      </c>
    </row>
    <row r="108" spans="1:13" x14ac:dyDescent="0.25">
      <c r="A108" t="s">
        <v>8</v>
      </c>
      <c r="B108">
        <f t="shared" si="101"/>
        <v>4</v>
      </c>
      <c r="C108" s="114">
        <f ca="1">MAX(0,IFERROR(VLOOKUP(MID(CELL("filename",$A$1),FIND("]",CELL("filename",$A$1))+1,255)&amp;$A108,_datainput!$A$1:$AE$345,4+C$1-1990,FALSE),0))</f>
        <v>1.3643289076103087E-3</v>
      </c>
      <c r="D108" s="114">
        <f ca="1">MAX(0,IFERROR(VLOOKUP(MID(CELL("filename",$A$1),FIND("]",CELL("filename",$A$1))+1,255)&amp;$A108,_datainput!$A$1:$AE$345,4+D$1-1990,FALSE),0))</f>
        <v>1.7446367799593006E-3</v>
      </c>
      <c r="E108" s="114">
        <f t="shared" ref="E108:F108" ca="1" si="116">D108-(D108-$G108)/($G$1-D$1)</f>
        <v>1.4018816719222717E-3</v>
      </c>
      <c r="F108" s="114">
        <f t="shared" ca="1" si="116"/>
        <v>1.0591265638852428E-3</v>
      </c>
      <c r="G108" s="111">
        <f ca="1">INDEX(OFFSET(_summary!$T$26,0,MATCH(MID(CELL("filename",$A$1),FIND("]",CELL("filename",$A$1))+1,255),_summary!$U$25:$AI$25,0),140,1),MATCH($A108,_summary!$U$26:$U$54,0))</f>
        <v>7.1637145584821382E-4</v>
      </c>
      <c r="H108" s="112">
        <f t="shared" ca="1" si="107"/>
        <v>6.52366078451381E-2</v>
      </c>
      <c r="I108" s="112">
        <f t="shared" ca="1" si="107"/>
        <v>0.12975684423442801</v>
      </c>
      <c r="J108" s="112">
        <f t="shared" ca="1" si="107"/>
        <v>0.1942770806237179</v>
      </c>
      <c r="K108" s="112">
        <f t="shared" ca="1" si="107"/>
        <v>0.25879731701300779</v>
      </c>
      <c r="L108" s="112">
        <f t="shared" ca="1" si="107"/>
        <v>0.32331755340229767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0.38783778979158756</v>
      </c>
    </row>
    <row r="109" spans="1:13" x14ac:dyDescent="0.25">
      <c r="A109" t="s">
        <v>6</v>
      </c>
      <c r="B109">
        <f t="shared" si="101"/>
        <v>4</v>
      </c>
      <c r="C109" s="114">
        <f ca="1">MAX(0,IFERROR(VLOOKUP(MID(CELL("filename",$A$1),FIND("]",CELL("filename",$A$1))+1,255)&amp;$A109,_datainput!$A$1:$AE$345,4+C$1-1990,FALSE),0))</f>
        <v>5.8887816827977622E-4</v>
      </c>
      <c r="D109" s="114">
        <f ca="1">MAX(0,IFERROR(VLOOKUP(MID(CELL("filename",$A$1),FIND("]",CELL("filename",$A$1))+1,255)&amp;$A109,_datainput!$A$1:$AE$345,4+D$1-1990,FALSE),0))</f>
        <v>6.2515319692219874E-4</v>
      </c>
      <c r="E109" s="114">
        <f t="shared" ref="E109:F109" ca="1" si="117">D109-(D109-$G109)/($G$1-D$1)</f>
        <v>5.6265102043439469E-4</v>
      </c>
      <c r="F109" s="114">
        <f t="shared" ca="1" si="117"/>
        <v>5.0014884394659063E-4</v>
      </c>
      <c r="G109" s="111">
        <f ca="1">INDEX(OFFSET(_summary!$T$26,0,MATCH(MID(CELL("filename",$A$1),FIND("]",CELL("filename",$A$1))+1,255),_summary!$U$25:$AI$25,0),140,1),MATCH($A109,_summary!$U$26:$U$54,0))</f>
        <v>4.3764666745878657E-4</v>
      </c>
      <c r="H109" s="112">
        <f t="shared" ca="1" si="107"/>
        <v>5.4780419936310665E-2</v>
      </c>
      <c r="I109" s="112">
        <f t="shared" ca="1" si="107"/>
        <v>0.10912319320516253</v>
      </c>
      <c r="J109" s="112">
        <f t="shared" ca="1" si="107"/>
        <v>0.1634659664740144</v>
      </c>
      <c r="K109" s="112">
        <f t="shared" ca="1" si="107"/>
        <v>0.21780873974286627</v>
      </c>
      <c r="L109" s="112">
        <f t="shared" ca="1" si="107"/>
        <v>0.27215151301171814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0.32649428628057003</v>
      </c>
    </row>
    <row r="110" spans="1:13" x14ac:dyDescent="0.25">
      <c r="A110" t="s">
        <v>21</v>
      </c>
      <c r="B110">
        <f t="shared" si="101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118">D110-(D110-$G110)/($G$1-D$1)</f>
        <v>0</v>
      </c>
      <c r="F110" s="114">
        <f t="shared" ca="1" si="118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ca="1" si="107"/>
        <v>1.6230225260190377E-2</v>
      </c>
      <c r="I110" s="112">
        <f t="shared" ca="1" si="107"/>
        <v>3.2460450520380754E-2</v>
      </c>
      <c r="J110" s="112">
        <f t="shared" ca="1" si="107"/>
        <v>4.8690675780571131E-2</v>
      </c>
      <c r="K110" s="112">
        <f t="shared" ca="1" si="107"/>
        <v>6.4920901040761508E-2</v>
      </c>
      <c r="L110" s="112">
        <f t="shared" ca="1" si="107"/>
        <v>8.1151126300951892E-2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9.7381351561142263E-2</v>
      </c>
    </row>
    <row r="111" spans="1:13" x14ac:dyDescent="0.25">
      <c r="A111" t="s">
        <v>10</v>
      </c>
      <c r="B111">
        <f t="shared" si="101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>
        <f t="shared" ref="E111:F111" ca="1" si="119">D111-(D111-$G111)/($G$1-D$1)</f>
        <v>0</v>
      </c>
      <c r="F111" s="114">
        <f t="shared" ca="1" si="119"/>
        <v>0</v>
      </c>
      <c r="G111" s="111">
        <f ca="1">INDEX(OFFSET(_summary!$T$26,0,MATCH(MID(CELL("filename",$A$1),FIND("]",CELL("filename",$A$1))+1,255),_summary!$U$25:$AI$25,0),140,1),MATCH($A111,_summary!$U$26:$U$54,0))</f>
        <v>0</v>
      </c>
      <c r="H111" s="112">
        <f t="shared" ca="1" si="107"/>
        <v>2.9850004373246107E-2</v>
      </c>
      <c r="I111" s="112">
        <f t="shared" ca="1" si="107"/>
        <v>5.9700008746492214E-2</v>
      </c>
      <c r="J111" s="112">
        <f t="shared" ca="1" si="107"/>
        <v>8.9550013119738314E-2</v>
      </c>
      <c r="K111" s="112">
        <f t="shared" ca="1" si="107"/>
        <v>0.11940001749298443</v>
      </c>
      <c r="L111" s="112">
        <f t="shared" ca="1" si="107"/>
        <v>0.14925002186623054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0.17910002623947666</v>
      </c>
    </row>
    <row r="112" spans="1:13" x14ac:dyDescent="0.25">
      <c r="A112" t="s">
        <v>20</v>
      </c>
      <c r="B112">
        <f t="shared" si="101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120">D112-(D112-$G112)/($G$1-D$1)</f>
        <v>0</v>
      </c>
      <c r="F112" s="114">
        <f t="shared" ca="1" si="120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ca="1" si="107"/>
        <v>6.254588287347515E-2</v>
      </c>
      <c r="I112" s="112">
        <f t="shared" ca="1" si="107"/>
        <v>0.1250917657469503</v>
      </c>
      <c r="J112" s="112">
        <f t="shared" ca="1" si="107"/>
        <v>0.18763764862042545</v>
      </c>
      <c r="K112" s="112">
        <f t="shared" ca="1" si="107"/>
        <v>0.2501835314939006</v>
      </c>
      <c r="L112" s="112">
        <f t="shared" ca="1" si="107"/>
        <v>0.31272941436737578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0.3752752972408509</v>
      </c>
    </row>
    <row r="113" spans="1:13" x14ac:dyDescent="0.25">
      <c r="A113" t="s">
        <v>26</v>
      </c>
      <c r="B113">
        <f t="shared" si="101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>
        <f t="shared" ref="E113:F113" ca="1" si="121">D113-(D113-$G113)/($G$1-D$1)</f>
        <v>0</v>
      </c>
      <c r="F113" s="114">
        <f t="shared" ca="1" si="121"/>
        <v>0</v>
      </c>
      <c r="G113" s="111">
        <f ca="1">INDEX(OFFSET(_summary!$T$26,0,MATCH(MID(CELL("filename",$A$1),FIND("]",CELL("filename",$A$1))+1,255),_summary!$U$25:$AI$25,0),140,1),MATCH($A113,_summary!$U$26:$U$54,0))</f>
        <v>0</v>
      </c>
      <c r="H113" s="112">
        <f t="shared" ca="1" si="107"/>
        <v>2.1534165888827325E-2</v>
      </c>
      <c r="I113" s="112">
        <f t="shared" ca="1" si="107"/>
        <v>4.306833177765465E-2</v>
      </c>
      <c r="J113" s="112">
        <f t="shared" ca="1" si="107"/>
        <v>6.4602497666481976E-2</v>
      </c>
      <c r="K113" s="112">
        <f t="shared" ca="1" si="107"/>
        <v>8.6136663555309301E-2</v>
      </c>
      <c r="L113" s="112">
        <f t="shared" ca="1" si="107"/>
        <v>0.10767082944413663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0.12920499533296395</v>
      </c>
    </row>
    <row r="114" spans="1:13" x14ac:dyDescent="0.25">
      <c r="A114" t="s">
        <v>7</v>
      </c>
      <c r="B114">
        <f t="shared" si="101"/>
        <v>4</v>
      </c>
      <c r="C114" s="114">
        <f ca="1">MAX(0,IFERROR(VLOOKUP(MID(CELL("filename",$A$1),FIND("]",CELL("filename",$A$1))+1,255)&amp;$A114,_datainput!$A$1:$AE$345,4+C$1-1990,FALSE),0))</f>
        <v>2.5654694292976963E-3</v>
      </c>
      <c r="D114" s="114">
        <f ca="1">MAX(0,IFERROR(VLOOKUP(MID(CELL("filename",$A$1),FIND("]",CELL("filename",$A$1))+1,255)&amp;$A114,_datainput!$A$1:$AE$345,4+D$1-1990,FALSE),0))</f>
        <v>2.9944745228326244E-3</v>
      </c>
      <c r="E114" s="114">
        <f t="shared" ref="E114:F114" ca="1" si="122">D114-(D114-$G114)/($G$1-D$1)</f>
        <v>1.9963163485550829E-3</v>
      </c>
      <c r="F114" s="114">
        <f t="shared" ca="1" si="122"/>
        <v>9.9815817427754147E-4</v>
      </c>
      <c r="G114" s="111">
        <f ca="1">INDEX(OFFSET(_summary!$T$26,0,MATCH(MID(CELL("filename",$A$1),FIND("]",CELL("filename",$A$1))+1,255),_summary!$U$25:$AI$25,0),140,1),MATCH($A114,_summary!$U$26:$U$54,0))</f>
        <v>0</v>
      </c>
      <c r="H114" s="112">
        <f t="shared" ca="1" si="107"/>
        <v>3.7910834760829987E-2</v>
      </c>
      <c r="I114" s="112">
        <f t="shared" ca="1" si="107"/>
        <v>7.5821669521659973E-2</v>
      </c>
      <c r="J114" s="112">
        <f t="shared" ca="1" si="107"/>
        <v>0.11373250428248996</v>
      </c>
      <c r="K114" s="112">
        <f t="shared" ca="1" si="107"/>
        <v>0.15164333904331995</v>
      </c>
      <c r="L114" s="112">
        <f t="shared" ca="1" si="107"/>
        <v>0.18955417380414993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0.22746500856497992</v>
      </c>
    </row>
    <row r="115" spans="1:13" x14ac:dyDescent="0.25">
      <c r="A115" t="s">
        <v>9</v>
      </c>
      <c r="B115">
        <f t="shared" si="101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3">D115-(D115-$G115)/($G$1-D$1)</f>
        <v>0</v>
      </c>
      <c r="F115" s="114">
        <f t="shared" ca="1" si="123"/>
        <v>0</v>
      </c>
      <c r="G115" s="111">
        <f ca="1">INDEX(OFFSET(_summary!$T$26,0,MATCH(MID(CELL("filename",$A$1),FIND("]",CELL("filename",$A$1))+1,255),_summary!$U$25:$AI$25,0),140,1),MATCH($A115,_summary!$U$26:$U$54,0))</f>
        <v>0</v>
      </c>
      <c r="H115" s="112">
        <f t="shared" ref="H115:L117" ca="1" si="124">G115-5*(G115-$M115)/($M$1-G$1)</f>
        <v>1.8379793778560806E-3</v>
      </c>
      <c r="I115" s="112">
        <f t="shared" ca="1" si="124"/>
        <v>3.6759587557121613E-3</v>
      </c>
      <c r="J115" s="112">
        <f t="shared" ca="1" si="124"/>
        <v>5.5139381335682419E-3</v>
      </c>
      <c r="K115" s="112">
        <f t="shared" ca="1" si="124"/>
        <v>7.3519175114243225E-3</v>
      </c>
      <c r="L115" s="112">
        <f t="shared" ca="1" si="124"/>
        <v>9.1898968892804023E-3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1.1027876267136484E-2</v>
      </c>
    </row>
    <row r="116" spans="1:13" x14ac:dyDescent="0.25">
      <c r="A116" t="s">
        <v>14</v>
      </c>
      <c r="B116">
        <f t="shared" si="101"/>
        <v>4</v>
      </c>
      <c r="C116" s="114">
        <f ca="1">MAX(0,IFERROR(VLOOKUP(MID(CELL("filename",$A$1),FIND("]",CELL("filename",$A$1))+1,255)&amp;$A116,_datainput!$A$1:$AE$345,4+C$1-1990,FALSE),0))</f>
        <v>1.8654487582572991E-2</v>
      </c>
      <c r="D116" s="114">
        <f ca="1">MAX(0,IFERROR(VLOOKUP(MID(CELL("filename",$A$1),FIND("]",CELL("filename",$A$1))+1,255)&amp;$A116,_datainput!$A$1:$AE$345,4+D$1-1990,FALSE),0))</f>
        <v>1.8654487582572991E-2</v>
      </c>
      <c r="E116" s="114">
        <f t="shared" ref="E116:F116" ca="1" si="125">D116-(D116-$G116)/($G$1-D$1)</f>
        <v>1.9474024541161587E-2</v>
      </c>
      <c r="F116" s="114">
        <f t="shared" ca="1" si="125"/>
        <v>2.0293561499750184E-2</v>
      </c>
      <c r="G116" s="111">
        <f ca="1">INDEX(OFFSET(_summary!$T$26,0,MATCH(MID(CELL("filename",$A$1),FIND("]",CELL("filename",$A$1))+1,255),_summary!$U$25:$AI$25,0),140,1),MATCH($A116,_summary!$U$26:$U$54,0))</f>
        <v>2.111309845833878E-2</v>
      </c>
      <c r="H116" s="112">
        <f t="shared" ca="1" si="124"/>
        <v>7.4950048213552223E-2</v>
      </c>
      <c r="I116" s="112">
        <f t="shared" ca="1" si="124"/>
        <v>0.12878699796876564</v>
      </c>
      <c r="J116" s="112">
        <f t="shared" ca="1" si="124"/>
        <v>0.18262394772397905</v>
      </c>
      <c r="K116" s="112">
        <f t="shared" ca="1" si="124"/>
        <v>0.23646089747919249</v>
      </c>
      <c r="L116" s="112">
        <f t="shared" ca="1" si="124"/>
        <v>0.29029784723440594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0.34413479698961935</v>
      </c>
    </row>
    <row r="117" spans="1:13" x14ac:dyDescent="0.25">
      <c r="A117" t="s">
        <v>4</v>
      </c>
      <c r="B117">
        <f t="shared" si="101"/>
        <v>4</v>
      </c>
      <c r="C117" s="114">
        <f ca="1">MAX(0,IFERROR(VLOOKUP(MID(CELL("filename",$A$1),FIND("]",CELL("filename",$A$1))+1,255)&amp;$A117,_datainput!$A$1:$AE$345,4+C$1-1990,FALSE),0))</f>
        <v>6.2273647576557292E-4</v>
      </c>
      <c r="D117" s="114">
        <f ca="1">MAX(0,IFERROR(VLOOKUP(MID(CELL("filename",$A$1),FIND("]",CELL("filename",$A$1))+1,255)&amp;$A117,_datainput!$A$1:$AE$345,4+D$1-1990,FALSE),0))</f>
        <v>7.0502223840172309E-4</v>
      </c>
      <c r="E117" s="114">
        <f t="shared" ref="E117:F117" ca="1" si="126">D117-(D117-$G117)/($G$1-D$1)</f>
        <v>5.9438477657178636E-4</v>
      </c>
      <c r="F117" s="114">
        <f t="shared" ca="1" si="126"/>
        <v>4.8374731474184964E-4</v>
      </c>
      <c r="G117" s="111">
        <f ca="1">INDEX(OFFSET(_summary!$T$26,0,MATCH(MID(CELL("filename",$A$1),FIND("]",CELL("filename",$A$1))+1,255),_summary!$U$25:$AI$25,0),140,1),MATCH($A117,_summary!$U$26:$U$54,0))</f>
        <v>3.7310985291191297E-4</v>
      </c>
      <c r="H117" s="112">
        <f t="shared" ca="1" si="124"/>
        <v>5.9970768092794419E-2</v>
      </c>
      <c r="I117" s="112">
        <f t="shared" ca="1" si="124"/>
        <v>0.11956842633267692</v>
      </c>
      <c r="J117" s="112">
        <f t="shared" ca="1" si="124"/>
        <v>0.17916608457255945</v>
      </c>
      <c r="K117" s="112">
        <f t="shared" ca="1" si="124"/>
        <v>0.23876374281244195</v>
      </c>
      <c r="L117" s="112">
        <f t="shared" ca="1" si="124"/>
        <v>0.29836140105232445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0.35795905929220695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FA39C-68C4-4AA8-954E-A6CB835D0F2B}">
  <sheetPr codeName="Sheet7"/>
  <dimension ref="A1:R117"/>
  <sheetViews>
    <sheetView workbookViewId="0">
      <selection activeCell="S10" sqref="S10"/>
    </sheetView>
  </sheetViews>
  <sheetFormatPr defaultRowHeight="15" x14ac:dyDescent="0.25"/>
  <cols>
    <col min="8" max="8" width="9.28515625" bestFit="1" customWidth="1" collapsed="1"/>
    <col min="9" max="9" width="9.5703125" bestFit="1" customWidth="1" collapsed="1"/>
    <col min="10" max="10" width="11.5703125" bestFit="1" customWidth="1" collapsed="1"/>
    <col min="11" max="11" width="12.5703125" bestFit="1" customWidth="1" collapsed="1"/>
    <col min="12" max="12" width="14.7109375" bestFit="1" customWidth="1" collapsed="1"/>
  </cols>
  <sheetData>
    <row r="1" spans="1:18" x14ac:dyDescent="0.25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25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>
        <f ca="1">D2-(D2-$G2)/($G$1-D$1)</f>
        <v>0</v>
      </c>
      <c r="F2" s="114">
        <f ca="1">E2-(E2-$G2)/($G$1-E$1)</f>
        <v>0</v>
      </c>
      <c r="G2" s="111">
        <f ca="1">INDEX(OFFSET(_summary!$T$26,0,MATCH(MID(CELL("filename",$A$1),FIND("]",CELL("filename",$A$1))+1,255),_summary!$U$25:$AI$25,0),140,1),MATCH($A2,_summary!$U$26:$U$54,0))</f>
        <v>0</v>
      </c>
      <c r="H2" s="112">
        <f ca="1">G2-5*(G2-$M2)/($M$1-G$1)</f>
        <v>1.9680735087010187E-4</v>
      </c>
      <c r="I2" s="112">
        <f ca="1">H2-5*(H2-$M2)/($M$1-H$1)</f>
        <v>3.9361470174020374E-4</v>
      </c>
      <c r="J2" s="112">
        <f ca="1">I2-5*(I2-$M2)/($M$1-I$1)</f>
        <v>5.904220526103056E-4</v>
      </c>
      <c r="K2" s="112">
        <f ca="1">J2-5*(J2-$M2)/($M$1-J$1)</f>
        <v>7.8722940348040747E-4</v>
      </c>
      <c r="L2" s="112">
        <f ca="1">K2-5*(K2-$M2)/($M$1-K$1)</f>
        <v>9.8403675435050934E-4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1.1808441052206112E-3</v>
      </c>
      <c r="N2" s="1"/>
      <c r="O2" s="1"/>
      <c r="P2" s="1"/>
      <c r="Q2" s="1"/>
      <c r="R2" s="1"/>
    </row>
    <row r="3" spans="1:18" x14ac:dyDescent="0.25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>
        <f t="shared" ref="E3:F3" ca="1" si="0">D3-(D3-$G3)/($G$1-D$1)</f>
        <v>0</v>
      </c>
      <c r="F3" s="114">
        <f t="shared" ca="1" si="0"/>
        <v>0</v>
      </c>
      <c r="G3" s="111">
        <f ca="1">INDEX(OFFSET(_summary!$T$26,0,MATCH(MID(CELL("filename",$A$1),FIND("]",CELL("filename",$A$1))+1,255),_summary!$U$25:$AI$25,0),140,1),MATCH($A3,_summary!$U$26:$U$54,0))</f>
        <v>0</v>
      </c>
      <c r="H3" s="112">
        <f t="shared" ref="H3:L18" ca="1" si="1">G3-5*(G3-$M3)/($M$1-G$1)</f>
        <v>3.3410590707599793E-4</v>
      </c>
      <c r="I3" s="112">
        <f t="shared" ca="1" si="1"/>
        <v>6.6821181415199576E-4</v>
      </c>
      <c r="J3" s="112">
        <f t="shared" ca="1" si="1"/>
        <v>1.0023177212279937E-3</v>
      </c>
      <c r="K3" s="112">
        <f t="shared" ca="1" si="1"/>
        <v>1.3364236283039917E-3</v>
      </c>
      <c r="L3" s="112">
        <f t="shared" ca="1" si="1"/>
        <v>1.6705295353799895E-3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2.0046354424559875E-3</v>
      </c>
      <c r="N3" s="1"/>
      <c r="O3" s="1"/>
      <c r="P3" s="1"/>
      <c r="Q3" s="1"/>
      <c r="R3" s="1"/>
    </row>
    <row r="4" spans="1:18" x14ac:dyDescent="0.25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>
        <f t="shared" ref="E4:F4" ca="1" si="2">D4-(D4-$G4)/($G$1-D$1)</f>
        <v>0</v>
      </c>
      <c r="F4" s="114">
        <f t="shared" ca="1" si="2"/>
        <v>0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ca="1" si="1"/>
        <v>2.7097546143191119E-4</v>
      </c>
      <c r="I4" s="112">
        <f t="shared" ca="1" si="1"/>
        <v>5.4195092286382228E-4</v>
      </c>
      <c r="J4" s="112">
        <f t="shared" ca="1" si="1"/>
        <v>8.1292638429573353E-4</v>
      </c>
      <c r="K4" s="112">
        <f t="shared" ca="1" si="1"/>
        <v>1.0839018457276448E-3</v>
      </c>
      <c r="L4" s="112">
        <f t="shared" ca="1" si="1"/>
        <v>1.354877307159556E-3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1.6258527685914671E-3</v>
      </c>
      <c r="N4" s="1"/>
      <c r="O4" s="1"/>
      <c r="P4" s="1"/>
      <c r="Q4" s="1"/>
      <c r="R4" s="1"/>
    </row>
    <row r="5" spans="1:18" x14ac:dyDescent="0.25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>
        <f t="shared" ref="E5:F5" ca="1" si="3">D5-(D5-$G5)/($G$1-D$1)</f>
        <v>0</v>
      </c>
      <c r="F5" s="114">
        <f t="shared" ca="1" si="3"/>
        <v>0</v>
      </c>
      <c r="G5" s="111">
        <f ca="1">INDEX(OFFSET(_summary!$T$26,0,MATCH(MID(CELL("filename",$A$1),FIND("]",CELL("filename",$A$1))+1,255),_summary!$U$25:$AI$25,0),140,1),MATCH($A5,_summary!$U$26:$U$54,0))</f>
        <v>0</v>
      </c>
      <c r="H5" s="112">
        <f t="shared" ca="1" si="1"/>
        <v>9.0997898152312488E-5</v>
      </c>
      <c r="I5" s="112">
        <f t="shared" ca="1" si="1"/>
        <v>1.8199579630462495E-4</v>
      </c>
      <c r="J5" s="112">
        <f t="shared" ca="1" si="1"/>
        <v>2.7299369445693745E-4</v>
      </c>
      <c r="K5" s="112">
        <f t="shared" ca="1" si="1"/>
        <v>3.6399159260924995E-4</v>
      </c>
      <c r="L5" s="112">
        <f t="shared" ca="1" si="1"/>
        <v>4.549894907615624E-4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5.459873889138749E-4</v>
      </c>
      <c r="N5" s="1"/>
      <c r="O5" s="1"/>
      <c r="P5" s="1"/>
      <c r="Q5" s="1"/>
      <c r="R5" s="1"/>
    </row>
    <row r="6" spans="1:18" x14ac:dyDescent="0.25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>
        <f t="shared" ref="E6:F6" ca="1" si="4">D6-(D6-$G6)/($G$1-D$1)</f>
        <v>0</v>
      </c>
      <c r="F6" s="114">
        <f t="shared" ca="1" si="4"/>
        <v>0</v>
      </c>
      <c r="G6" s="111">
        <f ca="1">INDEX(OFFSET(_summary!$T$26,0,MATCH(MID(CELL("filename",$A$1),FIND("]",CELL("filename",$A$1))+1,255),_summary!$U$25:$AI$25,0),140,1),MATCH($A6,_summary!$U$26:$U$54,0))</f>
        <v>0</v>
      </c>
      <c r="H6" s="112">
        <f t="shared" ca="1" si="1"/>
        <v>3.6424558440165301E-4</v>
      </c>
      <c r="I6" s="112">
        <f t="shared" ca="1" si="1"/>
        <v>7.2849116880330602E-4</v>
      </c>
      <c r="J6" s="112">
        <f t="shared" ca="1" si="1"/>
        <v>1.0927367532049591E-3</v>
      </c>
      <c r="K6" s="112">
        <f t="shared" ca="1" si="1"/>
        <v>1.456982337606612E-3</v>
      </c>
      <c r="L6" s="112">
        <f t="shared" ca="1" si="1"/>
        <v>1.8212279220082652E-3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2.1854735064099182E-3</v>
      </c>
    </row>
    <row r="7" spans="1:18" x14ac:dyDescent="0.25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>
        <f t="shared" ref="E7:F7" ca="1" si="5">D7-(D7-$G7)/($G$1-D$1)</f>
        <v>0</v>
      </c>
      <c r="F7" s="114">
        <f t="shared" ca="1" si="5"/>
        <v>0</v>
      </c>
      <c r="G7" s="111">
        <f ca="1">INDEX(OFFSET(_summary!$T$26,0,MATCH(MID(CELL("filename",$A$1),FIND("]",CELL("filename",$A$1))+1,255),_summary!$U$25:$AI$25,0),140,1),MATCH($A7,_summary!$U$26:$U$54,0))</f>
        <v>0</v>
      </c>
      <c r="H7" s="112">
        <f t="shared" ca="1" si="1"/>
        <v>4.0532204254181296E-4</v>
      </c>
      <c r="I7" s="112">
        <f t="shared" ca="1" si="1"/>
        <v>8.1064408508362603E-4</v>
      </c>
      <c r="J7" s="112">
        <f t="shared" ca="1" si="1"/>
        <v>1.215966127625439E-3</v>
      </c>
      <c r="K7" s="112">
        <f t="shared" ca="1" si="1"/>
        <v>1.6212881701672521E-3</v>
      </c>
      <c r="L7" s="112">
        <f t="shared" ca="1" si="1"/>
        <v>2.0266102127090651E-3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2.4319322552508781E-3</v>
      </c>
    </row>
    <row r="8" spans="1:18" x14ac:dyDescent="0.25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>
        <f t="shared" ref="E8:F8" ca="1" si="6">D8-(D8-$G8)/($G$1-D$1)</f>
        <v>0</v>
      </c>
      <c r="F8" s="114">
        <f t="shared" ca="1" si="6"/>
        <v>0</v>
      </c>
      <c r="G8" s="111">
        <f ca="1">INDEX(OFFSET(_summary!$T$26,0,MATCH(MID(CELL("filename",$A$1),FIND("]",CELL("filename",$A$1))+1,255),_summary!$U$25:$AI$25,0),140,1),MATCH($A8,_summary!$U$26:$U$54,0))</f>
        <v>0</v>
      </c>
      <c r="H8" s="112">
        <f t="shared" ca="1" si="1"/>
        <v>1.5826559831969321E-4</v>
      </c>
      <c r="I8" s="112">
        <f t="shared" ca="1" si="1"/>
        <v>3.1653119663938641E-4</v>
      </c>
      <c r="J8" s="112">
        <f t="shared" ca="1" si="1"/>
        <v>4.7479679495907962E-4</v>
      </c>
      <c r="K8" s="112">
        <f t="shared" ca="1" si="1"/>
        <v>6.3306239327877282E-4</v>
      </c>
      <c r="L8" s="112">
        <f t="shared" ca="1" si="1"/>
        <v>7.9132799159846597E-4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9.4959358991815923E-4</v>
      </c>
    </row>
    <row r="9" spans="1:18" x14ac:dyDescent="0.25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>
        <f t="shared" ref="E9:F9" ca="1" si="7">D9-(D9-$G9)/($G$1-D$1)</f>
        <v>0</v>
      </c>
      <c r="F9" s="114">
        <f t="shared" ca="1" si="7"/>
        <v>0</v>
      </c>
      <c r="G9" s="111">
        <f ca="1">INDEX(OFFSET(_summary!$T$26,0,MATCH(MID(CELL("filename",$A$1),FIND("]",CELL("filename",$A$1))+1,255),_summary!$U$25:$AI$25,0),140,1),MATCH($A9,_summary!$U$26:$U$54,0))</f>
        <v>0</v>
      </c>
      <c r="H9" s="112">
        <f t="shared" ca="1" si="1"/>
        <v>6.3735402961497936E-5</v>
      </c>
      <c r="I9" s="112">
        <f t="shared" ca="1" si="1"/>
        <v>1.2747080592299587E-4</v>
      </c>
      <c r="J9" s="112">
        <f t="shared" ca="1" si="1"/>
        <v>1.9120620888449379E-4</v>
      </c>
      <c r="K9" s="112">
        <f t="shared" ca="1" si="1"/>
        <v>2.5494161184599174E-4</v>
      </c>
      <c r="L9" s="112">
        <f t="shared" ca="1" si="1"/>
        <v>3.1867701480748966E-4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3.8241241776898759E-4</v>
      </c>
    </row>
    <row r="10" spans="1:18" x14ac:dyDescent="0.25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>
        <f t="shared" ref="E10:F10" ca="1" si="8">D10-(D10-$G10)/($G$1-D$1)</f>
        <v>0</v>
      </c>
      <c r="F10" s="114">
        <f t="shared" ca="1" si="8"/>
        <v>0</v>
      </c>
      <c r="G10" s="111">
        <f ca="1">INDEX(OFFSET(_summary!$T$26,0,MATCH(MID(CELL("filename",$A$1),FIND("]",CELL("filename",$A$1))+1,255),_summary!$U$25:$AI$25,0),140,1),MATCH($A10,_summary!$U$26:$U$54,0))</f>
        <v>0</v>
      </c>
      <c r="H10" s="112">
        <f t="shared" ca="1" si="1"/>
        <v>9.0411604201163668E-5</v>
      </c>
      <c r="I10" s="112">
        <f t="shared" ca="1" si="1"/>
        <v>1.8082320840232734E-4</v>
      </c>
      <c r="J10" s="112">
        <f t="shared" ca="1" si="1"/>
        <v>2.7123481260349103E-4</v>
      </c>
      <c r="K10" s="112">
        <f t="shared" ca="1" si="1"/>
        <v>3.6164641680465467E-4</v>
      </c>
      <c r="L10" s="112">
        <f t="shared" ca="1" si="1"/>
        <v>4.5205802100581837E-4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5.4246962520698206E-4</v>
      </c>
    </row>
    <row r="11" spans="1:18" x14ac:dyDescent="0.25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>
        <f t="shared" ref="E11:F11" ca="1" si="9">D11-(D11-$G11)/($G$1-D$1)</f>
        <v>0</v>
      </c>
      <c r="F11" s="114">
        <f t="shared" ca="1" si="9"/>
        <v>0</v>
      </c>
      <c r="G11" s="111">
        <f ca="1">INDEX(OFFSET(_summary!$T$26,0,MATCH(MID(CELL("filename",$A$1),FIND("]",CELL("filename",$A$1))+1,255),_summary!$U$25:$AI$25,0),140,1),MATCH($A11,_summary!$U$26:$U$54,0))</f>
        <v>0</v>
      </c>
      <c r="H11" s="112">
        <f t="shared" ca="1" si="1"/>
        <v>1.9225142996008511E-4</v>
      </c>
      <c r="I11" s="112">
        <f t="shared" ca="1" si="1"/>
        <v>3.8450285992017023E-4</v>
      </c>
      <c r="J11" s="112">
        <f t="shared" ca="1" si="1"/>
        <v>5.7675428988025539E-4</v>
      </c>
      <c r="K11" s="112">
        <f t="shared" ca="1" si="1"/>
        <v>7.6900571984034045E-4</v>
      </c>
      <c r="L11" s="112">
        <f t="shared" ca="1" si="1"/>
        <v>9.6125714980042562E-4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1.1535085797605108E-3</v>
      </c>
    </row>
    <row r="12" spans="1:18" x14ac:dyDescent="0.25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>
        <f t="shared" ref="E12:F12" ca="1" si="10">D12-(D12-$G12)/($G$1-D$1)</f>
        <v>0</v>
      </c>
      <c r="F12" s="114">
        <f t="shared" ca="1" si="10"/>
        <v>0</v>
      </c>
      <c r="G12" s="111">
        <f ca="1">INDEX(OFFSET(_summary!$T$26,0,MATCH(MID(CELL("filename",$A$1),FIND("]",CELL("filename",$A$1))+1,255),_summary!$U$25:$AI$25,0),140,1),MATCH($A12,_summary!$U$26:$U$54,0))</f>
        <v>0</v>
      </c>
      <c r="H12" s="112">
        <f t="shared" ca="1" si="1"/>
        <v>2.9532079536394778E-4</v>
      </c>
      <c r="I12" s="112">
        <f t="shared" ca="1" si="1"/>
        <v>5.9064159072789568E-4</v>
      </c>
      <c r="J12" s="112">
        <f t="shared" ca="1" si="1"/>
        <v>8.8596238609184351E-4</v>
      </c>
      <c r="K12" s="112">
        <f t="shared" ca="1" si="1"/>
        <v>1.1812831814557914E-3</v>
      </c>
      <c r="L12" s="112">
        <f t="shared" ca="1" si="1"/>
        <v>1.4766039768197392E-3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1.771924772183687E-3</v>
      </c>
    </row>
    <row r="13" spans="1:18" x14ac:dyDescent="0.25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>
        <f t="shared" ref="E13:F13" ca="1" si="11">D13-(D13-$G13)/($G$1-D$1)</f>
        <v>0</v>
      </c>
      <c r="F13" s="114">
        <f t="shared" ca="1" si="11"/>
        <v>0</v>
      </c>
      <c r="G13" s="111">
        <f ca="1">INDEX(OFFSET(_summary!$T$26,0,MATCH(MID(CELL("filename",$A$1),FIND("]",CELL("filename",$A$1))+1,255),_summary!$U$25:$AI$25,0),140,1),MATCH($A13,_summary!$U$26:$U$54,0))</f>
        <v>0</v>
      </c>
      <c r="H13" s="112">
        <f t="shared" ca="1" si="1"/>
        <v>2.5393762855430965E-4</v>
      </c>
      <c r="I13" s="112">
        <f t="shared" ca="1" si="1"/>
        <v>5.0787525710861941E-4</v>
      </c>
      <c r="J13" s="112">
        <f t="shared" ca="1" si="1"/>
        <v>7.6181288566292901E-4</v>
      </c>
      <c r="K13" s="112">
        <f t="shared" ca="1" si="1"/>
        <v>1.0157505142172386E-3</v>
      </c>
      <c r="L13" s="112">
        <f t="shared" ca="1" si="1"/>
        <v>1.2696881427715482E-3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1.523625771325858E-3</v>
      </c>
    </row>
    <row r="14" spans="1:18" x14ac:dyDescent="0.25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>
        <f t="shared" ref="E14:F14" ca="1" si="12">D14-(D14-$G14)/($G$1-D$1)</f>
        <v>0</v>
      </c>
      <c r="F14" s="114">
        <f t="shared" ca="1" si="12"/>
        <v>0</v>
      </c>
      <c r="G14" s="111">
        <f ca="1">INDEX(OFFSET(_summary!$T$26,0,MATCH(MID(CELL("filename",$A$1),FIND("]",CELL("filename",$A$1))+1,255),_summary!$U$25:$AI$25,0),140,1),MATCH($A14,_summary!$U$26:$U$54,0))</f>
        <v>0</v>
      </c>
      <c r="H14" s="112">
        <f t="shared" ca="1" si="1"/>
        <v>1.6596794953887338E-4</v>
      </c>
      <c r="I14" s="112">
        <f t="shared" ca="1" si="1"/>
        <v>3.3193589907774677E-4</v>
      </c>
      <c r="J14" s="112">
        <f t="shared" ca="1" si="1"/>
        <v>4.9790384861662018E-4</v>
      </c>
      <c r="K14" s="112">
        <f t="shared" ca="1" si="1"/>
        <v>6.6387179815549353E-4</v>
      </c>
      <c r="L14" s="112">
        <f t="shared" ca="1" si="1"/>
        <v>8.2983974769436689E-4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9.9580769723324036E-4</v>
      </c>
    </row>
    <row r="15" spans="1:18" x14ac:dyDescent="0.25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>
        <f t="shared" ref="E15:F15" ca="1" si="13">D15-(D15-$G15)/($G$1-D$1)</f>
        <v>0</v>
      </c>
      <c r="F15" s="114">
        <f t="shared" ca="1" si="13"/>
        <v>0</v>
      </c>
      <c r="G15" s="111">
        <f ca="1">INDEX(OFFSET(_summary!$T$26,0,MATCH(MID(CELL("filename",$A$1),FIND("]",CELL("filename",$A$1))+1,255),_summary!$U$25:$AI$25,0),140,1),MATCH($A15,_summary!$U$26:$U$54,0))</f>
        <v>0</v>
      </c>
      <c r="H15" s="112">
        <f t="shared" ca="1" si="1"/>
        <v>6.2860013840643106E-4</v>
      </c>
      <c r="I15" s="112">
        <f t="shared" ca="1" si="1"/>
        <v>1.2572002768128621E-3</v>
      </c>
      <c r="J15" s="112">
        <f t="shared" ca="1" si="1"/>
        <v>1.8858004152192934E-3</v>
      </c>
      <c r="K15" s="112">
        <f t="shared" ca="1" si="1"/>
        <v>2.5144005536257242E-3</v>
      </c>
      <c r="L15" s="112">
        <f t="shared" ca="1" si="1"/>
        <v>3.1430006920321555E-3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3.7716008304385868E-3</v>
      </c>
    </row>
    <row r="16" spans="1:18" x14ac:dyDescent="0.25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>
        <f t="shared" ref="E16:F16" ca="1" si="14">D16-(D16-$G16)/($G$1-D$1)</f>
        <v>0</v>
      </c>
      <c r="F16" s="114">
        <f t="shared" ca="1" si="14"/>
        <v>0</v>
      </c>
      <c r="G16" s="111">
        <f ca="1">INDEX(OFFSET(_summary!$T$26,0,MATCH(MID(CELL("filename",$A$1),FIND("]",CELL("filename",$A$1))+1,255),_summary!$U$25:$AI$25,0),140,1),MATCH($A16,_summary!$U$26:$U$54,0))</f>
        <v>0</v>
      </c>
      <c r="H16" s="112">
        <f t="shared" ca="1" si="1"/>
        <v>1.9260582835212923E-4</v>
      </c>
      <c r="I16" s="112">
        <f t="shared" ca="1" si="1"/>
        <v>3.8521165670425841E-4</v>
      </c>
      <c r="J16" s="112">
        <f t="shared" ca="1" si="1"/>
        <v>5.7781748505638763E-4</v>
      </c>
      <c r="K16" s="112">
        <f t="shared" ca="1" si="1"/>
        <v>7.7042331340851692E-4</v>
      </c>
      <c r="L16" s="112">
        <f t="shared" ca="1" si="1"/>
        <v>9.6302914176064609E-4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1.1556349701127753E-3</v>
      </c>
    </row>
    <row r="17" spans="1:13" x14ac:dyDescent="0.25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>
        <f t="shared" ref="E17:F17" ca="1" si="15">D17-(D17-$G17)/($G$1-D$1)</f>
        <v>0</v>
      </c>
      <c r="F17" s="114">
        <f t="shared" ca="1" si="15"/>
        <v>0</v>
      </c>
      <c r="G17" s="111">
        <f ca="1">INDEX(OFFSET(_summary!$T$26,0,MATCH(MID(CELL("filename",$A$1),FIND("]",CELL("filename",$A$1))+1,255),_summary!$U$25:$AI$25,0),140,1),MATCH($A17,_summary!$U$26:$U$54,0))</f>
        <v>0</v>
      </c>
      <c r="H17" s="112">
        <f t="shared" ca="1" si="1"/>
        <v>8.0699423281978947E-5</v>
      </c>
      <c r="I17" s="112">
        <f t="shared" ca="1" si="1"/>
        <v>1.6139884656395789E-4</v>
      </c>
      <c r="J17" s="112">
        <f t="shared" ca="1" si="1"/>
        <v>2.4209826984593683E-4</v>
      </c>
      <c r="K17" s="112">
        <f t="shared" ca="1" si="1"/>
        <v>3.2279769312791579E-4</v>
      </c>
      <c r="L17" s="112">
        <f t="shared" ca="1" si="1"/>
        <v>4.0349711640989469E-4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4.8419653969187365E-4</v>
      </c>
    </row>
    <row r="18" spans="1:13" x14ac:dyDescent="0.25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>
        <f t="shared" ref="E18:F18" ca="1" si="16">D18-(D18-$G18)/($G$1-D$1)</f>
        <v>0</v>
      </c>
      <c r="F18" s="114">
        <f t="shared" ca="1" si="16"/>
        <v>0</v>
      </c>
      <c r="G18" s="111">
        <f ca="1">INDEX(OFFSET(_summary!$T$26,0,MATCH(MID(CELL("filename",$A$1),FIND("]",CELL("filename",$A$1))+1,255),_summary!$U$25:$AI$25,0),140,1),MATCH($A18,_summary!$U$26:$U$54,0))</f>
        <v>0</v>
      </c>
      <c r="H18" s="112">
        <f t="shared" ca="1" si="1"/>
        <v>1.8332874684204078E-4</v>
      </c>
      <c r="I18" s="112">
        <f t="shared" ca="1" si="1"/>
        <v>3.6665749368408162E-4</v>
      </c>
      <c r="J18" s="112">
        <f t="shared" ca="1" si="1"/>
        <v>5.4998624052612238E-4</v>
      </c>
      <c r="K18" s="112">
        <f t="shared" ca="1" si="1"/>
        <v>7.3331498736816313E-4</v>
      </c>
      <c r="L18" s="112">
        <f t="shared" ca="1" si="1"/>
        <v>9.1664373421020389E-4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1.0999724810522448E-3</v>
      </c>
    </row>
    <row r="19" spans="1:13" x14ac:dyDescent="0.25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>
        <f t="shared" ref="E19:F19" ca="1" si="17">D19-(D19-$G19)/($G$1-D$1)</f>
        <v>0</v>
      </c>
      <c r="F19" s="114">
        <f t="shared" ca="1" si="17"/>
        <v>0</v>
      </c>
      <c r="G19" s="111">
        <f ca="1">INDEX(OFFSET(_summary!$T$26,0,MATCH(MID(CELL("filename",$A$1),FIND("]",CELL("filename",$A$1))+1,255),_summary!$U$25:$AI$25,0),140,1),MATCH($A19,_summary!$U$26:$U$54,0))</f>
        <v>0</v>
      </c>
      <c r="H19" s="112">
        <f t="shared" ref="H19:L34" ca="1" si="18">G19-5*(G19-$M19)/($M$1-G$1)</f>
        <v>3.2686609675569204E-4</v>
      </c>
      <c r="I19" s="112">
        <f t="shared" ca="1" si="18"/>
        <v>6.5373219351138408E-4</v>
      </c>
      <c r="J19" s="112">
        <f t="shared" ca="1" si="18"/>
        <v>9.8059829026707606E-4</v>
      </c>
      <c r="K19" s="112">
        <f t="shared" ca="1" si="18"/>
        <v>1.3074643870227682E-3</v>
      </c>
      <c r="L19" s="112">
        <f t="shared" ca="1" si="18"/>
        <v>1.6343304837784602E-3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1.9611965805341521E-3</v>
      </c>
    </row>
    <row r="20" spans="1:13" x14ac:dyDescent="0.25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>
        <f t="shared" ref="E20:F20" ca="1" si="19">D20-(D20-$G20)/($G$1-D$1)</f>
        <v>0</v>
      </c>
      <c r="F20" s="114">
        <f t="shared" ca="1" si="19"/>
        <v>0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ca="1" si="18"/>
        <v>1.8143627602209823E-4</v>
      </c>
      <c r="I20" s="112">
        <f t="shared" ca="1" si="18"/>
        <v>3.6287255204419647E-4</v>
      </c>
      <c r="J20" s="112">
        <f t="shared" ca="1" si="18"/>
        <v>5.4430882806629475E-4</v>
      </c>
      <c r="K20" s="112">
        <f t="shared" ca="1" si="18"/>
        <v>7.2574510408839293E-4</v>
      </c>
      <c r="L20" s="112">
        <f t="shared" ca="1" si="18"/>
        <v>9.0718138011049122E-4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1.0886176561325895E-3</v>
      </c>
    </row>
    <row r="21" spans="1:13" x14ac:dyDescent="0.25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>
        <f t="shared" ref="E21:F21" ca="1" si="20">D21-(D21-$G21)/($G$1-D$1)</f>
        <v>0</v>
      </c>
      <c r="F21" s="114">
        <f t="shared" ca="1" si="20"/>
        <v>0</v>
      </c>
      <c r="G21" s="111">
        <f ca="1">INDEX(OFFSET(_summary!$T$26,0,MATCH(MID(CELL("filename",$A$1),FIND("]",CELL("filename",$A$1))+1,255),_summary!$U$25:$AI$25,0),140,1),MATCH($A21,_summary!$U$26:$U$54,0))</f>
        <v>0</v>
      </c>
      <c r="H21" s="112">
        <f t="shared" ca="1" si="18"/>
        <v>2.2680078248569357E-4</v>
      </c>
      <c r="I21" s="112">
        <f t="shared" ca="1" si="18"/>
        <v>4.5360156497138715E-4</v>
      </c>
      <c r="J21" s="112">
        <f t="shared" ca="1" si="18"/>
        <v>6.8040234745708078E-4</v>
      </c>
      <c r="K21" s="112">
        <f t="shared" ca="1" si="18"/>
        <v>9.0720312994277429E-4</v>
      </c>
      <c r="L21" s="112">
        <f t="shared" ca="1" si="18"/>
        <v>1.1340039124284678E-3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1.3608046949141616E-3</v>
      </c>
    </row>
    <row r="22" spans="1:13" x14ac:dyDescent="0.25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>
        <f t="shared" ref="E22:F22" ca="1" si="21">D22-(D22-$G22)/($G$1-D$1)</f>
        <v>0</v>
      </c>
      <c r="F22" s="114">
        <f t="shared" ca="1" si="21"/>
        <v>0</v>
      </c>
      <c r="G22" s="111">
        <f ca="1">INDEX(OFFSET(_summary!$T$26,0,MATCH(MID(CELL("filename",$A$1),FIND("]",CELL("filename",$A$1))+1,255),_summary!$U$25:$AI$25,0),140,1),MATCH($A22,_summary!$U$26:$U$54,0))</f>
        <v>0</v>
      </c>
      <c r="H22" s="112">
        <f t="shared" ca="1" si="18"/>
        <v>8.3810958353252793E-4</v>
      </c>
      <c r="I22" s="112">
        <f t="shared" ca="1" si="18"/>
        <v>1.6762191670650559E-3</v>
      </c>
      <c r="J22" s="112">
        <f t="shared" ca="1" si="18"/>
        <v>2.5143287505975838E-3</v>
      </c>
      <c r="K22" s="112">
        <f t="shared" ca="1" si="18"/>
        <v>3.3524383341301117E-3</v>
      </c>
      <c r="L22" s="112">
        <f t="shared" ca="1" si="18"/>
        <v>4.1905479176626396E-3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5.0286575011951676E-3</v>
      </c>
    </row>
    <row r="23" spans="1:13" x14ac:dyDescent="0.25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22">D23-(D23-$G23)/($G$1-D$1)</f>
        <v>0</v>
      </c>
      <c r="F23" s="114">
        <f t="shared" ca="1" si="22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ca="1" si="18"/>
        <v>7.1293478755219967E-5</v>
      </c>
      <c r="I23" s="112">
        <f t="shared" ca="1" si="18"/>
        <v>1.4258695751043993E-4</v>
      </c>
      <c r="J23" s="112">
        <f t="shared" ca="1" si="18"/>
        <v>2.1388043626565989E-4</v>
      </c>
      <c r="K23" s="112">
        <f t="shared" ca="1" si="18"/>
        <v>2.8517391502087987E-4</v>
      </c>
      <c r="L23" s="112">
        <f t="shared" ca="1" si="18"/>
        <v>3.564673937760998E-4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4.2776087253131978E-4</v>
      </c>
    </row>
    <row r="24" spans="1:13" x14ac:dyDescent="0.25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>
        <f t="shared" ref="E24:F24" ca="1" si="23">D24-(D24-$G24)/($G$1-D$1)</f>
        <v>0</v>
      </c>
      <c r="F24" s="114">
        <f t="shared" ca="1" si="23"/>
        <v>0</v>
      </c>
      <c r="G24" s="111">
        <f ca="1">INDEX(OFFSET(_summary!$T$26,0,MATCH(MID(CELL("filename",$A$1),FIND("]",CELL("filename",$A$1))+1,255),_summary!$U$25:$AI$25,0),140,1),MATCH($A24,_summary!$U$26:$U$54,0))</f>
        <v>0</v>
      </c>
      <c r="H24" s="112">
        <f t="shared" ca="1" si="18"/>
        <v>1.1198914559476468E-4</v>
      </c>
      <c r="I24" s="112">
        <f t="shared" ca="1" si="18"/>
        <v>2.2397829118952936E-4</v>
      </c>
      <c r="J24" s="112">
        <f t="shared" ca="1" si="18"/>
        <v>3.3596743678429401E-4</v>
      </c>
      <c r="K24" s="112">
        <f t="shared" ca="1" si="18"/>
        <v>4.4795658237905872E-4</v>
      </c>
      <c r="L24" s="112">
        <f t="shared" ca="1" si="18"/>
        <v>5.5994572797382343E-4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6.7193487356858813E-4</v>
      </c>
    </row>
    <row r="25" spans="1:13" x14ac:dyDescent="0.25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24">D25-(D25-$G25)/($G$1-D$1)</f>
        <v>0</v>
      </c>
      <c r="F25" s="114">
        <f t="shared" ca="1" si="24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ca="1" si="18"/>
        <v>2.5295163685380646E-4</v>
      </c>
      <c r="I25" s="112">
        <f t="shared" ca="1" si="18"/>
        <v>5.0590327370761304E-4</v>
      </c>
      <c r="J25" s="112">
        <f t="shared" ca="1" si="18"/>
        <v>7.5885491056141945E-4</v>
      </c>
      <c r="K25" s="112">
        <f t="shared" ca="1" si="18"/>
        <v>1.0118065474152259E-3</v>
      </c>
      <c r="L25" s="112">
        <f t="shared" ca="1" si="18"/>
        <v>1.2647581842690323E-3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1.5177098211228389E-3</v>
      </c>
    </row>
    <row r="26" spans="1:13" x14ac:dyDescent="0.25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>
        <f t="shared" ref="E26:F26" ca="1" si="25">D26-(D26-$G26)/($G$1-D$1)</f>
        <v>0</v>
      </c>
      <c r="F26" s="114">
        <f t="shared" ca="1" si="25"/>
        <v>0</v>
      </c>
      <c r="G26" s="111">
        <f ca="1">INDEX(OFFSET(_summary!$T$26,0,MATCH(MID(CELL("filename",$A$1),FIND("]",CELL("filename",$A$1))+1,255),_summary!$U$25:$AI$25,0),140,1),MATCH($A26,_summary!$U$26:$U$54,0))</f>
        <v>0</v>
      </c>
      <c r="H26" s="112">
        <f t="shared" ca="1" si="18"/>
        <v>1.2007791756742494E-4</v>
      </c>
      <c r="I26" s="112">
        <f t="shared" ca="1" si="18"/>
        <v>2.4015583513484987E-4</v>
      </c>
      <c r="J26" s="112">
        <f t="shared" ca="1" si="18"/>
        <v>3.6023375270227481E-4</v>
      </c>
      <c r="K26" s="112">
        <f t="shared" ca="1" si="18"/>
        <v>4.8031167026969974E-4</v>
      </c>
      <c r="L26" s="112">
        <f t="shared" ca="1" si="18"/>
        <v>6.0038958783712468E-4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7.2046750540454962E-4</v>
      </c>
    </row>
    <row r="27" spans="1:13" x14ac:dyDescent="0.25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>
        <f t="shared" ref="E27:F27" ca="1" si="26">D27-(D27-$G27)/($G$1-D$1)</f>
        <v>0</v>
      </c>
      <c r="F27" s="114">
        <f t="shared" ca="1" si="26"/>
        <v>0</v>
      </c>
      <c r="G27" s="111">
        <f ca="1">INDEX(OFFSET(_summary!$T$26,0,MATCH(MID(CELL("filename",$A$1),FIND("]",CELL("filename",$A$1))+1,255),_summary!$U$25:$AI$25,0),140,1),MATCH($A27,_summary!$U$26:$U$54,0))</f>
        <v>0</v>
      </c>
      <c r="H27" s="112">
        <f t="shared" ca="1" si="18"/>
        <v>1.9339709645654514E-4</v>
      </c>
      <c r="I27" s="112">
        <f t="shared" ca="1" si="18"/>
        <v>3.8679419291309032E-4</v>
      </c>
      <c r="J27" s="112">
        <f t="shared" ca="1" si="18"/>
        <v>5.8019128936963543E-4</v>
      </c>
      <c r="K27" s="112">
        <f t="shared" ca="1" si="18"/>
        <v>7.7358838582618054E-4</v>
      </c>
      <c r="L27" s="112">
        <f t="shared" ca="1" si="18"/>
        <v>9.6698548228272576E-4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1.1603825787392709E-3</v>
      </c>
    </row>
    <row r="28" spans="1:13" x14ac:dyDescent="0.25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7">D28-(D28-$G28)/($G$1-D$1)</f>
        <v>0</v>
      </c>
      <c r="F28" s="114">
        <f t="shared" ca="1" si="27"/>
        <v>0</v>
      </c>
      <c r="G28" s="111">
        <f ca="1">INDEX(OFFSET(_summary!$T$26,0,MATCH(MID(CELL("filename",$A$1),FIND("]",CELL("filename",$A$1))+1,255),_summary!$U$25:$AI$25,0),140,1),MATCH($A28,_summary!$U$26:$U$54,0))</f>
        <v>0</v>
      </c>
      <c r="H28" s="112">
        <f t="shared" ca="1" si="18"/>
        <v>1.0036707521138866E-5</v>
      </c>
      <c r="I28" s="112">
        <f t="shared" ca="1" si="18"/>
        <v>2.0073415042277733E-5</v>
      </c>
      <c r="J28" s="112">
        <f t="shared" ca="1" si="18"/>
        <v>3.0110122563416601E-5</v>
      </c>
      <c r="K28" s="112">
        <f t="shared" ca="1" si="18"/>
        <v>4.0146830084555466E-5</v>
      </c>
      <c r="L28" s="112">
        <f t="shared" ca="1" si="18"/>
        <v>5.0183537605694334E-5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6.0220245126833202E-5</v>
      </c>
    </row>
    <row r="29" spans="1:13" x14ac:dyDescent="0.25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1.8654487582572991E-2</v>
      </c>
      <c r="D29" s="114">
        <f ca="1">MAX(0,IFERROR(VLOOKUP(MID(CELL("filename",$A$1),FIND("]",CELL("filename",$A$1))+1,255)&amp;$A29,_datainput!$A$1:$AE$345,4+D$1-1990,FALSE),0))</f>
        <v>1.8654487582572991E-2</v>
      </c>
      <c r="E29" s="114">
        <f t="shared" ref="E29:F29" ca="1" si="28">D29-(D29-$G29)/($G$1-D$1)</f>
        <v>1.9474024541161587E-2</v>
      </c>
      <c r="F29" s="114">
        <f t="shared" ca="1" si="28"/>
        <v>2.0293561499750184E-2</v>
      </c>
      <c r="G29" s="111">
        <f ca="1">INDEX(OFFSET(_summary!$T$26,0,MATCH(MID(CELL("filename",$A$1),FIND("]",CELL("filename",$A$1))+1,255),_summary!$U$25:$AI$25,0),140,1),MATCH($A29,_summary!$U$26:$U$54,0))</f>
        <v>2.111309845833878E-2</v>
      </c>
      <c r="H29" s="112">
        <f t="shared" ca="1" si="18"/>
        <v>2.1428625978468323E-2</v>
      </c>
      <c r="I29" s="112">
        <f t="shared" ca="1" si="18"/>
        <v>2.1744153498597867E-2</v>
      </c>
      <c r="J29" s="112">
        <f t="shared" ca="1" si="18"/>
        <v>2.2059681018727406E-2</v>
      </c>
      <c r="K29" s="112">
        <f t="shared" ca="1" si="18"/>
        <v>2.2375208538856949E-2</v>
      </c>
      <c r="L29" s="112">
        <f t="shared" ca="1" si="18"/>
        <v>2.2690736058986492E-2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2.3006263579116032E-2</v>
      </c>
    </row>
    <row r="30" spans="1:13" x14ac:dyDescent="0.25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29">D30-(D30-$G30)/($G$1-D$1)</f>
        <v>0</v>
      </c>
      <c r="F30" s="114">
        <f t="shared" ca="1" si="29"/>
        <v>0</v>
      </c>
      <c r="G30" s="111">
        <f ca="1">INDEX(OFFSET(_summary!$T$26,0,MATCH(MID(CELL("filename",$A$1),FIND("]",CELL("filename",$A$1))+1,255),_summary!$U$25:$AI$25,0),140,1),MATCH($A30,_summary!$U$26:$U$54,0))</f>
        <v>0</v>
      </c>
      <c r="H30" s="112">
        <f t="shared" ca="1" si="18"/>
        <v>2.543259241278359E-4</v>
      </c>
      <c r="I30" s="112">
        <f t="shared" ca="1" si="18"/>
        <v>5.0865184825567181E-4</v>
      </c>
      <c r="J30" s="112">
        <f t="shared" ca="1" si="18"/>
        <v>7.6297777238350771E-4</v>
      </c>
      <c r="K30" s="112">
        <f t="shared" ca="1" si="18"/>
        <v>1.0173036965113436E-3</v>
      </c>
      <c r="L30" s="112">
        <f t="shared" ca="1" si="18"/>
        <v>1.2716296206391796E-3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1.5259555447670154E-3</v>
      </c>
    </row>
    <row r="31" spans="1:13" x14ac:dyDescent="0.25">
      <c r="A31" t="s">
        <v>12</v>
      </c>
      <c r="B31">
        <f t="shared" ref="B31:B62" si="30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>
        <f t="shared" ref="E31:F31" ca="1" si="31">D31-(D31-$G31)/($G$1-D$1)</f>
        <v>0</v>
      </c>
      <c r="F31" s="114">
        <f t="shared" ca="1" si="31"/>
        <v>0</v>
      </c>
      <c r="G31" s="111">
        <f ca="1">INDEX(OFFSET(_summary!$T$26,0,MATCH(MID(CELL("filename",$A$1),FIND("]",CELL("filename",$A$1))+1,255),_summary!$U$25:$AI$25,0),140,1),MATCH($A31,_summary!$U$26:$U$54,0))</f>
        <v>0</v>
      </c>
      <c r="H31" s="112">
        <f t="shared" ca="1" si="18"/>
        <v>2.666743779957753E-3</v>
      </c>
      <c r="I31" s="112">
        <f t="shared" ca="1" si="18"/>
        <v>5.3334875599155059E-3</v>
      </c>
      <c r="J31" s="112">
        <f t="shared" ca="1" si="18"/>
        <v>8.0002313398732598E-3</v>
      </c>
      <c r="K31" s="112">
        <f t="shared" ca="1" si="18"/>
        <v>1.0666975119831012E-2</v>
      </c>
      <c r="L31" s="112">
        <f t="shared" ca="1" si="18"/>
        <v>1.3333718899788766E-2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1.600046267974652E-2</v>
      </c>
    </row>
    <row r="32" spans="1:13" x14ac:dyDescent="0.25">
      <c r="A32" t="s">
        <v>1</v>
      </c>
      <c r="B32">
        <f t="shared" si="30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>
        <f t="shared" ref="E32:F32" ca="1" si="32">D32-(D32-$G32)/($G$1-D$1)</f>
        <v>0</v>
      </c>
      <c r="F32" s="114">
        <f t="shared" ca="1" si="32"/>
        <v>0</v>
      </c>
      <c r="G32" s="111">
        <f ca="1">INDEX(OFFSET(_summary!$T$26,0,MATCH(MID(CELL("filename",$A$1),FIND("]",CELL("filename",$A$1))+1,255),_summary!$U$25:$AI$25,0),140,1),MATCH($A32,_summary!$U$26:$U$54,0))</f>
        <v>0</v>
      </c>
      <c r="H32" s="112">
        <f t="shared" ca="1" si="18"/>
        <v>4.3782179114833829E-3</v>
      </c>
      <c r="I32" s="112">
        <f t="shared" ca="1" si="18"/>
        <v>8.7564358229667676E-3</v>
      </c>
      <c r="J32" s="112">
        <f t="shared" ca="1" si="18"/>
        <v>1.313465373445015E-2</v>
      </c>
      <c r="K32" s="112">
        <f t="shared" ca="1" si="18"/>
        <v>1.7512871645933532E-2</v>
      </c>
      <c r="L32" s="112">
        <f t="shared" ca="1" si="18"/>
        <v>2.1891089557416914E-2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2.6269307468900299E-2</v>
      </c>
    </row>
    <row r="33" spans="1:13" x14ac:dyDescent="0.25">
      <c r="A33" t="s">
        <v>19</v>
      </c>
      <c r="B33">
        <f t="shared" si="30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>
        <f t="shared" ref="E33:F33" ca="1" si="33">D33-(D33-$G33)/($G$1-D$1)</f>
        <v>0</v>
      </c>
      <c r="F33" s="114">
        <f t="shared" ca="1" si="33"/>
        <v>0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ca="1" si="18"/>
        <v>1.5616537394419021E-3</v>
      </c>
      <c r="I33" s="112">
        <f t="shared" ca="1" si="18"/>
        <v>3.1233074788838038E-3</v>
      </c>
      <c r="J33" s="112">
        <f t="shared" ca="1" si="18"/>
        <v>4.6849612183257061E-3</v>
      </c>
      <c r="K33" s="112">
        <f t="shared" ca="1" si="18"/>
        <v>6.2466149577676084E-3</v>
      </c>
      <c r="L33" s="112">
        <f t="shared" ca="1" si="18"/>
        <v>7.8082686972095108E-3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9.3699224366514122E-3</v>
      </c>
    </row>
    <row r="34" spans="1:13" x14ac:dyDescent="0.25">
      <c r="A34" t="s">
        <v>22</v>
      </c>
      <c r="B34">
        <f t="shared" si="30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>
        <f t="shared" ref="E34:F34" ca="1" si="34">D34-(D34-$G34)/($G$1-D$1)</f>
        <v>0</v>
      </c>
      <c r="F34" s="114">
        <f t="shared" ca="1" si="34"/>
        <v>0</v>
      </c>
      <c r="G34" s="111">
        <f ca="1">INDEX(OFFSET(_summary!$T$26,0,MATCH(MID(CELL("filename",$A$1),FIND("]",CELL("filename",$A$1))+1,255),_summary!$U$25:$AI$25,0),140,1),MATCH($A34,_summary!$U$26:$U$54,0))</f>
        <v>0</v>
      </c>
      <c r="H34" s="112">
        <f t="shared" ca="1" si="18"/>
        <v>1.4883779147257723E-3</v>
      </c>
      <c r="I34" s="112">
        <f t="shared" ca="1" si="18"/>
        <v>2.9767558294515445E-3</v>
      </c>
      <c r="J34" s="112">
        <f t="shared" ca="1" si="18"/>
        <v>4.4651337441773166E-3</v>
      </c>
      <c r="K34" s="112">
        <f t="shared" ca="1" si="18"/>
        <v>5.9535116589030891E-3</v>
      </c>
      <c r="L34" s="112">
        <f t="shared" ca="1" si="18"/>
        <v>7.4418895736288616E-3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8.9302674883546332E-3</v>
      </c>
    </row>
    <row r="35" spans="1:13" x14ac:dyDescent="0.25">
      <c r="A35" t="s">
        <v>28</v>
      </c>
      <c r="B35">
        <f t="shared" si="30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>
        <f t="shared" ref="E35:F35" ca="1" si="35">D35-(D35-$G35)/($G$1-D$1)</f>
        <v>0</v>
      </c>
      <c r="F35" s="114">
        <f t="shared" ca="1" si="35"/>
        <v>0</v>
      </c>
      <c r="G35" s="111">
        <f ca="1">INDEX(OFFSET(_summary!$T$26,0,MATCH(MID(CELL("filename",$A$1),FIND("]",CELL("filename",$A$1))+1,255),_summary!$U$25:$AI$25,0),140,1),MATCH($A35,_summary!$U$26:$U$54,0))</f>
        <v>0</v>
      </c>
      <c r="H35" s="112">
        <f t="shared" ref="H35:L50" ca="1" si="36">G35-5*(G35-$M35)/($M$1-G$1)</f>
        <v>3.9028639571921831E-3</v>
      </c>
      <c r="I35" s="112">
        <f t="shared" ca="1" si="36"/>
        <v>7.8057279143843653E-3</v>
      </c>
      <c r="J35" s="112">
        <f t="shared" ca="1" si="36"/>
        <v>1.1708591871576548E-2</v>
      </c>
      <c r="K35" s="112">
        <f t="shared" ca="1" si="36"/>
        <v>1.5611455828768731E-2</v>
      </c>
      <c r="L35" s="112">
        <f t="shared" ca="1" si="36"/>
        <v>1.9514319785960913E-2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2.3417183743153096E-2</v>
      </c>
    </row>
    <row r="36" spans="1:13" x14ac:dyDescent="0.25">
      <c r="A36" t="s">
        <v>13</v>
      </c>
      <c r="B36">
        <f t="shared" si="30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>
        <f t="shared" ref="E36:F36" ca="1" si="37">D36-(D36-$G36)/($G$1-D$1)</f>
        <v>0</v>
      </c>
      <c r="F36" s="114">
        <f t="shared" ca="1" si="37"/>
        <v>0</v>
      </c>
      <c r="G36" s="111">
        <f ca="1">INDEX(OFFSET(_summary!$T$26,0,MATCH(MID(CELL("filename",$A$1),FIND("]",CELL("filename",$A$1))+1,255),_summary!$U$25:$AI$25,0),140,1),MATCH($A36,_summary!$U$26:$U$54,0))</f>
        <v>0</v>
      </c>
      <c r="H36" s="112">
        <f t="shared" ca="1" si="36"/>
        <v>3.4840712292904968E-3</v>
      </c>
      <c r="I36" s="112">
        <f t="shared" ca="1" si="36"/>
        <v>6.9681424585809936E-3</v>
      </c>
      <c r="J36" s="112">
        <f t="shared" ca="1" si="36"/>
        <v>1.0452213687871491E-2</v>
      </c>
      <c r="K36" s="112">
        <f t="shared" ca="1" si="36"/>
        <v>1.3936284917161987E-2</v>
      </c>
      <c r="L36" s="112">
        <f t="shared" ca="1" si="36"/>
        <v>1.7420356146452484E-2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2.0904427375742982E-2</v>
      </c>
    </row>
    <row r="37" spans="1:13" x14ac:dyDescent="0.25">
      <c r="A37" t="s">
        <v>17</v>
      </c>
      <c r="B37">
        <f t="shared" si="30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>
        <f t="shared" ref="E37:F37" ca="1" si="38">D37-(D37-$G37)/($G$1-D$1)</f>
        <v>0</v>
      </c>
      <c r="F37" s="114">
        <f t="shared" ca="1" si="38"/>
        <v>0</v>
      </c>
      <c r="G37" s="111">
        <f ca="1">INDEX(OFFSET(_summary!$T$26,0,MATCH(MID(CELL("filename",$A$1),FIND("]",CELL("filename",$A$1))+1,255),_summary!$U$25:$AI$25,0),140,1),MATCH($A37,_summary!$U$26:$U$54,0))</f>
        <v>0</v>
      </c>
      <c r="H37" s="112">
        <f t="shared" ca="1" si="36"/>
        <v>2.372777151102525E-3</v>
      </c>
      <c r="I37" s="112">
        <f t="shared" ca="1" si="36"/>
        <v>4.74555430220505E-3</v>
      </c>
      <c r="J37" s="112">
        <f t="shared" ca="1" si="36"/>
        <v>7.1183314533075749E-3</v>
      </c>
      <c r="K37" s="112">
        <f t="shared" ca="1" si="36"/>
        <v>9.4911086044100999E-3</v>
      </c>
      <c r="L37" s="112">
        <f t="shared" ca="1" si="36"/>
        <v>1.1863885755512626E-2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1.423666290661515E-2</v>
      </c>
    </row>
    <row r="38" spans="1:13" x14ac:dyDescent="0.25">
      <c r="A38" t="s">
        <v>25</v>
      </c>
      <c r="B38">
        <f t="shared" si="30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>
        <f t="shared" ref="E38:F38" ca="1" si="39">D38-(D38-$G38)/($G$1-D$1)</f>
        <v>0</v>
      </c>
      <c r="F38" s="114">
        <f t="shared" ca="1" si="39"/>
        <v>0</v>
      </c>
      <c r="G38" s="111">
        <f ca="1">INDEX(OFFSET(_summary!$T$26,0,MATCH(MID(CELL("filename",$A$1),FIND("]",CELL("filename",$A$1))+1,255),_summary!$U$25:$AI$25,0),140,1),MATCH($A38,_summary!$U$26:$U$54,0))</f>
        <v>0</v>
      </c>
      <c r="H38" s="112">
        <f t="shared" ca="1" si="36"/>
        <v>7.3795853290092742E-4</v>
      </c>
      <c r="I38" s="112">
        <f t="shared" ca="1" si="36"/>
        <v>1.4759170658018551E-3</v>
      </c>
      <c r="J38" s="112">
        <f t="shared" ca="1" si="36"/>
        <v>2.2138755987027824E-3</v>
      </c>
      <c r="K38" s="112">
        <f t="shared" ca="1" si="36"/>
        <v>2.9518341316037097E-3</v>
      </c>
      <c r="L38" s="112">
        <f t="shared" ca="1" si="36"/>
        <v>3.689792664504637E-3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4.4277511974055647E-3</v>
      </c>
    </row>
    <row r="39" spans="1:13" x14ac:dyDescent="0.25">
      <c r="A39" t="s">
        <v>11</v>
      </c>
      <c r="B39">
        <f t="shared" si="30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>
        <f t="shared" ref="E39:F39" ca="1" si="40">D39-(D39-$G39)/($G$1-D$1)</f>
        <v>0</v>
      </c>
      <c r="F39" s="114">
        <f t="shared" ca="1" si="40"/>
        <v>0</v>
      </c>
      <c r="G39" s="111">
        <f ca="1">INDEX(OFFSET(_summary!$T$26,0,MATCH(MID(CELL("filename",$A$1),FIND("]",CELL("filename",$A$1))+1,255),_summary!$U$25:$AI$25,0),140,1),MATCH($A39,_summary!$U$26:$U$54,0))</f>
        <v>0</v>
      </c>
      <c r="H39" s="112">
        <f t="shared" ca="1" si="36"/>
        <v>9.1609001321561094E-4</v>
      </c>
      <c r="I39" s="112">
        <f t="shared" ca="1" si="36"/>
        <v>1.8321800264312219E-3</v>
      </c>
      <c r="J39" s="112">
        <f t="shared" ca="1" si="36"/>
        <v>2.7482700396468328E-3</v>
      </c>
      <c r="K39" s="112">
        <f t="shared" ca="1" si="36"/>
        <v>3.6643600528624438E-3</v>
      </c>
      <c r="L39" s="112">
        <f t="shared" ca="1" si="36"/>
        <v>4.5804500660780543E-3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5.4965400792936657E-3</v>
      </c>
    </row>
    <row r="40" spans="1:13" x14ac:dyDescent="0.25">
      <c r="A40" t="s">
        <v>3</v>
      </c>
      <c r="B40">
        <f t="shared" si="30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>
        <f t="shared" ref="E40:F40" ca="1" si="41">D40-(D40-$G40)/($G$1-D$1)</f>
        <v>0</v>
      </c>
      <c r="F40" s="114">
        <f t="shared" ca="1" si="41"/>
        <v>0</v>
      </c>
      <c r="G40" s="111">
        <f ca="1">INDEX(OFFSET(_summary!$T$26,0,MATCH(MID(CELL("filename",$A$1),FIND("]",CELL("filename",$A$1))+1,255),_summary!$U$25:$AI$25,0),140,1),MATCH($A40,_summary!$U$26:$U$54,0))</f>
        <v>0</v>
      </c>
      <c r="H40" s="112">
        <f t="shared" ca="1" si="36"/>
        <v>2.887444174639171E-3</v>
      </c>
      <c r="I40" s="112">
        <f t="shared" ca="1" si="36"/>
        <v>5.7748883492783412E-3</v>
      </c>
      <c r="J40" s="112">
        <f t="shared" ca="1" si="36"/>
        <v>8.6623325239175118E-3</v>
      </c>
      <c r="K40" s="112">
        <f t="shared" ca="1" si="36"/>
        <v>1.1549776698556682E-2</v>
      </c>
      <c r="L40" s="112">
        <f t="shared" ca="1" si="36"/>
        <v>1.4437220873195853E-2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1.7324665047835024E-2</v>
      </c>
    </row>
    <row r="41" spans="1:13" x14ac:dyDescent="0.25">
      <c r="A41" t="s">
        <v>2</v>
      </c>
      <c r="B41">
        <f t="shared" si="30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>
        <f t="shared" ref="E41:F41" ca="1" si="42">D41-(D41-$G41)/($G$1-D$1)</f>
        <v>0</v>
      </c>
      <c r="F41" s="114">
        <f t="shared" ca="1" si="42"/>
        <v>0</v>
      </c>
      <c r="G41" s="111">
        <f ca="1">INDEX(OFFSET(_summary!$T$26,0,MATCH(MID(CELL("filename",$A$1),FIND("]",CELL("filename",$A$1))+1,255),_summary!$U$25:$AI$25,0),140,1),MATCH($A41,_summary!$U$26:$U$54,0))</f>
        <v>0</v>
      </c>
      <c r="H41" s="112">
        <f t="shared" ca="1" si="36"/>
        <v>4.0282239711428528E-3</v>
      </c>
      <c r="I41" s="112">
        <f t="shared" ca="1" si="36"/>
        <v>8.0564479422857056E-3</v>
      </c>
      <c r="J41" s="112">
        <f t="shared" ca="1" si="36"/>
        <v>1.2084671913428558E-2</v>
      </c>
      <c r="K41" s="112">
        <f t="shared" ca="1" si="36"/>
        <v>1.6112895884571411E-2</v>
      </c>
      <c r="L41" s="112">
        <f t="shared" ca="1" si="36"/>
        <v>2.0141119855714262E-2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2.4169343826857117E-2</v>
      </c>
    </row>
    <row r="42" spans="1:13" x14ac:dyDescent="0.25">
      <c r="A42" t="s">
        <v>16</v>
      </c>
      <c r="B42">
        <f t="shared" si="30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>
        <f t="shared" ref="E42:F42" ca="1" si="43">D42-(D42-$G42)/($G$1-D$1)</f>
        <v>0</v>
      </c>
      <c r="F42" s="114">
        <f t="shared" ca="1" si="43"/>
        <v>0</v>
      </c>
      <c r="G42" s="111">
        <f ca="1">INDEX(OFFSET(_summary!$T$26,0,MATCH(MID(CELL("filename",$A$1),FIND("]",CELL("filename",$A$1))+1,255),_summary!$U$25:$AI$25,0),140,1),MATCH($A42,_summary!$U$26:$U$54,0))</f>
        <v>0</v>
      </c>
      <c r="H42" s="112">
        <f t="shared" ca="1" si="36"/>
        <v>2.7276476711230661E-3</v>
      </c>
      <c r="I42" s="112">
        <f t="shared" ca="1" si="36"/>
        <v>5.4552953422461314E-3</v>
      </c>
      <c r="J42" s="112">
        <f t="shared" ca="1" si="36"/>
        <v>8.1829430133691979E-3</v>
      </c>
      <c r="K42" s="112">
        <f t="shared" ca="1" si="36"/>
        <v>1.0910590684492264E-2</v>
      </c>
      <c r="L42" s="112">
        <f t="shared" ca="1" si="36"/>
        <v>1.3638238355615329E-2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1.6365886026738396E-2</v>
      </c>
    </row>
    <row r="43" spans="1:13" x14ac:dyDescent="0.25">
      <c r="A43" t="s">
        <v>15</v>
      </c>
      <c r="B43">
        <f t="shared" si="30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>
        <f t="shared" ref="E43:F43" ca="1" si="44">D43-(D43-$G43)/($G$1-D$1)</f>
        <v>0</v>
      </c>
      <c r="F43" s="114">
        <f t="shared" ca="1" si="44"/>
        <v>0</v>
      </c>
      <c r="G43" s="111">
        <f ca="1">INDEX(OFFSET(_summary!$T$26,0,MATCH(MID(CELL("filename",$A$1),FIND("]",CELL("filename",$A$1))+1,255),_summary!$U$25:$AI$25,0),140,1),MATCH($A43,_summary!$U$26:$U$54,0))</f>
        <v>0</v>
      </c>
      <c r="H43" s="112">
        <f t="shared" ca="1" si="36"/>
        <v>2.6474472811131244E-3</v>
      </c>
      <c r="I43" s="112">
        <f t="shared" ca="1" si="36"/>
        <v>5.2948945622262478E-3</v>
      </c>
      <c r="J43" s="112">
        <f t="shared" ca="1" si="36"/>
        <v>7.9423418433393726E-3</v>
      </c>
      <c r="K43" s="112">
        <f t="shared" ca="1" si="36"/>
        <v>1.0589789124452497E-2</v>
      </c>
      <c r="L43" s="112">
        <f t="shared" ca="1" si="36"/>
        <v>1.3237236405565622E-2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1.5884683686678745E-2</v>
      </c>
    </row>
    <row r="44" spans="1:13" x14ac:dyDescent="0.25">
      <c r="A44" t="s">
        <v>18</v>
      </c>
      <c r="B44">
        <f t="shared" si="30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>
        <f t="shared" ref="E44:F44" ca="1" si="45">D44-(D44-$G44)/($G$1-D$1)</f>
        <v>0</v>
      </c>
      <c r="F44" s="114">
        <f t="shared" ca="1" si="45"/>
        <v>0</v>
      </c>
      <c r="G44" s="111">
        <f ca="1">INDEX(OFFSET(_summary!$T$26,0,MATCH(MID(CELL("filename",$A$1),FIND("]",CELL("filename",$A$1))+1,255),_summary!$U$25:$AI$25,0),140,1),MATCH($A44,_summary!$U$26:$U$54,0))</f>
        <v>0</v>
      </c>
      <c r="H44" s="112">
        <f t="shared" ca="1" si="36"/>
        <v>5.2773467849830981E-3</v>
      </c>
      <c r="I44" s="112">
        <f t="shared" ca="1" si="36"/>
        <v>1.0554693569966196E-2</v>
      </c>
      <c r="J44" s="112">
        <f t="shared" ca="1" si="36"/>
        <v>1.5832040354949294E-2</v>
      </c>
      <c r="K44" s="112">
        <f t="shared" ca="1" si="36"/>
        <v>2.1109387139932392E-2</v>
      </c>
      <c r="L44" s="112">
        <f t="shared" ca="1" si="36"/>
        <v>2.638673392491549E-2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3.1664080709898589E-2</v>
      </c>
    </row>
    <row r="45" spans="1:13" x14ac:dyDescent="0.25">
      <c r="A45" t="s">
        <v>5</v>
      </c>
      <c r="B45">
        <f t="shared" si="30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>
        <f t="shared" ref="E45:F45" ca="1" si="46">D45-(D45-$G45)/($G$1-D$1)</f>
        <v>0</v>
      </c>
      <c r="F45" s="114">
        <f t="shared" ca="1" si="46"/>
        <v>0</v>
      </c>
      <c r="G45" s="111">
        <f ca="1">INDEX(OFFSET(_summary!$T$26,0,MATCH(MID(CELL("filename",$A$1),FIND("]",CELL("filename",$A$1))+1,255),_summary!$U$25:$AI$25,0),140,1),MATCH($A45,_summary!$U$26:$U$54,0))</f>
        <v>0</v>
      </c>
      <c r="H45" s="112">
        <f t="shared" ca="1" si="36"/>
        <v>3.5550240030108372E-3</v>
      </c>
      <c r="I45" s="112">
        <f t="shared" ca="1" si="36"/>
        <v>7.1100480060216744E-3</v>
      </c>
      <c r="J45" s="112">
        <f t="shared" ca="1" si="36"/>
        <v>1.0665072009032512E-2</v>
      </c>
      <c r="K45" s="112">
        <f t="shared" ca="1" si="36"/>
        <v>1.4220096012043349E-2</v>
      </c>
      <c r="L45" s="112">
        <f t="shared" ca="1" si="36"/>
        <v>1.7775120015054185E-2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2.1330144018065024E-2</v>
      </c>
    </row>
    <row r="46" spans="1:13" x14ac:dyDescent="0.25">
      <c r="A46" t="s">
        <v>23</v>
      </c>
      <c r="B46">
        <f t="shared" si="30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>
        <f t="shared" ref="E46:F46" ca="1" si="47">D46-(D46-$G46)/($G$1-D$1)</f>
        <v>0</v>
      </c>
      <c r="F46" s="114">
        <f t="shared" ca="1" si="47"/>
        <v>0</v>
      </c>
      <c r="G46" s="111">
        <f ca="1">INDEX(OFFSET(_summary!$T$26,0,MATCH(MID(CELL("filename",$A$1),FIND("]",CELL("filename",$A$1))+1,255),_summary!$U$25:$AI$25,0),140,1),MATCH($A46,_summary!$U$26:$U$54,0))</f>
        <v>0</v>
      </c>
      <c r="H46" s="112">
        <f t="shared" ca="1" si="36"/>
        <v>1.0098218438222752E-3</v>
      </c>
      <c r="I46" s="112">
        <f t="shared" ca="1" si="36"/>
        <v>2.0196436876445505E-3</v>
      </c>
      <c r="J46" s="112">
        <f t="shared" ca="1" si="36"/>
        <v>3.0294655314668257E-3</v>
      </c>
      <c r="K46" s="112">
        <f t="shared" ca="1" si="36"/>
        <v>4.0392873752891009E-3</v>
      </c>
      <c r="L46" s="112">
        <f t="shared" ca="1" si="36"/>
        <v>5.0491092191113762E-3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6.0589310629336514E-3</v>
      </c>
    </row>
    <row r="47" spans="1:13" x14ac:dyDescent="0.25">
      <c r="A47" t="s">
        <v>24</v>
      </c>
      <c r="B47">
        <f t="shared" si="30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>
        <f t="shared" ref="E47:F47" ca="1" si="48">D47-(D47-$G47)/($G$1-D$1)</f>
        <v>0</v>
      </c>
      <c r="F47" s="114">
        <f t="shared" ca="1" si="48"/>
        <v>0</v>
      </c>
      <c r="G47" s="111">
        <f ca="1">INDEX(OFFSET(_summary!$T$26,0,MATCH(MID(CELL("filename",$A$1),FIND("]",CELL("filename",$A$1))+1,255),_summary!$U$25:$AI$25,0),140,1),MATCH($A47,_summary!$U$26:$U$54,0))</f>
        <v>0</v>
      </c>
      <c r="H47" s="112">
        <f t="shared" ca="1" si="36"/>
        <v>1.543978125845514E-3</v>
      </c>
      <c r="I47" s="112">
        <f t="shared" ca="1" si="36"/>
        <v>3.0879562516910285E-3</v>
      </c>
      <c r="J47" s="112">
        <f t="shared" ca="1" si="36"/>
        <v>4.6319343775365427E-3</v>
      </c>
      <c r="K47" s="112">
        <f t="shared" ca="1" si="36"/>
        <v>6.1759125033820569E-3</v>
      </c>
      <c r="L47" s="112">
        <f t="shared" ca="1" si="36"/>
        <v>7.7198906292275712E-3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9.2638687550730854E-3</v>
      </c>
    </row>
    <row r="48" spans="1:13" x14ac:dyDescent="0.25">
      <c r="A48" t="s">
        <v>27</v>
      </c>
      <c r="B48">
        <f t="shared" si="30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>
        <f t="shared" ref="E48:F48" ca="1" si="49">D48-(D48-$G48)/($G$1-D$1)</f>
        <v>0</v>
      </c>
      <c r="F48" s="114">
        <f t="shared" ca="1" si="49"/>
        <v>0</v>
      </c>
      <c r="G48" s="111">
        <f ca="1">INDEX(OFFSET(_summary!$T$26,0,MATCH(MID(CELL("filename",$A$1),FIND("]",CELL("filename",$A$1))+1,255),_summary!$U$25:$AI$25,0),140,1),MATCH($A48,_summary!$U$26:$U$54,0))</f>
        <v>0</v>
      </c>
      <c r="H48" s="112">
        <f t="shared" ca="1" si="36"/>
        <v>4.4305172334347699E-3</v>
      </c>
      <c r="I48" s="112">
        <f t="shared" ca="1" si="36"/>
        <v>8.8610344668695398E-3</v>
      </c>
      <c r="J48" s="112">
        <f t="shared" ca="1" si="36"/>
        <v>1.329155170030431E-2</v>
      </c>
      <c r="K48" s="112">
        <f t="shared" ca="1" si="36"/>
        <v>1.772206893373908E-2</v>
      </c>
      <c r="L48" s="112">
        <f t="shared" ca="1" si="36"/>
        <v>2.2152586167173853E-2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2.6583103400608623E-2</v>
      </c>
    </row>
    <row r="49" spans="1:13" x14ac:dyDescent="0.25">
      <c r="A49" t="s">
        <v>29</v>
      </c>
      <c r="B49">
        <f t="shared" si="30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>
        <f t="shared" ref="E49:F49" ca="1" si="50">D49-(D49-$G49)/($G$1-D$1)</f>
        <v>0</v>
      </c>
      <c r="F49" s="114">
        <f t="shared" ca="1" si="50"/>
        <v>0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ca="1" si="36"/>
        <v>3.1942572061104428E-3</v>
      </c>
      <c r="I49" s="112">
        <f t="shared" ca="1" si="36"/>
        <v>6.3885144122208855E-3</v>
      </c>
      <c r="J49" s="112">
        <f t="shared" ca="1" si="36"/>
        <v>9.5827716183313275E-3</v>
      </c>
      <c r="K49" s="112">
        <f t="shared" ca="1" si="36"/>
        <v>1.2777028824441771E-2</v>
      </c>
      <c r="L49" s="112">
        <f t="shared" ca="1" si="36"/>
        <v>1.5971286030552215E-2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1.9165543236662658E-2</v>
      </c>
    </row>
    <row r="50" spans="1:13" x14ac:dyDescent="0.25">
      <c r="A50" t="s">
        <v>8</v>
      </c>
      <c r="B50">
        <f t="shared" si="30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>
        <f t="shared" ref="E50:F50" ca="1" si="51">D50-(D50-$G50)/($G$1-D$1)</f>
        <v>0</v>
      </c>
      <c r="F50" s="114">
        <f t="shared" ca="1" si="51"/>
        <v>0</v>
      </c>
      <c r="G50" s="111">
        <f ca="1">INDEX(OFFSET(_summary!$T$26,0,MATCH(MID(CELL("filename",$A$1),FIND("]",CELL("filename",$A$1))+1,255),_summary!$U$25:$AI$25,0),140,1),MATCH($A50,_summary!$U$26:$U$54,0))</f>
        <v>0</v>
      </c>
      <c r="H50" s="112">
        <f t="shared" ca="1" si="36"/>
        <v>4.5277987252792494E-3</v>
      </c>
      <c r="I50" s="112">
        <f t="shared" ca="1" si="36"/>
        <v>9.0555974505584988E-3</v>
      </c>
      <c r="J50" s="112">
        <f t="shared" ca="1" si="36"/>
        <v>1.3583396175837748E-2</v>
      </c>
      <c r="K50" s="112">
        <f t="shared" ca="1" si="36"/>
        <v>1.8111194901116998E-2</v>
      </c>
      <c r="L50" s="112">
        <f t="shared" ca="1" si="36"/>
        <v>2.2638993626396247E-2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2.7166792351675496E-2</v>
      </c>
    </row>
    <row r="51" spans="1:13" x14ac:dyDescent="0.25">
      <c r="A51" t="s">
        <v>6</v>
      </c>
      <c r="B51">
        <f t="shared" si="30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>
        <f t="shared" ref="E51:F51" ca="1" si="52">D51-(D51-$G51)/($G$1-D$1)</f>
        <v>0</v>
      </c>
      <c r="F51" s="114">
        <f t="shared" ca="1" si="52"/>
        <v>0</v>
      </c>
      <c r="G51" s="111">
        <f ca="1">INDEX(OFFSET(_summary!$T$26,0,MATCH(MID(CELL("filename",$A$1),FIND("]",CELL("filename",$A$1))+1,255),_summary!$U$25:$AI$25,0),140,1),MATCH($A51,_summary!$U$26:$U$54,0))</f>
        <v>0</v>
      </c>
      <c r="H51" s="112">
        <f t="shared" ref="H51:L66" ca="1" si="53">G51-5*(G51-$M51)/($M$1-G$1)</f>
        <v>5.3634935136591217E-3</v>
      </c>
      <c r="I51" s="112">
        <f t="shared" ca="1" si="53"/>
        <v>1.0726987027318242E-2</v>
      </c>
      <c r="J51" s="112">
        <f t="shared" ca="1" si="53"/>
        <v>1.6090480540977364E-2</v>
      </c>
      <c r="K51" s="112">
        <f t="shared" ca="1" si="53"/>
        <v>2.1453974054636487E-2</v>
      </c>
      <c r="L51" s="112">
        <f t="shared" ca="1" si="53"/>
        <v>2.681746756829561E-2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3.2180961081954729E-2</v>
      </c>
    </row>
    <row r="52" spans="1:13" x14ac:dyDescent="0.25">
      <c r="A52" t="s">
        <v>21</v>
      </c>
      <c r="B52">
        <f t="shared" si="30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54">D52-(D52-$G52)/($G$1-D$1)</f>
        <v>0</v>
      </c>
      <c r="F52" s="114">
        <f t="shared" ca="1" si="54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ca="1" si="53"/>
        <v>1.1389631761537108E-3</v>
      </c>
      <c r="I52" s="112">
        <f t="shared" ca="1" si="53"/>
        <v>2.2779263523074215E-3</v>
      </c>
      <c r="J52" s="112">
        <f t="shared" ca="1" si="53"/>
        <v>3.4168895284611323E-3</v>
      </c>
      <c r="K52" s="112">
        <f t="shared" ca="1" si="53"/>
        <v>4.555852704614843E-3</v>
      </c>
      <c r="L52" s="112">
        <f t="shared" ca="1" si="53"/>
        <v>5.6948158807685542E-3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6.8337790569222645E-3</v>
      </c>
    </row>
    <row r="53" spans="1:13" x14ac:dyDescent="0.25">
      <c r="A53" t="s">
        <v>10</v>
      </c>
      <c r="B53">
        <f t="shared" si="30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>
        <f t="shared" ref="E53:F53" ca="1" si="55">D53-(D53-$G53)/($G$1-D$1)</f>
        <v>0</v>
      </c>
      <c r="F53" s="114">
        <f t="shared" ca="1" si="55"/>
        <v>0</v>
      </c>
      <c r="G53" s="111">
        <f ca="1">INDEX(OFFSET(_summary!$T$26,0,MATCH(MID(CELL("filename",$A$1),FIND("]",CELL("filename",$A$1))+1,255),_summary!$U$25:$AI$25,0),140,1),MATCH($A53,_summary!$U$26:$U$54,0))</f>
        <v>0</v>
      </c>
      <c r="H53" s="112">
        <f t="shared" ca="1" si="53"/>
        <v>2.1121426405471952E-3</v>
      </c>
      <c r="I53" s="112">
        <f t="shared" ca="1" si="53"/>
        <v>4.2242852810943903E-3</v>
      </c>
      <c r="J53" s="112">
        <f t="shared" ca="1" si="53"/>
        <v>6.3364279216415855E-3</v>
      </c>
      <c r="K53" s="112">
        <f t="shared" ca="1" si="53"/>
        <v>8.4485705621887806E-3</v>
      </c>
      <c r="L53" s="112">
        <f t="shared" ca="1" si="53"/>
        <v>1.0560713202735977E-2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1.2672855843283171E-2</v>
      </c>
    </row>
    <row r="54" spans="1:13" x14ac:dyDescent="0.25">
      <c r="A54" t="s">
        <v>20</v>
      </c>
      <c r="B54">
        <f t="shared" si="30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56">D54-(D54-$G54)/($G$1-D$1)</f>
        <v>0</v>
      </c>
      <c r="F54" s="114">
        <f t="shared" ca="1" si="56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ca="1" si="53"/>
        <v>4.4695665199339183E-3</v>
      </c>
      <c r="I54" s="112">
        <f t="shared" ca="1" si="53"/>
        <v>8.9391330398678366E-3</v>
      </c>
      <c r="J54" s="112">
        <f t="shared" ca="1" si="53"/>
        <v>1.3408699559801753E-2</v>
      </c>
      <c r="K54" s="112">
        <f t="shared" ca="1" si="53"/>
        <v>1.7878266079735673E-2</v>
      </c>
      <c r="L54" s="112">
        <f t="shared" ca="1" si="53"/>
        <v>2.234783259966959E-2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2.6817399119603506E-2</v>
      </c>
    </row>
    <row r="55" spans="1:13" x14ac:dyDescent="0.25">
      <c r="A55" t="s">
        <v>26</v>
      </c>
      <c r="B55">
        <f t="shared" si="30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>
        <f t="shared" ref="E55:F55" ca="1" si="57">D55-(D55-$G55)/($G$1-D$1)</f>
        <v>0</v>
      </c>
      <c r="F55" s="114">
        <f t="shared" ca="1" si="57"/>
        <v>0</v>
      </c>
      <c r="G55" s="111">
        <f ca="1">INDEX(OFFSET(_summary!$T$26,0,MATCH(MID(CELL("filename",$A$1),FIND("]",CELL("filename",$A$1))+1,255),_summary!$U$25:$AI$25,0),140,1),MATCH($A55,_summary!$U$26:$U$54,0))</f>
        <v>0</v>
      </c>
      <c r="H55" s="112">
        <f t="shared" ca="1" si="53"/>
        <v>1.5132436388247564E-3</v>
      </c>
      <c r="I55" s="112">
        <f t="shared" ca="1" si="53"/>
        <v>3.0264872776495123E-3</v>
      </c>
      <c r="J55" s="112">
        <f t="shared" ca="1" si="53"/>
        <v>4.5397309164742685E-3</v>
      </c>
      <c r="K55" s="112">
        <f t="shared" ca="1" si="53"/>
        <v>6.0529745552990247E-3</v>
      </c>
      <c r="L55" s="112">
        <f t="shared" ca="1" si="53"/>
        <v>7.5662181941237808E-3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9.079461832948537E-3</v>
      </c>
    </row>
    <row r="56" spans="1:13" x14ac:dyDescent="0.25">
      <c r="A56" t="s">
        <v>7</v>
      </c>
      <c r="B56">
        <f t="shared" si="30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>
        <f t="shared" ref="E56:F56" ca="1" si="58">D56-(D56-$G56)/($G$1-D$1)</f>
        <v>0</v>
      </c>
      <c r="F56" s="114">
        <f t="shared" ca="1" si="58"/>
        <v>0</v>
      </c>
      <c r="G56" s="111">
        <f ca="1">INDEX(OFFSET(_summary!$T$26,0,MATCH(MID(CELL("filename",$A$1),FIND("]",CELL("filename",$A$1))+1,255),_summary!$U$25:$AI$25,0),140,1),MATCH($A56,_summary!$U$26:$U$54,0))</f>
        <v>0</v>
      </c>
      <c r="H56" s="112">
        <f t="shared" ca="1" si="53"/>
        <v>2.6925850798409962E-3</v>
      </c>
      <c r="I56" s="112">
        <f t="shared" ca="1" si="53"/>
        <v>5.3851701596819915E-3</v>
      </c>
      <c r="J56" s="112">
        <f t="shared" ca="1" si="53"/>
        <v>8.0777552395229872E-3</v>
      </c>
      <c r="K56" s="112">
        <f t="shared" ca="1" si="53"/>
        <v>1.0770340319363983E-2</v>
      </c>
      <c r="L56" s="112">
        <f t="shared" ca="1" si="53"/>
        <v>1.3462925399204979E-2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1.6155510479045974E-2</v>
      </c>
    </row>
    <row r="57" spans="1:13" x14ac:dyDescent="0.25">
      <c r="A57" t="s">
        <v>9</v>
      </c>
      <c r="B57">
        <f t="shared" si="30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59">D57-(D57-$G57)/($G$1-D$1)</f>
        <v>0</v>
      </c>
      <c r="F57" s="114">
        <f t="shared" ca="1" si="59"/>
        <v>0</v>
      </c>
      <c r="G57" s="111">
        <f ca="1">INDEX(OFFSET(_summary!$T$26,0,MATCH(MID(CELL("filename",$A$1),FIND("]",CELL("filename",$A$1))+1,255),_summary!$U$25:$AI$25,0),140,1),MATCH($A57,_summary!$U$26:$U$54,0))</f>
        <v>0</v>
      </c>
      <c r="H57" s="112">
        <f t="shared" ca="1" si="53"/>
        <v>1.2898100897235654E-4</v>
      </c>
      <c r="I57" s="112">
        <f t="shared" ca="1" si="53"/>
        <v>2.5796201794471313E-4</v>
      </c>
      <c r="J57" s="112">
        <f t="shared" ca="1" si="53"/>
        <v>3.8694302691706965E-4</v>
      </c>
      <c r="K57" s="112">
        <f t="shared" ca="1" si="53"/>
        <v>5.1592403588942616E-4</v>
      </c>
      <c r="L57" s="112">
        <f t="shared" ca="1" si="53"/>
        <v>6.4490504486178278E-4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7.7388605383413929E-4</v>
      </c>
    </row>
    <row r="58" spans="1:13" x14ac:dyDescent="0.25">
      <c r="A58" t="s">
        <v>14</v>
      </c>
      <c r="B58">
        <f t="shared" si="30"/>
        <v>2</v>
      </c>
      <c r="C58" s="114">
        <f ca="1">MAX(0,IFERROR(VLOOKUP(MID(CELL("filename",$A$1),FIND("]",CELL("filename",$A$1))+1,255)&amp;$A58,_datainput!$A$1:$AE$345,4+C$1-1990,FALSE),0))</f>
        <v>1.8654487582572991E-2</v>
      </c>
      <c r="D58" s="114">
        <f ca="1">MAX(0,IFERROR(VLOOKUP(MID(CELL("filename",$A$1),FIND("]",CELL("filename",$A$1))+1,255)&amp;$A58,_datainput!$A$1:$AE$345,4+D$1-1990,FALSE),0))</f>
        <v>1.8654487582572991E-2</v>
      </c>
      <c r="E58" s="114">
        <f t="shared" ref="E58:F58" ca="1" si="60">D58-(D58-$G58)/($G$1-D$1)</f>
        <v>1.9474024541161587E-2</v>
      </c>
      <c r="F58" s="114">
        <f t="shared" ca="1" si="60"/>
        <v>2.0293561499750184E-2</v>
      </c>
      <c r="G58" s="111">
        <f ca="1">INDEX(OFFSET(_summary!$T$26,0,MATCH(MID(CELL("filename",$A$1),FIND("]",CELL("filename",$A$1))+1,255),_summary!$U$25:$AI$25,0),140,1),MATCH($A58,_summary!$U$26:$U$54,0))</f>
        <v>2.111309845833878E-2</v>
      </c>
      <c r="H58" s="112">
        <f t="shared" ca="1" si="53"/>
        <v>2.4895649114842485E-2</v>
      </c>
      <c r="I58" s="112">
        <f t="shared" ca="1" si="53"/>
        <v>2.867819977134619E-2</v>
      </c>
      <c r="J58" s="112">
        <f t="shared" ca="1" si="53"/>
        <v>3.2460750427849891E-2</v>
      </c>
      <c r="K58" s="112">
        <f t="shared" ca="1" si="53"/>
        <v>3.6243301084353592E-2</v>
      </c>
      <c r="L58" s="112">
        <f t="shared" ca="1" si="53"/>
        <v>4.0025851740857293E-2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4.3808402397361002E-2</v>
      </c>
    </row>
    <row r="59" spans="1:13" x14ac:dyDescent="0.25">
      <c r="A59" t="s">
        <v>4</v>
      </c>
      <c r="B59">
        <f t="shared" si="30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1">D59-(D59-$G59)/($G$1-D$1)</f>
        <v>0</v>
      </c>
      <c r="F59" s="114">
        <f t="shared" ca="1" si="61"/>
        <v>0</v>
      </c>
      <c r="G59" s="111">
        <f ca="1">INDEX(OFFSET(_summary!$T$26,0,MATCH(MID(CELL("filename",$A$1),FIND("]",CELL("filename",$A$1))+1,255),_summary!$U$25:$AI$25,0),140,1),MATCH($A59,_summary!$U$26:$U$54,0))</f>
        <v>0</v>
      </c>
      <c r="H59" s="112">
        <f t="shared" ca="1" si="53"/>
        <v>4.2484548473503119E-3</v>
      </c>
      <c r="I59" s="112">
        <f t="shared" ca="1" si="53"/>
        <v>8.4969096947006238E-3</v>
      </c>
      <c r="J59" s="112">
        <f t="shared" ca="1" si="53"/>
        <v>1.2745364542050936E-2</v>
      </c>
      <c r="K59" s="112">
        <f t="shared" ca="1" si="53"/>
        <v>1.6993819389401248E-2</v>
      </c>
      <c r="L59" s="112">
        <f t="shared" ca="1" si="53"/>
        <v>2.1242274236751561E-2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2.5490729084101871E-2</v>
      </c>
    </row>
    <row r="60" spans="1:13" x14ac:dyDescent="0.25">
      <c r="A60" t="s">
        <v>12</v>
      </c>
      <c r="B60">
        <f t="shared" si="30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>
        <f t="shared" ref="E60:F60" ca="1" si="62">D60-(D60-$G60)/($G$1-D$1)</f>
        <v>0</v>
      </c>
      <c r="F60" s="114">
        <f t="shared" ca="1" si="62"/>
        <v>0</v>
      </c>
      <c r="G60" s="111">
        <f ca="1">INDEX(OFFSET(_summary!$T$26,0,MATCH(MID(CELL("filename",$A$1),FIND("]",CELL("filename",$A$1))+1,255),_summary!$U$25:$AI$25,0),140,1),MATCH($A60,_summary!$U$26:$U$54,0))</f>
        <v>0</v>
      </c>
      <c r="H60" s="112">
        <f t="shared" ca="1" si="53"/>
        <v>5.1872409138291192E-3</v>
      </c>
      <c r="I60" s="112">
        <f t="shared" ca="1" si="53"/>
        <v>1.0374481827658238E-2</v>
      </c>
      <c r="J60" s="112">
        <f t="shared" ca="1" si="53"/>
        <v>1.5561722741487358E-2</v>
      </c>
      <c r="K60" s="112">
        <f t="shared" ca="1" si="53"/>
        <v>2.0748963655316477E-2</v>
      </c>
      <c r="L60" s="112">
        <f t="shared" ca="1" si="53"/>
        <v>2.5936204569145596E-2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3.1123445482974715E-2</v>
      </c>
    </row>
    <row r="61" spans="1:13" x14ac:dyDescent="0.25">
      <c r="A61" t="s">
        <v>1</v>
      </c>
      <c r="B61">
        <f t="shared" si="30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>
        <f t="shared" ref="E61:F61" ca="1" si="63">D61-(D61-$G61)/($G$1-D$1)</f>
        <v>0</v>
      </c>
      <c r="F61" s="114">
        <f t="shared" ca="1" si="63"/>
        <v>0</v>
      </c>
      <c r="G61" s="111">
        <f ca="1">INDEX(OFFSET(_summary!$T$26,0,MATCH(MID(CELL("filename",$A$1),FIND("]",CELL("filename",$A$1))+1,255),_summary!$U$25:$AI$25,0),140,1),MATCH($A61,_summary!$U$26:$U$54,0))</f>
        <v>0</v>
      </c>
      <c r="H61" s="112">
        <f t="shared" ca="1" si="53"/>
        <v>8.4939602634483621E-3</v>
      </c>
      <c r="I61" s="112">
        <f t="shared" ca="1" si="53"/>
        <v>1.6987920526896724E-2</v>
      </c>
      <c r="J61" s="112">
        <f t="shared" ca="1" si="53"/>
        <v>2.5481880790345086E-2</v>
      </c>
      <c r="K61" s="112">
        <f t="shared" ca="1" si="53"/>
        <v>3.3975841053793449E-2</v>
      </c>
      <c r="L61" s="112">
        <f t="shared" ca="1" si="53"/>
        <v>4.2469801317241804E-2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5.0963761580690166E-2</v>
      </c>
    </row>
    <row r="62" spans="1:13" x14ac:dyDescent="0.25">
      <c r="A62" t="s">
        <v>19</v>
      </c>
      <c r="B62">
        <f t="shared" si="30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>
        <f t="shared" ref="E62:F62" ca="1" si="64">D62-(D62-$G62)/($G$1-D$1)</f>
        <v>0</v>
      </c>
      <c r="F62" s="114">
        <f t="shared" ca="1" si="64"/>
        <v>0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ca="1" si="53"/>
        <v>2.6769749497611516E-3</v>
      </c>
      <c r="I62" s="112">
        <f t="shared" ca="1" si="53"/>
        <v>5.3539498995223023E-3</v>
      </c>
      <c r="J62" s="112">
        <f t="shared" ca="1" si="53"/>
        <v>8.0309248492834544E-3</v>
      </c>
      <c r="K62" s="112">
        <f t="shared" ca="1" si="53"/>
        <v>1.0707899799044606E-2</v>
      </c>
      <c r="L62" s="112">
        <f t="shared" ca="1" si="53"/>
        <v>1.3384874748805758E-2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1.6061849698566909E-2</v>
      </c>
    </row>
    <row r="63" spans="1:13" x14ac:dyDescent="0.25">
      <c r="A63" t="s">
        <v>22</v>
      </c>
      <c r="B63">
        <f t="shared" ref="B63:B94" si="65">B34+1</f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>
        <f t="shared" ref="E63:F63" ca="1" si="66">D63-(D63-$G63)/($G$1-D$1)</f>
        <v>0</v>
      </c>
      <c r="F63" s="114">
        <f t="shared" ca="1" si="66"/>
        <v>0</v>
      </c>
      <c r="G63" s="111">
        <f ca="1">INDEX(OFFSET(_summary!$T$26,0,MATCH(MID(CELL("filename",$A$1),FIND("]",CELL("filename",$A$1))+1,255),_summary!$U$25:$AI$25,0),140,1),MATCH($A63,_summary!$U$26:$U$54,0))</f>
        <v>0</v>
      </c>
      <c r="H63" s="112">
        <f t="shared" ca="1" si="53"/>
        <v>2.8954798778867414E-3</v>
      </c>
      <c r="I63" s="112">
        <f t="shared" ca="1" si="53"/>
        <v>5.7909597557734829E-3</v>
      </c>
      <c r="J63" s="112">
        <f t="shared" ca="1" si="53"/>
        <v>8.6864396336602239E-3</v>
      </c>
      <c r="K63" s="112">
        <f t="shared" ca="1" si="53"/>
        <v>1.1581919511546966E-2</v>
      </c>
      <c r="L63" s="112">
        <f t="shared" ca="1" si="53"/>
        <v>1.4477399389433706E-2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1.7372879267320448E-2</v>
      </c>
    </row>
    <row r="64" spans="1:13" x14ac:dyDescent="0.25">
      <c r="A64" t="s">
        <v>28</v>
      </c>
      <c r="B64">
        <f t="shared" si="65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>
        <f t="shared" ref="E64:F64" ca="1" si="67">D64-(D64-$G64)/($G$1-D$1)</f>
        <v>0</v>
      </c>
      <c r="F64" s="114">
        <f t="shared" ca="1" si="67"/>
        <v>0</v>
      </c>
      <c r="G64" s="111">
        <f ca="1">INDEX(OFFSET(_summary!$T$26,0,MATCH(MID(CELL("filename",$A$1),FIND("]",CELL("filename",$A$1))+1,255),_summary!$U$25:$AI$25,0),140,1),MATCH($A64,_summary!$U$26:$U$54,0))</f>
        <v>0</v>
      </c>
      <c r="H64" s="112">
        <f t="shared" ca="1" si="53"/>
        <v>7.610584716524758E-3</v>
      </c>
      <c r="I64" s="112">
        <f t="shared" ca="1" si="53"/>
        <v>1.5221169433049516E-2</v>
      </c>
      <c r="J64" s="112">
        <f t="shared" ca="1" si="53"/>
        <v>2.2831754149574272E-2</v>
      </c>
      <c r="K64" s="112">
        <f t="shared" ca="1" si="53"/>
        <v>3.0442338866099032E-2</v>
      </c>
      <c r="L64" s="112">
        <f t="shared" ca="1" si="53"/>
        <v>3.8052923582623792E-2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4.5663508299148545E-2</v>
      </c>
    </row>
    <row r="65" spans="1:13" x14ac:dyDescent="0.25">
      <c r="A65" t="s">
        <v>13</v>
      </c>
      <c r="B65">
        <f t="shared" si="65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>
        <f t="shared" ref="E65:F65" ca="1" si="68">D65-(D65-$G65)/($G$1-D$1)</f>
        <v>0</v>
      </c>
      <c r="F65" s="114">
        <f t="shared" ca="1" si="68"/>
        <v>0</v>
      </c>
      <c r="G65" s="111">
        <f ca="1">INDEX(OFFSET(_summary!$T$26,0,MATCH(MID(CELL("filename",$A$1),FIND("]",CELL("filename",$A$1))+1,255),_summary!$U$25:$AI$25,0),140,1),MATCH($A65,_summary!$U$26:$U$54,0))</f>
        <v>0</v>
      </c>
      <c r="H65" s="112">
        <f t="shared" ca="1" si="53"/>
        <v>6.3527127059689187E-3</v>
      </c>
      <c r="I65" s="112">
        <f t="shared" ca="1" si="53"/>
        <v>1.2705425411937837E-2</v>
      </c>
      <c r="J65" s="112">
        <f t="shared" ca="1" si="53"/>
        <v>1.9058138117906756E-2</v>
      </c>
      <c r="K65" s="112">
        <f t="shared" ca="1" si="53"/>
        <v>2.5410850823875675E-2</v>
      </c>
      <c r="L65" s="112">
        <f t="shared" ca="1" si="53"/>
        <v>3.1763563529844593E-2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3.8116276235813512E-2</v>
      </c>
    </row>
    <row r="66" spans="1:13" x14ac:dyDescent="0.25">
      <c r="A66" t="s">
        <v>17</v>
      </c>
      <c r="B66">
        <f t="shared" si="65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>
        <f t="shared" ref="E66:F66" ca="1" si="69">D66-(D66-$G66)/($G$1-D$1)</f>
        <v>0</v>
      </c>
      <c r="F66" s="114">
        <f t="shared" ca="1" si="69"/>
        <v>0</v>
      </c>
      <c r="G66" s="111">
        <f ca="1">INDEX(OFFSET(_summary!$T$26,0,MATCH(MID(CELL("filename",$A$1),FIND("]",CELL("filename",$A$1))+1,255),_summary!$U$25:$AI$25,0),140,1),MATCH($A66,_summary!$U$26:$U$54,0))</f>
        <v>0</v>
      </c>
      <c r="H66" s="112">
        <f t="shared" ca="1" si="53"/>
        <v>4.6268255189075161E-3</v>
      </c>
      <c r="I66" s="112">
        <f t="shared" ca="1" si="53"/>
        <v>9.253651037815034E-3</v>
      </c>
      <c r="J66" s="112">
        <f t="shared" ca="1" si="53"/>
        <v>1.3880476556722549E-2</v>
      </c>
      <c r="K66" s="112">
        <f t="shared" ca="1" si="53"/>
        <v>1.8507302075630064E-2</v>
      </c>
      <c r="L66" s="112">
        <f t="shared" ca="1" si="53"/>
        <v>2.3134127594537583E-2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2.7760953113445098E-2</v>
      </c>
    </row>
    <row r="67" spans="1:13" x14ac:dyDescent="0.25">
      <c r="A67" t="s">
        <v>25</v>
      </c>
      <c r="B67">
        <f t="shared" si="65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>
        <f t="shared" ref="E67:F67" ca="1" si="70">D67-(D67-$G67)/($G$1-D$1)</f>
        <v>0</v>
      </c>
      <c r="F67" s="114">
        <f t="shared" ca="1" si="70"/>
        <v>0</v>
      </c>
      <c r="G67" s="111">
        <f ca="1">INDEX(OFFSET(_summary!$T$26,0,MATCH(MID(CELL("filename",$A$1),FIND("]",CELL("filename",$A$1))+1,255),_summary!$U$25:$AI$25,0),140,1),MATCH($A67,_summary!$U$26:$U$54,0))</f>
        <v>0</v>
      </c>
      <c r="H67" s="112">
        <f t="shared" ref="H67:L82" ca="1" si="71">G67-5*(G67-$M67)/($M$1-G$1)</f>
        <v>1.3921274400994249E-3</v>
      </c>
      <c r="I67" s="112">
        <f t="shared" ca="1" si="71"/>
        <v>2.7842548801988503E-3</v>
      </c>
      <c r="J67" s="112">
        <f t="shared" ca="1" si="71"/>
        <v>4.1763823202982751E-3</v>
      </c>
      <c r="K67" s="112">
        <f t="shared" ca="1" si="71"/>
        <v>5.5685097603976998E-3</v>
      </c>
      <c r="L67" s="112">
        <f t="shared" ca="1" si="71"/>
        <v>6.9606372004971245E-3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8.3527646405965501E-3</v>
      </c>
    </row>
    <row r="68" spans="1:13" x14ac:dyDescent="0.25">
      <c r="A68" t="s">
        <v>11</v>
      </c>
      <c r="B68">
        <f t="shared" si="65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>
        <f t="shared" ref="E68:F68" ca="1" si="72">D68-(D68-$G68)/($G$1-D$1)</f>
        <v>0</v>
      </c>
      <c r="F68" s="114">
        <f t="shared" ca="1" si="72"/>
        <v>0</v>
      </c>
      <c r="G68" s="111">
        <f ca="1">INDEX(OFFSET(_summary!$T$26,0,MATCH(MID(CELL("filename",$A$1),FIND("]",CELL("filename",$A$1))+1,255),_summary!$U$25:$AI$25,0),140,1),MATCH($A68,_summary!$U$26:$U$54,0))</f>
        <v>0</v>
      </c>
      <c r="H68" s="112">
        <f t="shared" ca="1" si="71"/>
        <v>1.7817917831272412E-3</v>
      </c>
      <c r="I68" s="112">
        <f t="shared" ca="1" si="71"/>
        <v>3.5635835662544825E-3</v>
      </c>
      <c r="J68" s="112">
        <f t="shared" ca="1" si="71"/>
        <v>5.3453753493817235E-3</v>
      </c>
      <c r="K68" s="112">
        <f t="shared" ca="1" si="71"/>
        <v>7.127167132508965E-3</v>
      </c>
      <c r="L68" s="112">
        <f t="shared" ca="1" si="71"/>
        <v>8.9089589156362056E-3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1.0690750698763447E-2</v>
      </c>
    </row>
    <row r="69" spans="1:13" x14ac:dyDescent="0.25">
      <c r="A69" t="s">
        <v>3</v>
      </c>
      <c r="B69">
        <f t="shared" si="65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>
        <f t="shared" ref="E69:F69" ca="1" si="73">D69-(D69-$G69)/($G$1-D$1)</f>
        <v>0</v>
      </c>
      <c r="F69" s="114">
        <f t="shared" ca="1" si="73"/>
        <v>0</v>
      </c>
      <c r="G69" s="111">
        <f ca="1">INDEX(OFFSET(_summary!$T$26,0,MATCH(MID(CELL("filename",$A$1),FIND("]",CELL("filename",$A$1))+1,255),_summary!$U$25:$AI$25,0),140,1),MATCH($A69,_summary!$U$26:$U$54,0))</f>
        <v>0</v>
      </c>
      <c r="H69" s="112">
        <f t="shared" ca="1" si="71"/>
        <v>5.6270956568916525E-3</v>
      </c>
      <c r="I69" s="112">
        <f t="shared" ca="1" si="71"/>
        <v>1.1254191313783307E-2</v>
      </c>
      <c r="J69" s="112">
        <f t="shared" ca="1" si="71"/>
        <v>1.6881286970674959E-2</v>
      </c>
      <c r="K69" s="112">
        <f t="shared" ca="1" si="71"/>
        <v>2.250838262756661E-2</v>
      </c>
      <c r="L69" s="112">
        <f t="shared" ca="1" si="71"/>
        <v>2.8135478284458264E-2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3.3762573941349919E-2</v>
      </c>
    </row>
    <row r="70" spans="1:13" x14ac:dyDescent="0.25">
      <c r="A70" t="s">
        <v>2</v>
      </c>
      <c r="B70">
        <f t="shared" si="65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>
        <f t="shared" ref="E70:F70" ca="1" si="74">D70-(D70-$G70)/($G$1-D$1)</f>
        <v>0</v>
      </c>
      <c r="F70" s="114">
        <f t="shared" ca="1" si="74"/>
        <v>0</v>
      </c>
      <c r="G70" s="111">
        <f ca="1">INDEX(OFFSET(_summary!$T$26,0,MATCH(MID(CELL("filename",$A$1),FIND("]",CELL("filename",$A$1))+1,255),_summary!$U$25:$AI$25,0),140,1),MATCH($A70,_summary!$U$26:$U$54,0))</f>
        <v>0</v>
      </c>
      <c r="H70" s="112">
        <f t="shared" ca="1" si="71"/>
        <v>7.8218980096218058E-3</v>
      </c>
      <c r="I70" s="112">
        <f t="shared" ca="1" si="71"/>
        <v>1.5643796019243615E-2</v>
      </c>
      <c r="J70" s="112">
        <f t="shared" ca="1" si="71"/>
        <v>2.3465694028865419E-2</v>
      </c>
      <c r="K70" s="112">
        <f t="shared" ca="1" si="71"/>
        <v>3.1287592038487223E-2</v>
      </c>
      <c r="L70" s="112">
        <f t="shared" ca="1" si="71"/>
        <v>3.9109490048109027E-2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4.6931388057730838E-2</v>
      </c>
    </row>
    <row r="71" spans="1:13" x14ac:dyDescent="0.25">
      <c r="A71" t="s">
        <v>16</v>
      </c>
      <c r="B71">
        <f t="shared" si="65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>
        <f t="shared" ref="E71:F71" ca="1" si="75">D71-(D71-$G71)/($G$1-D$1)</f>
        <v>0</v>
      </c>
      <c r="F71" s="114">
        <f t="shared" ca="1" si="75"/>
        <v>0</v>
      </c>
      <c r="G71" s="111">
        <f ca="1">INDEX(OFFSET(_summary!$T$26,0,MATCH(MID(CELL("filename",$A$1),FIND("]",CELL("filename",$A$1))+1,255),_summary!$U$25:$AI$25,0),140,1),MATCH($A71,_summary!$U$26:$U$54,0))</f>
        <v>0</v>
      </c>
      <c r="H71" s="112">
        <f t="shared" ca="1" si="71"/>
        <v>5.3187554839767099E-3</v>
      </c>
      <c r="I71" s="112">
        <f t="shared" ca="1" si="71"/>
        <v>1.0637510967953418E-2</v>
      </c>
      <c r="J71" s="112">
        <f t="shared" ca="1" si="71"/>
        <v>1.5956266451930129E-2</v>
      </c>
      <c r="K71" s="112">
        <f t="shared" ca="1" si="71"/>
        <v>2.127502193590684E-2</v>
      </c>
      <c r="L71" s="112">
        <f t="shared" ca="1" si="71"/>
        <v>2.6593777419883551E-2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3.1912532903860258E-2</v>
      </c>
    </row>
    <row r="72" spans="1:13" x14ac:dyDescent="0.25">
      <c r="A72" t="s">
        <v>15</v>
      </c>
      <c r="B72">
        <f t="shared" si="65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>
        <f t="shared" ref="E72:F72" ca="1" si="76">D72-(D72-$G72)/($G$1-D$1)</f>
        <v>0</v>
      </c>
      <c r="F72" s="114">
        <f t="shared" ca="1" si="76"/>
        <v>0</v>
      </c>
      <c r="G72" s="111">
        <f ca="1">INDEX(OFFSET(_summary!$T$26,0,MATCH(MID(CELL("filename",$A$1),FIND("]",CELL("filename",$A$1))+1,255),_summary!$U$25:$AI$25,0),140,1),MATCH($A72,_summary!$U$26:$U$54,0))</f>
        <v>0</v>
      </c>
      <c r="H72" s="112">
        <f t="shared" ca="1" si="71"/>
        <v>5.0984028331349691E-3</v>
      </c>
      <c r="I72" s="112">
        <f t="shared" ca="1" si="71"/>
        <v>1.0196805666269938E-2</v>
      </c>
      <c r="J72" s="112">
        <f t="shared" ca="1" si="71"/>
        <v>1.5295208499404907E-2</v>
      </c>
      <c r="K72" s="112">
        <f t="shared" ca="1" si="71"/>
        <v>2.0393611332539877E-2</v>
      </c>
      <c r="L72" s="112">
        <f t="shared" ca="1" si="71"/>
        <v>2.5492014165674846E-2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3.0590416998809815E-2</v>
      </c>
    </row>
    <row r="73" spans="1:13" x14ac:dyDescent="0.25">
      <c r="A73" t="s">
        <v>18</v>
      </c>
      <c r="B73">
        <f t="shared" si="65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>
        <f t="shared" ref="E73:F73" ca="1" si="77">D73-(D73-$G73)/($G$1-D$1)</f>
        <v>0</v>
      </c>
      <c r="F73" s="114">
        <f t="shared" ca="1" si="77"/>
        <v>0</v>
      </c>
      <c r="G73" s="111">
        <f ca="1">INDEX(OFFSET(_summary!$T$26,0,MATCH(MID(CELL("filename",$A$1),FIND("]",CELL("filename",$A$1))+1,255),_summary!$U$25:$AI$25,0),140,1),MATCH($A73,_summary!$U$26:$U$54,0))</f>
        <v>0</v>
      </c>
      <c r="H73" s="112">
        <f t="shared" ca="1" si="71"/>
        <v>9.7930758150291172E-3</v>
      </c>
      <c r="I73" s="112">
        <f t="shared" ca="1" si="71"/>
        <v>1.9586151630058234E-2</v>
      </c>
      <c r="J73" s="112">
        <f t="shared" ca="1" si="71"/>
        <v>2.937922744508735E-2</v>
      </c>
      <c r="K73" s="112">
        <f t="shared" ca="1" si="71"/>
        <v>3.9172303260116469E-2</v>
      </c>
      <c r="L73" s="112">
        <f t="shared" ca="1" si="71"/>
        <v>4.8965379075145588E-2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5.8758454890174699E-2</v>
      </c>
    </row>
    <row r="74" spans="1:13" x14ac:dyDescent="0.25">
      <c r="A74" t="s">
        <v>5</v>
      </c>
      <c r="B74">
        <f t="shared" si="65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>
        <f t="shared" ref="E74:F74" ca="1" si="78">D74-(D74-$G74)/($G$1-D$1)</f>
        <v>0</v>
      </c>
      <c r="F74" s="114">
        <f t="shared" ca="1" si="78"/>
        <v>0</v>
      </c>
      <c r="G74" s="111">
        <f ca="1">INDEX(OFFSET(_summary!$T$26,0,MATCH(MID(CELL("filename",$A$1),FIND("]",CELL("filename",$A$1))+1,255),_summary!$U$25:$AI$25,0),140,1),MATCH($A74,_summary!$U$26:$U$54,0))</f>
        <v>0</v>
      </c>
      <c r="H74" s="112">
        <f t="shared" ca="1" si="71"/>
        <v>6.932296805871133E-3</v>
      </c>
      <c r="I74" s="112">
        <f t="shared" ca="1" si="71"/>
        <v>1.3864593611742266E-2</v>
      </c>
      <c r="J74" s="112">
        <f t="shared" ca="1" si="71"/>
        <v>2.0796890417613401E-2</v>
      </c>
      <c r="K74" s="112">
        <f t="shared" ca="1" si="71"/>
        <v>2.7729187223484532E-2</v>
      </c>
      <c r="L74" s="112">
        <f t="shared" ca="1" si="71"/>
        <v>3.4661484029355663E-2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4.1593780835226794E-2</v>
      </c>
    </row>
    <row r="75" spans="1:13" x14ac:dyDescent="0.25">
      <c r="A75" t="s">
        <v>23</v>
      </c>
      <c r="B75">
        <f t="shared" si="65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>
        <f t="shared" ref="E75:F75" ca="1" si="79">D75-(D75-$G75)/($G$1-D$1)</f>
        <v>0</v>
      </c>
      <c r="F75" s="114">
        <f t="shared" ca="1" si="79"/>
        <v>0</v>
      </c>
      <c r="G75" s="111">
        <f ca="1">INDEX(OFFSET(_summary!$T$26,0,MATCH(MID(CELL("filename",$A$1),FIND("]",CELL("filename",$A$1))+1,255),_summary!$U$25:$AI$25,0),140,1),MATCH($A75,_summary!$U$26:$U$54,0))</f>
        <v>0</v>
      </c>
      <c r="H75" s="112">
        <f t="shared" ca="1" si="71"/>
        <v>1.9322499974620312E-3</v>
      </c>
      <c r="I75" s="112">
        <f t="shared" ca="1" si="71"/>
        <v>3.8644999949240619E-3</v>
      </c>
      <c r="J75" s="112">
        <f t="shared" ca="1" si="71"/>
        <v>5.7967499923860938E-3</v>
      </c>
      <c r="K75" s="112">
        <f t="shared" ca="1" si="71"/>
        <v>7.7289999898481248E-3</v>
      </c>
      <c r="L75" s="112">
        <f t="shared" ca="1" si="71"/>
        <v>9.6612499873101557E-3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1.1593499984772188E-2</v>
      </c>
    </row>
    <row r="76" spans="1:13" x14ac:dyDescent="0.25">
      <c r="A76" t="s">
        <v>24</v>
      </c>
      <c r="B76">
        <f t="shared" si="65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>
        <f t="shared" ref="E76:F76" ca="1" si="80">D76-(D76-$G76)/($G$1-D$1)</f>
        <v>0</v>
      </c>
      <c r="F76" s="114">
        <f t="shared" ca="1" si="80"/>
        <v>0</v>
      </c>
      <c r="G76" s="111">
        <f ca="1">INDEX(OFFSET(_summary!$T$26,0,MATCH(MID(CELL("filename",$A$1),FIND("]",CELL("filename",$A$1))+1,255),_summary!$U$25:$AI$25,0),140,1),MATCH($A76,_summary!$U$26:$U$54,0))</f>
        <v>0</v>
      </c>
      <c r="H76" s="112">
        <f t="shared" ca="1" si="71"/>
        <v>2.8146666726161455E-3</v>
      </c>
      <c r="I76" s="112">
        <f t="shared" ca="1" si="71"/>
        <v>5.6293333452322909E-3</v>
      </c>
      <c r="J76" s="112">
        <f t="shared" ca="1" si="71"/>
        <v>8.4440000178484364E-3</v>
      </c>
      <c r="K76" s="112">
        <f t="shared" ca="1" si="71"/>
        <v>1.1258666690464582E-2</v>
      </c>
      <c r="L76" s="112">
        <f t="shared" ca="1" si="71"/>
        <v>1.4073333363080727E-2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1.6888000035696873E-2</v>
      </c>
    </row>
    <row r="77" spans="1:13" x14ac:dyDescent="0.25">
      <c r="A77" t="s">
        <v>27</v>
      </c>
      <c r="B77">
        <f t="shared" si="65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>
        <f t="shared" ref="E77:F77" ca="1" si="81">D77-(D77-$G77)/($G$1-D$1)</f>
        <v>0</v>
      </c>
      <c r="F77" s="114">
        <f t="shared" ca="1" si="81"/>
        <v>0</v>
      </c>
      <c r="G77" s="111">
        <f ca="1">INDEX(OFFSET(_summary!$T$26,0,MATCH(MID(CELL("filename",$A$1),FIND("]",CELL("filename",$A$1))+1,255),_summary!$U$25:$AI$25,0),140,1),MATCH($A77,_summary!$U$26:$U$54,0))</f>
        <v>0</v>
      </c>
      <c r="H77" s="112">
        <f t="shared" ca="1" si="71"/>
        <v>8.6389730186021505E-3</v>
      </c>
      <c r="I77" s="112">
        <f t="shared" ca="1" si="71"/>
        <v>1.7277946037204304E-2</v>
      </c>
      <c r="J77" s="112">
        <f t="shared" ca="1" si="71"/>
        <v>2.5916919055806453E-2</v>
      </c>
      <c r="K77" s="112">
        <f t="shared" ca="1" si="71"/>
        <v>3.4555892074408602E-2</v>
      </c>
      <c r="L77" s="112">
        <f t="shared" ca="1" si="71"/>
        <v>4.3194865093010751E-2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5.1833838111612907E-2</v>
      </c>
    </row>
    <row r="78" spans="1:13" x14ac:dyDescent="0.25">
      <c r="A78" t="s">
        <v>29</v>
      </c>
      <c r="B78">
        <f t="shared" si="65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>
        <f t="shared" ref="E78:F78" ca="1" si="82">D78-(D78-$G78)/($G$1-D$1)</f>
        <v>0</v>
      </c>
      <c r="F78" s="114">
        <f t="shared" ca="1" si="82"/>
        <v>0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ca="1" si="71"/>
        <v>6.2288015519153632E-3</v>
      </c>
      <c r="I78" s="112">
        <f t="shared" ca="1" si="71"/>
        <v>1.2457603103830726E-2</v>
      </c>
      <c r="J78" s="112">
        <f t="shared" ca="1" si="71"/>
        <v>1.868640465574609E-2</v>
      </c>
      <c r="K78" s="112">
        <f t="shared" ca="1" si="71"/>
        <v>2.4915206207661453E-2</v>
      </c>
      <c r="L78" s="112">
        <f t="shared" ca="1" si="71"/>
        <v>3.1144007759576816E-2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3.7372809311492179E-2</v>
      </c>
    </row>
    <row r="79" spans="1:13" x14ac:dyDescent="0.25">
      <c r="A79" t="s">
        <v>8</v>
      </c>
      <c r="B79">
        <f t="shared" si="65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>
        <f t="shared" ref="E79:F79" ca="1" si="83">D79-(D79-$G79)/($G$1-D$1)</f>
        <v>0</v>
      </c>
      <c r="F79" s="114">
        <f t="shared" ca="1" si="83"/>
        <v>0</v>
      </c>
      <c r="G79" s="111">
        <f ca="1">INDEX(OFFSET(_summary!$T$26,0,MATCH(MID(CELL("filename",$A$1),FIND("]",CELL("filename",$A$1))+1,255),_summary!$U$25:$AI$25,0),140,1),MATCH($A79,_summary!$U$26:$U$54,0))</f>
        <v>0</v>
      </c>
      <c r="H79" s="112">
        <f t="shared" ca="1" si="71"/>
        <v>8.8291635274764576E-3</v>
      </c>
      <c r="I79" s="112">
        <f t="shared" ca="1" si="71"/>
        <v>1.7658327054952915E-2</v>
      </c>
      <c r="J79" s="112">
        <f t="shared" ca="1" si="71"/>
        <v>2.6487490582429375E-2</v>
      </c>
      <c r="K79" s="112">
        <f t="shared" ca="1" si="71"/>
        <v>3.531665410990583E-2</v>
      </c>
      <c r="L79" s="112">
        <f t="shared" ca="1" si="71"/>
        <v>4.414581763738229E-2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5.2974981164858749E-2</v>
      </c>
    </row>
    <row r="80" spans="1:13" x14ac:dyDescent="0.25">
      <c r="A80" t="s">
        <v>6</v>
      </c>
      <c r="B80">
        <f t="shared" si="65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>
        <f t="shared" ref="E80:F80" ca="1" si="84">D80-(D80-$G80)/($G$1-D$1)</f>
        <v>0</v>
      </c>
      <c r="F80" s="114">
        <f t="shared" ca="1" si="84"/>
        <v>0</v>
      </c>
      <c r="G80" s="111">
        <f ca="1">INDEX(OFFSET(_summary!$T$26,0,MATCH(MID(CELL("filename",$A$1),FIND("]",CELL("filename",$A$1))+1,255),_summary!$U$25:$AI$25,0),140,1),MATCH($A80,_summary!$U$26:$U$54,0))</f>
        <v>0</v>
      </c>
      <c r="H80" s="112">
        <f t="shared" ca="1" si="71"/>
        <v>9.3738364561578545E-3</v>
      </c>
      <c r="I80" s="112">
        <f t="shared" ca="1" si="71"/>
        <v>1.8747672912315709E-2</v>
      </c>
      <c r="J80" s="112">
        <f t="shared" ca="1" si="71"/>
        <v>2.812150936847356E-2</v>
      </c>
      <c r="K80" s="112">
        <f t="shared" ca="1" si="71"/>
        <v>3.7495345824631418E-2</v>
      </c>
      <c r="L80" s="112">
        <f t="shared" ca="1" si="71"/>
        <v>4.6869182280789269E-2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5.624301873694712E-2</v>
      </c>
    </row>
    <row r="81" spans="1:13" x14ac:dyDescent="0.25">
      <c r="A81" t="s">
        <v>21</v>
      </c>
      <c r="B81">
        <f t="shared" si="65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85">D81-(D81-$G81)/($G$1-D$1)</f>
        <v>0</v>
      </c>
      <c r="F81" s="114">
        <f t="shared" ca="1" si="85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ca="1" si="71"/>
        <v>2.220978193499736E-3</v>
      </c>
      <c r="I81" s="112">
        <f t="shared" ca="1" si="71"/>
        <v>4.4419563869994728E-3</v>
      </c>
      <c r="J81" s="112">
        <f t="shared" ca="1" si="71"/>
        <v>6.6629345804992083E-3</v>
      </c>
      <c r="K81" s="112">
        <f t="shared" ca="1" si="71"/>
        <v>8.8839127739989438E-3</v>
      </c>
      <c r="L81" s="112">
        <f t="shared" ca="1" si="71"/>
        <v>1.1104890967498681E-2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1.3325869160998417E-2</v>
      </c>
    </row>
    <row r="82" spans="1:13" x14ac:dyDescent="0.25">
      <c r="A82" t="s">
        <v>10</v>
      </c>
      <c r="B82">
        <f t="shared" si="65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>
        <f t="shared" ref="E82:F82" ca="1" si="86">D82-(D82-$G82)/($G$1-D$1)</f>
        <v>0</v>
      </c>
      <c r="F82" s="114">
        <f t="shared" ca="1" si="86"/>
        <v>0</v>
      </c>
      <c r="G82" s="111">
        <f ca="1">INDEX(OFFSET(_summary!$T$26,0,MATCH(MID(CELL("filename",$A$1),FIND("]",CELL("filename",$A$1))+1,255),_summary!$U$25:$AI$25,0),140,1),MATCH($A82,_summary!$U$26:$U$54,0))</f>
        <v>0</v>
      </c>
      <c r="H82" s="112">
        <f t="shared" ca="1" si="71"/>
        <v>4.1064943049838034E-3</v>
      </c>
      <c r="I82" s="112">
        <f t="shared" ca="1" si="71"/>
        <v>8.2129886099676069E-3</v>
      </c>
      <c r="J82" s="112">
        <f t="shared" ca="1" si="71"/>
        <v>1.2319482914951409E-2</v>
      </c>
      <c r="K82" s="112">
        <f t="shared" ca="1" si="71"/>
        <v>1.6425977219935214E-2</v>
      </c>
      <c r="L82" s="112">
        <f t="shared" ca="1" si="71"/>
        <v>2.0532471524919015E-2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2.4638965829902819E-2</v>
      </c>
    </row>
    <row r="83" spans="1:13" x14ac:dyDescent="0.25">
      <c r="A83" t="s">
        <v>20</v>
      </c>
      <c r="B83">
        <f t="shared" si="65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87">D83-(D83-$G83)/($G$1-D$1)</f>
        <v>0</v>
      </c>
      <c r="F83" s="114">
        <f t="shared" ca="1" si="87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98" ca="1" si="88">G83-5*(G83-$M83)/($M$1-G$1)</f>
        <v>8.6593874840530174E-3</v>
      </c>
      <c r="I83" s="112">
        <f t="shared" ca="1" si="88"/>
        <v>1.7318774968106035E-2</v>
      </c>
      <c r="J83" s="112">
        <f t="shared" ca="1" si="88"/>
        <v>2.5978162452159052E-2</v>
      </c>
      <c r="K83" s="112">
        <f t="shared" ca="1" si="88"/>
        <v>3.463754993621207E-2</v>
      </c>
      <c r="L83" s="112">
        <f t="shared" ca="1" si="88"/>
        <v>4.3296937420265087E-2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5.1956324904318105E-2</v>
      </c>
    </row>
    <row r="84" spans="1:13" x14ac:dyDescent="0.25">
      <c r="A84" t="s">
        <v>26</v>
      </c>
      <c r="B84">
        <f t="shared" si="65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>
        <f t="shared" ref="E84:F84" ca="1" si="89">D84-(D84-$G84)/($G$1-D$1)</f>
        <v>0</v>
      </c>
      <c r="F84" s="114">
        <f t="shared" ca="1" si="89"/>
        <v>0</v>
      </c>
      <c r="G84" s="111">
        <f ca="1">INDEX(OFFSET(_summary!$T$26,0,MATCH(MID(CELL("filename",$A$1),FIND("]",CELL("filename",$A$1))+1,255),_summary!$U$25:$AI$25,0),140,1),MATCH($A84,_summary!$U$26:$U$54,0))</f>
        <v>0</v>
      </c>
      <c r="H84" s="112">
        <f t="shared" ca="1" si="88"/>
        <v>2.9493732237715854E-3</v>
      </c>
      <c r="I84" s="112">
        <f t="shared" ca="1" si="88"/>
        <v>5.8987464475431708E-3</v>
      </c>
      <c r="J84" s="112">
        <f t="shared" ca="1" si="88"/>
        <v>8.848119671314757E-3</v>
      </c>
      <c r="K84" s="112">
        <f t="shared" ca="1" si="88"/>
        <v>1.1797492895086342E-2</v>
      </c>
      <c r="L84" s="112">
        <f t="shared" ca="1" si="88"/>
        <v>1.4746866118857928E-2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1.7696239342629514E-2</v>
      </c>
    </row>
    <row r="85" spans="1:13" x14ac:dyDescent="0.25">
      <c r="A85" t="s">
        <v>7</v>
      </c>
      <c r="B85">
        <f t="shared" si="65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>
        <f t="shared" ref="E85:F85" ca="1" si="90">D85-(D85-$G85)/($G$1-D$1)</f>
        <v>0</v>
      </c>
      <c r="F85" s="114">
        <f t="shared" ca="1" si="90"/>
        <v>0</v>
      </c>
      <c r="G85" s="111">
        <f ca="1">INDEX(OFFSET(_summary!$T$26,0,MATCH(MID(CELL("filename",$A$1),FIND("]",CELL("filename",$A$1))+1,255),_summary!$U$25:$AI$25,0),140,1),MATCH($A85,_summary!$U$26:$U$54,0))</f>
        <v>0</v>
      </c>
      <c r="H85" s="112">
        <f t="shared" ca="1" si="88"/>
        <v>5.2280179696314885E-3</v>
      </c>
      <c r="I85" s="112">
        <f t="shared" ca="1" si="88"/>
        <v>1.0456035939262977E-2</v>
      </c>
      <c r="J85" s="112">
        <f t="shared" ca="1" si="88"/>
        <v>1.5684053908894467E-2</v>
      </c>
      <c r="K85" s="112">
        <f t="shared" ca="1" si="88"/>
        <v>2.0912071878525954E-2</v>
      </c>
      <c r="L85" s="112">
        <f t="shared" ca="1" si="88"/>
        <v>2.6140089848157445E-2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3.1368107817788933E-2</v>
      </c>
    </row>
    <row r="86" spans="1:13" x14ac:dyDescent="0.25">
      <c r="A86" t="s">
        <v>9</v>
      </c>
      <c r="B86">
        <f t="shared" si="65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1">D86-(D86-$G86)/($G$1-D$1)</f>
        <v>0</v>
      </c>
      <c r="F86" s="114">
        <f t="shared" ca="1" si="91"/>
        <v>0</v>
      </c>
      <c r="G86" s="111">
        <f ca="1">INDEX(OFFSET(_summary!$T$26,0,MATCH(MID(CELL("filename",$A$1),FIND("]",CELL("filename",$A$1))+1,255),_summary!$U$25:$AI$25,0),140,1),MATCH($A86,_summary!$U$26:$U$54,0))</f>
        <v>0</v>
      </c>
      <c r="H86" s="112">
        <f t="shared" ca="1" si="88"/>
        <v>2.515129674960953E-4</v>
      </c>
      <c r="I86" s="112">
        <f t="shared" ca="1" si="88"/>
        <v>5.0302593499219059E-4</v>
      </c>
      <c r="J86" s="112">
        <f t="shared" ca="1" si="88"/>
        <v>7.5453890248828584E-4</v>
      </c>
      <c r="K86" s="112">
        <f t="shared" ca="1" si="88"/>
        <v>1.0060518699843812E-3</v>
      </c>
      <c r="L86" s="112">
        <f t="shared" ca="1" si="88"/>
        <v>1.2575648374804765E-3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1.5090778049765717E-3</v>
      </c>
    </row>
    <row r="87" spans="1:13" x14ac:dyDescent="0.25">
      <c r="A87" t="s">
        <v>14</v>
      </c>
      <c r="B87">
        <f t="shared" si="65"/>
        <v>3</v>
      </c>
      <c r="C87" s="114">
        <f ca="1">MAX(0,IFERROR(VLOOKUP(MID(CELL("filename",$A$1),FIND("]",CELL("filename",$A$1))+1,255)&amp;$A87,_datainput!$A$1:$AE$345,4+C$1-1990,FALSE),0))</f>
        <v>1.8654487582572991E-2</v>
      </c>
      <c r="D87" s="114">
        <f ca="1">MAX(0,IFERROR(VLOOKUP(MID(CELL("filename",$A$1),FIND("]",CELL("filename",$A$1))+1,255)&amp;$A87,_datainput!$A$1:$AE$345,4+D$1-1990,FALSE),0))</f>
        <v>1.8654487582572991E-2</v>
      </c>
      <c r="E87" s="114">
        <f t="shared" ref="E87:F87" ca="1" si="92">D87-(D87-$G87)/($G$1-D$1)</f>
        <v>1.9474024541161587E-2</v>
      </c>
      <c r="F87" s="114">
        <f t="shared" ca="1" si="92"/>
        <v>2.0293561499750184E-2</v>
      </c>
      <c r="G87" s="111">
        <f ca="1">INDEX(OFFSET(_summary!$T$26,0,MATCH(MID(CELL("filename",$A$1),FIND("]",CELL("filename",$A$1))+1,255),_summary!$U$25:$AI$25,0),140,1),MATCH($A87,_summary!$U$26:$U$54,0))</f>
        <v>2.111309845833878E-2</v>
      </c>
      <c r="H87" s="112">
        <f t="shared" ca="1" si="88"/>
        <v>2.8485908872206967E-2</v>
      </c>
      <c r="I87" s="112">
        <f t="shared" ca="1" si="88"/>
        <v>3.5858719286075154E-2</v>
      </c>
      <c r="J87" s="112">
        <f t="shared" ca="1" si="88"/>
        <v>4.3231529699943337E-2</v>
      </c>
      <c r="K87" s="112">
        <f t="shared" ca="1" si="88"/>
        <v>5.060434011381152E-2</v>
      </c>
      <c r="L87" s="112">
        <f t="shared" ca="1" si="88"/>
        <v>5.7977150527679704E-2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6.5349960941547894E-2</v>
      </c>
    </row>
    <row r="88" spans="1:13" x14ac:dyDescent="0.25">
      <c r="A88" t="s">
        <v>4</v>
      </c>
      <c r="B88">
        <f t="shared" si="65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3">D88-(D88-$G88)/($G$1-D$1)</f>
        <v>0</v>
      </c>
      <c r="F88" s="114">
        <f t="shared" ca="1" si="93"/>
        <v>0</v>
      </c>
      <c r="G88" s="111">
        <f ca="1">INDEX(OFFSET(_summary!$T$26,0,MATCH(MID(CELL("filename",$A$1),FIND("]",CELL("filename",$A$1))+1,255),_summary!$U$25:$AI$25,0),140,1),MATCH($A88,_summary!$U$26:$U$54,0))</f>
        <v>0</v>
      </c>
      <c r="H88" s="112">
        <f t="shared" ca="1" si="88"/>
        <v>8.2381728236031702E-3</v>
      </c>
      <c r="I88" s="112">
        <f t="shared" ca="1" si="88"/>
        <v>1.647634564720634E-2</v>
      </c>
      <c r="J88" s="112">
        <f t="shared" ca="1" si="88"/>
        <v>2.4714518470809511E-2</v>
      </c>
      <c r="K88" s="112">
        <f t="shared" ca="1" si="88"/>
        <v>3.2952691294412681E-2</v>
      </c>
      <c r="L88" s="112">
        <f t="shared" ca="1" si="88"/>
        <v>4.1190864118015855E-2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4.9429036941619021E-2</v>
      </c>
    </row>
    <row r="89" spans="1:13" x14ac:dyDescent="0.25">
      <c r="A89" t="s">
        <v>12</v>
      </c>
      <c r="B89">
        <f t="shared" si="65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>
        <f t="shared" ref="E89:F89" ca="1" si="94">D89-(D89-$G89)/($G$1-D$1)</f>
        <v>0</v>
      </c>
      <c r="F89" s="114">
        <f t="shared" ca="1" si="94"/>
        <v>0</v>
      </c>
      <c r="G89" s="111">
        <f ca="1">INDEX(OFFSET(_summary!$T$26,0,MATCH(MID(CELL("filename",$A$1),FIND("]",CELL("filename",$A$1))+1,255),_summary!$U$25:$AI$25,0),140,1),MATCH($A89,_summary!$U$26:$U$54,0))</f>
        <v>0</v>
      </c>
      <c r="H89" s="112">
        <f t="shared" ca="1" si="88"/>
        <v>1.0063546453930466E-2</v>
      </c>
      <c r="I89" s="112">
        <f t="shared" ca="1" si="88"/>
        <v>2.0127092907860931E-2</v>
      </c>
      <c r="J89" s="112">
        <f t="shared" ca="1" si="88"/>
        <v>3.0190639361791397E-2</v>
      </c>
      <c r="K89" s="112">
        <f t="shared" ca="1" si="88"/>
        <v>4.0254185815721863E-2</v>
      </c>
      <c r="L89" s="112">
        <f t="shared" ca="1" si="88"/>
        <v>5.0317732269652332E-2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6.0381278723582794E-2</v>
      </c>
    </row>
    <row r="90" spans="1:13" x14ac:dyDescent="0.25">
      <c r="A90" t="s">
        <v>1</v>
      </c>
      <c r="B90">
        <f t="shared" si="65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>
        <f t="shared" ref="E90:F90" ca="1" si="95">D90-(D90-$G90)/($G$1-D$1)</f>
        <v>0</v>
      </c>
      <c r="F90" s="114">
        <f t="shared" ca="1" si="95"/>
        <v>0</v>
      </c>
      <c r="G90" s="111">
        <f ca="1">INDEX(OFFSET(_summary!$T$26,0,MATCH(MID(CELL("filename",$A$1),FIND("]",CELL("filename",$A$1))+1,255),_summary!$U$25:$AI$25,0),140,1),MATCH($A90,_summary!$U$26:$U$54,0))</f>
        <v>0</v>
      </c>
      <c r="H90" s="112">
        <f t="shared" ca="1" si="88"/>
        <v>1.6400734173653862E-2</v>
      </c>
      <c r="I90" s="112">
        <f t="shared" ca="1" si="88"/>
        <v>3.2801468347307725E-2</v>
      </c>
      <c r="J90" s="112">
        <f t="shared" ca="1" si="88"/>
        <v>4.9202202520961594E-2</v>
      </c>
      <c r="K90" s="112">
        <f t="shared" ca="1" si="88"/>
        <v>6.5602936694615449E-2</v>
      </c>
      <c r="L90" s="112">
        <f t="shared" ca="1" si="88"/>
        <v>8.2003670868269318E-2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9.8404405041923187E-2</v>
      </c>
    </row>
    <row r="91" spans="1:13" x14ac:dyDescent="0.25">
      <c r="A91" t="s">
        <v>19</v>
      </c>
      <c r="B91">
        <f t="shared" si="65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>
        <f t="shared" ref="E91:F91" ca="1" si="96">D91-(D91-$G91)/($G$1-D$1)</f>
        <v>0</v>
      </c>
      <c r="F91" s="114">
        <f t="shared" ca="1" si="96"/>
        <v>0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ca="1" si="88"/>
        <v>3.9352136382047702E-3</v>
      </c>
      <c r="I91" s="112">
        <f t="shared" ca="1" si="88"/>
        <v>7.8704272764095404E-3</v>
      </c>
      <c r="J91" s="112">
        <f t="shared" ca="1" si="88"/>
        <v>1.1805640914614311E-2</v>
      </c>
      <c r="K91" s="112">
        <f t="shared" ca="1" si="88"/>
        <v>1.5740854552819081E-2</v>
      </c>
      <c r="L91" s="112">
        <f t="shared" ca="1" si="88"/>
        <v>1.9676068191023851E-2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2.3611281829228621E-2</v>
      </c>
    </row>
    <row r="92" spans="1:13" x14ac:dyDescent="0.25">
      <c r="A92" t="s">
        <v>22</v>
      </c>
      <c r="B92">
        <f t="shared" si="65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>
        <f t="shared" ref="E92:F92" ca="1" si="97">D92-(D92-$G92)/($G$1-D$1)</f>
        <v>0</v>
      </c>
      <c r="F92" s="114">
        <f t="shared" ca="1" si="97"/>
        <v>0</v>
      </c>
      <c r="G92" s="111">
        <f ca="1">INDEX(OFFSET(_summary!$T$26,0,MATCH(MID(CELL("filename",$A$1),FIND("]",CELL("filename",$A$1))+1,255),_summary!$U$25:$AI$25,0),140,1),MATCH($A92,_summary!$U$26:$U$54,0))</f>
        <v>0</v>
      </c>
      <c r="H92" s="112">
        <f t="shared" ca="1" si="88"/>
        <v>5.6186120586031434E-3</v>
      </c>
      <c r="I92" s="112">
        <f t="shared" ca="1" si="88"/>
        <v>1.1237224117206287E-2</v>
      </c>
      <c r="J92" s="112">
        <f t="shared" ca="1" si="88"/>
        <v>1.6855836175809429E-2</v>
      </c>
      <c r="K92" s="112">
        <f t="shared" ca="1" si="88"/>
        <v>2.2474448234412574E-2</v>
      </c>
      <c r="L92" s="112">
        <f t="shared" ca="1" si="88"/>
        <v>2.8093060293015715E-2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3.3711672351618857E-2</v>
      </c>
    </row>
    <row r="93" spans="1:13" x14ac:dyDescent="0.25">
      <c r="A93" t="s">
        <v>28</v>
      </c>
      <c r="B93">
        <f t="shared" si="65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>
        <f t="shared" ref="E93:F93" ca="1" si="98">D93-(D93-$G93)/($G$1-D$1)</f>
        <v>0</v>
      </c>
      <c r="F93" s="114">
        <f t="shared" ca="1" si="98"/>
        <v>0</v>
      </c>
      <c r="G93" s="111">
        <f ca="1">INDEX(OFFSET(_summary!$T$26,0,MATCH(MID(CELL("filename",$A$1),FIND("]",CELL("filename",$A$1))+1,255),_summary!$U$25:$AI$25,0),140,1),MATCH($A93,_summary!$U$26:$U$54,0))</f>
        <v>0</v>
      </c>
      <c r="H93" s="112">
        <f t="shared" ca="1" si="88"/>
        <v>1.4830883037330295E-2</v>
      </c>
      <c r="I93" s="112">
        <f t="shared" ca="1" si="88"/>
        <v>2.9661766074660589E-2</v>
      </c>
      <c r="J93" s="112">
        <f t="shared" ca="1" si="88"/>
        <v>4.4492649111990884E-2</v>
      </c>
      <c r="K93" s="112">
        <f t="shared" ca="1" si="88"/>
        <v>5.9323532149321179E-2</v>
      </c>
      <c r="L93" s="112">
        <f t="shared" ca="1" si="88"/>
        <v>7.4154415186651473E-2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8.8985298223981768E-2</v>
      </c>
    </row>
    <row r="94" spans="1:13" x14ac:dyDescent="0.25">
      <c r="A94" t="s">
        <v>13</v>
      </c>
      <c r="B94">
        <f t="shared" si="65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>
        <f t="shared" ref="E94:F94" ca="1" si="99">D94-(D94-$G94)/($G$1-D$1)</f>
        <v>0</v>
      </c>
      <c r="F94" s="114">
        <f t="shared" ca="1" si="99"/>
        <v>0</v>
      </c>
      <c r="G94" s="111">
        <f ca="1">INDEX(OFFSET(_summary!$T$26,0,MATCH(MID(CELL("filename",$A$1),FIND("]",CELL("filename",$A$1))+1,255),_summary!$U$25:$AI$25,0),140,1),MATCH($A94,_summary!$U$26:$U$54,0))</f>
        <v>0</v>
      </c>
      <c r="H94" s="112">
        <f t="shared" ca="1" si="88"/>
        <v>1.0844242776502901E-2</v>
      </c>
      <c r="I94" s="112">
        <f t="shared" ca="1" si="88"/>
        <v>2.1688485553005801E-2</v>
      </c>
      <c r="J94" s="112">
        <f t="shared" ca="1" si="88"/>
        <v>3.2532728329508702E-2</v>
      </c>
      <c r="K94" s="112">
        <f t="shared" ca="1" si="88"/>
        <v>4.3376971106011603E-2</v>
      </c>
      <c r="L94" s="112">
        <f t="shared" ca="1" si="88"/>
        <v>5.4221213882514503E-2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6.5065456659017404E-2</v>
      </c>
    </row>
    <row r="95" spans="1:13" x14ac:dyDescent="0.25">
      <c r="A95" t="s">
        <v>17</v>
      </c>
      <c r="B95">
        <f t="shared" ref="B95:B117" si="100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>
        <f t="shared" ref="E95:F95" ca="1" si="101">D95-(D95-$G95)/($G$1-D$1)</f>
        <v>0</v>
      </c>
      <c r="F95" s="114">
        <f t="shared" ca="1" si="101"/>
        <v>0</v>
      </c>
      <c r="G95" s="111">
        <f ca="1">INDEX(OFFSET(_summary!$T$26,0,MATCH(MID(CELL("filename",$A$1),FIND("]",CELL("filename",$A$1))+1,255),_summary!$U$25:$AI$25,0),140,1),MATCH($A95,_summary!$U$26:$U$54,0))</f>
        <v>0</v>
      </c>
      <c r="H95" s="112">
        <f t="shared" ca="1" si="88"/>
        <v>9.0160650058736715E-3</v>
      </c>
      <c r="I95" s="112">
        <f t="shared" ca="1" si="88"/>
        <v>1.803213001174734E-2</v>
      </c>
      <c r="J95" s="112">
        <f t="shared" ca="1" si="88"/>
        <v>2.7048195017621013E-2</v>
      </c>
      <c r="K95" s="112">
        <f t="shared" ca="1" si="88"/>
        <v>3.6064260023494686E-2</v>
      </c>
      <c r="L95" s="112">
        <f t="shared" ca="1" si="88"/>
        <v>4.5080325029368359E-2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5.4096390035242026E-2</v>
      </c>
    </row>
    <row r="96" spans="1:13" x14ac:dyDescent="0.25">
      <c r="A96" t="s">
        <v>25</v>
      </c>
      <c r="B96">
        <f t="shared" si="100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>
        <f t="shared" ref="E96:F96" ca="1" si="102">D96-(D96-$G96)/($G$1-D$1)</f>
        <v>0</v>
      </c>
      <c r="F96" s="114">
        <f t="shared" ca="1" si="102"/>
        <v>0</v>
      </c>
      <c r="G96" s="111">
        <f ca="1">INDEX(OFFSET(_summary!$T$26,0,MATCH(MID(CELL("filename",$A$1),FIND("]",CELL("filename",$A$1))+1,255),_summary!$U$25:$AI$25,0),140,1),MATCH($A96,_summary!$U$26:$U$54,0))</f>
        <v>0</v>
      </c>
      <c r="H96" s="112">
        <f t="shared" ca="1" si="88"/>
        <v>2.5496874872834416E-3</v>
      </c>
      <c r="I96" s="112">
        <f t="shared" ca="1" si="88"/>
        <v>5.0993749745668823E-3</v>
      </c>
      <c r="J96" s="112">
        <f t="shared" ca="1" si="88"/>
        <v>7.6490624618503235E-3</v>
      </c>
      <c r="K96" s="112">
        <f t="shared" ca="1" si="88"/>
        <v>1.0198749949133765E-2</v>
      </c>
      <c r="L96" s="112">
        <f t="shared" ca="1" si="88"/>
        <v>1.2748437436417206E-2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1.5298124923700649E-2</v>
      </c>
    </row>
    <row r="97" spans="1:13" x14ac:dyDescent="0.25">
      <c r="A97" t="s">
        <v>11</v>
      </c>
      <c r="B97">
        <f t="shared" si="100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>
        <f t="shared" ref="E97:F97" ca="1" si="103">D97-(D97-$G97)/($G$1-D$1)</f>
        <v>0</v>
      </c>
      <c r="F97" s="114">
        <f t="shared" ca="1" si="103"/>
        <v>0</v>
      </c>
      <c r="G97" s="111">
        <f ca="1">INDEX(OFFSET(_summary!$T$26,0,MATCH(MID(CELL("filename",$A$1),FIND("]",CELL("filename",$A$1))+1,255),_summary!$U$25:$AI$25,0),140,1),MATCH($A97,_summary!$U$26:$U$54,0))</f>
        <v>0</v>
      </c>
      <c r="H97" s="112">
        <f t="shared" ca="1" si="88"/>
        <v>3.4562588758705226E-3</v>
      </c>
      <c r="I97" s="112">
        <f t="shared" ca="1" si="88"/>
        <v>6.9125177517410444E-3</v>
      </c>
      <c r="J97" s="112">
        <f t="shared" ca="1" si="88"/>
        <v>1.0368776627611567E-2</v>
      </c>
      <c r="K97" s="112">
        <f t="shared" ca="1" si="88"/>
        <v>1.3825035503482089E-2</v>
      </c>
      <c r="L97" s="112">
        <f t="shared" ca="1" si="88"/>
        <v>1.7281294379352611E-2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2.0737553255223133E-2</v>
      </c>
    </row>
    <row r="98" spans="1:13" x14ac:dyDescent="0.25">
      <c r="A98" t="s">
        <v>3</v>
      </c>
      <c r="B98">
        <f t="shared" si="100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>
        <f t="shared" ref="E98:F98" ca="1" si="104">D98-(D98-$G98)/($G$1-D$1)</f>
        <v>0</v>
      </c>
      <c r="F98" s="114">
        <f t="shared" ca="1" si="104"/>
        <v>0</v>
      </c>
      <c r="G98" s="111">
        <f ca="1">INDEX(OFFSET(_summary!$T$26,0,MATCH(MID(CELL("filename",$A$1),FIND("]",CELL("filename",$A$1))+1,255),_summary!$U$25:$AI$25,0),140,1),MATCH($A98,_summary!$U$26:$U$54,0))</f>
        <v>0</v>
      </c>
      <c r="H98" s="112">
        <f t="shared" ca="1" si="88"/>
        <v>1.095371952378889E-2</v>
      </c>
      <c r="I98" s="112">
        <f t="shared" ca="1" si="88"/>
        <v>2.1907439047577776E-2</v>
      </c>
      <c r="J98" s="112">
        <f t="shared" ca="1" si="88"/>
        <v>3.2861158571366664E-2</v>
      </c>
      <c r="K98" s="112">
        <f t="shared" ca="1" si="88"/>
        <v>4.3814878095155552E-2</v>
      </c>
      <c r="L98" s="112">
        <f t="shared" ca="1" si="88"/>
        <v>5.476859761894444E-2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6.5722317142733327E-2</v>
      </c>
    </row>
    <row r="99" spans="1:13" x14ac:dyDescent="0.25">
      <c r="A99" t="s">
        <v>2</v>
      </c>
      <c r="B99">
        <f t="shared" si="100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>
        <f t="shared" ref="E99:F99" ca="1" si="105">D99-(D99-$G99)/($G$1-D$1)</f>
        <v>0</v>
      </c>
      <c r="F99" s="114">
        <f t="shared" ca="1" si="105"/>
        <v>0</v>
      </c>
      <c r="G99" s="111">
        <f ca="1">INDEX(OFFSET(_summary!$T$26,0,MATCH(MID(CELL("filename",$A$1),FIND("]",CELL("filename",$A$1))+1,255),_summary!$U$25:$AI$25,0),140,1),MATCH($A99,_summary!$U$26:$U$54,0))</f>
        <v>0</v>
      </c>
      <c r="H99" s="112">
        <f t="shared" ref="H99:L114" ca="1" si="106">G99-5*(G99-$M99)/($M$1-G$1)</f>
        <v>1.5127355105191873E-2</v>
      </c>
      <c r="I99" s="112">
        <f t="shared" ca="1" si="106"/>
        <v>3.0254710210383746E-2</v>
      </c>
      <c r="J99" s="112">
        <f t="shared" ca="1" si="106"/>
        <v>4.538206531557562E-2</v>
      </c>
      <c r="K99" s="112">
        <f t="shared" ca="1" si="106"/>
        <v>6.0509420420767492E-2</v>
      </c>
      <c r="L99" s="112">
        <f t="shared" ca="1" si="106"/>
        <v>7.5636775525959363E-2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9.0764130631151241E-2</v>
      </c>
    </row>
    <row r="100" spans="1:13" x14ac:dyDescent="0.25">
      <c r="A100" t="s">
        <v>16</v>
      </c>
      <c r="B100">
        <f t="shared" si="100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>
        <f t="shared" ref="E100:F100" ca="1" si="107">D100-(D100-$G100)/($G$1-D$1)</f>
        <v>0</v>
      </c>
      <c r="F100" s="114">
        <f t="shared" ca="1" si="107"/>
        <v>0</v>
      </c>
      <c r="G100" s="111">
        <f ca="1">INDEX(OFFSET(_summary!$T$26,0,MATCH(MID(CELL("filename",$A$1),FIND("]",CELL("filename",$A$1))+1,255),_summary!$U$25:$AI$25,0),140,1),MATCH($A100,_summary!$U$26:$U$54,0))</f>
        <v>0</v>
      </c>
      <c r="H100" s="112">
        <f t="shared" ca="1" si="106"/>
        <v>1.0364206287538476E-2</v>
      </c>
      <c r="I100" s="112">
        <f t="shared" ca="1" si="106"/>
        <v>2.0728412575076953E-2</v>
      </c>
      <c r="J100" s="112">
        <f t="shared" ca="1" si="106"/>
        <v>3.1092618862615429E-2</v>
      </c>
      <c r="K100" s="112">
        <f t="shared" ca="1" si="106"/>
        <v>4.1456825150153906E-2</v>
      </c>
      <c r="L100" s="112">
        <f t="shared" ca="1" si="106"/>
        <v>5.1821031437692386E-2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6.2185237725230859E-2</v>
      </c>
    </row>
    <row r="101" spans="1:13" x14ac:dyDescent="0.25">
      <c r="A101" t="s">
        <v>15</v>
      </c>
      <c r="B101">
        <f t="shared" si="100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>
        <f t="shared" ref="E101:F101" ca="1" si="108">D101-(D101-$G101)/($G$1-D$1)</f>
        <v>0</v>
      </c>
      <c r="F101" s="114">
        <f t="shared" ca="1" si="108"/>
        <v>0</v>
      </c>
      <c r="G101" s="111">
        <f ca="1">INDEX(OFFSET(_summary!$T$26,0,MATCH(MID(CELL("filename",$A$1),FIND("]",CELL("filename",$A$1))+1,255),_summary!$U$25:$AI$25,0),140,1),MATCH($A101,_summary!$U$26:$U$54,0))</f>
        <v>0</v>
      </c>
      <c r="H101" s="112">
        <f t="shared" ca="1" si="106"/>
        <v>9.7122231151793477E-3</v>
      </c>
      <c r="I101" s="112">
        <f t="shared" ca="1" si="106"/>
        <v>1.9424446230358695E-2</v>
      </c>
      <c r="J101" s="112">
        <f t="shared" ca="1" si="106"/>
        <v>2.913666934553804E-2</v>
      </c>
      <c r="K101" s="112">
        <f t="shared" ca="1" si="106"/>
        <v>3.8848892460717391E-2</v>
      </c>
      <c r="L101" s="112">
        <f t="shared" ca="1" si="106"/>
        <v>4.8561115575896735E-2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5.8273338691076079E-2</v>
      </c>
    </row>
    <row r="102" spans="1:13" x14ac:dyDescent="0.25">
      <c r="A102" t="s">
        <v>18</v>
      </c>
      <c r="B102">
        <f t="shared" si="100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>
        <f t="shared" ref="E102:F102" ca="1" si="109">D102-(D102-$G102)/($G$1-D$1)</f>
        <v>0</v>
      </c>
      <c r="F102" s="114">
        <f t="shared" ca="1" si="109"/>
        <v>0</v>
      </c>
      <c r="G102" s="111">
        <f ca="1">INDEX(OFFSET(_summary!$T$26,0,MATCH(MID(CELL("filename",$A$1),FIND("]",CELL("filename",$A$1))+1,255),_summary!$U$25:$AI$25,0),140,1),MATCH($A102,_summary!$U$26:$U$54,0))</f>
        <v>0</v>
      </c>
      <c r="H102" s="112">
        <f t="shared" ca="1" si="106"/>
        <v>1.7351844097772757E-2</v>
      </c>
      <c r="I102" s="112">
        <f t="shared" ca="1" si="106"/>
        <v>3.4703688195545521E-2</v>
      </c>
      <c r="J102" s="112">
        <f t="shared" ca="1" si="106"/>
        <v>5.2055532293318274E-2</v>
      </c>
      <c r="K102" s="112">
        <f t="shared" ca="1" si="106"/>
        <v>6.9407376391091027E-2</v>
      </c>
      <c r="L102" s="112">
        <f t="shared" ca="1" si="106"/>
        <v>8.6759220488863781E-2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0.10411106458663655</v>
      </c>
    </row>
    <row r="103" spans="1:13" x14ac:dyDescent="0.25">
      <c r="A103" t="s">
        <v>5</v>
      </c>
      <c r="B103">
        <f t="shared" si="100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>
        <f t="shared" ref="E103:F103" ca="1" si="110">D103-(D103-$G103)/($G$1-D$1)</f>
        <v>0</v>
      </c>
      <c r="F103" s="114">
        <f t="shared" ca="1" si="110"/>
        <v>0</v>
      </c>
      <c r="G103" s="111">
        <f ca="1">INDEX(OFFSET(_summary!$T$26,0,MATCH(MID(CELL("filename",$A$1),FIND("]",CELL("filename",$A$1))+1,255),_summary!$U$25:$AI$25,0),140,1),MATCH($A103,_summary!$U$26:$U$54,0))</f>
        <v>0</v>
      </c>
      <c r="H103" s="112">
        <f t="shared" ca="1" si="106"/>
        <v>1.3509091211441181E-2</v>
      </c>
      <c r="I103" s="112">
        <f t="shared" ca="1" si="106"/>
        <v>2.7018182422882363E-2</v>
      </c>
      <c r="J103" s="112">
        <f t="shared" ca="1" si="106"/>
        <v>4.0527273634323541E-2</v>
      </c>
      <c r="K103" s="112">
        <f t="shared" ca="1" si="106"/>
        <v>5.4036364845764726E-2</v>
      </c>
      <c r="L103" s="112">
        <f t="shared" ca="1" si="106"/>
        <v>6.754545605720591E-2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8.1054547268647095E-2</v>
      </c>
    </row>
    <row r="104" spans="1:13" x14ac:dyDescent="0.25">
      <c r="A104" t="s">
        <v>23</v>
      </c>
      <c r="B104">
        <f t="shared" si="100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>
        <f t="shared" ref="E104:F104" ca="1" si="111">D104-(D104-$G104)/($G$1-D$1)</f>
        <v>0</v>
      </c>
      <c r="F104" s="114">
        <f t="shared" ca="1" si="111"/>
        <v>0</v>
      </c>
      <c r="G104" s="111">
        <f ca="1">INDEX(OFFSET(_summary!$T$26,0,MATCH(MID(CELL("filename",$A$1),FIND("]",CELL("filename",$A$1))+1,255),_summary!$U$25:$AI$25,0),140,1),MATCH($A104,_summary!$U$26:$U$54,0))</f>
        <v>0</v>
      </c>
      <c r="H104" s="112">
        <f t="shared" ca="1" si="106"/>
        <v>3.6369946174284453E-3</v>
      </c>
      <c r="I104" s="112">
        <f t="shared" ca="1" si="106"/>
        <v>7.2739892348568907E-3</v>
      </c>
      <c r="J104" s="112">
        <f t="shared" ca="1" si="106"/>
        <v>1.0910983852285335E-2</v>
      </c>
      <c r="K104" s="112">
        <f t="shared" ca="1" si="106"/>
        <v>1.4547978469713781E-2</v>
      </c>
      <c r="L104" s="112">
        <f t="shared" ca="1" si="106"/>
        <v>1.8184973087142228E-2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2.182196770457067E-2</v>
      </c>
    </row>
    <row r="105" spans="1:13" x14ac:dyDescent="0.25">
      <c r="A105" t="s">
        <v>24</v>
      </c>
      <c r="B105">
        <f t="shared" si="100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>
        <f t="shared" ref="E105:F105" ca="1" si="112">D105-(D105-$G105)/($G$1-D$1)</f>
        <v>0</v>
      </c>
      <c r="F105" s="114">
        <f t="shared" ca="1" si="112"/>
        <v>0</v>
      </c>
      <c r="G105" s="111">
        <f ca="1">INDEX(OFFSET(_summary!$T$26,0,MATCH(MID(CELL("filename",$A$1),FIND("]",CELL("filename",$A$1))+1,255),_summary!$U$25:$AI$25,0),140,1),MATCH($A105,_summary!$U$26:$U$54,0))</f>
        <v>0</v>
      </c>
      <c r="H105" s="112">
        <f t="shared" ca="1" si="106"/>
        <v>4.8026246545359438E-3</v>
      </c>
      <c r="I105" s="112">
        <f t="shared" ca="1" si="106"/>
        <v>9.6052493090718859E-3</v>
      </c>
      <c r="J105" s="112">
        <f t="shared" ca="1" si="106"/>
        <v>1.4407873963607831E-2</v>
      </c>
      <c r="K105" s="112">
        <f t="shared" ca="1" si="106"/>
        <v>1.9210498618143775E-2</v>
      </c>
      <c r="L105" s="112">
        <f t="shared" ca="1" si="106"/>
        <v>2.4013123272679716E-2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2.8815747927215661E-2</v>
      </c>
    </row>
    <row r="106" spans="1:13" x14ac:dyDescent="0.25">
      <c r="A106" t="s">
        <v>27</v>
      </c>
      <c r="B106">
        <f t="shared" si="100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>
        <f t="shared" ref="E106:F106" ca="1" si="113">D106-(D106-$G106)/($G$1-D$1)</f>
        <v>0</v>
      </c>
      <c r="F106" s="114">
        <f t="shared" ca="1" si="113"/>
        <v>0</v>
      </c>
      <c r="G106" s="111">
        <f ca="1">INDEX(OFFSET(_summary!$T$26,0,MATCH(MID(CELL("filename",$A$1),FIND("]",CELL("filename",$A$1))+1,255),_summary!$U$25:$AI$25,0),140,1),MATCH($A106,_summary!$U$26:$U$54,0))</f>
        <v>0</v>
      </c>
      <c r="H106" s="112">
        <f t="shared" ca="1" si="106"/>
        <v>1.6833058016961451E-2</v>
      </c>
      <c r="I106" s="112">
        <f t="shared" ca="1" si="106"/>
        <v>3.3666116033922902E-2</v>
      </c>
      <c r="J106" s="112">
        <f t="shared" ca="1" si="106"/>
        <v>5.0499174050884353E-2</v>
      </c>
      <c r="K106" s="112">
        <f t="shared" ca="1" si="106"/>
        <v>6.7332232067845804E-2</v>
      </c>
      <c r="L106" s="112">
        <f t="shared" ca="1" si="106"/>
        <v>8.4165290084807248E-2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0.10099834810176871</v>
      </c>
    </row>
    <row r="107" spans="1:13" x14ac:dyDescent="0.25">
      <c r="A107" t="s">
        <v>29</v>
      </c>
      <c r="B107">
        <f t="shared" si="100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>
        <f t="shared" ref="E107:F107" ca="1" si="114">D107-(D107-$G107)/($G$1-D$1)</f>
        <v>0</v>
      </c>
      <c r="F107" s="114">
        <f t="shared" ca="1" si="114"/>
        <v>0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ca="1" si="106"/>
        <v>1.2138177383219683E-2</v>
      </c>
      <c r="I107" s="112">
        <f t="shared" ca="1" si="106"/>
        <v>2.4276354766439363E-2</v>
      </c>
      <c r="J107" s="112">
        <f t="shared" ca="1" si="106"/>
        <v>3.6414532149659048E-2</v>
      </c>
      <c r="K107" s="112">
        <f t="shared" ca="1" si="106"/>
        <v>4.8552709532878734E-2</v>
      </c>
      <c r="L107" s="112">
        <f t="shared" ca="1" si="106"/>
        <v>6.0690886916098419E-2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7.2829064299318097E-2</v>
      </c>
    </row>
    <row r="108" spans="1:13" x14ac:dyDescent="0.25">
      <c r="A108" t="s">
        <v>8</v>
      </c>
      <c r="B108">
        <f t="shared" si="100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>
        <f t="shared" ref="E108:F108" ca="1" si="115">D108-(D108-$G108)/($G$1-D$1)</f>
        <v>0</v>
      </c>
      <c r="F108" s="114">
        <f t="shared" ca="1" si="115"/>
        <v>0</v>
      </c>
      <c r="G108" s="111">
        <f ca="1">INDEX(OFFSET(_summary!$T$26,0,MATCH(MID(CELL("filename",$A$1),FIND("]",CELL("filename",$A$1))+1,255),_summary!$U$25:$AI$25,0),140,1),MATCH($A108,_summary!$U$26:$U$54,0))</f>
        <v>0</v>
      </c>
      <c r="H108" s="112">
        <f t="shared" ca="1" si="106"/>
        <v>1.7205396370477296E-2</v>
      </c>
      <c r="I108" s="112">
        <f t="shared" ca="1" si="106"/>
        <v>3.4410792740954592E-2</v>
      </c>
      <c r="J108" s="112">
        <f t="shared" ca="1" si="106"/>
        <v>5.1616189111431891E-2</v>
      </c>
      <c r="K108" s="112">
        <f t="shared" ca="1" si="106"/>
        <v>6.8821585481909184E-2</v>
      </c>
      <c r="L108" s="112">
        <f t="shared" ca="1" si="106"/>
        <v>8.6026981852386483E-2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0.10323237822286378</v>
      </c>
    </row>
    <row r="109" spans="1:13" x14ac:dyDescent="0.25">
      <c r="A109" t="s">
        <v>6</v>
      </c>
      <c r="B109">
        <f t="shared" si="100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>
        <f t="shared" ref="E109:F109" ca="1" si="116">D109-(D109-$G109)/($G$1-D$1)</f>
        <v>0</v>
      </c>
      <c r="F109" s="114">
        <f t="shared" ca="1" si="116"/>
        <v>0</v>
      </c>
      <c r="G109" s="111">
        <f ca="1">INDEX(OFFSET(_summary!$T$26,0,MATCH(MID(CELL("filename",$A$1),FIND("]",CELL("filename",$A$1))+1,255),_summary!$U$25:$AI$25,0),140,1),MATCH($A109,_summary!$U$26:$U$54,0))</f>
        <v>0</v>
      </c>
      <c r="H109" s="112">
        <f t="shared" ca="1" si="106"/>
        <v>1.4491406205027167E-2</v>
      </c>
      <c r="I109" s="112">
        <f t="shared" ca="1" si="106"/>
        <v>2.8982812410054334E-2</v>
      </c>
      <c r="J109" s="112">
        <f t="shared" ca="1" si="106"/>
        <v>4.3474218615081502E-2</v>
      </c>
      <c r="K109" s="112">
        <f t="shared" ca="1" si="106"/>
        <v>5.7965624820108669E-2</v>
      </c>
      <c r="L109" s="112">
        <f t="shared" ca="1" si="106"/>
        <v>7.2457031025135843E-2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8.6948437230163003E-2</v>
      </c>
    </row>
    <row r="110" spans="1:13" x14ac:dyDescent="0.25">
      <c r="A110" t="s">
        <v>21</v>
      </c>
      <c r="B110">
        <f t="shared" si="100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117">D110-(D110-$G110)/($G$1-D$1)</f>
        <v>0</v>
      </c>
      <c r="F110" s="114">
        <f t="shared" ca="1" si="117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ca="1" si="106"/>
        <v>4.3280600693841008E-3</v>
      </c>
      <c r="I110" s="112">
        <f t="shared" ca="1" si="106"/>
        <v>8.6561201387682016E-3</v>
      </c>
      <c r="J110" s="112">
        <f t="shared" ca="1" si="106"/>
        <v>1.2984180208152302E-2</v>
      </c>
      <c r="K110" s="112">
        <f t="shared" ca="1" si="106"/>
        <v>1.7312240277536403E-2</v>
      </c>
      <c r="L110" s="112">
        <f t="shared" ca="1" si="106"/>
        <v>2.1640300346920504E-2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2.5968360416304605E-2</v>
      </c>
    </row>
    <row r="111" spans="1:13" x14ac:dyDescent="0.25">
      <c r="A111" t="s">
        <v>10</v>
      </c>
      <c r="B111">
        <f t="shared" si="100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>
        <f t="shared" ref="E111:F111" ca="1" si="118">D111-(D111-$G111)/($G$1-D$1)</f>
        <v>0</v>
      </c>
      <c r="F111" s="114">
        <f t="shared" ca="1" si="118"/>
        <v>0</v>
      </c>
      <c r="G111" s="111">
        <f ca="1">INDEX(OFFSET(_summary!$T$26,0,MATCH(MID(CELL("filename",$A$1),FIND("]",CELL("filename",$A$1))+1,255),_summary!$U$25:$AI$25,0),140,1),MATCH($A111,_summary!$U$26:$U$54,0))</f>
        <v>0</v>
      </c>
      <c r="H111" s="112">
        <f t="shared" ca="1" si="106"/>
        <v>7.9600011661989638E-3</v>
      </c>
      <c r="I111" s="112">
        <f t="shared" ca="1" si="106"/>
        <v>1.5920002332397924E-2</v>
      </c>
      <c r="J111" s="112">
        <f t="shared" ca="1" si="106"/>
        <v>2.388000349859689E-2</v>
      </c>
      <c r="K111" s="112">
        <f t="shared" ca="1" si="106"/>
        <v>3.1840004664795855E-2</v>
      </c>
      <c r="L111" s="112">
        <f t="shared" ca="1" si="106"/>
        <v>3.9800005830994814E-2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4.776000699719378E-2</v>
      </c>
    </row>
    <row r="112" spans="1:13" x14ac:dyDescent="0.25">
      <c r="A112" t="s">
        <v>20</v>
      </c>
      <c r="B112">
        <f t="shared" si="100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119">D112-(D112-$G112)/($G$1-D$1)</f>
        <v>0</v>
      </c>
      <c r="F112" s="114">
        <f t="shared" ca="1" si="119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ca="1" si="106"/>
        <v>1.6678902099593374E-2</v>
      </c>
      <c r="I112" s="112">
        <f t="shared" ca="1" si="106"/>
        <v>3.3357804199186748E-2</v>
      </c>
      <c r="J112" s="112">
        <f t="shared" ca="1" si="106"/>
        <v>5.0036706298780126E-2</v>
      </c>
      <c r="K112" s="112">
        <f t="shared" ca="1" si="106"/>
        <v>6.6715608398373497E-2</v>
      </c>
      <c r="L112" s="112">
        <f t="shared" ca="1" si="106"/>
        <v>8.3394510497966867E-2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0.10007341259756025</v>
      </c>
    </row>
    <row r="113" spans="1:13" x14ac:dyDescent="0.25">
      <c r="A113" t="s">
        <v>26</v>
      </c>
      <c r="B113">
        <f t="shared" si="100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>
        <f t="shared" ref="E113:F113" ca="1" si="120">D113-(D113-$G113)/($G$1-D$1)</f>
        <v>0</v>
      </c>
      <c r="F113" s="114">
        <f t="shared" ca="1" si="120"/>
        <v>0</v>
      </c>
      <c r="G113" s="111">
        <f ca="1">INDEX(OFFSET(_summary!$T$26,0,MATCH(MID(CELL("filename",$A$1),FIND("]",CELL("filename",$A$1))+1,255),_summary!$U$25:$AI$25,0),140,1),MATCH($A113,_summary!$U$26:$U$54,0))</f>
        <v>0</v>
      </c>
      <c r="H113" s="112">
        <f t="shared" ca="1" si="106"/>
        <v>5.7424442370206203E-3</v>
      </c>
      <c r="I113" s="112">
        <f t="shared" ca="1" si="106"/>
        <v>1.1484888474041239E-2</v>
      </c>
      <c r="J113" s="112">
        <f t="shared" ca="1" si="106"/>
        <v>1.722733271106186E-2</v>
      </c>
      <c r="K113" s="112">
        <f t="shared" ca="1" si="106"/>
        <v>2.2969776948082481E-2</v>
      </c>
      <c r="L113" s="112">
        <f t="shared" ca="1" si="106"/>
        <v>2.8712221185103103E-2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3.445466542212372E-2</v>
      </c>
    </row>
    <row r="114" spans="1:13" x14ac:dyDescent="0.25">
      <c r="A114" t="s">
        <v>7</v>
      </c>
      <c r="B114">
        <f t="shared" si="100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>
        <f t="shared" ref="E114:F114" ca="1" si="121">D114-(D114-$G114)/($G$1-D$1)</f>
        <v>0</v>
      </c>
      <c r="F114" s="114">
        <f t="shared" ca="1" si="121"/>
        <v>0</v>
      </c>
      <c r="G114" s="111">
        <f ca="1">INDEX(OFFSET(_summary!$T$26,0,MATCH(MID(CELL("filename",$A$1),FIND("]",CELL("filename",$A$1))+1,255),_summary!$U$25:$AI$25,0),140,1),MATCH($A114,_summary!$U$26:$U$54,0))</f>
        <v>0</v>
      </c>
      <c r="H114" s="112">
        <f t="shared" ca="1" si="106"/>
        <v>1.0109555936221331E-2</v>
      </c>
      <c r="I114" s="112">
        <f t="shared" ca="1" si="106"/>
        <v>2.0219111872442658E-2</v>
      </c>
      <c r="J114" s="112">
        <f t="shared" ca="1" si="106"/>
        <v>3.0328667808663987E-2</v>
      </c>
      <c r="K114" s="112">
        <f t="shared" ca="1" si="106"/>
        <v>4.0438223744885315E-2</v>
      </c>
      <c r="L114" s="112">
        <f t="shared" ca="1" si="106"/>
        <v>5.0547779681106644E-2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6.0657335617327973E-2</v>
      </c>
    </row>
    <row r="115" spans="1:13" x14ac:dyDescent="0.25">
      <c r="A115" t="s">
        <v>9</v>
      </c>
      <c r="B115">
        <f t="shared" si="100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2">D115-(D115-$G115)/($G$1-D$1)</f>
        <v>0</v>
      </c>
      <c r="F115" s="114">
        <f t="shared" ca="1" si="122"/>
        <v>0</v>
      </c>
      <c r="G115" s="111">
        <f ca="1">INDEX(OFFSET(_summary!$T$26,0,MATCH(MID(CELL("filename",$A$1),FIND("]",CELL("filename",$A$1))+1,255),_summary!$U$25:$AI$25,0),140,1),MATCH($A115,_summary!$U$26:$U$54,0))</f>
        <v>0</v>
      </c>
      <c r="H115" s="112">
        <f t="shared" ref="H115:L117" ca="1" si="123">G115-5*(G115-$M115)/($M$1-G$1)</f>
        <v>4.9012783409495481E-4</v>
      </c>
      <c r="I115" s="112">
        <f t="shared" ca="1" si="123"/>
        <v>9.8025566818990962E-4</v>
      </c>
      <c r="J115" s="112">
        <f t="shared" ca="1" si="123"/>
        <v>1.4703835022848645E-3</v>
      </c>
      <c r="K115" s="112">
        <f t="shared" ca="1" si="123"/>
        <v>1.9605113363798192E-3</v>
      </c>
      <c r="L115" s="112">
        <f t="shared" ca="1" si="123"/>
        <v>2.4506391704747742E-3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2.9407670045697291E-3</v>
      </c>
    </row>
    <row r="116" spans="1:13" x14ac:dyDescent="0.25">
      <c r="A116" t="s">
        <v>14</v>
      </c>
      <c r="B116">
        <f t="shared" si="100"/>
        <v>4</v>
      </c>
      <c r="C116" s="114">
        <f ca="1">MAX(0,IFERROR(VLOOKUP(MID(CELL("filename",$A$1),FIND("]",CELL("filename",$A$1))+1,255)&amp;$A116,_datainput!$A$1:$AE$345,4+C$1-1990,FALSE),0))</f>
        <v>1.8654487582572991E-2</v>
      </c>
      <c r="D116" s="114">
        <f ca="1">MAX(0,IFERROR(VLOOKUP(MID(CELL("filename",$A$1),FIND("]",CELL("filename",$A$1))+1,255)&amp;$A116,_datainput!$A$1:$AE$345,4+D$1-1990,FALSE),0))</f>
        <v>1.8654487582572991E-2</v>
      </c>
      <c r="E116" s="114">
        <f t="shared" ref="E116:F116" ca="1" si="124">D116-(D116-$G116)/($G$1-D$1)</f>
        <v>1.9474024541161587E-2</v>
      </c>
      <c r="F116" s="114">
        <f t="shared" ca="1" si="124"/>
        <v>2.0293561499750184E-2</v>
      </c>
      <c r="G116" s="111">
        <f ca="1">INDEX(OFFSET(_summary!$T$26,0,MATCH(MID(CELL("filename",$A$1),FIND("]",CELL("filename",$A$1))+1,255),_summary!$U$25:$AI$25,0),140,1),MATCH($A116,_summary!$U$26:$U$54,0))</f>
        <v>2.111309845833878E-2</v>
      </c>
      <c r="H116" s="112">
        <f t="shared" ca="1" si="123"/>
        <v>3.5469618393062362E-2</v>
      </c>
      <c r="I116" s="112">
        <f t="shared" ca="1" si="123"/>
        <v>4.9826138327785943E-2</v>
      </c>
      <c r="J116" s="112">
        <f t="shared" ca="1" si="123"/>
        <v>6.4182658262509532E-2</v>
      </c>
      <c r="K116" s="112">
        <f t="shared" ca="1" si="123"/>
        <v>7.8539178197233106E-2</v>
      </c>
      <c r="L116" s="112">
        <f t="shared" ca="1" si="123"/>
        <v>9.2895698131956694E-2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0.10725221806668027</v>
      </c>
    </row>
    <row r="117" spans="1:13" x14ac:dyDescent="0.25">
      <c r="A117" t="s">
        <v>4</v>
      </c>
      <c r="B117">
        <f t="shared" si="100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5">D117-(D117-$G117)/($G$1-D$1)</f>
        <v>0</v>
      </c>
      <c r="F117" s="114">
        <f t="shared" ca="1" si="125"/>
        <v>0</v>
      </c>
      <c r="G117" s="111">
        <f ca="1">INDEX(OFFSET(_summary!$T$26,0,MATCH(MID(CELL("filename",$A$1),FIND("]",CELL("filename",$A$1))+1,255),_summary!$U$25:$AI$25,0),140,1),MATCH($A117,_summary!$U$26:$U$54,0))</f>
        <v>0</v>
      </c>
      <c r="H117" s="112">
        <f t="shared" ca="1" si="123"/>
        <v>1.5892708863968669E-2</v>
      </c>
      <c r="I117" s="112">
        <f t="shared" ca="1" si="123"/>
        <v>3.1785417727937339E-2</v>
      </c>
      <c r="J117" s="112">
        <f t="shared" ca="1" si="123"/>
        <v>4.7678126591906005E-2</v>
      </c>
      <c r="K117" s="112">
        <f t="shared" ca="1" si="123"/>
        <v>6.3570835455874677E-2</v>
      </c>
      <c r="L117" s="112">
        <f t="shared" ca="1" si="123"/>
        <v>7.9463544319843343E-2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9.5356253183812009E-2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2B2CB-C7D3-4ECC-A28C-895A9D9B04C8}">
  <sheetPr codeName="Sheet8"/>
  <dimension ref="A1:R117"/>
  <sheetViews>
    <sheetView workbookViewId="0">
      <selection activeCell="S10" sqref="S10"/>
    </sheetView>
  </sheetViews>
  <sheetFormatPr defaultRowHeight="15" x14ac:dyDescent="0.25"/>
  <cols>
    <col min="8" max="8" width="9.28515625" bestFit="1" customWidth="1" collapsed="1"/>
    <col min="9" max="9" width="9.5703125" bestFit="1" customWidth="1" collapsed="1"/>
    <col min="10" max="10" width="11.5703125" bestFit="1" customWidth="1" collapsed="1"/>
    <col min="11" max="11" width="12.5703125" bestFit="1" customWidth="1" collapsed="1"/>
    <col min="12" max="12" width="14.7109375" bestFit="1" customWidth="1" collapsed="1"/>
  </cols>
  <sheetData>
    <row r="1" spans="1:18" x14ac:dyDescent="0.25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25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>
        <f ca="1">D2-(D2-$G2)/($G$1-D$1)</f>
        <v>0</v>
      </c>
      <c r="F2" s="114">
        <f ca="1">E2-(E2-$G2)/($G$1-E$1)</f>
        <v>0</v>
      </c>
      <c r="G2" s="111">
        <f ca="1">INDEX(OFFSET(_summary!$T$26,0,MATCH(MID(CELL("filename",$A$1),FIND("]",CELL("filename",$A$1))+1,255),_summary!$U$25:$AI$25,0),140,1),MATCH($A2,_summary!$U$26:$U$54,0))</f>
        <v>0</v>
      </c>
      <c r="H2" s="112">
        <f ca="1">G2-5*(G2-$M2)/($M$1-G$1)</f>
        <v>1.312049005800679E-4</v>
      </c>
      <c r="I2" s="112">
        <f ca="1">H2-5*(H2-$M2)/($M$1-H$1)</f>
        <v>2.6240980116013586E-4</v>
      </c>
      <c r="J2" s="112">
        <f ca="1">I2-5*(I2-$M2)/($M$1-I$1)</f>
        <v>3.9361470174020374E-4</v>
      </c>
      <c r="K2" s="112">
        <f ca="1">J2-5*(J2-$M2)/($M$1-J$1)</f>
        <v>5.2481960232027161E-4</v>
      </c>
      <c r="L2" s="112">
        <f ca="1">K2-5*(K2-$M2)/($M$1-K$1)</f>
        <v>6.5602450290033949E-4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7.8722940348040747E-4</v>
      </c>
      <c r="N2" s="1"/>
      <c r="O2" s="1"/>
      <c r="P2" s="1"/>
      <c r="Q2" s="1"/>
      <c r="R2" s="1"/>
    </row>
    <row r="3" spans="1:18" x14ac:dyDescent="0.25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>
        <f t="shared" ref="E3:F3" ca="1" si="0">D3-(D3-$G3)/($G$1-D$1)</f>
        <v>0</v>
      </c>
      <c r="F3" s="114">
        <f t="shared" ca="1" si="0"/>
        <v>0</v>
      </c>
      <c r="G3" s="111">
        <f ca="1">INDEX(OFFSET(_summary!$T$26,0,MATCH(MID(CELL("filename",$A$1),FIND("]",CELL("filename",$A$1))+1,255),_summary!$U$25:$AI$25,0),140,1),MATCH($A3,_summary!$U$26:$U$54,0))</f>
        <v>0</v>
      </c>
      <c r="H3" s="112">
        <f t="shared" ref="H3:L3" ca="1" si="1">G3-5*(G3-$M3)/($M$1-G$1)</f>
        <v>2.2273727138399861E-4</v>
      </c>
      <c r="I3" s="112">
        <f t="shared" ca="1" si="1"/>
        <v>4.4547454276799717E-4</v>
      </c>
      <c r="J3" s="112">
        <f t="shared" ca="1" si="1"/>
        <v>6.6821181415199576E-4</v>
      </c>
      <c r="K3" s="112">
        <f t="shared" ca="1" si="1"/>
        <v>8.9094908553599434E-4</v>
      </c>
      <c r="L3" s="112">
        <f t="shared" ca="1" si="1"/>
        <v>1.1136863569199929E-3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1.3364236283039915E-3</v>
      </c>
      <c r="N3" s="1"/>
      <c r="O3" s="1"/>
      <c r="P3" s="1"/>
      <c r="Q3" s="1"/>
      <c r="R3" s="1"/>
    </row>
    <row r="4" spans="1:18" x14ac:dyDescent="0.25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>
        <f t="shared" ref="E4:F4" ca="1" si="2">D4-(D4-$G4)/($G$1-D$1)</f>
        <v>0</v>
      </c>
      <c r="F4" s="114">
        <f t="shared" ca="1" si="2"/>
        <v>0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ref="H4:L4" ca="1" si="3">G4-5*(G4-$M4)/($M$1-G$1)</f>
        <v>1.8065030762127408E-4</v>
      </c>
      <c r="I4" s="112">
        <f t="shared" ca="1" si="3"/>
        <v>3.6130061524254821E-4</v>
      </c>
      <c r="J4" s="112">
        <f t="shared" ca="1" si="3"/>
        <v>5.4195092286382228E-4</v>
      </c>
      <c r="K4" s="112">
        <f t="shared" ca="1" si="3"/>
        <v>7.226012304850963E-4</v>
      </c>
      <c r="L4" s="112">
        <f t="shared" ca="1" si="3"/>
        <v>9.0325153810637043E-4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1.0839018457276446E-3</v>
      </c>
      <c r="N4" s="1"/>
      <c r="O4" s="1"/>
      <c r="P4" s="1"/>
      <c r="Q4" s="1"/>
      <c r="R4" s="1"/>
    </row>
    <row r="5" spans="1:18" x14ac:dyDescent="0.25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>
        <f t="shared" ref="E5:F5" ca="1" si="4">D5-(D5-$G5)/($G$1-D$1)</f>
        <v>0</v>
      </c>
      <c r="F5" s="114">
        <f t="shared" ca="1" si="4"/>
        <v>0</v>
      </c>
      <c r="G5" s="111">
        <f ca="1">INDEX(OFFSET(_summary!$T$26,0,MATCH(MID(CELL("filename",$A$1),FIND("]",CELL("filename",$A$1))+1,255),_summary!$U$25:$AI$25,0),140,1),MATCH($A5,_summary!$U$26:$U$54,0))</f>
        <v>0</v>
      </c>
      <c r="H5" s="112">
        <f t="shared" ref="H5:L5" ca="1" si="5">G5-5*(G5-$M5)/($M$1-G$1)</f>
        <v>6.066526543487497E-5</v>
      </c>
      <c r="I5" s="112">
        <f t="shared" ca="1" si="5"/>
        <v>1.2133053086974994E-4</v>
      </c>
      <c r="J5" s="112">
        <f t="shared" ca="1" si="5"/>
        <v>1.819957963046249E-4</v>
      </c>
      <c r="K5" s="112">
        <f t="shared" ca="1" si="5"/>
        <v>2.4266106173949988E-4</v>
      </c>
      <c r="L5" s="112">
        <f t="shared" ca="1" si="5"/>
        <v>3.0332632717437486E-4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3.6399159260924984E-4</v>
      </c>
      <c r="N5" s="1"/>
      <c r="O5" s="1"/>
      <c r="P5" s="1"/>
      <c r="Q5" s="1"/>
      <c r="R5" s="1"/>
    </row>
    <row r="6" spans="1:18" x14ac:dyDescent="0.25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1.2481711649634131E-2</v>
      </c>
      <c r="D6" s="114">
        <f ca="1">MAX(0,IFERROR(VLOOKUP(MID(CELL("filename",$A$1),FIND("]",CELL("filename",$A$1))+1,255)&amp;$A6,_datainput!$A$1:$AE$345,4+D$1-1990,FALSE),0))</f>
        <v>1.2046131720675675E-2</v>
      </c>
      <c r="E6" s="114">
        <f t="shared" ref="E6:F6" ca="1" si="6">D6-(D6-$G6)/($G$1-D$1)</f>
        <v>1.2435573451145928E-2</v>
      </c>
      <c r="F6" s="114">
        <f t="shared" ca="1" si="6"/>
        <v>1.2825015181616179E-2</v>
      </c>
      <c r="G6" s="111">
        <f ca="1">INDEX(OFFSET(_summary!$T$26,0,MATCH(MID(CELL("filename",$A$1),FIND("]",CELL("filename",$A$1))+1,255),_summary!$U$25:$AI$25,0),140,1),MATCH($A6,_summary!$U$26:$U$54,0))</f>
        <v>1.3214456912086432E-2</v>
      </c>
      <c r="H6" s="112">
        <f t="shared" ref="H6:L6" ca="1" si="7">G6-5*(G6-$M6)/($M$1-G$1)</f>
        <v>1.3457287301687534E-2</v>
      </c>
      <c r="I6" s="112">
        <f t="shared" ca="1" si="7"/>
        <v>1.3700117691288637E-2</v>
      </c>
      <c r="J6" s="112">
        <f t="shared" ca="1" si="7"/>
        <v>1.3942948080889739E-2</v>
      </c>
      <c r="K6" s="112">
        <f t="shared" ca="1" si="7"/>
        <v>1.418577847049084E-2</v>
      </c>
      <c r="L6" s="112">
        <f t="shared" ca="1" si="7"/>
        <v>1.4428608860091941E-2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1.4671439249693044E-2</v>
      </c>
    </row>
    <row r="7" spans="1:18" x14ac:dyDescent="0.25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>
        <f t="shared" ref="E7:F7" ca="1" si="8">D7-(D7-$G7)/($G$1-D$1)</f>
        <v>0</v>
      </c>
      <c r="F7" s="114">
        <f t="shared" ca="1" si="8"/>
        <v>0</v>
      </c>
      <c r="G7" s="111">
        <f ca="1">INDEX(OFFSET(_summary!$T$26,0,MATCH(MID(CELL("filename",$A$1),FIND("]",CELL("filename",$A$1))+1,255),_summary!$U$25:$AI$25,0),140,1),MATCH($A7,_summary!$U$26:$U$54,0))</f>
        <v>0</v>
      </c>
      <c r="H7" s="112">
        <f t="shared" ref="H7:L7" ca="1" si="9">G7-5*(G7-$M7)/($M$1-G$1)</f>
        <v>2.7021469502787533E-4</v>
      </c>
      <c r="I7" s="112">
        <f t="shared" ca="1" si="9"/>
        <v>5.4042939005575076E-4</v>
      </c>
      <c r="J7" s="112">
        <f t="shared" ca="1" si="9"/>
        <v>8.1064408508362603E-4</v>
      </c>
      <c r="K7" s="112">
        <f t="shared" ca="1" si="9"/>
        <v>1.0808587801115013E-3</v>
      </c>
      <c r="L7" s="112">
        <f t="shared" ca="1" si="9"/>
        <v>1.3510734751393766E-3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1.6212881701672521E-3</v>
      </c>
    </row>
    <row r="8" spans="1:18" x14ac:dyDescent="0.25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>
        <f t="shared" ref="E8:F8" ca="1" si="10">D8-(D8-$G8)/($G$1-D$1)</f>
        <v>0</v>
      </c>
      <c r="F8" s="114">
        <f t="shared" ca="1" si="10"/>
        <v>0</v>
      </c>
      <c r="G8" s="111">
        <f ca="1">INDEX(OFFSET(_summary!$T$26,0,MATCH(MID(CELL("filename",$A$1),FIND("]",CELL("filename",$A$1))+1,255),_summary!$U$25:$AI$25,0),140,1),MATCH($A8,_summary!$U$26:$U$54,0))</f>
        <v>0</v>
      </c>
      <c r="H8" s="112">
        <f t="shared" ref="H8:L8" ca="1" si="11">G8-5*(G8-$M8)/($M$1-G$1)</f>
        <v>1.0551039887979546E-4</v>
      </c>
      <c r="I8" s="112">
        <f t="shared" ca="1" si="11"/>
        <v>2.1102079775959094E-4</v>
      </c>
      <c r="J8" s="112">
        <f t="shared" ca="1" si="11"/>
        <v>3.1653119663938641E-4</v>
      </c>
      <c r="K8" s="112">
        <f t="shared" ca="1" si="11"/>
        <v>4.2204159551918188E-4</v>
      </c>
      <c r="L8" s="112">
        <f t="shared" ca="1" si="11"/>
        <v>5.2755199439897735E-4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6.3306239327877282E-4</v>
      </c>
    </row>
    <row r="9" spans="1:18" x14ac:dyDescent="0.25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>
        <f t="shared" ref="E9:F9" ca="1" si="12">D9-(D9-$G9)/($G$1-D$1)</f>
        <v>0</v>
      </c>
      <c r="F9" s="114">
        <f t="shared" ca="1" si="12"/>
        <v>0</v>
      </c>
      <c r="G9" s="111">
        <f ca="1">INDEX(OFFSET(_summary!$T$26,0,MATCH(MID(CELL("filename",$A$1),FIND("]",CELL("filename",$A$1))+1,255),_summary!$U$25:$AI$25,0),140,1),MATCH($A9,_summary!$U$26:$U$54,0))</f>
        <v>0</v>
      </c>
      <c r="H9" s="112">
        <f t="shared" ref="H9:L9" ca="1" si="13">G9-5*(G9-$M9)/($M$1-G$1)</f>
        <v>4.2490268640998615E-5</v>
      </c>
      <c r="I9" s="112">
        <f t="shared" ca="1" si="13"/>
        <v>8.4980537281997229E-5</v>
      </c>
      <c r="J9" s="112">
        <f t="shared" ca="1" si="13"/>
        <v>1.2747080592299584E-4</v>
      </c>
      <c r="K9" s="112">
        <f t="shared" ca="1" si="13"/>
        <v>1.6996107456399446E-4</v>
      </c>
      <c r="L9" s="112">
        <f t="shared" ca="1" si="13"/>
        <v>2.1245134320499307E-4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2.5494161184599169E-4</v>
      </c>
    </row>
    <row r="10" spans="1:18" x14ac:dyDescent="0.25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>
        <f t="shared" ref="E10:F10" ca="1" si="14">D10-(D10-$G10)/($G$1-D$1)</f>
        <v>0</v>
      </c>
      <c r="F10" s="114">
        <f t="shared" ca="1" si="14"/>
        <v>0</v>
      </c>
      <c r="G10" s="111">
        <f ca="1">INDEX(OFFSET(_summary!$T$26,0,MATCH(MID(CELL("filename",$A$1),FIND("]",CELL("filename",$A$1))+1,255),_summary!$U$25:$AI$25,0),140,1),MATCH($A10,_summary!$U$26:$U$54,0))</f>
        <v>0</v>
      </c>
      <c r="H10" s="112">
        <f t="shared" ref="H10:L10" ca="1" si="15">G10-5*(G10-$M10)/($M$1-G$1)</f>
        <v>6.0274402800775792E-5</v>
      </c>
      <c r="I10" s="112">
        <f t="shared" ca="1" si="15"/>
        <v>1.2054880560155158E-4</v>
      </c>
      <c r="J10" s="112">
        <f t="shared" ca="1" si="15"/>
        <v>1.8082320840232739E-4</v>
      </c>
      <c r="K10" s="112">
        <f t="shared" ca="1" si="15"/>
        <v>2.4109761120310317E-4</v>
      </c>
      <c r="L10" s="112">
        <f t="shared" ca="1" si="15"/>
        <v>3.0137201400387895E-4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3.6164641680465473E-4</v>
      </c>
    </row>
    <row r="11" spans="1:18" x14ac:dyDescent="0.25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>
        <f t="shared" ref="E11:F11" ca="1" si="16">D11-(D11-$G11)/($G$1-D$1)</f>
        <v>0</v>
      </c>
      <c r="F11" s="114">
        <f t="shared" ca="1" si="16"/>
        <v>0</v>
      </c>
      <c r="G11" s="111">
        <f ca="1">INDEX(OFFSET(_summary!$T$26,0,MATCH(MID(CELL("filename",$A$1),FIND("]",CELL("filename",$A$1))+1,255),_summary!$U$25:$AI$25,0),140,1),MATCH($A11,_summary!$U$26:$U$54,0))</f>
        <v>0</v>
      </c>
      <c r="H11" s="112">
        <f t="shared" ref="H11:L11" ca="1" si="17">G11-5*(G11-$M11)/($M$1-G$1)</f>
        <v>1.2816761997339006E-4</v>
      </c>
      <c r="I11" s="112">
        <f t="shared" ca="1" si="17"/>
        <v>2.5633523994678011E-4</v>
      </c>
      <c r="J11" s="112">
        <f t="shared" ca="1" si="17"/>
        <v>3.8450285992017017E-4</v>
      </c>
      <c r="K11" s="112">
        <f t="shared" ca="1" si="17"/>
        <v>5.1267047989356023E-4</v>
      </c>
      <c r="L11" s="112">
        <f t="shared" ca="1" si="17"/>
        <v>6.4083809986695034E-4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7.6900571984034034E-4</v>
      </c>
    </row>
    <row r="12" spans="1:18" x14ac:dyDescent="0.25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9.2307088565720362E-4</v>
      </c>
      <c r="D12" s="114">
        <f ca="1">MAX(0,IFERROR(VLOOKUP(MID(CELL("filename",$A$1),FIND("]",CELL("filename",$A$1))+1,255)&amp;$A12,_datainput!$A$1:$AE$345,4+D$1-1990,FALSE),0))</f>
        <v>8.3106468121626066E-4</v>
      </c>
      <c r="E12" s="114">
        <f t="shared" ref="E12:F12" ca="1" si="18">D12-(D12-$G12)/($G$1-D$1)</f>
        <v>7.4610525866947966E-4</v>
      </c>
      <c r="F12" s="114">
        <f t="shared" ca="1" si="18"/>
        <v>6.6114583612269867E-4</v>
      </c>
      <c r="G12" s="111">
        <f ca="1">INDEX(OFFSET(_summary!$T$26,0,MATCH(MID(CELL("filename",$A$1),FIND("]",CELL("filename",$A$1))+1,255),_summary!$U$25:$AI$25,0),140,1),MATCH($A12,_summary!$U$26:$U$54,0))</f>
        <v>5.7618641357591767E-4</v>
      </c>
      <c r="H12" s="112">
        <f t="shared" ref="H12:L12" ca="1" si="19">G12-5*(G12-$M12)/($M$1-G$1)</f>
        <v>7.7306694381854956E-4</v>
      </c>
      <c r="I12" s="112">
        <f t="shared" ca="1" si="19"/>
        <v>9.6994747406118145E-4</v>
      </c>
      <c r="J12" s="112">
        <f t="shared" ca="1" si="19"/>
        <v>1.1668280043038133E-3</v>
      </c>
      <c r="K12" s="112">
        <f t="shared" ca="1" si="19"/>
        <v>1.3637085345464452E-3</v>
      </c>
      <c r="L12" s="112">
        <f t="shared" ca="1" si="19"/>
        <v>1.5605890647890771E-3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1.7574695950317092E-3</v>
      </c>
    </row>
    <row r="13" spans="1:18" x14ac:dyDescent="0.25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>
        <f t="shared" ref="E13:F13" ca="1" si="20">D13-(D13-$G13)/($G$1-D$1)</f>
        <v>2.6663123531134702E-5</v>
      </c>
      <c r="F13" s="114">
        <f t="shared" ca="1" si="20"/>
        <v>5.3326247062269403E-5</v>
      </c>
      <c r="G13" s="111">
        <f ca="1">INDEX(OFFSET(_summary!$T$26,0,MATCH(MID(CELL("filename",$A$1),FIND("]",CELL("filename",$A$1))+1,255),_summary!$U$25:$AI$25,0),140,1),MATCH($A13,_summary!$U$26:$U$54,0))</f>
        <v>7.9989370593404105E-5</v>
      </c>
      <c r="H13" s="112">
        <f t="shared" ref="H13:L13" ca="1" si="21">G13-5*(G13-$M13)/($M$1-G$1)</f>
        <v>2.4928112296294388E-4</v>
      </c>
      <c r="I13" s="112">
        <f t="shared" ca="1" si="21"/>
        <v>4.1857287533248366E-4</v>
      </c>
      <c r="J13" s="112">
        <f t="shared" ca="1" si="21"/>
        <v>5.878646277020234E-4</v>
      </c>
      <c r="K13" s="112">
        <f t="shared" ca="1" si="21"/>
        <v>7.5715638007156324E-4</v>
      </c>
      <c r="L13" s="112">
        <f t="shared" ca="1" si="21"/>
        <v>9.2644813244110308E-4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1.0957398848106428E-3</v>
      </c>
    </row>
    <row r="14" spans="1:18" x14ac:dyDescent="0.25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>
        <f t="shared" ref="E14:F14" ca="1" si="22">D14-(D14-$G14)/($G$1-D$1)</f>
        <v>0</v>
      </c>
      <c r="F14" s="114">
        <f t="shared" ca="1" si="22"/>
        <v>0</v>
      </c>
      <c r="G14" s="111">
        <f ca="1">INDEX(OFFSET(_summary!$T$26,0,MATCH(MID(CELL("filename",$A$1),FIND("]",CELL("filename",$A$1))+1,255),_summary!$U$25:$AI$25,0),140,1),MATCH($A14,_summary!$U$26:$U$54,0))</f>
        <v>0</v>
      </c>
      <c r="H14" s="112">
        <f t="shared" ref="H14:L14" ca="1" si="23">G14-5*(G14-$M14)/($M$1-G$1)</f>
        <v>1.1064529969258228E-4</v>
      </c>
      <c r="I14" s="112">
        <f t="shared" ca="1" si="23"/>
        <v>2.2129059938516454E-4</v>
      </c>
      <c r="J14" s="112">
        <f t="shared" ca="1" si="23"/>
        <v>3.3193589907774682E-4</v>
      </c>
      <c r="K14" s="112">
        <f t="shared" ca="1" si="23"/>
        <v>4.4258119877032913E-4</v>
      </c>
      <c r="L14" s="112">
        <f t="shared" ca="1" si="23"/>
        <v>5.5322649846291144E-4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6.6387179815549364E-4</v>
      </c>
    </row>
    <row r="15" spans="1:18" x14ac:dyDescent="0.25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>
        <f t="shared" ref="E15:F15" ca="1" si="24">D15-(D15-$G15)/($G$1-D$1)</f>
        <v>0</v>
      </c>
      <c r="F15" s="114">
        <f t="shared" ca="1" si="24"/>
        <v>0</v>
      </c>
      <c r="G15" s="111">
        <f ca="1">INDEX(OFFSET(_summary!$T$26,0,MATCH(MID(CELL("filename",$A$1),FIND("]",CELL("filename",$A$1))+1,255),_summary!$U$25:$AI$25,0),140,1),MATCH($A15,_summary!$U$26:$U$54,0))</f>
        <v>0</v>
      </c>
      <c r="H15" s="112">
        <f t="shared" ref="H15:L15" ca="1" si="25">G15-5*(G15-$M15)/($M$1-G$1)</f>
        <v>4.1906675893762076E-4</v>
      </c>
      <c r="I15" s="112">
        <f t="shared" ca="1" si="25"/>
        <v>8.3813351787524141E-4</v>
      </c>
      <c r="J15" s="112">
        <f t="shared" ca="1" si="25"/>
        <v>1.2572002768128621E-3</v>
      </c>
      <c r="K15" s="112">
        <f t="shared" ca="1" si="25"/>
        <v>1.6762670357504828E-3</v>
      </c>
      <c r="L15" s="112">
        <f t="shared" ca="1" si="25"/>
        <v>2.0953337946881035E-3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2.5144005536257242E-3</v>
      </c>
    </row>
    <row r="16" spans="1:18" x14ac:dyDescent="0.25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4.7752326515602309E-5</v>
      </c>
      <c r="D16" s="114">
        <f ca="1">MAX(0,IFERROR(VLOOKUP(MID(CELL("filename",$A$1),FIND("]",CELL("filename",$A$1))+1,255)&amp;$A16,_datainput!$A$1:$AE$345,4+D$1-1990,FALSE),0))</f>
        <v>4.6449779197749694E-5</v>
      </c>
      <c r="E16" s="114">
        <f t="shared" ref="E16:F16" ca="1" si="26">D16-(D16-$G16)/($G$1-D$1)</f>
        <v>5.4115118898130707E-5</v>
      </c>
      <c r="F16" s="114">
        <f t="shared" ca="1" si="26"/>
        <v>6.1780458598511713E-5</v>
      </c>
      <c r="G16" s="111">
        <f ca="1">INDEX(OFFSET(_summary!$T$26,0,MATCH(MID(CELL("filename",$A$1),FIND("]",CELL("filename",$A$1))+1,255),_summary!$U$25:$AI$25,0),140,1),MATCH($A16,_summary!$U$26:$U$54,0))</f>
        <v>6.9445798298892726E-5</v>
      </c>
      <c r="H16" s="112">
        <f t="shared" ref="H16:L16" ca="1" si="27">G16-5*(G16-$M16)/($M$1-G$1)</f>
        <v>1.9784968386697888E-4</v>
      </c>
      <c r="I16" s="112">
        <f t="shared" ca="1" si="27"/>
        <v>3.2625356943506505E-4</v>
      </c>
      <c r="J16" s="112">
        <f t="shared" ca="1" si="27"/>
        <v>4.5465745500315117E-4</v>
      </c>
      <c r="K16" s="112">
        <f t="shared" ca="1" si="27"/>
        <v>5.830613405712374E-4</v>
      </c>
      <c r="L16" s="112">
        <f t="shared" ca="1" si="27"/>
        <v>7.1146522613932351E-4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8.3986911170740963E-4</v>
      </c>
    </row>
    <row r="17" spans="1:13" x14ac:dyDescent="0.25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>
        <f t="shared" ref="E17:F17" ca="1" si="28">D17-(D17-$G17)/($G$1-D$1)</f>
        <v>0</v>
      </c>
      <c r="F17" s="114">
        <f t="shared" ca="1" si="28"/>
        <v>0</v>
      </c>
      <c r="G17" s="111">
        <f ca="1">INDEX(OFFSET(_summary!$T$26,0,MATCH(MID(CELL("filename",$A$1),FIND("]",CELL("filename",$A$1))+1,255),_summary!$U$25:$AI$25,0),140,1),MATCH($A17,_summary!$U$26:$U$54,0))</f>
        <v>0</v>
      </c>
      <c r="H17" s="112">
        <f t="shared" ref="H17:L17" ca="1" si="29">G17-5*(G17-$M17)/($M$1-G$1)</f>
        <v>5.3799615521319302E-5</v>
      </c>
      <c r="I17" s="112">
        <f t="shared" ca="1" si="29"/>
        <v>1.075992310426386E-4</v>
      </c>
      <c r="J17" s="112">
        <f t="shared" ca="1" si="29"/>
        <v>1.6139884656395792E-4</v>
      </c>
      <c r="K17" s="112">
        <f t="shared" ca="1" si="29"/>
        <v>2.1519846208527721E-4</v>
      </c>
      <c r="L17" s="112">
        <f t="shared" ca="1" si="29"/>
        <v>2.689980776065965E-4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3.2279769312791579E-4</v>
      </c>
    </row>
    <row r="18" spans="1:13" x14ac:dyDescent="0.25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>
        <f t="shared" ref="E18:F18" ca="1" si="30">D18-(D18-$G18)/($G$1-D$1)</f>
        <v>0</v>
      </c>
      <c r="F18" s="114">
        <f t="shared" ca="1" si="30"/>
        <v>0</v>
      </c>
      <c r="G18" s="111">
        <f ca="1">INDEX(OFFSET(_summary!$T$26,0,MATCH(MID(CELL("filename",$A$1),FIND("]",CELL("filename",$A$1))+1,255),_summary!$U$25:$AI$25,0),140,1),MATCH($A18,_summary!$U$26:$U$54,0))</f>
        <v>0</v>
      </c>
      <c r="H18" s="112">
        <f t="shared" ref="H18:L18" ca="1" si="31">G18-5*(G18-$M18)/($M$1-G$1)</f>
        <v>1.2221916456136054E-4</v>
      </c>
      <c r="I18" s="112">
        <f t="shared" ca="1" si="31"/>
        <v>2.4443832912272108E-4</v>
      </c>
      <c r="J18" s="112">
        <f t="shared" ca="1" si="31"/>
        <v>3.6665749368408162E-4</v>
      </c>
      <c r="K18" s="112">
        <f t="shared" ca="1" si="31"/>
        <v>4.8887665824544216E-4</v>
      </c>
      <c r="L18" s="112">
        <f t="shared" ca="1" si="31"/>
        <v>6.110958228068027E-4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7.3331498736816324E-4</v>
      </c>
    </row>
    <row r="19" spans="1:13" x14ac:dyDescent="0.25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>
        <f t="shared" ref="E19:F19" ca="1" si="32">D19-(D19-$G19)/($G$1-D$1)</f>
        <v>0</v>
      </c>
      <c r="F19" s="114">
        <f t="shared" ca="1" si="32"/>
        <v>0</v>
      </c>
      <c r="G19" s="111">
        <f ca="1">INDEX(OFFSET(_summary!$T$26,0,MATCH(MID(CELL("filename",$A$1),FIND("]",CELL("filename",$A$1))+1,255),_summary!$U$25:$AI$25,0),140,1),MATCH($A19,_summary!$U$26:$U$54,0))</f>
        <v>0</v>
      </c>
      <c r="H19" s="112">
        <f t="shared" ref="H19:L19" ca="1" si="33">G19-5*(G19-$M19)/($M$1-G$1)</f>
        <v>2.1791073117046131E-4</v>
      </c>
      <c r="I19" s="112">
        <f t="shared" ca="1" si="33"/>
        <v>4.3582146234092263E-4</v>
      </c>
      <c r="J19" s="112">
        <f t="shared" ca="1" si="33"/>
        <v>6.5373219351138397E-4</v>
      </c>
      <c r="K19" s="112">
        <f t="shared" ca="1" si="33"/>
        <v>8.7164292468184525E-4</v>
      </c>
      <c r="L19" s="112">
        <f t="shared" ca="1" si="33"/>
        <v>1.0895536558523065E-3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1.3074643870227679E-3</v>
      </c>
    </row>
    <row r="20" spans="1:13" x14ac:dyDescent="0.25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>
        <f t="shared" ref="E20:F20" ca="1" si="34">D20-(D20-$G20)/($G$1-D$1)</f>
        <v>0</v>
      </c>
      <c r="F20" s="114">
        <f t="shared" ca="1" si="34"/>
        <v>0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ref="H20:L20" ca="1" si="35">G20-5*(G20-$M20)/($M$1-G$1)</f>
        <v>1.209575173480655E-4</v>
      </c>
      <c r="I20" s="112">
        <f t="shared" ca="1" si="35"/>
        <v>2.4191503469613097E-4</v>
      </c>
      <c r="J20" s="112">
        <f t="shared" ca="1" si="35"/>
        <v>3.6287255204419647E-4</v>
      </c>
      <c r="K20" s="112">
        <f t="shared" ca="1" si="35"/>
        <v>4.8383006939226199E-4</v>
      </c>
      <c r="L20" s="112">
        <f t="shared" ca="1" si="35"/>
        <v>6.0478758674032752E-4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7.2574510408839293E-4</v>
      </c>
    </row>
    <row r="21" spans="1:13" x14ac:dyDescent="0.25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>
        <f t="shared" ref="E21:F21" ca="1" si="36">D21-(D21-$G21)/($G$1-D$1)</f>
        <v>0</v>
      </c>
      <c r="F21" s="114">
        <f t="shared" ca="1" si="36"/>
        <v>0</v>
      </c>
      <c r="G21" s="111">
        <f ca="1">INDEX(OFFSET(_summary!$T$26,0,MATCH(MID(CELL("filename",$A$1),FIND("]",CELL("filename",$A$1))+1,255),_summary!$U$25:$AI$25,0),140,1),MATCH($A21,_summary!$U$26:$U$54,0))</f>
        <v>0</v>
      </c>
      <c r="H21" s="112">
        <f t="shared" ref="H21:L21" ca="1" si="37">G21-5*(G21-$M21)/($M$1-G$1)</f>
        <v>1.5120052165712905E-4</v>
      </c>
      <c r="I21" s="112">
        <f t="shared" ca="1" si="37"/>
        <v>3.024010433142581E-4</v>
      </c>
      <c r="J21" s="112">
        <f t="shared" ca="1" si="37"/>
        <v>4.5360156497138715E-4</v>
      </c>
      <c r="K21" s="112">
        <f t="shared" ca="1" si="37"/>
        <v>6.048020866285162E-4</v>
      </c>
      <c r="L21" s="112">
        <f t="shared" ca="1" si="37"/>
        <v>7.5600260828564525E-4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9.0720312994277429E-4</v>
      </c>
    </row>
    <row r="22" spans="1:13" x14ac:dyDescent="0.25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1.6993263807449082E-3</v>
      </c>
      <c r="D22" s="114">
        <f ca="1">MAX(0,IFERROR(VLOOKUP(MID(CELL("filename",$A$1),FIND("]",CELL("filename",$A$1))+1,255)&amp;$A22,_datainput!$A$1:$AE$345,4+D$1-1990,FALSE),0))</f>
        <v>1.7065869146949265E-3</v>
      </c>
      <c r="E22" s="114">
        <f t="shared" ref="E22:F22" ca="1" si="38">D22-(D22-$G22)/($G$1-D$1)</f>
        <v>1.563692751305031E-3</v>
      </c>
      <c r="F22" s="114">
        <f t="shared" ca="1" si="38"/>
        <v>1.4207985879151354E-3</v>
      </c>
      <c r="G22" s="111">
        <f ca="1">INDEX(OFFSET(_summary!$T$26,0,MATCH(MID(CELL("filename",$A$1),FIND("]",CELL("filename",$A$1))+1,255),_summary!$U$25:$AI$25,0),140,1),MATCH($A22,_summary!$U$26:$U$54,0))</f>
        <v>1.2779044245252397E-3</v>
      </c>
      <c r="H22" s="112">
        <f t="shared" ref="H22:L22" ca="1" si="39">G22-5*(G22-$M22)/($M$1-G$1)</f>
        <v>1.8366441468802585E-3</v>
      </c>
      <c r="I22" s="112">
        <f t="shared" ca="1" si="39"/>
        <v>2.3953838692352771E-3</v>
      </c>
      <c r="J22" s="112">
        <f t="shared" ca="1" si="39"/>
        <v>2.9541235915902958E-3</v>
      </c>
      <c r="K22" s="112">
        <f t="shared" ca="1" si="39"/>
        <v>3.5128633139453144E-3</v>
      </c>
      <c r="L22" s="112">
        <f t="shared" ca="1" si="39"/>
        <v>4.0716030363003334E-3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4.630342758655352E-3</v>
      </c>
    </row>
    <row r="23" spans="1:13" x14ac:dyDescent="0.25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40">D23-(D23-$G23)/($G$1-D$1)</f>
        <v>0</v>
      </c>
      <c r="F23" s="114">
        <f t="shared" ca="1" si="40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ref="H23:L23" ca="1" si="41">G23-5*(G23-$M23)/($M$1-G$1)</f>
        <v>4.7528985836813316E-5</v>
      </c>
      <c r="I23" s="112">
        <f t="shared" ca="1" si="41"/>
        <v>9.5057971673626632E-5</v>
      </c>
      <c r="J23" s="112">
        <f t="shared" ca="1" si="41"/>
        <v>1.4258695751043993E-4</v>
      </c>
      <c r="K23" s="112">
        <f t="shared" ca="1" si="41"/>
        <v>1.9011594334725326E-4</v>
      </c>
      <c r="L23" s="112">
        <f t="shared" ca="1" si="41"/>
        <v>2.3764492918406657E-4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2.8517391502087987E-4</v>
      </c>
    </row>
    <row r="24" spans="1:13" x14ac:dyDescent="0.25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8.6372518089024232E-4</v>
      </c>
      <c r="D24" s="114">
        <f ca="1">MAX(0,IFERROR(VLOOKUP(MID(CELL("filename",$A$1),FIND("]",CELL("filename",$A$1))+1,255)&amp;$A24,_datainput!$A$1:$AE$345,4+D$1-1990,FALSE),0))</f>
        <v>8.1940200494922376E-4</v>
      </c>
      <c r="E24" s="114">
        <f t="shared" ref="E24:F24" ca="1" si="42">D24-(D24-$G24)/($G$1-D$1)</f>
        <v>1.333511960506281E-3</v>
      </c>
      <c r="F24" s="114">
        <f t="shared" ca="1" si="42"/>
        <v>1.8476219160633383E-3</v>
      </c>
      <c r="G24" s="111">
        <f ca="1">INDEX(OFFSET(_summary!$T$26,0,MATCH(MID(CELL("filename",$A$1),FIND("]",CELL("filename",$A$1))+1,255),_summary!$U$25:$AI$25,0),140,1),MATCH($A24,_summary!$U$26:$U$54,0))</f>
        <v>2.3617318716203954E-3</v>
      </c>
      <c r="H24" s="112">
        <f t="shared" ref="H24:L24" ca="1" si="43">G24-5*(G24-$M24)/($M$1-G$1)</f>
        <v>2.436391302016905E-3</v>
      </c>
      <c r="I24" s="112">
        <f t="shared" ca="1" si="43"/>
        <v>2.511050732413415E-3</v>
      </c>
      <c r="J24" s="112">
        <f t="shared" ca="1" si="43"/>
        <v>2.585710162809925E-3</v>
      </c>
      <c r="K24" s="112">
        <f t="shared" ca="1" si="43"/>
        <v>2.6603695932064346E-3</v>
      </c>
      <c r="L24" s="112">
        <f t="shared" ca="1" si="43"/>
        <v>2.7350290236029442E-3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2.8096884539994542E-3</v>
      </c>
    </row>
    <row r="25" spans="1:13" x14ac:dyDescent="0.25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44">D25-(D25-$G25)/($G$1-D$1)</f>
        <v>0</v>
      </c>
      <c r="F25" s="114">
        <f t="shared" ca="1" si="44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ref="H25:L25" ca="1" si="45">G25-5*(G25-$M25)/($M$1-G$1)</f>
        <v>1.6863442456920431E-4</v>
      </c>
      <c r="I25" s="112">
        <f t="shared" ca="1" si="45"/>
        <v>3.3726884913840862E-4</v>
      </c>
      <c r="J25" s="112">
        <f t="shared" ca="1" si="45"/>
        <v>5.0590327370761293E-4</v>
      </c>
      <c r="K25" s="112">
        <f t="shared" ca="1" si="45"/>
        <v>6.7453769827681724E-4</v>
      </c>
      <c r="L25" s="112">
        <f t="shared" ca="1" si="45"/>
        <v>8.4317212284602155E-4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1.0118065474152259E-3</v>
      </c>
    </row>
    <row r="26" spans="1:13" x14ac:dyDescent="0.25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5.3438388909873978E-2</v>
      </c>
      <c r="D26" s="114">
        <f ca="1">MAX(0,IFERROR(VLOOKUP(MID(CELL("filename",$A$1),FIND("]",CELL("filename",$A$1))+1,255)&amp;$A26,_datainput!$A$1:$AE$345,4+D$1-1990,FALSE),0))</f>
        <v>5.8842509346323783E-2</v>
      </c>
      <c r="E26" s="114">
        <f t="shared" ref="E26:F26" ca="1" si="46">D26-(D26-$G26)/($G$1-D$1)</f>
        <v>4.9376855430583053E-2</v>
      </c>
      <c r="F26" s="114">
        <f t="shared" ca="1" si="46"/>
        <v>3.9911201514842315E-2</v>
      </c>
      <c r="G26" s="111">
        <f ca="1">INDEX(OFFSET(_summary!$T$26,0,MATCH(MID(CELL("filename",$A$1),FIND("]",CELL("filename",$A$1))+1,255),_summary!$U$25:$AI$25,0),140,1),MATCH($A26,_summary!$U$26:$U$54,0))</f>
        <v>3.0445547599101581E-2</v>
      </c>
      <c r="H26" s="112">
        <f t="shared" ref="H26:L26" ca="1" si="47">G26-5*(G26-$M26)/($M$1-G$1)</f>
        <v>3.052559954414653E-2</v>
      </c>
      <c r="I26" s="112">
        <f t="shared" ca="1" si="47"/>
        <v>3.060565148919148E-2</v>
      </c>
      <c r="J26" s="112">
        <f t="shared" ca="1" si="47"/>
        <v>3.068570343423643E-2</v>
      </c>
      <c r="K26" s="112">
        <f t="shared" ca="1" si="47"/>
        <v>3.0765755379281379E-2</v>
      </c>
      <c r="L26" s="112">
        <f t="shared" ca="1" si="47"/>
        <v>3.0845807324326333E-2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3.0925859269371282E-2</v>
      </c>
    </row>
    <row r="27" spans="1:13" x14ac:dyDescent="0.25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1.7128749956021501E-3</v>
      </c>
      <c r="D27" s="114">
        <f ca="1">MAX(0,IFERROR(VLOOKUP(MID(CELL("filename",$A$1),FIND("]",CELL("filename",$A$1))+1,255)&amp;$A27,_datainput!$A$1:$AE$345,4+D$1-1990,FALSE),0))</f>
        <v>1.6918706049169855E-3</v>
      </c>
      <c r="E27" s="114">
        <f t="shared" ref="E27:F27" ca="1" si="48">D27-(D27-$G27)/($G$1-D$1)</f>
        <v>1.7026831109055404E-3</v>
      </c>
      <c r="F27" s="114">
        <f t="shared" ca="1" si="48"/>
        <v>1.7134956168940953E-3</v>
      </c>
      <c r="G27" s="111">
        <f ca="1">INDEX(OFFSET(_summary!$T$26,0,MATCH(MID(CELL("filename",$A$1),FIND("]",CELL("filename",$A$1))+1,255),_summary!$U$25:$AI$25,0),140,1),MATCH($A27,_summary!$U$26:$U$54,0))</f>
        <v>1.7243081228826502E-3</v>
      </c>
      <c r="H27" s="112">
        <f t="shared" ref="H27:L27" ca="1" si="49">G27-5*(G27-$M27)/($M$1-G$1)</f>
        <v>1.8532395205203469E-3</v>
      </c>
      <c r="I27" s="112">
        <f t="shared" ca="1" si="49"/>
        <v>1.9821709181580436E-3</v>
      </c>
      <c r="J27" s="112">
        <f t="shared" ca="1" si="49"/>
        <v>2.1111023157957404E-3</v>
      </c>
      <c r="K27" s="112">
        <f t="shared" ca="1" si="49"/>
        <v>2.2400337134334371E-3</v>
      </c>
      <c r="L27" s="112">
        <f t="shared" ca="1" si="49"/>
        <v>2.3689651110711338E-3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2.497896508708831E-3</v>
      </c>
    </row>
    <row r="28" spans="1:13" x14ac:dyDescent="0.25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50">D28-(D28-$G28)/($G$1-D$1)</f>
        <v>0</v>
      </c>
      <c r="F28" s="114">
        <f t="shared" ca="1" si="50"/>
        <v>0</v>
      </c>
      <c r="G28" s="111">
        <f ca="1">INDEX(OFFSET(_summary!$T$26,0,MATCH(MID(CELL("filename",$A$1),FIND("]",CELL("filename",$A$1))+1,255),_summary!$U$25:$AI$25,0),140,1),MATCH($A28,_summary!$U$26:$U$54,0))</f>
        <v>0</v>
      </c>
      <c r="H28" s="112">
        <f t="shared" ref="H28:L28" ca="1" si="51">G28-5*(G28-$M28)/($M$1-G$1)</f>
        <v>6.6911383474259115E-6</v>
      </c>
      <c r="I28" s="112">
        <f t="shared" ca="1" si="51"/>
        <v>1.3382276694851823E-5</v>
      </c>
      <c r="J28" s="112">
        <f t="shared" ca="1" si="51"/>
        <v>2.0073415042277736E-5</v>
      </c>
      <c r="K28" s="112">
        <f t="shared" ca="1" si="51"/>
        <v>2.6764553389703646E-5</v>
      </c>
      <c r="L28" s="112">
        <f t="shared" ca="1" si="51"/>
        <v>3.3455691737129556E-5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4.0146830084555466E-5</v>
      </c>
    </row>
    <row r="29" spans="1:13" x14ac:dyDescent="0.25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1.8654487582572991E-2</v>
      </c>
      <c r="D29" s="114">
        <f ca="1">MAX(0,IFERROR(VLOOKUP(MID(CELL("filename",$A$1),FIND("]",CELL("filename",$A$1))+1,255)&amp;$A29,_datainput!$A$1:$AE$345,4+D$1-1990,FALSE),0))</f>
        <v>1.8654487582572991E-2</v>
      </c>
      <c r="E29" s="114">
        <f t="shared" ref="E29:F29" ca="1" si="52">D29-(D29-$G29)/($G$1-D$1)</f>
        <v>1.9474024541161587E-2</v>
      </c>
      <c r="F29" s="114">
        <f t="shared" ca="1" si="52"/>
        <v>2.0293561499750184E-2</v>
      </c>
      <c r="G29" s="111">
        <f ca="1">INDEX(OFFSET(_summary!$T$26,0,MATCH(MID(CELL("filename",$A$1),FIND("]",CELL("filename",$A$1))+1,255),_summary!$U$25:$AI$25,0),140,1),MATCH($A29,_summary!$U$26:$U$54,0))</f>
        <v>2.111309845833878E-2</v>
      </c>
      <c r="H29" s="112">
        <f t="shared" ref="H29:L29" ca="1" si="53">G29-5*(G29-$M29)/($M$1-G$1)</f>
        <v>2.132345013842514E-2</v>
      </c>
      <c r="I29" s="112">
        <f t="shared" ca="1" si="53"/>
        <v>2.15338018185115E-2</v>
      </c>
      <c r="J29" s="112">
        <f t="shared" ca="1" si="53"/>
        <v>2.174415349859786E-2</v>
      </c>
      <c r="K29" s="112">
        <f t="shared" ca="1" si="53"/>
        <v>2.1954505178684223E-2</v>
      </c>
      <c r="L29" s="112">
        <f t="shared" ca="1" si="53"/>
        <v>2.2164856858770586E-2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2.2375208538856946E-2</v>
      </c>
    </row>
    <row r="30" spans="1:13" x14ac:dyDescent="0.25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54">D30-(D30-$G30)/($G$1-D$1)</f>
        <v>0</v>
      </c>
      <c r="F30" s="114">
        <f t="shared" ca="1" si="54"/>
        <v>0</v>
      </c>
      <c r="G30" s="111">
        <f ca="1">INDEX(OFFSET(_summary!$T$26,0,MATCH(MID(CELL("filename",$A$1),FIND("]",CELL("filename",$A$1))+1,255),_summary!$U$25:$AI$25,0),140,1),MATCH($A30,_summary!$U$26:$U$54,0))</f>
        <v>0</v>
      </c>
      <c r="H30" s="112">
        <f t="shared" ref="H30:L30" ca="1" si="55">G30-5*(G30-$M30)/($M$1-G$1)</f>
        <v>1.6955061608522396E-4</v>
      </c>
      <c r="I30" s="112">
        <f t="shared" ca="1" si="55"/>
        <v>3.3910123217044787E-4</v>
      </c>
      <c r="J30" s="112">
        <f t="shared" ca="1" si="55"/>
        <v>5.0865184825567181E-4</v>
      </c>
      <c r="K30" s="112">
        <f t="shared" ca="1" si="55"/>
        <v>6.7820246434089574E-4</v>
      </c>
      <c r="L30" s="112">
        <f t="shared" ca="1" si="55"/>
        <v>8.4775308042611968E-4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1.0173036965113436E-3</v>
      </c>
    </row>
    <row r="31" spans="1:13" x14ac:dyDescent="0.25">
      <c r="A31" t="s">
        <v>12</v>
      </c>
      <c r="B31">
        <f t="shared" ref="B31:B62" si="56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>
        <f t="shared" ref="E31:F31" ca="1" si="57">D31-(D31-$G31)/($G$1-D$1)</f>
        <v>0</v>
      </c>
      <c r="F31" s="114">
        <f t="shared" ca="1" si="57"/>
        <v>0</v>
      </c>
      <c r="G31" s="111">
        <f ca="1">INDEX(OFFSET(_summary!$T$26,0,MATCH(MID(CELL("filename",$A$1),FIND("]",CELL("filename",$A$1))+1,255),_summary!$U$25:$AI$25,0),140,1),MATCH($A31,_summary!$U$26:$U$54,0))</f>
        <v>0</v>
      </c>
      <c r="H31" s="112">
        <f t="shared" ref="H31:L31" ca="1" si="58">G31-5*(G31-$M31)/($M$1-G$1)</f>
        <v>1.777829186638502E-3</v>
      </c>
      <c r="I31" s="112">
        <f t="shared" ca="1" si="58"/>
        <v>3.5556583732770041E-3</v>
      </c>
      <c r="J31" s="112">
        <f t="shared" ca="1" si="58"/>
        <v>5.3334875599155059E-3</v>
      </c>
      <c r="K31" s="112">
        <f t="shared" ca="1" si="58"/>
        <v>7.1113167465540082E-3</v>
      </c>
      <c r="L31" s="112">
        <f t="shared" ca="1" si="58"/>
        <v>8.8891459331925105E-3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1.0666975119831012E-2</v>
      </c>
    </row>
    <row r="32" spans="1:13" x14ac:dyDescent="0.25">
      <c r="A32" t="s">
        <v>1</v>
      </c>
      <c r="B32">
        <f t="shared" si="56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>
        <f t="shared" ref="E32:F32" ca="1" si="59">D32-(D32-$G32)/($G$1-D$1)</f>
        <v>0</v>
      </c>
      <c r="F32" s="114">
        <f t="shared" ca="1" si="59"/>
        <v>0</v>
      </c>
      <c r="G32" s="111">
        <f ca="1">INDEX(OFFSET(_summary!$T$26,0,MATCH(MID(CELL("filename",$A$1),FIND("]",CELL("filename",$A$1))+1,255),_summary!$U$25:$AI$25,0),140,1),MATCH($A32,_summary!$U$26:$U$54,0))</f>
        <v>0</v>
      </c>
      <c r="H32" s="112">
        <f t="shared" ref="H32:L32" ca="1" si="60">G32-5*(G32-$M32)/($M$1-G$1)</f>
        <v>2.918811940988923E-3</v>
      </c>
      <c r="I32" s="112">
        <f t="shared" ca="1" si="60"/>
        <v>5.837623881977845E-3</v>
      </c>
      <c r="J32" s="112">
        <f t="shared" ca="1" si="60"/>
        <v>8.7564358229667676E-3</v>
      </c>
      <c r="K32" s="112">
        <f t="shared" ca="1" si="60"/>
        <v>1.167524776395569E-2</v>
      </c>
      <c r="L32" s="112">
        <f t="shared" ca="1" si="60"/>
        <v>1.4594059704944613E-2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1.7512871645933535E-2</v>
      </c>
    </row>
    <row r="33" spans="1:13" x14ac:dyDescent="0.25">
      <c r="A33" t="s">
        <v>19</v>
      </c>
      <c r="B33">
        <f t="shared" si="56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>
        <f t="shared" ref="E33:F33" ca="1" si="61">D33-(D33-$G33)/($G$1-D$1)</f>
        <v>0</v>
      </c>
      <c r="F33" s="114">
        <f t="shared" ca="1" si="61"/>
        <v>0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ref="H33:L33" ca="1" si="62">G33-5*(G33-$M33)/($M$1-G$1)</f>
        <v>1.0411024929612681E-3</v>
      </c>
      <c r="I33" s="112">
        <f t="shared" ca="1" si="62"/>
        <v>2.0822049859225361E-3</v>
      </c>
      <c r="J33" s="112">
        <f t="shared" ca="1" si="62"/>
        <v>3.1233074788838042E-3</v>
      </c>
      <c r="K33" s="112">
        <f t="shared" ca="1" si="62"/>
        <v>4.1644099718450723E-3</v>
      </c>
      <c r="L33" s="112">
        <f t="shared" ca="1" si="62"/>
        <v>5.2055124648063399E-3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6.2466149577676084E-3</v>
      </c>
    </row>
    <row r="34" spans="1:13" x14ac:dyDescent="0.25">
      <c r="A34" t="s">
        <v>22</v>
      </c>
      <c r="B34">
        <f t="shared" si="56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>
        <f t="shared" ref="E34:F34" ca="1" si="63">D34-(D34-$G34)/($G$1-D$1)</f>
        <v>0</v>
      </c>
      <c r="F34" s="114">
        <f t="shared" ca="1" si="63"/>
        <v>0</v>
      </c>
      <c r="G34" s="111">
        <f ca="1">INDEX(OFFSET(_summary!$T$26,0,MATCH(MID(CELL("filename",$A$1),FIND("]",CELL("filename",$A$1))+1,255),_summary!$U$25:$AI$25,0),140,1),MATCH($A34,_summary!$U$26:$U$54,0))</f>
        <v>0</v>
      </c>
      <c r="H34" s="112">
        <f t="shared" ref="H34:L34" ca="1" si="64">G34-5*(G34-$M34)/($M$1-G$1)</f>
        <v>9.922519431505147E-4</v>
      </c>
      <c r="I34" s="112">
        <f t="shared" ca="1" si="64"/>
        <v>1.9845038863010294E-3</v>
      </c>
      <c r="J34" s="112">
        <f t="shared" ca="1" si="64"/>
        <v>2.9767558294515441E-3</v>
      </c>
      <c r="K34" s="112">
        <f t="shared" ca="1" si="64"/>
        <v>3.9690077726020588E-3</v>
      </c>
      <c r="L34" s="112">
        <f t="shared" ca="1" si="64"/>
        <v>4.9612597157525735E-3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5.9535116589030882E-3</v>
      </c>
    </row>
    <row r="35" spans="1:13" x14ac:dyDescent="0.25">
      <c r="A35" t="s">
        <v>28</v>
      </c>
      <c r="B35">
        <f t="shared" si="56"/>
        <v>2</v>
      </c>
      <c r="C35" s="114">
        <f ca="1">MAX(0,IFERROR(VLOOKUP(MID(CELL("filename",$A$1),FIND("]",CELL("filename",$A$1))+1,255)&amp;$A35,_datainput!$A$1:$AE$345,4+C$1-1990,FALSE),0))</f>
        <v>1.2481711649634131E-2</v>
      </c>
      <c r="D35" s="114">
        <f ca="1">MAX(0,IFERROR(VLOOKUP(MID(CELL("filename",$A$1),FIND("]",CELL("filename",$A$1))+1,255)&amp;$A35,_datainput!$A$1:$AE$345,4+D$1-1990,FALSE),0))</f>
        <v>1.2046131720675675E-2</v>
      </c>
      <c r="E35" s="114">
        <f t="shared" ref="E35:F35" ca="1" si="65">D35-(D35-$G35)/($G$1-D$1)</f>
        <v>1.2435573451145928E-2</v>
      </c>
      <c r="F35" s="114">
        <f t="shared" ca="1" si="65"/>
        <v>1.2825015181616179E-2</v>
      </c>
      <c r="G35" s="111">
        <f ca="1">INDEX(OFFSET(_summary!$T$26,0,MATCH(MID(CELL("filename",$A$1),FIND("]",CELL("filename",$A$1))+1,255),_summary!$U$25:$AI$25,0),140,1),MATCH($A35,_summary!$U$26:$U$54,0))</f>
        <v>1.3214456912086432E-2</v>
      </c>
      <c r="H35" s="112">
        <f t="shared" ref="H35:L35" ca="1" si="66">G35-5*(G35-$M35)/($M$1-G$1)</f>
        <v>1.581636621688122E-2</v>
      </c>
      <c r="I35" s="112">
        <f t="shared" ca="1" si="66"/>
        <v>1.8418275521676009E-2</v>
      </c>
      <c r="J35" s="112">
        <f t="shared" ca="1" si="66"/>
        <v>2.1020184826470799E-2</v>
      </c>
      <c r="K35" s="112">
        <f t="shared" ca="1" si="66"/>
        <v>2.3622094131265588E-2</v>
      </c>
      <c r="L35" s="112">
        <f t="shared" ca="1" si="66"/>
        <v>2.6224003436060378E-2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2.8825912740855164E-2</v>
      </c>
    </row>
    <row r="36" spans="1:13" x14ac:dyDescent="0.25">
      <c r="A36" t="s">
        <v>13</v>
      </c>
      <c r="B36">
        <f t="shared" si="56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>
        <f t="shared" ref="E36:F36" ca="1" si="67">D36-(D36-$G36)/($G$1-D$1)</f>
        <v>0</v>
      </c>
      <c r="F36" s="114">
        <f t="shared" ca="1" si="67"/>
        <v>0</v>
      </c>
      <c r="G36" s="111">
        <f ca="1">INDEX(OFFSET(_summary!$T$26,0,MATCH(MID(CELL("filename",$A$1),FIND("]",CELL("filename",$A$1))+1,255),_summary!$U$25:$AI$25,0),140,1),MATCH($A36,_summary!$U$26:$U$54,0))</f>
        <v>0</v>
      </c>
      <c r="H36" s="112">
        <f t="shared" ref="H36:L36" ca="1" si="68">G36-5*(G36-$M36)/($M$1-G$1)</f>
        <v>2.3227141528603312E-3</v>
      </c>
      <c r="I36" s="112">
        <f t="shared" ca="1" si="68"/>
        <v>4.6454283057206624E-3</v>
      </c>
      <c r="J36" s="112">
        <f t="shared" ca="1" si="68"/>
        <v>6.9681424585809936E-3</v>
      </c>
      <c r="K36" s="112">
        <f t="shared" ca="1" si="68"/>
        <v>9.2908566114413248E-3</v>
      </c>
      <c r="L36" s="112">
        <f t="shared" ca="1" si="68"/>
        <v>1.1613570764301657E-2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1.3936284917161987E-2</v>
      </c>
    </row>
    <row r="37" spans="1:13" x14ac:dyDescent="0.25">
      <c r="A37" t="s">
        <v>17</v>
      </c>
      <c r="B37">
        <f t="shared" si="56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>
        <f t="shared" ref="E37:F37" ca="1" si="69">D37-(D37-$G37)/($G$1-D$1)</f>
        <v>0</v>
      </c>
      <c r="F37" s="114">
        <f t="shared" ca="1" si="69"/>
        <v>0</v>
      </c>
      <c r="G37" s="111">
        <f ca="1">INDEX(OFFSET(_summary!$T$26,0,MATCH(MID(CELL("filename",$A$1),FIND("]",CELL("filename",$A$1))+1,255),_summary!$U$25:$AI$25,0),140,1),MATCH($A37,_summary!$U$26:$U$54,0))</f>
        <v>0</v>
      </c>
      <c r="H37" s="112">
        <f t="shared" ref="H37:L37" ca="1" si="70">G37-5*(G37-$M37)/($M$1-G$1)</f>
        <v>1.5818514340683501E-3</v>
      </c>
      <c r="I37" s="112">
        <f t="shared" ca="1" si="70"/>
        <v>3.1637028681367001E-3</v>
      </c>
      <c r="J37" s="112">
        <f t="shared" ca="1" si="70"/>
        <v>4.74555430220505E-3</v>
      </c>
      <c r="K37" s="112">
        <f t="shared" ca="1" si="70"/>
        <v>6.3274057362734002E-3</v>
      </c>
      <c r="L37" s="112">
        <f t="shared" ca="1" si="70"/>
        <v>7.9092571703417505E-3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9.4911086044100999E-3</v>
      </c>
    </row>
    <row r="38" spans="1:13" x14ac:dyDescent="0.25">
      <c r="A38" t="s">
        <v>25</v>
      </c>
      <c r="B38">
        <f t="shared" si="56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>
        <f t="shared" ref="E38:F38" ca="1" si="71">D38-(D38-$G38)/($G$1-D$1)</f>
        <v>0</v>
      </c>
      <c r="F38" s="114">
        <f t="shared" ca="1" si="71"/>
        <v>0</v>
      </c>
      <c r="G38" s="111">
        <f ca="1">INDEX(OFFSET(_summary!$T$26,0,MATCH(MID(CELL("filename",$A$1),FIND("]",CELL("filename",$A$1))+1,255),_summary!$U$25:$AI$25,0),140,1),MATCH($A38,_summary!$U$26:$U$54,0))</f>
        <v>0</v>
      </c>
      <c r="H38" s="112">
        <f t="shared" ref="H38:L38" ca="1" si="72">G38-5*(G38-$M38)/($M$1-G$1)</f>
        <v>4.9197235526728502E-4</v>
      </c>
      <c r="I38" s="112">
        <f t="shared" ca="1" si="72"/>
        <v>9.8394471053457003E-4</v>
      </c>
      <c r="J38" s="112">
        <f t="shared" ca="1" si="72"/>
        <v>1.4759170658018551E-3</v>
      </c>
      <c r="K38" s="112">
        <f t="shared" ca="1" si="72"/>
        <v>1.9678894210691401E-3</v>
      </c>
      <c r="L38" s="112">
        <f t="shared" ca="1" si="72"/>
        <v>2.4598617763364251E-3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2.9518341316037101E-3</v>
      </c>
    </row>
    <row r="39" spans="1:13" x14ac:dyDescent="0.25">
      <c r="A39" t="s">
        <v>11</v>
      </c>
      <c r="B39">
        <f t="shared" si="56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>
        <f t="shared" ref="E39:F39" ca="1" si="73">D39-(D39-$G39)/($G$1-D$1)</f>
        <v>0</v>
      </c>
      <c r="F39" s="114">
        <f t="shared" ca="1" si="73"/>
        <v>0</v>
      </c>
      <c r="G39" s="111">
        <f ca="1">INDEX(OFFSET(_summary!$T$26,0,MATCH(MID(CELL("filename",$A$1),FIND("]",CELL("filename",$A$1))+1,255),_summary!$U$25:$AI$25,0),140,1),MATCH($A39,_summary!$U$26:$U$54,0))</f>
        <v>0</v>
      </c>
      <c r="H39" s="112">
        <f t="shared" ref="H39:L39" ca="1" si="74">G39-5*(G39-$M39)/($M$1-G$1)</f>
        <v>6.1072667547707393E-4</v>
      </c>
      <c r="I39" s="112">
        <f t="shared" ca="1" si="74"/>
        <v>1.2214533509541479E-3</v>
      </c>
      <c r="J39" s="112">
        <f t="shared" ca="1" si="74"/>
        <v>1.8321800264312217E-3</v>
      </c>
      <c r="K39" s="112">
        <f t="shared" ca="1" si="74"/>
        <v>2.4429067019082957E-3</v>
      </c>
      <c r="L39" s="112">
        <f t="shared" ca="1" si="74"/>
        <v>3.0536333773853695E-3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3.6643600528624433E-3</v>
      </c>
    </row>
    <row r="40" spans="1:13" x14ac:dyDescent="0.25">
      <c r="A40" t="s">
        <v>3</v>
      </c>
      <c r="B40">
        <f t="shared" si="56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>
        <f t="shared" ref="E40:F40" ca="1" si="75">D40-(D40-$G40)/($G$1-D$1)</f>
        <v>0</v>
      </c>
      <c r="F40" s="114">
        <f t="shared" ca="1" si="75"/>
        <v>0</v>
      </c>
      <c r="G40" s="111">
        <f ca="1">INDEX(OFFSET(_summary!$T$26,0,MATCH(MID(CELL("filename",$A$1),FIND("]",CELL("filename",$A$1))+1,255),_summary!$U$25:$AI$25,0),140,1),MATCH($A40,_summary!$U$26:$U$54,0))</f>
        <v>0</v>
      </c>
      <c r="H40" s="112">
        <f t="shared" ref="H40:L40" ca="1" si="76">G40-5*(G40-$M40)/($M$1-G$1)</f>
        <v>1.9249627830927804E-3</v>
      </c>
      <c r="I40" s="112">
        <f t="shared" ca="1" si="76"/>
        <v>3.8499255661855608E-3</v>
      </c>
      <c r="J40" s="112">
        <f t="shared" ca="1" si="76"/>
        <v>5.7748883492783412E-3</v>
      </c>
      <c r="K40" s="112">
        <f t="shared" ca="1" si="76"/>
        <v>7.6998511323711216E-3</v>
      </c>
      <c r="L40" s="112">
        <f t="shared" ca="1" si="76"/>
        <v>9.624813915463902E-3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1.1549776698556682E-2</v>
      </c>
    </row>
    <row r="41" spans="1:13" x14ac:dyDescent="0.25">
      <c r="A41" t="s">
        <v>2</v>
      </c>
      <c r="B41">
        <f t="shared" si="56"/>
        <v>2</v>
      </c>
      <c r="C41" s="114">
        <f ca="1">MAX(0,IFERROR(VLOOKUP(MID(CELL("filename",$A$1),FIND("]",CELL("filename",$A$1))+1,255)&amp;$A41,_datainput!$A$1:$AE$345,4+C$1-1990,FALSE),0))</f>
        <v>9.2307088565720362E-4</v>
      </c>
      <c r="D41" s="114">
        <f ca="1">MAX(0,IFERROR(VLOOKUP(MID(CELL("filename",$A$1),FIND("]",CELL("filename",$A$1))+1,255)&amp;$A41,_datainput!$A$1:$AE$345,4+D$1-1990,FALSE),0))</f>
        <v>8.3106468121626066E-4</v>
      </c>
      <c r="E41" s="114">
        <f t="shared" ref="E41:F41" ca="1" si="77">D41-(D41-$G41)/($G$1-D$1)</f>
        <v>7.4610525866947966E-4</v>
      </c>
      <c r="F41" s="114">
        <f t="shared" ca="1" si="77"/>
        <v>6.6114583612269867E-4</v>
      </c>
      <c r="G41" s="111">
        <f ca="1">INDEX(OFFSET(_summary!$T$26,0,MATCH(MID(CELL("filename",$A$1),FIND("]",CELL("filename",$A$1))+1,255),_summary!$U$25:$AI$25,0),140,1),MATCH($A41,_summary!$U$26:$U$54,0))</f>
        <v>5.7618641357591767E-4</v>
      </c>
      <c r="H41" s="112">
        <f t="shared" ref="H41:L41" ca="1" si="78">G41-5*(G41-$M41)/($M$1-G$1)</f>
        <v>3.2616690610044858E-3</v>
      </c>
      <c r="I41" s="112">
        <f t="shared" ca="1" si="78"/>
        <v>5.9471517084330539E-3</v>
      </c>
      <c r="J41" s="112">
        <f t="shared" ca="1" si="78"/>
        <v>8.6326343558616216E-3</v>
      </c>
      <c r="K41" s="112">
        <f t="shared" ca="1" si="78"/>
        <v>1.131811700329019E-2</v>
      </c>
      <c r="L41" s="112">
        <f t="shared" ca="1" si="78"/>
        <v>1.4003599650718759E-2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1.6689082298147327E-2</v>
      </c>
    </row>
    <row r="42" spans="1:13" x14ac:dyDescent="0.25">
      <c r="A42" t="s">
        <v>16</v>
      </c>
      <c r="B42">
        <f t="shared" si="56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>
        <f t="shared" ref="E42:F42" ca="1" si="79">D42-(D42-$G42)/($G$1-D$1)</f>
        <v>2.6663123531134702E-5</v>
      </c>
      <c r="F42" s="114">
        <f t="shared" ca="1" si="79"/>
        <v>5.3326247062269403E-5</v>
      </c>
      <c r="G42" s="111">
        <f ca="1">INDEX(OFFSET(_summary!$T$26,0,MATCH(MID(CELL("filename",$A$1),FIND("]",CELL("filename",$A$1))+1,255),_summary!$U$25:$AI$25,0),140,1),MATCH($A42,_summary!$U$26:$U$54,0))</f>
        <v>7.9989370593404105E-5</v>
      </c>
      <c r="H42" s="112">
        <f t="shared" ref="H42:L42" ca="1" si="80">G42-5*(G42-$M42)/($M$1-G$1)</f>
        <v>1.8984211513421148E-3</v>
      </c>
      <c r="I42" s="112">
        <f t="shared" ca="1" si="80"/>
        <v>3.7168529320908252E-3</v>
      </c>
      <c r="J42" s="112">
        <f t="shared" ca="1" si="80"/>
        <v>5.5352847128395354E-3</v>
      </c>
      <c r="K42" s="112">
        <f t="shared" ca="1" si="80"/>
        <v>7.3537164935882464E-3</v>
      </c>
      <c r="L42" s="112">
        <f t="shared" ca="1" si="80"/>
        <v>9.1721482743369574E-3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1.0990580055085667E-2</v>
      </c>
    </row>
    <row r="43" spans="1:13" x14ac:dyDescent="0.25">
      <c r="A43" t="s">
        <v>15</v>
      </c>
      <c r="B43">
        <f t="shared" si="56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>
        <f t="shared" ref="E43:F43" ca="1" si="81">D43-(D43-$G43)/($G$1-D$1)</f>
        <v>0</v>
      </c>
      <c r="F43" s="114">
        <f t="shared" ca="1" si="81"/>
        <v>0</v>
      </c>
      <c r="G43" s="111">
        <f ca="1">INDEX(OFFSET(_summary!$T$26,0,MATCH(MID(CELL("filename",$A$1),FIND("]",CELL("filename",$A$1))+1,255),_summary!$U$25:$AI$25,0),140,1),MATCH($A43,_summary!$U$26:$U$54,0))</f>
        <v>0</v>
      </c>
      <c r="H43" s="112">
        <f t="shared" ref="H43:L43" ca="1" si="82">G43-5*(G43-$M43)/($M$1-G$1)</f>
        <v>1.7649648540754158E-3</v>
      </c>
      <c r="I43" s="112">
        <f t="shared" ca="1" si="82"/>
        <v>3.5299297081508316E-3</v>
      </c>
      <c r="J43" s="112">
        <f t="shared" ca="1" si="82"/>
        <v>5.2948945622262478E-3</v>
      </c>
      <c r="K43" s="112">
        <f t="shared" ca="1" si="82"/>
        <v>7.0598594163016632E-3</v>
      </c>
      <c r="L43" s="112">
        <f t="shared" ca="1" si="82"/>
        <v>8.8248242703770786E-3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1.0589789124452496E-2</v>
      </c>
    </row>
    <row r="44" spans="1:13" x14ac:dyDescent="0.25">
      <c r="A44" t="s">
        <v>18</v>
      </c>
      <c r="B44">
        <f t="shared" si="56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>
        <f t="shared" ref="E44:F44" ca="1" si="83">D44-(D44-$G44)/($G$1-D$1)</f>
        <v>0</v>
      </c>
      <c r="F44" s="114">
        <f t="shared" ca="1" si="83"/>
        <v>0</v>
      </c>
      <c r="G44" s="111">
        <f ca="1">INDEX(OFFSET(_summary!$T$26,0,MATCH(MID(CELL("filename",$A$1),FIND("]",CELL("filename",$A$1))+1,255),_summary!$U$25:$AI$25,0),140,1),MATCH($A44,_summary!$U$26:$U$54,0))</f>
        <v>0</v>
      </c>
      <c r="H44" s="112">
        <f t="shared" ref="H44:L44" ca="1" si="84">G44-5*(G44-$M44)/($M$1-G$1)</f>
        <v>3.5182311899887319E-3</v>
      </c>
      <c r="I44" s="112">
        <f t="shared" ca="1" si="84"/>
        <v>7.0364623799774638E-3</v>
      </c>
      <c r="J44" s="112">
        <f t="shared" ca="1" si="84"/>
        <v>1.0554693569966196E-2</v>
      </c>
      <c r="K44" s="112">
        <f t="shared" ca="1" si="84"/>
        <v>1.4072924759954928E-2</v>
      </c>
      <c r="L44" s="112">
        <f t="shared" ca="1" si="84"/>
        <v>1.7591155949943659E-2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2.1109387139932392E-2</v>
      </c>
    </row>
    <row r="45" spans="1:13" x14ac:dyDescent="0.25">
      <c r="A45" t="s">
        <v>5</v>
      </c>
      <c r="B45">
        <f t="shared" si="56"/>
        <v>2</v>
      </c>
      <c r="C45" s="114">
        <f ca="1">MAX(0,IFERROR(VLOOKUP(MID(CELL("filename",$A$1),FIND("]",CELL("filename",$A$1))+1,255)&amp;$A45,_datainput!$A$1:$AE$345,4+C$1-1990,FALSE),0))</f>
        <v>4.7752326515602309E-5</v>
      </c>
      <c r="D45" s="114">
        <f ca="1">MAX(0,IFERROR(VLOOKUP(MID(CELL("filename",$A$1),FIND("]",CELL("filename",$A$1))+1,255)&amp;$A45,_datainput!$A$1:$AE$345,4+D$1-1990,FALSE),0))</f>
        <v>4.6449779197749694E-5</v>
      </c>
      <c r="E45" s="114">
        <f t="shared" ref="E45:F45" ca="1" si="85">D45-(D45-$G45)/($G$1-D$1)</f>
        <v>5.4115118898130707E-5</v>
      </c>
      <c r="F45" s="114">
        <f t="shared" ca="1" si="85"/>
        <v>6.1780458598511713E-5</v>
      </c>
      <c r="G45" s="111">
        <f ca="1">INDEX(OFFSET(_summary!$T$26,0,MATCH(MID(CELL("filename",$A$1),FIND("]",CELL("filename",$A$1))+1,255),_summary!$U$25:$AI$25,0),140,1),MATCH($A45,_summary!$U$26:$U$54,0))</f>
        <v>6.9445798298892726E-5</v>
      </c>
      <c r="H45" s="112">
        <f t="shared" ref="H45:L45" ca="1" si="86">G45-5*(G45-$M45)/($M$1-G$1)</f>
        <v>2.4394618003061178E-3</v>
      </c>
      <c r="I45" s="112">
        <f t="shared" ca="1" si="86"/>
        <v>4.8094778023133429E-3</v>
      </c>
      <c r="J45" s="112">
        <f t="shared" ca="1" si="86"/>
        <v>7.1794938043205679E-3</v>
      </c>
      <c r="K45" s="112">
        <f t="shared" ca="1" si="86"/>
        <v>9.5495098063277939E-3</v>
      </c>
      <c r="L45" s="112">
        <f t="shared" ca="1" si="86"/>
        <v>1.1919525808335019E-2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1.4289541810342244E-2</v>
      </c>
    </row>
    <row r="46" spans="1:13" x14ac:dyDescent="0.25">
      <c r="A46" t="s">
        <v>23</v>
      </c>
      <c r="B46">
        <f t="shared" si="56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>
        <f t="shared" ref="E46:F46" ca="1" si="87">D46-(D46-$G46)/($G$1-D$1)</f>
        <v>0</v>
      </c>
      <c r="F46" s="114">
        <f t="shared" ca="1" si="87"/>
        <v>0</v>
      </c>
      <c r="G46" s="111">
        <f ca="1">INDEX(OFFSET(_summary!$T$26,0,MATCH(MID(CELL("filename",$A$1),FIND("]",CELL("filename",$A$1))+1,255),_summary!$U$25:$AI$25,0),140,1),MATCH($A46,_summary!$U$26:$U$54,0))</f>
        <v>0</v>
      </c>
      <c r="H46" s="112">
        <f t="shared" ref="H46:L46" ca="1" si="88">G46-5*(G46-$M46)/($M$1-G$1)</f>
        <v>6.7321456254818349E-4</v>
      </c>
      <c r="I46" s="112">
        <f t="shared" ca="1" si="88"/>
        <v>1.346429125096367E-3</v>
      </c>
      <c r="J46" s="112">
        <f t="shared" ca="1" si="88"/>
        <v>2.0196436876445505E-3</v>
      </c>
      <c r="K46" s="112">
        <f t="shared" ca="1" si="88"/>
        <v>2.6928582501927339E-3</v>
      </c>
      <c r="L46" s="112">
        <f t="shared" ca="1" si="88"/>
        <v>3.3660728127409174E-3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4.0392873752891009E-3</v>
      </c>
    </row>
    <row r="47" spans="1:13" x14ac:dyDescent="0.25">
      <c r="A47" t="s">
        <v>24</v>
      </c>
      <c r="B47">
        <f t="shared" si="56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>
        <f t="shared" ref="E47:F47" ca="1" si="89">D47-(D47-$G47)/($G$1-D$1)</f>
        <v>0</v>
      </c>
      <c r="F47" s="114">
        <f t="shared" ca="1" si="89"/>
        <v>0</v>
      </c>
      <c r="G47" s="111">
        <f ca="1">INDEX(OFFSET(_summary!$T$26,0,MATCH(MID(CELL("filename",$A$1),FIND("]",CELL("filename",$A$1))+1,255),_summary!$U$25:$AI$25,0),140,1),MATCH($A47,_summary!$U$26:$U$54,0))</f>
        <v>0</v>
      </c>
      <c r="H47" s="112">
        <f t="shared" ref="H47:L47" ca="1" si="90">G47-5*(G47-$M47)/($M$1-G$1)</f>
        <v>1.0293187505636761E-3</v>
      </c>
      <c r="I47" s="112">
        <f t="shared" ca="1" si="90"/>
        <v>2.0586375011273526E-3</v>
      </c>
      <c r="J47" s="112">
        <f t="shared" ca="1" si="90"/>
        <v>3.0879562516910285E-3</v>
      </c>
      <c r="K47" s="112">
        <f t="shared" ca="1" si="90"/>
        <v>4.1172750022547043E-3</v>
      </c>
      <c r="L47" s="112">
        <f t="shared" ca="1" si="90"/>
        <v>5.1465937528183802E-3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6.1759125033820569E-3</v>
      </c>
    </row>
    <row r="48" spans="1:13" x14ac:dyDescent="0.25">
      <c r="A48" t="s">
        <v>27</v>
      </c>
      <c r="B48">
        <f t="shared" si="56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>
        <f t="shared" ref="E48:F48" ca="1" si="91">D48-(D48-$G48)/($G$1-D$1)</f>
        <v>0</v>
      </c>
      <c r="F48" s="114">
        <f t="shared" ca="1" si="91"/>
        <v>0</v>
      </c>
      <c r="G48" s="111">
        <f ca="1">INDEX(OFFSET(_summary!$T$26,0,MATCH(MID(CELL("filename",$A$1),FIND("]",CELL("filename",$A$1))+1,255),_summary!$U$25:$AI$25,0),140,1),MATCH($A48,_summary!$U$26:$U$54,0))</f>
        <v>0</v>
      </c>
      <c r="H48" s="112">
        <f t="shared" ref="H48:L48" ca="1" si="92">G48-5*(G48-$M48)/($M$1-G$1)</f>
        <v>2.9536781556231801E-3</v>
      </c>
      <c r="I48" s="112">
        <f t="shared" ca="1" si="92"/>
        <v>5.9073563112463602E-3</v>
      </c>
      <c r="J48" s="112">
        <f t="shared" ca="1" si="92"/>
        <v>8.8610344668695398E-3</v>
      </c>
      <c r="K48" s="112">
        <f t="shared" ca="1" si="92"/>
        <v>1.181471262249272E-2</v>
      </c>
      <c r="L48" s="112">
        <f t="shared" ca="1" si="92"/>
        <v>1.4768390778115901E-2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1.772206893373908E-2</v>
      </c>
    </row>
    <row r="49" spans="1:13" x14ac:dyDescent="0.25">
      <c r="A49" t="s">
        <v>29</v>
      </c>
      <c r="B49">
        <f t="shared" si="56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>
        <f t="shared" ref="E49:F49" ca="1" si="93">D49-(D49-$G49)/($G$1-D$1)</f>
        <v>0</v>
      </c>
      <c r="F49" s="114">
        <f t="shared" ca="1" si="93"/>
        <v>0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ref="H49:L49" ca="1" si="94">G49-5*(G49-$M49)/($M$1-G$1)</f>
        <v>2.1295048040736288E-3</v>
      </c>
      <c r="I49" s="112">
        <f t="shared" ca="1" si="94"/>
        <v>4.2590096081472576E-3</v>
      </c>
      <c r="J49" s="112">
        <f t="shared" ca="1" si="94"/>
        <v>6.3885144122208864E-3</v>
      </c>
      <c r="K49" s="112">
        <f t="shared" ca="1" si="94"/>
        <v>8.5180192162945152E-3</v>
      </c>
      <c r="L49" s="112">
        <f t="shared" ca="1" si="94"/>
        <v>1.0647524020368143E-2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1.2777028824441773E-2</v>
      </c>
    </row>
    <row r="50" spans="1:13" x14ac:dyDescent="0.25">
      <c r="A50" t="s">
        <v>8</v>
      </c>
      <c r="B50">
        <f t="shared" si="56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>
        <f t="shared" ref="E50:F50" ca="1" si="95">D50-(D50-$G50)/($G$1-D$1)</f>
        <v>0</v>
      </c>
      <c r="F50" s="114">
        <f t="shared" ca="1" si="95"/>
        <v>0</v>
      </c>
      <c r="G50" s="111">
        <f ca="1">INDEX(OFFSET(_summary!$T$26,0,MATCH(MID(CELL("filename",$A$1),FIND("]",CELL("filename",$A$1))+1,255),_summary!$U$25:$AI$25,0),140,1),MATCH($A50,_summary!$U$26:$U$54,0))</f>
        <v>0</v>
      </c>
      <c r="H50" s="112">
        <f t="shared" ref="H50:L50" ca="1" si="96">G50-5*(G50-$M50)/($M$1-G$1)</f>
        <v>3.0185324835194992E-3</v>
      </c>
      <c r="I50" s="112">
        <f t="shared" ca="1" si="96"/>
        <v>6.0370649670389975E-3</v>
      </c>
      <c r="J50" s="112">
        <f t="shared" ca="1" si="96"/>
        <v>9.0555974505584971E-3</v>
      </c>
      <c r="K50" s="112">
        <f t="shared" ca="1" si="96"/>
        <v>1.2074129934077997E-2</v>
      </c>
      <c r="L50" s="112">
        <f t="shared" ca="1" si="96"/>
        <v>1.5092662417597495E-2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1.8111194901116994E-2</v>
      </c>
    </row>
    <row r="51" spans="1:13" x14ac:dyDescent="0.25">
      <c r="A51" t="s">
        <v>6</v>
      </c>
      <c r="B51">
        <f t="shared" si="56"/>
        <v>2</v>
      </c>
      <c r="C51" s="114">
        <f ca="1">MAX(0,IFERROR(VLOOKUP(MID(CELL("filename",$A$1),FIND("]",CELL("filename",$A$1))+1,255)&amp;$A51,_datainput!$A$1:$AE$345,4+C$1-1990,FALSE),0))</f>
        <v>1.6993263807449082E-3</v>
      </c>
      <c r="D51" s="114">
        <f ca="1">MAX(0,IFERROR(VLOOKUP(MID(CELL("filename",$A$1),FIND("]",CELL("filename",$A$1))+1,255)&amp;$A51,_datainput!$A$1:$AE$345,4+D$1-1990,FALSE),0))</f>
        <v>1.7065869146949265E-3</v>
      </c>
      <c r="E51" s="114">
        <f t="shared" ref="E51:F51" ca="1" si="97">D51-(D51-$G51)/($G$1-D$1)</f>
        <v>1.563692751305031E-3</v>
      </c>
      <c r="F51" s="114">
        <f t="shared" ca="1" si="97"/>
        <v>1.4207985879151354E-3</v>
      </c>
      <c r="G51" s="111">
        <f ca="1">INDEX(OFFSET(_summary!$T$26,0,MATCH(MID(CELL("filename",$A$1),FIND("]",CELL("filename",$A$1))+1,255),_summary!$U$25:$AI$25,0),140,1),MATCH($A51,_summary!$U$26:$U$54,0))</f>
        <v>1.2779044245252397E-3</v>
      </c>
      <c r="H51" s="112">
        <f t="shared" ref="H51:L51" ca="1" si="98">G51-5*(G51-$M51)/($M$1-G$1)</f>
        <v>4.8535667669646542E-3</v>
      </c>
      <c r="I51" s="112">
        <f t="shared" ca="1" si="98"/>
        <v>8.429229109404069E-3</v>
      </c>
      <c r="J51" s="112">
        <f t="shared" ca="1" si="98"/>
        <v>1.2004891451843483E-2</v>
      </c>
      <c r="K51" s="112">
        <f t="shared" ca="1" si="98"/>
        <v>1.5580553794282899E-2</v>
      </c>
      <c r="L51" s="112">
        <f t="shared" ca="1" si="98"/>
        <v>1.9156216136722314E-2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2.2731878479161728E-2</v>
      </c>
    </row>
    <row r="52" spans="1:13" x14ac:dyDescent="0.25">
      <c r="A52" t="s">
        <v>21</v>
      </c>
      <c r="B52">
        <f t="shared" si="56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99">D52-(D52-$G52)/($G$1-D$1)</f>
        <v>0</v>
      </c>
      <c r="F52" s="114">
        <f t="shared" ca="1" si="99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ref="H52:L52" ca="1" si="100">G52-5*(G52-$M52)/($M$1-G$1)</f>
        <v>7.5930878410247391E-4</v>
      </c>
      <c r="I52" s="112">
        <f t="shared" ca="1" si="100"/>
        <v>1.5186175682049476E-3</v>
      </c>
      <c r="J52" s="112">
        <f t="shared" ca="1" si="100"/>
        <v>2.2779263523074215E-3</v>
      </c>
      <c r="K52" s="112">
        <f t="shared" ca="1" si="100"/>
        <v>3.0372351364098956E-3</v>
      </c>
      <c r="L52" s="112">
        <f t="shared" ca="1" si="100"/>
        <v>3.7965439205123693E-3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4.555852704614843E-3</v>
      </c>
    </row>
    <row r="53" spans="1:13" x14ac:dyDescent="0.25">
      <c r="A53" t="s">
        <v>10</v>
      </c>
      <c r="B53">
        <f t="shared" si="56"/>
        <v>2</v>
      </c>
      <c r="C53" s="114">
        <f ca="1">MAX(0,IFERROR(VLOOKUP(MID(CELL("filename",$A$1),FIND("]",CELL("filename",$A$1))+1,255)&amp;$A53,_datainput!$A$1:$AE$345,4+C$1-1990,FALSE),0))</f>
        <v>8.6372518089024232E-4</v>
      </c>
      <c r="D53" s="114">
        <f ca="1">MAX(0,IFERROR(VLOOKUP(MID(CELL("filename",$A$1),FIND("]",CELL("filename",$A$1))+1,255)&amp;$A53,_datainput!$A$1:$AE$345,4+D$1-1990,FALSE),0))</f>
        <v>8.1940200494922376E-4</v>
      </c>
      <c r="E53" s="114">
        <f t="shared" ref="E53:F53" ca="1" si="101">D53-(D53-$G53)/($G$1-D$1)</f>
        <v>1.333511960506281E-3</v>
      </c>
      <c r="F53" s="114">
        <f t="shared" ca="1" si="101"/>
        <v>1.8476219160633383E-3</v>
      </c>
      <c r="G53" s="111">
        <f ca="1">INDEX(OFFSET(_summary!$T$26,0,MATCH(MID(CELL("filename",$A$1),FIND("]",CELL("filename",$A$1))+1,255),_summary!$U$25:$AI$25,0),140,1),MATCH($A53,_summary!$U$26:$U$54,0))</f>
        <v>2.3617318716203954E-3</v>
      </c>
      <c r="H53" s="112">
        <f t="shared" ref="H53:L53" ca="1" si="102">G53-5*(G53-$M53)/($M$1-G$1)</f>
        <v>3.7698269653185256E-3</v>
      </c>
      <c r="I53" s="112">
        <f t="shared" ca="1" si="102"/>
        <v>5.1779220590166559E-3</v>
      </c>
      <c r="J53" s="112">
        <f t="shared" ca="1" si="102"/>
        <v>6.5860171527147866E-3</v>
      </c>
      <c r="K53" s="112">
        <f t="shared" ca="1" si="102"/>
        <v>7.9941122464129172E-3</v>
      </c>
      <c r="L53" s="112">
        <f t="shared" ca="1" si="102"/>
        <v>9.4022073401110462E-3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1.0810302433809177E-2</v>
      </c>
    </row>
    <row r="54" spans="1:13" x14ac:dyDescent="0.25">
      <c r="A54" t="s">
        <v>20</v>
      </c>
      <c r="B54">
        <f t="shared" si="56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103">D54-(D54-$G54)/($G$1-D$1)</f>
        <v>0</v>
      </c>
      <c r="F54" s="114">
        <f t="shared" ca="1" si="103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ref="H54:L54" ca="1" si="104">G54-5*(G54-$M54)/($M$1-G$1)</f>
        <v>2.979711013289278E-3</v>
      </c>
      <c r="I54" s="112">
        <f t="shared" ca="1" si="104"/>
        <v>5.959422026578556E-3</v>
      </c>
      <c r="J54" s="112">
        <f t="shared" ca="1" si="104"/>
        <v>8.9391330398678349E-3</v>
      </c>
      <c r="K54" s="112">
        <f t="shared" ca="1" si="104"/>
        <v>1.1918844053157112E-2</v>
      </c>
      <c r="L54" s="112">
        <f t="shared" ca="1" si="104"/>
        <v>1.4898555066446391E-2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1.787826607973567E-2</v>
      </c>
    </row>
    <row r="55" spans="1:13" x14ac:dyDescent="0.25">
      <c r="A55" t="s">
        <v>26</v>
      </c>
      <c r="B55">
        <f t="shared" si="56"/>
        <v>2</v>
      </c>
      <c r="C55" s="114">
        <f ca="1">MAX(0,IFERROR(VLOOKUP(MID(CELL("filename",$A$1),FIND("]",CELL("filename",$A$1))+1,255)&amp;$A55,_datainput!$A$1:$AE$345,4+C$1-1990,FALSE),0))</f>
        <v>5.3438388909873978E-2</v>
      </c>
      <c r="D55" s="114">
        <f ca="1">MAX(0,IFERROR(VLOOKUP(MID(CELL("filename",$A$1),FIND("]",CELL("filename",$A$1))+1,255)&amp;$A55,_datainput!$A$1:$AE$345,4+D$1-1990,FALSE),0))</f>
        <v>5.8842509346323783E-2</v>
      </c>
      <c r="E55" s="114">
        <f t="shared" ref="E55:F55" ca="1" si="105">D55-(D55-$G55)/($G$1-D$1)</f>
        <v>4.9376855430583053E-2</v>
      </c>
      <c r="F55" s="114">
        <f t="shared" ca="1" si="105"/>
        <v>3.9911201514842315E-2</v>
      </c>
      <c r="G55" s="111">
        <f ca="1">INDEX(OFFSET(_summary!$T$26,0,MATCH(MID(CELL("filename",$A$1),FIND("]",CELL("filename",$A$1))+1,255),_summary!$U$25:$AI$25,0),140,1),MATCH($A55,_summary!$U$26:$U$54,0))</f>
        <v>3.0445547599101581E-2</v>
      </c>
      <c r="H55" s="112">
        <f t="shared" ref="H55:L55" ca="1" si="106">G55-5*(G55-$M55)/($M$1-G$1)</f>
        <v>3.1454376691651416E-2</v>
      </c>
      <c r="I55" s="112">
        <f t="shared" ca="1" si="106"/>
        <v>3.2463205784201254E-2</v>
      </c>
      <c r="J55" s="112">
        <f t="shared" ca="1" si="106"/>
        <v>3.3472034876751093E-2</v>
      </c>
      <c r="K55" s="112">
        <f t="shared" ca="1" si="106"/>
        <v>3.4480863969300932E-2</v>
      </c>
      <c r="L55" s="112">
        <f t="shared" ca="1" si="106"/>
        <v>3.548969306185077E-2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3.6498522154400609E-2</v>
      </c>
    </row>
    <row r="56" spans="1:13" x14ac:dyDescent="0.25">
      <c r="A56" t="s">
        <v>7</v>
      </c>
      <c r="B56">
        <f t="shared" si="56"/>
        <v>2</v>
      </c>
      <c r="C56" s="114">
        <f ca="1">MAX(0,IFERROR(VLOOKUP(MID(CELL("filename",$A$1),FIND("]",CELL("filename",$A$1))+1,255)&amp;$A56,_datainput!$A$1:$AE$345,4+C$1-1990,FALSE),0))</f>
        <v>1.7128749956021501E-3</v>
      </c>
      <c r="D56" s="114">
        <f ca="1">MAX(0,IFERROR(VLOOKUP(MID(CELL("filename",$A$1),FIND("]",CELL("filename",$A$1))+1,255)&amp;$A56,_datainput!$A$1:$AE$345,4+D$1-1990,FALSE),0))</f>
        <v>1.6918706049169855E-3</v>
      </c>
      <c r="E56" s="114">
        <f t="shared" ref="E56:F56" ca="1" si="107">D56-(D56-$G56)/($G$1-D$1)</f>
        <v>1.7026831109055404E-3</v>
      </c>
      <c r="F56" s="114">
        <f t="shared" ca="1" si="107"/>
        <v>1.7134956168940953E-3</v>
      </c>
      <c r="G56" s="111">
        <f ca="1">INDEX(OFFSET(_summary!$T$26,0,MATCH(MID(CELL("filename",$A$1),FIND("]",CELL("filename",$A$1))+1,255),_summary!$U$25:$AI$25,0),140,1),MATCH($A56,_summary!$U$26:$U$54,0))</f>
        <v>1.7243081228826502E-3</v>
      </c>
      <c r="H56" s="112">
        <f t="shared" ref="H56:L56" ca="1" si="108">G56-5*(G56-$M56)/($M$1-G$1)</f>
        <v>3.5193648427766476E-3</v>
      </c>
      <c r="I56" s="112">
        <f t="shared" ca="1" si="108"/>
        <v>5.3144215626706442E-3</v>
      </c>
      <c r="J56" s="112">
        <f t="shared" ca="1" si="108"/>
        <v>7.1094782825646408E-3</v>
      </c>
      <c r="K56" s="112">
        <f t="shared" ca="1" si="108"/>
        <v>8.9045350024586373E-3</v>
      </c>
      <c r="L56" s="112">
        <f t="shared" ca="1" si="108"/>
        <v>1.0699591722352636E-2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1.2494648442246632E-2</v>
      </c>
    </row>
    <row r="57" spans="1:13" x14ac:dyDescent="0.25">
      <c r="A57" t="s">
        <v>9</v>
      </c>
      <c r="B57">
        <f t="shared" si="56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109">D57-(D57-$G57)/($G$1-D$1)</f>
        <v>0</v>
      </c>
      <c r="F57" s="114">
        <f t="shared" ca="1" si="109"/>
        <v>0</v>
      </c>
      <c r="G57" s="111">
        <f ca="1">INDEX(OFFSET(_summary!$T$26,0,MATCH(MID(CELL("filename",$A$1),FIND("]",CELL("filename",$A$1))+1,255),_summary!$U$25:$AI$25,0),140,1),MATCH($A57,_summary!$U$26:$U$54,0))</f>
        <v>0</v>
      </c>
      <c r="H57" s="112">
        <f t="shared" ref="H57:L57" ca="1" si="110">G57-5*(G57-$M57)/($M$1-G$1)</f>
        <v>8.5987339314904369E-5</v>
      </c>
      <c r="I57" s="112">
        <f t="shared" ca="1" si="110"/>
        <v>1.7197467862980874E-4</v>
      </c>
      <c r="J57" s="112">
        <f t="shared" ca="1" si="110"/>
        <v>2.5796201794471313E-4</v>
      </c>
      <c r="K57" s="112">
        <f t="shared" ca="1" si="110"/>
        <v>3.4394935725961747E-4</v>
      </c>
      <c r="L57" s="112">
        <f t="shared" ca="1" si="110"/>
        <v>4.2993669657452187E-4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5.1592403588942627E-4</v>
      </c>
    </row>
    <row r="58" spans="1:13" x14ac:dyDescent="0.25">
      <c r="A58" t="s">
        <v>14</v>
      </c>
      <c r="B58">
        <f t="shared" si="56"/>
        <v>2</v>
      </c>
      <c r="C58" s="114">
        <f ca="1">MAX(0,IFERROR(VLOOKUP(MID(CELL("filename",$A$1),FIND("]",CELL("filename",$A$1))+1,255)&amp;$A58,_datainput!$A$1:$AE$345,4+C$1-1990,FALSE),0))</f>
        <v>1.8654487582572991E-2</v>
      </c>
      <c r="D58" s="114">
        <f ca="1">MAX(0,IFERROR(VLOOKUP(MID(CELL("filename",$A$1),FIND("]",CELL("filename",$A$1))+1,255)&amp;$A58,_datainput!$A$1:$AE$345,4+D$1-1990,FALSE),0))</f>
        <v>1.8654487582572991E-2</v>
      </c>
      <c r="E58" s="114">
        <f t="shared" ref="E58:F58" ca="1" si="111">D58-(D58-$G58)/($G$1-D$1)</f>
        <v>1.9474024541161587E-2</v>
      </c>
      <c r="F58" s="114">
        <f t="shared" ca="1" si="111"/>
        <v>2.0293561499750184E-2</v>
      </c>
      <c r="G58" s="111">
        <f ca="1">INDEX(OFFSET(_summary!$T$26,0,MATCH(MID(CELL("filename",$A$1),FIND("]",CELL("filename",$A$1))+1,255),_summary!$U$25:$AI$25,0),140,1),MATCH($A58,_summary!$U$26:$U$54,0))</f>
        <v>2.111309845833878E-2</v>
      </c>
      <c r="H58" s="112">
        <f t="shared" ref="H58:L58" ca="1" si="112">G58-5*(G58-$M58)/($M$1-G$1)</f>
        <v>2.3634798896007916E-2</v>
      </c>
      <c r="I58" s="112">
        <f t="shared" ca="1" si="112"/>
        <v>2.6156499333677051E-2</v>
      </c>
      <c r="J58" s="112">
        <f t="shared" ca="1" si="112"/>
        <v>2.867819977134619E-2</v>
      </c>
      <c r="K58" s="112">
        <f t="shared" ca="1" si="112"/>
        <v>3.1199900209015325E-2</v>
      </c>
      <c r="L58" s="112">
        <f t="shared" ca="1" si="112"/>
        <v>3.372160064668446E-2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3.6243301084353599E-2</v>
      </c>
    </row>
    <row r="59" spans="1:13" x14ac:dyDescent="0.25">
      <c r="A59" t="s">
        <v>4</v>
      </c>
      <c r="B59">
        <f t="shared" si="56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113">D59-(D59-$G59)/($G$1-D$1)</f>
        <v>0</v>
      </c>
      <c r="F59" s="114">
        <f t="shared" ca="1" si="113"/>
        <v>0</v>
      </c>
      <c r="G59" s="111">
        <f ca="1">INDEX(OFFSET(_summary!$T$26,0,MATCH(MID(CELL("filename",$A$1),FIND("]",CELL("filename",$A$1))+1,255),_summary!$U$25:$AI$25,0),140,1),MATCH($A59,_summary!$U$26:$U$54,0))</f>
        <v>0</v>
      </c>
      <c r="H59" s="112">
        <f t="shared" ref="H59:L59" ca="1" si="114">G59-5*(G59-$M59)/($M$1-G$1)</f>
        <v>2.8323032315668755E-3</v>
      </c>
      <c r="I59" s="112">
        <f t="shared" ca="1" si="114"/>
        <v>5.6646064631337509E-3</v>
      </c>
      <c r="J59" s="112">
        <f t="shared" ca="1" si="114"/>
        <v>8.4969096947006256E-3</v>
      </c>
      <c r="K59" s="112">
        <f t="shared" ca="1" si="114"/>
        <v>1.1329212926267502E-2</v>
      </c>
      <c r="L59" s="112">
        <f t="shared" ca="1" si="114"/>
        <v>1.4161516157834377E-2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1.6993819389401251E-2</v>
      </c>
    </row>
    <row r="60" spans="1:13" x14ac:dyDescent="0.25">
      <c r="A60" t="s">
        <v>12</v>
      </c>
      <c r="B60">
        <f t="shared" si="56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>
        <f t="shared" ref="E60:F60" ca="1" si="115">D60-(D60-$G60)/($G$1-D$1)</f>
        <v>0</v>
      </c>
      <c r="F60" s="114">
        <f t="shared" ca="1" si="115"/>
        <v>0</v>
      </c>
      <c r="G60" s="111">
        <f ca="1">INDEX(OFFSET(_summary!$T$26,0,MATCH(MID(CELL("filename",$A$1),FIND("]",CELL("filename",$A$1))+1,255),_summary!$U$25:$AI$25,0),140,1),MATCH($A60,_summary!$U$26:$U$54,0))</f>
        <v>0</v>
      </c>
      <c r="H60" s="112">
        <f t="shared" ref="H60:L60" ca="1" si="116">G60-5*(G60-$M60)/($M$1-G$1)</f>
        <v>3.4581606092194128E-3</v>
      </c>
      <c r="I60" s="112">
        <f t="shared" ca="1" si="116"/>
        <v>6.9163212184388256E-3</v>
      </c>
      <c r="J60" s="112">
        <f t="shared" ca="1" si="116"/>
        <v>1.0374481827658238E-2</v>
      </c>
      <c r="K60" s="112">
        <f t="shared" ca="1" si="116"/>
        <v>1.3832642436877651E-2</v>
      </c>
      <c r="L60" s="112">
        <f t="shared" ca="1" si="116"/>
        <v>1.7290803046097064E-2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2.0748963655316477E-2</v>
      </c>
    </row>
    <row r="61" spans="1:13" x14ac:dyDescent="0.25">
      <c r="A61" t="s">
        <v>1</v>
      </c>
      <c r="B61">
        <f t="shared" si="56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>
        <f t="shared" ref="E61:F61" ca="1" si="117">D61-(D61-$G61)/($G$1-D$1)</f>
        <v>0</v>
      </c>
      <c r="F61" s="114">
        <f t="shared" ca="1" si="117"/>
        <v>0</v>
      </c>
      <c r="G61" s="111">
        <f ca="1">INDEX(OFFSET(_summary!$T$26,0,MATCH(MID(CELL("filename",$A$1),FIND("]",CELL("filename",$A$1))+1,255),_summary!$U$25:$AI$25,0),140,1),MATCH($A61,_summary!$U$26:$U$54,0))</f>
        <v>0</v>
      </c>
      <c r="H61" s="112">
        <f t="shared" ref="H61:L61" ca="1" si="118">G61-5*(G61-$M61)/($M$1-G$1)</f>
        <v>5.6626401756322423E-3</v>
      </c>
      <c r="I61" s="112">
        <f t="shared" ca="1" si="118"/>
        <v>1.1325280351264486E-2</v>
      </c>
      <c r="J61" s="112">
        <f t="shared" ca="1" si="118"/>
        <v>1.6987920526896728E-2</v>
      </c>
      <c r="K61" s="112">
        <f t="shared" ca="1" si="118"/>
        <v>2.2650560702528969E-2</v>
      </c>
      <c r="L61" s="112">
        <f t="shared" ca="1" si="118"/>
        <v>2.8313200878161214E-2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3.3975841053793455E-2</v>
      </c>
    </row>
    <row r="62" spans="1:13" x14ac:dyDescent="0.25">
      <c r="A62" t="s">
        <v>19</v>
      </c>
      <c r="B62">
        <f t="shared" si="56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>
        <f t="shared" ref="E62:F62" ca="1" si="119">D62-(D62-$G62)/($G$1-D$1)</f>
        <v>0</v>
      </c>
      <c r="F62" s="114">
        <f t="shared" ca="1" si="119"/>
        <v>0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ref="H62:L62" ca="1" si="120">G62-5*(G62-$M62)/($M$1-G$1)</f>
        <v>1.7846499665074339E-3</v>
      </c>
      <c r="I62" s="112">
        <f t="shared" ca="1" si="120"/>
        <v>3.5692999330148682E-3</v>
      </c>
      <c r="J62" s="112">
        <f t="shared" ca="1" si="120"/>
        <v>5.3539498995223023E-3</v>
      </c>
      <c r="K62" s="112">
        <f t="shared" ca="1" si="120"/>
        <v>7.1385998660297365E-3</v>
      </c>
      <c r="L62" s="112">
        <f t="shared" ca="1" si="120"/>
        <v>8.9232498325371706E-3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1.0707899799044605E-2</v>
      </c>
    </row>
    <row r="63" spans="1:13" x14ac:dyDescent="0.25">
      <c r="A63" t="s">
        <v>22</v>
      </c>
      <c r="B63">
        <f t="shared" ref="B63:B94" si="121">B34+1</f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>
        <f t="shared" ref="E63:F63" ca="1" si="122">D63-(D63-$G63)/($G$1-D$1)</f>
        <v>0</v>
      </c>
      <c r="F63" s="114">
        <f t="shared" ca="1" si="122"/>
        <v>0</v>
      </c>
      <c r="G63" s="111">
        <f ca="1">INDEX(OFFSET(_summary!$T$26,0,MATCH(MID(CELL("filename",$A$1),FIND("]",CELL("filename",$A$1))+1,255),_summary!$U$25:$AI$25,0),140,1),MATCH($A63,_summary!$U$26:$U$54,0))</f>
        <v>0</v>
      </c>
      <c r="H63" s="112">
        <f t="shared" ref="H63:L63" ca="1" si="123">G63-5*(G63-$M63)/($M$1-G$1)</f>
        <v>1.930319918591161E-3</v>
      </c>
      <c r="I63" s="112">
        <f t="shared" ca="1" si="123"/>
        <v>3.8606398371823221E-3</v>
      </c>
      <c r="J63" s="112">
        <f t="shared" ca="1" si="123"/>
        <v>5.7909597557734829E-3</v>
      </c>
      <c r="K63" s="112">
        <f t="shared" ca="1" si="123"/>
        <v>7.7212796743646442E-3</v>
      </c>
      <c r="L63" s="112">
        <f t="shared" ca="1" si="123"/>
        <v>9.6515995929558045E-3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1.1581919511546966E-2</v>
      </c>
    </row>
    <row r="64" spans="1:13" x14ac:dyDescent="0.25">
      <c r="A64" t="s">
        <v>28</v>
      </c>
      <c r="B64">
        <f t="shared" si="121"/>
        <v>3</v>
      </c>
      <c r="C64" s="114">
        <f ca="1">MAX(0,IFERROR(VLOOKUP(MID(CELL("filename",$A$1),FIND("]",CELL("filename",$A$1))+1,255)&amp;$A64,_datainput!$A$1:$AE$345,4+C$1-1990,FALSE),0))</f>
        <v>1.2481711649634131E-2</v>
      </c>
      <c r="D64" s="114">
        <f ca="1">MAX(0,IFERROR(VLOOKUP(MID(CELL("filename",$A$1),FIND("]",CELL("filename",$A$1))+1,255)&amp;$A64,_datainput!$A$1:$AE$345,4+D$1-1990,FALSE),0))</f>
        <v>1.2046131720675675E-2</v>
      </c>
      <c r="E64" s="114">
        <f t="shared" ref="E64:F64" ca="1" si="124">D64-(D64-$G64)/($G$1-D$1)</f>
        <v>1.2435573451145928E-2</v>
      </c>
      <c r="F64" s="114">
        <f t="shared" ca="1" si="124"/>
        <v>1.2825015181616179E-2</v>
      </c>
      <c r="G64" s="111">
        <f ca="1">INDEX(OFFSET(_summary!$T$26,0,MATCH(MID(CELL("filename",$A$1),FIND("]",CELL("filename",$A$1))+1,255),_summary!$U$25:$AI$25,0),140,1),MATCH($A64,_summary!$U$26:$U$54,0))</f>
        <v>1.3214456912086432E-2</v>
      </c>
      <c r="H64" s="112">
        <f t="shared" ref="H64:L64" ca="1" si="125">G64-5*(G64-$M64)/($M$1-G$1)</f>
        <v>1.828818005643627E-2</v>
      </c>
      <c r="I64" s="112">
        <f t="shared" ca="1" si="125"/>
        <v>2.336190320078611E-2</v>
      </c>
      <c r="J64" s="112">
        <f t="shared" ca="1" si="125"/>
        <v>2.843562634513595E-2</v>
      </c>
      <c r="K64" s="112">
        <f t="shared" ca="1" si="125"/>
        <v>3.3509349489485786E-2</v>
      </c>
      <c r="L64" s="112">
        <f t="shared" ca="1" si="125"/>
        <v>3.8583072633835626E-2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4.3656795778185466E-2</v>
      </c>
    </row>
    <row r="65" spans="1:13" x14ac:dyDescent="0.25">
      <c r="A65" t="s">
        <v>13</v>
      </c>
      <c r="B65">
        <f t="shared" si="121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>
        <f t="shared" ref="E65:F65" ca="1" si="126">D65-(D65-$G65)/($G$1-D$1)</f>
        <v>0</v>
      </c>
      <c r="F65" s="114">
        <f t="shared" ca="1" si="126"/>
        <v>0</v>
      </c>
      <c r="G65" s="111">
        <f ca="1">INDEX(OFFSET(_summary!$T$26,0,MATCH(MID(CELL("filename",$A$1),FIND("]",CELL("filename",$A$1))+1,255),_summary!$U$25:$AI$25,0),140,1),MATCH($A65,_summary!$U$26:$U$54,0))</f>
        <v>0</v>
      </c>
      <c r="H65" s="112">
        <f t="shared" ref="H65:L65" ca="1" si="127">G65-5*(G65-$M65)/($M$1-G$1)</f>
        <v>4.2351418039792794E-3</v>
      </c>
      <c r="I65" s="112">
        <f t="shared" ca="1" si="127"/>
        <v>8.4702836079585571E-3</v>
      </c>
      <c r="J65" s="112">
        <f t="shared" ca="1" si="127"/>
        <v>1.2705425411937837E-2</v>
      </c>
      <c r="K65" s="112">
        <f t="shared" ca="1" si="127"/>
        <v>1.6940567215917118E-2</v>
      </c>
      <c r="L65" s="112">
        <f t="shared" ca="1" si="127"/>
        <v>2.1175709019896398E-2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2.5410850823875675E-2</v>
      </c>
    </row>
    <row r="66" spans="1:13" x14ac:dyDescent="0.25">
      <c r="A66" t="s">
        <v>17</v>
      </c>
      <c r="B66">
        <f t="shared" si="121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>
        <f t="shared" ref="E66:F66" ca="1" si="128">D66-(D66-$G66)/($G$1-D$1)</f>
        <v>0</v>
      </c>
      <c r="F66" s="114">
        <f t="shared" ca="1" si="128"/>
        <v>0</v>
      </c>
      <c r="G66" s="111">
        <f ca="1">INDEX(OFFSET(_summary!$T$26,0,MATCH(MID(CELL("filename",$A$1),FIND("]",CELL("filename",$A$1))+1,255),_summary!$U$25:$AI$25,0),140,1),MATCH($A66,_summary!$U$26:$U$54,0))</f>
        <v>0</v>
      </c>
      <c r="H66" s="112">
        <f t="shared" ref="H66:L66" ca="1" si="129">G66-5*(G66-$M66)/($M$1-G$1)</f>
        <v>3.0845503459383441E-3</v>
      </c>
      <c r="I66" s="112">
        <f t="shared" ca="1" si="129"/>
        <v>6.1691006918766882E-3</v>
      </c>
      <c r="J66" s="112">
        <f t="shared" ca="1" si="129"/>
        <v>9.2536510378150322E-3</v>
      </c>
      <c r="K66" s="112">
        <f t="shared" ca="1" si="129"/>
        <v>1.2338201383753376E-2</v>
      </c>
      <c r="L66" s="112">
        <f t="shared" ca="1" si="129"/>
        <v>1.542275172969172E-2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1.8507302075630064E-2</v>
      </c>
    </row>
    <row r="67" spans="1:13" x14ac:dyDescent="0.25">
      <c r="A67" t="s">
        <v>25</v>
      </c>
      <c r="B67">
        <f t="shared" si="121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>
        <f t="shared" ref="E67:F67" ca="1" si="130">D67-(D67-$G67)/($G$1-D$1)</f>
        <v>0</v>
      </c>
      <c r="F67" s="114">
        <f t="shared" ca="1" si="130"/>
        <v>0</v>
      </c>
      <c r="G67" s="111">
        <f ca="1">INDEX(OFFSET(_summary!$T$26,0,MATCH(MID(CELL("filename",$A$1),FIND("]",CELL("filename",$A$1))+1,255),_summary!$U$25:$AI$25,0),140,1),MATCH($A67,_summary!$U$26:$U$54,0))</f>
        <v>0</v>
      </c>
      <c r="H67" s="112">
        <f t="shared" ref="H67:L67" ca="1" si="131">G67-5*(G67-$M67)/($M$1-G$1)</f>
        <v>9.2808496006628323E-4</v>
      </c>
      <c r="I67" s="112">
        <f t="shared" ca="1" si="131"/>
        <v>1.8561699201325665E-3</v>
      </c>
      <c r="J67" s="112">
        <f t="shared" ca="1" si="131"/>
        <v>2.7842548801988495E-3</v>
      </c>
      <c r="K67" s="112">
        <f t="shared" ca="1" si="131"/>
        <v>3.7123398402651329E-3</v>
      </c>
      <c r="L67" s="112">
        <f t="shared" ca="1" si="131"/>
        <v>4.6404248003314164E-3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5.5685097603976998E-3</v>
      </c>
    </row>
    <row r="68" spans="1:13" x14ac:dyDescent="0.25">
      <c r="A68" t="s">
        <v>11</v>
      </c>
      <c r="B68">
        <f t="shared" si="121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>
        <f t="shared" ref="E68:F68" ca="1" si="132">D68-(D68-$G68)/($G$1-D$1)</f>
        <v>0</v>
      </c>
      <c r="F68" s="114">
        <f t="shared" ca="1" si="132"/>
        <v>0</v>
      </c>
      <c r="G68" s="111">
        <f ca="1">INDEX(OFFSET(_summary!$T$26,0,MATCH(MID(CELL("filename",$A$1),FIND("]",CELL("filename",$A$1))+1,255),_summary!$U$25:$AI$25,0),140,1),MATCH($A68,_summary!$U$26:$U$54,0))</f>
        <v>0</v>
      </c>
      <c r="H68" s="112">
        <f t="shared" ref="H68:L68" ca="1" si="133">G68-5*(G68-$M68)/($M$1-G$1)</f>
        <v>1.1878611887514942E-3</v>
      </c>
      <c r="I68" s="112">
        <f t="shared" ca="1" si="133"/>
        <v>2.3757223775029883E-3</v>
      </c>
      <c r="J68" s="112">
        <f t="shared" ca="1" si="133"/>
        <v>3.5635835662544825E-3</v>
      </c>
      <c r="K68" s="112">
        <f t="shared" ca="1" si="133"/>
        <v>4.7514447550059766E-3</v>
      </c>
      <c r="L68" s="112">
        <f t="shared" ca="1" si="133"/>
        <v>5.9393059437574704E-3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7.127167132508965E-3</v>
      </c>
    </row>
    <row r="69" spans="1:13" x14ac:dyDescent="0.25">
      <c r="A69" t="s">
        <v>3</v>
      </c>
      <c r="B69">
        <f t="shared" si="121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>
        <f t="shared" ref="E69:F69" ca="1" si="134">D69-(D69-$G69)/($G$1-D$1)</f>
        <v>0</v>
      </c>
      <c r="F69" s="114">
        <f t="shared" ca="1" si="134"/>
        <v>0</v>
      </c>
      <c r="G69" s="111">
        <f ca="1">INDEX(OFFSET(_summary!$T$26,0,MATCH(MID(CELL("filename",$A$1),FIND("]",CELL("filename",$A$1))+1,255),_summary!$U$25:$AI$25,0),140,1),MATCH($A69,_summary!$U$26:$U$54,0))</f>
        <v>0</v>
      </c>
      <c r="H69" s="112">
        <f t="shared" ref="H69:L69" ca="1" si="135">G69-5*(G69-$M69)/($M$1-G$1)</f>
        <v>3.7513971045944356E-3</v>
      </c>
      <c r="I69" s="112">
        <f t="shared" ca="1" si="135"/>
        <v>7.5027942091888712E-3</v>
      </c>
      <c r="J69" s="112">
        <f t="shared" ca="1" si="135"/>
        <v>1.1254191313783307E-2</v>
      </c>
      <c r="K69" s="112">
        <f t="shared" ca="1" si="135"/>
        <v>1.5005588418377742E-2</v>
      </c>
      <c r="L69" s="112">
        <f t="shared" ca="1" si="135"/>
        <v>1.8756985522972176E-2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2.2508382627566614E-2</v>
      </c>
    </row>
    <row r="70" spans="1:13" x14ac:dyDescent="0.25">
      <c r="A70" t="s">
        <v>2</v>
      </c>
      <c r="B70">
        <f t="shared" si="121"/>
        <v>3</v>
      </c>
      <c r="C70" s="114">
        <f ca="1">MAX(0,IFERROR(VLOOKUP(MID(CELL("filename",$A$1),FIND("]",CELL("filename",$A$1))+1,255)&amp;$A70,_datainput!$A$1:$AE$345,4+C$1-1990,FALSE),0))</f>
        <v>9.2307088565720362E-4</v>
      </c>
      <c r="D70" s="114">
        <f ca="1">MAX(0,IFERROR(VLOOKUP(MID(CELL("filename",$A$1),FIND("]",CELL("filename",$A$1))+1,255)&amp;$A70,_datainput!$A$1:$AE$345,4+D$1-1990,FALSE),0))</f>
        <v>8.3106468121626066E-4</v>
      </c>
      <c r="E70" s="114">
        <f t="shared" ref="E70:F70" ca="1" si="136">D70-(D70-$G70)/($G$1-D$1)</f>
        <v>7.4610525866947966E-4</v>
      </c>
      <c r="F70" s="114">
        <f t="shared" ca="1" si="136"/>
        <v>6.6114583612269867E-4</v>
      </c>
      <c r="G70" s="111">
        <f ca="1">INDEX(OFFSET(_summary!$T$26,0,MATCH(MID(CELL("filename",$A$1),FIND("]",CELL("filename",$A$1))+1,255),_summary!$U$25:$AI$25,0),140,1),MATCH($A70,_summary!$U$26:$U$54,0))</f>
        <v>5.7618641357591767E-4</v>
      </c>
      <c r="H70" s="112">
        <f t="shared" ref="H70:L70" ca="1" si="137">G70-5*(G70-$M70)/($M$1-G$1)</f>
        <v>5.7907850866571213E-3</v>
      </c>
      <c r="I70" s="112">
        <f t="shared" ca="1" si="137"/>
        <v>1.1005383759738325E-2</v>
      </c>
      <c r="J70" s="112">
        <f t="shared" ca="1" si="137"/>
        <v>1.6219982432819528E-2</v>
      </c>
      <c r="K70" s="112">
        <f t="shared" ca="1" si="137"/>
        <v>2.143458110590073E-2</v>
      </c>
      <c r="L70" s="112">
        <f t="shared" ca="1" si="137"/>
        <v>2.6649179778981937E-2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3.1863778452063139E-2</v>
      </c>
    </row>
    <row r="71" spans="1:13" x14ac:dyDescent="0.25">
      <c r="A71" t="s">
        <v>16</v>
      </c>
      <c r="B71">
        <f t="shared" si="121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>
        <f t="shared" ref="E71:F71" ca="1" si="138">D71-(D71-$G71)/($G$1-D$1)</f>
        <v>2.6663123531134702E-5</v>
      </c>
      <c r="F71" s="114">
        <f t="shared" ca="1" si="138"/>
        <v>5.3326247062269403E-5</v>
      </c>
      <c r="G71" s="111">
        <f ca="1">INDEX(OFFSET(_summary!$T$26,0,MATCH(MID(CELL("filename",$A$1),FIND("]",CELL("filename",$A$1))+1,255),_summary!$U$25:$AI$25,0),140,1),MATCH($A71,_summary!$U$26:$U$54,0))</f>
        <v>7.9989370593404105E-5</v>
      </c>
      <c r="H71" s="112">
        <f t="shared" ref="H71:L71" ca="1" si="139">G71-5*(G71-$M71)/($M$1-G$1)</f>
        <v>3.625826359911211E-3</v>
      </c>
      <c r="I71" s="112">
        <f t="shared" ca="1" si="139"/>
        <v>7.171663349229019E-3</v>
      </c>
      <c r="J71" s="112">
        <f t="shared" ca="1" si="139"/>
        <v>1.0717500338546827E-2</v>
      </c>
      <c r="K71" s="112">
        <f t="shared" ca="1" si="139"/>
        <v>1.4263337327864634E-2</v>
      </c>
      <c r="L71" s="112">
        <f t="shared" ca="1" si="139"/>
        <v>1.7809174317182441E-2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2.1355011306500249E-2</v>
      </c>
    </row>
    <row r="72" spans="1:13" x14ac:dyDescent="0.25">
      <c r="A72" t="s">
        <v>15</v>
      </c>
      <c r="B72">
        <f t="shared" si="121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>
        <f t="shared" ref="E72:F72" ca="1" si="140">D72-(D72-$G72)/($G$1-D$1)</f>
        <v>0</v>
      </c>
      <c r="F72" s="114">
        <f t="shared" ca="1" si="140"/>
        <v>0</v>
      </c>
      <c r="G72" s="111">
        <f ca="1">INDEX(OFFSET(_summary!$T$26,0,MATCH(MID(CELL("filename",$A$1),FIND("]",CELL("filename",$A$1))+1,255),_summary!$U$25:$AI$25,0),140,1),MATCH($A72,_summary!$U$26:$U$54,0))</f>
        <v>0</v>
      </c>
      <c r="H72" s="112">
        <f t="shared" ref="H72:L72" ca="1" si="141">G72-5*(G72-$M72)/($M$1-G$1)</f>
        <v>3.3989352220899793E-3</v>
      </c>
      <c r="I72" s="112">
        <f t="shared" ca="1" si="141"/>
        <v>6.7978704441799586E-3</v>
      </c>
      <c r="J72" s="112">
        <f t="shared" ca="1" si="141"/>
        <v>1.0196805666269938E-2</v>
      </c>
      <c r="K72" s="112">
        <f t="shared" ca="1" si="141"/>
        <v>1.3595740888359917E-2</v>
      </c>
      <c r="L72" s="112">
        <f t="shared" ca="1" si="141"/>
        <v>1.6994676110449896E-2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2.0393611332539877E-2</v>
      </c>
    </row>
    <row r="73" spans="1:13" x14ac:dyDescent="0.25">
      <c r="A73" t="s">
        <v>18</v>
      </c>
      <c r="B73">
        <f t="shared" si="121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>
        <f t="shared" ref="E73:F73" ca="1" si="142">D73-(D73-$G73)/($G$1-D$1)</f>
        <v>0</v>
      </c>
      <c r="F73" s="114">
        <f t="shared" ca="1" si="142"/>
        <v>0</v>
      </c>
      <c r="G73" s="111">
        <f ca="1">INDEX(OFFSET(_summary!$T$26,0,MATCH(MID(CELL("filename",$A$1),FIND("]",CELL("filename",$A$1))+1,255),_summary!$U$25:$AI$25,0),140,1),MATCH($A73,_summary!$U$26:$U$54,0))</f>
        <v>0</v>
      </c>
      <c r="H73" s="112">
        <f t="shared" ref="H73:L73" ca="1" si="143">G73-5*(G73-$M73)/($M$1-G$1)</f>
        <v>6.5287172100194114E-3</v>
      </c>
      <c r="I73" s="112">
        <f t="shared" ca="1" si="143"/>
        <v>1.3057434420038823E-2</v>
      </c>
      <c r="J73" s="112">
        <f t="shared" ca="1" si="143"/>
        <v>1.9586151630058234E-2</v>
      </c>
      <c r="K73" s="112">
        <f t="shared" ca="1" si="143"/>
        <v>2.6114868840077646E-2</v>
      </c>
      <c r="L73" s="112">
        <f t="shared" ca="1" si="143"/>
        <v>3.2643586050097054E-2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3.9172303260116469E-2</v>
      </c>
    </row>
    <row r="74" spans="1:13" x14ac:dyDescent="0.25">
      <c r="A74" t="s">
        <v>5</v>
      </c>
      <c r="B74">
        <f t="shared" si="121"/>
        <v>3</v>
      </c>
      <c r="C74" s="114">
        <f ca="1">MAX(0,IFERROR(VLOOKUP(MID(CELL("filename",$A$1),FIND("]",CELL("filename",$A$1))+1,255)&amp;$A74,_datainput!$A$1:$AE$345,4+C$1-1990,FALSE),0))</f>
        <v>4.7752326515602309E-5</v>
      </c>
      <c r="D74" s="114">
        <f ca="1">MAX(0,IFERROR(VLOOKUP(MID(CELL("filename",$A$1),FIND("]",CELL("filename",$A$1))+1,255)&amp;$A74,_datainput!$A$1:$AE$345,4+D$1-1990,FALSE),0))</f>
        <v>4.6449779197749694E-5</v>
      </c>
      <c r="E74" s="114">
        <f t="shared" ref="E74:F74" ca="1" si="144">D74-(D74-$G74)/($G$1-D$1)</f>
        <v>5.4115118898130707E-5</v>
      </c>
      <c r="F74" s="114">
        <f t="shared" ca="1" si="144"/>
        <v>6.1780458598511713E-5</v>
      </c>
      <c r="G74" s="111">
        <f ca="1">INDEX(OFFSET(_summary!$T$26,0,MATCH(MID(CELL("filename",$A$1),FIND("]",CELL("filename",$A$1))+1,255),_summary!$U$25:$AI$25,0),140,1),MATCH($A74,_summary!$U$26:$U$54,0))</f>
        <v>6.9445798298892726E-5</v>
      </c>
      <c r="H74" s="112">
        <f t="shared" ref="H74:L74" ca="1" si="145">G74-5*(G74-$M74)/($M$1-G$1)</f>
        <v>4.6909770022129822E-3</v>
      </c>
      <c r="I74" s="112">
        <f t="shared" ca="1" si="145"/>
        <v>9.3125082061270709E-3</v>
      </c>
      <c r="J74" s="112">
        <f t="shared" ca="1" si="145"/>
        <v>1.393403941004116E-2</v>
      </c>
      <c r="K74" s="112">
        <f t="shared" ca="1" si="145"/>
        <v>1.8555570613955248E-2</v>
      </c>
      <c r="L74" s="112">
        <f t="shared" ca="1" si="145"/>
        <v>2.317710181786934E-2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2.7798633021783429E-2</v>
      </c>
    </row>
    <row r="75" spans="1:13" x14ac:dyDescent="0.25">
      <c r="A75" t="s">
        <v>23</v>
      </c>
      <c r="B75">
        <f t="shared" si="121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>
        <f t="shared" ref="E75:F75" ca="1" si="146">D75-(D75-$G75)/($G$1-D$1)</f>
        <v>0</v>
      </c>
      <c r="F75" s="114">
        <f t="shared" ca="1" si="146"/>
        <v>0</v>
      </c>
      <c r="G75" s="111">
        <f ca="1">INDEX(OFFSET(_summary!$T$26,0,MATCH(MID(CELL("filename",$A$1),FIND("]",CELL("filename",$A$1))+1,255),_summary!$U$25:$AI$25,0),140,1),MATCH($A75,_summary!$U$26:$U$54,0))</f>
        <v>0</v>
      </c>
      <c r="H75" s="112">
        <f t="shared" ref="H75:L75" ca="1" si="147">G75-5*(G75-$M75)/($M$1-G$1)</f>
        <v>1.2881666649746876E-3</v>
      </c>
      <c r="I75" s="112">
        <f t="shared" ca="1" si="147"/>
        <v>2.5763333299493752E-3</v>
      </c>
      <c r="J75" s="112">
        <f t="shared" ca="1" si="147"/>
        <v>3.8644999949240628E-3</v>
      </c>
      <c r="K75" s="112">
        <f t="shared" ca="1" si="147"/>
        <v>5.1526666598987504E-3</v>
      </c>
      <c r="L75" s="112">
        <f t="shared" ca="1" si="147"/>
        <v>6.440833324873438E-3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7.7289999898481256E-3</v>
      </c>
    </row>
    <row r="76" spans="1:13" x14ac:dyDescent="0.25">
      <c r="A76" t="s">
        <v>24</v>
      </c>
      <c r="B76">
        <f t="shared" si="121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>
        <f t="shared" ref="E76:F76" ca="1" si="148">D76-(D76-$G76)/($G$1-D$1)</f>
        <v>0</v>
      </c>
      <c r="F76" s="114">
        <f t="shared" ca="1" si="148"/>
        <v>0</v>
      </c>
      <c r="G76" s="111">
        <f ca="1">INDEX(OFFSET(_summary!$T$26,0,MATCH(MID(CELL("filename",$A$1),FIND("]",CELL("filename",$A$1))+1,255),_summary!$U$25:$AI$25,0),140,1),MATCH($A76,_summary!$U$26:$U$54,0))</f>
        <v>0</v>
      </c>
      <c r="H76" s="112">
        <f t="shared" ref="H76:L76" ca="1" si="149">G76-5*(G76-$M76)/($M$1-G$1)</f>
        <v>1.8764444484107637E-3</v>
      </c>
      <c r="I76" s="112">
        <f t="shared" ca="1" si="149"/>
        <v>3.7528888968215274E-3</v>
      </c>
      <c r="J76" s="112">
        <f t="shared" ca="1" si="149"/>
        <v>5.6293333452322909E-3</v>
      </c>
      <c r="K76" s="112">
        <f t="shared" ca="1" si="149"/>
        <v>7.5057777936430549E-3</v>
      </c>
      <c r="L76" s="112">
        <f t="shared" ca="1" si="149"/>
        <v>9.3822222420538188E-3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1.1258666690464582E-2</v>
      </c>
    </row>
    <row r="77" spans="1:13" x14ac:dyDescent="0.25">
      <c r="A77" t="s">
        <v>27</v>
      </c>
      <c r="B77">
        <f t="shared" si="121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>
        <f t="shared" ref="E77:F77" ca="1" si="150">D77-(D77-$G77)/($G$1-D$1)</f>
        <v>0</v>
      </c>
      <c r="F77" s="114">
        <f t="shared" ca="1" si="150"/>
        <v>0</v>
      </c>
      <c r="G77" s="111">
        <f ca="1">INDEX(OFFSET(_summary!$T$26,0,MATCH(MID(CELL("filename",$A$1),FIND("]",CELL("filename",$A$1))+1,255),_summary!$U$25:$AI$25,0),140,1),MATCH($A77,_summary!$U$26:$U$54,0))</f>
        <v>0</v>
      </c>
      <c r="H77" s="112">
        <f t="shared" ref="H77:L77" ca="1" si="151">G77-5*(G77-$M77)/($M$1-G$1)</f>
        <v>5.7593153457347664E-3</v>
      </c>
      <c r="I77" s="112">
        <f t="shared" ca="1" si="151"/>
        <v>1.1518630691469533E-2</v>
      </c>
      <c r="J77" s="112">
        <f t="shared" ca="1" si="151"/>
        <v>1.7277946037204301E-2</v>
      </c>
      <c r="K77" s="112">
        <f t="shared" ca="1" si="151"/>
        <v>2.3037261382939066E-2</v>
      </c>
      <c r="L77" s="112">
        <f t="shared" ca="1" si="151"/>
        <v>2.8796576728673834E-2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3.4555892074408602E-2</v>
      </c>
    </row>
    <row r="78" spans="1:13" x14ac:dyDescent="0.25">
      <c r="A78" t="s">
        <v>29</v>
      </c>
      <c r="B78">
        <f t="shared" si="121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>
        <f t="shared" ref="E78:F78" ca="1" si="152">D78-(D78-$G78)/($G$1-D$1)</f>
        <v>0</v>
      </c>
      <c r="F78" s="114">
        <f t="shared" ca="1" si="152"/>
        <v>0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ref="H78:L78" ca="1" si="153">G78-5*(G78-$M78)/($M$1-G$1)</f>
        <v>4.152534367943576E-3</v>
      </c>
      <c r="I78" s="112">
        <f t="shared" ca="1" si="153"/>
        <v>8.3050687358871521E-3</v>
      </c>
      <c r="J78" s="112">
        <f t="shared" ca="1" si="153"/>
        <v>1.2457603103830728E-2</v>
      </c>
      <c r="K78" s="112">
        <f t="shared" ca="1" si="153"/>
        <v>1.6610137471774304E-2</v>
      </c>
      <c r="L78" s="112">
        <f t="shared" ca="1" si="153"/>
        <v>2.0762671839717882E-2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2.4915206207661456E-2</v>
      </c>
    </row>
    <row r="79" spans="1:13" x14ac:dyDescent="0.25">
      <c r="A79" t="s">
        <v>8</v>
      </c>
      <c r="B79">
        <f t="shared" si="121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>
        <f t="shared" ref="E79:F79" ca="1" si="154">D79-(D79-$G79)/($G$1-D$1)</f>
        <v>0</v>
      </c>
      <c r="F79" s="114">
        <f t="shared" ca="1" si="154"/>
        <v>0</v>
      </c>
      <c r="G79" s="111">
        <f ca="1">INDEX(OFFSET(_summary!$T$26,0,MATCH(MID(CELL("filename",$A$1),FIND("]",CELL("filename",$A$1))+1,255),_summary!$U$25:$AI$25,0),140,1),MATCH($A79,_summary!$U$26:$U$54,0))</f>
        <v>0</v>
      </c>
      <c r="H79" s="112">
        <f t="shared" ref="H79:L79" ca="1" si="155">G79-5*(G79-$M79)/($M$1-G$1)</f>
        <v>5.8861090183176396E-3</v>
      </c>
      <c r="I79" s="112">
        <f t="shared" ca="1" si="155"/>
        <v>1.1772218036635279E-2</v>
      </c>
      <c r="J79" s="112">
        <f t="shared" ca="1" si="155"/>
        <v>1.7658327054952919E-2</v>
      </c>
      <c r="K79" s="112">
        <f t="shared" ca="1" si="155"/>
        <v>2.3544436073270558E-2</v>
      </c>
      <c r="L79" s="112">
        <f t="shared" ca="1" si="155"/>
        <v>2.9430545091588198E-2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3.5316654109905837E-2</v>
      </c>
    </row>
    <row r="80" spans="1:13" x14ac:dyDescent="0.25">
      <c r="A80" t="s">
        <v>6</v>
      </c>
      <c r="B80">
        <f t="shared" si="121"/>
        <v>3</v>
      </c>
      <c r="C80" s="114">
        <f ca="1">MAX(0,IFERROR(VLOOKUP(MID(CELL("filename",$A$1),FIND("]",CELL("filename",$A$1))+1,255)&amp;$A80,_datainput!$A$1:$AE$345,4+C$1-1990,FALSE),0))</f>
        <v>1.6993263807449082E-3</v>
      </c>
      <c r="D80" s="114">
        <f ca="1">MAX(0,IFERROR(VLOOKUP(MID(CELL("filename",$A$1),FIND("]",CELL("filename",$A$1))+1,255)&amp;$A80,_datainput!$A$1:$AE$345,4+D$1-1990,FALSE),0))</f>
        <v>1.7065869146949265E-3</v>
      </c>
      <c r="E80" s="114">
        <f t="shared" ref="E80:F80" ca="1" si="156">D80-(D80-$G80)/($G$1-D$1)</f>
        <v>1.563692751305031E-3</v>
      </c>
      <c r="F80" s="114">
        <f t="shared" ca="1" si="156"/>
        <v>1.4207985879151354E-3</v>
      </c>
      <c r="G80" s="111">
        <f ca="1">INDEX(OFFSET(_summary!$T$26,0,MATCH(MID(CELL("filename",$A$1),FIND("]",CELL("filename",$A$1))+1,255),_summary!$U$25:$AI$25,0),140,1),MATCH($A80,_summary!$U$26:$U$54,0))</f>
        <v>1.2779044245252397E-3</v>
      </c>
      <c r="H80" s="112">
        <f t="shared" ref="H80:L80" ca="1" si="157">G80-5*(G80-$M80)/($M$1-G$1)</f>
        <v>7.5271287286304764E-3</v>
      </c>
      <c r="I80" s="112">
        <f t="shared" ca="1" si="157"/>
        <v>1.3776353032735712E-2</v>
      </c>
      <c r="J80" s="112">
        <f t="shared" ca="1" si="157"/>
        <v>2.0025577336840947E-2</v>
      </c>
      <c r="K80" s="112">
        <f t="shared" ca="1" si="157"/>
        <v>2.6274801640946185E-2</v>
      </c>
      <c r="L80" s="112">
        <f t="shared" ca="1" si="157"/>
        <v>3.2524025945051424E-2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3.8773250249156656E-2</v>
      </c>
    </row>
    <row r="81" spans="1:13" x14ac:dyDescent="0.25">
      <c r="A81" t="s">
        <v>21</v>
      </c>
      <c r="B81">
        <f t="shared" si="121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158">D81-(D81-$G81)/($G$1-D$1)</f>
        <v>0</v>
      </c>
      <c r="F81" s="114">
        <f t="shared" ca="1" si="158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ref="H81:L81" ca="1" si="159">G81-5*(G81-$M81)/($M$1-G$1)</f>
        <v>1.4806521289998239E-3</v>
      </c>
      <c r="I81" s="112">
        <f t="shared" ca="1" si="159"/>
        <v>2.9613042579996478E-3</v>
      </c>
      <c r="J81" s="112">
        <f t="shared" ca="1" si="159"/>
        <v>4.4419563869994719E-3</v>
      </c>
      <c r="K81" s="112">
        <f t="shared" ca="1" si="159"/>
        <v>5.9226085159992956E-3</v>
      </c>
      <c r="L81" s="112">
        <f t="shared" ca="1" si="159"/>
        <v>7.4032606449991201E-3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8.8839127739989438E-3</v>
      </c>
    </row>
    <row r="82" spans="1:13" x14ac:dyDescent="0.25">
      <c r="A82" t="s">
        <v>10</v>
      </c>
      <c r="B82">
        <f t="shared" si="121"/>
        <v>3</v>
      </c>
      <c r="C82" s="114">
        <f ca="1">MAX(0,IFERROR(VLOOKUP(MID(CELL("filename",$A$1),FIND("]",CELL("filename",$A$1))+1,255)&amp;$A82,_datainput!$A$1:$AE$345,4+C$1-1990,FALSE),0))</f>
        <v>8.6372518089024232E-4</v>
      </c>
      <c r="D82" s="114">
        <f ca="1">MAX(0,IFERROR(VLOOKUP(MID(CELL("filename",$A$1),FIND("]",CELL("filename",$A$1))+1,255)&amp;$A82,_datainput!$A$1:$AE$345,4+D$1-1990,FALSE),0))</f>
        <v>8.1940200494922376E-4</v>
      </c>
      <c r="E82" s="114">
        <f t="shared" ref="E82:F82" ca="1" si="160">D82-(D82-$G82)/($G$1-D$1)</f>
        <v>1.333511960506281E-3</v>
      </c>
      <c r="F82" s="114">
        <f t="shared" ca="1" si="160"/>
        <v>1.8476219160633383E-3</v>
      </c>
      <c r="G82" s="111">
        <f ca="1">INDEX(OFFSET(_summary!$T$26,0,MATCH(MID(CELL("filename",$A$1),FIND("]",CELL("filename",$A$1))+1,255),_summary!$U$25:$AI$25,0),140,1),MATCH($A82,_summary!$U$26:$U$54,0))</f>
        <v>2.3617318716203954E-3</v>
      </c>
      <c r="H82" s="112">
        <f t="shared" ref="H82:L82" ca="1" si="161">G82-5*(G82-$M82)/($M$1-G$1)</f>
        <v>5.0993947416095968E-3</v>
      </c>
      <c r="I82" s="112">
        <f t="shared" ca="1" si="161"/>
        <v>7.8370576115987991E-3</v>
      </c>
      <c r="J82" s="112">
        <f t="shared" ca="1" si="161"/>
        <v>1.0574720481588001E-2</v>
      </c>
      <c r="K82" s="112">
        <f t="shared" ca="1" si="161"/>
        <v>1.3312383351577204E-2</v>
      </c>
      <c r="L82" s="112">
        <f t="shared" ca="1" si="161"/>
        <v>1.6050046221566406E-2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1.8787709091555607E-2</v>
      </c>
    </row>
    <row r="83" spans="1:13" x14ac:dyDescent="0.25">
      <c r="A83" t="s">
        <v>20</v>
      </c>
      <c r="B83">
        <f t="shared" si="121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162">D83-(D83-$G83)/($G$1-D$1)</f>
        <v>0</v>
      </c>
      <c r="F83" s="114">
        <f t="shared" ca="1" si="162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83" ca="1" si="163">G83-5*(G83-$M83)/($M$1-G$1)</f>
        <v>5.7729249893686795E-3</v>
      </c>
      <c r="I83" s="112">
        <f t="shared" ca="1" si="163"/>
        <v>1.1545849978737359E-2</v>
      </c>
      <c r="J83" s="112">
        <f t="shared" ca="1" si="163"/>
        <v>1.7318774968106038E-2</v>
      </c>
      <c r="K83" s="112">
        <f t="shared" ca="1" si="163"/>
        <v>2.3091699957474718E-2</v>
      </c>
      <c r="L83" s="112">
        <f t="shared" ca="1" si="163"/>
        <v>2.8864624946843397E-2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3.4637549936212077E-2</v>
      </c>
    </row>
    <row r="84" spans="1:13" x14ac:dyDescent="0.25">
      <c r="A84" t="s">
        <v>26</v>
      </c>
      <c r="B84">
        <f t="shared" si="121"/>
        <v>3</v>
      </c>
      <c r="C84" s="114">
        <f ca="1">MAX(0,IFERROR(VLOOKUP(MID(CELL("filename",$A$1),FIND("]",CELL("filename",$A$1))+1,255)&amp;$A84,_datainput!$A$1:$AE$345,4+C$1-1990,FALSE),0))</f>
        <v>5.3438388909873978E-2</v>
      </c>
      <c r="D84" s="114">
        <f ca="1">MAX(0,IFERROR(VLOOKUP(MID(CELL("filename",$A$1),FIND("]",CELL("filename",$A$1))+1,255)&amp;$A84,_datainput!$A$1:$AE$345,4+D$1-1990,FALSE),0))</f>
        <v>5.8842509346323783E-2</v>
      </c>
      <c r="E84" s="114">
        <f t="shared" ref="E84:F84" ca="1" si="164">D84-(D84-$G84)/($G$1-D$1)</f>
        <v>4.9376855430583053E-2</v>
      </c>
      <c r="F84" s="114">
        <f t="shared" ca="1" si="164"/>
        <v>3.9911201514842315E-2</v>
      </c>
      <c r="G84" s="111">
        <f ca="1">INDEX(OFFSET(_summary!$T$26,0,MATCH(MID(CELL("filename",$A$1),FIND("]",CELL("filename",$A$1))+1,255),_summary!$U$25:$AI$25,0),140,1),MATCH($A84,_summary!$U$26:$U$54,0))</f>
        <v>3.0445547599101581E-2</v>
      </c>
      <c r="H84" s="112">
        <f t="shared" ref="H84:L84" ca="1" si="165">G84-5*(G84-$M84)/($M$1-G$1)</f>
        <v>3.2411796414949304E-2</v>
      </c>
      <c r="I84" s="112">
        <f t="shared" ca="1" si="165"/>
        <v>3.437804523079703E-2</v>
      </c>
      <c r="J84" s="112">
        <f t="shared" ca="1" si="165"/>
        <v>3.6344294046644757E-2</v>
      </c>
      <c r="K84" s="112">
        <f t="shared" ca="1" si="165"/>
        <v>3.8310542862492476E-2</v>
      </c>
      <c r="L84" s="112">
        <f t="shared" ca="1" si="165"/>
        <v>4.0276791678340196E-2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4.2243040494187922E-2</v>
      </c>
    </row>
    <row r="85" spans="1:13" x14ac:dyDescent="0.25">
      <c r="A85" t="s">
        <v>7</v>
      </c>
      <c r="B85">
        <f t="shared" si="121"/>
        <v>3</v>
      </c>
      <c r="C85" s="114">
        <f ca="1">MAX(0,IFERROR(VLOOKUP(MID(CELL("filename",$A$1),FIND("]",CELL("filename",$A$1))+1,255)&amp;$A85,_datainput!$A$1:$AE$345,4+C$1-1990,FALSE),0))</f>
        <v>1.7128749956021501E-3</v>
      </c>
      <c r="D85" s="114">
        <f ca="1">MAX(0,IFERROR(VLOOKUP(MID(CELL("filename",$A$1),FIND("]",CELL("filename",$A$1))+1,255)&amp;$A85,_datainput!$A$1:$AE$345,4+D$1-1990,FALSE),0))</f>
        <v>1.6918706049169855E-3</v>
      </c>
      <c r="E85" s="114">
        <f t="shared" ref="E85:F85" ca="1" si="166">D85-(D85-$G85)/($G$1-D$1)</f>
        <v>1.7026831109055404E-3</v>
      </c>
      <c r="F85" s="114">
        <f t="shared" ca="1" si="166"/>
        <v>1.7134956168940953E-3</v>
      </c>
      <c r="G85" s="111">
        <f ca="1">INDEX(OFFSET(_summary!$T$26,0,MATCH(MID(CELL("filename",$A$1),FIND("]",CELL("filename",$A$1))+1,255),_summary!$U$25:$AI$25,0),140,1),MATCH($A85,_summary!$U$26:$U$54,0))</f>
        <v>1.7243081228826502E-3</v>
      </c>
      <c r="H85" s="112">
        <f t="shared" ref="H85:L85" ca="1" si="167">G85-5*(G85-$M85)/($M$1-G$1)</f>
        <v>5.2096534359703101E-3</v>
      </c>
      <c r="I85" s="112">
        <f t="shared" ca="1" si="167"/>
        <v>8.6949987490579691E-3</v>
      </c>
      <c r="J85" s="112">
        <f t="shared" ca="1" si="167"/>
        <v>1.2180344062145628E-2</v>
      </c>
      <c r="K85" s="112">
        <f t="shared" ca="1" si="167"/>
        <v>1.5665689375233289E-2</v>
      </c>
      <c r="L85" s="112">
        <f t="shared" ca="1" si="167"/>
        <v>1.915103468832095E-2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2.2636380001408607E-2</v>
      </c>
    </row>
    <row r="86" spans="1:13" x14ac:dyDescent="0.25">
      <c r="A86" t="s">
        <v>9</v>
      </c>
      <c r="B86">
        <f t="shared" si="121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168">D86-(D86-$G86)/($G$1-D$1)</f>
        <v>0</v>
      </c>
      <c r="F86" s="114">
        <f t="shared" ca="1" si="168"/>
        <v>0</v>
      </c>
      <c r="G86" s="111">
        <f ca="1">INDEX(OFFSET(_summary!$T$26,0,MATCH(MID(CELL("filename",$A$1),FIND("]",CELL("filename",$A$1))+1,255),_summary!$U$25:$AI$25,0),140,1),MATCH($A86,_summary!$U$26:$U$54,0))</f>
        <v>0</v>
      </c>
      <c r="H86" s="112">
        <f t="shared" ref="H86:L86" ca="1" si="169">G86-5*(G86-$M86)/($M$1-G$1)</f>
        <v>1.6767531166406348E-4</v>
      </c>
      <c r="I86" s="112">
        <f t="shared" ca="1" si="169"/>
        <v>3.3535062332812695E-4</v>
      </c>
      <c r="J86" s="112">
        <f t="shared" ca="1" si="169"/>
        <v>5.0302593499219049E-4</v>
      </c>
      <c r="K86" s="112">
        <f t="shared" ca="1" si="169"/>
        <v>6.7070124665625391E-4</v>
      </c>
      <c r="L86" s="112">
        <f t="shared" ca="1" si="169"/>
        <v>8.3837655832031744E-4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1.006051869984381E-3</v>
      </c>
    </row>
    <row r="87" spans="1:13" x14ac:dyDescent="0.25">
      <c r="A87" t="s">
        <v>14</v>
      </c>
      <c r="B87">
        <f t="shared" si="121"/>
        <v>3</v>
      </c>
      <c r="C87" s="114">
        <f ca="1">MAX(0,IFERROR(VLOOKUP(MID(CELL("filename",$A$1),FIND("]",CELL("filename",$A$1))+1,255)&amp;$A87,_datainput!$A$1:$AE$345,4+C$1-1990,FALSE),0))</f>
        <v>1.8654487582572991E-2</v>
      </c>
      <c r="D87" s="114">
        <f ca="1">MAX(0,IFERROR(VLOOKUP(MID(CELL("filename",$A$1),FIND("]",CELL("filename",$A$1))+1,255)&amp;$A87,_datainput!$A$1:$AE$345,4+D$1-1990,FALSE),0))</f>
        <v>1.8654487582572991E-2</v>
      </c>
      <c r="E87" s="114">
        <f t="shared" ref="E87:F87" ca="1" si="170">D87-(D87-$G87)/($G$1-D$1)</f>
        <v>1.9474024541161587E-2</v>
      </c>
      <c r="F87" s="114">
        <f t="shared" ca="1" si="170"/>
        <v>2.0293561499750184E-2</v>
      </c>
      <c r="G87" s="111">
        <f ca="1">INDEX(OFFSET(_summary!$T$26,0,MATCH(MID(CELL("filename",$A$1),FIND("]",CELL("filename",$A$1))+1,255),_summary!$U$25:$AI$25,0),140,1),MATCH($A87,_summary!$U$26:$U$54,0))</f>
        <v>2.111309845833878E-2</v>
      </c>
      <c r="H87" s="112">
        <f t="shared" ref="H87:L87" ca="1" si="171">G87-5*(G87-$M87)/($M$1-G$1)</f>
        <v>2.6028305400917572E-2</v>
      </c>
      <c r="I87" s="112">
        <f t="shared" ca="1" si="171"/>
        <v>3.0943512343496363E-2</v>
      </c>
      <c r="J87" s="112">
        <f t="shared" ca="1" si="171"/>
        <v>3.5858719286075154E-2</v>
      </c>
      <c r="K87" s="112">
        <f t="shared" ca="1" si="171"/>
        <v>4.0773926228653945E-2</v>
      </c>
      <c r="L87" s="112">
        <f t="shared" ca="1" si="171"/>
        <v>4.5689133171232729E-2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5.060434011381152E-2</v>
      </c>
    </row>
    <row r="88" spans="1:13" x14ac:dyDescent="0.25">
      <c r="A88" t="s">
        <v>4</v>
      </c>
      <c r="B88">
        <f t="shared" si="121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172">D88-(D88-$G88)/($G$1-D$1)</f>
        <v>0</v>
      </c>
      <c r="F88" s="114">
        <f t="shared" ca="1" si="172"/>
        <v>0</v>
      </c>
      <c r="G88" s="111">
        <f ca="1">INDEX(OFFSET(_summary!$T$26,0,MATCH(MID(CELL("filename",$A$1),FIND("]",CELL("filename",$A$1))+1,255),_summary!$U$25:$AI$25,0),140,1),MATCH($A88,_summary!$U$26:$U$54,0))</f>
        <v>0</v>
      </c>
      <c r="H88" s="112">
        <f t="shared" ref="H88:L88" ca="1" si="173">G88-5*(G88-$M88)/($M$1-G$1)</f>
        <v>5.4921152157354483E-3</v>
      </c>
      <c r="I88" s="112">
        <f t="shared" ca="1" si="173"/>
        <v>1.0984230431470897E-2</v>
      </c>
      <c r="J88" s="112">
        <f t="shared" ca="1" si="173"/>
        <v>1.6476345647206344E-2</v>
      </c>
      <c r="K88" s="112">
        <f t="shared" ca="1" si="173"/>
        <v>2.1968460862941793E-2</v>
      </c>
      <c r="L88" s="112">
        <f t="shared" ca="1" si="173"/>
        <v>2.7460576078677239E-2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3.2952691294412688E-2</v>
      </c>
    </row>
    <row r="89" spans="1:13" x14ac:dyDescent="0.25">
      <c r="A89" t="s">
        <v>12</v>
      </c>
      <c r="B89">
        <f t="shared" si="121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>
        <f t="shared" ref="E89:F89" ca="1" si="174">D89-(D89-$G89)/($G$1-D$1)</f>
        <v>0</v>
      </c>
      <c r="F89" s="114">
        <f t="shared" ca="1" si="174"/>
        <v>0</v>
      </c>
      <c r="G89" s="111">
        <f ca="1">INDEX(OFFSET(_summary!$T$26,0,MATCH(MID(CELL("filename",$A$1),FIND("]",CELL("filename",$A$1))+1,255),_summary!$U$25:$AI$25,0),140,1),MATCH($A89,_summary!$U$26:$U$54,0))</f>
        <v>0</v>
      </c>
      <c r="H89" s="112">
        <f t="shared" ref="H89:L89" ca="1" si="175">G89-5*(G89-$M89)/($M$1-G$1)</f>
        <v>6.7090309692869783E-3</v>
      </c>
      <c r="I89" s="112">
        <f t="shared" ca="1" si="175"/>
        <v>1.3418061938573957E-2</v>
      </c>
      <c r="J89" s="112">
        <f t="shared" ca="1" si="175"/>
        <v>2.0127092907860935E-2</v>
      </c>
      <c r="K89" s="112">
        <f t="shared" ca="1" si="175"/>
        <v>2.6836123877147913E-2</v>
      </c>
      <c r="L89" s="112">
        <f t="shared" ca="1" si="175"/>
        <v>3.3545154846434888E-2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4.025418581572187E-2</v>
      </c>
    </row>
    <row r="90" spans="1:13" x14ac:dyDescent="0.25">
      <c r="A90" t="s">
        <v>1</v>
      </c>
      <c r="B90">
        <f t="shared" si="121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>
        <f t="shared" ref="E90:F90" ca="1" si="176">D90-(D90-$G90)/($G$1-D$1)</f>
        <v>0</v>
      </c>
      <c r="F90" s="114">
        <f t="shared" ca="1" si="176"/>
        <v>0</v>
      </c>
      <c r="G90" s="111">
        <f ca="1">INDEX(OFFSET(_summary!$T$26,0,MATCH(MID(CELL("filename",$A$1),FIND("]",CELL("filename",$A$1))+1,255),_summary!$U$25:$AI$25,0),140,1),MATCH($A90,_summary!$U$26:$U$54,0))</f>
        <v>0</v>
      </c>
      <c r="H90" s="112">
        <f t="shared" ref="H90:L90" ca="1" si="177">G90-5*(G90-$M90)/($M$1-G$1)</f>
        <v>1.093382278243591E-2</v>
      </c>
      <c r="I90" s="112">
        <f t="shared" ca="1" si="177"/>
        <v>2.1867645564871821E-2</v>
      </c>
      <c r="J90" s="112">
        <f t="shared" ca="1" si="177"/>
        <v>3.2801468347307731E-2</v>
      </c>
      <c r="K90" s="112">
        <f t="shared" ca="1" si="177"/>
        <v>4.3735291129743642E-2</v>
      </c>
      <c r="L90" s="112">
        <f t="shared" ca="1" si="177"/>
        <v>5.4669113912179552E-2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6.5602936694615463E-2</v>
      </c>
    </row>
    <row r="91" spans="1:13" x14ac:dyDescent="0.25">
      <c r="A91" t="s">
        <v>19</v>
      </c>
      <c r="B91">
        <f t="shared" si="121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>
        <f t="shared" ref="E91:F91" ca="1" si="178">D91-(D91-$G91)/($G$1-D$1)</f>
        <v>0</v>
      </c>
      <c r="F91" s="114">
        <f t="shared" ca="1" si="178"/>
        <v>0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ref="H91:L91" ca="1" si="179">G91-5*(G91-$M91)/($M$1-G$1)</f>
        <v>2.6234757588031801E-3</v>
      </c>
      <c r="I91" s="112">
        <f t="shared" ca="1" si="179"/>
        <v>5.2469515176063602E-3</v>
      </c>
      <c r="J91" s="112">
        <f t="shared" ca="1" si="179"/>
        <v>7.8704272764095404E-3</v>
      </c>
      <c r="K91" s="112">
        <f t="shared" ca="1" si="179"/>
        <v>1.049390303521272E-2</v>
      </c>
      <c r="L91" s="112">
        <f t="shared" ca="1" si="179"/>
        <v>1.3117378794015901E-2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1.5740854552819081E-2</v>
      </c>
    </row>
    <row r="92" spans="1:13" x14ac:dyDescent="0.25">
      <c r="A92" t="s">
        <v>22</v>
      </c>
      <c r="B92">
        <f t="shared" si="121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>
        <f t="shared" ref="E92:F92" ca="1" si="180">D92-(D92-$G92)/($G$1-D$1)</f>
        <v>0</v>
      </c>
      <c r="F92" s="114">
        <f t="shared" ca="1" si="180"/>
        <v>0</v>
      </c>
      <c r="G92" s="111">
        <f ca="1">INDEX(OFFSET(_summary!$T$26,0,MATCH(MID(CELL("filename",$A$1),FIND("]",CELL("filename",$A$1))+1,255),_summary!$U$25:$AI$25,0),140,1),MATCH($A92,_summary!$U$26:$U$54,0))</f>
        <v>0</v>
      </c>
      <c r="H92" s="112">
        <f t="shared" ref="H92:L92" ca="1" si="181">G92-5*(G92-$M92)/($M$1-G$1)</f>
        <v>3.7457413724020948E-3</v>
      </c>
      <c r="I92" s="112">
        <f t="shared" ca="1" si="181"/>
        <v>7.4914827448041895E-3</v>
      </c>
      <c r="J92" s="112">
        <f t="shared" ca="1" si="181"/>
        <v>1.1237224117206283E-2</v>
      </c>
      <c r="K92" s="112">
        <f t="shared" ca="1" si="181"/>
        <v>1.4982965489608379E-2</v>
      </c>
      <c r="L92" s="112">
        <f t="shared" ca="1" si="181"/>
        <v>1.8728706862010475E-2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2.247444823441257E-2</v>
      </c>
    </row>
    <row r="93" spans="1:13" x14ac:dyDescent="0.25">
      <c r="A93" t="s">
        <v>28</v>
      </c>
      <c r="B93">
        <f t="shared" si="121"/>
        <v>4</v>
      </c>
      <c r="C93" s="114">
        <f ca="1">MAX(0,IFERROR(VLOOKUP(MID(CELL("filename",$A$1),FIND("]",CELL("filename",$A$1))+1,255)&amp;$A93,_datainput!$A$1:$AE$345,4+C$1-1990,FALSE),0))</f>
        <v>1.2481711649634131E-2</v>
      </c>
      <c r="D93" s="114">
        <f ca="1">MAX(0,IFERROR(VLOOKUP(MID(CELL("filename",$A$1),FIND("]",CELL("filename",$A$1))+1,255)&amp;$A93,_datainput!$A$1:$AE$345,4+D$1-1990,FALSE),0))</f>
        <v>1.2046131720675675E-2</v>
      </c>
      <c r="E93" s="114">
        <f t="shared" ref="E93:F93" ca="1" si="182">D93-(D93-$G93)/($G$1-D$1)</f>
        <v>1.2435573451145928E-2</v>
      </c>
      <c r="F93" s="114">
        <f t="shared" ca="1" si="182"/>
        <v>1.2825015181616179E-2</v>
      </c>
      <c r="G93" s="111">
        <f ca="1">INDEX(OFFSET(_summary!$T$26,0,MATCH(MID(CELL("filename",$A$1),FIND("]",CELL("filename",$A$1))+1,255),_summary!$U$25:$AI$25,0),140,1),MATCH($A93,_summary!$U$26:$U$54,0))</f>
        <v>1.3214456912086432E-2</v>
      </c>
      <c r="H93" s="112">
        <f t="shared" ref="H93:L93" ca="1" si="183">G93-5*(G93-$M93)/($M$1-G$1)</f>
        <v>2.3101712270306628E-2</v>
      </c>
      <c r="I93" s="112">
        <f t="shared" ca="1" si="183"/>
        <v>3.2988967628526822E-2</v>
      </c>
      <c r="J93" s="112">
        <f t="shared" ca="1" si="183"/>
        <v>4.2876222986747023E-2</v>
      </c>
      <c r="K93" s="112">
        <f t="shared" ca="1" si="183"/>
        <v>5.2763478344967217E-2</v>
      </c>
      <c r="L93" s="112">
        <f t="shared" ca="1" si="183"/>
        <v>6.2650733703187411E-2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7.2537989061407612E-2</v>
      </c>
    </row>
    <row r="94" spans="1:13" x14ac:dyDescent="0.25">
      <c r="A94" t="s">
        <v>13</v>
      </c>
      <c r="B94">
        <f t="shared" si="121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>
        <f t="shared" ref="E94:F94" ca="1" si="184">D94-(D94-$G94)/($G$1-D$1)</f>
        <v>0</v>
      </c>
      <c r="F94" s="114">
        <f t="shared" ca="1" si="184"/>
        <v>0</v>
      </c>
      <c r="G94" s="111">
        <f ca="1">INDEX(OFFSET(_summary!$T$26,0,MATCH(MID(CELL("filename",$A$1),FIND("]",CELL("filename",$A$1))+1,255),_summary!$U$25:$AI$25,0),140,1),MATCH($A94,_summary!$U$26:$U$54,0))</f>
        <v>0</v>
      </c>
      <c r="H94" s="112">
        <f t="shared" ref="H94:L94" ca="1" si="185">G94-5*(G94-$M94)/($M$1-G$1)</f>
        <v>7.2294951843352674E-3</v>
      </c>
      <c r="I94" s="112">
        <f t="shared" ca="1" si="185"/>
        <v>1.4458990368670535E-2</v>
      </c>
      <c r="J94" s="112">
        <f t="shared" ca="1" si="185"/>
        <v>2.1688485553005801E-2</v>
      </c>
      <c r="K94" s="112">
        <f t="shared" ca="1" si="185"/>
        <v>2.891798073734107E-2</v>
      </c>
      <c r="L94" s="112">
        <f t="shared" ca="1" si="185"/>
        <v>3.6147475921676338E-2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4.3376971106011603E-2</v>
      </c>
    </row>
    <row r="95" spans="1:13" x14ac:dyDescent="0.25">
      <c r="A95" t="s">
        <v>17</v>
      </c>
      <c r="B95">
        <f t="shared" ref="B95:B117" si="186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>
        <f t="shared" ref="E95:F95" ca="1" si="187">D95-(D95-$G95)/($G$1-D$1)</f>
        <v>0</v>
      </c>
      <c r="F95" s="114">
        <f t="shared" ca="1" si="187"/>
        <v>0</v>
      </c>
      <c r="G95" s="111">
        <f ca="1">INDEX(OFFSET(_summary!$T$26,0,MATCH(MID(CELL("filename",$A$1),FIND("]",CELL("filename",$A$1))+1,255),_summary!$U$25:$AI$25,0),140,1),MATCH($A95,_summary!$U$26:$U$54,0))</f>
        <v>0</v>
      </c>
      <c r="H95" s="112">
        <f t="shared" ref="H95:L95" ca="1" si="188">G95-5*(G95-$M95)/($M$1-G$1)</f>
        <v>6.010710003915779E-3</v>
      </c>
      <c r="I95" s="112">
        <f t="shared" ca="1" si="188"/>
        <v>1.202142000783156E-2</v>
      </c>
      <c r="J95" s="112">
        <f t="shared" ca="1" si="188"/>
        <v>1.803213001174734E-2</v>
      </c>
      <c r="K95" s="112">
        <f t="shared" ca="1" si="188"/>
        <v>2.4042840015663119E-2</v>
      </c>
      <c r="L95" s="112">
        <f t="shared" ca="1" si="188"/>
        <v>3.0053550019578899E-2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3.6064260023494679E-2</v>
      </c>
    </row>
    <row r="96" spans="1:13" x14ac:dyDescent="0.25">
      <c r="A96" t="s">
        <v>25</v>
      </c>
      <c r="B96">
        <f t="shared" si="186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>
        <f t="shared" ref="E96:F96" ca="1" si="189">D96-(D96-$G96)/($G$1-D$1)</f>
        <v>0</v>
      </c>
      <c r="F96" s="114">
        <f t="shared" ca="1" si="189"/>
        <v>0</v>
      </c>
      <c r="G96" s="111">
        <f ca="1">INDEX(OFFSET(_summary!$T$26,0,MATCH(MID(CELL("filename",$A$1),FIND("]",CELL("filename",$A$1))+1,255),_summary!$U$25:$AI$25,0),140,1),MATCH($A96,_summary!$U$26:$U$54,0))</f>
        <v>0</v>
      </c>
      <c r="H96" s="112">
        <f t="shared" ref="H96:L96" ca="1" si="190">G96-5*(G96-$M96)/($M$1-G$1)</f>
        <v>1.699791658188961E-3</v>
      </c>
      <c r="I96" s="112">
        <f t="shared" ca="1" si="190"/>
        <v>3.399583316377922E-3</v>
      </c>
      <c r="J96" s="112">
        <f t="shared" ca="1" si="190"/>
        <v>5.0993749745668832E-3</v>
      </c>
      <c r="K96" s="112">
        <f t="shared" ca="1" si="190"/>
        <v>6.799166632755844E-3</v>
      </c>
      <c r="L96" s="112">
        <f t="shared" ca="1" si="190"/>
        <v>8.4989582909448056E-3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1.0198749949133766E-2</v>
      </c>
    </row>
    <row r="97" spans="1:13" x14ac:dyDescent="0.25">
      <c r="A97" t="s">
        <v>11</v>
      </c>
      <c r="B97">
        <f t="shared" si="186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>
        <f t="shared" ref="E97:F97" ca="1" si="191">D97-(D97-$G97)/($G$1-D$1)</f>
        <v>0</v>
      </c>
      <c r="F97" s="114">
        <f t="shared" ca="1" si="191"/>
        <v>0</v>
      </c>
      <c r="G97" s="111">
        <f ca="1">INDEX(OFFSET(_summary!$T$26,0,MATCH(MID(CELL("filename",$A$1),FIND("]",CELL("filename",$A$1))+1,255),_summary!$U$25:$AI$25,0),140,1),MATCH($A97,_summary!$U$26:$U$54,0))</f>
        <v>0</v>
      </c>
      <c r="H97" s="112">
        <f t="shared" ref="H97:L97" ca="1" si="192">G97-5*(G97-$M97)/($M$1-G$1)</f>
        <v>2.3041725839136815E-3</v>
      </c>
      <c r="I97" s="112">
        <f t="shared" ca="1" si="192"/>
        <v>4.6083451678273629E-3</v>
      </c>
      <c r="J97" s="112">
        <f t="shared" ca="1" si="192"/>
        <v>6.9125177517410444E-3</v>
      </c>
      <c r="K97" s="112">
        <f t="shared" ca="1" si="192"/>
        <v>9.2166903356547258E-3</v>
      </c>
      <c r="L97" s="112">
        <f t="shared" ca="1" si="192"/>
        <v>1.1520862919568407E-2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1.3825035503482089E-2</v>
      </c>
    </row>
    <row r="98" spans="1:13" x14ac:dyDescent="0.25">
      <c r="A98" t="s">
        <v>3</v>
      </c>
      <c r="B98">
        <f t="shared" si="186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>
        <f t="shared" ref="E98:F98" ca="1" si="193">D98-(D98-$G98)/($G$1-D$1)</f>
        <v>0</v>
      </c>
      <c r="F98" s="114">
        <f t="shared" ca="1" si="193"/>
        <v>0</v>
      </c>
      <c r="G98" s="111">
        <f ca="1">INDEX(OFFSET(_summary!$T$26,0,MATCH(MID(CELL("filename",$A$1),FIND("]",CELL("filename",$A$1))+1,255),_summary!$U$25:$AI$25,0),140,1),MATCH($A98,_summary!$U$26:$U$54,0))</f>
        <v>0</v>
      </c>
      <c r="H98" s="112">
        <f t="shared" ref="H98:L98" ca="1" si="194">G98-5*(G98-$M98)/($M$1-G$1)</f>
        <v>7.3024796825259253E-3</v>
      </c>
      <c r="I98" s="112">
        <f t="shared" ca="1" si="194"/>
        <v>1.4604959365051851E-2</v>
      </c>
      <c r="J98" s="112">
        <f t="shared" ca="1" si="194"/>
        <v>2.1907439047577776E-2</v>
      </c>
      <c r="K98" s="112">
        <f t="shared" ca="1" si="194"/>
        <v>2.9209918730103701E-2</v>
      </c>
      <c r="L98" s="112">
        <f t="shared" ca="1" si="194"/>
        <v>3.6512398412629626E-2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4.3814878095155552E-2</v>
      </c>
    </row>
    <row r="99" spans="1:13" x14ac:dyDescent="0.25">
      <c r="A99" t="s">
        <v>2</v>
      </c>
      <c r="B99">
        <f t="shared" si="186"/>
        <v>4</v>
      </c>
      <c r="C99" s="114">
        <f ca="1">MAX(0,IFERROR(VLOOKUP(MID(CELL("filename",$A$1),FIND("]",CELL("filename",$A$1))+1,255)&amp;$A99,_datainput!$A$1:$AE$345,4+C$1-1990,FALSE),0))</f>
        <v>9.2307088565720362E-4</v>
      </c>
      <c r="D99" s="114">
        <f ca="1">MAX(0,IFERROR(VLOOKUP(MID(CELL("filename",$A$1),FIND("]",CELL("filename",$A$1))+1,255)&amp;$A99,_datainput!$A$1:$AE$345,4+D$1-1990,FALSE),0))</f>
        <v>8.3106468121626066E-4</v>
      </c>
      <c r="E99" s="114">
        <f t="shared" ref="E99:F99" ca="1" si="195">D99-(D99-$G99)/($G$1-D$1)</f>
        <v>7.4610525866947966E-4</v>
      </c>
      <c r="F99" s="114">
        <f t="shared" ca="1" si="195"/>
        <v>6.6114583612269867E-4</v>
      </c>
      <c r="G99" s="111">
        <f ca="1">INDEX(OFFSET(_summary!$T$26,0,MATCH(MID(CELL("filename",$A$1),FIND("]",CELL("filename",$A$1))+1,255),_summary!$U$25:$AI$25,0),140,1),MATCH($A99,_summary!$U$26:$U$54,0))</f>
        <v>5.7618641357591767E-4</v>
      </c>
      <c r="H99" s="112">
        <f t="shared" ref="H99:L99" ca="1" si="196">G99-5*(G99-$M99)/($M$1-G$1)</f>
        <v>1.0661089817037167E-2</v>
      </c>
      <c r="I99" s="112">
        <f t="shared" ca="1" si="196"/>
        <v>2.0745993220498415E-2</v>
      </c>
      <c r="J99" s="112">
        <f t="shared" ca="1" si="196"/>
        <v>3.0830896623959665E-2</v>
      </c>
      <c r="K99" s="112">
        <f t="shared" ca="1" si="196"/>
        <v>4.0915800027420915E-2</v>
      </c>
      <c r="L99" s="112">
        <f t="shared" ca="1" si="196"/>
        <v>5.1000703430882165E-2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6.1085606834343414E-2</v>
      </c>
    </row>
    <row r="100" spans="1:13" x14ac:dyDescent="0.25">
      <c r="A100" t="s">
        <v>16</v>
      </c>
      <c r="B100">
        <f t="shared" si="186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>
        <f t="shared" ref="E100:F100" ca="1" si="197">D100-(D100-$G100)/($G$1-D$1)</f>
        <v>2.6663123531134702E-5</v>
      </c>
      <c r="F100" s="114">
        <f t="shared" ca="1" si="197"/>
        <v>5.3326247062269403E-5</v>
      </c>
      <c r="G100" s="111">
        <f ca="1">INDEX(OFFSET(_summary!$T$26,0,MATCH(MID(CELL("filename",$A$1),FIND("]",CELL("filename",$A$1))+1,255),_summary!$U$25:$AI$25,0),140,1),MATCH($A100,_summary!$U$26:$U$54,0))</f>
        <v>7.9989370593404105E-5</v>
      </c>
      <c r="H100" s="112">
        <f t="shared" ref="H100:L100" ca="1" si="198">G100-5*(G100-$M100)/($M$1-G$1)</f>
        <v>6.9894602289523886E-3</v>
      </c>
      <c r="I100" s="112">
        <f t="shared" ca="1" si="198"/>
        <v>1.3898931087311373E-2</v>
      </c>
      <c r="J100" s="112">
        <f t="shared" ca="1" si="198"/>
        <v>2.0808401945670359E-2</v>
      </c>
      <c r="K100" s="112">
        <f t="shared" ca="1" si="198"/>
        <v>2.7717872804029344E-2</v>
      </c>
      <c r="L100" s="112">
        <f t="shared" ca="1" si="198"/>
        <v>3.462734366238833E-2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4.1536814520747312E-2</v>
      </c>
    </row>
    <row r="101" spans="1:13" x14ac:dyDescent="0.25">
      <c r="A101" t="s">
        <v>15</v>
      </c>
      <c r="B101">
        <f t="shared" si="186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>
        <f t="shared" ref="E101:F101" ca="1" si="199">D101-(D101-$G101)/($G$1-D$1)</f>
        <v>0</v>
      </c>
      <c r="F101" s="114">
        <f t="shared" ca="1" si="199"/>
        <v>0</v>
      </c>
      <c r="G101" s="111">
        <f ca="1">INDEX(OFFSET(_summary!$T$26,0,MATCH(MID(CELL("filename",$A$1),FIND("]",CELL("filename",$A$1))+1,255),_summary!$U$25:$AI$25,0),140,1),MATCH($A101,_summary!$U$26:$U$54,0))</f>
        <v>0</v>
      </c>
      <c r="H101" s="112">
        <f t="shared" ref="H101:L101" ca="1" si="200">G101-5*(G101-$M101)/($M$1-G$1)</f>
        <v>6.4748154101195643E-3</v>
      </c>
      <c r="I101" s="112">
        <f t="shared" ca="1" si="200"/>
        <v>1.294963082023913E-2</v>
      </c>
      <c r="J101" s="112">
        <f t="shared" ca="1" si="200"/>
        <v>1.9424446230358695E-2</v>
      </c>
      <c r="K101" s="112">
        <f t="shared" ca="1" si="200"/>
        <v>2.5899261640478261E-2</v>
      </c>
      <c r="L101" s="112">
        <f t="shared" ca="1" si="200"/>
        <v>3.2374077050597826E-2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3.8848892460717391E-2</v>
      </c>
    </row>
    <row r="102" spans="1:13" x14ac:dyDescent="0.25">
      <c r="A102" t="s">
        <v>18</v>
      </c>
      <c r="B102">
        <f t="shared" si="186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>
        <f t="shared" ref="E102:F102" ca="1" si="201">D102-(D102-$G102)/($G$1-D$1)</f>
        <v>0</v>
      </c>
      <c r="F102" s="114">
        <f t="shared" ca="1" si="201"/>
        <v>0</v>
      </c>
      <c r="G102" s="111">
        <f ca="1">INDEX(OFFSET(_summary!$T$26,0,MATCH(MID(CELL("filename",$A$1),FIND("]",CELL("filename",$A$1))+1,255),_summary!$U$25:$AI$25,0),140,1),MATCH($A102,_summary!$U$26:$U$54,0))</f>
        <v>0</v>
      </c>
      <c r="H102" s="112">
        <f t="shared" ref="H102:L102" ca="1" si="202">G102-5*(G102-$M102)/($M$1-G$1)</f>
        <v>1.1567896065181842E-2</v>
      </c>
      <c r="I102" s="112">
        <f t="shared" ca="1" si="202"/>
        <v>2.313579213036368E-2</v>
      </c>
      <c r="J102" s="112">
        <f t="shared" ca="1" si="202"/>
        <v>3.4703688195545521E-2</v>
      </c>
      <c r="K102" s="112">
        <f t="shared" ca="1" si="202"/>
        <v>4.6271584260727361E-2</v>
      </c>
      <c r="L102" s="112">
        <f t="shared" ca="1" si="202"/>
        <v>5.7839480325909201E-2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6.9407376391091041E-2</v>
      </c>
    </row>
    <row r="103" spans="1:13" x14ac:dyDescent="0.25">
      <c r="A103" t="s">
        <v>5</v>
      </c>
      <c r="B103">
        <f t="shared" si="186"/>
        <v>4</v>
      </c>
      <c r="C103" s="114">
        <f ca="1">MAX(0,IFERROR(VLOOKUP(MID(CELL("filename",$A$1),FIND("]",CELL("filename",$A$1))+1,255)&amp;$A103,_datainput!$A$1:$AE$345,4+C$1-1990,FALSE),0))</f>
        <v>4.7752326515602309E-5</v>
      </c>
      <c r="D103" s="114">
        <f ca="1">MAX(0,IFERROR(VLOOKUP(MID(CELL("filename",$A$1),FIND("]",CELL("filename",$A$1))+1,255)&amp;$A103,_datainput!$A$1:$AE$345,4+D$1-1990,FALSE),0))</f>
        <v>4.6449779197749694E-5</v>
      </c>
      <c r="E103" s="114">
        <f t="shared" ref="E103:F103" ca="1" si="203">D103-(D103-$G103)/($G$1-D$1)</f>
        <v>5.4115118898130707E-5</v>
      </c>
      <c r="F103" s="114">
        <f t="shared" ca="1" si="203"/>
        <v>6.1780458598511713E-5</v>
      </c>
      <c r="G103" s="111">
        <f ca="1">INDEX(OFFSET(_summary!$T$26,0,MATCH(MID(CELL("filename",$A$1),FIND("]",CELL("filename",$A$1))+1,255),_summary!$U$25:$AI$25,0),140,1),MATCH($A103,_summary!$U$26:$U$54,0))</f>
        <v>6.9445798298892726E-5</v>
      </c>
      <c r="H103" s="112">
        <f t="shared" ref="H103:L103" ca="1" si="204">G103-5*(G103-$M103)/($M$1-G$1)</f>
        <v>9.0755066059263478E-3</v>
      </c>
      <c r="I103" s="112">
        <f t="shared" ca="1" si="204"/>
        <v>1.8081567413553802E-2</v>
      </c>
      <c r="J103" s="112">
        <f t="shared" ca="1" si="204"/>
        <v>2.7087628221181256E-2</v>
      </c>
      <c r="K103" s="112">
        <f t="shared" ca="1" si="204"/>
        <v>3.6093689028808711E-2</v>
      </c>
      <c r="L103" s="112">
        <f t="shared" ca="1" si="204"/>
        <v>4.5099749836436165E-2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5.4105810644063626E-2</v>
      </c>
    </row>
    <row r="104" spans="1:13" x14ac:dyDescent="0.25">
      <c r="A104" t="s">
        <v>23</v>
      </c>
      <c r="B104">
        <f t="shared" si="186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>
        <f t="shared" ref="E104:F104" ca="1" si="205">D104-(D104-$G104)/($G$1-D$1)</f>
        <v>0</v>
      </c>
      <c r="F104" s="114">
        <f t="shared" ca="1" si="205"/>
        <v>0</v>
      </c>
      <c r="G104" s="111">
        <f ca="1">INDEX(OFFSET(_summary!$T$26,0,MATCH(MID(CELL("filename",$A$1),FIND("]",CELL("filename",$A$1))+1,255),_summary!$U$25:$AI$25,0),140,1),MATCH($A104,_summary!$U$26:$U$54,0))</f>
        <v>0</v>
      </c>
      <c r="H104" s="112">
        <f t="shared" ref="H104:L104" ca="1" si="206">G104-5*(G104-$M104)/($M$1-G$1)</f>
        <v>2.4246630782856302E-3</v>
      </c>
      <c r="I104" s="112">
        <f t="shared" ca="1" si="206"/>
        <v>4.8493261565712605E-3</v>
      </c>
      <c r="J104" s="112">
        <f t="shared" ca="1" si="206"/>
        <v>7.2739892348568907E-3</v>
      </c>
      <c r="K104" s="112">
        <f t="shared" ca="1" si="206"/>
        <v>9.6986523131425209E-3</v>
      </c>
      <c r="L104" s="112">
        <f t="shared" ca="1" si="206"/>
        <v>1.2123315391428151E-2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1.4547978469713781E-2</v>
      </c>
    </row>
    <row r="105" spans="1:13" x14ac:dyDescent="0.25">
      <c r="A105" t="s">
        <v>24</v>
      </c>
      <c r="B105">
        <f t="shared" si="186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>
        <f t="shared" ref="E105:F105" ca="1" si="207">D105-(D105-$G105)/($G$1-D$1)</f>
        <v>0</v>
      </c>
      <c r="F105" s="114">
        <f t="shared" ca="1" si="207"/>
        <v>0</v>
      </c>
      <c r="G105" s="111">
        <f ca="1">INDEX(OFFSET(_summary!$T$26,0,MATCH(MID(CELL("filename",$A$1),FIND("]",CELL("filename",$A$1))+1,255),_summary!$U$25:$AI$25,0),140,1),MATCH($A105,_summary!$U$26:$U$54,0))</f>
        <v>0</v>
      </c>
      <c r="H105" s="112">
        <f t="shared" ref="H105:L105" ca="1" si="208">G105-5*(G105-$M105)/($M$1-G$1)</f>
        <v>3.2017497696906296E-3</v>
      </c>
      <c r="I105" s="112">
        <f t="shared" ca="1" si="208"/>
        <v>6.4034995393812584E-3</v>
      </c>
      <c r="J105" s="112">
        <f t="shared" ca="1" si="208"/>
        <v>9.6052493090718893E-3</v>
      </c>
      <c r="K105" s="112">
        <f t="shared" ca="1" si="208"/>
        <v>1.2806999078762519E-2</v>
      </c>
      <c r="L105" s="112">
        <f t="shared" ca="1" si="208"/>
        <v>1.6008748848453148E-2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1.9210498618143779E-2</v>
      </c>
    </row>
    <row r="106" spans="1:13" x14ac:dyDescent="0.25">
      <c r="A106" t="s">
        <v>27</v>
      </c>
      <c r="B106">
        <f t="shared" si="186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>
        <f t="shared" ref="E106:F106" ca="1" si="209">D106-(D106-$G106)/($G$1-D$1)</f>
        <v>0</v>
      </c>
      <c r="F106" s="114">
        <f t="shared" ca="1" si="209"/>
        <v>0</v>
      </c>
      <c r="G106" s="111">
        <f ca="1">INDEX(OFFSET(_summary!$T$26,0,MATCH(MID(CELL("filename",$A$1),FIND("]",CELL("filename",$A$1))+1,255),_summary!$U$25:$AI$25,0),140,1),MATCH($A106,_summary!$U$26:$U$54,0))</f>
        <v>0</v>
      </c>
      <c r="H106" s="112">
        <f t="shared" ref="H106:L106" ca="1" si="210">G106-5*(G106-$M106)/($M$1-G$1)</f>
        <v>1.12220386779743E-2</v>
      </c>
      <c r="I106" s="112">
        <f t="shared" ca="1" si="210"/>
        <v>2.2444077355948604E-2</v>
      </c>
      <c r="J106" s="112">
        <f t="shared" ca="1" si="210"/>
        <v>3.3666116033922902E-2</v>
      </c>
      <c r="K106" s="112">
        <f t="shared" ca="1" si="210"/>
        <v>4.48881547118972E-2</v>
      </c>
      <c r="L106" s="112">
        <f t="shared" ca="1" si="210"/>
        <v>5.6110193389871499E-2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6.7332232067845804E-2</v>
      </c>
    </row>
    <row r="107" spans="1:13" x14ac:dyDescent="0.25">
      <c r="A107" t="s">
        <v>29</v>
      </c>
      <c r="B107">
        <f t="shared" si="186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>
        <f t="shared" ref="E107:F107" ca="1" si="211">D107-(D107-$G107)/($G$1-D$1)</f>
        <v>0</v>
      </c>
      <c r="F107" s="114">
        <f t="shared" ca="1" si="211"/>
        <v>0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ref="H107:L107" ca="1" si="212">G107-5*(G107-$M107)/($M$1-G$1)</f>
        <v>8.0921182554797889E-3</v>
      </c>
      <c r="I107" s="112">
        <f t="shared" ca="1" si="212"/>
        <v>1.6184236510959578E-2</v>
      </c>
      <c r="J107" s="112">
        <f t="shared" ca="1" si="212"/>
        <v>2.4276354766439367E-2</v>
      </c>
      <c r="K107" s="112">
        <f t="shared" ca="1" si="212"/>
        <v>3.2368473021919156E-2</v>
      </c>
      <c r="L107" s="112">
        <f t="shared" ca="1" si="212"/>
        <v>4.0460591277398941E-2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4.8552709532878734E-2</v>
      </c>
    </row>
    <row r="108" spans="1:13" x14ac:dyDescent="0.25">
      <c r="A108" t="s">
        <v>8</v>
      </c>
      <c r="B108">
        <f t="shared" si="186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>
        <f t="shared" ref="E108:F108" ca="1" si="213">D108-(D108-$G108)/($G$1-D$1)</f>
        <v>0</v>
      </c>
      <c r="F108" s="114">
        <f t="shared" ca="1" si="213"/>
        <v>0</v>
      </c>
      <c r="G108" s="111">
        <f ca="1">INDEX(OFFSET(_summary!$T$26,0,MATCH(MID(CELL("filename",$A$1),FIND("]",CELL("filename",$A$1))+1,255),_summary!$U$25:$AI$25,0),140,1),MATCH($A108,_summary!$U$26:$U$54,0))</f>
        <v>0</v>
      </c>
      <c r="H108" s="112">
        <f t="shared" ref="H108:L108" ca="1" si="214">G108-5*(G108-$M108)/($M$1-G$1)</f>
        <v>1.1470264246984866E-2</v>
      </c>
      <c r="I108" s="112">
        <f t="shared" ca="1" si="214"/>
        <v>2.2940528493969735E-2</v>
      </c>
      <c r="J108" s="112">
        <f t="shared" ca="1" si="214"/>
        <v>3.4410792740954599E-2</v>
      </c>
      <c r="K108" s="112">
        <f t="shared" ca="1" si="214"/>
        <v>4.5881056987939463E-2</v>
      </c>
      <c r="L108" s="112">
        <f t="shared" ca="1" si="214"/>
        <v>5.7351321234924327E-2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6.8821585481909198E-2</v>
      </c>
    </row>
    <row r="109" spans="1:13" x14ac:dyDescent="0.25">
      <c r="A109" t="s">
        <v>6</v>
      </c>
      <c r="B109">
        <f t="shared" si="186"/>
        <v>4</v>
      </c>
      <c r="C109" s="114">
        <f ca="1">MAX(0,IFERROR(VLOOKUP(MID(CELL("filename",$A$1),FIND("]",CELL("filename",$A$1))+1,255)&amp;$A109,_datainput!$A$1:$AE$345,4+C$1-1990,FALSE),0))</f>
        <v>1.6993263807449082E-3</v>
      </c>
      <c r="D109" s="114">
        <f ca="1">MAX(0,IFERROR(VLOOKUP(MID(CELL("filename",$A$1),FIND("]",CELL("filename",$A$1))+1,255)&amp;$A109,_datainput!$A$1:$AE$345,4+D$1-1990,FALSE),0))</f>
        <v>1.7065869146949265E-3</v>
      </c>
      <c r="E109" s="114">
        <f t="shared" ref="E109:F109" ca="1" si="215">D109-(D109-$G109)/($G$1-D$1)</f>
        <v>1.563692751305031E-3</v>
      </c>
      <c r="F109" s="114">
        <f t="shared" ca="1" si="215"/>
        <v>1.4207985879151354E-3</v>
      </c>
      <c r="G109" s="111">
        <f ca="1">INDEX(OFFSET(_summary!$T$26,0,MATCH(MID(CELL("filename",$A$1),FIND("]",CELL("filename",$A$1))+1,255),_summary!$U$25:$AI$25,0),140,1),MATCH($A109,_summary!$U$26:$U$54,0))</f>
        <v>1.2779044245252397E-3</v>
      </c>
      <c r="H109" s="112">
        <f t="shared" ref="H109:L109" ca="1" si="216">G109-5*(G109-$M109)/($M$1-G$1)</f>
        <v>1.0938841894543352E-2</v>
      </c>
      <c r="I109" s="112">
        <f t="shared" ca="1" si="216"/>
        <v>2.0599779364561463E-2</v>
      </c>
      <c r="J109" s="112">
        <f t="shared" ca="1" si="216"/>
        <v>3.0260716834579572E-2</v>
      </c>
      <c r="K109" s="112">
        <f t="shared" ca="1" si="216"/>
        <v>3.9921654304597681E-2</v>
      </c>
      <c r="L109" s="112">
        <f t="shared" ca="1" si="216"/>
        <v>4.9582591774615797E-2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5.9243529244633907E-2</v>
      </c>
    </row>
    <row r="110" spans="1:13" x14ac:dyDescent="0.25">
      <c r="A110" t="s">
        <v>21</v>
      </c>
      <c r="B110">
        <f t="shared" si="186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217">D110-(D110-$G110)/($G$1-D$1)</f>
        <v>0</v>
      </c>
      <c r="F110" s="114">
        <f t="shared" ca="1" si="217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ref="H110:L110" ca="1" si="218">G110-5*(G110-$M110)/($M$1-G$1)</f>
        <v>2.8853733795894004E-3</v>
      </c>
      <c r="I110" s="112">
        <f t="shared" ca="1" si="218"/>
        <v>5.7707467591788008E-3</v>
      </c>
      <c r="J110" s="112">
        <f t="shared" ca="1" si="218"/>
        <v>8.6561201387682016E-3</v>
      </c>
      <c r="K110" s="112">
        <f t="shared" ca="1" si="218"/>
        <v>1.1541493518357602E-2</v>
      </c>
      <c r="L110" s="112">
        <f t="shared" ca="1" si="218"/>
        <v>1.4426866897947001E-2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1.7312240277536403E-2</v>
      </c>
    </row>
    <row r="111" spans="1:13" x14ac:dyDescent="0.25">
      <c r="A111" t="s">
        <v>10</v>
      </c>
      <c r="B111">
        <f t="shared" si="186"/>
        <v>4</v>
      </c>
      <c r="C111" s="114">
        <f ca="1">MAX(0,IFERROR(VLOOKUP(MID(CELL("filename",$A$1),FIND("]",CELL("filename",$A$1))+1,255)&amp;$A111,_datainput!$A$1:$AE$345,4+C$1-1990,FALSE),0))</f>
        <v>8.6372518089024232E-4</v>
      </c>
      <c r="D111" s="114">
        <f ca="1">MAX(0,IFERROR(VLOOKUP(MID(CELL("filename",$A$1),FIND("]",CELL("filename",$A$1))+1,255)&amp;$A111,_datainput!$A$1:$AE$345,4+D$1-1990,FALSE),0))</f>
        <v>8.1940200494922376E-4</v>
      </c>
      <c r="E111" s="114">
        <f t="shared" ref="E111:F111" ca="1" si="219">D111-(D111-$G111)/($G$1-D$1)</f>
        <v>1.333511960506281E-3</v>
      </c>
      <c r="F111" s="114">
        <f t="shared" ca="1" si="219"/>
        <v>1.8476219160633383E-3</v>
      </c>
      <c r="G111" s="111">
        <f ca="1">INDEX(OFFSET(_summary!$T$26,0,MATCH(MID(CELL("filename",$A$1),FIND("]",CELL("filename",$A$1))+1,255),_summary!$U$25:$AI$25,0),140,1),MATCH($A111,_summary!$U$26:$U$54,0))</f>
        <v>2.3617318716203954E-3</v>
      </c>
      <c r="H111" s="112">
        <f t="shared" ref="H111:L111" ca="1" si="220">G111-5*(G111-$M111)/($M$1-G$1)</f>
        <v>7.6683993157530385E-3</v>
      </c>
      <c r="I111" s="112">
        <f t="shared" ca="1" si="220"/>
        <v>1.2975066759885681E-2</v>
      </c>
      <c r="J111" s="112">
        <f t="shared" ca="1" si="220"/>
        <v>1.8281734204018324E-2</v>
      </c>
      <c r="K111" s="112">
        <f t="shared" ca="1" si="220"/>
        <v>2.3588401648150965E-2</v>
      </c>
      <c r="L111" s="112">
        <f t="shared" ca="1" si="220"/>
        <v>2.8895069092283607E-2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3.4201736536416248E-2</v>
      </c>
    </row>
    <row r="112" spans="1:13" x14ac:dyDescent="0.25">
      <c r="A112" t="s">
        <v>20</v>
      </c>
      <c r="B112">
        <f t="shared" si="186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221">D112-(D112-$G112)/($G$1-D$1)</f>
        <v>0</v>
      </c>
      <c r="F112" s="114">
        <f t="shared" ca="1" si="221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ref="H112:L112" ca="1" si="222">G112-5*(G112-$M112)/($M$1-G$1)</f>
        <v>1.1119268066395582E-2</v>
      </c>
      <c r="I112" s="112">
        <f t="shared" ca="1" si="222"/>
        <v>2.2238536132791163E-2</v>
      </c>
      <c r="J112" s="112">
        <f t="shared" ca="1" si="222"/>
        <v>3.3357804199186748E-2</v>
      </c>
      <c r="K112" s="112">
        <f t="shared" ca="1" si="222"/>
        <v>4.4477072265582326E-2</v>
      </c>
      <c r="L112" s="112">
        <f t="shared" ca="1" si="222"/>
        <v>5.5596340331977911E-2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6.6715608398373497E-2</v>
      </c>
    </row>
    <row r="113" spans="1:13" x14ac:dyDescent="0.25">
      <c r="A113" t="s">
        <v>26</v>
      </c>
      <c r="B113">
        <f t="shared" si="186"/>
        <v>4</v>
      </c>
      <c r="C113" s="114">
        <f ca="1">MAX(0,IFERROR(VLOOKUP(MID(CELL("filename",$A$1),FIND("]",CELL("filename",$A$1))+1,255)&amp;$A113,_datainput!$A$1:$AE$345,4+C$1-1990,FALSE),0))</f>
        <v>5.3438388909873978E-2</v>
      </c>
      <c r="D113" s="114">
        <f ca="1">MAX(0,IFERROR(VLOOKUP(MID(CELL("filename",$A$1),FIND("]",CELL("filename",$A$1))+1,255)&amp;$A113,_datainput!$A$1:$AE$345,4+D$1-1990,FALSE),0))</f>
        <v>5.8842509346323783E-2</v>
      </c>
      <c r="E113" s="114">
        <f t="shared" ref="E113:F113" ca="1" si="223">D113-(D113-$G113)/($G$1-D$1)</f>
        <v>4.9376855430583053E-2</v>
      </c>
      <c r="F113" s="114">
        <f t="shared" ca="1" si="223"/>
        <v>3.9911201514842315E-2</v>
      </c>
      <c r="G113" s="111">
        <f ca="1">INDEX(OFFSET(_summary!$T$26,0,MATCH(MID(CELL("filename",$A$1),FIND("]",CELL("filename",$A$1))+1,255),_summary!$U$25:$AI$25,0),140,1),MATCH($A113,_summary!$U$26:$U$54,0))</f>
        <v>3.0445547599101581E-2</v>
      </c>
      <c r="H113" s="112">
        <f t="shared" ref="H113:L113" ca="1" si="224">G113-5*(G113-$M113)/($M$1-G$1)</f>
        <v>3.4273843757115327E-2</v>
      </c>
      <c r="I113" s="112">
        <f t="shared" ca="1" si="224"/>
        <v>3.8102139915129077E-2</v>
      </c>
      <c r="J113" s="112">
        <f t="shared" ca="1" si="224"/>
        <v>4.1930436073142827E-2</v>
      </c>
      <c r="K113" s="112">
        <f t="shared" ca="1" si="224"/>
        <v>4.5758732231156569E-2</v>
      </c>
      <c r="L113" s="112">
        <f t="shared" ca="1" si="224"/>
        <v>4.9587028389170312E-2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5.3415324547184062E-2</v>
      </c>
    </row>
    <row r="114" spans="1:13" x14ac:dyDescent="0.25">
      <c r="A114" t="s">
        <v>7</v>
      </c>
      <c r="B114">
        <f t="shared" si="186"/>
        <v>4</v>
      </c>
      <c r="C114" s="114">
        <f ca="1">MAX(0,IFERROR(VLOOKUP(MID(CELL("filename",$A$1),FIND("]",CELL("filename",$A$1))+1,255)&amp;$A114,_datainput!$A$1:$AE$345,4+C$1-1990,FALSE),0))</f>
        <v>1.7128749956021501E-3</v>
      </c>
      <c r="D114" s="114">
        <f ca="1">MAX(0,IFERROR(VLOOKUP(MID(CELL("filename",$A$1),FIND("]",CELL("filename",$A$1))+1,255)&amp;$A114,_datainput!$A$1:$AE$345,4+D$1-1990,FALSE),0))</f>
        <v>1.6918706049169855E-3</v>
      </c>
      <c r="E114" s="114">
        <f t="shared" ref="E114:F114" ca="1" si="225">D114-(D114-$G114)/($G$1-D$1)</f>
        <v>1.7026831109055404E-3</v>
      </c>
      <c r="F114" s="114">
        <f t="shared" ca="1" si="225"/>
        <v>1.7134956168940953E-3</v>
      </c>
      <c r="G114" s="111">
        <f ca="1">INDEX(OFFSET(_summary!$T$26,0,MATCH(MID(CELL("filename",$A$1),FIND("]",CELL("filename",$A$1))+1,255),_summary!$U$25:$AI$25,0),140,1),MATCH($A114,_summary!$U$26:$U$54,0))</f>
        <v>1.7243081228826502E-3</v>
      </c>
      <c r="H114" s="112">
        <f t="shared" ref="H114:L114" ca="1" si="226">G114-5*(G114-$M114)/($M$1-G$1)</f>
        <v>8.4640120803635352E-3</v>
      </c>
      <c r="I114" s="112">
        <f t="shared" ca="1" si="226"/>
        <v>1.5203716037844421E-2</v>
      </c>
      <c r="J114" s="112">
        <f t="shared" ca="1" si="226"/>
        <v>2.1943419995325307E-2</v>
      </c>
      <c r="K114" s="112">
        <f t="shared" ca="1" si="226"/>
        <v>2.8683123952806193E-2</v>
      </c>
      <c r="L114" s="112">
        <f t="shared" ca="1" si="226"/>
        <v>3.5422827910287079E-2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4.2162531867767965E-2</v>
      </c>
    </row>
    <row r="115" spans="1:13" x14ac:dyDescent="0.25">
      <c r="A115" t="s">
        <v>9</v>
      </c>
      <c r="B115">
        <f t="shared" si="186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227">D115-(D115-$G115)/($G$1-D$1)</f>
        <v>0</v>
      </c>
      <c r="F115" s="114">
        <f t="shared" ca="1" si="227"/>
        <v>0</v>
      </c>
      <c r="G115" s="111">
        <f ca="1">INDEX(OFFSET(_summary!$T$26,0,MATCH(MID(CELL("filename",$A$1),FIND("]",CELL("filename",$A$1))+1,255),_summary!$U$25:$AI$25,0),140,1),MATCH($A115,_summary!$U$26:$U$54,0))</f>
        <v>0</v>
      </c>
      <c r="H115" s="112">
        <f t="shared" ref="H115:L115" ca="1" si="228">G115-5*(G115-$M115)/($M$1-G$1)</f>
        <v>3.267518893966366E-4</v>
      </c>
      <c r="I115" s="112">
        <f t="shared" ca="1" si="228"/>
        <v>6.5350377879327319E-4</v>
      </c>
      <c r="J115" s="112">
        <f t="shared" ca="1" si="228"/>
        <v>9.8025566818990984E-4</v>
      </c>
      <c r="K115" s="112">
        <f t="shared" ca="1" si="228"/>
        <v>1.3070075575865464E-3</v>
      </c>
      <c r="L115" s="112">
        <f t="shared" ca="1" si="228"/>
        <v>1.6337594469831829E-3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1.9605113363798197E-3</v>
      </c>
    </row>
    <row r="116" spans="1:13" x14ac:dyDescent="0.25">
      <c r="A116" t="s">
        <v>14</v>
      </c>
      <c r="B116">
        <f t="shared" si="186"/>
        <v>4</v>
      </c>
      <c r="C116" s="114">
        <f ca="1">MAX(0,IFERROR(VLOOKUP(MID(CELL("filename",$A$1),FIND("]",CELL("filename",$A$1))+1,255)&amp;$A116,_datainput!$A$1:$AE$345,4+C$1-1990,FALSE),0))</f>
        <v>1.8654487582572991E-2</v>
      </c>
      <c r="D116" s="114">
        <f ca="1">MAX(0,IFERROR(VLOOKUP(MID(CELL("filename",$A$1),FIND("]",CELL("filename",$A$1))+1,255)&amp;$A116,_datainput!$A$1:$AE$345,4+D$1-1990,FALSE),0))</f>
        <v>1.8654487582572991E-2</v>
      </c>
      <c r="E116" s="114">
        <f t="shared" ref="E116:F116" ca="1" si="229">D116-(D116-$G116)/($G$1-D$1)</f>
        <v>1.9474024541161587E-2</v>
      </c>
      <c r="F116" s="114">
        <f t="shared" ca="1" si="229"/>
        <v>2.0293561499750184E-2</v>
      </c>
      <c r="G116" s="111">
        <f ca="1">INDEX(OFFSET(_summary!$T$26,0,MATCH(MID(CELL("filename",$A$1),FIND("]",CELL("filename",$A$1))+1,255),_summary!$U$25:$AI$25,0),140,1),MATCH($A116,_summary!$U$26:$U$54,0))</f>
        <v>2.111309845833878E-2</v>
      </c>
      <c r="H116" s="112">
        <f t="shared" ref="H116:L116" ca="1" si="230">G116-5*(G116-$M116)/($M$1-G$1)</f>
        <v>3.0684111748154504E-2</v>
      </c>
      <c r="I116" s="112">
        <f t="shared" ca="1" si="230"/>
        <v>4.0255125037970227E-2</v>
      </c>
      <c r="J116" s="112">
        <f t="shared" ca="1" si="230"/>
        <v>4.9826138327785943E-2</v>
      </c>
      <c r="K116" s="112">
        <f t="shared" ca="1" si="230"/>
        <v>5.9397151617601666E-2</v>
      </c>
      <c r="L116" s="112">
        <f t="shared" ca="1" si="230"/>
        <v>6.896816490741739E-2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7.8539178197233106E-2</v>
      </c>
    </row>
    <row r="117" spans="1:13" x14ac:dyDescent="0.25">
      <c r="A117" t="s">
        <v>4</v>
      </c>
      <c r="B117">
        <f t="shared" si="186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231">D117-(D117-$G117)/($G$1-D$1)</f>
        <v>0</v>
      </c>
      <c r="F117" s="114">
        <f t="shared" ca="1" si="231"/>
        <v>0</v>
      </c>
      <c r="G117" s="111">
        <f ca="1">INDEX(OFFSET(_summary!$T$26,0,MATCH(MID(CELL("filename",$A$1),FIND("]",CELL("filename",$A$1))+1,255),_summary!$U$25:$AI$25,0),140,1),MATCH($A117,_summary!$U$26:$U$54,0))</f>
        <v>0</v>
      </c>
      <c r="H117" s="112">
        <f t="shared" ref="H117:L117" ca="1" si="232">G117-5*(G117-$M117)/($M$1-G$1)</f>
        <v>1.0595139242645778E-2</v>
      </c>
      <c r="I117" s="112">
        <f t="shared" ca="1" si="232"/>
        <v>2.1190278485291557E-2</v>
      </c>
      <c r="J117" s="112">
        <f t="shared" ca="1" si="232"/>
        <v>3.1785417727937339E-2</v>
      </c>
      <c r="K117" s="112">
        <f t="shared" ca="1" si="232"/>
        <v>4.2380556970583114E-2</v>
      </c>
      <c r="L117" s="112">
        <f t="shared" ca="1" si="232"/>
        <v>5.2975696213228896E-2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6.3570835455874677E-2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A47F3-9293-4982-8441-1252E580A4D9}">
  <dimension ref="A1:R117"/>
  <sheetViews>
    <sheetView workbookViewId="0">
      <selection activeCell="S10" sqref="S10"/>
    </sheetView>
  </sheetViews>
  <sheetFormatPr defaultRowHeight="15" x14ac:dyDescent="0.25"/>
  <cols>
    <col min="8" max="8" width="9.28515625" bestFit="1" customWidth="1" collapsed="1"/>
    <col min="9" max="9" width="9.5703125" bestFit="1" customWidth="1" collapsed="1"/>
    <col min="10" max="10" width="11.5703125" bestFit="1" customWidth="1" collapsed="1"/>
    <col min="11" max="11" width="12.5703125" bestFit="1" customWidth="1" collapsed="1"/>
    <col min="12" max="12" width="14.7109375" bestFit="1" customWidth="1" collapsed="1"/>
  </cols>
  <sheetData>
    <row r="1" spans="1:18" x14ac:dyDescent="0.25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25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>
        <f ca="1">D2-(D2-$G2)/($G$1-D$1)</f>
        <v>0</v>
      </c>
      <c r="F2" s="114">
        <f ca="1">E2-(E2-$G2)/($G$1-E$1)</f>
        <v>0</v>
      </c>
      <c r="G2" s="111">
        <f ca="1">INDEX(OFFSET(_summary!$T$26,0,MATCH(MID(CELL("filename",$A$1),FIND("]",CELL("filename",$A$1))+1,255),_summary!$U$25:$AI$25,0),140,1),MATCH($A2,_summary!$U$26:$U$54,0))</f>
        <v>0</v>
      </c>
      <c r="H2" s="112">
        <f ca="1">G2-5*(G2-$M2)/($M$1-G$1)</f>
        <v>0</v>
      </c>
      <c r="I2" s="112">
        <f ca="1">H2-5*(H2-$M2)/($M$1-H$1)</f>
        <v>0</v>
      </c>
      <c r="J2" s="112">
        <f ca="1">I2-5*(I2-$M2)/($M$1-I$1)</f>
        <v>0</v>
      </c>
      <c r="K2" s="112">
        <f ca="1">J2-5*(J2-$M2)/($M$1-J$1)</f>
        <v>0</v>
      </c>
      <c r="L2" s="112">
        <f ca="1">K2-5*(K2-$M2)/($M$1-K$1)</f>
        <v>0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0</v>
      </c>
      <c r="N2" s="1"/>
      <c r="O2" s="1"/>
      <c r="P2" s="1"/>
      <c r="Q2" s="1"/>
      <c r="R2" s="1"/>
    </row>
    <row r="3" spans="1:18" x14ac:dyDescent="0.25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2.0528870667437251E-7</v>
      </c>
      <c r="E3" s="114">
        <f t="shared" ref="E3:F3" ca="1" si="0">D3-(D3-$G3)/($G$1-D$1)</f>
        <v>1.36859137782915E-7</v>
      </c>
      <c r="F3" s="114">
        <f t="shared" ca="1" si="0"/>
        <v>6.8429568891457502E-8</v>
      </c>
      <c r="G3" s="111">
        <f ca="1">INDEX(OFFSET(_summary!$T$26,0,MATCH(MID(CELL("filename",$A$1),FIND("]",CELL("filename",$A$1))+1,255),_summary!$U$25:$AI$25,0),140,1),MATCH($A3,_summary!$U$26:$U$54,0))</f>
        <v>0</v>
      </c>
      <c r="H3" s="112">
        <f t="shared" ref="H3:L18" ca="1" si="1">G3-5*(G3-$M3)/($M$1-G$1)</f>
        <v>0</v>
      </c>
      <c r="I3" s="112">
        <f t="shared" ca="1" si="1"/>
        <v>0</v>
      </c>
      <c r="J3" s="112">
        <f t="shared" ca="1" si="1"/>
        <v>0</v>
      </c>
      <c r="K3" s="112">
        <f t="shared" ca="1" si="1"/>
        <v>0</v>
      </c>
      <c r="L3" s="112">
        <f t="shared" ca="1" si="1"/>
        <v>0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0</v>
      </c>
      <c r="N3" s="1"/>
      <c r="O3" s="1"/>
      <c r="P3" s="1"/>
      <c r="Q3" s="1"/>
      <c r="R3" s="1"/>
    </row>
    <row r="4" spans="1:18" x14ac:dyDescent="0.25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>
        <f t="shared" ref="E4:F4" ca="1" si="2">D4-(D4-$G4)/($G$1-D$1)</f>
        <v>0</v>
      </c>
      <c r="F4" s="114">
        <f t="shared" ca="1" si="2"/>
        <v>0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ca="1" si="1"/>
        <v>0</v>
      </c>
      <c r="I4" s="112">
        <f t="shared" ca="1" si="1"/>
        <v>0</v>
      </c>
      <c r="J4" s="112">
        <f t="shared" ca="1" si="1"/>
        <v>0</v>
      </c>
      <c r="K4" s="112">
        <f t="shared" ca="1" si="1"/>
        <v>0</v>
      </c>
      <c r="L4" s="112">
        <f t="shared" ca="1" si="1"/>
        <v>0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0</v>
      </c>
      <c r="N4" s="1"/>
      <c r="O4" s="1"/>
      <c r="P4" s="1"/>
      <c r="Q4" s="1"/>
      <c r="R4" s="1"/>
    </row>
    <row r="5" spans="1:18" x14ac:dyDescent="0.25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>
        <f t="shared" ref="E5:F5" ca="1" si="3">D5-(D5-$G5)/($G$1-D$1)</f>
        <v>0</v>
      </c>
      <c r="F5" s="114">
        <f t="shared" ca="1" si="3"/>
        <v>0</v>
      </c>
      <c r="G5" s="111">
        <f ca="1">INDEX(OFFSET(_summary!$T$26,0,MATCH(MID(CELL("filename",$A$1),FIND("]",CELL("filename",$A$1))+1,255),_summary!$U$25:$AI$25,0),140,1),MATCH($A5,_summary!$U$26:$U$54,0))</f>
        <v>0</v>
      </c>
      <c r="H5" s="112">
        <f t="shared" ca="1" si="1"/>
        <v>0</v>
      </c>
      <c r="I5" s="112">
        <f t="shared" ca="1" si="1"/>
        <v>0</v>
      </c>
      <c r="J5" s="112">
        <f t="shared" ca="1" si="1"/>
        <v>0</v>
      </c>
      <c r="K5" s="112">
        <f t="shared" ca="1" si="1"/>
        <v>0</v>
      </c>
      <c r="L5" s="112">
        <f t="shared" ca="1" si="1"/>
        <v>0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0</v>
      </c>
      <c r="N5" s="1"/>
      <c r="O5" s="1"/>
      <c r="P5" s="1"/>
      <c r="Q5" s="1"/>
      <c r="R5" s="1"/>
    </row>
    <row r="6" spans="1:18" x14ac:dyDescent="0.25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>
        <f t="shared" ref="E6:F6" ca="1" si="4">D6-(D6-$G6)/($G$1-D$1)</f>
        <v>0</v>
      </c>
      <c r="F6" s="114">
        <f t="shared" ca="1" si="4"/>
        <v>0</v>
      </c>
      <c r="G6" s="111">
        <f ca="1">INDEX(OFFSET(_summary!$T$26,0,MATCH(MID(CELL("filename",$A$1),FIND("]",CELL("filename",$A$1))+1,255),_summary!$U$25:$AI$25,0),140,1),MATCH($A6,_summary!$U$26:$U$54,0))</f>
        <v>0</v>
      </c>
      <c r="H6" s="112">
        <f t="shared" ca="1" si="1"/>
        <v>0</v>
      </c>
      <c r="I6" s="112">
        <f t="shared" ca="1" si="1"/>
        <v>0</v>
      </c>
      <c r="J6" s="112">
        <f t="shared" ca="1" si="1"/>
        <v>0</v>
      </c>
      <c r="K6" s="112">
        <f t="shared" ca="1" si="1"/>
        <v>0</v>
      </c>
      <c r="L6" s="112">
        <f t="shared" ca="1" si="1"/>
        <v>0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25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>
        <f t="shared" ref="E7:F7" ca="1" si="5">D7-(D7-$G7)/($G$1-D$1)</f>
        <v>0</v>
      </c>
      <c r="F7" s="114">
        <f t="shared" ca="1" si="5"/>
        <v>0</v>
      </c>
      <c r="G7" s="111">
        <f ca="1">INDEX(OFFSET(_summary!$T$26,0,MATCH(MID(CELL("filename",$A$1),FIND("]",CELL("filename",$A$1))+1,255),_summary!$U$25:$AI$25,0),140,1),MATCH($A7,_summary!$U$26:$U$54,0))</f>
        <v>0</v>
      </c>
      <c r="H7" s="112">
        <f t="shared" ca="1" si="1"/>
        <v>0</v>
      </c>
      <c r="I7" s="112">
        <f t="shared" ca="1" si="1"/>
        <v>0</v>
      </c>
      <c r="J7" s="112">
        <f t="shared" ca="1" si="1"/>
        <v>0</v>
      </c>
      <c r="K7" s="112">
        <f t="shared" ca="1" si="1"/>
        <v>0</v>
      </c>
      <c r="L7" s="112">
        <f t="shared" ca="1" si="1"/>
        <v>0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0</v>
      </c>
    </row>
    <row r="8" spans="1:18" x14ac:dyDescent="0.25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>
        <f t="shared" ref="E8:F8" ca="1" si="6">D8-(D8-$G8)/($G$1-D$1)</f>
        <v>0</v>
      </c>
      <c r="F8" s="114">
        <f t="shared" ca="1" si="6"/>
        <v>0</v>
      </c>
      <c r="G8" s="111">
        <f ca="1">INDEX(OFFSET(_summary!$T$26,0,MATCH(MID(CELL("filename",$A$1),FIND("]",CELL("filename",$A$1))+1,255),_summary!$U$25:$AI$25,0),140,1),MATCH($A8,_summary!$U$26:$U$54,0))</f>
        <v>0</v>
      </c>
      <c r="H8" s="112">
        <f t="shared" ca="1" si="1"/>
        <v>0</v>
      </c>
      <c r="I8" s="112">
        <f t="shared" ca="1" si="1"/>
        <v>0</v>
      </c>
      <c r="J8" s="112">
        <f t="shared" ca="1" si="1"/>
        <v>0</v>
      </c>
      <c r="K8" s="112">
        <f t="shared" ca="1" si="1"/>
        <v>0</v>
      </c>
      <c r="L8" s="112">
        <f t="shared" ca="1" si="1"/>
        <v>0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0</v>
      </c>
    </row>
    <row r="9" spans="1:18" x14ac:dyDescent="0.25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>
        <f t="shared" ref="E9:F9" ca="1" si="7">D9-(D9-$G9)/($G$1-D$1)</f>
        <v>0</v>
      </c>
      <c r="F9" s="114">
        <f t="shared" ca="1" si="7"/>
        <v>0</v>
      </c>
      <c r="G9" s="111">
        <f ca="1">INDEX(OFFSET(_summary!$T$26,0,MATCH(MID(CELL("filename",$A$1),FIND("]",CELL("filename",$A$1))+1,255),_summary!$U$25:$AI$25,0),140,1),MATCH($A9,_summary!$U$26:$U$54,0))</f>
        <v>0</v>
      </c>
      <c r="H9" s="112">
        <f t="shared" ca="1" si="1"/>
        <v>0</v>
      </c>
      <c r="I9" s="112">
        <f t="shared" ca="1" si="1"/>
        <v>0</v>
      </c>
      <c r="J9" s="112">
        <f t="shared" ca="1" si="1"/>
        <v>0</v>
      </c>
      <c r="K9" s="112">
        <f t="shared" ca="1" si="1"/>
        <v>0</v>
      </c>
      <c r="L9" s="112">
        <f t="shared" ca="1" si="1"/>
        <v>0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0</v>
      </c>
    </row>
    <row r="10" spans="1:18" x14ac:dyDescent="0.25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>
        <f t="shared" ref="E10:F10" ca="1" si="8">D10-(D10-$G10)/($G$1-D$1)</f>
        <v>0</v>
      </c>
      <c r="F10" s="114">
        <f t="shared" ca="1" si="8"/>
        <v>0</v>
      </c>
      <c r="G10" s="111">
        <f ca="1">INDEX(OFFSET(_summary!$T$26,0,MATCH(MID(CELL("filename",$A$1),FIND("]",CELL("filename",$A$1))+1,255),_summary!$U$25:$AI$25,0),140,1),MATCH($A10,_summary!$U$26:$U$54,0))</f>
        <v>0</v>
      </c>
      <c r="H10" s="112">
        <f t="shared" ca="1" si="1"/>
        <v>0</v>
      </c>
      <c r="I10" s="112">
        <f t="shared" ca="1" si="1"/>
        <v>0</v>
      </c>
      <c r="J10" s="112">
        <f t="shared" ca="1" si="1"/>
        <v>0</v>
      </c>
      <c r="K10" s="112">
        <f t="shared" ca="1" si="1"/>
        <v>0</v>
      </c>
      <c r="L10" s="112">
        <f t="shared" ca="1" si="1"/>
        <v>0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0</v>
      </c>
    </row>
    <row r="11" spans="1:18" x14ac:dyDescent="0.25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>
        <f t="shared" ref="E11:F11" ca="1" si="9">D11-(D11-$G11)/($G$1-D$1)</f>
        <v>0</v>
      </c>
      <c r="F11" s="114">
        <f t="shared" ca="1" si="9"/>
        <v>0</v>
      </c>
      <c r="G11" s="111">
        <f ca="1">INDEX(OFFSET(_summary!$T$26,0,MATCH(MID(CELL("filename",$A$1),FIND("]",CELL("filename",$A$1))+1,255),_summary!$U$25:$AI$25,0),140,1),MATCH($A11,_summary!$U$26:$U$54,0))</f>
        <v>0</v>
      </c>
      <c r="H11" s="112">
        <f t="shared" ca="1" si="1"/>
        <v>0</v>
      </c>
      <c r="I11" s="112">
        <f t="shared" ca="1" si="1"/>
        <v>0</v>
      </c>
      <c r="J11" s="112">
        <f t="shared" ca="1" si="1"/>
        <v>0</v>
      </c>
      <c r="K11" s="112">
        <f t="shared" ca="1" si="1"/>
        <v>0</v>
      </c>
      <c r="L11" s="112">
        <f t="shared" ca="1" si="1"/>
        <v>0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0</v>
      </c>
    </row>
    <row r="12" spans="1:18" x14ac:dyDescent="0.25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>
        <f t="shared" ref="E12:F12" ca="1" si="10">D12-(D12-$G12)/($G$1-D$1)</f>
        <v>0</v>
      </c>
      <c r="F12" s="114">
        <f t="shared" ca="1" si="10"/>
        <v>0</v>
      </c>
      <c r="G12" s="111">
        <f ca="1">INDEX(OFFSET(_summary!$T$26,0,MATCH(MID(CELL("filename",$A$1),FIND("]",CELL("filename",$A$1))+1,255),_summary!$U$25:$AI$25,0),140,1),MATCH($A12,_summary!$U$26:$U$54,0))</f>
        <v>0</v>
      </c>
      <c r="H12" s="112">
        <f t="shared" ca="1" si="1"/>
        <v>0</v>
      </c>
      <c r="I12" s="112">
        <f t="shared" ca="1" si="1"/>
        <v>0</v>
      </c>
      <c r="J12" s="112">
        <f t="shared" ca="1" si="1"/>
        <v>0</v>
      </c>
      <c r="K12" s="112">
        <f t="shared" ca="1" si="1"/>
        <v>0</v>
      </c>
      <c r="L12" s="112">
        <f t="shared" ca="1" si="1"/>
        <v>0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0</v>
      </c>
    </row>
    <row r="13" spans="1:18" x14ac:dyDescent="0.25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>
        <f t="shared" ref="E13:F13" ca="1" si="11">D13-(D13-$G13)/($G$1-D$1)</f>
        <v>0</v>
      </c>
      <c r="F13" s="114">
        <f t="shared" ca="1" si="11"/>
        <v>0</v>
      </c>
      <c r="G13" s="111">
        <f ca="1">INDEX(OFFSET(_summary!$T$26,0,MATCH(MID(CELL("filename",$A$1),FIND("]",CELL("filename",$A$1))+1,255),_summary!$U$25:$AI$25,0),140,1),MATCH($A13,_summary!$U$26:$U$54,0))</f>
        <v>0</v>
      </c>
      <c r="H13" s="112">
        <f t="shared" ca="1" si="1"/>
        <v>0</v>
      </c>
      <c r="I13" s="112">
        <f t="shared" ca="1" si="1"/>
        <v>0</v>
      </c>
      <c r="J13" s="112">
        <f t="shared" ca="1" si="1"/>
        <v>0</v>
      </c>
      <c r="K13" s="112">
        <f t="shared" ca="1" si="1"/>
        <v>0</v>
      </c>
      <c r="L13" s="112">
        <f t="shared" ca="1" si="1"/>
        <v>0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0</v>
      </c>
    </row>
    <row r="14" spans="1:18" x14ac:dyDescent="0.25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>
        <f t="shared" ref="E14:F14" ca="1" si="12">D14-(D14-$G14)/($G$1-D$1)</f>
        <v>0</v>
      </c>
      <c r="F14" s="114">
        <f t="shared" ca="1" si="12"/>
        <v>0</v>
      </c>
      <c r="G14" s="111">
        <f ca="1">INDEX(OFFSET(_summary!$T$26,0,MATCH(MID(CELL("filename",$A$1),FIND("]",CELL("filename",$A$1))+1,255),_summary!$U$25:$AI$25,0),140,1),MATCH($A14,_summary!$U$26:$U$54,0))</f>
        <v>0</v>
      </c>
      <c r="H14" s="112">
        <f t="shared" ca="1" si="1"/>
        <v>0</v>
      </c>
      <c r="I14" s="112">
        <f t="shared" ca="1" si="1"/>
        <v>0</v>
      </c>
      <c r="J14" s="112">
        <f t="shared" ca="1" si="1"/>
        <v>0</v>
      </c>
      <c r="K14" s="112">
        <f t="shared" ca="1" si="1"/>
        <v>0</v>
      </c>
      <c r="L14" s="112">
        <f t="shared" ca="1" si="1"/>
        <v>0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0</v>
      </c>
    </row>
    <row r="15" spans="1:18" x14ac:dyDescent="0.25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>
        <f t="shared" ref="E15:F15" ca="1" si="13">D15-(D15-$G15)/($G$1-D$1)</f>
        <v>0</v>
      </c>
      <c r="F15" s="114">
        <f t="shared" ca="1" si="13"/>
        <v>0</v>
      </c>
      <c r="G15" s="111">
        <f ca="1">INDEX(OFFSET(_summary!$T$26,0,MATCH(MID(CELL("filename",$A$1),FIND("]",CELL("filename",$A$1))+1,255),_summary!$U$25:$AI$25,0),140,1),MATCH($A15,_summary!$U$26:$U$54,0))</f>
        <v>0</v>
      </c>
      <c r="H15" s="112">
        <f t="shared" ca="1" si="1"/>
        <v>0</v>
      </c>
      <c r="I15" s="112">
        <f t="shared" ca="1" si="1"/>
        <v>0</v>
      </c>
      <c r="J15" s="112">
        <f t="shared" ca="1" si="1"/>
        <v>0</v>
      </c>
      <c r="K15" s="112">
        <f t="shared" ca="1" si="1"/>
        <v>0</v>
      </c>
      <c r="L15" s="112">
        <f t="shared" ca="1" si="1"/>
        <v>0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0</v>
      </c>
    </row>
    <row r="16" spans="1:18" x14ac:dyDescent="0.25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>
        <f t="shared" ref="E16:F16" ca="1" si="14">D16-(D16-$G16)/($G$1-D$1)</f>
        <v>0</v>
      </c>
      <c r="F16" s="114">
        <f t="shared" ca="1" si="14"/>
        <v>0</v>
      </c>
      <c r="G16" s="111">
        <f ca="1">INDEX(OFFSET(_summary!$T$26,0,MATCH(MID(CELL("filename",$A$1),FIND("]",CELL("filename",$A$1))+1,255),_summary!$U$25:$AI$25,0),140,1),MATCH($A16,_summary!$U$26:$U$54,0))</f>
        <v>0</v>
      </c>
      <c r="H16" s="112">
        <f t="shared" ca="1" si="1"/>
        <v>0</v>
      </c>
      <c r="I16" s="112">
        <f t="shared" ca="1" si="1"/>
        <v>0</v>
      </c>
      <c r="J16" s="112">
        <f t="shared" ca="1" si="1"/>
        <v>0</v>
      </c>
      <c r="K16" s="112">
        <f t="shared" ca="1" si="1"/>
        <v>0</v>
      </c>
      <c r="L16" s="112">
        <f t="shared" ca="1" si="1"/>
        <v>0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25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>
        <f t="shared" ref="E17:F17" ca="1" si="15">D17-(D17-$G17)/($G$1-D$1)</f>
        <v>0</v>
      </c>
      <c r="F17" s="114">
        <f t="shared" ca="1" si="15"/>
        <v>0</v>
      </c>
      <c r="G17" s="111">
        <f ca="1">INDEX(OFFSET(_summary!$T$26,0,MATCH(MID(CELL("filename",$A$1),FIND("]",CELL("filename",$A$1))+1,255),_summary!$U$25:$AI$25,0),140,1),MATCH($A17,_summary!$U$26:$U$54,0))</f>
        <v>0</v>
      </c>
      <c r="H17" s="112">
        <f t="shared" ca="1" si="1"/>
        <v>0</v>
      </c>
      <c r="I17" s="112">
        <f t="shared" ca="1" si="1"/>
        <v>0</v>
      </c>
      <c r="J17" s="112">
        <f t="shared" ca="1" si="1"/>
        <v>0</v>
      </c>
      <c r="K17" s="112">
        <f t="shared" ca="1" si="1"/>
        <v>0</v>
      </c>
      <c r="L17" s="112">
        <f t="shared" ca="1" si="1"/>
        <v>0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0</v>
      </c>
    </row>
    <row r="18" spans="1:13" x14ac:dyDescent="0.25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>
        <f t="shared" ref="E18:F18" ca="1" si="16">D18-(D18-$G18)/($G$1-D$1)</f>
        <v>0</v>
      </c>
      <c r="F18" s="114">
        <f t="shared" ca="1" si="16"/>
        <v>0</v>
      </c>
      <c r="G18" s="111">
        <f ca="1">INDEX(OFFSET(_summary!$T$26,0,MATCH(MID(CELL("filename",$A$1),FIND("]",CELL("filename",$A$1))+1,255),_summary!$U$25:$AI$25,0),140,1),MATCH($A18,_summary!$U$26:$U$54,0))</f>
        <v>0</v>
      </c>
      <c r="H18" s="112">
        <f t="shared" ca="1" si="1"/>
        <v>0</v>
      </c>
      <c r="I18" s="112">
        <f t="shared" ca="1" si="1"/>
        <v>0</v>
      </c>
      <c r="J18" s="112">
        <f t="shared" ca="1" si="1"/>
        <v>0</v>
      </c>
      <c r="K18" s="112">
        <f t="shared" ca="1" si="1"/>
        <v>0</v>
      </c>
      <c r="L18" s="112">
        <f t="shared" ca="1" si="1"/>
        <v>0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0</v>
      </c>
    </row>
    <row r="19" spans="1:13" x14ac:dyDescent="0.25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>
        <f t="shared" ref="E19:F19" ca="1" si="17">D19-(D19-$G19)/($G$1-D$1)</f>
        <v>0</v>
      </c>
      <c r="F19" s="114">
        <f t="shared" ca="1" si="17"/>
        <v>0</v>
      </c>
      <c r="G19" s="111">
        <f ca="1">INDEX(OFFSET(_summary!$T$26,0,MATCH(MID(CELL("filename",$A$1),FIND("]",CELL("filename",$A$1))+1,255),_summary!$U$25:$AI$25,0),140,1),MATCH($A19,_summary!$U$26:$U$54,0))</f>
        <v>0</v>
      </c>
      <c r="H19" s="112">
        <f t="shared" ref="H19:L34" ca="1" si="18">G19-5*(G19-$M19)/($M$1-G$1)</f>
        <v>0</v>
      </c>
      <c r="I19" s="112">
        <f t="shared" ca="1" si="18"/>
        <v>0</v>
      </c>
      <c r="J19" s="112">
        <f t="shared" ca="1" si="18"/>
        <v>0</v>
      </c>
      <c r="K19" s="112">
        <f t="shared" ca="1" si="18"/>
        <v>0</v>
      </c>
      <c r="L19" s="112">
        <f t="shared" ca="1" si="18"/>
        <v>0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0</v>
      </c>
    </row>
    <row r="20" spans="1:13" x14ac:dyDescent="0.25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>
        <f t="shared" ref="E20:F20" ca="1" si="19">D20-(D20-$G20)/($G$1-D$1)</f>
        <v>0</v>
      </c>
      <c r="F20" s="114">
        <f t="shared" ca="1" si="19"/>
        <v>0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ca="1" si="18"/>
        <v>0</v>
      </c>
      <c r="I20" s="112">
        <f t="shared" ca="1" si="18"/>
        <v>0</v>
      </c>
      <c r="J20" s="112">
        <f t="shared" ca="1" si="18"/>
        <v>0</v>
      </c>
      <c r="K20" s="112">
        <f t="shared" ca="1" si="18"/>
        <v>0</v>
      </c>
      <c r="L20" s="112">
        <f t="shared" ca="1" si="18"/>
        <v>0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0</v>
      </c>
    </row>
    <row r="21" spans="1:13" x14ac:dyDescent="0.25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>
        <f t="shared" ref="E21:F21" ca="1" si="20">D21-(D21-$G21)/($G$1-D$1)</f>
        <v>0</v>
      </c>
      <c r="F21" s="114">
        <f t="shared" ca="1" si="20"/>
        <v>0</v>
      </c>
      <c r="G21" s="111">
        <f ca="1">INDEX(OFFSET(_summary!$T$26,0,MATCH(MID(CELL("filename",$A$1),FIND("]",CELL("filename",$A$1))+1,255),_summary!$U$25:$AI$25,0),140,1),MATCH($A21,_summary!$U$26:$U$54,0))</f>
        <v>0</v>
      </c>
      <c r="H21" s="112">
        <f t="shared" ca="1" si="18"/>
        <v>0</v>
      </c>
      <c r="I21" s="112">
        <f t="shared" ca="1" si="18"/>
        <v>0</v>
      </c>
      <c r="J21" s="112">
        <f t="shared" ca="1" si="18"/>
        <v>0</v>
      </c>
      <c r="K21" s="112">
        <f t="shared" ca="1" si="18"/>
        <v>0</v>
      </c>
      <c r="L21" s="112">
        <f t="shared" ca="1" si="18"/>
        <v>0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0</v>
      </c>
    </row>
    <row r="22" spans="1:13" x14ac:dyDescent="0.25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>
        <f t="shared" ref="E22:F22" ca="1" si="21">D22-(D22-$G22)/($G$1-D$1)</f>
        <v>0</v>
      </c>
      <c r="F22" s="114">
        <f t="shared" ca="1" si="21"/>
        <v>0</v>
      </c>
      <c r="G22" s="111">
        <f ca="1">INDEX(OFFSET(_summary!$T$26,0,MATCH(MID(CELL("filename",$A$1),FIND("]",CELL("filename",$A$1))+1,255),_summary!$U$25:$AI$25,0),140,1),MATCH($A22,_summary!$U$26:$U$54,0))</f>
        <v>0</v>
      </c>
      <c r="H22" s="112">
        <f t="shared" ca="1" si="18"/>
        <v>0</v>
      </c>
      <c r="I22" s="112">
        <f t="shared" ca="1" si="18"/>
        <v>0</v>
      </c>
      <c r="J22" s="112">
        <f t="shared" ca="1" si="18"/>
        <v>0</v>
      </c>
      <c r="K22" s="112">
        <f t="shared" ca="1" si="18"/>
        <v>0</v>
      </c>
      <c r="L22" s="112">
        <f t="shared" ca="1" si="18"/>
        <v>0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0</v>
      </c>
    </row>
    <row r="23" spans="1:13" x14ac:dyDescent="0.25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22">D23-(D23-$G23)/($G$1-D$1)</f>
        <v>0</v>
      </c>
      <c r="F23" s="114">
        <f t="shared" ca="1" si="22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ca="1" si="18"/>
        <v>0</v>
      </c>
      <c r="I23" s="112">
        <f t="shared" ca="1" si="18"/>
        <v>0</v>
      </c>
      <c r="J23" s="112">
        <f t="shared" ca="1" si="18"/>
        <v>0</v>
      </c>
      <c r="K23" s="112">
        <f t="shared" ca="1" si="18"/>
        <v>0</v>
      </c>
      <c r="L23" s="112">
        <f t="shared" ca="1" si="18"/>
        <v>0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0</v>
      </c>
    </row>
    <row r="24" spans="1:13" x14ac:dyDescent="0.25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>
        <f t="shared" ref="E24:F24" ca="1" si="23">D24-(D24-$G24)/($G$1-D$1)</f>
        <v>0</v>
      </c>
      <c r="F24" s="114">
        <f t="shared" ca="1" si="23"/>
        <v>0</v>
      </c>
      <c r="G24" s="111">
        <f ca="1">INDEX(OFFSET(_summary!$T$26,0,MATCH(MID(CELL("filename",$A$1),FIND("]",CELL("filename",$A$1))+1,255),_summary!$U$25:$AI$25,0),140,1),MATCH($A24,_summary!$U$26:$U$54,0))</f>
        <v>0</v>
      </c>
      <c r="H24" s="112">
        <f t="shared" ca="1" si="18"/>
        <v>0</v>
      </c>
      <c r="I24" s="112">
        <f t="shared" ca="1" si="18"/>
        <v>0</v>
      </c>
      <c r="J24" s="112">
        <f t="shared" ca="1" si="18"/>
        <v>0</v>
      </c>
      <c r="K24" s="112">
        <f t="shared" ca="1" si="18"/>
        <v>0</v>
      </c>
      <c r="L24" s="112">
        <f t="shared" ca="1" si="18"/>
        <v>0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0</v>
      </c>
    </row>
    <row r="25" spans="1:13" x14ac:dyDescent="0.25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24">D25-(D25-$G25)/($G$1-D$1)</f>
        <v>0</v>
      </c>
      <c r="F25" s="114">
        <f t="shared" ca="1" si="24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ca="1" si="18"/>
        <v>0</v>
      </c>
      <c r="I25" s="112">
        <f t="shared" ca="1" si="18"/>
        <v>0</v>
      </c>
      <c r="J25" s="112">
        <f t="shared" ca="1" si="18"/>
        <v>0</v>
      </c>
      <c r="K25" s="112">
        <f t="shared" ca="1" si="18"/>
        <v>0</v>
      </c>
      <c r="L25" s="112">
        <f t="shared" ca="1" si="18"/>
        <v>0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0</v>
      </c>
    </row>
    <row r="26" spans="1:13" x14ac:dyDescent="0.25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>
        <f t="shared" ref="E26:F26" ca="1" si="25">D26-(D26-$G26)/($G$1-D$1)</f>
        <v>0</v>
      </c>
      <c r="F26" s="114">
        <f t="shared" ca="1" si="25"/>
        <v>0</v>
      </c>
      <c r="G26" s="111">
        <f ca="1">INDEX(OFFSET(_summary!$T$26,0,MATCH(MID(CELL("filename",$A$1),FIND("]",CELL("filename",$A$1))+1,255),_summary!$U$25:$AI$25,0),140,1),MATCH($A26,_summary!$U$26:$U$54,0))</f>
        <v>0</v>
      </c>
      <c r="H26" s="112">
        <f t="shared" ca="1" si="18"/>
        <v>0</v>
      </c>
      <c r="I26" s="112">
        <f t="shared" ca="1" si="18"/>
        <v>0</v>
      </c>
      <c r="J26" s="112">
        <f t="shared" ca="1" si="18"/>
        <v>0</v>
      </c>
      <c r="K26" s="112">
        <f t="shared" ca="1" si="18"/>
        <v>0</v>
      </c>
      <c r="L26" s="112">
        <f t="shared" ca="1" si="18"/>
        <v>0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0</v>
      </c>
    </row>
    <row r="27" spans="1:13" x14ac:dyDescent="0.25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>
        <f t="shared" ref="E27:F27" ca="1" si="26">D27-(D27-$G27)/($G$1-D$1)</f>
        <v>0</v>
      </c>
      <c r="F27" s="114">
        <f t="shared" ca="1" si="26"/>
        <v>0</v>
      </c>
      <c r="G27" s="111">
        <f ca="1">INDEX(OFFSET(_summary!$T$26,0,MATCH(MID(CELL("filename",$A$1),FIND("]",CELL("filename",$A$1))+1,255),_summary!$U$25:$AI$25,0),140,1),MATCH($A27,_summary!$U$26:$U$54,0))</f>
        <v>0</v>
      </c>
      <c r="H27" s="112">
        <f t="shared" ca="1" si="18"/>
        <v>0</v>
      </c>
      <c r="I27" s="112">
        <f t="shared" ca="1" si="18"/>
        <v>0</v>
      </c>
      <c r="J27" s="112">
        <f t="shared" ca="1" si="18"/>
        <v>0</v>
      </c>
      <c r="K27" s="112">
        <f t="shared" ca="1" si="18"/>
        <v>0</v>
      </c>
      <c r="L27" s="112">
        <f t="shared" ca="1" si="18"/>
        <v>0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0</v>
      </c>
    </row>
    <row r="28" spans="1:13" x14ac:dyDescent="0.25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7">D28-(D28-$G28)/($G$1-D$1)</f>
        <v>0</v>
      </c>
      <c r="F28" s="114">
        <f t="shared" ca="1" si="27"/>
        <v>0</v>
      </c>
      <c r="G28" s="111">
        <f ca="1">INDEX(OFFSET(_summary!$T$26,0,MATCH(MID(CELL("filename",$A$1),FIND("]",CELL("filename",$A$1))+1,255),_summary!$U$25:$AI$25,0),140,1),MATCH($A28,_summary!$U$26:$U$54,0))</f>
        <v>0</v>
      </c>
      <c r="H28" s="112">
        <f t="shared" ca="1" si="18"/>
        <v>0</v>
      </c>
      <c r="I28" s="112">
        <f t="shared" ca="1" si="18"/>
        <v>0</v>
      </c>
      <c r="J28" s="112">
        <f t="shared" ca="1" si="18"/>
        <v>0</v>
      </c>
      <c r="K28" s="112">
        <f t="shared" ca="1" si="18"/>
        <v>0</v>
      </c>
      <c r="L28" s="112">
        <f t="shared" ca="1" si="18"/>
        <v>0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0</v>
      </c>
    </row>
    <row r="29" spans="1:13" x14ac:dyDescent="0.25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8">D29-(D29-$G29)/($G$1-D$1)</f>
        <v>0</v>
      </c>
      <c r="F29" s="114">
        <f t="shared" ca="1" si="28"/>
        <v>0</v>
      </c>
      <c r="G29" s="111">
        <f ca="1">INDEX(OFFSET(_summary!$T$26,0,MATCH(MID(CELL("filename",$A$1),FIND("]",CELL("filename",$A$1))+1,255),_summary!$U$25:$AI$25,0),140,1),MATCH($A29,_summary!$U$26:$U$54,0))</f>
        <v>0</v>
      </c>
      <c r="H29" s="112">
        <f t="shared" ca="1" si="18"/>
        <v>0</v>
      </c>
      <c r="I29" s="112">
        <f t="shared" ca="1" si="18"/>
        <v>0</v>
      </c>
      <c r="J29" s="112">
        <f t="shared" ca="1" si="18"/>
        <v>0</v>
      </c>
      <c r="K29" s="112">
        <f t="shared" ca="1" si="18"/>
        <v>0</v>
      </c>
      <c r="L29" s="112">
        <f t="shared" ca="1" si="18"/>
        <v>0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25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1.7232757727849782E-4</v>
      </c>
      <c r="D30" s="114">
        <f ca="1">MAX(0,IFERROR(VLOOKUP(MID(CELL("filename",$A$1),FIND("]",CELL("filename",$A$1))+1,255)&amp;$A30,_datainput!$A$1:$AE$345,4+D$1-1990,FALSE),0))</f>
        <v>2.5016769003428539E-4</v>
      </c>
      <c r="E30" s="114">
        <f t="shared" ref="E30:F30" ca="1" si="29">D30-(D30-$G30)/($G$1-D$1)</f>
        <v>2.4673359282437505E-4</v>
      </c>
      <c r="F30" s="114">
        <f t="shared" ca="1" si="29"/>
        <v>2.4329949561446471E-4</v>
      </c>
      <c r="G30" s="111">
        <f ca="1">INDEX(OFFSET(_summary!$T$26,0,MATCH(MID(CELL("filename",$A$1),FIND("]",CELL("filename",$A$1))+1,255),_summary!$U$25:$AI$25,0),140,1),MATCH($A30,_summary!$U$26:$U$54,0))</f>
        <v>2.3986539840455438E-4</v>
      </c>
      <c r="H30" s="112">
        <f t="shared" ca="1" si="18"/>
        <v>2.3986539840455438E-4</v>
      </c>
      <c r="I30" s="112">
        <f t="shared" ca="1" si="18"/>
        <v>2.3986539840455438E-4</v>
      </c>
      <c r="J30" s="112">
        <f t="shared" ca="1" si="18"/>
        <v>2.3986539840455438E-4</v>
      </c>
      <c r="K30" s="112">
        <f t="shared" ca="1" si="18"/>
        <v>2.3986539840455438E-4</v>
      </c>
      <c r="L30" s="112">
        <f t="shared" ca="1" si="18"/>
        <v>2.3986539840455438E-4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2.3986539840455438E-4</v>
      </c>
    </row>
    <row r="31" spans="1:13" x14ac:dyDescent="0.25">
      <c r="A31" t="s">
        <v>12</v>
      </c>
      <c r="B31">
        <f t="shared" ref="B31:B94" si="30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>
        <f t="shared" ref="E31:F31" ca="1" si="31">D31-(D31-$G31)/($G$1-D$1)</f>
        <v>0</v>
      </c>
      <c r="F31" s="114">
        <f t="shared" ca="1" si="31"/>
        <v>0</v>
      </c>
      <c r="G31" s="111">
        <f ca="1">INDEX(OFFSET(_summary!$T$26,0,MATCH(MID(CELL("filename",$A$1),FIND("]",CELL("filename",$A$1))+1,255),_summary!$U$25:$AI$25,0),140,1),MATCH($A31,_summary!$U$26:$U$54,0))</f>
        <v>0</v>
      </c>
      <c r="H31" s="112">
        <f t="shared" ca="1" si="18"/>
        <v>0</v>
      </c>
      <c r="I31" s="112">
        <f t="shared" ca="1" si="18"/>
        <v>0</v>
      </c>
      <c r="J31" s="112">
        <f t="shared" ca="1" si="18"/>
        <v>0</v>
      </c>
      <c r="K31" s="112">
        <f t="shared" ca="1" si="18"/>
        <v>0</v>
      </c>
      <c r="L31" s="112">
        <f t="shared" ca="1" si="18"/>
        <v>0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0</v>
      </c>
    </row>
    <row r="32" spans="1:13" x14ac:dyDescent="0.25">
      <c r="A32" t="s">
        <v>1</v>
      </c>
      <c r="B32">
        <f t="shared" si="30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2.0528870667437251E-7</v>
      </c>
      <c r="E32" s="114">
        <f t="shared" ref="E32:F32" ca="1" si="32">D32-(D32-$G32)/($G$1-D$1)</f>
        <v>1.36859137782915E-7</v>
      </c>
      <c r="F32" s="114">
        <f t="shared" ca="1" si="32"/>
        <v>6.8429568891457502E-8</v>
      </c>
      <c r="G32" s="111">
        <f ca="1">INDEX(OFFSET(_summary!$T$26,0,MATCH(MID(CELL("filename",$A$1),FIND("]",CELL("filename",$A$1))+1,255),_summary!$U$25:$AI$25,0),140,1),MATCH($A32,_summary!$U$26:$U$54,0))</f>
        <v>0</v>
      </c>
      <c r="H32" s="112">
        <f t="shared" ca="1" si="18"/>
        <v>0</v>
      </c>
      <c r="I32" s="112">
        <f t="shared" ca="1" si="18"/>
        <v>0</v>
      </c>
      <c r="J32" s="112">
        <f t="shared" ca="1" si="18"/>
        <v>0</v>
      </c>
      <c r="K32" s="112">
        <f t="shared" ca="1" si="18"/>
        <v>0</v>
      </c>
      <c r="L32" s="112">
        <f t="shared" ca="1" si="18"/>
        <v>0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0</v>
      </c>
    </row>
    <row r="33" spans="1:13" x14ac:dyDescent="0.25">
      <c r="A33" t="s">
        <v>19</v>
      </c>
      <c r="B33">
        <f t="shared" si="30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>
        <f t="shared" ref="E33:F33" ca="1" si="33">D33-(D33-$G33)/($G$1-D$1)</f>
        <v>0</v>
      </c>
      <c r="F33" s="114">
        <f t="shared" ca="1" si="33"/>
        <v>0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ca="1" si="18"/>
        <v>0</v>
      </c>
      <c r="I33" s="112">
        <f t="shared" ca="1" si="18"/>
        <v>0</v>
      </c>
      <c r="J33" s="112">
        <f t="shared" ca="1" si="18"/>
        <v>0</v>
      </c>
      <c r="K33" s="112">
        <f t="shared" ca="1" si="18"/>
        <v>0</v>
      </c>
      <c r="L33" s="112">
        <f t="shared" ca="1" si="18"/>
        <v>0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0</v>
      </c>
    </row>
    <row r="34" spans="1:13" x14ac:dyDescent="0.25">
      <c r="A34" t="s">
        <v>22</v>
      </c>
      <c r="B34">
        <f t="shared" si="30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>
        <f t="shared" ref="E34:F34" ca="1" si="34">D34-(D34-$G34)/($G$1-D$1)</f>
        <v>0</v>
      </c>
      <c r="F34" s="114">
        <f t="shared" ca="1" si="34"/>
        <v>0</v>
      </c>
      <c r="G34" s="111">
        <f ca="1">INDEX(OFFSET(_summary!$T$26,0,MATCH(MID(CELL("filename",$A$1),FIND("]",CELL("filename",$A$1))+1,255),_summary!$U$25:$AI$25,0),140,1),MATCH($A34,_summary!$U$26:$U$54,0))</f>
        <v>0</v>
      </c>
      <c r="H34" s="112">
        <f t="shared" ca="1" si="18"/>
        <v>0</v>
      </c>
      <c r="I34" s="112">
        <f t="shared" ca="1" si="18"/>
        <v>0</v>
      </c>
      <c r="J34" s="112">
        <f t="shared" ca="1" si="18"/>
        <v>0</v>
      </c>
      <c r="K34" s="112">
        <f t="shared" ca="1" si="18"/>
        <v>0</v>
      </c>
      <c r="L34" s="112">
        <f t="shared" ca="1" si="18"/>
        <v>0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0</v>
      </c>
    </row>
    <row r="35" spans="1:13" x14ac:dyDescent="0.25">
      <c r="A35" t="s">
        <v>28</v>
      </c>
      <c r="B35">
        <f t="shared" si="30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>
        <f t="shared" ref="E35:F35" ca="1" si="35">D35-(D35-$G35)/($G$1-D$1)</f>
        <v>0</v>
      </c>
      <c r="F35" s="114">
        <f t="shared" ca="1" si="35"/>
        <v>0</v>
      </c>
      <c r="G35" s="111">
        <f ca="1">INDEX(OFFSET(_summary!$T$26,0,MATCH(MID(CELL("filename",$A$1),FIND("]",CELL("filename",$A$1))+1,255),_summary!$U$25:$AI$25,0),140,1),MATCH($A35,_summary!$U$26:$U$54,0))</f>
        <v>0</v>
      </c>
      <c r="H35" s="112">
        <f t="shared" ref="H35:L50" ca="1" si="36">G35-5*(G35-$M35)/($M$1-G$1)</f>
        <v>0</v>
      </c>
      <c r="I35" s="112">
        <f t="shared" ca="1" si="36"/>
        <v>0</v>
      </c>
      <c r="J35" s="112">
        <f t="shared" ca="1" si="36"/>
        <v>0</v>
      </c>
      <c r="K35" s="112">
        <f t="shared" ca="1" si="36"/>
        <v>0</v>
      </c>
      <c r="L35" s="112">
        <f t="shared" ca="1" si="36"/>
        <v>0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25">
      <c r="A36" t="s">
        <v>13</v>
      </c>
      <c r="B36">
        <f t="shared" si="30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>
        <f t="shared" ref="E36:F36" ca="1" si="37">D36-(D36-$G36)/($G$1-D$1)</f>
        <v>0</v>
      </c>
      <c r="F36" s="114">
        <f t="shared" ca="1" si="37"/>
        <v>0</v>
      </c>
      <c r="G36" s="111">
        <f ca="1">INDEX(OFFSET(_summary!$T$26,0,MATCH(MID(CELL("filename",$A$1),FIND("]",CELL("filename",$A$1))+1,255),_summary!$U$25:$AI$25,0),140,1),MATCH($A36,_summary!$U$26:$U$54,0))</f>
        <v>0</v>
      </c>
      <c r="H36" s="112">
        <f t="shared" ca="1" si="36"/>
        <v>0</v>
      </c>
      <c r="I36" s="112">
        <f t="shared" ca="1" si="36"/>
        <v>0</v>
      </c>
      <c r="J36" s="112">
        <f t="shared" ca="1" si="36"/>
        <v>0</v>
      </c>
      <c r="K36" s="112">
        <f t="shared" ca="1" si="36"/>
        <v>0</v>
      </c>
      <c r="L36" s="112">
        <f t="shared" ca="1" si="36"/>
        <v>0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0</v>
      </c>
    </row>
    <row r="37" spans="1:13" x14ac:dyDescent="0.25">
      <c r="A37" t="s">
        <v>17</v>
      </c>
      <c r="B37">
        <f t="shared" si="30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>
        <f t="shared" ref="E37:F37" ca="1" si="38">D37-(D37-$G37)/($G$1-D$1)</f>
        <v>0</v>
      </c>
      <c r="F37" s="114">
        <f t="shared" ca="1" si="38"/>
        <v>0</v>
      </c>
      <c r="G37" s="111">
        <f ca="1">INDEX(OFFSET(_summary!$T$26,0,MATCH(MID(CELL("filename",$A$1),FIND("]",CELL("filename",$A$1))+1,255),_summary!$U$25:$AI$25,0),140,1),MATCH($A37,_summary!$U$26:$U$54,0))</f>
        <v>0</v>
      </c>
      <c r="H37" s="112">
        <f t="shared" ca="1" si="36"/>
        <v>0</v>
      </c>
      <c r="I37" s="112">
        <f t="shared" ca="1" si="36"/>
        <v>0</v>
      </c>
      <c r="J37" s="112">
        <f t="shared" ca="1" si="36"/>
        <v>0</v>
      </c>
      <c r="K37" s="112">
        <f t="shared" ca="1" si="36"/>
        <v>0</v>
      </c>
      <c r="L37" s="112">
        <f t="shared" ca="1" si="36"/>
        <v>0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0</v>
      </c>
    </row>
    <row r="38" spans="1:13" x14ac:dyDescent="0.25">
      <c r="A38" t="s">
        <v>25</v>
      </c>
      <c r="B38">
        <f t="shared" si="30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>
        <f t="shared" ref="E38:F38" ca="1" si="39">D38-(D38-$G38)/($G$1-D$1)</f>
        <v>0</v>
      </c>
      <c r="F38" s="114">
        <f t="shared" ca="1" si="39"/>
        <v>0</v>
      </c>
      <c r="G38" s="111">
        <f ca="1">INDEX(OFFSET(_summary!$T$26,0,MATCH(MID(CELL("filename",$A$1),FIND("]",CELL("filename",$A$1))+1,255),_summary!$U$25:$AI$25,0),140,1),MATCH($A38,_summary!$U$26:$U$54,0))</f>
        <v>0</v>
      </c>
      <c r="H38" s="112">
        <f t="shared" ca="1" si="36"/>
        <v>0</v>
      </c>
      <c r="I38" s="112">
        <f t="shared" ca="1" si="36"/>
        <v>0</v>
      </c>
      <c r="J38" s="112">
        <f t="shared" ca="1" si="36"/>
        <v>0</v>
      </c>
      <c r="K38" s="112">
        <f t="shared" ca="1" si="36"/>
        <v>0</v>
      </c>
      <c r="L38" s="112">
        <f t="shared" ca="1" si="36"/>
        <v>0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0</v>
      </c>
    </row>
    <row r="39" spans="1:13" x14ac:dyDescent="0.25">
      <c r="A39" t="s">
        <v>11</v>
      </c>
      <c r="B39">
        <f t="shared" si="30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>
        <f t="shared" ref="E39:F39" ca="1" si="40">D39-(D39-$G39)/($G$1-D$1)</f>
        <v>0</v>
      </c>
      <c r="F39" s="114">
        <f t="shared" ca="1" si="40"/>
        <v>0</v>
      </c>
      <c r="G39" s="111">
        <f ca="1">INDEX(OFFSET(_summary!$T$26,0,MATCH(MID(CELL("filename",$A$1),FIND("]",CELL("filename",$A$1))+1,255),_summary!$U$25:$AI$25,0),140,1),MATCH($A39,_summary!$U$26:$U$54,0))</f>
        <v>0</v>
      </c>
      <c r="H39" s="112">
        <f t="shared" ca="1" si="36"/>
        <v>0</v>
      </c>
      <c r="I39" s="112">
        <f t="shared" ca="1" si="36"/>
        <v>0</v>
      </c>
      <c r="J39" s="112">
        <f t="shared" ca="1" si="36"/>
        <v>0</v>
      </c>
      <c r="K39" s="112">
        <f t="shared" ca="1" si="36"/>
        <v>0</v>
      </c>
      <c r="L39" s="112">
        <f t="shared" ca="1" si="36"/>
        <v>0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0</v>
      </c>
    </row>
    <row r="40" spans="1:13" x14ac:dyDescent="0.25">
      <c r="A40" t="s">
        <v>3</v>
      </c>
      <c r="B40">
        <f t="shared" si="30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>
        <f t="shared" ref="E40:F40" ca="1" si="41">D40-(D40-$G40)/($G$1-D$1)</f>
        <v>0</v>
      </c>
      <c r="F40" s="114">
        <f t="shared" ca="1" si="41"/>
        <v>0</v>
      </c>
      <c r="G40" s="111">
        <f ca="1">INDEX(OFFSET(_summary!$T$26,0,MATCH(MID(CELL("filename",$A$1),FIND("]",CELL("filename",$A$1))+1,255),_summary!$U$25:$AI$25,0),140,1),MATCH($A40,_summary!$U$26:$U$54,0))</f>
        <v>0</v>
      </c>
      <c r="H40" s="112">
        <f t="shared" ca="1" si="36"/>
        <v>0</v>
      </c>
      <c r="I40" s="112">
        <f t="shared" ca="1" si="36"/>
        <v>0</v>
      </c>
      <c r="J40" s="112">
        <f t="shared" ca="1" si="36"/>
        <v>0</v>
      </c>
      <c r="K40" s="112">
        <f t="shared" ca="1" si="36"/>
        <v>0</v>
      </c>
      <c r="L40" s="112">
        <f t="shared" ca="1" si="36"/>
        <v>0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0</v>
      </c>
    </row>
    <row r="41" spans="1:13" x14ac:dyDescent="0.25">
      <c r="A41" t="s">
        <v>2</v>
      </c>
      <c r="B41">
        <f t="shared" si="30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>
        <f t="shared" ref="E41:F41" ca="1" si="42">D41-(D41-$G41)/($G$1-D$1)</f>
        <v>0</v>
      </c>
      <c r="F41" s="114">
        <f t="shared" ca="1" si="42"/>
        <v>0</v>
      </c>
      <c r="G41" s="111">
        <f ca="1">INDEX(OFFSET(_summary!$T$26,0,MATCH(MID(CELL("filename",$A$1),FIND("]",CELL("filename",$A$1))+1,255),_summary!$U$25:$AI$25,0),140,1),MATCH($A41,_summary!$U$26:$U$54,0))</f>
        <v>0</v>
      </c>
      <c r="H41" s="112">
        <f t="shared" ca="1" si="36"/>
        <v>0</v>
      </c>
      <c r="I41" s="112">
        <f t="shared" ca="1" si="36"/>
        <v>0</v>
      </c>
      <c r="J41" s="112">
        <f t="shared" ca="1" si="36"/>
        <v>0</v>
      </c>
      <c r="K41" s="112">
        <f t="shared" ca="1" si="36"/>
        <v>0</v>
      </c>
      <c r="L41" s="112">
        <f t="shared" ca="1" si="36"/>
        <v>0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0</v>
      </c>
    </row>
    <row r="42" spans="1:13" x14ac:dyDescent="0.25">
      <c r="A42" t="s">
        <v>16</v>
      </c>
      <c r="B42">
        <f t="shared" si="30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>
        <f t="shared" ref="E42:F42" ca="1" si="43">D42-(D42-$G42)/($G$1-D$1)</f>
        <v>0</v>
      </c>
      <c r="F42" s="114">
        <f t="shared" ca="1" si="43"/>
        <v>0</v>
      </c>
      <c r="G42" s="111">
        <f ca="1">INDEX(OFFSET(_summary!$T$26,0,MATCH(MID(CELL("filename",$A$1),FIND("]",CELL("filename",$A$1))+1,255),_summary!$U$25:$AI$25,0),140,1),MATCH($A42,_summary!$U$26:$U$54,0))</f>
        <v>0</v>
      </c>
      <c r="H42" s="112">
        <f t="shared" ca="1" si="36"/>
        <v>0</v>
      </c>
      <c r="I42" s="112">
        <f t="shared" ca="1" si="36"/>
        <v>0</v>
      </c>
      <c r="J42" s="112">
        <f t="shared" ca="1" si="36"/>
        <v>0</v>
      </c>
      <c r="K42" s="112">
        <f t="shared" ca="1" si="36"/>
        <v>0</v>
      </c>
      <c r="L42" s="112">
        <f t="shared" ca="1" si="36"/>
        <v>0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0</v>
      </c>
    </row>
    <row r="43" spans="1:13" x14ac:dyDescent="0.25">
      <c r="A43" t="s">
        <v>15</v>
      </c>
      <c r="B43">
        <f t="shared" si="30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>
        <f t="shared" ref="E43:F43" ca="1" si="44">D43-(D43-$G43)/($G$1-D$1)</f>
        <v>0</v>
      </c>
      <c r="F43" s="114">
        <f t="shared" ca="1" si="44"/>
        <v>0</v>
      </c>
      <c r="G43" s="111">
        <f ca="1">INDEX(OFFSET(_summary!$T$26,0,MATCH(MID(CELL("filename",$A$1),FIND("]",CELL("filename",$A$1))+1,255),_summary!$U$25:$AI$25,0),140,1),MATCH($A43,_summary!$U$26:$U$54,0))</f>
        <v>0</v>
      </c>
      <c r="H43" s="112">
        <f t="shared" ca="1" si="36"/>
        <v>0</v>
      </c>
      <c r="I43" s="112">
        <f t="shared" ca="1" si="36"/>
        <v>0</v>
      </c>
      <c r="J43" s="112">
        <f t="shared" ca="1" si="36"/>
        <v>0</v>
      </c>
      <c r="K43" s="112">
        <f t="shared" ca="1" si="36"/>
        <v>0</v>
      </c>
      <c r="L43" s="112">
        <f t="shared" ca="1" si="36"/>
        <v>0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0</v>
      </c>
    </row>
    <row r="44" spans="1:13" x14ac:dyDescent="0.25">
      <c r="A44" t="s">
        <v>18</v>
      </c>
      <c r="B44">
        <f t="shared" si="30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>
        <f t="shared" ref="E44:F44" ca="1" si="45">D44-(D44-$G44)/($G$1-D$1)</f>
        <v>0</v>
      </c>
      <c r="F44" s="114">
        <f t="shared" ca="1" si="45"/>
        <v>0</v>
      </c>
      <c r="G44" s="111">
        <f ca="1">INDEX(OFFSET(_summary!$T$26,0,MATCH(MID(CELL("filename",$A$1),FIND("]",CELL("filename",$A$1))+1,255),_summary!$U$25:$AI$25,0),140,1),MATCH($A44,_summary!$U$26:$U$54,0))</f>
        <v>0</v>
      </c>
      <c r="H44" s="112">
        <f t="shared" ca="1" si="36"/>
        <v>0</v>
      </c>
      <c r="I44" s="112">
        <f t="shared" ca="1" si="36"/>
        <v>0</v>
      </c>
      <c r="J44" s="112">
        <f t="shared" ca="1" si="36"/>
        <v>0</v>
      </c>
      <c r="K44" s="112">
        <f t="shared" ca="1" si="36"/>
        <v>0</v>
      </c>
      <c r="L44" s="112">
        <f t="shared" ca="1" si="36"/>
        <v>0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0</v>
      </c>
    </row>
    <row r="45" spans="1:13" x14ac:dyDescent="0.25">
      <c r="A45" t="s">
        <v>5</v>
      </c>
      <c r="B45">
        <f t="shared" si="30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>
        <f t="shared" ref="E45:F45" ca="1" si="46">D45-(D45-$G45)/($G$1-D$1)</f>
        <v>0</v>
      </c>
      <c r="F45" s="114">
        <f t="shared" ca="1" si="46"/>
        <v>0</v>
      </c>
      <c r="G45" s="111">
        <f ca="1">INDEX(OFFSET(_summary!$T$26,0,MATCH(MID(CELL("filename",$A$1),FIND("]",CELL("filename",$A$1))+1,255),_summary!$U$25:$AI$25,0),140,1),MATCH($A45,_summary!$U$26:$U$54,0))</f>
        <v>0</v>
      </c>
      <c r="H45" s="112">
        <f t="shared" ca="1" si="36"/>
        <v>0</v>
      </c>
      <c r="I45" s="112">
        <f t="shared" ca="1" si="36"/>
        <v>0</v>
      </c>
      <c r="J45" s="112">
        <f t="shared" ca="1" si="36"/>
        <v>0</v>
      </c>
      <c r="K45" s="112">
        <f t="shared" ca="1" si="36"/>
        <v>0</v>
      </c>
      <c r="L45" s="112">
        <f t="shared" ca="1" si="36"/>
        <v>0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25">
      <c r="A46" t="s">
        <v>23</v>
      </c>
      <c r="B46">
        <f t="shared" si="30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>
        <f t="shared" ref="E46:F46" ca="1" si="47">D46-(D46-$G46)/($G$1-D$1)</f>
        <v>0</v>
      </c>
      <c r="F46" s="114">
        <f t="shared" ca="1" si="47"/>
        <v>0</v>
      </c>
      <c r="G46" s="111">
        <f ca="1">INDEX(OFFSET(_summary!$T$26,0,MATCH(MID(CELL("filename",$A$1),FIND("]",CELL("filename",$A$1))+1,255),_summary!$U$25:$AI$25,0),140,1),MATCH($A46,_summary!$U$26:$U$54,0))</f>
        <v>0</v>
      </c>
      <c r="H46" s="112">
        <f t="shared" ca="1" si="36"/>
        <v>0</v>
      </c>
      <c r="I46" s="112">
        <f t="shared" ca="1" si="36"/>
        <v>0</v>
      </c>
      <c r="J46" s="112">
        <f t="shared" ca="1" si="36"/>
        <v>0</v>
      </c>
      <c r="K46" s="112">
        <f t="shared" ca="1" si="36"/>
        <v>0</v>
      </c>
      <c r="L46" s="112">
        <f t="shared" ca="1" si="36"/>
        <v>0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0</v>
      </c>
    </row>
    <row r="47" spans="1:13" x14ac:dyDescent="0.25">
      <c r="A47" t="s">
        <v>24</v>
      </c>
      <c r="B47">
        <f t="shared" si="30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>
        <f t="shared" ref="E47:F47" ca="1" si="48">D47-(D47-$G47)/($G$1-D$1)</f>
        <v>0</v>
      </c>
      <c r="F47" s="114">
        <f t="shared" ca="1" si="48"/>
        <v>0</v>
      </c>
      <c r="G47" s="111">
        <f ca="1">INDEX(OFFSET(_summary!$T$26,0,MATCH(MID(CELL("filename",$A$1),FIND("]",CELL("filename",$A$1))+1,255),_summary!$U$25:$AI$25,0),140,1),MATCH($A47,_summary!$U$26:$U$54,0))</f>
        <v>0</v>
      </c>
      <c r="H47" s="112">
        <f t="shared" ca="1" si="36"/>
        <v>0</v>
      </c>
      <c r="I47" s="112">
        <f t="shared" ca="1" si="36"/>
        <v>0</v>
      </c>
      <c r="J47" s="112">
        <f t="shared" ca="1" si="36"/>
        <v>0</v>
      </c>
      <c r="K47" s="112">
        <f t="shared" ca="1" si="36"/>
        <v>0</v>
      </c>
      <c r="L47" s="112">
        <f t="shared" ca="1" si="36"/>
        <v>0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0</v>
      </c>
    </row>
    <row r="48" spans="1:13" x14ac:dyDescent="0.25">
      <c r="A48" t="s">
        <v>27</v>
      </c>
      <c r="B48">
        <f t="shared" si="30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>
        <f t="shared" ref="E48:F48" ca="1" si="49">D48-(D48-$G48)/($G$1-D$1)</f>
        <v>0</v>
      </c>
      <c r="F48" s="114">
        <f t="shared" ca="1" si="49"/>
        <v>0</v>
      </c>
      <c r="G48" s="111">
        <f ca="1">INDEX(OFFSET(_summary!$T$26,0,MATCH(MID(CELL("filename",$A$1),FIND("]",CELL("filename",$A$1))+1,255),_summary!$U$25:$AI$25,0),140,1),MATCH($A48,_summary!$U$26:$U$54,0))</f>
        <v>0</v>
      </c>
      <c r="H48" s="112">
        <f t="shared" ca="1" si="36"/>
        <v>0</v>
      </c>
      <c r="I48" s="112">
        <f t="shared" ca="1" si="36"/>
        <v>0</v>
      </c>
      <c r="J48" s="112">
        <f t="shared" ca="1" si="36"/>
        <v>0</v>
      </c>
      <c r="K48" s="112">
        <f t="shared" ca="1" si="36"/>
        <v>0</v>
      </c>
      <c r="L48" s="112">
        <f t="shared" ca="1" si="36"/>
        <v>0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0</v>
      </c>
    </row>
    <row r="49" spans="1:13" x14ac:dyDescent="0.25">
      <c r="A49" t="s">
        <v>29</v>
      </c>
      <c r="B49">
        <f t="shared" si="30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>
        <f t="shared" ref="E49:F49" ca="1" si="50">D49-(D49-$G49)/($G$1-D$1)</f>
        <v>0</v>
      </c>
      <c r="F49" s="114">
        <f t="shared" ca="1" si="50"/>
        <v>0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ca="1" si="36"/>
        <v>0</v>
      </c>
      <c r="I49" s="112">
        <f t="shared" ca="1" si="36"/>
        <v>0</v>
      </c>
      <c r="J49" s="112">
        <f t="shared" ca="1" si="36"/>
        <v>0</v>
      </c>
      <c r="K49" s="112">
        <f t="shared" ca="1" si="36"/>
        <v>0</v>
      </c>
      <c r="L49" s="112">
        <f t="shared" ca="1" si="36"/>
        <v>0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0</v>
      </c>
    </row>
    <row r="50" spans="1:13" x14ac:dyDescent="0.25">
      <c r="A50" t="s">
        <v>8</v>
      </c>
      <c r="B50">
        <f t="shared" si="30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>
        <f t="shared" ref="E50:F50" ca="1" si="51">D50-(D50-$G50)/($G$1-D$1)</f>
        <v>0</v>
      </c>
      <c r="F50" s="114">
        <f t="shared" ca="1" si="51"/>
        <v>0</v>
      </c>
      <c r="G50" s="111">
        <f ca="1">INDEX(OFFSET(_summary!$T$26,0,MATCH(MID(CELL("filename",$A$1),FIND("]",CELL("filename",$A$1))+1,255),_summary!$U$25:$AI$25,0),140,1),MATCH($A50,_summary!$U$26:$U$54,0))</f>
        <v>0</v>
      </c>
      <c r="H50" s="112">
        <f t="shared" ca="1" si="36"/>
        <v>0</v>
      </c>
      <c r="I50" s="112">
        <f t="shared" ca="1" si="36"/>
        <v>0</v>
      </c>
      <c r="J50" s="112">
        <f t="shared" ca="1" si="36"/>
        <v>0</v>
      </c>
      <c r="K50" s="112">
        <f t="shared" ca="1" si="36"/>
        <v>0</v>
      </c>
      <c r="L50" s="112">
        <f t="shared" ca="1" si="36"/>
        <v>0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0</v>
      </c>
    </row>
    <row r="51" spans="1:13" x14ac:dyDescent="0.25">
      <c r="A51" t="s">
        <v>6</v>
      </c>
      <c r="B51">
        <f t="shared" si="30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>
        <f t="shared" ref="E51:F51" ca="1" si="52">D51-(D51-$G51)/($G$1-D$1)</f>
        <v>0</v>
      </c>
      <c r="F51" s="114">
        <f t="shared" ca="1" si="52"/>
        <v>0</v>
      </c>
      <c r="G51" s="111">
        <f ca="1">INDEX(OFFSET(_summary!$T$26,0,MATCH(MID(CELL("filename",$A$1),FIND("]",CELL("filename",$A$1))+1,255),_summary!$U$25:$AI$25,0),140,1),MATCH($A51,_summary!$U$26:$U$54,0))</f>
        <v>0</v>
      </c>
      <c r="H51" s="112">
        <f t="shared" ref="H51:L66" ca="1" si="53">G51-5*(G51-$M51)/($M$1-G$1)</f>
        <v>0</v>
      </c>
      <c r="I51" s="112">
        <f t="shared" ca="1" si="53"/>
        <v>0</v>
      </c>
      <c r="J51" s="112">
        <f t="shared" ca="1" si="53"/>
        <v>0</v>
      </c>
      <c r="K51" s="112">
        <f t="shared" ca="1" si="53"/>
        <v>0</v>
      </c>
      <c r="L51" s="112">
        <f t="shared" ca="1" si="53"/>
        <v>0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0</v>
      </c>
    </row>
    <row r="52" spans="1:13" x14ac:dyDescent="0.25">
      <c r="A52" t="s">
        <v>21</v>
      </c>
      <c r="B52">
        <f t="shared" si="30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54">D52-(D52-$G52)/($G$1-D$1)</f>
        <v>0</v>
      </c>
      <c r="F52" s="114">
        <f t="shared" ca="1" si="54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ca="1" si="53"/>
        <v>0</v>
      </c>
      <c r="I52" s="112">
        <f t="shared" ca="1" si="53"/>
        <v>0</v>
      </c>
      <c r="J52" s="112">
        <f t="shared" ca="1" si="53"/>
        <v>0</v>
      </c>
      <c r="K52" s="112">
        <f t="shared" ca="1" si="53"/>
        <v>0</v>
      </c>
      <c r="L52" s="112">
        <f t="shared" ca="1" si="53"/>
        <v>0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25">
      <c r="A53" t="s">
        <v>10</v>
      </c>
      <c r="B53">
        <f t="shared" si="30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>
        <f t="shared" ref="E53:F53" ca="1" si="55">D53-(D53-$G53)/($G$1-D$1)</f>
        <v>0</v>
      </c>
      <c r="F53" s="114">
        <f t="shared" ca="1" si="55"/>
        <v>0</v>
      </c>
      <c r="G53" s="111">
        <f ca="1">INDEX(OFFSET(_summary!$T$26,0,MATCH(MID(CELL("filename",$A$1),FIND("]",CELL("filename",$A$1))+1,255),_summary!$U$25:$AI$25,0),140,1),MATCH($A53,_summary!$U$26:$U$54,0))</f>
        <v>0</v>
      </c>
      <c r="H53" s="112">
        <f t="shared" ca="1" si="53"/>
        <v>0</v>
      </c>
      <c r="I53" s="112">
        <f t="shared" ca="1" si="53"/>
        <v>0</v>
      </c>
      <c r="J53" s="112">
        <f t="shared" ca="1" si="53"/>
        <v>0</v>
      </c>
      <c r="K53" s="112">
        <f t="shared" ca="1" si="53"/>
        <v>0</v>
      </c>
      <c r="L53" s="112">
        <f t="shared" ca="1" si="53"/>
        <v>0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0</v>
      </c>
    </row>
    <row r="54" spans="1:13" x14ac:dyDescent="0.25">
      <c r="A54" t="s">
        <v>20</v>
      </c>
      <c r="B54">
        <f t="shared" si="30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56">D54-(D54-$G54)/($G$1-D$1)</f>
        <v>0</v>
      </c>
      <c r="F54" s="114">
        <f t="shared" ca="1" si="56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ca="1" si="53"/>
        <v>0</v>
      </c>
      <c r="I54" s="112">
        <f t="shared" ca="1" si="53"/>
        <v>0</v>
      </c>
      <c r="J54" s="112">
        <f t="shared" ca="1" si="53"/>
        <v>0</v>
      </c>
      <c r="K54" s="112">
        <f t="shared" ca="1" si="53"/>
        <v>0</v>
      </c>
      <c r="L54" s="112">
        <f t="shared" ca="1" si="53"/>
        <v>0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0</v>
      </c>
    </row>
    <row r="55" spans="1:13" x14ac:dyDescent="0.25">
      <c r="A55" t="s">
        <v>26</v>
      </c>
      <c r="B55">
        <f t="shared" si="30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>
        <f t="shared" ref="E55:F55" ca="1" si="57">D55-(D55-$G55)/($G$1-D$1)</f>
        <v>0</v>
      </c>
      <c r="F55" s="114">
        <f t="shared" ca="1" si="57"/>
        <v>0</v>
      </c>
      <c r="G55" s="111">
        <f ca="1">INDEX(OFFSET(_summary!$T$26,0,MATCH(MID(CELL("filename",$A$1),FIND("]",CELL("filename",$A$1))+1,255),_summary!$U$25:$AI$25,0),140,1),MATCH($A55,_summary!$U$26:$U$54,0))</f>
        <v>0</v>
      </c>
      <c r="H55" s="112">
        <f t="shared" ca="1" si="53"/>
        <v>0</v>
      </c>
      <c r="I55" s="112">
        <f t="shared" ca="1" si="53"/>
        <v>0</v>
      </c>
      <c r="J55" s="112">
        <f t="shared" ca="1" si="53"/>
        <v>0</v>
      </c>
      <c r="K55" s="112">
        <f t="shared" ca="1" si="53"/>
        <v>0</v>
      </c>
      <c r="L55" s="112">
        <f t="shared" ca="1" si="53"/>
        <v>0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0</v>
      </c>
    </row>
    <row r="56" spans="1:13" x14ac:dyDescent="0.25">
      <c r="A56" t="s">
        <v>7</v>
      </c>
      <c r="B56">
        <f t="shared" si="30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>
        <f t="shared" ref="E56:F56" ca="1" si="58">D56-(D56-$G56)/($G$1-D$1)</f>
        <v>0</v>
      </c>
      <c r="F56" s="114">
        <f t="shared" ca="1" si="58"/>
        <v>0</v>
      </c>
      <c r="G56" s="111">
        <f ca="1">INDEX(OFFSET(_summary!$T$26,0,MATCH(MID(CELL("filename",$A$1),FIND("]",CELL("filename",$A$1))+1,255),_summary!$U$25:$AI$25,0),140,1),MATCH($A56,_summary!$U$26:$U$54,0))</f>
        <v>0</v>
      </c>
      <c r="H56" s="112">
        <f t="shared" ca="1" si="53"/>
        <v>0</v>
      </c>
      <c r="I56" s="112">
        <f t="shared" ca="1" si="53"/>
        <v>0</v>
      </c>
      <c r="J56" s="112">
        <f t="shared" ca="1" si="53"/>
        <v>0</v>
      </c>
      <c r="K56" s="112">
        <f t="shared" ca="1" si="53"/>
        <v>0</v>
      </c>
      <c r="L56" s="112">
        <f t="shared" ca="1" si="53"/>
        <v>0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0</v>
      </c>
    </row>
    <row r="57" spans="1:13" x14ac:dyDescent="0.25">
      <c r="A57" t="s">
        <v>9</v>
      </c>
      <c r="B57">
        <f t="shared" si="30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59">D57-(D57-$G57)/($G$1-D$1)</f>
        <v>0</v>
      </c>
      <c r="F57" s="114">
        <f t="shared" ca="1" si="59"/>
        <v>0</v>
      </c>
      <c r="G57" s="111">
        <f ca="1">INDEX(OFFSET(_summary!$T$26,0,MATCH(MID(CELL("filename",$A$1),FIND("]",CELL("filename",$A$1))+1,255),_summary!$U$25:$AI$25,0),140,1),MATCH($A57,_summary!$U$26:$U$54,0))</f>
        <v>0</v>
      </c>
      <c r="H57" s="112">
        <f t="shared" ca="1" si="53"/>
        <v>0</v>
      </c>
      <c r="I57" s="112">
        <f t="shared" ca="1" si="53"/>
        <v>0</v>
      </c>
      <c r="J57" s="112">
        <f t="shared" ca="1" si="53"/>
        <v>0</v>
      </c>
      <c r="K57" s="112">
        <f t="shared" ca="1" si="53"/>
        <v>0</v>
      </c>
      <c r="L57" s="112">
        <f t="shared" ca="1" si="53"/>
        <v>0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25">
      <c r="A58" t="s">
        <v>14</v>
      </c>
      <c r="B58">
        <f t="shared" si="30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0">D58-(D58-$G58)/($G$1-D$1)</f>
        <v>0</v>
      </c>
      <c r="F58" s="114">
        <f t="shared" ca="1" si="60"/>
        <v>0</v>
      </c>
      <c r="G58" s="111">
        <f ca="1">INDEX(OFFSET(_summary!$T$26,0,MATCH(MID(CELL("filename",$A$1),FIND("]",CELL("filename",$A$1))+1,255),_summary!$U$25:$AI$25,0),140,1),MATCH($A58,_summary!$U$26:$U$54,0))</f>
        <v>0</v>
      </c>
      <c r="H58" s="112">
        <f t="shared" ca="1" si="53"/>
        <v>0</v>
      </c>
      <c r="I58" s="112">
        <f t="shared" ca="1" si="53"/>
        <v>0</v>
      </c>
      <c r="J58" s="112">
        <f t="shared" ca="1" si="53"/>
        <v>0</v>
      </c>
      <c r="K58" s="112">
        <f t="shared" ca="1" si="53"/>
        <v>0</v>
      </c>
      <c r="L58" s="112">
        <f t="shared" ca="1" si="53"/>
        <v>0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25">
      <c r="A59" t="s">
        <v>4</v>
      </c>
      <c r="B59">
        <f t="shared" si="30"/>
        <v>2</v>
      </c>
      <c r="C59" s="114">
        <f ca="1">MAX(0,IFERROR(VLOOKUP(MID(CELL("filename",$A$1),FIND("]",CELL("filename",$A$1))+1,255)&amp;$A59,_datainput!$A$1:$AE$345,4+C$1-1990,FALSE),0))</f>
        <v>1.7232757727849782E-4</v>
      </c>
      <c r="D59" s="114">
        <f ca="1">MAX(0,IFERROR(VLOOKUP(MID(CELL("filename",$A$1),FIND("]",CELL("filename",$A$1))+1,255)&amp;$A59,_datainput!$A$1:$AE$345,4+D$1-1990,FALSE),0))</f>
        <v>2.5016769003428539E-4</v>
      </c>
      <c r="E59" s="114">
        <f t="shared" ref="E59:F59" ca="1" si="61">D59-(D59-$G59)/($G$1-D$1)</f>
        <v>2.4673359282437505E-4</v>
      </c>
      <c r="F59" s="114">
        <f t="shared" ca="1" si="61"/>
        <v>2.4329949561446471E-4</v>
      </c>
      <c r="G59" s="111">
        <f ca="1">INDEX(OFFSET(_summary!$T$26,0,MATCH(MID(CELL("filename",$A$1),FIND("]",CELL("filename",$A$1))+1,255),_summary!$U$25:$AI$25,0),140,1),MATCH($A59,_summary!$U$26:$U$54,0))</f>
        <v>2.3986539840455438E-4</v>
      </c>
      <c r="H59" s="112">
        <f t="shared" ca="1" si="53"/>
        <v>2.3986539840455438E-4</v>
      </c>
      <c r="I59" s="112">
        <f t="shared" ca="1" si="53"/>
        <v>2.3986539840455438E-4</v>
      </c>
      <c r="J59" s="112">
        <f t="shared" ca="1" si="53"/>
        <v>2.3986539840455438E-4</v>
      </c>
      <c r="K59" s="112">
        <f t="shared" ca="1" si="53"/>
        <v>2.3986539840455438E-4</v>
      </c>
      <c r="L59" s="112">
        <f t="shared" ca="1" si="53"/>
        <v>2.3986539840455438E-4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2.3986539840455438E-4</v>
      </c>
    </row>
    <row r="60" spans="1:13" x14ac:dyDescent="0.25">
      <c r="A60" t="s">
        <v>12</v>
      </c>
      <c r="B60">
        <f t="shared" si="30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>
        <f t="shared" ref="E60:F60" ca="1" si="62">D60-(D60-$G60)/($G$1-D$1)</f>
        <v>0</v>
      </c>
      <c r="F60" s="114">
        <f t="shared" ca="1" si="62"/>
        <v>0</v>
      </c>
      <c r="G60" s="111">
        <f ca="1">INDEX(OFFSET(_summary!$T$26,0,MATCH(MID(CELL("filename",$A$1),FIND("]",CELL("filename",$A$1))+1,255),_summary!$U$25:$AI$25,0),140,1),MATCH($A60,_summary!$U$26:$U$54,0))</f>
        <v>0</v>
      </c>
      <c r="H60" s="112">
        <f t="shared" ca="1" si="53"/>
        <v>0</v>
      </c>
      <c r="I60" s="112">
        <f t="shared" ca="1" si="53"/>
        <v>0</v>
      </c>
      <c r="J60" s="112">
        <f t="shared" ca="1" si="53"/>
        <v>0</v>
      </c>
      <c r="K60" s="112">
        <f t="shared" ca="1" si="53"/>
        <v>0</v>
      </c>
      <c r="L60" s="112">
        <f t="shared" ca="1" si="53"/>
        <v>0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0</v>
      </c>
    </row>
    <row r="61" spans="1:13" x14ac:dyDescent="0.25">
      <c r="A61" t="s">
        <v>1</v>
      </c>
      <c r="B61">
        <f t="shared" si="30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2.0528870667437251E-7</v>
      </c>
      <c r="E61" s="114">
        <f t="shared" ref="E61:F61" ca="1" si="63">D61-(D61-$G61)/($G$1-D$1)</f>
        <v>1.36859137782915E-7</v>
      </c>
      <c r="F61" s="114">
        <f t="shared" ca="1" si="63"/>
        <v>6.8429568891457502E-8</v>
      </c>
      <c r="G61" s="111">
        <f ca="1">INDEX(OFFSET(_summary!$T$26,0,MATCH(MID(CELL("filename",$A$1),FIND("]",CELL("filename",$A$1))+1,255),_summary!$U$25:$AI$25,0),140,1),MATCH($A61,_summary!$U$26:$U$54,0))</f>
        <v>0</v>
      </c>
      <c r="H61" s="112">
        <f t="shared" ca="1" si="53"/>
        <v>6.0748220023593629E-6</v>
      </c>
      <c r="I61" s="112">
        <f t="shared" ca="1" si="53"/>
        <v>1.2149644004718726E-5</v>
      </c>
      <c r="J61" s="112">
        <f t="shared" ca="1" si="53"/>
        <v>1.8224466007078087E-5</v>
      </c>
      <c r="K61" s="112">
        <f t="shared" ca="1" si="53"/>
        <v>2.4299288009437451E-5</v>
      </c>
      <c r="L61" s="112">
        <f t="shared" ca="1" si="53"/>
        <v>3.0374110011796813E-5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3.6448932014156174E-5</v>
      </c>
    </row>
    <row r="62" spans="1:13" x14ac:dyDescent="0.25">
      <c r="A62" t="s">
        <v>19</v>
      </c>
      <c r="B62">
        <f t="shared" si="30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>
        <f t="shared" ref="E62:F62" ca="1" si="64">D62-(D62-$G62)/($G$1-D$1)</f>
        <v>0</v>
      </c>
      <c r="F62" s="114">
        <f t="shared" ca="1" si="64"/>
        <v>0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ca="1" si="53"/>
        <v>0</v>
      </c>
      <c r="I62" s="112">
        <f t="shared" ca="1" si="53"/>
        <v>0</v>
      </c>
      <c r="J62" s="112">
        <f t="shared" ca="1" si="53"/>
        <v>0</v>
      </c>
      <c r="K62" s="112">
        <f t="shared" ca="1" si="53"/>
        <v>0</v>
      </c>
      <c r="L62" s="112">
        <f t="shared" ca="1" si="53"/>
        <v>0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0</v>
      </c>
    </row>
    <row r="63" spans="1:13" x14ac:dyDescent="0.25">
      <c r="A63" t="s">
        <v>22</v>
      </c>
      <c r="B63">
        <f t="shared" si="30"/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>
        <f t="shared" ref="E63:F63" ca="1" si="65">D63-(D63-$G63)/($G$1-D$1)</f>
        <v>0</v>
      </c>
      <c r="F63" s="114">
        <f t="shared" ca="1" si="65"/>
        <v>0</v>
      </c>
      <c r="G63" s="111">
        <f ca="1">INDEX(OFFSET(_summary!$T$26,0,MATCH(MID(CELL("filename",$A$1),FIND("]",CELL("filename",$A$1))+1,255),_summary!$U$25:$AI$25,0),140,1),MATCH($A63,_summary!$U$26:$U$54,0))</f>
        <v>0</v>
      </c>
      <c r="H63" s="112">
        <f t="shared" ca="1" si="53"/>
        <v>0</v>
      </c>
      <c r="I63" s="112">
        <f t="shared" ca="1" si="53"/>
        <v>0</v>
      </c>
      <c r="J63" s="112">
        <f t="shared" ca="1" si="53"/>
        <v>0</v>
      </c>
      <c r="K63" s="112">
        <f t="shared" ca="1" si="53"/>
        <v>0</v>
      </c>
      <c r="L63" s="112">
        <f t="shared" ca="1" si="53"/>
        <v>0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0</v>
      </c>
    </row>
    <row r="64" spans="1:13" x14ac:dyDescent="0.25">
      <c r="A64" t="s">
        <v>28</v>
      </c>
      <c r="B64">
        <f t="shared" si="30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>
        <f t="shared" ref="E64:F64" ca="1" si="66">D64-(D64-$G64)/($G$1-D$1)</f>
        <v>0</v>
      </c>
      <c r="F64" s="114">
        <f t="shared" ca="1" si="66"/>
        <v>0</v>
      </c>
      <c r="G64" s="111">
        <f ca="1">INDEX(OFFSET(_summary!$T$26,0,MATCH(MID(CELL("filename",$A$1),FIND("]",CELL("filename",$A$1))+1,255),_summary!$U$25:$AI$25,0),140,1),MATCH($A64,_summary!$U$26:$U$54,0))</f>
        <v>0</v>
      </c>
      <c r="H64" s="112">
        <f t="shared" ca="1" si="53"/>
        <v>0</v>
      </c>
      <c r="I64" s="112">
        <f t="shared" ca="1" si="53"/>
        <v>0</v>
      </c>
      <c r="J64" s="112">
        <f t="shared" ca="1" si="53"/>
        <v>0</v>
      </c>
      <c r="K64" s="112">
        <f t="shared" ca="1" si="53"/>
        <v>0</v>
      </c>
      <c r="L64" s="112">
        <f t="shared" ca="1" si="53"/>
        <v>0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25">
      <c r="A65" t="s">
        <v>13</v>
      </c>
      <c r="B65">
        <f t="shared" si="30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>
        <f t="shared" ref="E65:F65" ca="1" si="67">D65-(D65-$G65)/($G$1-D$1)</f>
        <v>0</v>
      </c>
      <c r="F65" s="114">
        <f t="shared" ca="1" si="67"/>
        <v>0</v>
      </c>
      <c r="G65" s="111">
        <f ca="1">INDEX(OFFSET(_summary!$T$26,0,MATCH(MID(CELL("filename",$A$1),FIND("]",CELL("filename",$A$1))+1,255),_summary!$U$25:$AI$25,0),140,1),MATCH($A65,_summary!$U$26:$U$54,0))</f>
        <v>0</v>
      </c>
      <c r="H65" s="112">
        <f t="shared" ca="1" si="53"/>
        <v>0</v>
      </c>
      <c r="I65" s="112">
        <f t="shared" ca="1" si="53"/>
        <v>0</v>
      </c>
      <c r="J65" s="112">
        <f t="shared" ca="1" si="53"/>
        <v>0</v>
      </c>
      <c r="K65" s="112">
        <f t="shared" ca="1" si="53"/>
        <v>0</v>
      </c>
      <c r="L65" s="112">
        <f t="shared" ca="1" si="53"/>
        <v>0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0</v>
      </c>
    </row>
    <row r="66" spans="1:13" x14ac:dyDescent="0.25">
      <c r="A66" t="s">
        <v>17</v>
      </c>
      <c r="B66">
        <f t="shared" si="30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>
        <f t="shared" ref="E66:F66" ca="1" si="68">D66-(D66-$G66)/($G$1-D$1)</f>
        <v>0</v>
      </c>
      <c r="F66" s="114">
        <f t="shared" ca="1" si="68"/>
        <v>0</v>
      </c>
      <c r="G66" s="111">
        <f ca="1">INDEX(OFFSET(_summary!$T$26,0,MATCH(MID(CELL("filename",$A$1),FIND("]",CELL("filename",$A$1))+1,255),_summary!$U$25:$AI$25,0),140,1),MATCH($A66,_summary!$U$26:$U$54,0))</f>
        <v>0</v>
      </c>
      <c r="H66" s="112">
        <f t="shared" ca="1" si="53"/>
        <v>1.71040512632698E-4</v>
      </c>
      <c r="I66" s="112">
        <f t="shared" ca="1" si="53"/>
        <v>3.4208102526539594E-4</v>
      </c>
      <c r="J66" s="112">
        <f t="shared" ca="1" si="53"/>
        <v>5.1312153789809397E-4</v>
      </c>
      <c r="K66" s="112">
        <f t="shared" ca="1" si="53"/>
        <v>6.8416205053079199E-4</v>
      </c>
      <c r="L66" s="112">
        <f t="shared" ca="1" si="53"/>
        <v>8.5520256316349002E-4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1.0262430757961879E-3</v>
      </c>
    </row>
    <row r="67" spans="1:13" x14ac:dyDescent="0.25">
      <c r="A67" t="s">
        <v>25</v>
      </c>
      <c r="B67">
        <f t="shared" si="30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>
        <f t="shared" ref="E67:F67" ca="1" si="69">D67-(D67-$G67)/($G$1-D$1)</f>
        <v>0</v>
      </c>
      <c r="F67" s="114">
        <f t="shared" ca="1" si="69"/>
        <v>0</v>
      </c>
      <c r="G67" s="111">
        <f ca="1">INDEX(OFFSET(_summary!$T$26,0,MATCH(MID(CELL("filename",$A$1),FIND("]",CELL("filename",$A$1))+1,255),_summary!$U$25:$AI$25,0),140,1),MATCH($A67,_summary!$U$26:$U$54,0))</f>
        <v>0</v>
      </c>
      <c r="H67" s="112">
        <f t="shared" ref="H67:L82" ca="1" si="70">G67-5*(G67-$M67)/($M$1-G$1)</f>
        <v>0</v>
      </c>
      <c r="I67" s="112">
        <f t="shared" ca="1" si="70"/>
        <v>0</v>
      </c>
      <c r="J67" s="112">
        <f t="shared" ca="1" si="70"/>
        <v>0</v>
      </c>
      <c r="K67" s="112">
        <f t="shared" ca="1" si="70"/>
        <v>0</v>
      </c>
      <c r="L67" s="112">
        <f t="shared" ca="1" si="70"/>
        <v>0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0</v>
      </c>
    </row>
    <row r="68" spans="1:13" x14ac:dyDescent="0.25">
      <c r="A68" t="s">
        <v>11</v>
      </c>
      <c r="B68">
        <f t="shared" si="30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>
        <f t="shared" ref="E68:F68" ca="1" si="71">D68-(D68-$G68)/($G$1-D$1)</f>
        <v>0</v>
      </c>
      <c r="F68" s="114">
        <f t="shared" ca="1" si="71"/>
        <v>0</v>
      </c>
      <c r="G68" s="111">
        <f ca="1">INDEX(OFFSET(_summary!$T$26,0,MATCH(MID(CELL("filename",$A$1),FIND("]",CELL("filename",$A$1))+1,255),_summary!$U$25:$AI$25,0),140,1),MATCH($A68,_summary!$U$26:$U$54,0))</f>
        <v>0</v>
      </c>
      <c r="H68" s="112">
        <f t="shared" ca="1" si="70"/>
        <v>0</v>
      </c>
      <c r="I68" s="112">
        <f t="shared" ca="1" si="70"/>
        <v>0</v>
      </c>
      <c r="J68" s="112">
        <f t="shared" ca="1" si="70"/>
        <v>0</v>
      </c>
      <c r="K68" s="112">
        <f t="shared" ca="1" si="70"/>
        <v>0</v>
      </c>
      <c r="L68" s="112">
        <f t="shared" ca="1" si="70"/>
        <v>0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0</v>
      </c>
    </row>
    <row r="69" spans="1:13" x14ac:dyDescent="0.25">
      <c r="A69" t="s">
        <v>3</v>
      </c>
      <c r="B69">
        <f t="shared" si="30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>
        <f t="shared" ref="E69:F69" ca="1" si="72">D69-(D69-$G69)/($G$1-D$1)</f>
        <v>0</v>
      </c>
      <c r="F69" s="114">
        <f t="shared" ca="1" si="72"/>
        <v>0</v>
      </c>
      <c r="G69" s="111">
        <f ca="1">INDEX(OFFSET(_summary!$T$26,0,MATCH(MID(CELL("filename",$A$1),FIND("]",CELL("filename",$A$1))+1,255),_summary!$U$25:$AI$25,0),140,1),MATCH($A69,_summary!$U$26:$U$54,0))</f>
        <v>0</v>
      </c>
      <c r="H69" s="112">
        <f t="shared" ca="1" si="70"/>
        <v>0</v>
      </c>
      <c r="I69" s="112">
        <f t="shared" ca="1" si="70"/>
        <v>0</v>
      </c>
      <c r="J69" s="112">
        <f t="shared" ca="1" si="70"/>
        <v>0</v>
      </c>
      <c r="K69" s="112">
        <f t="shared" ca="1" si="70"/>
        <v>0</v>
      </c>
      <c r="L69" s="112">
        <f t="shared" ca="1" si="70"/>
        <v>0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0</v>
      </c>
    </row>
    <row r="70" spans="1:13" x14ac:dyDescent="0.25">
      <c r="A70" t="s">
        <v>2</v>
      </c>
      <c r="B70">
        <f t="shared" si="30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>
        <f t="shared" ref="E70:F70" ca="1" si="73">D70-(D70-$G70)/($G$1-D$1)</f>
        <v>0</v>
      </c>
      <c r="F70" s="114">
        <f t="shared" ca="1" si="73"/>
        <v>0</v>
      </c>
      <c r="G70" s="111">
        <f ca="1">INDEX(OFFSET(_summary!$T$26,0,MATCH(MID(CELL("filename",$A$1),FIND("]",CELL("filename",$A$1))+1,255),_summary!$U$25:$AI$25,0),140,1),MATCH($A70,_summary!$U$26:$U$54,0))</f>
        <v>0</v>
      </c>
      <c r="H70" s="112">
        <f t="shared" ca="1" si="70"/>
        <v>0</v>
      </c>
      <c r="I70" s="112">
        <f t="shared" ca="1" si="70"/>
        <v>0</v>
      </c>
      <c r="J70" s="112">
        <f t="shared" ca="1" si="70"/>
        <v>0</v>
      </c>
      <c r="K70" s="112">
        <f t="shared" ca="1" si="70"/>
        <v>0</v>
      </c>
      <c r="L70" s="112">
        <f t="shared" ca="1" si="70"/>
        <v>0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0</v>
      </c>
    </row>
    <row r="71" spans="1:13" x14ac:dyDescent="0.25">
      <c r="A71" t="s">
        <v>16</v>
      </c>
      <c r="B71">
        <f t="shared" si="30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>
        <f t="shared" ref="E71:F71" ca="1" si="74">D71-(D71-$G71)/($G$1-D$1)</f>
        <v>0</v>
      </c>
      <c r="F71" s="114">
        <f t="shared" ca="1" si="74"/>
        <v>0</v>
      </c>
      <c r="G71" s="111">
        <f ca="1">INDEX(OFFSET(_summary!$T$26,0,MATCH(MID(CELL("filename",$A$1),FIND("]",CELL("filename",$A$1))+1,255),_summary!$U$25:$AI$25,0),140,1),MATCH($A71,_summary!$U$26:$U$54,0))</f>
        <v>0</v>
      </c>
      <c r="H71" s="112">
        <f t="shared" ca="1" si="70"/>
        <v>0</v>
      </c>
      <c r="I71" s="112">
        <f t="shared" ca="1" si="70"/>
        <v>0</v>
      </c>
      <c r="J71" s="112">
        <f t="shared" ca="1" si="70"/>
        <v>0</v>
      </c>
      <c r="K71" s="112">
        <f t="shared" ca="1" si="70"/>
        <v>0</v>
      </c>
      <c r="L71" s="112">
        <f t="shared" ca="1" si="70"/>
        <v>0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0</v>
      </c>
    </row>
    <row r="72" spans="1:13" x14ac:dyDescent="0.25">
      <c r="A72" t="s">
        <v>15</v>
      </c>
      <c r="B72">
        <f t="shared" si="30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>
        <f t="shared" ref="E72:F72" ca="1" si="75">D72-(D72-$G72)/($G$1-D$1)</f>
        <v>0</v>
      </c>
      <c r="F72" s="114">
        <f t="shared" ca="1" si="75"/>
        <v>0</v>
      </c>
      <c r="G72" s="111">
        <f ca="1">INDEX(OFFSET(_summary!$T$26,0,MATCH(MID(CELL("filename",$A$1),FIND("]",CELL("filename",$A$1))+1,255),_summary!$U$25:$AI$25,0),140,1),MATCH($A72,_summary!$U$26:$U$54,0))</f>
        <v>0</v>
      </c>
      <c r="H72" s="112">
        <f t="shared" ca="1" si="70"/>
        <v>0</v>
      </c>
      <c r="I72" s="112">
        <f t="shared" ca="1" si="70"/>
        <v>0</v>
      </c>
      <c r="J72" s="112">
        <f t="shared" ca="1" si="70"/>
        <v>0</v>
      </c>
      <c r="K72" s="112">
        <f t="shared" ca="1" si="70"/>
        <v>0</v>
      </c>
      <c r="L72" s="112">
        <f t="shared" ca="1" si="70"/>
        <v>0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0</v>
      </c>
    </row>
    <row r="73" spans="1:13" x14ac:dyDescent="0.25">
      <c r="A73" t="s">
        <v>18</v>
      </c>
      <c r="B73">
        <f t="shared" si="30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>
        <f t="shared" ref="E73:F73" ca="1" si="76">D73-(D73-$G73)/($G$1-D$1)</f>
        <v>0</v>
      </c>
      <c r="F73" s="114">
        <f t="shared" ca="1" si="76"/>
        <v>0</v>
      </c>
      <c r="G73" s="111">
        <f ca="1">INDEX(OFFSET(_summary!$T$26,0,MATCH(MID(CELL("filename",$A$1),FIND("]",CELL("filename",$A$1))+1,255),_summary!$U$25:$AI$25,0),140,1),MATCH($A73,_summary!$U$26:$U$54,0))</f>
        <v>0</v>
      </c>
      <c r="H73" s="112">
        <f t="shared" ca="1" si="70"/>
        <v>0</v>
      </c>
      <c r="I73" s="112">
        <f t="shared" ca="1" si="70"/>
        <v>0</v>
      </c>
      <c r="J73" s="112">
        <f t="shared" ca="1" si="70"/>
        <v>0</v>
      </c>
      <c r="K73" s="112">
        <f t="shared" ca="1" si="70"/>
        <v>0</v>
      </c>
      <c r="L73" s="112">
        <f t="shared" ca="1" si="70"/>
        <v>0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0</v>
      </c>
    </row>
    <row r="74" spans="1:13" x14ac:dyDescent="0.25">
      <c r="A74" t="s">
        <v>5</v>
      </c>
      <c r="B74">
        <f t="shared" si="30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>
        <f t="shared" ref="E74:F74" ca="1" si="77">D74-(D74-$G74)/($G$1-D$1)</f>
        <v>0</v>
      </c>
      <c r="F74" s="114">
        <f t="shared" ca="1" si="77"/>
        <v>0</v>
      </c>
      <c r="G74" s="111">
        <f ca="1">INDEX(OFFSET(_summary!$T$26,0,MATCH(MID(CELL("filename",$A$1),FIND("]",CELL("filename",$A$1))+1,255),_summary!$U$25:$AI$25,0),140,1),MATCH($A74,_summary!$U$26:$U$54,0))</f>
        <v>0</v>
      </c>
      <c r="H74" s="112">
        <f t="shared" ca="1" si="70"/>
        <v>0</v>
      </c>
      <c r="I74" s="112">
        <f t="shared" ca="1" si="70"/>
        <v>0</v>
      </c>
      <c r="J74" s="112">
        <f t="shared" ca="1" si="70"/>
        <v>0</v>
      </c>
      <c r="K74" s="112">
        <f t="shared" ca="1" si="70"/>
        <v>0</v>
      </c>
      <c r="L74" s="112">
        <f t="shared" ca="1" si="70"/>
        <v>0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25">
      <c r="A75" t="s">
        <v>23</v>
      </c>
      <c r="B75">
        <f t="shared" si="30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>
        <f t="shared" ref="E75:F75" ca="1" si="78">D75-(D75-$G75)/($G$1-D$1)</f>
        <v>0</v>
      </c>
      <c r="F75" s="114">
        <f t="shared" ca="1" si="78"/>
        <v>0</v>
      </c>
      <c r="G75" s="111">
        <f ca="1">INDEX(OFFSET(_summary!$T$26,0,MATCH(MID(CELL("filename",$A$1),FIND("]",CELL("filename",$A$1))+1,255),_summary!$U$25:$AI$25,0),140,1),MATCH($A75,_summary!$U$26:$U$54,0))</f>
        <v>0</v>
      </c>
      <c r="H75" s="112">
        <f t="shared" ca="1" si="70"/>
        <v>0</v>
      </c>
      <c r="I75" s="112">
        <f t="shared" ca="1" si="70"/>
        <v>0</v>
      </c>
      <c r="J75" s="112">
        <f t="shared" ca="1" si="70"/>
        <v>0</v>
      </c>
      <c r="K75" s="112">
        <f t="shared" ca="1" si="70"/>
        <v>0</v>
      </c>
      <c r="L75" s="112">
        <f t="shared" ca="1" si="70"/>
        <v>0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0</v>
      </c>
    </row>
    <row r="76" spans="1:13" x14ac:dyDescent="0.25">
      <c r="A76" t="s">
        <v>24</v>
      </c>
      <c r="B76">
        <f t="shared" si="30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>
        <f t="shared" ref="E76:F76" ca="1" si="79">D76-(D76-$G76)/($G$1-D$1)</f>
        <v>0</v>
      </c>
      <c r="F76" s="114">
        <f t="shared" ca="1" si="79"/>
        <v>0</v>
      </c>
      <c r="G76" s="111">
        <f ca="1">INDEX(OFFSET(_summary!$T$26,0,MATCH(MID(CELL("filename",$A$1),FIND("]",CELL("filename",$A$1))+1,255),_summary!$U$25:$AI$25,0),140,1),MATCH($A76,_summary!$U$26:$U$54,0))</f>
        <v>0</v>
      </c>
      <c r="H76" s="112">
        <f t="shared" ca="1" si="70"/>
        <v>0</v>
      </c>
      <c r="I76" s="112">
        <f t="shared" ca="1" si="70"/>
        <v>0</v>
      </c>
      <c r="J76" s="112">
        <f t="shared" ca="1" si="70"/>
        <v>0</v>
      </c>
      <c r="K76" s="112">
        <f t="shared" ca="1" si="70"/>
        <v>0</v>
      </c>
      <c r="L76" s="112">
        <f t="shared" ca="1" si="70"/>
        <v>0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0</v>
      </c>
    </row>
    <row r="77" spans="1:13" x14ac:dyDescent="0.25">
      <c r="A77" t="s">
        <v>27</v>
      </c>
      <c r="B77">
        <f t="shared" si="30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>
        <f t="shared" ref="E77:F77" ca="1" si="80">D77-(D77-$G77)/($G$1-D$1)</f>
        <v>0</v>
      </c>
      <c r="F77" s="114">
        <f t="shared" ca="1" si="80"/>
        <v>0</v>
      </c>
      <c r="G77" s="111">
        <f ca="1">INDEX(OFFSET(_summary!$T$26,0,MATCH(MID(CELL("filename",$A$1),FIND("]",CELL("filename",$A$1))+1,255),_summary!$U$25:$AI$25,0),140,1),MATCH($A77,_summary!$U$26:$U$54,0))</f>
        <v>0</v>
      </c>
      <c r="H77" s="112">
        <f t="shared" ca="1" si="70"/>
        <v>0</v>
      </c>
      <c r="I77" s="112">
        <f t="shared" ca="1" si="70"/>
        <v>0</v>
      </c>
      <c r="J77" s="112">
        <f t="shared" ca="1" si="70"/>
        <v>0</v>
      </c>
      <c r="K77" s="112">
        <f t="shared" ca="1" si="70"/>
        <v>0</v>
      </c>
      <c r="L77" s="112">
        <f t="shared" ca="1" si="70"/>
        <v>0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0</v>
      </c>
    </row>
    <row r="78" spans="1:13" x14ac:dyDescent="0.25">
      <c r="A78" t="s">
        <v>29</v>
      </c>
      <c r="B78">
        <f t="shared" si="30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>
        <f t="shared" ref="E78:F78" ca="1" si="81">D78-(D78-$G78)/($G$1-D$1)</f>
        <v>0</v>
      </c>
      <c r="F78" s="114">
        <f t="shared" ca="1" si="81"/>
        <v>0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ca="1" si="70"/>
        <v>0</v>
      </c>
      <c r="I78" s="112">
        <f t="shared" ca="1" si="70"/>
        <v>0</v>
      </c>
      <c r="J78" s="112">
        <f t="shared" ca="1" si="70"/>
        <v>0</v>
      </c>
      <c r="K78" s="112">
        <f t="shared" ca="1" si="70"/>
        <v>0</v>
      </c>
      <c r="L78" s="112">
        <f t="shared" ca="1" si="70"/>
        <v>0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</v>
      </c>
    </row>
    <row r="79" spans="1:13" x14ac:dyDescent="0.25">
      <c r="A79" t="s">
        <v>8</v>
      </c>
      <c r="B79">
        <f t="shared" si="30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>
        <f t="shared" ref="E79:F79" ca="1" si="82">D79-(D79-$G79)/($G$1-D$1)</f>
        <v>0</v>
      </c>
      <c r="F79" s="114">
        <f t="shared" ca="1" si="82"/>
        <v>0</v>
      </c>
      <c r="G79" s="111">
        <f ca="1">INDEX(OFFSET(_summary!$T$26,0,MATCH(MID(CELL("filename",$A$1),FIND("]",CELL("filename",$A$1))+1,255),_summary!$U$25:$AI$25,0),140,1),MATCH($A79,_summary!$U$26:$U$54,0))</f>
        <v>0</v>
      </c>
      <c r="H79" s="112">
        <f t="shared" ca="1" si="70"/>
        <v>0</v>
      </c>
      <c r="I79" s="112">
        <f t="shared" ca="1" si="70"/>
        <v>0</v>
      </c>
      <c r="J79" s="112">
        <f t="shared" ca="1" si="70"/>
        <v>0</v>
      </c>
      <c r="K79" s="112">
        <f t="shared" ca="1" si="70"/>
        <v>0</v>
      </c>
      <c r="L79" s="112">
        <f t="shared" ca="1" si="70"/>
        <v>0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0</v>
      </c>
    </row>
    <row r="80" spans="1:13" x14ac:dyDescent="0.25">
      <c r="A80" t="s">
        <v>6</v>
      </c>
      <c r="B80">
        <f t="shared" si="30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>
        <f t="shared" ref="E80:F80" ca="1" si="83">D80-(D80-$G80)/($G$1-D$1)</f>
        <v>0</v>
      </c>
      <c r="F80" s="114">
        <f t="shared" ca="1" si="83"/>
        <v>0</v>
      </c>
      <c r="G80" s="111">
        <f ca="1">INDEX(OFFSET(_summary!$T$26,0,MATCH(MID(CELL("filename",$A$1),FIND("]",CELL("filename",$A$1))+1,255),_summary!$U$25:$AI$25,0),140,1),MATCH($A80,_summary!$U$26:$U$54,0))</f>
        <v>0</v>
      </c>
      <c r="H80" s="112">
        <f t="shared" ca="1" si="70"/>
        <v>0</v>
      </c>
      <c r="I80" s="112">
        <f t="shared" ca="1" si="70"/>
        <v>0</v>
      </c>
      <c r="J80" s="112">
        <f t="shared" ca="1" si="70"/>
        <v>0</v>
      </c>
      <c r="K80" s="112">
        <f t="shared" ca="1" si="70"/>
        <v>0</v>
      </c>
      <c r="L80" s="112">
        <f t="shared" ca="1" si="70"/>
        <v>0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0</v>
      </c>
    </row>
    <row r="81" spans="1:13" x14ac:dyDescent="0.25">
      <c r="A81" t="s">
        <v>21</v>
      </c>
      <c r="B81">
        <f t="shared" si="30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84">D81-(D81-$G81)/($G$1-D$1)</f>
        <v>0</v>
      </c>
      <c r="F81" s="114">
        <f t="shared" ca="1" si="84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ca="1" si="70"/>
        <v>0</v>
      </c>
      <c r="I81" s="112">
        <f t="shared" ca="1" si="70"/>
        <v>0</v>
      </c>
      <c r="J81" s="112">
        <f t="shared" ca="1" si="70"/>
        <v>0</v>
      </c>
      <c r="K81" s="112">
        <f t="shared" ca="1" si="70"/>
        <v>0</v>
      </c>
      <c r="L81" s="112">
        <f t="shared" ca="1" si="70"/>
        <v>0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25">
      <c r="A82" t="s">
        <v>10</v>
      </c>
      <c r="B82">
        <f t="shared" si="30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>
        <f t="shared" ref="E82:F82" ca="1" si="85">D82-(D82-$G82)/($G$1-D$1)</f>
        <v>0</v>
      </c>
      <c r="F82" s="114">
        <f t="shared" ca="1" si="85"/>
        <v>0</v>
      </c>
      <c r="G82" s="111">
        <f ca="1">INDEX(OFFSET(_summary!$T$26,0,MATCH(MID(CELL("filename",$A$1),FIND("]",CELL("filename",$A$1))+1,255),_summary!$U$25:$AI$25,0),140,1),MATCH($A82,_summary!$U$26:$U$54,0))</f>
        <v>0</v>
      </c>
      <c r="H82" s="112">
        <f t="shared" ca="1" si="70"/>
        <v>0</v>
      </c>
      <c r="I82" s="112">
        <f t="shared" ca="1" si="70"/>
        <v>0</v>
      </c>
      <c r="J82" s="112">
        <f t="shared" ca="1" si="70"/>
        <v>0</v>
      </c>
      <c r="K82" s="112">
        <f t="shared" ca="1" si="70"/>
        <v>0</v>
      </c>
      <c r="L82" s="112">
        <f t="shared" ca="1" si="70"/>
        <v>0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0</v>
      </c>
    </row>
    <row r="83" spans="1:13" x14ac:dyDescent="0.25">
      <c r="A83" t="s">
        <v>20</v>
      </c>
      <c r="B83">
        <f t="shared" si="30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86">D83-(D83-$G83)/($G$1-D$1)</f>
        <v>0</v>
      </c>
      <c r="F83" s="114">
        <f t="shared" ca="1" si="86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98" ca="1" si="87">G83-5*(G83-$M83)/($M$1-G$1)</f>
        <v>0</v>
      </c>
      <c r="I83" s="112">
        <f t="shared" ca="1" si="87"/>
        <v>0</v>
      </c>
      <c r="J83" s="112">
        <f t="shared" ca="1" si="87"/>
        <v>0</v>
      </c>
      <c r="K83" s="112">
        <f t="shared" ca="1" si="87"/>
        <v>0</v>
      </c>
      <c r="L83" s="112">
        <f t="shared" ca="1" si="87"/>
        <v>0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0</v>
      </c>
    </row>
    <row r="84" spans="1:13" x14ac:dyDescent="0.25">
      <c r="A84" t="s">
        <v>26</v>
      </c>
      <c r="B84">
        <f t="shared" si="30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>
        <f t="shared" ref="E84:F84" ca="1" si="88">D84-(D84-$G84)/($G$1-D$1)</f>
        <v>0</v>
      </c>
      <c r="F84" s="114">
        <f t="shared" ca="1" si="88"/>
        <v>0</v>
      </c>
      <c r="G84" s="111">
        <f ca="1">INDEX(OFFSET(_summary!$T$26,0,MATCH(MID(CELL("filename",$A$1),FIND("]",CELL("filename",$A$1))+1,255),_summary!$U$25:$AI$25,0),140,1),MATCH($A84,_summary!$U$26:$U$54,0))</f>
        <v>0</v>
      </c>
      <c r="H84" s="112">
        <f t="shared" ca="1" si="87"/>
        <v>0</v>
      </c>
      <c r="I84" s="112">
        <f t="shared" ca="1" si="87"/>
        <v>0</v>
      </c>
      <c r="J84" s="112">
        <f t="shared" ca="1" si="87"/>
        <v>0</v>
      </c>
      <c r="K84" s="112">
        <f t="shared" ca="1" si="87"/>
        <v>0</v>
      </c>
      <c r="L84" s="112">
        <f t="shared" ca="1" si="87"/>
        <v>0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0</v>
      </c>
    </row>
    <row r="85" spans="1:13" x14ac:dyDescent="0.25">
      <c r="A85" t="s">
        <v>7</v>
      </c>
      <c r="B85">
        <f t="shared" si="30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>
        <f t="shared" ref="E85:F85" ca="1" si="89">D85-(D85-$G85)/($G$1-D$1)</f>
        <v>0</v>
      </c>
      <c r="F85" s="114">
        <f t="shared" ca="1" si="89"/>
        <v>0</v>
      </c>
      <c r="G85" s="111">
        <f ca="1">INDEX(OFFSET(_summary!$T$26,0,MATCH(MID(CELL("filename",$A$1),FIND("]",CELL("filename",$A$1))+1,255),_summary!$U$25:$AI$25,0),140,1),MATCH($A85,_summary!$U$26:$U$54,0))</f>
        <v>0</v>
      </c>
      <c r="H85" s="112">
        <f t="shared" ca="1" si="87"/>
        <v>1.2429865916269751E-5</v>
      </c>
      <c r="I85" s="112">
        <f t="shared" ca="1" si="87"/>
        <v>2.4859731832539502E-5</v>
      </c>
      <c r="J85" s="112">
        <f t="shared" ca="1" si="87"/>
        <v>3.7289597748809253E-5</v>
      </c>
      <c r="K85" s="112">
        <f t="shared" ca="1" si="87"/>
        <v>4.9719463665079004E-5</v>
      </c>
      <c r="L85" s="112">
        <f t="shared" ca="1" si="87"/>
        <v>6.2149329581348762E-5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7.4579195497618506E-5</v>
      </c>
    </row>
    <row r="86" spans="1:13" x14ac:dyDescent="0.25">
      <c r="A86" t="s">
        <v>9</v>
      </c>
      <c r="B86">
        <f t="shared" si="30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0">D86-(D86-$G86)/($G$1-D$1)</f>
        <v>0</v>
      </c>
      <c r="F86" s="114">
        <f t="shared" ca="1" si="90"/>
        <v>0</v>
      </c>
      <c r="G86" s="111">
        <f ca="1">INDEX(OFFSET(_summary!$T$26,0,MATCH(MID(CELL("filename",$A$1),FIND("]",CELL("filename",$A$1))+1,255),_summary!$U$25:$AI$25,0),140,1),MATCH($A86,_summary!$U$26:$U$54,0))</f>
        <v>0</v>
      </c>
      <c r="H86" s="112">
        <f t="shared" ca="1" si="87"/>
        <v>0</v>
      </c>
      <c r="I86" s="112">
        <f t="shared" ca="1" si="87"/>
        <v>0</v>
      </c>
      <c r="J86" s="112">
        <f t="shared" ca="1" si="87"/>
        <v>0</v>
      </c>
      <c r="K86" s="112">
        <f t="shared" ca="1" si="87"/>
        <v>0</v>
      </c>
      <c r="L86" s="112">
        <f t="shared" ca="1" si="87"/>
        <v>0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25">
      <c r="A87" t="s">
        <v>14</v>
      </c>
      <c r="B87">
        <f t="shared" si="30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1">D87-(D87-$G87)/($G$1-D$1)</f>
        <v>0</v>
      </c>
      <c r="F87" s="114">
        <f t="shared" ca="1" si="91"/>
        <v>0</v>
      </c>
      <c r="G87" s="111">
        <f ca="1">INDEX(OFFSET(_summary!$T$26,0,MATCH(MID(CELL("filename",$A$1),FIND("]",CELL("filename",$A$1))+1,255),_summary!$U$25:$AI$25,0),140,1),MATCH($A87,_summary!$U$26:$U$54,0))</f>
        <v>0</v>
      </c>
      <c r="H87" s="112">
        <f t="shared" ca="1" si="87"/>
        <v>0</v>
      </c>
      <c r="I87" s="112">
        <f t="shared" ca="1" si="87"/>
        <v>0</v>
      </c>
      <c r="J87" s="112">
        <f t="shared" ca="1" si="87"/>
        <v>0</v>
      </c>
      <c r="K87" s="112">
        <f t="shared" ca="1" si="87"/>
        <v>0</v>
      </c>
      <c r="L87" s="112">
        <f t="shared" ca="1" si="87"/>
        <v>0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25">
      <c r="A88" t="s">
        <v>4</v>
      </c>
      <c r="B88">
        <f t="shared" si="30"/>
        <v>3</v>
      </c>
      <c r="C88" s="114">
        <f ca="1">MAX(0,IFERROR(VLOOKUP(MID(CELL("filename",$A$1),FIND("]",CELL("filename",$A$1))+1,255)&amp;$A88,_datainput!$A$1:$AE$345,4+C$1-1990,FALSE),0))</f>
        <v>1.7232757727849782E-4</v>
      </c>
      <c r="D88" s="114">
        <f ca="1">MAX(0,IFERROR(VLOOKUP(MID(CELL("filename",$A$1),FIND("]",CELL("filename",$A$1))+1,255)&amp;$A88,_datainput!$A$1:$AE$345,4+D$1-1990,FALSE),0))</f>
        <v>2.5016769003428539E-4</v>
      </c>
      <c r="E88" s="114">
        <f t="shared" ref="E88:F88" ca="1" si="92">D88-(D88-$G88)/($G$1-D$1)</f>
        <v>2.4673359282437505E-4</v>
      </c>
      <c r="F88" s="114">
        <f t="shared" ca="1" si="92"/>
        <v>2.4329949561446471E-4</v>
      </c>
      <c r="G88" s="111">
        <f ca="1">INDEX(OFFSET(_summary!$T$26,0,MATCH(MID(CELL("filename",$A$1),FIND("]",CELL("filename",$A$1))+1,255),_summary!$U$25:$AI$25,0),140,1),MATCH($A88,_summary!$U$26:$U$54,0))</f>
        <v>2.3986539840455438E-4</v>
      </c>
      <c r="H88" s="112">
        <f t="shared" ca="1" si="87"/>
        <v>1.9988783200379533E-4</v>
      </c>
      <c r="I88" s="112">
        <f t="shared" ca="1" si="87"/>
        <v>1.5991026560303626E-4</v>
      </c>
      <c r="J88" s="112">
        <f t="shared" ca="1" si="87"/>
        <v>1.1993269920227719E-4</v>
      </c>
      <c r="K88" s="112">
        <f t="shared" ca="1" si="87"/>
        <v>7.995513280151813E-5</v>
      </c>
      <c r="L88" s="112">
        <f t="shared" ca="1" si="87"/>
        <v>3.9977566400759065E-5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0</v>
      </c>
    </row>
    <row r="89" spans="1:13" x14ac:dyDescent="0.25">
      <c r="A89" t="s">
        <v>12</v>
      </c>
      <c r="B89">
        <f t="shared" si="30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>
        <f t="shared" ref="E89:F89" ca="1" si="93">D89-(D89-$G89)/($G$1-D$1)</f>
        <v>0</v>
      </c>
      <c r="F89" s="114">
        <f t="shared" ca="1" si="93"/>
        <v>0</v>
      </c>
      <c r="G89" s="111">
        <f ca="1">INDEX(OFFSET(_summary!$T$26,0,MATCH(MID(CELL("filename",$A$1),FIND("]",CELL("filename",$A$1))+1,255),_summary!$U$25:$AI$25,0),140,1),MATCH($A89,_summary!$U$26:$U$54,0))</f>
        <v>0</v>
      </c>
      <c r="H89" s="112">
        <f t="shared" ca="1" si="87"/>
        <v>0</v>
      </c>
      <c r="I89" s="112">
        <f t="shared" ca="1" si="87"/>
        <v>0</v>
      </c>
      <c r="J89" s="112">
        <f t="shared" ca="1" si="87"/>
        <v>0</v>
      </c>
      <c r="K89" s="112">
        <f t="shared" ca="1" si="87"/>
        <v>0</v>
      </c>
      <c r="L89" s="112">
        <f t="shared" ca="1" si="87"/>
        <v>0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0</v>
      </c>
    </row>
    <row r="90" spans="1:13" x14ac:dyDescent="0.25">
      <c r="A90" t="s">
        <v>1</v>
      </c>
      <c r="B90">
        <f t="shared" si="30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2.0528870667437251E-7</v>
      </c>
      <c r="E90" s="114">
        <f t="shared" ref="E90:F90" ca="1" si="94">D90-(D90-$G90)/($G$1-D$1)</f>
        <v>1.36859137782915E-7</v>
      </c>
      <c r="F90" s="114">
        <f t="shared" ca="1" si="94"/>
        <v>6.8429568891457502E-8</v>
      </c>
      <c r="G90" s="111">
        <f ca="1">INDEX(OFFSET(_summary!$T$26,0,MATCH(MID(CELL("filename",$A$1),FIND("]",CELL("filename",$A$1))+1,255),_summary!$U$25:$AI$25,0),140,1),MATCH($A90,_summary!$U$26:$U$54,0))</f>
        <v>0</v>
      </c>
      <c r="H90" s="112">
        <f t="shared" ca="1" si="87"/>
        <v>6.0748220023593629E-6</v>
      </c>
      <c r="I90" s="112">
        <f t="shared" ca="1" si="87"/>
        <v>1.2149644004718726E-5</v>
      </c>
      <c r="J90" s="112">
        <f t="shared" ca="1" si="87"/>
        <v>1.8224466007078087E-5</v>
      </c>
      <c r="K90" s="112">
        <f t="shared" ca="1" si="87"/>
        <v>2.4299288009437451E-5</v>
      </c>
      <c r="L90" s="112">
        <f t="shared" ca="1" si="87"/>
        <v>3.0374110011796813E-5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3.6448932014156174E-5</v>
      </c>
    </row>
    <row r="91" spans="1:13" x14ac:dyDescent="0.25">
      <c r="A91" t="s">
        <v>19</v>
      </c>
      <c r="B91">
        <f t="shared" si="30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>
        <f t="shared" ref="E91:F91" ca="1" si="95">D91-(D91-$G91)/($G$1-D$1)</f>
        <v>0</v>
      </c>
      <c r="F91" s="114">
        <f t="shared" ca="1" si="95"/>
        <v>0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ca="1" si="87"/>
        <v>0</v>
      </c>
      <c r="I91" s="112">
        <f t="shared" ca="1" si="87"/>
        <v>0</v>
      </c>
      <c r="J91" s="112">
        <f t="shared" ca="1" si="87"/>
        <v>0</v>
      </c>
      <c r="K91" s="112">
        <f t="shared" ca="1" si="87"/>
        <v>0</v>
      </c>
      <c r="L91" s="112">
        <f t="shared" ca="1" si="87"/>
        <v>0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0</v>
      </c>
    </row>
    <row r="92" spans="1:13" x14ac:dyDescent="0.25">
      <c r="A92" t="s">
        <v>22</v>
      </c>
      <c r="B92">
        <f t="shared" si="30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>
        <f t="shared" ref="E92:F92" ca="1" si="96">D92-(D92-$G92)/($G$1-D$1)</f>
        <v>0</v>
      </c>
      <c r="F92" s="114">
        <f t="shared" ca="1" si="96"/>
        <v>0</v>
      </c>
      <c r="G92" s="111">
        <f ca="1">INDEX(OFFSET(_summary!$T$26,0,MATCH(MID(CELL("filename",$A$1),FIND("]",CELL("filename",$A$1))+1,255),_summary!$U$25:$AI$25,0),140,1),MATCH($A92,_summary!$U$26:$U$54,0))</f>
        <v>0</v>
      </c>
      <c r="H92" s="112">
        <f t="shared" ca="1" si="87"/>
        <v>0</v>
      </c>
      <c r="I92" s="112">
        <f t="shared" ca="1" si="87"/>
        <v>0</v>
      </c>
      <c r="J92" s="112">
        <f t="shared" ca="1" si="87"/>
        <v>0</v>
      </c>
      <c r="K92" s="112">
        <f t="shared" ca="1" si="87"/>
        <v>0</v>
      </c>
      <c r="L92" s="112">
        <f t="shared" ca="1" si="87"/>
        <v>0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0</v>
      </c>
    </row>
    <row r="93" spans="1:13" x14ac:dyDescent="0.25">
      <c r="A93" t="s">
        <v>28</v>
      </c>
      <c r="B93">
        <f t="shared" si="30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>
        <f t="shared" ref="E93:F93" ca="1" si="97">D93-(D93-$G93)/($G$1-D$1)</f>
        <v>0</v>
      </c>
      <c r="F93" s="114">
        <f t="shared" ca="1" si="97"/>
        <v>0</v>
      </c>
      <c r="G93" s="111">
        <f ca="1">INDEX(OFFSET(_summary!$T$26,0,MATCH(MID(CELL("filename",$A$1),FIND("]",CELL("filename",$A$1))+1,255),_summary!$U$25:$AI$25,0),140,1),MATCH($A93,_summary!$U$26:$U$54,0))</f>
        <v>0</v>
      </c>
      <c r="H93" s="112">
        <f t="shared" ca="1" si="87"/>
        <v>0</v>
      </c>
      <c r="I93" s="112">
        <f t="shared" ca="1" si="87"/>
        <v>0</v>
      </c>
      <c r="J93" s="112">
        <f t="shared" ca="1" si="87"/>
        <v>0</v>
      </c>
      <c r="K93" s="112">
        <f t="shared" ca="1" si="87"/>
        <v>0</v>
      </c>
      <c r="L93" s="112">
        <f t="shared" ca="1" si="87"/>
        <v>0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25">
      <c r="A94" t="s">
        <v>13</v>
      </c>
      <c r="B94">
        <f t="shared" si="30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>
        <f t="shared" ref="E94:F94" ca="1" si="98">D94-(D94-$G94)/($G$1-D$1)</f>
        <v>0</v>
      </c>
      <c r="F94" s="114">
        <f t="shared" ca="1" si="98"/>
        <v>0</v>
      </c>
      <c r="G94" s="111">
        <f ca="1">INDEX(OFFSET(_summary!$T$26,0,MATCH(MID(CELL("filename",$A$1),FIND("]",CELL("filename",$A$1))+1,255),_summary!$U$25:$AI$25,0),140,1),MATCH($A94,_summary!$U$26:$U$54,0))</f>
        <v>0</v>
      </c>
      <c r="H94" s="112">
        <f t="shared" ca="1" si="87"/>
        <v>0</v>
      </c>
      <c r="I94" s="112">
        <f t="shared" ca="1" si="87"/>
        <v>0</v>
      </c>
      <c r="J94" s="112">
        <f t="shared" ca="1" si="87"/>
        <v>0</v>
      </c>
      <c r="K94" s="112">
        <f t="shared" ca="1" si="87"/>
        <v>0</v>
      </c>
      <c r="L94" s="112">
        <f t="shared" ca="1" si="87"/>
        <v>0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0</v>
      </c>
    </row>
    <row r="95" spans="1:13" x14ac:dyDescent="0.25">
      <c r="A95" t="s">
        <v>17</v>
      </c>
      <c r="B95">
        <f t="shared" ref="B95:B117" si="99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>
        <f t="shared" ref="E95:F95" ca="1" si="100">D95-(D95-$G95)/($G$1-D$1)</f>
        <v>0</v>
      </c>
      <c r="F95" s="114">
        <f t="shared" ca="1" si="100"/>
        <v>0</v>
      </c>
      <c r="G95" s="111">
        <f ca="1">INDEX(OFFSET(_summary!$T$26,0,MATCH(MID(CELL("filename",$A$1),FIND("]",CELL("filename",$A$1))+1,255),_summary!$U$25:$AI$25,0),140,1),MATCH($A95,_summary!$U$26:$U$54,0))</f>
        <v>0</v>
      </c>
      <c r="H95" s="112">
        <f t="shared" ca="1" si="87"/>
        <v>1.71040512632698E-4</v>
      </c>
      <c r="I95" s="112">
        <f t="shared" ca="1" si="87"/>
        <v>3.4208102526539594E-4</v>
      </c>
      <c r="J95" s="112">
        <f t="shared" ca="1" si="87"/>
        <v>5.1312153789809397E-4</v>
      </c>
      <c r="K95" s="112">
        <f t="shared" ca="1" si="87"/>
        <v>6.8416205053079199E-4</v>
      </c>
      <c r="L95" s="112">
        <f t="shared" ca="1" si="87"/>
        <v>8.5520256316349002E-4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1.0262430757961879E-3</v>
      </c>
    </row>
    <row r="96" spans="1:13" x14ac:dyDescent="0.25">
      <c r="A96" t="s">
        <v>25</v>
      </c>
      <c r="B96">
        <f t="shared" si="99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>
        <f t="shared" ref="E96:F96" ca="1" si="101">D96-(D96-$G96)/($G$1-D$1)</f>
        <v>0</v>
      </c>
      <c r="F96" s="114">
        <f t="shared" ca="1" si="101"/>
        <v>0</v>
      </c>
      <c r="G96" s="111">
        <f ca="1">INDEX(OFFSET(_summary!$T$26,0,MATCH(MID(CELL("filename",$A$1),FIND("]",CELL("filename",$A$1))+1,255),_summary!$U$25:$AI$25,0),140,1),MATCH($A96,_summary!$U$26:$U$54,0))</f>
        <v>0</v>
      </c>
      <c r="H96" s="112">
        <f t="shared" ca="1" si="87"/>
        <v>0</v>
      </c>
      <c r="I96" s="112">
        <f t="shared" ca="1" si="87"/>
        <v>0</v>
      </c>
      <c r="J96" s="112">
        <f t="shared" ca="1" si="87"/>
        <v>0</v>
      </c>
      <c r="K96" s="112">
        <f t="shared" ca="1" si="87"/>
        <v>0</v>
      </c>
      <c r="L96" s="112">
        <f t="shared" ca="1" si="87"/>
        <v>0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0</v>
      </c>
    </row>
    <row r="97" spans="1:13" x14ac:dyDescent="0.25">
      <c r="A97" t="s">
        <v>11</v>
      </c>
      <c r="B97">
        <f t="shared" si="99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>
        <f t="shared" ref="E97:F97" ca="1" si="102">D97-(D97-$G97)/($G$1-D$1)</f>
        <v>0</v>
      </c>
      <c r="F97" s="114">
        <f t="shared" ca="1" si="102"/>
        <v>0</v>
      </c>
      <c r="G97" s="111">
        <f ca="1">INDEX(OFFSET(_summary!$T$26,0,MATCH(MID(CELL("filename",$A$1),FIND("]",CELL("filename",$A$1))+1,255),_summary!$U$25:$AI$25,0),140,1),MATCH($A97,_summary!$U$26:$U$54,0))</f>
        <v>0</v>
      </c>
      <c r="H97" s="112">
        <f t="shared" ca="1" si="87"/>
        <v>0</v>
      </c>
      <c r="I97" s="112">
        <f t="shared" ca="1" si="87"/>
        <v>0</v>
      </c>
      <c r="J97" s="112">
        <f t="shared" ca="1" si="87"/>
        <v>0</v>
      </c>
      <c r="K97" s="112">
        <f t="shared" ca="1" si="87"/>
        <v>0</v>
      </c>
      <c r="L97" s="112">
        <f t="shared" ca="1" si="87"/>
        <v>0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0</v>
      </c>
    </row>
    <row r="98" spans="1:13" x14ac:dyDescent="0.25">
      <c r="A98" t="s">
        <v>3</v>
      </c>
      <c r="B98">
        <f t="shared" si="99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>
        <f t="shared" ref="E98:F98" ca="1" si="103">D98-(D98-$G98)/($G$1-D$1)</f>
        <v>0</v>
      </c>
      <c r="F98" s="114">
        <f t="shared" ca="1" si="103"/>
        <v>0</v>
      </c>
      <c r="G98" s="111">
        <f ca="1">INDEX(OFFSET(_summary!$T$26,0,MATCH(MID(CELL("filename",$A$1),FIND("]",CELL("filename",$A$1))+1,255),_summary!$U$25:$AI$25,0),140,1),MATCH($A98,_summary!$U$26:$U$54,0))</f>
        <v>0</v>
      </c>
      <c r="H98" s="112">
        <f t="shared" ca="1" si="87"/>
        <v>0</v>
      </c>
      <c r="I98" s="112">
        <f t="shared" ca="1" si="87"/>
        <v>0</v>
      </c>
      <c r="J98" s="112">
        <f t="shared" ca="1" si="87"/>
        <v>0</v>
      </c>
      <c r="K98" s="112">
        <f t="shared" ca="1" si="87"/>
        <v>0</v>
      </c>
      <c r="L98" s="112">
        <f t="shared" ca="1" si="87"/>
        <v>0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0</v>
      </c>
    </row>
    <row r="99" spans="1:13" x14ac:dyDescent="0.25">
      <c r="A99" t="s">
        <v>2</v>
      </c>
      <c r="B99">
        <f t="shared" si="99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>
        <f t="shared" ref="E99:F99" ca="1" si="104">D99-(D99-$G99)/($G$1-D$1)</f>
        <v>0</v>
      </c>
      <c r="F99" s="114">
        <f t="shared" ca="1" si="104"/>
        <v>0</v>
      </c>
      <c r="G99" s="111">
        <f ca="1">INDEX(OFFSET(_summary!$T$26,0,MATCH(MID(CELL("filename",$A$1),FIND("]",CELL("filename",$A$1))+1,255),_summary!$U$25:$AI$25,0),140,1),MATCH($A99,_summary!$U$26:$U$54,0))</f>
        <v>0</v>
      </c>
      <c r="H99" s="112">
        <f t="shared" ref="H99:L114" ca="1" si="105">G99-5*(G99-$M99)/($M$1-G$1)</f>
        <v>0</v>
      </c>
      <c r="I99" s="112">
        <f t="shared" ca="1" si="105"/>
        <v>0</v>
      </c>
      <c r="J99" s="112">
        <f t="shared" ca="1" si="105"/>
        <v>0</v>
      </c>
      <c r="K99" s="112">
        <f t="shared" ca="1" si="105"/>
        <v>0</v>
      </c>
      <c r="L99" s="112">
        <f t="shared" ca="1" si="105"/>
        <v>0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0</v>
      </c>
    </row>
    <row r="100" spans="1:13" x14ac:dyDescent="0.25">
      <c r="A100" t="s">
        <v>16</v>
      </c>
      <c r="B100">
        <f t="shared" si="99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>
        <f t="shared" ref="E100:F100" ca="1" si="106">D100-(D100-$G100)/($G$1-D$1)</f>
        <v>0</v>
      </c>
      <c r="F100" s="114">
        <f t="shared" ca="1" si="106"/>
        <v>0</v>
      </c>
      <c r="G100" s="111">
        <f ca="1">INDEX(OFFSET(_summary!$T$26,0,MATCH(MID(CELL("filename",$A$1),FIND("]",CELL("filename",$A$1))+1,255),_summary!$U$25:$AI$25,0),140,1),MATCH($A100,_summary!$U$26:$U$54,0))</f>
        <v>0</v>
      </c>
      <c r="H100" s="112">
        <f t="shared" ca="1" si="105"/>
        <v>0</v>
      </c>
      <c r="I100" s="112">
        <f t="shared" ca="1" si="105"/>
        <v>0</v>
      </c>
      <c r="J100" s="112">
        <f t="shared" ca="1" si="105"/>
        <v>0</v>
      </c>
      <c r="K100" s="112">
        <f t="shared" ca="1" si="105"/>
        <v>0</v>
      </c>
      <c r="L100" s="112">
        <f t="shared" ca="1" si="105"/>
        <v>0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0</v>
      </c>
    </row>
    <row r="101" spans="1:13" x14ac:dyDescent="0.25">
      <c r="A101" t="s">
        <v>15</v>
      </c>
      <c r="B101">
        <f t="shared" si="99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>
        <f t="shared" ref="E101:F101" ca="1" si="107">D101-(D101-$G101)/($G$1-D$1)</f>
        <v>0</v>
      </c>
      <c r="F101" s="114">
        <f t="shared" ca="1" si="107"/>
        <v>0</v>
      </c>
      <c r="G101" s="111">
        <f ca="1">INDEX(OFFSET(_summary!$T$26,0,MATCH(MID(CELL("filename",$A$1),FIND("]",CELL("filename",$A$1))+1,255),_summary!$U$25:$AI$25,0),140,1),MATCH($A101,_summary!$U$26:$U$54,0))</f>
        <v>0</v>
      </c>
      <c r="H101" s="112">
        <f t="shared" ca="1" si="105"/>
        <v>0</v>
      </c>
      <c r="I101" s="112">
        <f t="shared" ca="1" si="105"/>
        <v>0</v>
      </c>
      <c r="J101" s="112">
        <f t="shared" ca="1" si="105"/>
        <v>0</v>
      </c>
      <c r="K101" s="112">
        <f t="shared" ca="1" si="105"/>
        <v>0</v>
      </c>
      <c r="L101" s="112">
        <f t="shared" ca="1" si="105"/>
        <v>0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0</v>
      </c>
    </row>
    <row r="102" spans="1:13" x14ac:dyDescent="0.25">
      <c r="A102" t="s">
        <v>18</v>
      </c>
      <c r="B102">
        <f t="shared" si="99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>
        <f t="shared" ref="E102:F102" ca="1" si="108">D102-(D102-$G102)/($G$1-D$1)</f>
        <v>0</v>
      </c>
      <c r="F102" s="114">
        <f t="shared" ca="1" si="108"/>
        <v>0</v>
      </c>
      <c r="G102" s="111">
        <f ca="1">INDEX(OFFSET(_summary!$T$26,0,MATCH(MID(CELL("filename",$A$1),FIND("]",CELL("filename",$A$1))+1,255),_summary!$U$25:$AI$25,0),140,1),MATCH($A102,_summary!$U$26:$U$54,0))</f>
        <v>0</v>
      </c>
      <c r="H102" s="112">
        <f t="shared" ca="1" si="105"/>
        <v>0</v>
      </c>
      <c r="I102" s="112">
        <f t="shared" ca="1" si="105"/>
        <v>0</v>
      </c>
      <c r="J102" s="112">
        <f t="shared" ca="1" si="105"/>
        <v>0</v>
      </c>
      <c r="K102" s="112">
        <f t="shared" ca="1" si="105"/>
        <v>0</v>
      </c>
      <c r="L102" s="112">
        <f t="shared" ca="1" si="105"/>
        <v>0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0</v>
      </c>
    </row>
    <row r="103" spans="1:13" x14ac:dyDescent="0.25">
      <c r="A103" t="s">
        <v>5</v>
      </c>
      <c r="B103">
        <f t="shared" si="99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>
        <f t="shared" ref="E103:F103" ca="1" si="109">D103-(D103-$G103)/($G$1-D$1)</f>
        <v>0</v>
      </c>
      <c r="F103" s="114">
        <f t="shared" ca="1" si="109"/>
        <v>0</v>
      </c>
      <c r="G103" s="111">
        <f ca="1">INDEX(OFFSET(_summary!$T$26,0,MATCH(MID(CELL("filename",$A$1),FIND("]",CELL("filename",$A$1))+1,255),_summary!$U$25:$AI$25,0),140,1),MATCH($A103,_summary!$U$26:$U$54,0))</f>
        <v>0</v>
      </c>
      <c r="H103" s="112">
        <f t="shared" ca="1" si="105"/>
        <v>0</v>
      </c>
      <c r="I103" s="112">
        <f t="shared" ca="1" si="105"/>
        <v>0</v>
      </c>
      <c r="J103" s="112">
        <f t="shared" ca="1" si="105"/>
        <v>0</v>
      </c>
      <c r="K103" s="112">
        <f t="shared" ca="1" si="105"/>
        <v>0</v>
      </c>
      <c r="L103" s="112">
        <f t="shared" ca="1" si="105"/>
        <v>0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25">
      <c r="A104" t="s">
        <v>23</v>
      </c>
      <c r="B104">
        <f t="shared" si="99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>
        <f t="shared" ref="E104:F104" ca="1" si="110">D104-(D104-$G104)/($G$1-D$1)</f>
        <v>0</v>
      </c>
      <c r="F104" s="114">
        <f t="shared" ca="1" si="110"/>
        <v>0</v>
      </c>
      <c r="G104" s="111">
        <f ca="1">INDEX(OFFSET(_summary!$T$26,0,MATCH(MID(CELL("filename",$A$1),FIND("]",CELL("filename",$A$1))+1,255),_summary!$U$25:$AI$25,0),140,1),MATCH($A104,_summary!$U$26:$U$54,0))</f>
        <v>0</v>
      </c>
      <c r="H104" s="112">
        <f t="shared" ca="1" si="105"/>
        <v>0</v>
      </c>
      <c r="I104" s="112">
        <f t="shared" ca="1" si="105"/>
        <v>0</v>
      </c>
      <c r="J104" s="112">
        <f t="shared" ca="1" si="105"/>
        <v>0</v>
      </c>
      <c r="K104" s="112">
        <f t="shared" ca="1" si="105"/>
        <v>0</v>
      </c>
      <c r="L104" s="112">
        <f t="shared" ca="1" si="105"/>
        <v>0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0</v>
      </c>
    </row>
    <row r="105" spans="1:13" x14ac:dyDescent="0.25">
      <c r="A105" t="s">
        <v>24</v>
      </c>
      <c r="B105">
        <f t="shared" si="99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>
        <f t="shared" ref="E105:F105" ca="1" si="111">D105-(D105-$G105)/($G$1-D$1)</f>
        <v>0</v>
      </c>
      <c r="F105" s="114">
        <f t="shared" ca="1" si="111"/>
        <v>0</v>
      </c>
      <c r="G105" s="111">
        <f ca="1">INDEX(OFFSET(_summary!$T$26,0,MATCH(MID(CELL("filename",$A$1),FIND("]",CELL("filename",$A$1))+1,255),_summary!$U$25:$AI$25,0),140,1),MATCH($A105,_summary!$U$26:$U$54,0))</f>
        <v>0</v>
      </c>
      <c r="H105" s="112">
        <f t="shared" ca="1" si="105"/>
        <v>0</v>
      </c>
      <c r="I105" s="112">
        <f t="shared" ca="1" si="105"/>
        <v>0</v>
      </c>
      <c r="J105" s="112">
        <f t="shared" ca="1" si="105"/>
        <v>0</v>
      </c>
      <c r="K105" s="112">
        <f t="shared" ca="1" si="105"/>
        <v>0</v>
      </c>
      <c r="L105" s="112">
        <f t="shared" ca="1" si="105"/>
        <v>0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0</v>
      </c>
    </row>
    <row r="106" spans="1:13" x14ac:dyDescent="0.25">
      <c r="A106" t="s">
        <v>27</v>
      </c>
      <c r="B106">
        <f t="shared" si="99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>
        <f t="shared" ref="E106:F106" ca="1" si="112">D106-(D106-$G106)/($G$1-D$1)</f>
        <v>0</v>
      </c>
      <c r="F106" s="114">
        <f t="shared" ca="1" si="112"/>
        <v>0</v>
      </c>
      <c r="G106" s="111">
        <f ca="1">INDEX(OFFSET(_summary!$T$26,0,MATCH(MID(CELL("filename",$A$1),FIND("]",CELL("filename",$A$1))+1,255),_summary!$U$25:$AI$25,0),140,1),MATCH($A106,_summary!$U$26:$U$54,0))</f>
        <v>0</v>
      </c>
      <c r="H106" s="112">
        <f t="shared" ca="1" si="105"/>
        <v>0</v>
      </c>
      <c r="I106" s="112">
        <f t="shared" ca="1" si="105"/>
        <v>0</v>
      </c>
      <c r="J106" s="112">
        <f t="shared" ca="1" si="105"/>
        <v>0</v>
      </c>
      <c r="K106" s="112">
        <f t="shared" ca="1" si="105"/>
        <v>0</v>
      </c>
      <c r="L106" s="112">
        <f t="shared" ca="1" si="105"/>
        <v>0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0</v>
      </c>
    </row>
    <row r="107" spans="1:13" x14ac:dyDescent="0.25">
      <c r="A107" t="s">
        <v>29</v>
      </c>
      <c r="B107">
        <f t="shared" si="99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>
        <f t="shared" ref="E107:F107" ca="1" si="113">D107-(D107-$G107)/($G$1-D$1)</f>
        <v>0</v>
      </c>
      <c r="F107" s="114">
        <f t="shared" ca="1" si="113"/>
        <v>0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ca="1" si="105"/>
        <v>0</v>
      </c>
      <c r="I107" s="112">
        <f t="shared" ca="1" si="105"/>
        <v>0</v>
      </c>
      <c r="J107" s="112">
        <f t="shared" ca="1" si="105"/>
        <v>0</v>
      </c>
      <c r="K107" s="112">
        <f t="shared" ca="1" si="105"/>
        <v>0</v>
      </c>
      <c r="L107" s="112">
        <f t="shared" ca="1" si="105"/>
        <v>0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0</v>
      </c>
    </row>
    <row r="108" spans="1:13" x14ac:dyDescent="0.25">
      <c r="A108" t="s">
        <v>8</v>
      </c>
      <c r="B108">
        <f t="shared" si="99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>
        <f t="shared" ref="E108:F108" ca="1" si="114">D108-(D108-$G108)/($G$1-D$1)</f>
        <v>0</v>
      </c>
      <c r="F108" s="114">
        <f t="shared" ca="1" si="114"/>
        <v>0</v>
      </c>
      <c r="G108" s="111">
        <f ca="1">INDEX(OFFSET(_summary!$T$26,0,MATCH(MID(CELL("filename",$A$1),FIND("]",CELL("filename",$A$1))+1,255),_summary!$U$25:$AI$25,0),140,1),MATCH($A108,_summary!$U$26:$U$54,0))</f>
        <v>0</v>
      </c>
      <c r="H108" s="112">
        <f t="shared" ca="1" si="105"/>
        <v>0</v>
      </c>
      <c r="I108" s="112">
        <f t="shared" ca="1" si="105"/>
        <v>0</v>
      </c>
      <c r="J108" s="112">
        <f t="shared" ca="1" si="105"/>
        <v>0</v>
      </c>
      <c r="K108" s="112">
        <f t="shared" ca="1" si="105"/>
        <v>0</v>
      </c>
      <c r="L108" s="112">
        <f t="shared" ca="1" si="105"/>
        <v>0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0</v>
      </c>
    </row>
    <row r="109" spans="1:13" x14ac:dyDescent="0.25">
      <c r="A109" t="s">
        <v>6</v>
      </c>
      <c r="B109">
        <f t="shared" si="99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>
        <f t="shared" ref="E109:F109" ca="1" si="115">D109-(D109-$G109)/($G$1-D$1)</f>
        <v>0</v>
      </c>
      <c r="F109" s="114">
        <f t="shared" ca="1" si="115"/>
        <v>0</v>
      </c>
      <c r="G109" s="111">
        <f ca="1">INDEX(OFFSET(_summary!$T$26,0,MATCH(MID(CELL("filename",$A$1),FIND("]",CELL("filename",$A$1))+1,255),_summary!$U$25:$AI$25,0),140,1),MATCH($A109,_summary!$U$26:$U$54,0))</f>
        <v>0</v>
      </c>
      <c r="H109" s="112">
        <f t="shared" ca="1" si="105"/>
        <v>0</v>
      </c>
      <c r="I109" s="112">
        <f t="shared" ca="1" si="105"/>
        <v>0</v>
      </c>
      <c r="J109" s="112">
        <f t="shared" ca="1" si="105"/>
        <v>0</v>
      </c>
      <c r="K109" s="112">
        <f t="shared" ca="1" si="105"/>
        <v>0</v>
      </c>
      <c r="L109" s="112">
        <f t="shared" ca="1" si="105"/>
        <v>0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0</v>
      </c>
    </row>
    <row r="110" spans="1:13" x14ac:dyDescent="0.25">
      <c r="A110" t="s">
        <v>21</v>
      </c>
      <c r="B110">
        <f t="shared" si="99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116">D110-(D110-$G110)/($G$1-D$1)</f>
        <v>0</v>
      </c>
      <c r="F110" s="114">
        <f t="shared" ca="1" si="116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ca="1" si="105"/>
        <v>0</v>
      </c>
      <c r="I110" s="112">
        <f t="shared" ca="1" si="105"/>
        <v>0</v>
      </c>
      <c r="J110" s="112">
        <f t="shared" ca="1" si="105"/>
        <v>0</v>
      </c>
      <c r="K110" s="112">
        <f t="shared" ca="1" si="105"/>
        <v>0</v>
      </c>
      <c r="L110" s="112">
        <f t="shared" ca="1" si="105"/>
        <v>0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25">
      <c r="A111" t="s">
        <v>10</v>
      </c>
      <c r="B111">
        <f t="shared" si="99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>
        <f t="shared" ref="E111:F111" ca="1" si="117">D111-(D111-$G111)/($G$1-D$1)</f>
        <v>0</v>
      </c>
      <c r="F111" s="114">
        <f t="shared" ca="1" si="117"/>
        <v>0</v>
      </c>
      <c r="G111" s="111">
        <f ca="1">INDEX(OFFSET(_summary!$T$26,0,MATCH(MID(CELL("filename",$A$1),FIND("]",CELL("filename",$A$1))+1,255),_summary!$U$25:$AI$25,0),140,1),MATCH($A111,_summary!$U$26:$U$54,0))</f>
        <v>0</v>
      </c>
      <c r="H111" s="112">
        <f t="shared" ca="1" si="105"/>
        <v>0</v>
      </c>
      <c r="I111" s="112">
        <f t="shared" ca="1" si="105"/>
        <v>0</v>
      </c>
      <c r="J111" s="112">
        <f t="shared" ca="1" si="105"/>
        <v>0</v>
      </c>
      <c r="K111" s="112">
        <f t="shared" ca="1" si="105"/>
        <v>0</v>
      </c>
      <c r="L111" s="112">
        <f t="shared" ca="1" si="105"/>
        <v>0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0</v>
      </c>
    </row>
    <row r="112" spans="1:13" x14ac:dyDescent="0.25">
      <c r="A112" t="s">
        <v>20</v>
      </c>
      <c r="B112">
        <f t="shared" si="99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118">D112-(D112-$G112)/($G$1-D$1)</f>
        <v>0</v>
      </c>
      <c r="F112" s="114">
        <f t="shared" ca="1" si="118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ca="1" si="105"/>
        <v>0</v>
      </c>
      <c r="I112" s="112">
        <f t="shared" ca="1" si="105"/>
        <v>0</v>
      </c>
      <c r="J112" s="112">
        <f t="shared" ca="1" si="105"/>
        <v>0</v>
      </c>
      <c r="K112" s="112">
        <f t="shared" ca="1" si="105"/>
        <v>0</v>
      </c>
      <c r="L112" s="112">
        <f t="shared" ca="1" si="105"/>
        <v>0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</v>
      </c>
    </row>
    <row r="113" spans="1:13" x14ac:dyDescent="0.25">
      <c r="A113" t="s">
        <v>26</v>
      </c>
      <c r="B113">
        <f t="shared" si="99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>
        <f t="shared" ref="E113:F113" ca="1" si="119">D113-(D113-$G113)/($G$1-D$1)</f>
        <v>0</v>
      </c>
      <c r="F113" s="114">
        <f t="shared" ca="1" si="119"/>
        <v>0</v>
      </c>
      <c r="G113" s="111">
        <f ca="1">INDEX(OFFSET(_summary!$T$26,0,MATCH(MID(CELL("filename",$A$1),FIND("]",CELL("filename",$A$1))+1,255),_summary!$U$25:$AI$25,0),140,1),MATCH($A113,_summary!$U$26:$U$54,0))</f>
        <v>0</v>
      </c>
      <c r="H113" s="112">
        <f t="shared" ca="1" si="105"/>
        <v>0</v>
      </c>
      <c r="I113" s="112">
        <f t="shared" ca="1" si="105"/>
        <v>0</v>
      </c>
      <c r="J113" s="112">
        <f t="shared" ca="1" si="105"/>
        <v>0</v>
      </c>
      <c r="K113" s="112">
        <f t="shared" ca="1" si="105"/>
        <v>0</v>
      </c>
      <c r="L113" s="112">
        <f t="shared" ca="1" si="105"/>
        <v>0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0</v>
      </c>
    </row>
    <row r="114" spans="1:13" x14ac:dyDescent="0.25">
      <c r="A114" t="s">
        <v>7</v>
      </c>
      <c r="B114">
        <f t="shared" si="99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>
        <f t="shared" ref="E114:F114" ca="1" si="120">D114-(D114-$G114)/($G$1-D$1)</f>
        <v>0</v>
      </c>
      <c r="F114" s="114">
        <f t="shared" ca="1" si="120"/>
        <v>0</v>
      </c>
      <c r="G114" s="111">
        <f ca="1">INDEX(OFFSET(_summary!$T$26,0,MATCH(MID(CELL("filename",$A$1),FIND("]",CELL("filename",$A$1))+1,255),_summary!$U$25:$AI$25,0),140,1),MATCH($A114,_summary!$U$26:$U$54,0))</f>
        <v>0</v>
      </c>
      <c r="H114" s="112">
        <f t="shared" ca="1" si="105"/>
        <v>1.2429865916269751E-5</v>
      </c>
      <c r="I114" s="112">
        <f t="shared" ca="1" si="105"/>
        <v>2.4859731832539502E-5</v>
      </c>
      <c r="J114" s="112">
        <f t="shared" ca="1" si="105"/>
        <v>3.7289597748809253E-5</v>
      </c>
      <c r="K114" s="112">
        <f t="shared" ca="1" si="105"/>
        <v>4.9719463665079004E-5</v>
      </c>
      <c r="L114" s="112">
        <f t="shared" ca="1" si="105"/>
        <v>6.2149329581348762E-5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7.4579195497618506E-5</v>
      </c>
    </row>
    <row r="115" spans="1:13" x14ac:dyDescent="0.25">
      <c r="A115" t="s">
        <v>9</v>
      </c>
      <c r="B115">
        <f t="shared" si="99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1">D115-(D115-$G115)/($G$1-D$1)</f>
        <v>0</v>
      </c>
      <c r="F115" s="114">
        <f t="shared" ca="1" si="121"/>
        <v>0</v>
      </c>
      <c r="G115" s="111">
        <f ca="1">INDEX(OFFSET(_summary!$T$26,0,MATCH(MID(CELL("filename",$A$1),FIND("]",CELL("filename",$A$1))+1,255),_summary!$U$25:$AI$25,0),140,1),MATCH($A115,_summary!$U$26:$U$54,0))</f>
        <v>0</v>
      </c>
      <c r="H115" s="112">
        <f t="shared" ref="H115:L117" ca="1" si="122">G115-5*(G115-$M115)/($M$1-G$1)</f>
        <v>0</v>
      </c>
      <c r="I115" s="112">
        <f t="shared" ca="1" si="122"/>
        <v>0</v>
      </c>
      <c r="J115" s="112">
        <f t="shared" ca="1" si="122"/>
        <v>0</v>
      </c>
      <c r="K115" s="112">
        <f t="shared" ca="1" si="122"/>
        <v>0</v>
      </c>
      <c r="L115" s="112">
        <f t="shared" ca="1" si="122"/>
        <v>0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25">
      <c r="A116" t="s">
        <v>14</v>
      </c>
      <c r="B116">
        <f t="shared" si="99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3">D116-(D116-$G116)/($G$1-D$1)</f>
        <v>0</v>
      </c>
      <c r="F116" s="114">
        <f t="shared" ca="1" si="123"/>
        <v>0</v>
      </c>
      <c r="G116" s="111">
        <f ca="1">INDEX(OFFSET(_summary!$T$26,0,MATCH(MID(CELL("filename",$A$1),FIND("]",CELL("filename",$A$1))+1,255),_summary!$U$25:$AI$25,0),140,1),MATCH($A116,_summary!$U$26:$U$54,0))</f>
        <v>0</v>
      </c>
      <c r="H116" s="112">
        <f t="shared" ca="1" si="122"/>
        <v>0</v>
      </c>
      <c r="I116" s="112">
        <f t="shared" ca="1" si="122"/>
        <v>0</v>
      </c>
      <c r="J116" s="112">
        <f t="shared" ca="1" si="122"/>
        <v>0</v>
      </c>
      <c r="K116" s="112">
        <f t="shared" ca="1" si="122"/>
        <v>0</v>
      </c>
      <c r="L116" s="112">
        <f t="shared" ca="1" si="122"/>
        <v>0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25">
      <c r="A117" t="s">
        <v>4</v>
      </c>
      <c r="B117">
        <f t="shared" si="99"/>
        <v>4</v>
      </c>
      <c r="C117" s="114">
        <f ca="1">MAX(0,IFERROR(VLOOKUP(MID(CELL("filename",$A$1),FIND("]",CELL("filename",$A$1))+1,255)&amp;$A117,_datainput!$A$1:$AE$345,4+C$1-1990,FALSE),0))</f>
        <v>1.7232757727849782E-4</v>
      </c>
      <c r="D117" s="114">
        <f ca="1">MAX(0,IFERROR(VLOOKUP(MID(CELL("filename",$A$1),FIND("]",CELL("filename",$A$1))+1,255)&amp;$A117,_datainput!$A$1:$AE$345,4+D$1-1990,FALSE),0))</f>
        <v>2.5016769003428539E-4</v>
      </c>
      <c r="E117" s="114">
        <f t="shared" ref="E117:F117" ca="1" si="124">D117-(D117-$G117)/($G$1-D$1)</f>
        <v>2.4673359282437505E-4</v>
      </c>
      <c r="F117" s="114">
        <f t="shared" ca="1" si="124"/>
        <v>2.4329949561446471E-4</v>
      </c>
      <c r="G117" s="111">
        <f ca="1">INDEX(OFFSET(_summary!$T$26,0,MATCH(MID(CELL("filename",$A$1),FIND("]",CELL("filename",$A$1))+1,255),_summary!$U$25:$AI$25,0),140,1),MATCH($A117,_summary!$U$26:$U$54,0))</f>
        <v>2.3986539840455438E-4</v>
      </c>
      <c r="H117" s="112">
        <f t="shared" ca="1" si="122"/>
        <v>1.9988783200379533E-4</v>
      </c>
      <c r="I117" s="112">
        <f t="shared" ca="1" si="122"/>
        <v>1.5991026560303626E-4</v>
      </c>
      <c r="J117" s="112">
        <f t="shared" ca="1" si="122"/>
        <v>1.1993269920227719E-4</v>
      </c>
      <c r="K117" s="112">
        <f t="shared" ca="1" si="122"/>
        <v>7.995513280151813E-5</v>
      </c>
      <c r="L117" s="112">
        <f t="shared" ca="1" si="122"/>
        <v>3.9977566400759065E-5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0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F6F8F-CB76-42A1-B51C-6F46937C3C6F}">
  <sheetPr codeName="Sheet10">
    <tabColor theme="1" tint="0.499984740745262"/>
  </sheetPr>
  <dimension ref="A1:R117"/>
  <sheetViews>
    <sheetView topLeftCell="A97" workbookViewId="0">
      <selection activeCell="S10" sqref="S10"/>
    </sheetView>
  </sheetViews>
  <sheetFormatPr defaultRowHeight="15" x14ac:dyDescent="0.25"/>
  <cols>
    <col min="8" max="8" width="9.28515625" bestFit="1" customWidth="1" collapsed="1"/>
    <col min="9" max="9" width="9.5703125" bestFit="1" customWidth="1" collapsed="1"/>
    <col min="10" max="10" width="11.5703125" bestFit="1" customWidth="1" collapsed="1"/>
    <col min="11" max="11" width="12.5703125" bestFit="1" customWidth="1" collapsed="1"/>
    <col min="12" max="12" width="14.7109375" bestFit="1" customWidth="1" collapsed="1"/>
  </cols>
  <sheetData>
    <row r="1" spans="1:18" x14ac:dyDescent="0.25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25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 t="e">
        <f ca="1">D2-(D2-$G2)/($G$1-D$1)</f>
        <v>#N/A</v>
      </c>
      <c r="F2" s="114" t="e">
        <f ca="1">E2-(E2-$G2)/($G$1-E$1)</f>
        <v>#N/A</v>
      </c>
      <c r="G2" s="111" t="e">
        <f ca="1">INDEX(OFFSET(_summary!$T$26,0,MATCH(MID(CELL("filename",$A$1),FIND("]",CELL("filename",$A$1))+1,255),_summary!$U$25:$AI$25,0),140,1),MATCH($A2,_summary!$U$26:$U$54,0))</f>
        <v>#N/A</v>
      </c>
      <c r="H2" s="112" t="e">
        <f ca="1">G2-5*(G2-$M2)/($M$1-G$1)</f>
        <v>#N/A</v>
      </c>
      <c r="I2" s="112" t="e">
        <f ca="1">H2-5*(H2-$M2)/($M$1-H$1)</f>
        <v>#N/A</v>
      </c>
      <c r="J2" s="112" t="e">
        <f ca="1">I2-5*(I2-$M2)/($M$1-I$1)</f>
        <v>#N/A</v>
      </c>
      <c r="K2" s="112" t="e">
        <f ca="1">J2-5*(J2-$M2)/($M$1-J$1)</f>
        <v>#N/A</v>
      </c>
      <c r="L2" s="112" t="e">
        <f ca="1">K2-5*(K2-$M2)/($M$1-K$1)</f>
        <v>#N/A</v>
      </c>
      <c r="M2" s="111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25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 t="e">
        <f t="shared" ref="E3:F3" ca="1" si="0">D3-(D3-$G3)/($G$1-D$1)</f>
        <v>#N/A</v>
      </c>
      <c r="F3" s="114" t="e">
        <f t="shared" ca="1" si="0"/>
        <v>#N/A</v>
      </c>
      <c r="G3" s="111" t="e">
        <f ca="1">INDEX(OFFSET(_summary!$T$26,0,MATCH(MID(CELL("filename",$A$1),FIND("]",CELL("filename",$A$1))+1,255),_summary!$U$25:$AI$25,0),140,1),MATCH($A3,_summary!$U$26:$U$54,0))</f>
        <v>#N/A</v>
      </c>
      <c r="H3" s="112" t="e">
        <f t="shared" ref="H3:L18" ca="1" si="1">G3-5*(G3-$M3)/($M$1-G$1)</f>
        <v>#N/A</v>
      </c>
      <c r="I3" s="112" t="e">
        <f t="shared" ca="1" si="1"/>
        <v>#N/A</v>
      </c>
      <c r="J3" s="112" t="e">
        <f t="shared" ca="1" si="1"/>
        <v>#N/A</v>
      </c>
      <c r="K3" s="112" t="e">
        <f t="shared" ca="1" si="1"/>
        <v>#N/A</v>
      </c>
      <c r="L3" s="112" t="e">
        <f t="shared" ca="1" si="1"/>
        <v>#N/A</v>
      </c>
      <c r="M3" s="111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25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 t="e">
        <f t="shared" ref="E4:F4" ca="1" si="2">D4-(D4-$G4)/($G$1-D$1)</f>
        <v>#N/A</v>
      </c>
      <c r="F4" s="114" t="e">
        <f t="shared" ca="1" si="2"/>
        <v>#N/A</v>
      </c>
      <c r="G4" s="111" t="e">
        <f ca="1">INDEX(OFFSET(_summary!$T$26,0,MATCH(MID(CELL("filename",$A$1),FIND("]",CELL("filename",$A$1))+1,255),_summary!$U$25:$AI$25,0),140,1),MATCH($A4,_summary!$U$26:$U$54,0))</f>
        <v>#N/A</v>
      </c>
      <c r="H4" s="112" t="e">
        <f t="shared" ca="1" si="1"/>
        <v>#N/A</v>
      </c>
      <c r="I4" s="112" t="e">
        <f t="shared" ca="1" si="1"/>
        <v>#N/A</v>
      </c>
      <c r="J4" s="112" t="e">
        <f t="shared" ca="1" si="1"/>
        <v>#N/A</v>
      </c>
      <c r="K4" s="112" t="e">
        <f t="shared" ca="1" si="1"/>
        <v>#N/A</v>
      </c>
      <c r="L4" s="112" t="e">
        <f t="shared" ca="1" si="1"/>
        <v>#N/A</v>
      </c>
      <c r="M4" s="111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25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 t="e">
        <f t="shared" ref="E5:F5" ca="1" si="3">D5-(D5-$G5)/($G$1-D$1)</f>
        <v>#N/A</v>
      </c>
      <c r="F5" s="114" t="e">
        <f t="shared" ca="1" si="3"/>
        <v>#N/A</v>
      </c>
      <c r="G5" s="111" t="e">
        <f ca="1">INDEX(OFFSET(_summary!$T$26,0,MATCH(MID(CELL("filename",$A$1),FIND("]",CELL("filename",$A$1))+1,255),_summary!$U$25:$AI$25,0),140,1),MATCH($A5,_summary!$U$26:$U$54,0))</f>
        <v>#N/A</v>
      </c>
      <c r="H5" s="112" t="e">
        <f t="shared" ca="1" si="1"/>
        <v>#N/A</v>
      </c>
      <c r="I5" s="112" t="e">
        <f t="shared" ca="1" si="1"/>
        <v>#N/A</v>
      </c>
      <c r="J5" s="112" t="e">
        <f t="shared" ca="1" si="1"/>
        <v>#N/A</v>
      </c>
      <c r="K5" s="112" t="e">
        <f t="shared" ca="1" si="1"/>
        <v>#N/A</v>
      </c>
      <c r="L5" s="112" t="e">
        <f t="shared" ca="1" si="1"/>
        <v>#N/A</v>
      </c>
      <c r="M5" s="111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25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 t="e">
        <f t="shared" ref="E6:F6" ca="1" si="4">D6-(D6-$G6)/($G$1-D$1)</f>
        <v>#N/A</v>
      </c>
      <c r="F6" s="114" t="e">
        <f t="shared" ca="1" si="4"/>
        <v>#N/A</v>
      </c>
      <c r="G6" s="111" t="e">
        <f ca="1">INDEX(OFFSET(_summary!$T$26,0,MATCH(MID(CELL("filename",$A$1),FIND("]",CELL("filename",$A$1))+1,255),_summary!$U$25:$AI$25,0),140,1),MATCH($A6,_summary!$U$26:$U$54,0))</f>
        <v>#N/A</v>
      </c>
      <c r="H6" s="112" t="e">
        <f t="shared" ca="1" si="1"/>
        <v>#N/A</v>
      </c>
      <c r="I6" s="112" t="e">
        <f t="shared" ca="1" si="1"/>
        <v>#N/A</v>
      </c>
      <c r="J6" s="112" t="e">
        <f t="shared" ca="1" si="1"/>
        <v>#N/A</v>
      </c>
      <c r="K6" s="112" t="e">
        <f t="shared" ca="1" si="1"/>
        <v>#N/A</v>
      </c>
      <c r="L6" s="112" t="e">
        <f t="shared" ca="1" si="1"/>
        <v>#N/A</v>
      </c>
      <c r="M6" s="111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25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 t="e">
        <f t="shared" ref="E7:F7" ca="1" si="5">D7-(D7-$G7)/($G$1-D$1)</f>
        <v>#N/A</v>
      </c>
      <c r="F7" s="114" t="e">
        <f t="shared" ca="1" si="5"/>
        <v>#N/A</v>
      </c>
      <c r="G7" s="111" t="e">
        <f ca="1">INDEX(OFFSET(_summary!$T$26,0,MATCH(MID(CELL("filename",$A$1),FIND("]",CELL("filename",$A$1))+1,255),_summary!$U$25:$AI$25,0),140,1),MATCH($A7,_summary!$U$26:$U$54,0))</f>
        <v>#N/A</v>
      </c>
      <c r="H7" s="112" t="e">
        <f t="shared" ca="1" si="1"/>
        <v>#N/A</v>
      </c>
      <c r="I7" s="112" t="e">
        <f t="shared" ca="1" si="1"/>
        <v>#N/A</v>
      </c>
      <c r="J7" s="112" t="e">
        <f t="shared" ca="1" si="1"/>
        <v>#N/A</v>
      </c>
      <c r="K7" s="112" t="e">
        <f t="shared" ca="1" si="1"/>
        <v>#N/A</v>
      </c>
      <c r="L7" s="112" t="e">
        <f t="shared" ca="1" si="1"/>
        <v>#N/A</v>
      </c>
      <c r="M7" s="111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25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 t="e">
        <f t="shared" ref="E8:F8" ca="1" si="6">D8-(D8-$G8)/($G$1-D$1)</f>
        <v>#N/A</v>
      </c>
      <c r="F8" s="114" t="e">
        <f t="shared" ca="1" si="6"/>
        <v>#N/A</v>
      </c>
      <c r="G8" s="111" t="e">
        <f ca="1">INDEX(OFFSET(_summary!$T$26,0,MATCH(MID(CELL("filename",$A$1),FIND("]",CELL("filename",$A$1))+1,255),_summary!$U$25:$AI$25,0),140,1),MATCH($A8,_summary!$U$26:$U$54,0))</f>
        <v>#N/A</v>
      </c>
      <c r="H8" s="112" t="e">
        <f t="shared" ca="1" si="1"/>
        <v>#N/A</v>
      </c>
      <c r="I8" s="112" t="e">
        <f t="shared" ca="1" si="1"/>
        <v>#N/A</v>
      </c>
      <c r="J8" s="112" t="e">
        <f t="shared" ca="1" si="1"/>
        <v>#N/A</v>
      </c>
      <c r="K8" s="112" t="e">
        <f t="shared" ca="1" si="1"/>
        <v>#N/A</v>
      </c>
      <c r="L8" s="112" t="e">
        <f t="shared" ca="1" si="1"/>
        <v>#N/A</v>
      </c>
      <c r="M8" s="111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25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 t="e">
        <f t="shared" ref="E9:F9" ca="1" si="7">D9-(D9-$G9)/($G$1-D$1)</f>
        <v>#N/A</v>
      </c>
      <c r="F9" s="114" t="e">
        <f t="shared" ca="1" si="7"/>
        <v>#N/A</v>
      </c>
      <c r="G9" s="111" t="e">
        <f ca="1">INDEX(OFFSET(_summary!$T$26,0,MATCH(MID(CELL("filename",$A$1),FIND("]",CELL("filename",$A$1))+1,255),_summary!$U$25:$AI$25,0),140,1),MATCH($A9,_summary!$U$26:$U$54,0))</f>
        <v>#N/A</v>
      </c>
      <c r="H9" s="112" t="e">
        <f t="shared" ca="1" si="1"/>
        <v>#N/A</v>
      </c>
      <c r="I9" s="112" t="e">
        <f t="shared" ca="1" si="1"/>
        <v>#N/A</v>
      </c>
      <c r="J9" s="112" t="e">
        <f t="shared" ca="1" si="1"/>
        <v>#N/A</v>
      </c>
      <c r="K9" s="112" t="e">
        <f t="shared" ca="1" si="1"/>
        <v>#N/A</v>
      </c>
      <c r="L9" s="112" t="e">
        <f t="shared" ca="1" si="1"/>
        <v>#N/A</v>
      </c>
      <c r="M9" s="111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25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 t="e">
        <f t="shared" ref="E10:F10" ca="1" si="8">D10-(D10-$G10)/($G$1-D$1)</f>
        <v>#N/A</v>
      </c>
      <c r="F10" s="114" t="e">
        <f t="shared" ca="1" si="8"/>
        <v>#N/A</v>
      </c>
      <c r="G10" s="111" t="e">
        <f ca="1">INDEX(OFFSET(_summary!$T$26,0,MATCH(MID(CELL("filename",$A$1),FIND("]",CELL("filename",$A$1))+1,255),_summary!$U$25:$AI$25,0),140,1),MATCH($A10,_summary!$U$26:$U$54,0))</f>
        <v>#N/A</v>
      </c>
      <c r="H10" s="112" t="e">
        <f t="shared" ca="1" si="1"/>
        <v>#N/A</v>
      </c>
      <c r="I10" s="112" t="e">
        <f t="shared" ca="1" si="1"/>
        <v>#N/A</v>
      </c>
      <c r="J10" s="112" t="e">
        <f t="shared" ca="1" si="1"/>
        <v>#N/A</v>
      </c>
      <c r="K10" s="112" t="e">
        <f t="shared" ca="1" si="1"/>
        <v>#N/A</v>
      </c>
      <c r="L10" s="112" t="e">
        <f t="shared" ca="1" si="1"/>
        <v>#N/A</v>
      </c>
      <c r="M10" s="111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25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 t="e">
        <f t="shared" ref="E11:F11" ca="1" si="9">D11-(D11-$G11)/($G$1-D$1)</f>
        <v>#N/A</v>
      </c>
      <c r="F11" s="114" t="e">
        <f t="shared" ca="1" si="9"/>
        <v>#N/A</v>
      </c>
      <c r="G11" s="111" t="e">
        <f ca="1">INDEX(OFFSET(_summary!$T$26,0,MATCH(MID(CELL("filename",$A$1),FIND("]",CELL("filename",$A$1))+1,255),_summary!$U$25:$AI$25,0),140,1),MATCH($A11,_summary!$U$26:$U$54,0))</f>
        <v>#N/A</v>
      </c>
      <c r="H11" s="112" t="e">
        <f t="shared" ca="1" si="1"/>
        <v>#N/A</v>
      </c>
      <c r="I11" s="112" t="e">
        <f t="shared" ca="1" si="1"/>
        <v>#N/A</v>
      </c>
      <c r="J11" s="112" t="e">
        <f t="shared" ca="1" si="1"/>
        <v>#N/A</v>
      </c>
      <c r="K11" s="112" t="e">
        <f t="shared" ca="1" si="1"/>
        <v>#N/A</v>
      </c>
      <c r="L11" s="112" t="e">
        <f t="shared" ca="1" si="1"/>
        <v>#N/A</v>
      </c>
      <c r="M11" s="111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25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 t="e">
        <f t="shared" ref="E12:F12" ca="1" si="10">D12-(D12-$G12)/($G$1-D$1)</f>
        <v>#N/A</v>
      </c>
      <c r="F12" s="114" t="e">
        <f t="shared" ca="1" si="10"/>
        <v>#N/A</v>
      </c>
      <c r="G12" s="111" t="e">
        <f ca="1">INDEX(OFFSET(_summary!$T$26,0,MATCH(MID(CELL("filename",$A$1),FIND("]",CELL("filename",$A$1))+1,255),_summary!$U$25:$AI$25,0),140,1),MATCH($A12,_summary!$U$26:$U$54,0))</f>
        <v>#N/A</v>
      </c>
      <c r="H12" s="112" t="e">
        <f t="shared" ca="1" si="1"/>
        <v>#N/A</v>
      </c>
      <c r="I12" s="112" t="e">
        <f t="shared" ca="1" si="1"/>
        <v>#N/A</v>
      </c>
      <c r="J12" s="112" t="e">
        <f t="shared" ca="1" si="1"/>
        <v>#N/A</v>
      </c>
      <c r="K12" s="112" t="e">
        <f t="shared" ca="1" si="1"/>
        <v>#N/A</v>
      </c>
      <c r="L12" s="112" t="e">
        <f t="shared" ca="1" si="1"/>
        <v>#N/A</v>
      </c>
      <c r="M12" s="111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25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 t="e">
        <f t="shared" ref="E13:F13" ca="1" si="11">D13-(D13-$G13)/($G$1-D$1)</f>
        <v>#N/A</v>
      </c>
      <c r="F13" s="114" t="e">
        <f t="shared" ca="1" si="11"/>
        <v>#N/A</v>
      </c>
      <c r="G13" s="111" t="e">
        <f ca="1">INDEX(OFFSET(_summary!$T$26,0,MATCH(MID(CELL("filename",$A$1),FIND("]",CELL("filename",$A$1))+1,255),_summary!$U$25:$AI$25,0),140,1),MATCH($A13,_summary!$U$26:$U$54,0))</f>
        <v>#N/A</v>
      </c>
      <c r="H13" s="112" t="e">
        <f t="shared" ca="1" si="1"/>
        <v>#N/A</v>
      </c>
      <c r="I13" s="112" t="e">
        <f t="shared" ca="1" si="1"/>
        <v>#N/A</v>
      </c>
      <c r="J13" s="112" t="e">
        <f t="shared" ca="1" si="1"/>
        <v>#N/A</v>
      </c>
      <c r="K13" s="112" t="e">
        <f t="shared" ca="1" si="1"/>
        <v>#N/A</v>
      </c>
      <c r="L13" s="112" t="e">
        <f t="shared" ca="1" si="1"/>
        <v>#N/A</v>
      </c>
      <c r="M13" s="111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25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 t="e">
        <f t="shared" ref="E14:F14" ca="1" si="12">D14-(D14-$G14)/($G$1-D$1)</f>
        <v>#N/A</v>
      </c>
      <c r="F14" s="114" t="e">
        <f t="shared" ca="1" si="12"/>
        <v>#N/A</v>
      </c>
      <c r="G14" s="111" t="e">
        <f ca="1">INDEX(OFFSET(_summary!$T$26,0,MATCH(MID(CELL("filename",$A$1),FIND("]",CELL("filename",$A$1))+1,255),_summary!$U$25:$AI$25,0),140,1),MATCH($A14,_summary!$U$26:$U$54,0))</f>
        <v>#N/A</v>
      </c>
      <c r="H14" s="112" t="e">
        <f t="shared" ca="1" si="1"/>
        <v>#N/A</v>
      </c>
      <c r="I14" s="112" t="e">
        <f t="shared" ca="1" si="1"/>
        <v>#N/A</v>
      </c>
      <c r="J14" s="112" t="e">
        <f t="shared" ca="1" si="1"/>
        <v>#N/A</v>
      </c>
      <c r="K14" s="112" t="e">
        <f t="shared" ca="1" si="1"/>
        <v>#N/A</v>
      </c>
      <c r="L14" s="112" t="e">
        <f t="shared" ca="1" si="1"/>
        <v>#N/A</v>
      </c>
      <c r="M14" s="111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25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 t="e">
        <f t="shared" ref="E15:F15" ca="1" si="13">D15-(D15-$G15)/($G$1-D$1)</f>
        <v>#N/A</v>
      </c>
      <c r="F15" s="114" t="e">
        <f t="shared" ca="1" si="13"/>
        <v>#N/A</v>
      </c>
      <c r="G15" s="111" t="e">
        <f ca="1">INDEX(OFFSET(_summary!$T$26,0,MATCH(MID(CELL("filename",$A$1),FIND("]",CELL("filename",$A$1))+1,255),_summary!$U$25:$AI$25,0),140,1),MATCH($A15,_summary!$U$26:$U$54,0))</f>
        <v>#N/A</v>
      </c>
      <c r="H15" s="112" t="e">
        <f t="shared" ca="1" si="1"/>
        <v>#N/A</v>
      </c>
      <c r="I15" s="112" t="e">
        <f t="shared" ca="1" si="1"/>
        <v>#N/A</v>
      </c>
      <c r="J15" s="112" t="e">
        <f t="shared" ca="1" si="1"/>
        <v>#N/A</v>
      </c>
      <c r="K15" s="112" t="e">
        <f t="shared" ca="1" si="1"/>
        <v>#N/A</v>
      </c>
      <c r="L15" s="112" t="e">
        <f t="shared" ca="1" si="1"/>
        <v>#N/A</v>
      </c>
      <c r="M15" s="111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25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 t="e">
        <f t="shared" ref="E16:F16" ca="1" si="14">D16-(D16-$G16)/($G$1-D$1)</f>
        <v>#N/A</v>
      </c>
      <c r="F16" s="114" t="e">
        <f t="shared" ca="1" si="14"/>
        <v>#N/A</v>
      </c>
      <c r="G16" s="111" t="e">
        <f ca="1">INDEX(OFFSET(_summary!$T$26,0,MATCH(MID(CELL("filename",$A$1),FIND("]",CELL("filename",$A$1))+1,255),_summary!$U$25:$AI$25,0),140,1),MATCH($A16,_summary!$U$26:$U$54,0))</f>
        <v>#N/A</v>
      </c>
      <c r="H16" s="112" t="e">
        <f t="shared" ca="1" si="1"/>
        <v>#N/A</v>
      </c>
      <c r="I16" s="112" t="e">
        <f t="shared" ca="1" si="1"/>
        <v>#N/A</v>
      </c>
      <c r="J16" s="112" t="e">
        <f t="shared" ca="1" si="1"/>
        <v>#N/A</v>
      </c>
      <c r="K16" s="112" t="e">
        <f t="shared" ca="1" si="1"/>
        <v>#N/A</v>
      </c>
      <c r="L16" s="112" t="e">
        <f t="shared" ca="1" si="1"/>
        <v>#N/A</v>
      </c>
      <c r="M16" s="111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25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 t="e">
        <f t="shared" ref="E17:F17" ca="1" si="15">D17-(D17-$G17)/($G$1-D$1)</f>
        <v>#N/A</v>
      </c>
      <c r="F17" s="114" t="e">
        <f t="shared" ca="1" si="15"/>
        <v>#N/A</v>
      </c>
      <c r="G17" s="111" t="e">
        <f ca="1">INDEX(OFFSET(_summary!$T$26,0,MATCH(MID(CELL("filename",$A$1),FIND("]",CELL("filename",$A$1))+1,255),_summary!$U$25:$AI$25,0),140,1),MATCH($A17,_summary!$U$26:$U$54,0))</f>
        <v>#N/A</v>
      </c>
      <c r="H17" s="112" t="e">
        <f t="shared" ca="1" si="1"/>
        <v>#N/A</v>
      </c>
      <c r="I17" s="112" t="e">
        <f t="shared" ca="1" si="1"/>
        <v>#N/A</v>
      </c>
      <c r="J17" s="112" t="e">
        <f t="shared" ca="1" si="1"/>
        <v>#N/A</v>
      </c>
      <c r="K17" s="112" t="e">
        <f t="shared" ca="1" si="1"/>
        <v>#N/A</v>
      </c>
      <c r="L17" s="112" t="e">
        <f t="shared" ca="1" si="1"/>
        <v>#N/A</v>
      </c>
      <c r="M17" s="111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25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 t="e">
        <f t="shared" ref="E18:F18" ca="1" si="16">D18-(D18-$G18)/($G$1-D$1)</f>
        <v>#N/A</v>
      </c>
      <c r="F18" s="114" t="e">
        <f t="shared" ca="1" si="16"/>
        <v>#N/A</v>
      </c>
      <c r="G18" s="111" t="e">
        <f ca="1">INDEX(OFFSET(_summary!$T$26,0,MATCH(MID(CELL("filename",$A$1),FIND("]",CELL("filename",$A$1))+1,255),_summary!$U$25:$AI$25,0),140,1),MATCH($A18,_summary!$U$26:$U$54,0))</f>
        <v>#N/A</v>
      </c>
      <c r="H18" s="112" t="e">
        <f t="shared" ca="1" si="1"/>
        <v>#N/A</v>
      </c>
      <c r="I18" s="112" t="e">
        <f t="shared" ca="1" si="1"/>
        <v>#N/A</v>
      </c>
      <c r="J18" s="112" t="e">
        <f t="shared" ca="1" si="1"/>
        <v>#N/A</v>
      </c>
      <c r="K18" s="112" t="e">
        <f t="shared" ca="1" si="1"/>
        <v>#N/A</v>
      </c>
      <c r="L18" s="112" t="e">
        <f t="shared" ca="1" si="1"/>
        <v>#N/A</v>
      </c>
      <c r="M18" s="111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25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 t="e">
        <f t="shared" ref="E19:F19" ca="1" si="17">D19-(D19-$G19)/($G$1-D$1)</f>
        <v>#N/A</v>
      </c>
      <c r="F19" s="114" t="e">
        <f t="shared" ca="1" si="17"/>
        <v>#N/A</v>
      </c>
      <c r="G19" s="111" t="e">
        <f ca="1">INDEX(OFFSET(_summary!$T$26,0,MATCH(MID(CELL("filename",$A$1),FIND("]",CELL("filename",$A$1))+1,255),_summary!$U$25:$AI$25,0),140,1),MATCH($A19,_summary!$U$26:$U$54,0))</f>
        <v>#N/A</v>
      </c>
      <c r="H19" s="112" t="e">
        <f t="shared" ref="H19:L34" ca="1" si="18">G19-5*(G19-$M19)/($M$1-G$1)</f>
        <v>#N/A</v>
      </c>
      <c r="I19" s="112" t="e">
        <f t="shared" ca="1" si="18"/>
        <v>#N/A</v>
      </c>
      <c r="J19" s="112" t="e">
        <f t="shared" ca="1" si="18"/>
        <v>#N/A</v>
      </c>
      <c r="K19" s="112" t="e">
        <f t="shared" ca="1" si="18"/>
        <v>#N/A</v>
      </c>
      <c r="L19" s="112" t="e">
        <f t="shared" ca="1" si="18"/>
        <v>#N/A</v>
      </c>
      <c r="M19" s="111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25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 t="e">
        <f t="shared" ref="E20:F20" ca="1" si="19">D20-(D20-$G20)/($G$1-D$1)</f>
        <v>#N/A</v>
      </c>
      <c r="F20" s="114" t="e">
        <f t="shared" ca="1" si="19"/>
        <v>#N/A</v>
      </c>
      <c r="G20" s="111" t="e">
        <f ca="1">INDEX(OFFSET(_summary!$T$26,0,MATCH(MID(CELL("filename",$A$1),FIND("]",CELL("filename",$A$1))+1,255),_summary!$U$25:$AI$25,0),140,1),MATCH($A20,_summary!$U$26:$U$54,0))</f>
        <v>#N/A</v>
      </c>
      <c r="H20" s="112" t="e">
        <f t="shared" ca="1" si="18"/>
        <v>#N/A</v>
      </c>
      <c r="I20" s="112" t="e">
        <f t="shared" ca="1" si="18"/>
        <v>#N/A</v>
      </c>
      <c r="J20" s="112" t="e">
        <f t="shared" ca="1" si="18"/>
        <v>#N/A</v>
      </c>
      <c r="K20" s="112" t="e">
        <f t="shared" ca="1" si="18"/>
        <v>#N/A</v>
      </c>
      <c r="L20" s="112" t="e">
        <f t="shared" ca="1" si="18"/>
        <v>#N/A</v>
      </c>
      <c r="M20" s="111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25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 t="e">
        <f t="shared" ref="E21:F21" ca="1" si="20">D21-(D21-$G21)/($G$1-D$1)</f>
        <v>#N/A</v>
      </c>
      <c r="F21" s="114" t="e">
        <f t="shared" ca="1" si="20"/>
        <v>#N/A</v>
      </c>
      <c r="G21" s="111" t="e">
        <f ca="1">INDEX(OFFSET(_summary!$T$26,0,MATCH(MID(CELL("filename",$A$1),FIND("]",CELL("filename",$A$1))+1,255),_summary!$U$25:$AI$25,0),140,1),MATCH($A21,_summary!$U$26:$U$54,0))</f>
        <v>#N/A</v>
      </c>
      <c r="H21" s="112" t="e">
        <f t="shared" ca="1" si="18"/>
        <v>#N/A</v>
      </c>
      <c r="I21" s="112" t="e">
        <f t="shared" ca="1" si="18"/>
        <v>#N/A</v>
      </c>
      <c r="J21" s="112" t="e">
        <f t="shared" ca="1" si="18"/>
        <v>#N/A</v>
      </c>
      <c r="K21" s="112" t="e">
        <f t="shared" ca="1" si="18"/>
        <v>#N/A</v>
      </c>
      <c r="L21" s="112" t="e">
        <f t="shared" ca="1" si="18"/>
        <v>#N/A</v>
      </c>
      <c r="M21" s="111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25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 t="e">
        <f t="shared" ref="E22:F22" ca="1" si="21">D22-(D22-$G22)/($G$1-D$1)</f>
        <v>#N/A</v>
      </c>
      <c r="F22" s="114" t="e">
        <f t="shared" ca="1" si="21"/>
        <v>#N/A</v>
      </c>
      <c r="G22" s="111" t="e">
        <f ca="1">INDEX(OFFSET(_summary!$T$26,0,MATCH(MID(CELL("filename",$A$1),FIND("]",CELL("filename",$A$1))+1,255),_summary!$U$25:$AI$25,0),140,1),MATCH($A22,_summary!$U$26:$U$54,0))</f>
        <v>#N/A</v>
      </c>
      <c r="H22" s="112" t="e">
        <f t="shared" ca="1" si="18"/>
        <v>#N/A</v>
      </c>
      <c r="I22" s="112" t="e">
        <f t="shared" ca="1" si="18"/>
        <v>#N/A</v>
      </c>
      <c r="J22" s="112" t="e">
        <f t="shared" ca="1" si="18"/>
        <v>#N/A</v>
      </c>
      <c r="K22" s="112" t="e">
        <f t="shared" ca="1" si="18"/>
        <v>#N/A</v>
      </c>
      <c r="L22" s="112" t="e">
        <f t="shared" ca="1" si="18"/>
        <v>#N/A</v>
      </c>
      <c r="M22" s="111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25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 t="e">
        <f t="shared" ref="E23:F23" ca="1" si="22">D23-(D23-$G23)/($G$1-D$1)</f>
        <v>#N/A</v>
      </c>
      <c r="F23" s="114" t="e">
        <f t="shared" ca="1" si="22"/>
        <v>#N/A</v>
      </c>
      <c r="G23" s="111" t="e">
        <f ca="1">INDEX(OFFSET(_summary!$T$26,0,MATCH(MID(CELL("filename",$A$1),FIND("]",CELL("filename",$A$1))+1,255),_summary!$U$25:$AI$25,0),140,1),MATCH($A23,_summary!$U$26:$U$54,0))</f>
        <v>#N/A</v>
      </c>
      <c r="H23" s="112" t="e">
        <f t="shared" ca="1" si="18"/>
        <v>#N/A</v>
      </c>
      <c r="I23" s="112" t="e">
        <f t="shared" ca="1" si="18"/>
        <v>#N/A</v>
      </c>
      <c r="J23" s="112" t="e">
        <f t="shared" ca="1" si="18"/>
        <v>#N/A</v>
      </c>
      <c r="K23" s="112" t="e">
        <f t="shared" ca="1" si="18"/>
        <v>#N/A</v>
      </c>
      <c r="L23" s="112" t="e">
        <f t="shared" ca="1" si="18"/>
        <v>#N/A</v>
      </c>
      <c r="M23" s="111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25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 t="e">
        <f t="shared" ref="E24:F24" ca="1" si="23">D24-(D24-$G24)/($G$1-D$1)</f>
        <v>#N/A</v>
      </c>
      <c r="F24" s="114" t="e">
        <f t="shared" ca="1" si="23"/>
        <v>#N/A</v>
      </c>
      <c r="G24" s="111" t="e">
        <f ca="1">INDEX(OFFSET(_summary!$T$26,0,MATCH(MID(CELL("filename",$A$1),FIND("]",CELL("filename",$A$1))+1,255),_summary!$U$25:$AI$25,0),140,1),MATCH($A24,_summary!$U$26:$U$54,0))</f>
        <v>#N/A</v>
      </c>
      <c r="H24" s="112" t="e">
        <f t="shared" ca="1" si="18"/>
        <v>#N/A</v>
      </c>
      <c r="I24" s="112" t="e">
        <f t="shared" ca="1" si="18"/>
        <v>#N/A</v>
      </c>
      <c r="J24" s="112" t="e">
        <f t="shared" ca="1" si="18"/>
        <v>#N/A</v>
      </c>
      <c r="K24" s="112" t="e">
        <f t="shared" ca="1" si="18"/>
        <v>#N/A</v>
      </c>
      <c r="L24" s="112" t="e">
        <f t="shared" ca="1" si="18"/>
        <v>#N/A</v>
      </c>
      <c r="M24" s="111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25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 t="e">
        <f t="shared" ref="E25:F25" ca="1" si="24">D25-(D25-$G25)/($G$1-D$1)</f>
        <v>#N/A</v>
      </c>
      <c r="F25" s="114" t="e">
        <f t="shared" ca="1" si="24"/>
        <v>#N/A</v>
      </c>
      <c r="G25" s="111" t="e">
        <f ca="1">INDEX(OFFSET(_summary!$T$26,0,MATCH(MID(CELL("filename",$A$1),FIND("]",CELL("filename",$A$1))+1,255),_summary!$U$25:$AI$25,0),140,1),MATCH($A25,_summary!$U$26:$U$54,0))</f>
        <v>#N/A</v>
      </c>
      <c r="H25" s="112" t="e">
        <f t="shared" ca="1" si="18"/>
        <v>#N/A</v>
      </c>
      <c r="I25" s="112" t="e">
        <f t="shared" ca="1" si="18"/>
        <v>#N/A</v>
      </c>
      <c r="J25" s="112" t="e">
        <f t="shared" ca="1" si="18"/>
        <v>#N/A</v>
      </c>
      <c r="K25" s="112" t="e">
        <f t="shared" ca="1" si="18"/>
        <v>#N/A</v>
      </c>
      <c r="L25" s="112" t="e">
        <f t="shared" ca="1" si="18"/>
        <v>#N/A</v>
      </c>
      <c r="M25" s="111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25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 t="e">
        <f t="shared" ref="E26:F26" ca="1" si="25">D26-(D26-$G26)/($G$1-D$1)</f>
        <v>#N/A</v>
      </c>
      <c r="F26" s="114" t="e">
        <f t="shared" ca="1" si="25"/>
        <v>#N/A</v>
      </c>
      <c r="G26" s="111" t="e">
        <f ca="1">INDEX(OFFSET(_summary!$T$26,0,MATCH(MID(CELL("filename",$A$1),FIND("]",CELL("filename",$A$1))+1,255),_summary!$U$25:$AI$25,0),140,1),MATCH($A26,_summary!$U$26:$U$54,0))</f>
        <v>#N/A</v>
      </c>
      <c r="H26" s="112" t="e">
        <f t="shared" ca="1" si="18"/>
        <v>#N/A</v>
      </c>
      <c r="I26" s="112" t="e">
        <f t="shared" ca="1" si="18"/>
        <v>#N/A</v>
      </c>
      <c r="J26" s="112" t="e">
        <f t="shared" ca="1" si="18"/>
        <v>#N/A</v>
      </c>
      <c r="K26" s="112" t="e">
        <f t="shared" ca="1" si="18"/>
        <v>#N/A</v>
      </c>
      <c r="L26" s="112" t="e">
        <f t="shared" ca="1" si="18"/>
        <v>#N/A</v>
      </c>
      <c r="M26" s="111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25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 t="e">
        <f t="shared" ref="E27:F27" ca="1" si="26">D27-(D27-$G27)/($G$1-D$1)</f>
        <v>#N/A</v>
      </c>
      <c r="F27" s="114" t="e">
        <f t="shared" ca="1" si="26"/>
        <v>#N/A</v>
      </c>
      <c r="G27" s="111" t="e">
        <f ca="1">INDEX(OFFSET(_summary!$T$26,0,MATCH(MID(CELL("filename",$A$1),FIND("]",CELL("filename",$A$1))+1,255),_summary!$U$25:$AI$25,0),140,1),MATCH($A27,_summary!$U$26:$U$54,0))</f>
        <v>#N/A</v>
      </c>
      <c r="H27" s="112" t="e">
        <f t="shared" ca="1" si="18"/>
        <v>#N/A</v>
      </c>
      <c r="I27" s="112" t="e">
        <f t="shared" ca="1" si="18"/>
        <v>#N/A</v>
      </c>
      <c r="J27" s="112" t="e">
        <f t="shared" ca="1" si="18"/>
        <v>#N/A</v>
      </c>
      <c r="K27" s="112" t="e">
        <f t="shared" ca="1" si="18"/>
        <v>#N/A</v>
      </c>
      <c r="L27" s="112" t="e">
        <f t="shared" ca="1" si="18"/>
        <v>#N/A</v>
      </c>
      <c r="M27" s="111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25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 t="e">
        <f t="shared" ref="E28:F28" ca="1" si="27">D28-(D28-$G28)/($G$1-D$1)</f>
        <v>#N/A</v>
      </c>
      <c r="F28" s="114" t="e">
        <f t="shared" ca="1" si="27"/>
        <v>#N/A</v>
      </c>
      <c r="G28" s="111" t="e">
        <f ca="1">INDEX(OFFSET(_summary!$T$26,0,MATCH(MID(CELL("filename",$A$1),FIND("]",CELL("filename",$A$1))+1,255),_summary!$U$25:$AI$25,0),140,1),MATCH($A28,_summary!$U$26:$U$54,0))</f>
        <v>#N/A</v>
      </c>
      <c r="H28" s="112" t="e">
        <f t="shared" ca="1" si="18"/>
        <v>#N/A</v>
      </c>
      <c r="I28" s="112" t="e">
        <f t="shared" ca="1" si="18"/>
        <v>#N/A</v>
      </c>
      <c r="J28" s="112" t="e">
        <f t="shared" ca="1" si="18"/>
        <v>#N/A</v>
      </c>
      <c r="K28" s="112" t="e">
        <f t="shared" ca="1" si="18"/>
        <v>#N/A</v>
      </c>
      <c r="L28" s="112" t="e">
        <f t="shared" ca="1" si="18"/>
        <v>#N/A</v>
      </c>
      <c r="M28" s="111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25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 t="e">
        <f t="shared" ref="E29:F29" ca="1" si="28">D29-(D29-$G29)/($G$1-D$1)</f>
        <v>#N/A</v>
      </c>
      <c r="F29" s="114" t="e">
        <f t="shared" ca="1" si="28"/>
        <v>#N/A</v>
      </c>
      <c r="G29" s="111" t="e">
        <f ca="1">INDEX(OFFSET(_summary!$T$26,0,MATCH(MID(CELL("filename",$A$1),FIND("]",CELL("filename",$A$1))+1,255),_summary!$U$25:$AI$25,0),140,1),MATCH($A29,_summary!$U$26:$U$54,0))</f>
        <v>#N/A</v>
      </c>
      <c r="H29" s="112" t="e">
        <f t="shared" ca="1" si="18"/>
        <v>#N/A</v>
      </c>
      <c r="I29" s="112" t="e">
        <f t="shared" ca="1" si="18"/>
        <v>#N/A</v>
      </c>
      <c r="J29" s="112" t="e">
        <f t="shared" ca="1" si="18"/>
        <v>#N/A</v>
      </c>
      <c r="K29" s="112" t="e">
        <f t="shared" ca="1" si="18"/>
        <v>#N/A</v>
      </c>
      <c r="L29" s="112" t="e">
        <f t="shared" ca="1" si="18"/>
        <v>#N/A</v>
      </c>
      <c r="M29" s="111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25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 t="e">
        <f t="shared" ref="E30:F30" ca="1" si="29">D30-(D30-$G30)/($G$1-D$1)</f>
        <v>#N/A</v>
      </c>
      <c r="F30" s="114" t="e">
        <f t="shared" ca="1" si="29"/>
        <v>#N/A</v>
      </c>
      <c r="G30" s="111" t="e">
        <f ca="1">INDEX(OFFSET(_summary!$T$26,0,MATCH(MID(CELL("filename",$A$1),FIND("]",CELL("filename",$A$1))+1,255),_summary!$U$25:$AI$25,0),140,1),MATCH($A30,_summary!$U$26:$U$54,0))</f>
        <v>#N/A</v>
      </c>
      <c r="H30" s="112" t="e">
        <f t="shared" ca="1" si="18"/>
        <v>#N/A</v>
      </c>
      <c r="I30" s="112" t="e">
        <f t="shared" ca="1" si="18"/>
        <v>#N/A</v>
      </c>
      <c r="J30" s="112" t="e">
        <f t="shared" ca="1" si="18"/>
        <v>#N/A</v>
      </c>
      <c r="K30" s="112" t="e">
        <f t="shared" ca="1" si="18"/>
        <v>#N/A</v>
      </c>
      <c r="L30" s="112" t="e">
        <f t="shared" ca="1" si="18"/>
        <v>#N/A</v>
      </c>
      <c r="M30" s="111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25">
      <c r="A31" t="s">
        <v>12</v>
      </c>
      <c r="B31">
        <f t="shared" ref="B31:B94" si="30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 t="e">
        <f t="shared" ref="E31:F31" ca="1" si="31">D31-(D31-$G31)/($G$1-D$1)</f>
        <v>#N/A</v>
      </c>
      <c r="F31" s="114" t="e">
        <f t="shared" ca="1" si="31"/>
        <v>#N/A</v>
      </c>
      <c r="G31" s="111" t="e">
        <f ca="1">INDEX(OFFSET(_summary!$T$26,0,MATCH(MID(CELL("filename",$A$1),FIND("]",CELL("filename",$A$1))+1,255),_summary!$U$25:$AI$25,0),140,1),MATCH($A31,_summary!$U$26:$U$54,0))</f>
        <v>#N/A</v>
      </c>
      <c r="H31" s="112" t="e">
        <f t="shared" ca="1" si="18"/>
        <v>#N/A</v>
      </c>
      <c r="I31" s="112" t="e">
        <f t="shared" ca="1" si="18"/>
        <v>#N/A</v>
      </c>
      <c r="J31" s="112" t="e">
        <f t="shared" ca="1" si="18"/>
        <v>#N/A</v>
      </c>
      <c r="K31" s="112" t="e">
        <f t="shared" ca="1" si="18"/>
        <v>#N/A</v>
      </c>
      <c r="L31" s="112" t="e">
        <f t="shared" ca="1" si="18"/>
        <v>#N/A</v>
      </c>
      <c r="M31" s="111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25">
      <c r="A32" t="s">
        <v>1</v>
      </c>
      <c r="B32">
        <f t="shared" si="30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 t="e">
        <f t="shared" ref="E32:F32" ca="1" si="32">D32-(D32-$G32)/($G$1-D$1)</f>
        <v>#N/A</v>
      </c>
      <c r="F32" s="114" t="e">
        <f t="shared" ca="1" si="32"/>
        <v>#N/A</v>
      </c>
      <c r="G32" s="111" t="e">
        <f ca="1">INDEX(OFFSET(_summary!$T$26,0,MATCH(MID(CELL("filename",$A$1),FIND("]",CELL("filename",$A$1))+1,255),_summary!$U$25:$AI$25,0),140,1),MATCH($A32,_summary!$U$26:$U$54,0))</f>
        <v>#N/A</v>
      </c>
      <c r="H32" s="112" t="e">
        <f t="shared" ca="1" si="18"/>
        <v>#N/A</v>
      </c>
      <c r="I32" s="112" t="e">
        <f t="shared" ca="1" si="18"/>
        <v>#N/A</v>
      </c>
      <c r="J32" s="112" t="e">
        <f t="shared" ca="1" si="18"/>
        <v>#N/A</v>
      </c>
      <c r="K32" s="112" t="e">
        <f t="shared" ca="1" si="18"/>
        <v>#N/A</v>
      </c>
      <c r="L32" s="112" t="e">
        <f t="shared" ca="1" si="18"/>
        <v>#N/A</v>
      </c>
      <c r="M32" s="111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25">
      <c r="A33" t="s">
        <v>19</v>
      </c>
      <c r="B33">
        <f t="shared" si="30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 t="e">
        <f t="shared" ref="E33:F33" ca="1" si="33">D33-(D33-$G33)/($G$1-D$1)</f>
        <v>#N/A</v>
      </c>
      <c r="F33" s="114" t="e">
        <f t="shared" ca="1" si="33"/>
        <v>#N/A</v>
      </c>
      <c r="G33" s="111" t="e">
        <f ca="1">INDEX(OFFSET(_summary!$T$26,0,MATCH(MID(CELL("filename",$A$1),FIND("]",CELL("filename",$A$1))+1,255),_summary!$U$25:$AI$25,0),140,1),MATCH($A33,_summary!$U$26:$U$54,0))</f>
        <v>#N/A</v>
      </c>
      <c r="H33" s="112" t="e">
        <f t="shared" ca="1" si="18"/>
        <v>#N/A</v>
      </c>
      <c r="I33" s="112" t="e">
        <f t="shared" ca="1" si="18"/>
        <v>#N/A</v>
      </c>
      <c r="J33" s="112" t="e">
        <f t="shared" ca="1" si="18"/>
        <v>#N/A</v>
      </c>
      <c r="K33" s="112" t="e">
        <f t="shared" ca="1" si="18"/>
        <v>#N/A</v>
      </c>
      <c r="L33" s="112" t="e">
        <f t="shared" ca="1" si="18"/>
        <v>#N/A</v>
      </c>
      <c r="M33" s="111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25">
      <c r="A34" t="s">
        <v>22</v>
      </c>
      <c r="B34">
        <f t="shared" si="30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 t="e">
        <f t="shared" ref="E34:F34" ca="1" si="34">D34-(D34-$G34)/($G$1-D$1)</f>
        <v>#N/A</v>
      </c>
      <c r="F34" s="114" t="e">
        <f t="shared" ca="1" si="34"/>
        <v>#N/A</v>
      </c>
      <c r="G34" s="111" t="e">
        <f ca="1">INDEX(OFFSET(_summary!$T$26,0,MATCH(MID(CELL("filename",$A$1),FIND("]",CELL("filename",$A$1))+1,255),_summary!$U$25:$AI$25,0),140,1),MATCH($A34,_summary!$U$26:$U$54,0))</f>
        <v>#N/A</v>
      </c>
      <c r="H34" s="112" t="e">
        <f t="shared" ca="1" si="18"/>
        <v>#N/A</v>
      </c>
      <c r="I34" s="112" t="e">
        <f t="shared" ca="1" si="18"/>
        <v>#N/A</v>
      </c>
      <c r="J34" s="112" t="e">
        <f t="shared" ca="1" si="18"/>
        <v>#N/A</v>
      </c>
      <c r="K34" s="112" t="e">
        <f t="shared" ca="1" si="18"/>
        <v>#N/A</v>
      </c>
      <c r="L34" s="112" t="e">
        <f t="shared" ca="1" si="18"/>
        <v>#N/A</v>
      </c>
      <c r="M34" s="111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25">
      <c r="A35" t="s">
        <v>28</v>
      </c>
      <c r="B35">
        <f t="shared" si="30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 t="e">
        <f t="shared" ref="E35:F35" ca="1" si="35">D35-(D35-$G35)/($G$1-D$1)</f>
        <v>#N/A</v>
      </c>
      <c r="F35" s="114" t="e">
        <f t="shared" ca="1" si="35"/>
        <v>#N/A</v>
      </c>
      <c r="G35" s="111" t="e">
        <f ca="1">INDEX(OFFSET(_summary!$T$26,0,MATCH(MID(CELL("filename",$A$1),FIND("]",CELL("filename",$A$1))+1,255),_summary!$U$25:$AI$25,0),140,1),MATCH($A35,_summary!$U$26:$U$54,0))</f>
        <v>#N/A</v>
      </c>
      <c r="H35" s="112" t="e">
        <f t="shared" ref="H35:L50" ca="1" si="36">G35-5*(G35-$M35)/($M$1-G$1)</f>
        <v>#N/A</v>
      </c>
      <c r="I35" s="112" t="e">
        <f t="shared" ca="1" si="36"/>
        <v>#N/A</v>
      </c>
      <c r="J35" s="112" t="e">
        <f t="shared" ca="1" si="36"/>
        <v>#N/A</v>
      </c>
      <c r="K35" s="112" t="e">
        <f t="shared" ca="1" si="36"/>
        <v>#N/A</v>
      </c>
      <c r="L35" s="112" t="e">
        <f t="shared" ca="1" si="36"/>
        <v>#N/A</v>
      </c>
      <c r="M35" s="111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25">
      <c r="A36" t="s">
        <v>13</v>
      </c>
      <c r="B36">
        <f t="shared" si="30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 t="e">
        <f t="shared" ref="E36:F36" ca="1" si="37">D36-(D36-$G36)/($G$1-D$1)</f>
        <v>#N/A</v>
      </c>
      <c r="F36" s="114" t="e">
        <f t="shared" ca="1" si="37"/>
        <v>#N/A</v>
      </c>
      <c r="G36" s="111" t="e">
        <f ca="1">INDEX(OFFSET(_summary!$T$26,0,MATCH(MID(CELL("filename",$A$1),FIND("]",CELL("filename",$A$1))+1,255),_summary!$U$25:$AI$25,0),140,1),MATCH($A36,_summary!$U$26:$U$54,0))</f>
        <v>#N/A</v>
      </c>
      <c r="H36" s="112" t="e">
        <f t="shared" ca="1" si="36"/>
        <v>#N/A</v>
      </c>
      <c r="I36" s="112" t="e">
        <f t="shared" ca="1" si="36"/>
        <v>#N/A</v>
      </c>
      <c r="J36" s="112" t="e">
        <f t="shared" ca="1" si="36"/>
        <v>#N/A</v>
      </c>
      <c r="K36" s="112" t="e">
        <f t="shared" ca="1" si="36"/>
        <v>#N/A</v>
      </c>
      <c r="L36" s="112" t="e">
        <f t="shared" ca="1" si="36"/>
        <v>#N/A</v>
      </c>
      <c r="M36" s="111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25">
      <c r="A37" t="s">
        <v>17</v>
      </c>
      <c r="B37">
        <f t="shared" si="30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 t="e">
        <f t="shared" ref="E37:F37" ca="1" si="38">D37-(D37-$G37)/($G$1-D$1)</f>
        <v>#N/A</v>
      </c>
      <c r="F37" s="114" t="e">
        <f t="shared" ca="1" si="38"/>
        <v>#N/A</v>
      </c>
      <c r="G37" s="111" t="e">
        <f ca="1">INDEX(OFFSET(_summary!$T$26,0,MATCH(MID(CELL("filename",$A$1),FIND("]",CELL("filename",$A$1))+1,255),_summary!$U$25:$AI$25,0),140,1),MATCH($A37,_summary!$U$26:$U$54,0))</f>
        <v>#N/A</v>
      </c>
      <c r="H37" s="112" t="e">
        <f t="shared" ca="1" si="36"/>
        <v>#N/A</v>
      </c>
      <c r="I37" s="112" t="e">
        <f t="shared" ca="1" si="36"/>
        <v>#N/A</v>
      </c>
      <c r="J37" s="112" t="e">
        <f t="shared" ca="1" si="36"/>
        <v>#N/A</v>
      </c>
      <c r="K37" s="112" t="e">
        <f t="shared" ca="1" si="36"/>
        <v>#N/A</v>
      </c>
      <c r="L37" s="112" t="e">
        <f t="shared" ca="1" si="36"/>
        <v>#N/A</v>
      </c>
      <c r="M37" s="111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25">
      <c r="A38" t="s">
        <v>25</v>
      </c>
      <c r="B38">
        <f t="shared" si="30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 t="e">
        <f t="shared" ref="E38:F38" ca="1" si="39">D38-(D38-$G38)/($G$1-D$1)</f>
        <v>#N/A</v>
      </c>
      <c r="F38" s="114" t="e">
        <f t="shared" ca="1" si="39"/>
        <v>#N/A</v>
      </c>
      <c r="G38" s="111" t="e">
        <f ca="1">INDEX(OFFSET(_summary!$T$26,0,MATCH(MID(CELL("filename",$A$1),FIND("]",CELL("filename",$A$1))+1,255),_summary!$U$25:$AI$25,0),140,1),MATCH($A38,_summary!$U$26:$U$54,0))</f>
        <v>#N/A</v>
      </c>
      <c r="H38" s="112" t="e">
        <f t="shared" ca="1" si="36"/>
        <v>#N/A</v>
      </c>
      <c r="I38" s="112" t="e">
        <f t="shared" ca="1" si="36"/>
        <v>#N/A</v>
      </c>
      <c r="J38" s="112" t="e">
        <f t="shared" ca="1" si="36"/>
        <v>#N/A</v>
      </c>
      <c r="K38" s="112" t="e">
        <f t="shared" ca="1" si="36"/>
        <v>#N/A</v>
      </c>
      <c r="L38" s="112" t="e">
        <f t="shared" ca="1" si="36"/>
        <v>#N/A</v>
      </c>
      <c r="M38" s="111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25">
      <c r="A39" t="s">
        <v>11</v>
      </c>
      <c r="B39">
        <f t="shared" si="30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 t="e">
        <f t="shared" ref="E39:F39" ca="1" si="40">D39-(D39-$G39)/($G$1-D$1)</f>
        <v>#N/A</v>
      </c>
      <c r="F39" s="114" t="e">
        <f t="shared" ca="1" si="40"/>
        <v>#N/A</v>
      </c>
      <c r="G39" s="111" t="e">
        <f ca="1">INDEX(OFFSET(_summary!$T$26,0,MATCH(MID(CELL("filename",$A$1),FIND("]",CELL("filename",$A$1))+1,255),_summary!$U$25:$AI$25,0),140,1),MATCH($A39,_summary!$U$26:$U$54,0))</f>
        <v>#N/A</v>
      </c>
      <c r="H39" s="112" t="e">
        <f t="shared" ca="1" si="36"/>
        <v>#N/A</v>
      </c>
      <c r="I39" s="112" t="e">
        <f t="shared" ca="1" si="36"/>
        <v>#N/A</v>
      </c>
      <c r="J39" s="112" t="e">
        <f t="shared" ca="1" si="36"/>
        <v>#N/A</v>
      </c>
      <c r="K39" s="112" t="e">
        <f t="shared" ca="1" si="36"/>
        <v>#N/A</v>
      </c>
      <c r="L39" s="112" t="e">
        <f t="shared" ca="1" si="36"/>
        <v>#N/A</v>
      </c>
      <c r="M39" s="111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25">
      <c r="A40" t="s">
        <v>3</v>
      </c>
      <c r="B40">
        <f t="shared" si="30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 t="e">
        <f t="shared" ref="E40:F40" ca="1" si="41">D40-(D40-$G40)/($G$1-D$1)</f>
        <v>#N/A</v>
      </c>
      <c r="F40" s="114" t="e">
        <f t="shared" ca="1" si="41"/>
        <v>#N/A</v>
      </c>
      <c r="G40" s="111" t="e">
        <f ca="1">INDEX(OFFSET(_summary!$T$26,0,MATCH(MID(CELL("filename",$A$1),FIND("]",CELL("filename",$A$1))+1,255),_summary!$U$25:$AI$25,0),140,1),MATCH($A40,_summary!$U$26:$U$54,0))</f>
        <v>#N/A</v>
      </c>
      <c r="H40" s="112" t="e">
        <f t="shared" ca="1" si="36"/>
        <v>#N/A</v>
      </c>
      <c r="I40" s="112" t="e">
        <f t="shared" ca="1" si="36"/>
        <v>#N/A</v>
      </c>
      <c r="J40" s="112" t="e">
        <f t="shared" ca="1" si="36"/>
        <v>#N/A</v>
      </c>
      <c r="K40" s="112" t="e">
        <f t="shared" ca="1" si="36"/>
        <v>#N/A</v>
      </c>
      <c r="L40" s="112" t="e">
        <f t="shared" ca="1" si="36"/>
        <v>#N/A</v>
      </c>
      <c r="M40" s="111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25">
      <c r="A41" t="s">
        <v>2</v>
      </c>
      <c r="B41">
        <f t="shared" si="30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 t="e">
        <f t="shared" ref="E41:F41" ca="1" si="42">D41-(D41-$G41)/($G$1-D$1)</f>
        <v>#N/A</v>
      </c>
      <c r="F41" s="114" t="e">
        <f t="shared" ca="1" si="42"/>
        <v>#N/A</v>
      </c>
      <c r="G41" s="111" t="e">
        <f ca="1">INDEX(OFFSET(_summary!$T$26,0,MATCH(MID(CELL("filename",$A$1),FIND("]",CELL("filename",$A$1))+1,255),_summary!$U$25:$AI$25,0),140,1),MATCH($A41,_summary!$U$26:$U$54,0))</f>
        <v>#N/A</v>
      </c>
      <c r="H41" s="112" t="e">
        <f t="shared" ca="1" si="36"/>
        <v>#N/A</v>
      </c>
      <c r="I41" s="112" t="e">
        <f t="shared" ca="1" si="36"/>
        <v>#N/A</v>
      </c>
      <c r="J41" s="112" t="e">
        <f t="shared" ca="1" si="36"/>
        <v>#N/A</v>
      </c>
      <c r="K41" s="112" t="e">
        <f t="shared" ca="1" si="36"/>
        <v>#N/A</v>
      </c>
      <c r="L41" s="112" t="e">
        <f t="shared" ca="1" si="36"/>
        <v>#N/A</v>
      </c>
      <c r="M41" s="111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25">
      <c r="A42" t="s">
        <v>16</v>
      </c>
      <c r="B42">
        <f t="shared" si="30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 t="e">
        <f t="shared" ref="E42:F42" ca="1" si="43">D42-(D42-$G42)/($G$1-D$1)</f>
        <v>#N/A</v>
      </c>
      <c r="F42" s="114" t="e">
        <f t="shared" ca="1" si="43"/>
        <v>#N/A</v>
      </c>
      <c r="G42" s="111" t="e">
        <f ca="1">INDEX(OFFSET(_summary!$T$26,0,MATCH(MID(CELL("filename",$A$1),FIND("]",CELL("filename",$A$1))+1,255),_summary!$U$25:$AI$25,0),140,1),MATCH($A42,_summary!$U$26:$U$54,0))</f>
        <v>#N/A</v>
      </c>
      <c r="H42" s="112" t="e">
        <f t="shared" ca="1" si="36"/>
        <v>#N/A</v>
      </c>
      <c r="I42" s="112" t="e">
        <f t="shared" ca="1" si="36"/>
        <v>#N/A</v>
      </c>
      <c r="J42" s="112" t="e">
        <f t="shared" ca="1" si="36"/>
        <v>#N/A</v>
      </c>
      <c r="K42" s="112" t="e">
        <f t="shared" ca="1" si="36"/>
        <v>#N/A</v>
      </c>
      <c r="L42" s="112" t="e">
        <f t="shared" ca="1" si="36"/>
        <v>#N/A</v>
      </c>
      <c r="M42" s="111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25">
      <c r="A43" t="s">
        <v>15</v>
      </c>
      <c r="B43">
        <f t="shared" si="30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 t="e">
        <f t="shared" ref="E43:F43" ca="1" si="44">D43-(D43-$G43)/($G$1-D$1)</f>
        <v>#N/A</v>
      </c>
      <c r="F43" s="114" t="e">
        <f t="shared" ca="1" si="44"/>
        <v>#N/A</v>
      </c>
      <c r="G43" s="111" t="e">
        <f ca="1">INDEX(OFFSET(_summary!$T$26,0,MATCH(MID(CELL("filename",$A$1),FIND("]",CELL("filename",$A$1))+1,255),_summary!$U$25:$AI$25,0),140,1),MATCH($A43,_summary!$U$26:$U$54,0))</f>
        <v>#N/A</v>
      </c>
      <c r="H43" s="112" t="e">
        <f t="shared" ca="1" si="36"/>
        <v>#N/A</v>
      </c>
      <c r="I43" s="112" t="e">
        <f t="shared" ca="1" si="36"/>
        <v>#N/A</v>
      </c>
      <c r="J43" s="112" t="e">
        <f t="shared" ca="1" si="36"/>
        <v>#N/A</v>
      </c>
      <c r="K43" s="112" t="e">
        <f t="shared" ca="1" si="36"/>
        <v>#N/A</v>
      </c>
      <c r="L43" s="112" t="e">
        <f t="shared" ca="1" si="36"/>
        <v>#N/A</v>
      </c>
      <c r="M43" s="111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25">
      <c r="A44" t="s">
        <v>18</v>
      </c>
      <c r="B44">
        <f t="shared" si="30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 t="e">
        <f t="shared" ref="E44:F44" ca="1" si="45">D44-(D44-$G44)/($G$1-D$1)</f>
        <v>#N/A</v>
      </c>
      <c r="F44" s="114" t="e">
        <f t="shared" ca="1" si="45"/>
        <v>#N/A</v>
      </c>
      <c r="G44" s="111" t="e">
        <f ca="1">INDEX(OFFSET(_summary!$T$26,0,MATCH(MID(CELL("filename",$A$1),FIND("]",CELL("filename",$A$1))+1,255),_summary!$U$25:$AI$25,0),140,1),MATCH($A44,_summary!$U$26:$U$54,0))</f>
        <v>#N/A</v>
      </c>
      <c r="H44" s="112" t="e">
        <f t="shared" ca="1" si="36"/>
        <v>#N/A</v>
      </c>
      <c r="I44" s="112" t="e">
        <f t="shared" ca="1" si="36"/>
        <v>#N/A</v>
      </c>
      <c r="J44" s="112" t="e">
        <f t="shared" ca="1" si="36"/>
        <v>#N/A</v>
      </c>
      <c r="K44" s="112" t="e">
        <f t="shared" ca="1" si="36"/>
        <v>#N/A</v>
      </c>
      <c r="L44" s="112" t="e">
        <f t="shared" ca="1" si="36"/>
        <v>#N/A</v>
      </c>
      <c r="M44" s="111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25">
      <c r="A45" t="s">
        <v>5</v>
      </c>
      <c r="B45">
        <f t="shared" si="30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 t="e">
        <f t="shared" ref="E45:F45" ca="1" si="46">D45-(D45-$G45)/($G$1-D$1)</f>
        <v>#N/A</v>
      </c>
      <c r="F45" s="114" t="e">
        <f t="shared" ca="1" si="46"/>
        <v>#N/A</v>
      </c>
      <c r="G45" s="111" t="e">
        <f ca="1">INDEX(OFFSET(_summary!$T$26,0,MATCH(MID(CELL("filename",$A$1),FIND("]",CELL("filename",$A$1))+1,255),_summary!$U$25:$AI$25,0),140,1),MATCH($A45,_summary!$U$26:$U$54,0))</f>
        <v>#N/A</v>
      </c>
      <c r="H45" s="112" t="e">
        <f t="shared" ca="1" si="36"/>
        <v>#N/A</v>
      </c>
      <c r="I45" s="112" t="e">
        <f t="shared" ca="1" si="36"/>
        <v>#N/A</v>
      </c>
      <c r="J45" s="112" t="e">
        <f t="shared" ca="1" si="36"/>
        <v>#N/A</v>
      </c>
      <c r="K45" s="112" t="e">
        <f t="shared" ca="1" si="36"/>
        <v>#N/A</v>
      </c>
      <c r="L45" s="112" t="e">
        <f t="shared" ca="1" si="36"/>
        <v>#N/A</v>
      </c>
      <c r="M45" s="111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25">
      <c r="A46" t="s">
        <v>23</v>
      </c>
      <c r="B46">
        <f t="shared" si="30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 t="e">
        <f t="shared" ref="E46:F46" ca="1" si="47">D46-(D46-$G46)/($G$1-D$1)</f>
        <v>#N/A</v>
      </c>
      <c r="F46" s="114" t="e">
        <f t="shared" ca="1" si="47"/>
        <v>#N/A</v>
      </c>
      <c r="G46" s="111" t="e">
        <f ca="1">INDEX(OFFSET(_summary!$T$26,0,MATCH(MID(CELL("filename",$A$1),FIND("]",CELL("filename",$A$1))+1,255),_summary!$U$25:$AI$25,0),140,1),MATCH($A46,_summary!$U$26:$U$54,0))</f>
        <v>#N/A</v>
      </c>
      <c r="H46" s="112" t="e">
        <f t="shared" ca="1" si="36"/>
        <v>#N/A</v>
      </c>
      <c r="I46" s="112" t="e">
        <f t="shared" ca="1" si="36"/>
        <v>#N/A</v>
      </c>
      <c r="J46" s="112" t="e">
        <f t="shared" ca="1" si="36"/>
        <v>#N/A</v>
      </c>
      <c r="K46" s="112" t="e">
        <f t="shared" ca="1" si="36"/>
        <v>#N/A</v>
      </c>
      <c r="L46" s="112" t="e">
        <f t="shared" ca="1" si="36"/>
        <v>#N/A</v>
      </c>
      <c r="M46" s="111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25">
      <c r="A47" t="s">
        <v>24</v>
      </c>
      <c r="B47">
        <f t="shared" si="30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 t="e">
        <f t="shared" ref="E47:F47" ca="1" si="48">D47-(D47-$G47)/($G$1-D$1)</f>
        <v>#N/A</v>
      </c>
      <c r="F47" s="114" t="e">
        <f t="shared" ca="1" si="48"/>
        <v>#N/A</v>
      </c>
      <c r="G47" s="111" t="e">
        <f ca="1">INDEX(OFFSET(_summary!$T$26,0,MATCH(MID(CELL("filename",$A$1),FIND("]",CELL("filename",$A$1))+1,255),_summary!$U$25:$AI$25,0),140,1),MATCH($A47,_summary!$U$26:$U$54,0))</f>
        <v>#N/A</v>
      </c>
      <c r="H47" s="112" t="e">
        <f t="shared" ca="1" si="36"/>
        <v>#N/A</v>
      </c>
      <c r="I47" s="112" t="e">
        <f t="shared" ca="1" si="36"/>
        <v>#N/A</v>
      </c>
      <c r="J47" s="112" t="e">
        <f t="shared" ca="1" si="36"/>
        <v>#N/A</v>
      </c>
      <c r="K47" s="112" t="e">
        <f t="shared" ca="1" si="36"/>
        <v>#N/A</v>
      </c>
      <c r="L47" s="112" t="e">
        <f t="shared" ca="1" si="36"/>
        <v>#N/A</v>
      </c>
      <c r="M47" s="111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25">
      <c r="A48" t="s">
        <v>27</v>
      </c>
      <c r="B48">
        <f t="shared" si="30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 t="e">
        <f t="shared" ref="E48:F48" ca="1" si="49">D48-(D48-$G48)/($G$1-D$1)</f>
        <v>#N/A</v>
      </c>
      <c r="F48" s="114" t="e">
        <f t="shared" ca="1" si="49"/>
        <v>#N/A</v>
      </c>
      <c r="G48" s="111" t="e">
        <f ca="1">INDEX(OFFSET(_summary!$T$26,0,MATCH(MID(CELL("filename",$A$1),FIND("]",CELL("filename",$A$1))+1,255),_summary!$U$25:$AI$25,0),140,1),MATCH($A48,_summary!$U$26:$U$54,0))</f>
        <v>#N/A</v>
      </c>
      <c r="H48" s="112" t="e">
        <f t="shared" ca="1" si="36"/>
        <v>#N/A</v>
      </c>
      <c r="I48" s="112" t="e">
        <f t="shared" ca="1" si="36"/>
        <v>#N/A</v>
      </c>
      <c r="J48" s="112" t="e">
        <f t="shared" ca="1" si="36"/>
        <v>#N/A</v>
      </c>
      <c r="K48" s="112" t="e">
        <f t="shared" ca="1" si="36"/>
        <v>#N/A</v>
      </c>
      <c r="L48" s="112" t="e">
        <f t="shared" ca="1" si="36"/>
        <v>#N/A</v>
      </c>
      <c r="M48" s="111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25">
      <c r="A49" t="s">
        <v>29</v>
      </c>
      <c r="B49">
        <f t="shared" si="30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 t="e">
        <f t="shared" ref="E49:F49" ca="1" si="50">D49-(D49-$G49)/($G$1-D$1)</f>
        <v>#N/A</v>
      </c>
      <c r="F49" s="114" t="e">
        <f t="shared" ca="1" si="50"/>
        <v>#N/A</v>
      </c>
      <c r="G49" s="111" t="e">
        <f ca="1">INDEX(OFFSET(_summary!$T$26,0,MATCH(MID(CELL("filename",$A$1),FIND("]",CELL("filename",$A$1))+1,255),_summary!$U$25:$AI$25,0),140,1),MATCH($A49,_summary!$U$26:$U$54,0))</f>
        <v>#N/A</v>
      </c>
      <c r="H49" s="112" t="e">
        <f t="shared" ca="1" si="36"/>
        <v>#N/A</v>
      </c>
      <c r="I49" s="112" t="e">
        <f t="shared" ca="1" si="36"/>
        <v>#N/A</v>
      </c>
      <c r="J49" s="112" t="e">
        <f t="shared" ca="1" si="36"/>
        <v>#N/A</v>
      </c>
      <c r="K49" s="112" t="e">
        <f t="shared" ca="1" si="36"/>
        <v>#N/A</v>
      </c>
      <c r="L49" s="112" t="e">
        <f t="shared" ca="1" si="36"/>
        <v>#N/A</v>
      </c>
      <c r="M49" s="111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25">
      <c r="A50" t="s">
        <v>8</v>
      </c>
      <c r="B50">
        <f t="shared" si="30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 t="e">
        <f t="shared" ref="E50:F50" ca="1" si="51">D50-(D50-$G50)/($G$1-D$1)</f>
        <v>#N/A</v>
      </c>
      <c r="F50" s="114" t="e">
        <f t="shared" ca="1" si="51"/>
        <v>#N/A</v>
      </c>
      <c r="G50" s="111" t="e">
        <f ca="1">INDEX(OFFSET(_summary!$T$26,0,MATCH(MID(CELL("filename",$A$1),FIND("]",CELL("filename",$A$1))+1,255),_summary!$U$25:$AI$25,0),140,1),MATCH($A50,_summary!$U$26:$U$54,0))</f>
        <v>#N/A</v>
      </c>
      <c r="H50" s="112" t="e">
        <f t="shared" ca="1" si="36"/>
        <v>#N/A</v>
      </c>
      <c r="I50" s="112" t="e">
        <f t="shared" ca="1" si="36"/>
        <v>#N/A</v>
      </c>
      <c r="J50" s="112" t="e">
        <f t="shared" ca="1" si="36"/>
        <v>#N/A</v>
      </c>
      <c r="K50" s="112" t="e">
        <f t="shared" ca="1" si="36"/>
        <v>#N/A</v>
      </c>
      <c r="L50" s="112" t="e">
        <f t="shared" ca="1" si="36"/>
        <v>#N/A</v>
      </c>
      <c r="M50" s="111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25">
      <c r="A51" t="s">
        <v>6</v>
      </c>
      <c r="B51">
        <f t="shared" si="30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 t="e">
        <f t="shared" ref="E51:F51" ca="1" si="52">D51-(D51-$G51)/($G$1-D$1)</f>
        <v>#N/A</v>
      </c>
      <c r="F51" s="114" t="e">
        <f t="shared" ca="1" si="52"/>
        <v>#N/A</v>
      </c>
      <c r="G51" s="111" t="e">
        <f ca="1">INDEX(OFFSET(_summary!$T$26,0,MATCH(MID(CELL("filename",$A$1),FIND("]",CELL("filename",$A$1))+1,255),_summary!$U$25:$AI$25,0),140,1),MATCH($A51,_summary!$U$26:$U$54,0))</f>
        <v>#N/A</v>
      </c>
      <c r="H51" s="112" t="e">
        <f t="shared" ref="H51:L66" ca="1" si="53">G51-5*(G51-$M51)/($M$1-G$1)</f>
        <v>#N/A</v>
      </c>
      <c r="I51" s="112" t="e">
        <f t="shared" ca="1" si="53"/>
        <v>#N/A</v>
      </c>
      <c r="J51" s="112" t="e">
        <f t="shared" ca="1" si="53"/>
        <v>#N/A</v>
      </c>
      <c r="K51" s="112" t="e">
        <f t="shared" ca="1" si="53"/>
        <v>#N/A</v>
      </c>
      <c r="L51" s="112" t="e">
        <f t="shared" ca="1" si="53"/>
        <v>#N/A</v>
      </c>
      <c r="M51" s="111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25">
      <c r="A52" t="s">
        <v>21</v>
      </c>
      <c r="B52">
        <f t="shared" si="30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 t="e">
        <f t="shared" ref="E52:F52" ca="1" si="54">D52-(D52-$G52)/($G$1-D$1)</f>
        <v>#N/A</v>
      </c>
      <c r="F52" s="114" t="e">
        <f t="shared" ca="1" si="54"/>
        <v>#N/A</v>
      </c>
      <c r="G52" s="111" t="e">
        <f ca="1">INDEX(OFFSET(_summary!$T$26,0,MATCH(MID(CELL("filename",$A$1),FIND("]",CELL("filename",$A$1))+1,255),_summary!$U$25:$AI$25,0),140,1),MATCH($A52,_summary!$U$26:$U$54,0))</f>
        <v>#N/A</v>
      </c>
      <c r="H52" s="112" t="e">
        <f t="shared" ca="1" si="53"/>
        <v>#N/A</v>
      </c>
      <c r="I52" s="112" t="e">
        <f t="shared" ca="1" si="53"/>
        <v>#N/A</v>
      </c>
      <c r="J52" s="112" t="e">
        <f t="shared" ca="1" si="53"/>
        <v>#N/A</v>
      </c>
      <c r="K52" s="112" t="e">
        <f t="shared" ca="1" si="53"/>
        <v>#N/A</v>
      </c>
      <c r="L52" s="112" t="e">
        <f t="shared" ca="1" si="53"/>
        <v>#N/A</v>
      </c>
      <c r="M52" s="111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25">
      <c r="A53" t="s">
        <v>10</v>
      </c>
      <c r="B53">
        <f t="shared" si="30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 t="e">
        <f t="shared" ref="E53:F53" ca="1" si="55">D53-(D53-$G53)/($G$1-D$1)</f>
        <v>#N/A</v>
      </c>
      <c r="F53" s="114" t="e">
        <f t="shared" ca="1" si="55"/>
        <v>#N/A</v>
      </c>
      <c r="G53" s="111" t="e">
        <f ca="1">INDEX(OFFSET(_summary!$T$26,0,MATCH(MID(CELL("filename",$A$1),FIND("]",CELL("filename",$A$1))+1,255),_summary!$U$25:$AI$25,0),140,1),MATCH($A53,_summary!$U$26:$U$54,0))</f>
        <v>#N/A</v>
      </c>
      <c r="H53" s="112" t="e">
        <f t="shared" ca="1" si="53"/>
        <v>#N/A</v>
      </c>
      <c r="I53" s="112" t="e">
        <f t="shared" ca="1" si="53"/>
        <v>#N/A</v>
      </c>
      <c r="J53" s="112" t="e">
        <f t="shared" ca="1" si="53"/>
        <v>#N/A</v>
      </c>
      <c r="K53" s="112" t="e">
        <f t="shared" ca="1" si="53"/>
        <v>#N/A</v>
      </c>
      <c r="L53" s="112" t="e">
        <f t="shared" ca="1" si="53"/>
        <v>#N/A</v>
      </c>
      <c r="M53" s="111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25">
      <c r="A54" t="s">
        <v>20</v>
      </c>
      <c r="B54">
        <f t="shared" si="30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 t="e">
        <f t="shared" ref="E54:F54" ca="1" si="56">D54-(D54-$G54)/($G$1-D$1)</f>
        <v>#N/A</v>
      </c>
      <c r="F54" s="114" t="e">
        <f t="shared" ca="1" si="56"/>
        <v>#N/A</v>
      </c>
      <c r="G54" s="111" t="e">
        <f ca="1">INDEX(OFFSET(_summary!$T$26,0,MATCH(MID(CELL("filename",$A$1),FIND("]",CELL("filename",$A$1))+1,255),_summary!$U$25:$AI$25,0),140,1),MATCH($A54,_summary!$U$26:$U$54,0))</f>
        <v>#N/A</v>
      </c>
      <c r="H54" s="112" t="e">
        <f t="shared" ca="1" si="53"/>
        <v>#N/A</v>
      </c>
      <c r="I54" s="112" t="e">
        <f t="shared" ca="1" si="53"/>
        <v>#N/A</v>
      </c>
      <c r="J54" s="112" t="e">
        <f t="shared" ca="1" si="53"/>
        <v>#N/A</v>
      </c>
      <c r="K54" s="112" t="e">
        <f t="shared" ca="1" si="53"/>
        <v>#N/A</v>
      </c>
      <c r="L54" s="112" t="e">
        <f t="shared" ca="1" si="53"/>
        <v>#N/A</v>
      </c>
      <c r="M54" s="111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25">
      <c r="A55" t="s">
        <v>26</v>
      </c>
      <c r="B55">
        <f t="shared" si="30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 t="e">
        <f t="shared" ref="E55:F55" ca="1" si="57">D55-(D55-$G55)/($G$1-D$1)</f>
        <v>#N/A</v>
      </c>
      <c r="F55" s="114" t="e">
        <f t="shared" ca="1" si="57"/>
        <v>#N/A</v>
      </c>
      <c r="G55" s="111" t="e">
        <f ca="1">INDEX(OFFSET(_summary!$T$26,0,MATCH(MID(CELL("filename",$A$1),FIND("]",CELL("filename",$A$1))+1,255),_summary!$U$25:$AI$25,0),140,1),MATCH($A55,_summary!$U$26:$U$54,0))</f>
        <v>#N/A</v>
      </c>
      <c r="H55" s="112" t="e">
        <f t="shared" ca="1" si="53"/>
        <v>#N/A</v>
      </c>
      <c r="I55" s="112" t="e">
        <f t="shared" ca="1" si="53"/>
        <v>#N/A</v>
      </c>
      <c r="J55" s="112" t="e">
        <f t="shared" ca="1" si="53"/>
        <v>#N/A</v>
      </c>
      <c r="K55" s="112" t="e">
        <f t="shared" ca="1" si="53"/>
        <v>#N/A</v>
      </c>
      <c r="L55" s="112" t="e">
        <f t="shared" ca="1" si="53"/>
        <v>#N/A</v>
      </c>
      <c r="M55" s="111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25">
      <c r="A56" t="s">
        <v>7</v>
      </c>
      <c r="B56">
        <f t="shared" si="30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 t="e">
        <f t="shared" ref="E56:F56" ca="1" si="58">D56-(D56-$G56)/($G$1-D$1)</f>
        <v>#N/A</v>
      </c>
      <c r="F56" s="114" t="e">
        <f t="shared" ca="1" si="58"/>
        <v>#N/A</v>
      </c>
      <c r="G56" s="111" t="e">
        <f ca="1">INDEX(OFFSET(_summary!$T$26,0,MATCH(MID(CELL("filename",$A$1),FIND("]",CELL("filename",$A$1))+1,255),_summary!$U$25:$AI$25,0),140,1),MATCH($A56,_summary!$U$26:$U$54,0))</f>
        <v>#N/A</v>
      </c>
      <c r="H56" s="112" t="e">
        <f t="shared" ca="1" si="53"/>
        <v>#N/A</v>
      </c>
      <c r="I56" s="112" t="e">
        <f t="shared" ca="1" si="53"/>
        <v>#N/A</v>
      </c>
      <c r="J56" s="112" t="e">
        <f t="shared" ca="1" si="53"/>
        <v>#N/A</v>
      </c>
      <c r="K56" s="112" t="e">
        <f t="shared" ca="1" si="53"/>
        <v>#N/A</v>
      </c>
      <c r="L56" s="112" t="e">
        <f t="shared" ca="1" si="53"/>
        <v>#N/A</v>
      </c>
      <c r="M56" s="111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25">
      <c r="A57" t="s">
        <v>9</v>
      </c>
      <c r="B57">
        <f t="shared" si="30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 t="e">
        <f t="shared" ref="E57:F57" ca="1" si="59">D57-(D57-$G57)/($G$1-D$1)</f>
        <v>#N/A</v>
      </c>
      <c r="F57" s="114" t="e">
        <f t="shared" ca="1" si="59"/>
        <v>#N/A</v>
      </c>
      <c r="G57" s="111" t="e">
        <f ca="1">INDEX(OFFSET(_summary!$T$26,0,MATCH(MID(CELL("filename",$A$1),FIND("]",CELL("filename",$A$1))+1,255),_summary!$U$25:$AI$25,0),140,1),MATCH($A57,_summary!$U$26:$U$54,0))</f>
        <v>#N/A</v>
      </c>
      <c r="H57" s="112" t="e">
        <f t="shared" ca="1" si="53"/>
        <v>#N/A</v>
      </c>
      <c r="I57" s="112" t="e">
        <f t="shared" ca="1" si="53"/>
        <v>#N/A</v>
      </c>
      <c r="J57" s="112" t="e">
        <f t="shared" ca="1" si="53"/>
        <v>#N/A</v>
      </c>
      <c r="K57" s="112" t="e">
        <f t="shared" ca="1" si="53"/>
        <v>#N/A</v>
      </c>
      <c r="L57" s="112" t="e">
        <f t="shared" ca="1" si="53"/>
        <v>#N/A</v>
      </c>
      <c r="M57" s="111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25">
      <c r="A58" t="s">
        <v>14</v>
      </c>
      <c r="B58">
        <f t="shared" si="30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 t="e">
        <f t="shared" ref="E58:F58" ca="1" si="60">D58-(D58-$G58)/($G$1-D$1)</f>
        <v>#N/A</v>
      </c>
      <c r="F58" s="114" t="e">
        <f t="shared" ca="1" si="60"/>
        <v>#N/A</v>
      </c>
      <c r="G58" s="111" t="e">
        <f ca="1">INDEX(OFFSET(_summary!$T$26,0,MATCH(MID(CELL("filename",$A$1),FIND("]",CELL("filename",$A$1))+1,255),_summary!$U$25:$AI$25,0),140,1),MATCH($A58,_summary!$U$26:$U$54,0))</f>
        <v>#N/A</v>
      </c>
      <c r="H58" s="112" t="e">
        <f t="shared" ca="1" si="53"/>
        <v>#N/A</v>
      </c>
      <c r="I58" s="112" t="e">
        <f t="shared" ca="1" si="53"/>
        <v>#N/A</v>
      </c>
      <c r="J58" s="112" t="e">
        <f t="shared" ca="1" si="53"/>
        <v>#N/A</v>
      </c>
      <c r="K58" s="112" t="e">
        <f t="shared" ca="1" si="53"/>
        <v>#N/A</v>
      </c>
      <c r="L58" s="112" t="e">
        <f t="shared" ca="1" si="53"/>
        <v>#N/A</v>
      </c>
      <c r="M58" s="111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25">
      <c r="A59" t="s">
        <v>4</v>
      </c>
      <c r="B59">
        <f t="shared" si="30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 t="e">
        <f t="shared" ref="E59:F59" ca="1" si="61">D59-(D59-$G59)/($G$1-D$1)</f>
        <v>#N/A</v>
      </c>
      <c r="F59" s="114" t="e">
        <f t="shared" ca="1" si="61"/>
        <v>#N/A</v>
      </c>
      <c r="G59" s="111" t="e">
        <f ca="1">INDEX(OFFSET(_summary!$T$26,0,MATCH(MID(CELL("filename",$A$1),FIND("]",CELL("filename",$A$1))+1,255),_summary!$U$25:$AI$25,0),140,1),MATCH($A59,_summary!$U$26:$U$54,0))</f>
        <v>#N/A</v>
      </c>
      <c r="H59" s="112" t="e">
        <f t="shared" ca="1" si="53"/>
        <v>#N/A</v>
      </c>
      <c r="I59" s="112" t="e">
        <f t="shared" ca="1" si="53"/>
        <v>#N/A</v>
      </c>
      <c r="J59" s="112" t="e">
        <f t="shared" ca="1" si="53"/>
        <v>#N/A</v>
      </c>
      <c r="K59" s="112" t="e">
        <f t="shared" ca="1" si="53"/>
        <v>#N/A</v>
      </c>
      <c r="L59" s="112" t="e">
        <f t="shared" ca="1" si="53"/>
        <v>#N/A</v>
      </c>
      <c r="M59" s="111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25">
      <c r="A60" t="s">
        <v>12</v>
      </c>
      <c r="B60">
        <f t="shared" si="30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 t="e">
        <f t="shared" ref="E60:F60" ca="1" si="62">D60-(D60-$G60)/($G$1-D$1)</f>
        <v>#N/A</v>
      </c>
      <c r="F60" s="114" t="e">
        <f t="shared" ca="1" si="62"/>
        <v>#N/A</v>
      </c>
      <c r="G60" s="111" t="e">
        <f ca="1">INDEX(OFFSET(_summary!$T$26,0,MATCH(MID(CELL("filename",$A$1),FIND("]",CELL("filename",$A$1))+1,255),_summary!$U$25:$AI$25,0),140,1),MATCH($A60,_summary!$U$26:$U$54,0))</f>
        <v>#N/A</v>
      </c>
      <c r="H60" s="112" t="e">
        <f t="shared" ca="1" si="53"/>
        <v>#N/A</v>
      </c>
      <c r="I60" s="112" t="e">
        <f t="shared" ca="1" si="53"/>
        <v>#N/A</v>
      </c>
      <c r="J60" s="112" t="e">
        <f t="shared" ca="1" si="53"/>
        <v>#N/A</v>
      </c>
      <c r="K60" s="112" t="e">
        <f t="shared" ca="1" si="53"/>
        <v>#N/A</v>
      </c>
      <c r="L60" s="112" t="e">
        <f t="shared" ca="1" si="53"/>
        <v>#N/A</v>
      </c>
      <c r="M60" s="111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25">
      <c r="A61" t="s">
        <v>1</v>
      </c>
      <c r="B61">
        <f t="shared" si="30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 t="e">
        <f t="shared" ref="E61:F61" ca="1" si="63">D61-(D61-$G61)/($G$1-D$1)</f>
        <v>#N/A</v>
      </c>
      <c r="F61" s="114" t="e">
        <f t="shared" ca="1" si="63"/>
        <v>#N/A</v>
      </c>
      <c r="G61" s="111" t="e">
        <f ca="1">INDEX(OFFSET(_summary!$T$26,0,MATCH(MID(CELL("filename",$A$1),FIND("]",CELL("filename",$A$1))+1,255),_summary!$U$25:$AI$25,0),140,1),MATCH($A61,_summary!$U$26:$U$54,0))</f>
        <v>#N/A</v>
      </c>
      <c r="H61" s="112" t="e">
        <f t="shared" ca="1" si="53"/>
        <v>#N/A</v>
      </c>
      <c r="I61" s="112" t="e">
        <f t="shared" ca="1" si="53"/>
        <v>#N/A</v>
      </c>
      <c r="J61" s="112" t="e">
        <f t="shared" ca="1" si="53"/>
        <v>#N/A</v>
      </c>
      <c r="K61" s="112" t="e">
        <f t="shared" ca="1" si="53"/>
        <v>#N/A</v>
      </c>
      <c r="L61" s="112" t="e">
        <f t="shared" ca="1" si="53"/>
        <v>#N/A</v>
      </c>
      <c r="M61" s="111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25">
      <c r="A62" t="s">
        <v>19</v>
      </c>
      <c r="B62">
        <f t="shared" si="30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 t="e">
        <f t="shared" ref="E62:F62" ca="1" si="64">D62-(D62-$G62)/($G$1-D$1)</f>
        <v>#N/A</v>
      </c>
      <c r="F62" s="114" t="e">
        <f t="shared" ca="1" si="64"/>
        <v>#N/A</v>
      </c>
      <c r="G62" s="111" t="e">
        <f ca="1">INDEX(OFFSET(_summary!$T$26,0,MATCH(MID(CELL("filename",$A$1),FIND("]",CELL("filename",$A$1))+1,255),_summary!$U$25:$AI$25,0),140,1),MATCH($A62,_summary!$U$26:$U$54,0))</f>
        <v>#N/A</v>
      </c>
      <c r="H62" s="112" t="e">
        <f t="shared" ca="1" si="53"/>
        <v>#N/A</v>
      </c>
      <c r="I62" s="112" t="e">
        <f t="shared" ca="1" si="53"/>
        <v>#N/A</v>
      </c>
      <c r="J62" s="112" t="e">
        <f t="shared" ca="1" si="53"/>
        <v>#N/A</v>
      </c>
      <c r="K62" s="112" t="e">
        <f t="shared" ca="1" si="53"/>
        <v>#N/A</v>
      </c>
      <c r="L62" s="112" t="e">
        <f t="shared" ca="1" si="53"/>
        <v>#N/A</v>
      </c>
      <c r="M62" s="111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25">
      <c r="A63" t="s">
        <v>22</v>
      </c>
      <c r="B63">
        <f t="shared" si="30"/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 t="e">
        <f t="shared" ref="E63:F63" ca="1" si="65">D63-(D63-$G63)/($G$1-D$1)</f>
        <v>#N/A</v>
      </c>
      <c r="F63" s="114" t="e">
        <f t="shared" ca="1" si="65"/>
        <v>#N/A</v>
      </c>
      <c r="G63" s="111" t="e">
        <f ca="1">INDEX(OFFSET(_summary!$T$26,0,MATCH(MID(CELL("filename",$A$1),FIND("]",CELL("filename",$A$1))+1,255),_summary!$U$25:$AI$25,0),140,1),MATCH($A63,_summary!$U$26:$U$54,0))</f>
        <v>#N/A</v>
      </c>
      <c r="H63" s="112" t="e">
        <f t="shared" ca="1" si="53"/>
        <v>#N/A</v>
      </c>
      <c r="I63" s="112" t="e">
        <f t="shared" ca="1" si="53"/>
        <v>#N/A</v>
      </c>
      <c r="J63" s="112" t="e">
        <f t="shared" ca="1" si="53"/>
        <v>#N/A</v>
      </c>
      <c r="K63" s="112" t="e">
        <f t="shared" ca="1" si="53"/>
        <v>#N/A</v>
      </c>
      <c r="L63" s="112" t="e">
        <f t="shared" ca="1" si="53"/>
        <v>#N/A</v>
      </c>
      <c r="M63" s="111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25">
      <c r="A64" t="s">
        <v>28</v>
      </c>
      <c r="B64">
        <f t="shared" si="30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 t="e">
        <f t="shared" ref="E64:F64" ca="1" si="66">D64-(D64-$G64)/($G$1-D$1)</f>
        <v>#N/A</v>
      </c>
      <c r="F64" s="114" t="e">
        <f t="shared" ca="1" si="66"/>
        <v>#N/A</v>
      </c>
      <c r="G64" s="111" t="e">
        <f ca="1">INDEX(OFFSET(_summary!$T$26,0,MATCH(MID(CELL("filename",$A$1),FIND("]",CELL("filename",$A$1))+1,255),_summary!$U$25:$AI$25,0),140,1),MATCH($A64,_summary!$U$26:$U$54,0))</f>
        <v>#N/A</v>
      </c>
      <c r="H64" s="112" t="e">
        <f t="shared" ca="1" si="53"/>
        <v>#N/A</v>
      </c>
      <c r="I64" s="112" t="e">
        <f t="shared" ca="1" si="53"/>
        <v>#N/A</v>
      </c>
      <c r="J64" s="112" t="e">
        <f t="shared" ca="1" si="53"/>
        <v>#N/A</v>
      </c>
      <c r="K64" s="112" t="e">
        <f t="shared" ca="1" si="53"/>
        <v>#N/A</v>
      </c>
      <c r="L64" s="112" t="e">
        <f t="shared" ca="1" si="53"/>
        <v>#N/A</v>
      </c>
      <c r="M64" s="111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25">
      <c r="A65" t="s">
        <v>13</v>
      </c>
      <c r="B65">
        <f t="shared" si="30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 t="e">
        <f t="shared" ref="E65:F65" ca="1" si="67">D65-(D65-$G65)/($G$1-D$1)</f>
        <v>#N/A</v>
      </c>
      <c r="F65" s="114" t="e">
        <f t="shared" ca="1" si="67"/>
        <v>#N/A</v>
      </c>
      <c r="G65" s="111" t="e">
        <f ca="1">INDEX(OFFSET(_summary!$T$26,0,MATCH(MID(CELL("filename",$A$1),FIND("]",CELL("filename",$A$1))+1,255),_summary!$U$25:$AI$25,0),140,1),MATCH($A65,_summary!$U$26:$U$54,0))</f>
        <v>#N/A</v>
      </c>
      <c r="H65" s="112" t="e">
        <f t="shared" ca="1" si="53"/>
        <v>#N/A</v>
      </c>
      <c r="I65" s="112" t="e">
        <f t="shared" ca="1" si="53"/>
        <v>#N/A</v>
      </c>
      <c r="J65" s="112" t="e">
        <f t="shared" ca="1" si="53"/>
        <v>#N/A</v>
      </c>
      <c r="K65" s="112" t="e">
        <f t="shared" ca="1" si="53"/>
        <v>#N/A</v>
      </c>
      <c r="L65" s="112" t="e">
        <f t="shared" ca="1" si="53"/>
        <v>#N/A</v>
      </c>
      <c r="M65" s="111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25">
      <c r="A66" t="s">
        <v>17</v>
      </c>
      <c r="B66">
        <f t="shared" si="30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 t="e">
        <f t="shared" ref="E66:F66" ca="1" si="68">D66-(D66-$G66)/($G$1-D$1)</f>
        <v>#N/A</v>
      </c>
      <c r="F66" s="114" t="e">
        <f t="shared" ca="1" si="68"/>
        <v>#N/A</v>
      </c>
      <c r="G66" s="111" t="e">
        <f ca="1">INDEX(OFFSET(_summary!$T$26,0,MATCH(MID(CELL("filename",$A$1),FIND("]",CELL("filename",$A$1))+1,255),_summary!$U$25:$AI$25,0),140,1),MATCH($A66,_summary!$U$26:$U$54,0))</f>
        <v>#N/A</v>
      </c>
      <c r="H66" s="112" t="e">
        <f t="shared" ca="1" si="53"/>
        <v>#N/A</v>
      </c>
      <c r="I66" s="112" t="e">
        <f t="shared" ca="1" si="53"/>
        <v>#N/A</v>
      </c>
      <c r="J66" s="112" t="e">
        <f t="shared" ca="1" si="53"/>
        <v>#N/A</v>
      </c>
      <c r="K66" s="112" t="e">
        <f t="shared" ca="1" si="53"/>
        <v>#N/A</v>
      </c>
      <c r="L66" s="112" t="e">
        <f t="shared" ca="1" si="53"/>
        <v>#N/A</v>
      </c>
      <c r="M66" s="111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25">
      <c r="A67" t="s">
        <v>25</v>
      </c>
      <c r="B67">
        <f t="shared" si="30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 t="e">
        <f t="shared" ref="E67:F67" ca="1" si="69">D67-(D67-$G67)/($G$1-D$1)</f>
        <v>#N/A</v>
      </c>
      <c r="F67" s="114" t="e">
        <f t="shared" ca="1" si="69"/>
        <v>#N/A</v>
      </c>
      <c r="G67" s="111" t="e">
        <f ca="1">INDEX(OFFSET(_summary!$T$26,0,MATCH(MID(CELL("filename",$A$1),FIND("]",CELL("filename",$A$1))+1,255),_summary!$U$25:$AI$25,0),140,1),MATCH($A67,_summary!$U$26:$U$54,0))</f>
        <v>#N/A</v>
      </c>
      <c r="H67" s="112" t="e">
        <f t="shared" ref="H67:L82" ca="1" si="70">G67-5*(G67-$M67)/($M$1-G$1)</f>
        <v>#N/A</v>
      </c>
      <c r="I67" s="112" t="e">
        <f t="shared" ca="1" si="70"/>
        <v>#N/A</v>
      </c>
      <c r="J67" s="112" t="e">
        <f t="shared" ca="1" si="70"/>
        <v>#N/A</v>
      </c>
      <c r="K67" s="112" t="e">
        <f t="shared" ca="1" si="70"/>
        <v>#N/A</v>
      </c>
      <c r="L67" s="112" t="e">
        <f t="shared" ca="1" si="70"/>
        <v>#N/A</v>
      </c>
      <c r="M67" s="111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25">
      <c r="A68" t="s">
        <v>11</v>
      </c>
      <c r="B68">
        <f t="shared" si="30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 t="e">
        <f t="shared" ref="E68:F68" ca="1" si="71">D68-(D68-$G68)/($G$1-D$1)</f>
        <v>#N/A</v>
      </c>
      <c r="F68" s="114" t="e">
        <f t="shared" ca="1" si="71"/>
        <v>#N/A</v>
      </c>
      <c r="G68" s="111" t="e">
        <f ca="1">INDEX(OFFSET(_summary!$T$26,0,MATCH(MID(CELL("filename",$A$1),FIND("]",CELL("filename",$A$1))+1,255),_summary!$U$25:$AI$25,0),140,1),MATCH($A68,_summary!$U$26:$U$54,0))</f>
        <v>#N/A</v>
      </c>
      <c r="H68" s="112" t="e">
        <f t="shared" ca="1" si="70"/>
        <v>#N/A</v>
      </c>
      <c r="I68" s="112" t="e">
        <f t="shared" ca="1" si="70"/>
        <v>#N/A</v>
      </c>
      <c r="J68" s="112" t="e">
        <f t="shared" ca="1" si="70"/>
        <v>#N/A</v>
      </c>
      <c r="K68" s="112" t="e">
        <f t="shared" ca="1" si="70"/>
        <v>#N/A</v>
      </c>
      <c r="L68" s="112" t="e">
        <f t="shared" ca="1" si="70"/>
        <v>#N/A</v>
      </c>
      <c r="M68" s="111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25">
      <c r="A69" t="s">
        <v>3</v>
      </c>
      <c r="B69">
        <f t="shared" si="30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 t="e">
        <f t="shared" ref="E69:F69" ca="1" si="72">D69-(D69-$G69)/($G$1-D$1)</f>
        <v>#N/A</v>
      </c>
      <c r="F69" s="114" t="e">
        <f t="shared" ca="1" si="72"/>
        <v>#N/A</v>
      </c>
      <c r="G69" s="111" t="e">
        <f ca="1">INDEX(OFFSET(_summary!$T$26,0,MATCH(MID(CELL("filename",$A$1),FIND("]",CELL("filename",$A$1))+1,255),_summary!$U$25:$AI$25,0),140,1),MATCH($A69,_summary!$U$26:$U$54,0))</f>
        <v>#N/A</v>
      </c>
      <c r="H69" s="112" t="e">
        <f t="shared" ca="1" si="70"/>
        <v>#N/A</v>
      </c>
      <c r="I69" s="112" t="e">
        <f t="shared" ca="1" si="70"/>
        <v>#N/A</v>
      </c>
      <c r="J69" s="112" t="e">
        <f t="shared" ca="1" si="70"/>
        <v>#N/A</v>
      </c>
      <c r="K69" s="112" t="e">
        <f t="shared" ca="1" si="70"/>
        <v>#N/A</v>
      </c>
      <c r="L69" s="112" t="e">
        <f t="shared" ca="1" si="70"/>
        <v>#N/A</v>
      </c>
      <c r="M69" s="111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25">
      <c r="A70" t="s">
        <v>2</v>
      </c>
      <c r="B70">
        <f t="shared" si="30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 t="e">
        <f t="shared" ref="E70:F70" ca="1" si="73">D70-(D70-$G70)/($G$1-D$1)</f>
        <v>#N/A</v>
      </c>
      <c r="F70" s="114" t="e">
        <f t="shared" ca="1" si="73"/>
        <v>#N/A</v>
      </c>
      <c r="G70" s="111" t="e">
        <f ca="1">INDEX(OFFSET(_summary!$T$26,0,MATCH(MID(CELL("filename",$A$1),FIND("]",CELL("filename",$A$1))+1,255),_summary!$U$25:$AI$25,0),140,1),MATCH($A70,_summary!$U$26:$U$54,0))</f>
        <v>#N/A</v>
      </c>
      <c r="H70" s="112" t="e">
        <f t="shared" ca="1" si="70"/>
        <v>#N/A</v>
      </c>
      <c r="I70" s="112" t="e">
        <f t="shared" ca="1" si="70"/>
        <v>#N/A</v>
      </c>
      <c r="J70" s="112" t="e">
        <f t="shared" ca="1" si="70"/>
        <v>#N/A</v>
      </c>
      <c r="K70" s="112" t="e">
        <f t="shared" ca="1" si="70"/>
        <v>#N/A</v>
      </c>
      <c r="L70" s="112" t="e">
        <f t="shared" ca="1" si="70"/>
        <v>#N/A</v>
      </c>
      <c r="M70" s="111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25">
      <c r="A71" t="s">
        <v>16</v>
      </c>
      <c r="B71">
        <f t="shared" si="30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 t="e">
        <f t="shared" ref="E71:F71" ca="1" si="74">D71-(D71-$G71)/($G$1-D$1)</f>
        <v>#N/A</v>
      </c>
      <c r="F71" s="114" t="e">
        <f t="shared" ca="1" si="74"/>
        <v>#N/A</v>
      </c>
      <c r="G71" s="111" t="e">
        <f ca="1">INDEX(OFFSET(_summary!$T$26,0,MATCH(MID(CELL("filename",$A$1),FIND("]",CELL("filename",$A$1))+1,255),_summary!$U$25:$AI$25,0),140,1),MATCH($A71,_summary!$U$26:$U$54,0))</f>
        <v>#N/A</v>
      </c>
      <c r="H71" s="112" t="e">
        <f t="shared" ca="1" si="70"/>
        <v>#N/A</v>
      </c>
      <c r="I71" s="112" t="e">
        <f t="shared" ca="1" si="70"/>
        <v>#N/A</v>
      </c>
      <c r="J71" s="112" t="e">
        <f t="shared" ca="1" si="70"/>
        <v>#N/A</v>
      </c>
      <c r="K71" s="112" t="e">
        <f t="shared" ca="1" si="70"/>
        <v>#N/A</v>
      </c>
      <c r="L71" s="112" t="e">
        <f t="shared" ca="1" si="70"/>
        <v>#N/A</v>
      </c>
      <c r="M71" s="111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25">
      <c r="A72" t="s">
        <v>15</v>
      </c>
      <c r="B72">
        <f t="shared" si="30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 t="e">
        <f t="shared" ref="E72:F72" ca="1" si="75">D72-(D72-$G72)/($G$1-D$1)</f>
        <v>#N/A</v>
      </c>
      <c r="F72" s="114" t="e">
        <f t="shared" ca="1" si="75"/>
        <v>#N/A</v>
      </c>
      <c r="G72" s="111" t="e">
        <f ca="1">INDEX(OFFSET(_summary!$T$26,0,MATCH(MID(CELL("filename",$A$1),FIND("]",CELL("filename",$A$1))+1,255),_summary!$U$25:$AI$25,0),140,1),MATCH($A72,_summary!$U$26:$U$54,0))</f>
        <v>#N/A</v>
      </c>
      <c r="H72" s="112" t="e">
        <f t="shared" ca="1" si="70"/>
        <v>#N/A</v>
      </c>
      <c r="I72" s="112" t="e">
        <f t="shared" ca="1" si="70"/>
        <v>#N/A</v>
      </c>
      <c r="J72" s="112" t="e">
        <f t="shared" ca="1" si="70"/>
        <v>#N/A</v>
      </c>
      <c r="K72" s="112" t="e">
        <f t="shared" ca="1" si="70"/>
        <v>#N/A</v>
      </c>
      <c r="L72" s="112" t="e">
        <f t="shared" ca="1" si="70"/>
        <v>#N/A</v>
      </c>
      <c r="M72" s="111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25">
      <c r="A73" t="s">
        <v>18</v>
      </c>
      <c r="B73">
        <f t="shared" si="30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 t="e">
        <f t="shared" ref="E73:F73" ca="1" si="76">D73-(D73-$G73)/($G$1-D$1)</f>
        <v>#N/A</v>
      </c>
      <c r="F73" s="114" t="e">
        <f t="shared" ca="1" si="76"/>
        <v>#N/A</v>
      </c>
      <c r="G73" s="111" t="e">
        <f ca="1">INDEX(OFFSET(_summary!$T$26,0,MATCH(MID(CELL("filename",$A$1),FIND("]",CELL("filename",$A$1))+1,255),_summary!$U$25:$AI$25,0),140,1),MATCH($A73,_summary!$U$26:$U$54,0))</f>
        <v>#N/A</v>
      </c>
      <c r="H73" s="112" t="e">
        <f t="shared" ca="1" si="70"/>
        <v>#N/A</v>
      </c>
      <c r="I73" s="112" t="e">
        <f t="shared" ca="1" si="70"/>
        <v>#N/A</v>
      </c>
      <c r="J73" s="112" t="e">
        <f t="shared" ca="1" si="70"/>
        <v>#N/A</v>
      </c>
      <c r="K73" s="112" t="e">
        <f t="shared" ca="1" si="70"/>
        <v>#N/A</v>
      </c>
      <c r="L73" s="112" t="e">
        <f t="shared" ca="1" si="70"/>
        <v>#N/A</v>
      </c>
      <c r="M73" s="111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25">
      <c r="A74" t="s">
        <v>5</v>
      </c>
      <c r="B74">
        <f t="shared" si="30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 t="e">
        <f t="shared" ref="E74:F74" ca="1" si="77">D74-(D74-$G74)/($G$1-D$1)</f>
        <v>#N/A</v>
      </c>
      <c r="F74" s="114" t="e">
        <f t="shared" ca="1" si="77"/>
        <v>#N/A</v>
      </c>
      <c r="G74" s="111" t="e">
        <f ca="1">INDEX(OFFSET(_summary!$T$26,0,MATCH(MID(CELL("filename",$A$1),FIND("]",CELL("filename",$A$1))+1,255),_summary!$U$25:$AI$25,0),140,1),MATCH($A74,_summary!$U$26:$U$54,0))</f>
        <v>#N/A</v>
      </c>
      <c r="H74" s="112" t="e">
        <f t="shared" ca="1" si="70"/>
        <v>#N/A</v>
      </c>
      <c r="I74" s="112" t="e">
        <f t="shared" ca="1" si="70"/>
        <v>#N/A</v>
      </c>
      <c r="J74" s="112" t="e">
        <f t="shared" ca="1" si="70"/>
        <v>#N/A</v>
      </c>
      <c r="K74" s="112" t="e">
        <f t="shared" ca="1" si="70"/>
        <v>#N/A</v>
      </c>
      <c r="L74" s="112" t="e">
        <f t="shared" ca="1" si="70"/>
        <v>#N/A</v>
      </c>
      <c r="M74" s="111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25">
      <c r="A75" t="s">
        <v>23</v>
      </c>
      <c r="B75">
        <f t="shared" si="30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 t="e">
        <f t="shared" ref="E75:F75" ca="1" si="78">D75-(D75-$G75)/($G$1-D$1)</f>
        <v>#N/A</v>
      </c>
      <c r="F75" s="114" t="e">
        <f t="shared" ca="1" si="78"/>
        <v>#N/A</v>
      </c>
      <c r="G75" s="111" t="e">
        <f ca="1">INDEX(OFFSET(_summary!$T$26,0,MATCH(MID(CELL("filename",$A$1),FIND("]",CELL("filename",$A$1))+1,255),_summary!$U$25:$AI$25,0),140,1),MATCH($A75,_summary!$U$26:$U$54,0))</f>
        <v>#N/A</v>
      </c>
      <c r="H75" s="112" t="e">
        <f t="shared" ca="1" si="70"/>
        <v>#N/A</v>
      </c>
      <c r="I75" s="112" t="e">
        <f t="shared" ca="1" si="70"/>
        <v>#N/A</v>
      </c>
      <c r="J75" s="112" t="e">
        <f t="shared" ca="1" si="70"/>
        <v>#N/A</v>
      </c>
      <c r="K75" s="112" t="e">
        <f t="shared" ca="1" si="70"/>
        <v>#N/A</v>
      </c>
      <c r="L75" s="112" t="e">
        <f t="shared" ca="1" si="70"/>
        <v>#N/A</v>
      </c>
      <c r="M75" s="111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25">
      <c r="A76" t="s">
        <v>24</v>
      </c>
      <c r="B76">
        <f t="shared" si="30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 t="e">
        <f t="shared" ref="E76:F76" ca="1" si="79">D76-(D76-$G76)/($G$1-D$1)</f>
        <v>#N/A</v>
      </c>
      <c r="F76" s="114" t="e">
        <f t="shared" ca="1" si="79"/>
        <v>#N/A</v>
      </c>
      <c r="G76" s="111" t="e">
        <f ca="1">INDEX(OFFSET(_summary!$T$26,0,MATCH(MID(CELL("filename",$A$1),FIND("]",CELL("filename",$A$1))+1,255),_summary!$U$25:$AI$25,0),140,1),MATCH($A76,_summary!$U$26:$U$54,0))</f>
        <v>#N/A</v>
      </c>
      <c r="H76" s="112" t="e">
        <f t="shared" ca="1" si="70"/>
        <v>#N/A</v>
      </c>
      <c r="I76" s="112" t="e">
        <f t="shared" ca="1" si="70"/>
        <v>#N/A</v>
      </c>
      <c r="J76" s="112" t="e">
        <f t="shared" ca="1" si="70"/>
        <v>#N/A</v>
      </c>
      <c r="K76" s="112" t="e">
        <f t="shared" ca="1" si="70"/>
        <v>#N/A</v>
      </c>
      <c r="L76" s="112" t="e">
        <f t="shared" ca="1" si="70"/>
        <v>#N/A</v>
      </c>
      <c r="M76" s="111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25">
      <c r="A77" t="s">
        <v>27</v>
      </c>
      <c r="B77">
        <f t="shared" si="30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 t="e">
        <f t="shared" ref="E77:F77" ca="1" si="80">D77-(D77-$G77)/($G$1-D$1)</f>
        <v>#N/A</v>
      </c>
      <c r="F77" s="114" t="e">
        <f t="shared" ca="1" si="80"/>
        <v>#N/A</v>
      </c>
      <c r="G77" s="111" t="e">
        <f ca="1">INDEX(OFFSET(_summary!$T$26,0,MATCH(MID(CELL("filename",$A$1),FIND("]",CELL("filename",$A$1))+1,255),_summary!$U$25:$AI$25,0),140,1),MATCH($A77,_summary!$U$26:$U$54,0))</f>
        <v>#N/A</v>
      </c>
      <c r="H77" s="112" t="e">
        <f t="shared" ca="1" si="70"/>
        <v>#N/A</v>
      </c>
      <c r="I77" s="112" t="e">
        <f t="shared" ca="1" si="70"/>
        <v>#N/A</v>
      </c>
      <c r="J77" s="112" t="e">
        <f t="shared" ca="1" si="70"/>
        <v>#N/A</v>
      </c>
      <c r="K77" s="112" t="e">
        <f t="shared" ca="1" si="70"/>
        <v>#N/A</v>
      </c>
      <c r="L77" s="112" t="e">
        <f t="shared" ca="1" si="70"/>
        <v>#N/A</v>
      </c>
      <c r="M77" s="111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25">
      <c r="A78" t="s">
        <v>29</v>
      </c>
      <c r="B78">
        <f t="shared" si="30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 t="e">
        <f t="shared" ref="E78:F78" ca="1" si="81">D78-(D78-$G78)/($G$1-D$1)</f>
        <v>#N/A</v>
      </c>
      <c r="F78" s="114" t="e">
        <f t="shared" ca="1" si="81"/>
        <v>#N/A</v>
      </c>
      <c r="G78" s="111" t="e">
        <f ca="1">INDEX(OFFSET(_summary!$T$26,0,MATCH(MID(CELL("filename",$A$1),FIND("]",CELL("filename",$A$1))+1,255),_summary!$U$25:$AI$25,0),140,1),MATCH($A78,_summary!$U$26:$U$54,0))</f>
        <v>#N/A</v>
      </c>
      <c r="H78" s="112" t="e">
        <f t="shared" ca="1" si="70"/>
        <v>#N/A</v>
      </c>
      <c r="I78" s="112" t="e">
        <f t="shared" ca="1" si="70"/>
        <v>#N/A</v>
      </c>
      <c r="J78" s="112" t="e">
        <f t="shared" ca="1" si="70"/>
        <v>#N/A</v>
      </c>
      <c r="K78" s="112" t="e">
        <f t="shared" ca="1" si="70"/>
        <v>#N/A</v>
      </c>
      <c r="L78" s="112" t="e">
        <f t="shared" ca="1" si="70"/>
        <v>#N/A</v>
      </c>
      <c r="M78" s="111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25">
      <c r="A79" t="s">
        <v>8</v>
      </c>
      <c r="B79">
        <f t="shared" si="30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 t="e">
        <f t="shared" ref="E79:F79" ca="1" si="82">D79-(D79-$G79)/($G$1-D$1)</f>
        <v>#N/A</v>
      </c>
      <c r="F79" s="114" t="e">
        <f t="shared" ca="1" si="82"/>
        <v>#N/A</v>
      </c>
      <c r="G79" s="111" t="e">
        <f ca="1">INDEX(OFFSET(_summary!$T$26,0,MATCH(MID(CELL("filename",$A$1),FIND("]",CELL("filename",$A$1))+1,255),_summary!$U$25:$AI$25,0),140,1),MATCH($A79,_summary!$U$26:$U$54,0))</f>
        <v>#N/A</v>
      </c>
      <c r="H79" s="112" t="e">
        <f t="shared" ca="1" si="70"/>
        <v>#N/A</v>
      </c>
      <c r="I79" s="112" t="e">
        <f t="shared" ca="1" si="70"/>
        <v>#N/A</v>
      </c>
      <c r="J79" s="112" t="e">
        <f t="shared" ca="1" si="70"/>
        <v>#N/A</v>
      </c>
      <c r="K79" s="112" t="e">
        <f t="shared" ca="1" si="70"/>
        <v>#N/A</v>
      </c>
      <c r="L79" s="112" t="e">
        <f t="shared" ca="1" si="70"/>
        <v>#N/A</v>
      </c>
      <c r="M79" s="111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25">
      <c r="A80" t="s">
        <v>6</v>
      </c>
      <c r="B80">
        <f t="shared" si="30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 t="e">
        <f t="shared" ref="E80:F80" ca="1" si="83">D80-(D80-$G80)/($G$1-D$1)</f>
        <v>#N/A</v>
      </c>
      <c r="F80" s="114" t="e">
        <f t="shared" ca="1" si="83"/>
        <v>#N/A</v>
      </c>
      <c r="G80" s="111" t="e">
        <f ca="1">INDEX(OFFSET(_summary!$T$26,0,MATCH(MID(CELL("filename",$A$1),FIND("]",CELL("filename",$A$1))+1,255),_summary!$U$25:$AI$25,0),140,1),MATCH($A80,_summary!$U$26:$U$54,0))</f>
        <v>#N/A</v>
      </c>
      <c r="H80" s="112" t="e">
        <f t="shared" ca="1" si="70"/>
        <v>#N/A</v>
      </c>
      <c r="I80" s="112" t="e">
        <f t="shared" ca="1" si="70"/>
        <v>#N/A</v>
      </c>
      <c r="J80" s="112" t="e">
        <f t="shared" ca="1" si="70"/>
        <v>#N/A</v>
      </c>
      <c r="K80" s="112" t="e">
        <f t="shared" ca="1" si="70"/>
        <v>#N/A</v>
      </c>
      <c r="L80" s="112" t="e">
        <f t="shared" ca="1" si="70"/>
        <v>#N/A</v>
      </c>
      <c r="M80" s="111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25">
      <c r="A81" t="s">
        <v>21</v>
      </c>
      <c r="B81">
        <f t="shared" si="30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 t="e">
        <f t="shared" ref="E81:F81" ca="1" si="84">D81-(D81-$G81)/($G$1-D$1)</f>
        <v>#N/A</v>
      </c>
      <c r="F81" s="114" t="e">
        <f t="shared" ca="1" si="84"/>
        <v>#N/A</v>
      </c>
      <c r="G81" s="111" t="e">
        <f ca="1">INDEX(OFFSET(_summary!$T$26,0,MATCH(MID(CELL("filename",$A$1),FIND("]",CELL("filename",$A$1))+1,255),_summary!$U$25:$AI$25,0),140,1),MATCH($A81,_summary!$U$26:$U$54,0))</f>
        <v>#N/A</v>
      </c>
      <c r="H81" s="112" t="e">
        <f t="shared" ca="1" si="70"/>
        <v>#N/A</v>
      </c>
      <c r="I81" s="112" t="e">
        <f t="shared" ca="1" si="70"/>
        <v>#N/A</v>
      </c>
      <c r="J81" s="112" t="e">
        <f t="shared" ca="1" si="70"/>
        <v>#N/A</v>
      </c>
      <c r="K81" s="112" t="e">
        <f t="shared" ca="1" si="70"/>
        <v>#N/A</v>
      </c>
      <c r="L81" s="112" t="e">
        <f t="shared" ca="1" si="70"/>
        <v>#N/A</v>
      </c>
      <c r="M81" s="111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25">
      <c r="A82" t="s">
        <v>10</v>
      </c>
      <c r="B82">
        <f t="shared" si="30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 t="e">
        <f t="shared" ref="E82:F82" ca="1" si="85">D82-(D82-$G82)/($G$1-D$1)</f>
        <v>#N/A</v>
      </c>
      <c r="F82" s="114" t="e">
        <f t="shared" ca="1" si="85"/>
        <v>#N/A</v>
      </c>
      <c r="G82" s="111" t="e">
        <f ca="1">INDEX(OFFSET(_summary!$T$26,0,MATCH(MID(CELL("filename",$A$1),FIND("]",CELL("filename",$A$1))+1,255),_summary!$U$25:$AI$25,0),140,1),MATCH($A82,_summary!$U$26:$U$54,0))</f>
        <v>#N/A</v>
      </c>
      <c r="H82" s="112" t="e">
        <f t="shared" ca="1" si="70"/>
        <v>#N/A</v>
      </c>
      <c r="I82" s="112" t="e">
        <f t="shared" ca="1" si="70"/>
        <v>#N/A</v>
      </c>
      <c r="J82" s="112" t="e">
        <f t="shared" ca="1" si="70"/>
        <v>#N/A</v>
      </c>
      <c r="K82" s="112" t="e">
        <f t="shared" ca="1" si="70"/>
        <v>#N/A</v>
      </c>
      <c r="L82" s="112" t="e">
        <f t="shared" ca="1" si="70"/>
        <v>#N/A</v>
      </c>
      <c r="M82" s="111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25">
      <c r="A83" t="s">
        <v>20</v>
      </c>
      <c r="B83">
        <f t="shared" si="30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 t="e">
        <f t="shared" ref="E83:F83" ca="1" si="86">D83-(D83-$G83)/($G$1-D$1)</f>
        <v>#N/A</v>
      </c>
      <c r="F83" s="114" t="e">
        <f t="shared" ca="1" si="86"/>
        <v>#N/A</v>
      </c>
      <c r="G83" s="111" t="e">
        <f ca="1">INDEX(OFFSET(_summary!$T$26,0,MATCH(MID(CELL("filename",$A$1),FIND("]",CELL("filename",$A$1))+1,255),_summary!$U$25:$AI$25,0),140,1),MATCH($A83,_summary!$U$26:$U$54,0))</f>
        <v>#N/A</v>
      </c>
      <c r="H83" s="112" t="e">
        <f t="shared" ref="H83:L98" ca="1" si="87">G83-5*(G83-$M83)/($M$1-G$1)</f>
        <v>#N/A</v>
      </c>
      <c r="I83" s="112" t="e">
        <f t="shared" ca="1" si="87"/>
        <v>#N/A</v>
      </c>
      <c r="J83" s="112" t="e">
        <f t="shared" ca="1" si="87"/>
        <v>#N/A</v>
      </c>
      <c r="K83" s="112" t="e">
        <f t="shared" ca="1" si="87"/>
        <v>#N/A</v>
      </c>
      <c r="L83" s="112" t="e">
        <f t="shared" ca="1" si="87"/>
        <v>#N/A</v>
      </c>
      <c r="M83" s="111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25">
      <c r="A84" t="s">
        <v>26</v>
      </c>
      <c r="B84">
        <f t="shared" si="30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 t="e">
        <f t="shared" ref="E84:F84" ca="1" si="88">D84-(D84-$G84)/($G$1-D$1)</f>
        <v>#N/A</v>
      </c>
      <c r="F84" s="114" t="e">
        <f t="shared" ca="1" si="88"/>
        <v>#N/A</v>
      </c>
      <c r="G84" s="111" t="e">
        <f ca="1">INDEX(OFFSET(_summary!$T$26,0,MATCH(MID(CELL("filename",$A$1),FIND("]",CELL("filename",$A$1))+1,255),_summary!$U$25:$AI$25,0),140,1),MATCH($A84,_summary!$U$26:$U$54,0))</f>
        <v>#N/A</v>
      </c>
      <c r="H84" s="112" t="e">
        <f t="shared" ca="1" si="87"/>
        <v>#N/A</v>
      </c>
      <c r="I84" s="112" t="e">
        <f t="shared" ca="1" si="87"/>
        <v>#N/A</v>
      </c>
      <c r="J84" s="112" t="e">
        <f t="shared" ca="1" si="87"/>
        <v>#N/A</v>
      </c>
      <c r="K84" s="112" t="e">
        <f t="shared" ca="1" si="87"/>
        <v>#N/A</v>
      </c>
      <c r="L84" s="112" t="e">
        <f t="shared" ca="1" si="87"/>
        <v>#N/A</v>
      </c>
      <c r="M84" s="111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25">
      <c r="A85" t="s">
        <v>7</v>
      </c>
      <c r="B85">
        <f t="shared" si="30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 t="e">
        <f t="shared" ref="E85:F85" ca="1" si="89">D85-(D85-$G85)/($G$1-D$1)</f>
        <v>#N/A</v>
      </c>
      <c r="F85" s="114" t="e">
        <f t="shared" ca="1" si="89"/>
        <v>#N/A</v>
      </c>
      <c r="G85" s="111" t="e">
        <f ca="1">INDEX(OFFSET(_summary!$T$26,0,MATCH(MID(CELL("filename",$A$1),FIND("]",CELL("filename",$A$1))+1,255),_summary!$U$25:$AI$25,0),140,1),MATCH($A85,_summary!$U$26:$U$54,0))</f>
        <v>#N/A</v>
      </c>
      <c r="H85" s="112" t="e">
        <f t="shared" ca="1" si="87"/>
        <v>#N/A</v>
      </c>
      <c r="I85" s="112" t="e">
        <f t="shared" ca="1" si="87"/>
        <v>#N/A</v>
      </c>
      <c r="J85" s="112" t="e">
        <f t="shared" ca="1" si="87"/>
        <v>#N/A</v>
      </c>
      <c r="K85" s="112" t="e">
        <f t="shared" ca="1" si="87"/>
        <v>#N/A</v>
      </c>
      <c r="L85" s="112" t="e">
        <f t="shared" ca="1" si="87"/>
        <v>#N/A</v>
      </c>
      <c r="M85" s="111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25">
      <c r="A86" t="s">
        <v>9</v>
      </c>
      <c r="B86">
        <f t="shared" si="30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 t="e">
        <f t="shared" ref="E86:F86" ca="1" si="90">D86-(D86-$G86)/($G$1-D$1)</f>
        <v>#N/A</v>
      </c>
      <c r="F86" s="114" t="e">
        <f t="shared" ca="1" si="90"/>
        <v>#N/A</v>
      </c>
      <c r="G86" s="111" t="e">
        <f ca="1">INDEX(OFFSET(_summary!$T$26,0,MATCH(MID(CELL("filename",$A$1),FIND("]",CELL("filename",$A$1))+1,255),_summary!$U$25:$AI$25,0),140,1),MATCH($A86,_summary!$U$26:$U$54,0))</f>
        <v>#N/A</v>
      </c>
      <c r="H86" s="112" t="e">
        <f t="shared" ca="1" si="87"/>
        <v>#N/A</v>
      </c>
      <c r="I86" s="112" t="e">
        <f t="shared" ca="1" si="87"/>
        <v>#N/A</v>
      </c>
      <c r="J86" s="112" t="e">
        <f t="shared" ca="1" si="87"/>
        <v>#N/A</v>
      </c>
      <c r="K86" s="112" t="e">
        <f t="shared" ca="1" si="87"/>
        <v>#N/A</v>
      </c>
      <c r="L86" s="112" t="e">
        <f t="shared" ca="1" si="87"/>
        <v>#N/A</v>
      </c>
      <c r="M86" s="111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25">
      <c r="A87" t="s">
        <v>14</v>
      </c>
      <c r="B87">
        <f t="shared" si="30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 t="e">
        <f t="shared" ref="E87:F87" ca="1" si="91">D87-(D87-$G87)/($G$1-D$1)</f>
        <v>#N/A</v>
      </c>
      <c r="F87" s="114" t="e">
        <f t="shared" ca="1" si="91"/>
        <v>#N/A</v>
      </c>
      <c r="G87" s="111" t="e">
        <f ca="1">INDEX(OFFSET(_summary!$T$26,0,MATCH(MID(CELL("filename",$A$1),FIND("]",CELL("filename",$A$1))+1,255),_summary!$U$25:$AI$25,0),140,1),MATCH($A87,_summary!$U$26:$U$54,0))</f>
        <v>#N/A</v>
      </c>
      <c r="H87" s="112" t="e">
        <f t="shared" ca="1" si="87"/>
        <v>#N/A</v>
      </c>
      <c r="I87" s="112" t="e">
        <f t="shared" ca="1" si="87"/>
        <v>#N/A</v>
      </c>
      <c r="J87" s="112" t="e">
        <f t="shared" ca="1" si="87"/>
        <v>#N/A</v>
      </c>
      <c r="K87" s="112" t="e">
        <f t="shared" ca="1" si="87"/>
        <v>#N/A</v>
      </c>
      <c r="L87" s="112" t="e">
        <f t="shared" ca="1" si="87"/>
        <v>#N/A</v>
      </c>
      <c r="M87" s="111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25">
      <c r="A88" t="s">
        <v>4</v>
      </c>
      <c r="B88">
        <f t="shared" si="30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 t="e">
        <f t="shared" ref="E88:F88" ca="1" si="92">D88-(D88-$G88)/($G$1-D$1)</f>
        <v>#N/A</v>
      </c>
      <c r="F88" s="114" t="e">
        <f t="shared" ca="1" si="92"/>
        <v>#N/A</v>
      </c>
      <c r="G88" s="111" t="e">
        <f ca="1">INDEX(OFFSET(_summary!$T$26,0,MATCH(MID(CELL("filename",$A$1),FIND("]",CELL("filename",$A$1))+1,255),_summary!$U$25:$AI$25,0),140,1),MATCH($A88,_summary!$U$26:$U$54,0))</f>
        <v>#N/A</v>
      </c>
      <c r="H88" s="112" t="e">
        <f t="shared" ca="1" si="87"/>
        <v>#N/A</v>
      </c>
      <c r="I88" s="112" t="e">
        <f t="shared" ca="1" si="87"/>
        <v>#N/A</v>
      </c>
      <c r="J88" s="112" t="e">
        <f t="shared" ca="1" si="87"/>
        <v>#N/A</v>
      </c>
      <c r="K88" s="112" t="e">
        <f t="shared" ca="1" si="87"/>
        <v>#N/A</v>
      </c>
      <c r="L88" s="112" t="e">
        <f t="shared" ca="1" si="87"/>
        <v>#N/A</v>
      </c>
      <c r="M88" s="111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25">
      <c r="A89" t="s">
        <v>12</v>
      </c>
      <c r="B89">
        <f t="shared" si="30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 t="e">
        <f t="shared" ref="E89:F89" ca="1" si="93">D89-(D89-$G89)/($G$1-D$1)</f>
        <v>#N/A</v>
      </c>
      <c r="F89" s="114" t="e">
        <f t="shared" ca="1" si="93"/>
        <v>#N/A</v>
      </c>
      <c r="G89" s="111" t="e">
        <f ca="1">INDEX(OFFSET(_summary!$T$26,0,MATCH(MID(CELL("filename",$A$1),FIND("]",CELL("filename",$A$1))+1,255),_summary!$U$25:$AI$25,0),140,1),MATCH($A89,_summary!$U$26:$U$54,0))</f>
        <v>#N/A</v>
      </c>
      <c r="H89" s="112" t="e">
        <f t="shared" ca="1" si="87"/>
        <v>#N/A</v>
      </c>
      <c r="I89" s="112" t="e">
        <f t="shared" ca="1" si="87"/>
        <v>#N/A</v>
      </c>
      <c r="J89" s="112" t="e">
        <f t="shared" ca="1" si="87"/>
        <v>#N/A</v>
      </c>
      <c r="K89" s="112" t="e">
        <f t="shared" ca="1" si="87"/>
        <v>#N/A</v>
      </c>
      <c r="L89" s="112" t="e">
        <f t="shared" ca="1" si="87"/>
        <v>#N/A</v>
      </c>
      <c r="M89" s="111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25">
      <c r="A90" t="s">
        <v>1</v>
      </c>
      <c r="B90">
        <f t="shared" si="30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 t="e">
        <f t="shared" ref="E90:F90" ca="1" si="94">D90-(D90-$G90)/($G$1-D$1)</f>
        <v>#N/A</v>
      </c>
      <c r="F90" s="114" t="e">
        <f t="shared" ca="1" si="94"/>
        <v>#N/A</v>
      </c>
      <c r="G90" s="111" t="e">
        <f ca="1">INDEX(OFFSET(_summary!$T$26,0,MATCH(MID(CELL("filename",$A$1),FIND("]",CELL("filename",$A$1))+1,255),_summary!$U$25:$AI$25,0),140,1),MATCH($A90,_summary!$U$26:$U$54,0))</f>
        <v>#N/A</v>
      </c>
      <c r="H90" s="112" t="e">
        <f t="shared" ca="1" si="87"/>
        <v>#N/A</v>
      </c>
      <c r="I90" s="112" t="e">
        <f t="shared" ca="1" si="87"/>
        <v>#N/A</v>
      </c>
      <c r="J90" s="112" t="e">
        <f t="shared" ca="1" si="87"/>
        <v>#N/A</v>
      </c>
      <c r="K90" s="112" t="e">
        <f t="shared" ca="1" si="87"/>
        <v>#N/A</v>
      </c>
      <c r="L90" s="112" t="e">
        <f t="shared" ca="1" si="87"/>
        <v>#N/A</v>
      </c>
      <c r="M90" s="111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25">
      <c r="A91" t="s">
        <v>19</v>
      </c>
      <c r="B91">
        <f t="shared" si="30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 t="e">
        <f t="shared" ref="E91:F91" ca="1" si="95">D91-(D91-$G91)/($G$1-D$1)</f>
        <v>#N/A</v>
      </c>
      <c r="F91" s="114" t="e">
        <f t="shared" ca="1" si="95"/>
        <v>#N/A</v>
      </c>
      <c r="G91" s="111" t="e">
        <f ca="1">INDEX(OFFSET(_summary!$T$26,0,MATCH(MID(CELL("filename",$A$1),FIND("]",CELL("filename",$A$1))+1,255),_summary!$U$25:$AI$25,0),140,1),MATCH($A91,_summary!$U$26:$U$54,0))</f>
        <v>#N/A</v>
      </c>
      <c r="H91" s="112" t="e">
        <f t="shared" ca="1" si="87"/>
        <v>#N/A</v>
      </c>
      <c r="I91" s="112" t="e">
        <f t="shared" ca="1" si="87"/>
        <v>#N/A</v>
      </c>
      <c r="J91" s="112" t="e">
        <f t="shared" ca="1" si="87"/>
        <v>#N/A</v>
      </c>
      <c r="K91" s="112" t="e">
        <f t="shared" ca="1" si="87"/>
        <v>#N/A</v>
      </c>
      <c r="L91" s="112" t="e">
        <f t="shared" ca="1" si="87"/>
        <v>#N/A</v>
      </c>
      <c r="M91" s="111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25">
      <c r="A92" t="s">
        <v>22</v>
      </c>
      <c r="B92">
        <f t="shared" si="30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 t="e">
        <f t="shared" ref="E92:F92" ca="1" si="96">D92-(D92-$G92)/($G$1-D$1)</f>
        <v>#N/A</v>
      </c>
      <c r="F92" s="114" t="e">
        <f t="shared" ca="1" si="96"/>
        <v>#N/A</v>
      </c>
      <c r="G92" s="111" t="e">
        <f ca="1">INDEX(OFFSET(_summary!$T$26,0,MATCH(MID(CELL("filename",$A$1),FIND("]",CELL("filename",$A$1))+1,255),_summary!$U$25:$AI$25,0),140,1),MATCH($A92,_summary!$U$26:$U$54,0))</f>
        <v>#N/A</v>
      </c>
      <c r="H92" s="112" t="e">
        <f t="shared" ca="1" si="87"/>
        <v>#N/A</v>
      </c>
      <c r="I92" s="112" t="e">
        <f t="shared" ca="1" si="87"/>
        <v>#N/A</v>
      </c>
      <c r="J92" s="112" t="e">
        <f t="shared" ca="1" si="87"/>
        <v>#N/A</v>
      </c>
      <c r="K92" s="112" t="e">
        <f t="shared" ca="1" si="87"/>
        <v>#N/A</v>
      </c>
      <c r="L92" s="112" t="e">
        <f t="shared" ca="1" si="87"/>
        <v>#N/A</v>
      </c>
      <c r="M92" s="111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25">
      <c r="A93" t="s">
        <v>28</v>
      </c>
      <c r="B93">
        <f t="shared" si="30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 t="e">
        <f t="shared" ref="E93:F93" ca="1" si="97">D93-(D93-$G93)/($G$1-D$1)</f>
        <v>#N/A</v>
      </c>
      <c r="F93" s="114" t="e">
        <f t="shared" ca="1" si="97"/>
        <v>#N/A</v>
      </c>
      <c r="G93" s="111" t="e">
        <f ca="1">INDEX(OFFSET(_summary!$T$26,0,MATCH(MID(CELL("filename",$A$1),FIND("]",CELL("filename",$A$1))+1,255),_summary!$U$25:$AI$25,0),140,1),MATCH($A93,_summary!$U$26:$U$54,0))</f>
        <v>#N/A</v>
      </c>
      <c r="H93" s="112" t="e">
        <f t="shared" ca="1" si="87"/>
        <v>#N/A</v>
      </c>
      <c r="I93" s="112" t="e">
        <f t="shared" ca="1" si="87"/>
        <v>#N/A</v>
      </c>
      <c r="J93" s="112" t="e">
        <f t="shared" ca="1" si="87"/>
        <v>#N/A</v>
      </c>
      <c r="K93" s="112" t="e">
        <f t="shared" ca="1" si="87"/>
        <v>#N/A</v>
      </c>
      <c r="L93" s="112" t="e">
        <f t="shared" ca="1" si="87"/>
        <v>#N/A</v>
      </c>
      <c r="M93" s="111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25">
      <c r="A94" t="s">
        <v>13</v>
      </c>
      <c r="B94">
        <f t="shared" si="30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 t="e">
        <f t="shared" ref="E94:F94" ca="1" si="98">D94-(D94-$G94)/($G$1-D$1)</f>
        <v>#N/A</v>
      </c>
      <c r="F94" s="114" t="e">
        <f t="shared" ca="1" si="98"/>
        <v>#N/A</v>
      </c>
      <c r="G94" s="111" t="e">
        <f ca="1">INDEX(OFFSET(_summary!$T$26,0,MATCH(MID(CELL("filename",$A$1),FIND("]",CELL("filename",$A$1))+1,255),_summary!$U$25:$AI$25,0),140,1),MATCH($A94,_summary!$U$26:$U$54,0))</f>
        <v>#N/A</v>
      </c>
      <c r="H94" s="112" t="e">
        <f t="shared" ca="1" si="87"/>
        <v>#N/A</v>
      </c>
      <c r="I94" s="112" t="e">
        <f t="shared" ca="1" si="87"/>
        <v>#N/A</v>
      </c>
      <c r="J94" s="112" t="e">
        <f t="shared" ca="1" si="87"/>
        <v>#N/A</v>
      </c>
      <c r="K94" s="112" t="e">
        <f t="shared" ca="1" si="87"/>
        <v>#N/A</v>
      </c>
      <c r="L94" s="112" t="e">
        <f t="shared" ca="1" si="87"/>
        <v>#N/A</v>
      </c>
      <c r="M94" s="111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25">
      <c r="A95" t="s">
        <v>17</v>
      </c>
      <c r="B95">
        <f t="shared" ref="B95:B117" si="99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 t="e">
        <f t="shared" ref="E95:F95" ca="1" si="100">D95-(D95-$G95)/($G$1-D$1)</f>
        <v>#N/A</v>
      </c>
      <c r="F95" s="114" t="e">
        <f t="shared" ca="1" si="100"/>
        <v>#N/A</v>
      </c>
      <c r="G95" s="111" t="e">
        <f ca="1">INDEX(OFFSET(_summary!$T$26,0,MATCH(MID(CELL("filename",$A$1),FIND("]",CELL("filename",$A$1))+1,255),_summary!$U$25:$AI$25,0),140,1),MATCH($A95,_summary!$U$26:$U$54,0))</f>
        <v>#N/A</v>
      </c>
      <c r="H95" s="112" t="e">
        <f t="shared" ca="1" si="87"/>
        <v>#N/A</v>
      </c>
      <c r="I95" s="112" t="e">
        <f t="shared" ca="1" si="87"/>
        <v>#N/A</v>
      </c>
      <c r="J95" s="112" t="e">
        <f t="shared" ca="1" si="87"/>
        <v>#N/A</v>
      </c>
      <c r="K95" s="112" t="e">
        <f t="shared" ca="1" si="87"/>
        <v>#N/A</v>
      </c>
      <c r="L95" s="112" t="e">
        <f t="shared" ca="1" si="87"/>
        <v>#N/A</v>
      </c>
      <c r="M95" s="111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25">
      <c r="A96" t="s">
        <v>25</v>
      </c>
      <c r="B96">
        <f t="shared" si="99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 t="e">
        <f t="shared" ref="E96:F96" ca="1" si="101">D96-(D96-$G96)/($G$1-D$1)</f>
        <v>#N/A</v>
      </c>
      <c r="F96" s="114" t="e">
        <f t="shared" ca="1" si="101"/>
        <v>#N/A</v>
      </c>
      <c r="G96" s="111" t="e">
        <f ca="1">INDEX(OFFSET(_summary!$T$26,0,MATCH(MID(CELL("filename",$A$1),FIND("]",CELL("filename",$A$1))+1,255),_summary!$U$25:$AI$25,0),140,1),MATCH($A96,_summary!$U$26:$U$54,0))</f>
        <v>#N/A</v>
      </c>
      <c r="H96" s="112" t="e">
        <f t="shared" ca="1" si="87"/>
        <v>#N/A</v>
      </c>
      <c r="I96" s="112" t="e">
        <f t="shared" ca="1" si="87"/>
        <v>#N/A</v>
      </c>
      <c r="J96" s="112" t="e">
        <f t="shared" ca="1" si="87"/>
        <v>#N/A</v>
      </c>
      <c r="K96" s="112" t="e">
        <f t="shared" ca="1" si="87"/>
        <v>#N/A</v>
      </c>
      <c r="L96" s="112" t="e">
        <f t="shared" ca="1" si="87"/>
        <v>#N/A</v>
      </c>
      <c r="M96" s="111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25">
      <c r="A97" t="s">
        <v>11</v>
      </c>
      <c r="B97">
        <f t="shared" si="99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 t="e">
        <f t="shared" ref="E97:F97" ca="1" si="102">D97-(D97-$G97)/($G$1-D$1)</f>
        <v>#N/A</v>
      </c>
      <c r="F97" s="114" t="e">
        <f t="shared" ca="1" si="102"/>
        <v>#N/A</v>
      </c>
      <c r="G97" s="111" t="e">
        <f ca="1">INDEX(OFFSET(_summary!$T$26,0,MATCH(MID(CELL("filename",$A$1),FIND("]",CELL("filename",$A$1))+1,255),_summary!$U$25:$AI$25,0),140,1),MATCH($A97,_summary!$U$26:$U$54,0))</f>
        <v>#N/A</v>
      </c>
      <c r="H97" s="112" t="e">
        <f t="shared" ca="1" si="87"/>
        <v>#N/A</v>
      </c>
      <c r="I97" s="112" t="e">
        <f t="shared" ca="1" si="87"/>
        <v>#N/A</v>
      </c>
      <c r="J97" s="112" t="e">
        <f t="shared" ca="1" si="87"/>
        <v>#N/A</v>
      </c>
      <c r="K97" s="112" t="e">
        <f t="shared" ca="1" si="87"/>
        <v>#N/A</v>
      </c>
      <c r="L97" s="112" t="e">
        <f t="shared" ca="1" si="87"/>
        <v>#N/A</v>
      </c>
      <c r="M97" s="111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25">
      <c r="A98" t="s">
        <v>3</v>
      </c>
      <c r="B98">
        <f t="shared" si="99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 t="e">
        <f t="shared" ref="E98:F98" ca="1" si="103">D98-(D98-$G98)/($G$1-D$1)</f>
        <v>#N/A</v>
      </c>
      <c r="F98" s="114" t="e">
        <f t="shared" ca="1" si="103"/>
        <v>#N/A</v>
      </c>
      <c r="G98" s="111" t="e">
        <f ca="1">INDEX(OFFSET(_summary!$T$26,0,MATCH(MID(CELL("filename",$A$1),FIND("]",CELL("filename",$A$1))+1,255),_summary!$U$25:$AI$25,0),140,1),MATCH($A98,_summary!$U$26:$U$54,0))</f>
        <v>#N/A</v>
      </c>
      <c r="H98" s="112" t="e">
        <f t="shared" ca="1" si="87"/>
        <v>#N/A</v>
      </c>
      <c r="I98" s="112" t="e">
        <f t="shared" ca="1" si="87"/>
        <v>#N/A</v>
      </c>
      <c r="J98" s="112" t="e">
        <f t="shared" ca="1" si="87"/>
        <v>#N/A</v>
      </c>
      <c r="K98" s="112" t="e">
        <f t="shared" ca="1" si="87"/>
        <v>#N/A</v>
      </c>
      <c r="L98" s="112" t="e">
        <f t="shared" ca="1" si="87"/>
        <v>#N/A</v>
      </c>
      <c r="M98" s="111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25">
      <c r="A99" t="s">
        <v>2</v>
      </c>
      <c r="B99">
        <f t="shared" si="99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 t="e">
        <f t="shared" ref="E99:F99" ca="1" si="104">D99-(D99-$G99)/($G$1-D$1)</f>
        <v>#N/A</v>
      </c>
      <c r="F99" s="114" t="e">
        <f t="shared" ca="1" si="104"/>
        <v>#N/A</v>
      </c>
      <c r="G99" s="111" t="e">
        <f ca="1">INDEX(OFFSET(_summary!$T$26,0,MATCH(MID(CELL("filename",$A$1),FIND("]",CELL("filename",$A$1))+1,255),_summary!$U$25:$AI$25,0),140,1),MATCH($A99,_summary!$U$26:$U$54,0))</f>
        <v>#N/A</v>
      </c>
      <c r="H99" s="112" t="e">
        <f t="shared" ref="H99:L114" ca="1" si="105">G99-5*(G99-$M99)/($M$1-G$1)</f>
        <v>#N/A</v>
      </c>
      <c r="I99" s="112" t="e">
        <f t="shared" ca="1" si="105"/>
        <v>#N/A</v>
      </c>
      <c r="J99" s="112" t="e">
        <f t="shared" ca="1" si="105"/>
        <v>#N/A</v>
      </c>
      <c r="K99" s="112" t="e">
        <f t="shared" ca="1" si="105"/>
        <v>#N/A</v>
      </c>
      <c r="L99" s="112" t="e">
        <f t="shared" ca="1" si="105"/>
        <v>#N/A</v>
      </c>
      <c r="M99" s="111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25">
      <c r="A100" t="s">
        <v>16</v>
      </c>
      <c r="B100">
        <f t="shared" si="99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 t="e">
        <f t="shared" ref="E100:F100" ca="1" si="106">D100-(D100-$G100)/($G$1-D$1)</f>
        <v>#N/A</v>
      </c>
      <c r="F100" s="114" t="e">
        <f t="shared" ca="1" si="106"/>
        <v>#N/A</v>
      </c>
      <c r="G100" s="111" t="e">
        <f ca="1">INDEX(OFFSET(_summary!$T$26,0,MATCH(MID(CELL("filename",$A$1),FIND("]",CELL("filename",$A$1))+1,255),_summary!$U$25:$AI$25,0),140,1),MATCH($A100,_summary!$U$26:$U$54,0))</f>
        <v>#N/A</v>
      </c>
      <c r="H100" s="112" t="e">
        <f t="shared" ca="1" si="105"/>
        <v>#N/A</v>
      </c>
      <c r="I100" s="112" t="e">
        <f t="shared" ca="1" si="105"/>
        <v>#N/A</v>
      </c>
      <c r="J100" s="112" t="e">
        <f t="shared" ca="1" si="105"/>
        <v>#N/A</v>
      </c>
      <c r="K100" s="112" t="e">
        <f t="shared" ca="1" si="105"/>
        <v>#N/A</v>
      </c>
      <c r="L100" s="112" t="e">
        <f t="shared" ca="1" si="105"/>
        <v>#N/A</v>
      </c>
      <c r="M100" s="111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25">
      <c r="A101" t="s">
        <v>15</v>
      </c>
      <c r="B101">
        <f t="shared" si="99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 t="e">
        <f t="shared" ref="E101:F101" ca="1" si="107">D101-(D101-$G101)/($G$1-D$1)</f>
        <v>#N/A</v>
      </c>
      <c r="F101" s="114" t="e">
        <f t="shared" ca="1" si="107"/>
        <v>#N/A</v>
      </c>
      <c r="G101" s="111" t="e">
        <f ca="1">INDEX(OFFSET(_summary!$T$26,0,MATCH(MID(CELL("filename",$A$1),FIND("]",CELL("filename",$A$1))+1,255),_summary!$U$25:$AI$25,0),140,1),MATCH($A101,_summary!$U$26:$U$54,0))</f>
        <v>#N/A</v>
      </c>
      <c r="H101" s="112" t="e">
        <f t="shared" ca="1" si="105"/>
        <v>#N/A</v>
      </c>
      <c r="I101" s="112" t="e">
        <f t="shared" ca="1" si="105"/>
        <v>#N/A</v>
      </c>
      <c r="J101" s="112" t="e">
        <f t="shared" ca="1" si="105"/>
        <v>#N/A</v>
      </c>
      <c r="K101" s="112" t="e">
        <f t="shared" ca="1" si="105"/>
        <v>#N/A</v>
      </c>
      <c r="L101" s="112" t="e">
        <f t="shared" ca="1" si="105"/>
        <v>#N/A</v>
      </c>
      <c r="M101" s="111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25">
      <c r="A102" t="s">
        <v>18</v>
      </c>
      <c r="B102">
        <f t="shared" si="99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 t="e">
        <f t="shared" ref="E102:F102" ca="1" si="108">D102-(D102-$G102)/($G$1-D$1)</f>
        <v>#N/A</v>
      </c>
      <c r="F102" s="114" t="e">
        <f t="shared" ca="1" si="108"/>
        <v>#N/A</v>
      </c>
      <c r="G102" s="111" t="e">
        <f ca="1">INDEX(OFFSET(_summary!$T$26,0,MATCH(MID(CELL("filename",$A$1),FIND("]",CELL("filename",$A$1))+1,255),_summary!$U$25:$AI$25,0),140,1),MATCH($A102,_summary!$U$26:$U$54,0))</f>
        <v>#N/A</v>
      </c>
      <c r="H102" s="112" t="e">
        <f t="shared" ca="1" si="105"/>
        <v>#N/A</v>
      </c>
      <c r="I102" s="112" t="e">
        <f t="shared" ca="1" si="105"/>
        <v>#N/A</v>
      </c>
      <c r="J102" s="112" t="e">
        <f t="shared" ca="1" si="105"/>
        <v>#N/A</v>
      </c>
      <c r="K102" s="112" t="e">
        <f t="shared" ca="1" si="105"/>
        <v>#N/A</v>
      </c>
      <c r="L102" s="112" t="e">
        <f t="shared" ca="1" si="105"/>
        <v>#N/A</v>
      </c>
      <c r="M102" s="111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25">
      <c r="A103" t="s">
        <v>5</v>
      </c>
      <c r="B103">
        <f t="shared" si="99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 t="e">
        <f t="shared" ref="E103:F103" ca="1" si="109">D103-(D103-$G103)/($G$1-D$1)</f>
        <v>#N/A</v>
      </c>
      <c r="F103" s="114" t="e">
        <f t="shared" ca="1" si="109"/>
        <v>#N/A</v>
      </c>
      <c r="G103" s="111" t="e">
        <f ca="1">INDEX(OFFSET(_summary!$T$26,0,MATCH(MID(CELL("filename",$A$1),FIND("]",CELL("filename",$A$1))+1,255),_summary!$U$25:$AI$25,0),140,1),MATCH($A103,_summary!$U$26:$U$54,0))</f>
        <v>#N/A</v>
      </c>
      <c r="H103" s="112" t="e">
        <f t="shared" ca="1" si="105"/>
        <v>#N/A</v>
      </c>
      <c r="I103" s="112" t="e">
        <f t="shared" ca="1" si="105"/>
        <v>#N/A</v>
      </c>
      <c r="J103" s="112" t="e">
        <f t="shared" ca="1" si="105"/>
        <v>#N/A</v>
      </c>
      <c r="K103" s="112" t="e">
        <f t="shared" ca="1" si="105"/>
        <v>#N/A</v>
      </c>
      <c r="L103" s="112" t="e">
        <f t="shared" ca="1" si="105"/>
        <v>#N/A</v>
      </c>
      <c r="M103" s="111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25">
      <c r="A104" t="s">
        <v>23</v>
      </c>
      <c r="B104">
        <f t="shared" si="99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 t="e">
        <f t="shared" ref="E104:F104" ca="1" si="110">D104-(D104-$G104)/($G$1-D$1)</f>
        <v>#N/A</v>
      </c>
      <c r="F104" s="114" t="e">
        <f t="shared" ca="1" si="110"/>
        <v>#N/A</v>
      </c>
      <c r="G104" s="111" t="e">
        <f ca="1">INDEX(OFFSET(_summary!$T$26,0,MATCH(MID(CELL("filename",$A$1),FIND("]",CELL("filename",$A$1))+1,255),_summary!$U$25:$AI$25,0),140,1),MATCH($A104,_summary!$U$26:$U$54,0))</f>
        <v>#N/A</v>
      </c>
      <c r="H104" s="112" t="e">
        <f t="shared" ca="1" si="105"/>
        <v>#N/A</v>
      </c>
      <c r="I104" s="112" t="e">
        <f t="shared" ca="1" si="105"/>
        <v>#N/A</v>
      </c>
      <c r="J104" s="112" t="e">
        <f t="shared" ca="1" si="105"/>
        <v>#N/A</v>
      </c>
      <c r="K104" s="112" t="e">
        <f t="shared" ca="1" si="105"/>
        <v>#N/A</v>
      </c>
      <c r="L104" s="112" t="e">
        <f t="shared" ca="1" si="105"/>
        <v>#N/A</v>
      </c>
      <c r="M104" s="111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25">
      <c r="A105" t="s">
        <v>24</v>
      </c>
      <c r="B105">
        <f t="shared" si="99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 t="e">
        <f t="shared" ref="E105:F105" ca="1" si="111">D105-(D105-$G105)/($G$1-D$1)</f>
        <v>#N/A</v>
      </c>
      <c r="F105" s="114" t="e">
        <f t="shared" ca="1" si="111"/>
        <v>#N/A</v>
      </c>
      <c r="G105" s="111" t="e">
        <f ca="1">INDEX(OFFSET(_summary!$T$26,0,MATCH(MID(CELL("filename",$A$1),FIND("]",CELL("filename",$A$1))+1,255),_summary!$U$25:$AI$25,0),140,1),MATCH($A105,_summary!$U$26:$U$54,0))</f>
        <v>#N/A</v>
      </c>
      <c r="H105" s="112" t="e">
        <f t="shared" ca="1" si="105"/>
        <v>#N/A</v>
      </c>
      <c r="I105" s="112" t="e">
        <f t="shared" ca="1" si="105"/>
        <v>#N/A</v>
      </c>
      <c r="J105" s="112" t="e">
        <f t="shared" ca="1" si="105"/>
        <v>#N/A</v>
      </c>
      <c r="K105" s="112" t="e">
        <f t="shared" ca="1" si="105"/>
        <v>#N/A</v>
      </c>
      <c r="L105" s="112" t="e">
        <f t="shared" ca="1" si="105"/>
        <v>#N/A</v>
      </c>
      <c r="M105" s="111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25">
      <c r="A106" t="s">
        <v>27</v>
      </c>
      <c r="B106">
        <f t="shared" si="99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 t="e">
        <f t="shared" ref="E106:F106" ca="1" si="112">D106-(D106-$G106)/($G$1-D$1)</f>
        <v>#N/A</v>
      </c>
      <c r="F106" s="114" t="e">
        <f t="shared" ca="1" si="112"/>
        <v>#N/A</v>
      </c>
      <c r="G106" s="111" t="e">
        <f ca="1">INDEX(OFFSET(_summary!$T$26,0,MATCH(MID(CELL("filename",$A$1),FIND("]",CELL("filename",$A$1))+1,255),_summary!$U$25:$AI$25,0),140,1),MATCH($A106,_summary!$U$26:$U$54,0))</f>
        <v>#N/A</v>
      </c>
      <c r="H106" s="112" t="e">
        <f t="shared" ca="1" si="105"/>
        <v>#N/A</v>
      </c>
      <c r="I106" s="112" t="e">
        <f t="shared" ca="1" si="105"/>
        <v>#N/A</v>
      </c>
      <c r="J106" s="112" t="e">
        <f t="shared" ca="1" si="105"/>
        <v>#N/A</v>
      </c>
      <c r="K106" s="112" t="e">
        <f t="shared" ca="1" si="105"/>
        <v>#N/A</v>
      </c>
      <c r="L106" s="112" t="e">
        <f t="shared" ca="1" si="105"/>
        <v>#N/A</v>
      </c>
      <c r="M106" s="111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25">
      <c r="A107" t="s">
        <v>29</v>
      </c>
      <c r="B107">
        <f t="shared" si="99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 t="e">
        <f t="shared" ref="E107:F107" ca="1" si="113">D107-(D107-$G107)/($G$1-D$1)</f>
        <v>#N/A</v>
      </c>
      <c r="F107" s="114" t="e">
        <f t="shared" ca="1" si="113"/>
        <v>#N/A</v>
      </c>
      <c r="G107" s="111" t="e">
        <f ca="1">INDEX(OFFSET(_summary!$T$26,0,MATCH(MID(CELL("filename",$A$1),FIND("]",CELL("filename",$A$1))+1,255),_summary!$U$25:$AI$25,0),140,1),MATCH($A107,_summary!$U$26:$U$54,0))</f>
        <v>#N/A</v>
      </c>
      <c r="H107" s="112" t="e">
        <f t="shared" ca="1" si="105"/>
        <v>#N/A</v>
      </c>
      <c r="I107" s="112" t="e">
        <f t="shared" ca="1" si="105"/>
        <v>#N/A</v>
      </c>
      <c r="J107" s="112" t="e">
        <f t="shared" ca="1" si="105"/>
        <v>#N/A</v>
      </c>
      <c r="K107" s="112" t="e">
        <f t="shared" ca="1" si="105"/>
        <v>#N/A</v>
      </c>
      <c r="L107" s="112" t="e">
        <f t="shared" ca="1" si="105"/>
        <v>#N/A</v>
      </c>
      <c r="M107" s="111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25">
      <c r="A108" t="s">
        <v>8</v>
      </c>
      <c r="B108">
        <f t="shared" si="99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 t="e">
        <f t="shared" ref="E108:F108" ca="1" si="114">D108-(D108-$G108)/($G$1-D$1)</f>
        <v>#N/A</v>
      </c>
      <c r="F108" s="114" t="e">
        <f t="shared" ca="1" si="114"/>
        <v>#N/A</v>
      </c>
      <c r="G108" s="111" t="e">
        <f ca="1">INDEX(OFFSET(_summary!$T$26,0,MATCH(MID(CELL("filename",$A$1),FIND("]",CELL("filename",$A$1))+1,255),_summary!$U$25:$AI$25,0),140,1),MATCH($A108,_summary!$U$26:$U$54,0))</f>
        <v>#N/A</v>
      </c>
      <c r="H108" s="112" t="e">
        <f t="shared" ca="1" si="105"/>
        <v>#N/A</v>
      </c>
      <c r="I108" s="112" t="e">
        <f t="shared" ca="1" si="105"/>
        <v>#N/A</v>
      </c>
      <c r="J108" s="112" t="e">
        <f t="shared" ca="1" si="105"/>
        <v>#N/A</v>
      </c>
      <c r="K108" s="112" t="e">
        <f t="shared" ca="1" si="105"/>
        <v>#N/A</v>
      </c>
      <c r="L108" s="112" t="e">
        <f t="shared" ca="1" si="105"/>
        <v>#N/A</v>
      </c>
      <c r="M108" s="111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25">
      <c r="A109" t="s">
        <v>6</v>
      </c>
      <c r="B109">
        <f t="shared" si="99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 t="e">
        <f t="shared" ref="E109:F109" ca="1" si="115">D109-(D109-$G109)/($G$1-D$1)</f>
        <v>#N/A</v>
      </c>
      <c r="F109" s="114" t="e">
        <f t="shared" ca="1" si="115"/>
        <v>#N/A</v>
      </c>
      <c r="G109" s="111" t="e">
        <f ca="1">INDEX(OFFSET(_summary!$T$26,0,MATCH(MID(CELL("filename",$A$1),FIND("]",CELL("filename",$A$1))+1,255),_summary!$U$25:$AI$25,0),140,1),MATCH($A109,_summary!$U$26:$U$54,0))</f>
        <v>#N/A</v>
      </c>
      <c r="H109" s="112" t="e">
        <f t="shared" ca="1" si="105"/>
        <v>#N/A</v>
      </c>
      <c r="I109" s="112" t="e">
        <f t="shared" ca="1" si="105"/>
        <v>#N/A</v>
      </c>
      <c r="J109" s="112" t="e">
        <f t="shared" ca="1" si="105"/>
        <v>#N/A</v>
      </c>
      <c r="K109" s="112" t="e">
        <f t="shared" ca="1" si="105"/>
        <v>#N/A</v>
      </c>
      <c r="L109" s="112" t="e">
        <f t="shared" ca="1" si="105"/>
        <v>#N/A</v>
      </c>
      <c r="M109" s="111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25">
      <c r="A110" t="s">
        <v>21</v>
      </c>
      <c r="B110">
        <f t="shared" si="99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 t="e">
        <f t="shared" ref="E110:F110" ca="1" si="116">D110-(D110-$G110)/($G$1-D$1)</f>
        <v>#N/A</v>
      </c>
      <c r="F110" s="114" t="e">
        <f t="shared" ca="1" si="116"/>
        <v>#N/A</v>
      </c>
      <c r="G110" s="111" t="e">
        <f ca="1">INDEX(OFFSET(_summary!$T$26,0,MATCH(MID(CELL("filename",$A$1),FIND("]",CELL("filename",$A$1))+1,255),_summary!$U$25:$AI$25,0),140,1),MATCH($A110,_summary!$U$26:$U$54,0))</f>
        <v>#N/A</v>
      </c>
      <c r="H110" s="112" t="e">
        <f t="shared" ca="1" si="105"/>
        <v>#N/A</v>
      </c>
      <c r="I110" s="112" t="e">
        <f t="shared" ca="1" si="105"/>
        <v>#N/A</v>
      </c>
      <c r="J110" s="112" t="e">
        <f t="shared" ca="1" si="105"/>
        <v>#N/A</v>
      </c>
      <c r="K110" s="112" t="e">
        <f t="shared" ca="1" si="105"/>
        <v>#N/A</v>
      </c>
      <c r="L110" s="112" t="e">
        <f t="shared" ca="1" si="105"/>
        <v>#N/A</v>
      </c>
      <c r="M110" s="111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25">
      <c r="A111" t="s">
        <v>10</v>
      </c>
      <c r="B111">
        <f t="shared" si="99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 t="e">
        <f t="shared" ref="E111:F111" ca="1" si="117">D111-(D111-$G111)/($G$1-D$1)</f>
        <v>#N/A</v>
      </c>
      <c r="F111" s="114" t="e">
        <f t="shared" ca="1" si="117"/>
        <v>#N/A</v>
      </c>
      <c r="G111" s="111" t="e">
        <f ca="1">INDEX(OFFSET(_summary!$T$26,0,MATCH(MID(CELL("filename",$A$1),FIND("]",CELL("filename",$A$1))+1,255),_summary!$U$25:$AI$25,0),140,1),MATCH($A111,_summary!$U$26:$U$54,0))</f>
        <v>#N/A</v>
      </c>
      <c r="H111" s="112" t="e">
        <f t="shared" ca="1" si="105"/>
        <v>#N/A</v>
      </c>
      <c r="I111" s="112" t="e">
        <f t="shared" ca="1" si="105"/>
        <v>#N/A</v>
      </c>
      <c r="J111" s="112" t="e">
        <f t="shared" ca="1" si="105"/>
        <v>#N/A</v>
      </c>
      <c r="K111" s="112" t="e">
        <f t="shared" ca="1" si="105"/>
        <v>#N/A</v>
      </c>
      <c r="L111" s="112" t="e">
        <f t="shared" ca="1" si="105"/>
        <v>#N/A</v>
      </c>
      <c r="M111" s="111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25">
      <c r="A112" t="s">
        <v>20</v>
      </c>
      <c r="B112">
        <f t="shared" si="99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 t="e">
        <f t="shared" ref="E112:F112" ca="1" si="118">D112-(D112-$G112)/($G$1-D$1)</f>
        <v>#N/A</v>
      </c>
      <c r="F112" s="114" t="e">
        <f t="shared" ca="1" si="118"/>
        <v>#N/A</v>
      </c>
      <c r="G112" s="111" t="e">
        <f ca="1">INDEX(OFFSET(_summary!$T$26,0,MATCH(MID(CELL("filename",$A$1),FIND("]",CELL("filename",$A$1))+1,255),_summary!$U$25:$AI$25,0),140,1),MATCH($A112,_summary!$U$26:$U$54,0))</f>
        <v>#N/A</v>
      </c>
      <c r="H112" s="112" t="e">
        <f t="shared" ca="1" si="105"/>
        <v>#N/A</v>
      </c>
      <c r="I112" s="112" t="e">
        <f t="shared" ca="1" si="105"/>
        <v>#N/A</v>
      </c>
      <c r="J112" s="112" t="e">
        <f t="shared" ca="1" si="105"/>
        <v>#N/A</v>
      </c>
      <c r="K112" s="112" t="e">
        <f t="shared" ca="1" si="105"/>
        <v>#N/A</v>
      </c>
      <c r="L112" s="112" t="e">
        <f t="shared" ca="1" si="105"/>
        <v>#N/A</v>
      </c>
      <c r="M112" s="111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25">
      <c r="A113" t="s">
        <v>26</v>
      </c>
      <c r="B113">
        <f t="shared" si="99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 t="e">
        <f t="shared" ref="E113:F113" ca="1" si="119">D113-(D113-$G113)/($G$1-D$1)</f>
        <v>#N/A</v>
      </c>
      <c r="F113" s="114" t="e">
        <f t="shared" ca="1" si="119"/>
        <v>#N/A</v>
      </c>
      <c r="G113" s="111" t="e">
        <f ca="1">INDEX(OFFSET(_summary!$T$26,0,MATCH(MID(CELL("filename",$A$1),FIND("]",CELL("filename",$A$1))+1,255),_summary!$U$25:$AI$25,0),140,1),MATCH($A113,_summary!$U$26:$U$54,0))</f>
        <v>#N/A</v>
      </c>
      <c r="H113" s="112" t="e">
        <f t="shared" ca="1" si="105"/>
        <v>#N/A</v>
      </c>
      <c r="I113" s="112" t="e">
        <f t="shared" ca="1" si="105"/>
        <v>#N/A</v>
      </c>
      <c r="J113" s="112" t="e">
        <f t="shared" ca="1" si="105"/>
        <v>#N/A</v>
      </c>
      <c r="K113" s="112" t="e">
        <f t="shared" ca="1" si="105"/>
        <v>#N/A</v>
      </c>
      <c r="L113" s="112" t="e">
        <f t="shared" ca="1" si="105"/>
        <v>#N/A</v>
      </c>
      <c r="M113" s="111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25">
      <c r="A114" t="s">
        <v>7</v>
      </c>
      <c r="B114">
        <f t="shared" si="99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 t="e">
        <f t="shared" ref="E114:F114" ca="1" si="120">D114-(D114-$G114)/($G$1-D$1)</f>
        <v>#N/A</v>
      </c>
      <c r="F114" s="114" t="e">
        <f t="shared" ca="1" si="120"/>
        <v>#N/A</v>
      </c>
      <c r="G114" s="111" t="e">
        <f ca="1">INDEX(OFFSET(_summary!$T$26,0,MATCH(MID(CELL("filename",$A$1),FIND("]",CELL("filename",$A$1))+1,255),_summary!$U$25:$AI$25,0),140,1),MATCH($A114,_summary!$U$26:$U$54,0))</f>
        <v>#N/A</v>
      </c>
      <c r="H114" s="112" t="e">
        <f t="shared" ca="1" si="105"/>
        <v>#N/A</v>
      </c>
      <c r="I114" s="112" t="e">
        <f t="shared" ca="1" si="105"/>
        <v>#N/A</v>
      </c>
      <c r="J114" s="112" t="e">
        <f t="shared" ca="1" si="105"/>
        <v>#N/A</v>
      </c>
      <c r="K114" s="112" t="e">
        <f t="shared" ca="1" si="105"/>
        <v>#N/A</v>
      </c>
      <c r="L114" s="112" t="e">
        <f t="shared" ca="1" si="105"/>
        <v>#N/A</v>
      </c>
      <c r="M114" s="111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25">
      <c r="A115" t="s">
        <v>9</v>
      </c>
      <c r="B115">
        <f t="shared" si="99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 t="e">
        <f t="shared" ref="E115:F115" ca="1" si="121">D115-(D115-$G115)/($G$1-D$1)</f>
        <v>#N/A</v>
      </c>
      <c r="F115" s="114" t="e">
        <f t="shared" ca="1" si="121"/>
        <v>#N/A</v>
      </c>
      <c r="G115" s="111" t="e">
        <f ca="1">INDEX(OFFSET(_summary!$T$26,0,MATCH(MID(CELL("filename",$A$1),FIND("]",CELL("filename",$A$1))+1,255),_summary!$U$25:$AI$25,0),140,1),MATCH($A115,_summary!$U$26:$U$54,0))</f>
        <v>#N/A</v>
      </c>
      <c r="H115" s="112" t="e">
        <f t="shared" ref="H115:L117" ca="1" si="122">G115-5*(G115-$M115)/($M$1-G$1)</f>
        <v>#N/A</v>
      </c>
      <c r="I115" s="112" t="e">
        <f t="shared" ca="1" si="122"/>
        <v>#N/A</v>
      </c>
      <c r="J115" s="112" t="e">
        <f t="shared" ca="1" si="122"/>
        <v>#N/A</v>
      </c>
      <c r="K115" s="112" t="e">
        <f t="shared" ca="1" si="122"/>
        <v>#N/A</v>
      </c>
      <c r="L115" s="112" t="e">
        <f t="shared" ca="1" si="122"/>
        <v>#N/A</v>
      </c>
      <c r="M115" s="111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25">
      <c r="A116" t="s">
        <v>14</v>
      </c>
      <c r="B116">
        <f t="shared" si="99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 t="e">
        <f t="shared" ref="E116:F116" ca="1" si="123">D116-(D116-$G116)/($G$1-D$1)</f>
        <v>#N/A</v>
      </c>
      <c r="F116" s="114" t="e">
        <f t="shared" ca="1" si="123"/>
        <v>#N/A</v>
      </c>
      <c r="G116" s="111" t="e">
        <f ca="1">INDEX(OFFSET(_summary!$T$26,0,MATCH(MID(CELL("filename",$A$1),FIND("]",CELL("filename",$A$1))+1,255),_summary!$U$25:$AI$25,0),140,1),MATCH($A116,_summary!$U$26:$U$54,0))</f>
        <v>#N/A</v>
      </c>
      <c r="H116" s="112" t="e">
        <f t="shared" ca="1" si="122"/>
        <v>#N/A</v>
      </c>
      <c r="I116" s="112" t="e">
        <f t="shared" ca="1" si="122"/>
        <v>#N/A</v>
      </c>
      <c r="J116" s="112" t="e">
        <f t="shared" ca="1" si="122"/>
        <v>#N/A</v>
      </c>
      <c r="K116" s="112" t="e">
        <f t="shared" ca="1" si="122"/>
        <v>#N/A</v>
      </c>
      <c r="L116" s="112" t="e">
        <f t="shared" ca="1" si="122"/>
        <v>#N/A</v>
      </c>
      <c r="M116" s="111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25">
      <c r="A117" t="s">
        <v>4</v>
      </c>
      <c r="B117">
        <f t="shared" si="99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 t="e">
        <f t="shared" ref="E117:F117" ca="1" si="124">D117-(D117-$G117)/($G$1-D$1)</f>
        <v>#N/A</v>
      </c>
      <c r="F117" s="114" t="e">
        <f t="shared" ca="1" si="124"/>
        <v>#N/A</v>
      </c>
      <c r="G117" s="111" t="e">
        <f ca="1">INDEX(OFFSET(_summary!$T$26,0,MATCH(MID(CELL("filename",$A$1),FIND("]",CELL("filename",$A$1))+1,255),_summary!$U$25:$AI$25,0),140,1),MATCH($A117,_summary!$U$26:$U$54,0))</f>
        <v>#N/A</v>
      </c>
      <c r="H117" s="112" t="e">
        <f t="shared" ca="1" si="122"/>
        <v>#N/A</v>
      </c>
      <c r="I117" s="112" t="e">
        <f t="shared" ca="1" si="122"/>
        <v>#N/A</v>
      </c>
      <c r="J117" s="112" t="e">
        <f t="shared" ca="1" si="122"/>
        <v>#N/A</v>
      </c>
      <c r="K117" s="112" t="e">
        <f t="shared" ca="1" si="122"/>
        <v>#N/A</v>
      </c>
      <c r="L117" s="112" t="e">
        <f t="shared" ca="1" si="122"/>
        <v>#N/A</v>
      </c>
      <c r="M117" s="111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73134-A042-4EF3-A286-07557AB25DCB}">
  <sheetPr codeName="Sheet13">
    <tabColor theme="1" tint="0.499984740745262"/>
  </sheetPr>
  <dimension ref="A1:R117"/>
  <sheetViews>
    <sheetView workbookViewId="0">
      <selection activeCell="S10" sqref="S10"/>
    </sheetView>
  </sheetViews>
  <sheetFormatPr defaultRowHeight="15" x14ac:dyDescent="0.25"/>
  <cols>
    <col min="8" max="8" width="9.28515625" bestFit="1" customWidth="1" collapsed="1"/>
    <col min="9" max="9" width="9.5703125" bestFit="1" customWidth="1" collapsed="1"/>
    <col min="10" max="10" width="11.5703125" bestFit="1" customWidth="1" collapsed="1"/>
    <col min="11" max="11" width="12.5703125" bestFit="1" customWidth="1" collapsed="1"/>
    <col min="12" max="12" width="14.7109375" bestFit="1" customWidth="1" collapsed="1"/>
  </cols>
  <sheetData>
    <row r="1" spans="1:18" x14ac:dyDescent="0.25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25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 t="e">
        <f ca="1">D2-(D2-$G2)/($G$1-D$1)</f>
        <v>#N/A</v>
      </c>
      <c r="F2" s="114" t="e">
        <f ca="1">E2-(E2-$G2)/($G$1-E$1)</f>
        <v>#N/A</v>
      </c>
      <c r="G2" s="111" t="e">
        <f ca="1">INDEX(OFFSET(_summary!$T$26,0,MATCH(MID(CELL("filename",$A$1),FIND("]",CELL("filename",$A$1))+1,255),_summary!$U$25:$AI$25,0),140,1),MATCH($A2,_summary!$U$26:$U$54,0))</f>
        <v>#N/A</v>
      </c>
      <c r="H2" s="112" t="e">
        <f ca="1">G2-5*(G2-$M2)/($M$1-G$1)</f>
        <v>#N/A</v>
      </c>
      <c r="I2" s="112" t="e">
        <f ca="1">H2-5*(H2-$M2)/($M$1-H$1)</f>
        <v>#N/A</v>
      </c>
      <c r="J2" s="112" t="e">
        <f ca="1">I2-5*(I2-$M2)/($M$1-I$1)</f>
        <v>#N/A</v>
      </c>
      <c r="K2" s="112" t="e">
        <f ca="1">J2-5*(J2-$M2)/($M$1-J$1)</f>
        <v>#N/A</v>
      </c>
      <c r="L2" s="112" t="e">
        <f ca="1">K2-5*(K2-$M2)/($M$1-K$1)</f>
        <v>#N/A</v>
      </c>
      <c r="M2" s="111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25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 t="e">
        <f t="shared" ref="E3:F3" ca="1" si="0">D3-(D3-$G3)/($G$1-D$1)</f>
        <v>#N/A</v>
      </c>
      <c r="F3" s="114" t="e">
        <f t="shared" ca="1" si="0"/>
        <v>#N/A</v>
      </c>
      <c r="G3" s="111" t="e">
        <f ca="1">INDEX(OFFSET(_summary!$T$26,0,MATCH(MID(CELL("filename",$A$1),FIND("]",CELL("filename",$A$1))+1,255),_summary!$U$25:$AI$25,0),140,1),MATCH($A3,_summary!$U$26:$U$54,0))</f>
        <v>#N/A</v>
      </c>
      <c r="H3" s="112" t="e">
        <f t="shared" ref="H3:L18" ca="1" si="1">G3-5*(G3-$M3)/($M$1-G$1)</f>
        <v>#N/A</v>
      </c>
      <c r="I3" s="112" t="e">
        <f t="shared" ca="1" si="1"/>
        <v>#N/A</v>
      </c>
      <c r="J3" s="112" t="e">
        <f t="shared" ca="1" si="1"/>
        <v>#N/A</v>
      </c>
      <c r="K3" s="112" t="e">
        <f t="shared" ca="1" si="1"/>
        <v>#N/A</v>
      </c>
      <c r="L3" s="112" t="e">
        <f t="shared" ca="1" si="1"/>
        <v>#N/A</v>
      </c>
      <c r="M3" s="111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25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 t="e">
        <f t="shared" ref="E4:F4" ca="1" si="2">D4-(D4-$G4)/($G$1-D$1)</f>
        <v>#N/A</v>
      </c>
      <c r="F4" s="114" t="e">
        <f t="shared" ca="1" si="2"/>
        <v>#N/A</v>
      </c>
      <c r="G4" s="111" t="e">
        <f ca="1">INDEX(OFFSET(_summary!$T$26,0,MATCH(MID(CELL("filename",$A$1),FIND("]",CELL("filename",$A$1))+1,255),_summary!$U$25:$AI$25,0),140,1),MATCH($A4,_summary!$U$26:$U$54,0))</f>
        <v>#N/A</v>
      </c>
      <c r="H4" s="112" t="e">
        <f t="shared" ca="1" si="1"/>
        <v>#N/A</v>
      </c>
      <c r="I4" s="112" t="e">
        <f t="shared" ca="1" si="1"/>
        <v>#N/A</v>
      </c>
      <c r="J4" s="112" t="e">
        <f t="shared" ca="1" si="1"/>
        <v>#N/A</v>
      </c>
      <c r="K4" s="112" t="e">
        <f t="shared" ca="1" si="1"/>
        <v>#N/A</v>
      </c>
      <c r="L4" s="112" t="e">
        <f t="shared" ca="1" si="1"/>
        <v>#N/A</v>
      </c>
      <c r="M4" s="111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25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 t="e">
        <f t="shared" ref="E5:F5" ca="1" si="3">D5-(D5-$G5)/($G$1-D$1)</f>
        <v>#N/A</v>
      </c>
      <c r="F5" s="114" t="e">
        <f t="shared" ca="1" si="3"/>
        <v>#N/A</v>
      </c>
      <c r="G5" s="111" t="e">
        <f ca="1">INDEX(OFFSET(_summary!$T$26,0,MATCH(MID(CELL("filename",$A$1),FIND("]",CELL("filename",$A$1))+1,255),_summary!$U$25:$AI$25,0),140,1),MATCH($A5,_summary!$U$26:$U$54,0))</f>
        <v>#N/A</v>
      </c>
      <c r="H5" s="112" t="e">
        <f t="shared" ca="1" si="1"/>
        <v>#N/A</v>
      </c>
      <c r="I5" s="112" t="e">
        <f t="shared" ca="1" si="1"/>
        <v>#N/A</v>
      </c>
      <c r="J5" s="112" t="e">
        <f t="shared" ca="1" si="1"/>
        <v>#N/A</v>
      </c>
      <c r="K5" s="112" t="e">
        <f t="shared" ca="1" si="1"/>
        <v>#N/A</v>
      </c>
      <c r="L5" s="112" t="e">
        <f t="shared" ca="1" si="1"/>
        <v>#N/A</v>
      </c>
      <c r="M5" s="111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25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 t="e">
        <f t="shared" ref="E6:F6" ca="1" si="4">D6-(D6-$G6)/($G$1-D$1)</f>
        <v>#N/A</v>
      </c>
      <c r="F6" s="114" t="e">
        <f t="shared" ca="1" si="4"/>
        <v>#N/A</v>
      </c>
      <c r="G6" s="111" t="e">
        <f ca="1">INDEX(OFFSET(_summary!$T$26,0,MATCH(MID(CELL("filename",$A$1),FIND("]",CELL("filename",$A$1))+1,255),_summary!$U$25:$AI$25,0),140,1),MATCH($A6,_summary!$U$26:$U$54,0))</f>
        <v>#N/A</v>
      </c>
      <c r="H6" s="112" t="e">
        <f t="shared" ca="1" si="1"/>
        <v>#N/A</v>
      </c>
      <c r="I6" s="112" t="e">
        <f t="shared" ca="1" si="1"/>
        <v>#N/A</v>
      </c>
      <c r="J6" s="112" t="e">
        <f t="shared" ca="1" si="1"/>
        <v>#N/A</v>
      </c>
      <c r="K6" s="112" t="e">
        <f t="shared" ca="1" si="1"/>
        <v>#N/A</v>
      </c>
      <c r="L6" s="112" t="e">
        <f t="shared" ca="1" si="1"/>
        <v>#N/A</v>
      </c>
      <c r="M6" s="111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25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 t="e">
        <f t="shared" ref="E7:F7" ca="1" si="5">D7-(D7-$G7)/($G$1-D$1)</f>
        <v>#N/A</v>
      </c>
      <c r="F7" s="114" t="e">
        <f t="shared" ca="1" si="5"/>
        <v>#N/A</v>
      </c>
      <c r="G7" s="111" t="e">
        <f ca="1">INDEX(OFFSET(_summary!$T$26,0,MATCH(MID(CELL("filename",$A$1),FIND("]",CELL("filename",$A$1))+1,255),_summary!$U$25:$AI$25,0),140,1),MATCH($A7,_summary!$U$26:$U$54,0))</f>
        <v>#N/A</v>
      </c>
      <c r="H7" s="112" t="e">
        <f t="shared" ca="1" si="1"/>
        <v>#N/A</v>
      </c>
      <c r="I7" s="112" t="e">
        <f t="shared" ca="1" si="1"/>
        <v>#N/A</v>
      </c>
      <c r="J7" s="112" t="e">
        <f t="shared" ca="1" si="1"/>
        <v>#N/A</v>
      </c>
      <c r="K7" s="112" t="e">
        <f t="shared" ca="1" si="1"/>
        <v>#N/A</v>
      </c>
      <c r="L7" s="112" t="e">
        <f t="shared" ca="1" si="1"/>
        <v>#N/A</v>
      </c>
      <c r="M7" s="111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25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 t="e">
        <f t="shared" ref="E8:F8" ca="1" si="6">D8-(D8-$G8)/($G$1-D$1)</f>
        <v>#N/A</v>
      </c>
      <c r="F8" s="114" t="e">
        <f t="shared" ca="1" si="6"/>
        <v>#N/A</v>
      </c>
      <c r="G8" s="111" t="e">
        <f ca="1">INDEX(OFFSET(_summary!$T$26,0,MATCH(MID(CELL("filename",$A$1),FIND("]",CELL("filename",$A$1))+1,255),_summary!$U$25:$AI$25,0),140,1),MATCH($A8,_summary!$U$26:$U$54,0))</f>
        <v>#N/A</v>
      </c>
      <c r="H8" s="112" t="e">
        <f t="shared" ca="1" si="1"/>
        <v>#N/A</v>
      </c>
      <c r="I8" s="112" t="e">
        <f t="shared" ca="1" si="1"/>
        <v>#N/A</v>
      </c>
      <c r="J8" s="112" t="e">
        <f t="shared" ca="1" si="1"/>
        <v>#N/A</v>
      </c>
      <c r="K8" s="112" t="e">
        <f t="shared" ca="1" si="1"/>
        <v>#N/A</v>
      </c>
      <c r="L8" s="112" t="e">
        <f t="shared" ca="1" si="1"/>
        <v>#N/A</v>
      </c>
      <c r="M8" s="111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25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 t="e">
        <f t="shared" ref="E9:F9" ca="1" si="7">D9-(D9-$G9)/($G$1-D$1)</f>
        <v>#N/A</v>
      </c>
      <c r="F9" s="114" t="e">
        <f t="shared" ca="1" si="7"/>
        <v>#N/A</v>
      </c>
      <c r="G9" s="111" t="e">
        <f ca="1">INDEX(OFFSET(_summary!$T$26,0,MATCH(MID(CELL("filename",$A$1),FIND("]",CELL("filename",$A$1))+1,255),_summary!$U$25:$AI$25,0),140,1),MATCH($A9,_summary!$U$26:$U$54,0))</f>
        <v>#N/A</v>
      </c>
      <c r="H9" s="112" t="e">
        <f t="shared" ca="1" si="1"/>
        <v>#N/A</v>
      </c>
      <c r="I9" s="112" t="e">
        <f t="shared" ca="1" si="1"/>
        <v>#N/A</v>
      </c>
      <c r="J9" s="112" t="e">
        <f t="shared" ca="1" si="1"/>
        <v>#N/A</v>
      </c>
      <c r="K9" s="112" t="e">
        <f t="shared" ca="1" si="1"/>
        <v>#N/A</v>
      </c>
      <c r="L9" s="112" t="e">
        <f t="shared" ca="1" si="1"/>
        <v>#N/A</v>
      </c>
      <c r="M9" s="111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25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 t="e">
        <f t="shared" ref="E10:F10" ca="1" si="8">D10-(D10-$G10)/($G$1-D$1)</f>
        <v>#N/A</v>
      </c>
      <c r="F10" s="114" t="e">
        <f t="shared" ca="1" si="8"/>
        <v>#N/A</v>
      </c>
      <c r="G10" s="111" t="e">
        <f ca="1">INDEX(OFFSET(_summary!$T$26,0,MATCH(MID(CELL("filename",$A$1),FIND("]",CELL("filename",$A$1))+1,255),_summary!$U$25:$AI$25,0),140,1),MATCH($A10,_summary!$U$26:$U$54,0))</f>
        <v>#N/A</v>
      </c>
      <c r="H10" s="112" t="e">
        <f t="shared" ca="1" si="1"/>
        <v>#N/A</v>
      </c>
      <c r="I10" s="112" t="e">
        <f t="shared" ca="1" si="1"/>
        <v>#N/A</v>
      </c>
      <c r="J10" s="112" t="e">
        <f t="shared" ca="1" si="1"/>
        <v>#N/A</v>
      </c>
      <c r="K10" s="112" t="e">
        <f t="shared" ca="1" si="1"/>
        <v>#N/A</v>
      </c>
      <c r="L10" s="112" t="e">
        <f t="shared" ca="1" si="1"/>
        <v>#N/A</v>
      </c>
      <c r="M10" s="111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25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 t="e">
        <f t="shared" ref="E11:F11" ca="1" si="9">D11-(D11-$G11)/($G$1-D$1)</f>
        <v>#N/A</v>
      </c>
      <c r="F11" s="114" t="e">
        <f t="shared" ca="1" si="9"/>
        <v>#N/A</v>
      </c>
      <c r="G11" s="111" t="e">
        <f ca="1">INDEX(OFFSET(_summary!$T$26,0,MATCH(MID(CELL("filename",$A$1),FIND("]",CELL("filename",$A$1))+1,255),_summary!$U$25:$AI$25,0),140,1),MATCH($A11,_summary!$U$26:$U$54,0))</f>
        <v>#N/A</v>
      </c>
      <c r="H11" s="112" t="e">
        <f t="shared" ca="1" si="1"/>
        <v>#N/A</v>
      </c>
      <c r="I11" s="112" t="e">
        <f t="shared" ca="1" si="1"/>
        <v>#N/A</v>
      </c>
      <c r="J11" s="112" t="e">
        <f t="shared" ca="1" si="1"/>
        <v>#N/A</v>
      </c>
      <c r="K11" s="112" t="e">
        <f t="shared" ca="1" si="1"/>
        <v>#N/A</v>
      </c>
      <c r="L11" s="112" t="e">
        <f t="shared" ca="1" si="1"/>
        <v>#N/A</v>
      </c>
      <c r="M11" s="111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25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 t="e">
        <f t="shared" ref="E12:F12" ca="1" si="10">D12-(D12-$G12)/($G$1-D$1)</f>
        <v>#N/A</v>
      </c>
      <c r="F12" s="114" t="e">
        <f t="shared" ca="1" si="10"/>
        <v>#N/A</v>
      </c>
      <c r="G12" s="111" t="e">
        <f ca="1">INDEX(OFFSET(_summary!$T$26,0,MATCH(MID(CELL("filename",$A$1),FIND("]",CELL("filename",$A$1))+1,255),_summary!$U$25:$AI$25,0),140,1),MATCH($A12,_summary!$U$26:$U$54,0))</f>
        <v>#N/A</v>
      </c>
      <c r="H12" s="112" t="e">
        <f t="shared" ca="1" si="1"/>
        <v>#N/A</v>
      </c>
      <c r="I12" s="112" t="e">
        <f t="shared" ca="1" si="1"/>
        <v>#N/A</v>
      </c>
      <c r="J12" s="112" t="e">
        <f t="shared" ca="1" si="1"/>
        <v>#N/A</v>
      </c>
      <c r="K12" s="112" t="e">
        <f t="shared" ca="1" si="1"/>
        <v>#N/A</v>
      </c>
      <c r="L12" s="112" t="e">
        <f t="shared" ca="1" si="1"/>
        <v>#N/A</v>
      </c>
      <c r="M12" s="111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25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 t="e">
        <f t="shared" ref="E13:F13" ca="1" si="11">D13-(D13-$G13)/($G$1-D$1)</f>
        <v>#N/A</v>
      </c>
      <c r="F13" s="114" t="e">
        <f t="shared" ca="1" si="11"/>
        <v>#N/A</v>
      </c>
      <c r="G13" s="111" t="e">
        <f ca="1">INDEX(OFFSET(_summary!$T$26,0,MATCH(MID(CELL("filename",$A$1),FIND("]",CELL("filename",$A$1))+1,255),_summary!$U$25:$AI$25,0),140,1),MATCH($A13,_summary!$U$26:$U$54,0))</f>
        <v>#N/A</v>
      </c>
      <c r="H13" s="112" t="e">
        <f t="shared" ca="1" si="1"/>
        <v>#N/A</v>
      </c>
      <c r="I13" s="112" t="e">
        <f t="shared" ca="1" si="1"/>
        <v>#N/A</v>
      </c>
      <c r="J13" s="112" t="e">
        <f t="shared" ca="1" si="1"/>
        <v>#N/A</v>
      </c>
      <c r="K13" s="112" t="e">
        <f t="shared" ca="1" si="1"/>
        <v>#N/A</v>
      </c>
      <c r="L13" s="112" t="e">
        <f t="shared" ca="1" si="1"/>
        <v>#N/A</v>
      </c>
      <c r="M13" s="111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25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 t="e">
        <f t="shared" ref="E14:F14" ca="1" si="12">D14-(D14-$G14)/($G$1-D$1)</f>
        <v>#N/A</v>
      </c>
      <c r="F14" s="114" t="e">
        <f t="shared" ca="1" si="12"/>
        <v>#N/A</v>
      </c>
      <c r="G14" s="111" t="e">
        <f ca="1">INDEX(OFFSET(_summary!$T$26,0,MATCH(MID(CELL("filename",$A$1),FIND("]",CELL("filename",$A$1))+1,255),_summary!$U$25:$AI$25,0),140,1),MATCH($A14,_summary!$U$26:$U$54,0))</f>
        <v>#N/A</v>
      </c>
      <c r="H14" s="112" t="e">
        <f t="shared" ca="1" si="1"/>
        <v>#N/A</v>
      </c>
      <c r="I14" s="112" t="e">
        <f t="shared" ca="1" si="1"/>
        <v>#N/A</v>
      </c>
      <c r="J14" s="112" t="e">
        <f t="shared" ca="1" si="1"/>
        <v>#N/A</v>
      </c>
      <c r="K14" s="112" t="e">
        <f t="shared" ca="1" si="1"/>
        <v>#N/A</v>
      </c>
      <c r="L14" s="112" t="e">
        <f t="shared" ca="1" si="1"/>
        <v>#N/A</v>
      </c>
      <c r="M14" s="111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25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 t="e">
        <f t="shared" ref="E15:F15" ca="1" si="13">D15-(D15-$G15)/($G$1-D$1)</f>
        <v>#N/A</v>
      </c>
      <c r="F15" s="114" t="e">
        <f t="shared" ca="1" si="13"/>
        <v>#N/A</v>
      </c>
      <c r="G15" s="111" t="e">
        <f ca="1">INDEX(OFFSET(_summary!$T$26,0,MATCH(MID(CELL("filename",$A$1),FIND("]",CELL("filename",$A$1))+1,255),_summary!$U$25:$AI$25,0),140,1),MATCH($A15,_summary!$U$26:$U$54,0))</f>
        <v>#N/A</v>
      </c>
      <c r="H15" s="112" t="e">
        <f t="shared" ca="1" si="1"/>
        <v>#N/A</v>
      </c>
      <c r="I15" s="112" t="e">
        <f t="shared" ca="1" si="1"/>
        <v>#N/A</v>
      </c>
      <c r="J15" s="112" t="e">
        <f t="shared" ca="1" si="1"/>
        <v>#N/A</v>
      </c>
      <c r="K15" s="112" t="e">
        <f t="shared" ca="1" si="1"/>
        <v>#N/A</v>
      </c>
      <c r="L15" s="112" t="e">
        <f t="shared" ca="1" si="1"/>
        <v>#N/A</v>
      </c>
      <c r="M15" s="111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25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 t="e">
        <f t="shared" ref="E16:F16" ca="1" si="14">D16-(D16-$G16)/($G$1-D$1)</f>
        <v>#N/A</v>
      </c>
      <c r="F16" s="114" t="e">
        <f t="shared" ca="1" si="14"/>
        <v>#N/A</v>
      </c>
      <c r="G16" s="111" t="e">
        <f ca="1">INDEX(OFFSET(_summary!$T$26,0,MATCH(MID(CELL("filename",$A$1),FIND("]",CELL("filename",$A$1))+1,255),_summary!$U$25:$AI$25,0),140,1),MATCH($A16,_summary!$U$26:$U$54,0))</f>
        <v>#N/A</v>
      </c>
      <c r="H16" s="112" t="e">
        <f t="shared" ca="1" si="1"/>
        <v>#N/A</v>
      </c>
      <c r="I16" s="112" t="e">
        <f t="shared" ca="1" si="1"/>
        <v>#N/A</v>
      </c>
      <c r="J16" s="112" t="e">
        <f t="shared" ca="1" si="1"/>
        <v>#N/A</v>
      </c>
      <c r="K16" s="112" t="e">
        <f t="shared" ca="1" si="1"/>
        <v>#N/A</v>
      </c>
      <c r="L16" s="112" t="e">
        <f t="shared" ca="1" si="1"/>
        <v>#N/A</v>
      </c>
      <c r="M16" s="111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25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 t="e">
        <f t="shared" ref="E17:F17" ca="1" si="15">D17-(D17-$G17)/($G$1-D$1)</f>
        <v>#N/A</v>
      </c>
      <c r="F17" s="114" t="e">
        <f t="shared" ca="1" si="15"/>
        <v>#N/A</v>
      </c>
      <c r="G17" s="111" t="e">
        <f ca="1">INDEX(OFFSET(_summary!$T$26,0,MATCH(MID(CELL("filename",$A$1),FIND("]",CELL("filename",$A$1))+1,255),_summary!$U$25:$AI$25,0),140,1),MATCH($A17,_summary!$U$26:$U$54,0))</f>
        <v>#N/A</v>
      </c>
      <c r="H17" s="112" t="e">
        <f t="shared" ca="1" si="1"/>
        <v>#N/A</v>
      </c>
      <c r="I17" s="112" t="e">
        <f t="shared" ca="1" si="1"/>
        <v>#N/A</v>
      </c>
      <c r="J17" s="112" t="e">
        <f t="shared" ca="1" si="1"/>
        <v>#N/A</v>
      </c>
      <c r="K17" s="112" t="e">
        <f t="shared" ca="1" si="1"/>
        <v>#N/A</v>
      </c>
      <c r="L17" s="112" t="e">
        <f t="shared" ca="1" si="1"/>
        <v>#N/A</v>
      </c>
      <c r="M17" s="111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25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 t="e">
        <f t="shared" ref="E18:F18" ca="1" si="16">D18-(D18-$G18)/($G$1-D$1)</f>
        <v>#N/A</v>
      </c>
      <c r="F18" s="114" t="e">
        <f t="shared" ca="1" si="16"/>
        <v>#N/A</v>
      </c>
      <c r="G18" s="111" t="e">
        <f ca="1">INDEX(OFFSET(_summary!$T$26,0,MATCH(MID(CELL("filename",$A$1),FIND("]",CELL("filename",$A$1))+1,255),_summary!$U$25:$AI$25,0),140,1),MATCH($A18,_summary!$U$26:$U$54,0))</f>
        <v>#N/A</v>
      </c>
      <c r="H18" s="112" t="e">
        <f t="shared" ca="1" si="1"/>
        <v>#N/A</v>
      </c>
      <c r="I18" s="112" t="e">
        <f t="shared" ca="1" si="1"/>
        <v>#N/A</v>
      </c>
      <c r="J18" s="112" t="e">
        <f t="shared" ca="1" si="1"/>
        <v>#N/A</v>
      </c>
      <c r="K18" s="112" t="e">
        <f t="shared" ca="1" si="1"/>
        <v>#N/A</v>
      </c>
      <c r="L18" s="112" t="e">
        <f t="shared" ca="1" si="1"/>
        <v>#N/A</v>
      </c>
      <c r="M18" s="111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25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 t="e">
        <f t="shared" ref="E19:F19" ca="1" si="17">D19-(D19-$G19)/($G$1-D$1)</f>
        <v>#N/A</v>
      </c>
      <c r="F19" s="114" t="e">
        <f t="shared" ca="1" si="17"/>
        <v>#N/A</v>
      </c>
      <c r="G19" s="111" t="e">
        <f ca="1">INDEX(OFFSET(_summary!$T$26,0,MATCH(MID(CELL("filename",$A$1),FIND("]",CELL("filename",$A$1))+1,255),_summary!$U$25:$AI$25,0),140,1),MATCH($A19,_summary!$U$26:$U$54,0))</f>
        <v>#N/A</v>
      </c>
      <c r="H19" s="112" t="e">
        <f t="shared" ref="H19:L34" ca="1" si="18">G19-5*(G19-$M19)/($M$1-G$1)</f>
        <v>#N/A</v>
      </c>
      <c r="I19" s="112" t="e">
        <f t="shared" ca="1" si="18"/>
        <v>#N/A</v>
      </c>
      <c r="J19" s="112" t="e">
        <f t="shared" ca="1" si="18"/>
        <v>#N/A</v>
      </c>
      <c r="K19" s="112" t="e">
        <f t="shared" ca="1" si="18"/>
        <v>#N/A</v>
      </c>
      <c r="L19" s="112" t="e">
        <f t="shared" ca="1" si="18"/>
        <v>#N/A</v>
      </c>
      <c r="M19" s="111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25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 t="e">
        <f t="shared" ref="E20:F20" ca="1" si="19">D20-(D20-$G20)/($G$1-D$1)</f>
        <v>#N/A</v>
      </c>
      <c r="F20" s="114" t="e">
        <f t="shared" ca="1" si="19"/>
        <v>#N/A</v>
      </c>
      <c r="G20" s="111" t="e">
        <f ca="1">INDEX(OFFSET(_summary!$T$26,0,MATCH(MID(CELL("filename",$A$1),FIND("]",CELL("filename",$A$1))+1,255),_summary!$U$25:$AI$25,0),140,1),MATCH($A20,_summary!$U$26:$U$54,0))</f>
        <v>#N/A</v>
      </c>
      <c r="H20" s="112" t="e">
        <f t="shared" ca="1" si="18"/>
        <v>#N/A</v>
      </c>
      <c r="I20" s="112" t="e">
        <f t="shared" ca="1" si="18"/>
        <v>#N/A</v>
      </c>
      <c r="J20" s="112" t="e">
        <f t="shared" ca="1" si="18"/>
        <v>#N/A</v>
      </c>
      <c r="K20" s="112" t="e">
        <f t="shared" ca="1" si="18"/>
        <v>#N/A</v>
      </c>
      <c r="L20" s="112" t="e">
        <f t="shared" ca="1" si="18"/>
        <v>#N/A</v>
      </c>
      <c r="M20" s="111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25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 t="e">
        <f t="shared" ref="E21:F21" ca="1" si="20">D21-(D21-$G21)/($G$1-D$1)</f>
        <v>#N/A</v>
      </c>
      <c r="F21" s="114" t="e">
        <f t="shared" ca="1" si="20"/>
        <v>#N/A</v>
      </c>
      <c r="G21" s="111" t="e">
        <f ca="1">INDEX(OFFSET(_summary!$T$26,0,MATCH(MID(CELL("filename",$A$1),FIND("]",CELL("filename",$A$1))+1,255),_summary!$U$25:$AI$25,0),140,1),MATCH($A21,_summary!$U$26:$U$54,0))</f>
        <v>#N/A</v>
      </c>
      <c r="H21" s="112" t="e">
        <f t="shared" ca="1" si="18"/>
        <v>#N/A</v>
      </c>
      <c r="I21" s="112" t="e">
        <f t="shared" ca="1" si="18"/>
        <v>#N/A</v>
      </c>
      <c r="J21" s="112" t="e">
        <f t="shared" ca="1" si="18"/>
        <v>#N/A</v>
      </c>
      <c r="K21" s="112" t="e">
        <f t="shared" ca="1" si="18"/>
        <v>#N/A</v>
      </c>
      <c r="L21" s="112" t="e">
        <f t="shared" ca="1" si="18"/>
        <v>#N/A</v>
      </c>
      <c r="M21" s="111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25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 t="e">
        <f t="shared" ref="E22:F22" ca="1" si="21">D22-(D22-$G22)/($G$1-D$1)</f>
        <v>#N/A</v>
      </c>
      <c r="F22" s="114" t="e">
        <f t="shared" ca="1" si="21"/>
        <v>#N/A</v>
      </c>
      <c r="G22" s="111" t="e">
        <f ca="1">INDEX(OFFSET(_summary!$T$26,0,MATCH(MID(CELL("filename",$A$1),FIND("]",CELL("filename",$A$1))+1,255),_summary!$U$25:$AI$25,0),140,1),MATCH($A22,_summary!$U$26:$U$54,0))</f>
        <v>#N/A</v>
      </c>
      <c r="H22" s="112" t="e">
        <f t="shared" ca="1" si="18"/>
        <v>#N/A</v>
      </c>
      <c r="I22" s="112" t="e">
        <f t="shared" ca="1" si="18"/>
        <v>#N/A</v>
      </c>
      <c r="J22" s="112" t="e">
        <f t="shared" ca="1" si="18"/>
        <v>#N/A</v>
      </c>
      <c r="K22" s="112" t="e">
        <f t="shared" ca="1" si="18"/>
        <v>#N/A</v>
      </c>
      <c r="L22" s="112" t="e">
        <f t="shared" ca="1" si="18"/>
        <v>#N/A</v>
      </c>
      <c r="M22" s="111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25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 t="e">
        <f t="shared" ref="E23:F23" ca="1" si="22">D23-(D23-$G23)/($G$1-D$1)</f>
        <v>#N/A</v>
      </c>
      <c r="F23" s="114" t="e">
        <f t="shared" ca="1" si="22"/>
        <v>#N/A</v>
      </c>
      <c r="G23" s="111" t="e">
        <f ca="1">INDEX(OFFSET(_summary!$T$26,0,MATCH(MID(CELL("filename",$A$1),FIND("]",CELL("filename",$A$1))+1,255),_summary!$U$25:$AI$25,0),140,1),MATCH($A23,_summary!$U$26:$U$54,0))</f>
        <v>#N/A</v>
      </c>
      <c r="H23" s="112" t="e">
        <f t="shared" ca="1" si="18"/>
        <v>#N/A</v>
      </c>
      <c r="I23" s="112" t="e">
        <f t="shared" ca="1" si="18"/>
        <v>#N/A</v>
      </c>
      <c r="J23" s="112" t="e">
        <f t="shared" ca="1" si="18"/>
        <v>#N/A</v>
      </c>
      <c r="K23" s="112" t="e">
        <f t="shared" ca="1" si="18"/>
        <v>#N/A</v>
      </c>
      <c r="L23" s="112" t="e">
        <f t="shared" ca="1" si="18"/>
        <v>#N/A</v>
      </c>
      <c r="M23" s="111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25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 t="e">
        <f t="shared" ref="E24:F24" ca="1" si="23">D24-(D24-$G24)/($G$1-D$1)</f>
        <v>#N/A</v>
      </c>
      <c r="F24" s="114" t="e">
        <f t="shared" ca="1" si="23"/>
        <v>#N/A</v>
      </c>
      <c r="G24" s="111" t="e">
        <f ca="1">INDEX(OFFSET(_summary!$T$26,0,MATCH(MID(CELL("filename",$A$1),FIND("]",CELL("filename",$A$1))+1,255),_summary!$U$25:$AI$25,0),140,1),MATCH($A24,_summary!$U$26:$U$54,0))</f>
        <v>#N/A</v>
      </c>
      <c r="H24" s="112" t="e">
        <f t="shared" ca="1" si="18"/>
        <v>#N/A</v>
      </c>
      <c r="I24" s="112" t="e">
        <f t="shared" ca="1" si="18"/>
        <v>#N/A</v>
      </c>
      <c r="J24" s="112" t="e">
        <f t="shared" ca="1" si="18"/>
        <v>#N/A</v>
      </c>
      <c r="K24" s="112" t="e">
        <f t="shared" ca="1" si="18"/>
        <v>#N/A</v>
      </c>
      <c r="L24" s="112" t="e">
        <f t="shared" ca="1" si="18"/>
        <v>#N/A</v>
      </c>
      <c r="M24" s="111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25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 t="e">
        <f t="shared" ref="E25:F25" ca="1" si="24">D25-(D25-$G25)/($G$1-D$1)</f>
        <v>#N/A</v>
      </c>
      <c r="F25" s="114" t="e">
        <f t="shared" ca="1" si="24"/>
        <v>#N/A</v>
      </c>
      <c r="G25" s="111" t="e">
        <f ca="1">INDEX(OFFSET(_summary!$T$26,0,MATCH(MID(CELL("filename",$A$1),FIND("]",CELL("filename",$A$1))+1,255),_summary!$U$25:$AI$25,0),140,1),MATCH($A25,_summary!$U$26:$U$54,0))</f>
        <v>#N/A</v>
      </c>
      <c r="H25" s="112" t="e">
        <f t="shared" ca="1" si="18"/>
        <v>#N/A</v>
      </c>
      <c r="I25" s="112" t="e">
        <f t="shared" ca="1" si="18"/>
        <v>#N/A</v>
      </c>
      <c r="J25" s="112" t="e">
        <f t="shared" ca="1" si="18"/>
        <v>#N/A</v>
      </c>
      <c r="K25" s="112" t="e">
        <f t="shared" ca="1" si="18"/>
        <v>#N/A</v>
      </c>
      <c r="L25" s="112" t="e">
        <f t="shared" ca="1" si="18"/>
        <v>#N/A</v>
      </c>
      <c r="M25" s="111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25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 t="e">
        <f t="shared" ref="E26:F26" ca="1" si="25">D26-(D26-$G26)/($G$1-D$1)</f>
        <v>#N/A</v>
      </c>
      <c r="F26" s="114" t="e">
        <f t="shared" ca="1" si="25"/>
        <v>#N/A</v>
      </c>
      <c r="G26" s="111" t="e">
        <f ca="1">INDEX(OFFSET(_summary!$T$26,0,MATCH(MID(CELL("filename",$A$1),FIND("]",CELL("filename",$A$1))+1,255),_summary!$U$25:$AI$25,0),140,1),MATCH($A26,_summary!$U$26:$U$54,0))</f>
        <v>#N/A</v>
      </c>
      <c r="H26" s="112" t="e">
        <f t="shared" ca="1" si="18"/>
        <v>#N/A</v>
      </c>
      <c r="I26" s="112" t="e">
        <f t="shared" ca="1" si="18"/>
        <v>#N/A</v>
      </c>
      <c r="J26" s="112" t="e">
        <f t="shared" ca="1" si="18"/>
        <v>#N/A</v>
      </c>
      <c r="K26" s="112" t="e">
        <f t="shared" ca="1" si="18"/>
        <v>#N/A</v>
      </c>
      <c r="L26" s="112" t="e">
        <f t="shared" ca="1" si="18"/>
        <v>#N/A</v>
      </c>
      <c r="M26" s="111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25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 t="e">
        <f t="shared" ref="E27:F27" ca="1" si="26">D27-(D27-$G27)/($G$1-D$1)</f>
        <v>#N/A</v>
      </c>
      <c r="F27" s="114" t="e">
        <f t="shared" ca="1" si="26"/>
        <v>#N/A</v>
      </c>
      <c r="G27" s="111" t="e">
        <f ca="1">INDEX(OFFSET(_summary!$T$26,0,MATCH(MID(CELL("filename",$A$1),FIND("]",CELL("filename",$A$1))+1,255),_summary!$U$25:$AI$25,0),140,1),MATCH($A27,_summary!$U$26:$U$54,0))</f>
        <v>#N/A</v>
      </c>
      <c r="H27" s="112" t="e">
        <f t="shared" ca="1" si="18"/>
        <v>#N/A</v>
      </c>
      <c r="I27" s="112" t="e">
        <f t="shared" ca="1" si="18"/>
        <v>#N/A</v>
      </c>
      <c r="J27" s="112" t="e">
        <f t="shared" ca="1" si="18"/>
        <v>#N/A</v>
      </c>
      <c r="K27" s="112" t="e">
        <f t="shared" ca="1" si="18"/>
        <v>#N/A</v>
      </c>
      <c r="L27" s="112" t="e">
        <f t="shared" ca="1" si="18"/>
        <v>#N/A</v>
      </c>
      <c r="M27" s="111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25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 t="e">
        <f t="shared" ref="E28:F28" ca="1" si="27">D28-(D28-$G28)/($G$1-D$1)</f>
        <v>#N/A</v>
      </c>
      <c r="F28" s="114" t="e">
        <f t="shared" ca="1" si="27"/>
        <v>#N/A</v>
      </c>
      <c r="G28" s="111" t="e">
        <f ca="1">INDEX(OFFSET(_summary!$T$26,0,MATCH(MID(CELL("filename",$A$1),FIND("]",CELL("filename",$A$1))+1,255),_summary!$U$25:$AI$25,0),140,1),MATCH($A28,_summary!$U$26:$U$54,0))</f>
        <v>#N/A</v>
      </c>
      <c r="H28" s="112" t="e">
        <f t="shared" ca="1" si="18"/>
        <v>#N/A</v>
      </c>
      <c r="I28" s="112" t="e">
        <f t="shared" ca="1" si="18"/>
        <v>#N/A</v>
      </c>
      <c r="J28" s="112" t="e">
        <f t="shared" ca="1" si="18"/>
        <v>#N/A</v>
      </c>
      <c r="K28" s="112" t="e">
        <f t="shared" ca="1" si="18"/>
        <v>#N/A</v>
      </c>
      <c r="L28" s="112" t="e">
        <f t="shared" ca="1" si="18"/>
        <v>#N/A</v>
      </c>
      <c r="M28" s="111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25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 t="e">
        <f t="shared" ref="E29:F29" ca="1" si="28">D29-(D29-$G29)/($G$1-D$1)</f>
        <v>#N/A</v>
      </c>
      <c r="F29" s="114" t="e">
        <f t="shared" ca="1" si="28"/>
        <v>#N/A</v>
      </c>
      <c r="G29" s="111" t="e">
        <f ca="1">INDEX(OFFSET(_summary!$T$26,0,MATCH(MID(CELL("filename",$A$1),FIND("]",CELL("filename",$A$1))+1,255),_summary!$U$25:$AI$25,0),140,1),MATCH($A29,_summary!$U$26:$U$54,0))</f>
        <v>#N/A</v>
      </c>
      <c r="H29" s="112" t="e">
        <f t="shared" ca="1" si="18"/>
        <v>#N/A</v>
      </c>
      <c r="I29" s="112" t="e">
        <f t="shared" ca="1" si="18"/>
        <v>#N/A</v>
      </c>
      <c r="J29" s="112" t="e">
        <f t="shared" ca="1" si="18"/>
        <v>#N/A</v>
      </c>
      <c r="K29" s="112" t="e">
        <f t="shared" ca="1" si="18"/>
        <v>#N/A</v>
      </c>
      <c r="L29" s="112" t="e">
        <f t="shared" ca="1" si="18"/>
        <v>#N/A</v>
      </c>
      <c r="M29" s="111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25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 t="e">
        <f t="shared" ref="E30:F30" ca="1" si="29">D30-(D30-$G30)/($G$1-D$1)</f>
        <v>#N/A</v>
      </c>
      <c r="F30" s="114" t="e">
        <f t="shared" ca="1" si="29"/>
        <v>#N/A</v>
      </c>
      <c r="G30" s="111" t="e">
        <f ca="1">INDEX(OFFSET(_summary!$T$26,0,MATCH(MID(CELL("filename",$A$1),FIND("]",CELL("filename",$A$1))+1,255),_summary!$U$25:$AI$25,0),140,1),MATCH($A30,_summary!$U$26:$U$54,0))</f>
        <v>#N/A</v>
      </c>
      <c r="H30" s="112" t="e">
        <f t="shared" ca="1" si="18"/>
        <v>#N/A</v>
      </c>
      <c r="I30" s="112" t="e">
        <f t="shared" ca="1" si="18"/>
        <v>#N/A</v>
      </c>
      <c r="J30" s="112" t="e">
        <f t="shared" ca="1" si="18"/>
        <v>#N/A</v>
      </c>
      <c r="K30" s="112" t="e">
        <f t="shared" ca="1" si="18"/>
        <v>#N/A</v>
      </c>
      <c r="L30" s="112" t="e">
        <f t="shared" ca="1" si="18"/>
        <v>#N/A</v>
      </c>
      <c r="M30" s="111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25">
      <c r="A31" t="s">
        <v>12</v>
      </c>
      <c r="B31">
        <f t="shared" ref="B31:B94" si="30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 t="e">
        <f t="shared" ref="E31:F31" ca="1" si="31">D31-(D31-$G31)/($G$1-D$1)</f>
        <v>#N/A</v>
      </c>
      <c r="F31" s="114" t="e">
        <f t="shared" ca="1" si="31"/>
        <v>#N/A</v>
      </c>
      <c r="G31" s="111" t="e">
        <f ca="1">INDEX(OFFSET(_summary!$T$26,0,MATCH(MID(CELL("filename",$A$1),FIND("]",CELL("filename",$A$1))+1,255),_summary!$U$25:$AI$25,0),140,1),MATCH($A31,_summary!$U$26:$U$54,0))</f>
        <v>#N/A</v>
      </c>
      <c r="H31" s="112" t="e">
        <f t="shared" ca="1" si="18"/>
        <v>#N/A</v>
      </c>
      <c r="I31" s="112" t="e">
        <f t="shared" ca="1" si="18"/>
        <v>#N/A</v>
      </c>
      <c r="J31" s="112" t="e">
        <f t="shared" ca="1" si="18"/>
        <v>#N/A</v>
      </c>
      <c r="K31" s="112" t="e">
        <f t="shared" ca="1" si="18"/>
        <v>#N/A</v>
      </c>
      <c r="L31" s="112" t="e">
        <f t="shared" ca="1" si="18"/>
        <v>#N/A</v>
      </c>
      <c r="M31" s="111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25">
      <c r="A32" t="s">
        <v>1</v>
      </c>
      <c r="B32">
        <f t="shared" si="30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 t="e">
        <f t="shared" ref="E32:F32" ca="1" si="32">D32-(D32-$G32)/($G$1-D$1)</f>
        <v>#N/A</v>
      </c>
      <c r="F32" s="114" t="e">
        <f t="shared" ca="1" si="32"/>
        <v>#N/A</v>
      </c>
      <c r="G32" s="111" t="e">
        <f ca="1">INDEX(OFFSET(_summary!$T$26,0,MATCH(MID(CELL("filename",$A$1),FIND("]",CELL("filename",$A$1))+1,255),_summary!$U$25:$AI$25,0),140,1),MATCH($A32,_summary!$U$26:$U$54,0))</f>
        <v>#N/A</v>
      </c>
      <c r="H32" s="112" t="e">
        <f t="shared" ca="1" si="18"/>
        <v>#N/A</v>
      </c>
      <c r="I32" s="112" t="e">
        <f t="shared" ca="1" si="18"/>
        <v>#N/A</v>
      </c>
      <c r="J32" s="112" t="e">
        <f t="shared" ca="1" si="18"/>
        <v>#N/A</v>
      </c>
      <c r="K32" s="112" t="e">
        <f t="shared" ca="1" si="18"/>
        <v>#N/A</v>
      </c>
      <c r="L32" s="112" t="e">
        <f t="shared" ca="1" si="18"/>
        <v>#N/A</v>
      </c>
      <c r="M32" s="111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25">
      <c r="A33" t="s">
        <v>19</v>
      </c>
      <c r="B33">
        <f t="shared" si="30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 t="e">
        <f t="shared" ref="E33:F33" ca="1" si="33">D33-(D33-$G33)/($G$1-D$1)</f>
        <v>#N/A</v>
      </c>
      <c r="F33" s="114" t="e">
        <f t="shared" ca="1" si="33"/>
        <v>#N/A</v>
      </c>
      <c r="G33" s="111" t="e">
        <f ca="1">INDEX(OFFSET(_summary!$T$26,0,MATCH(MID(CELL("filename",$A$1),FIND("]",CELL("filename",$A$1))+1,255),_summary!$U$25:$AI$25,0),140,1),MATCH($A33,_summary!$U$26:$U$54,0))</f>
        <v>#N/A</v>
      </c>
      <c r="H33" s="112" t="e">
        <f t="shared" ca="1" si="18"/>
        <v>#N/A</v>
      </c>
      <c r="I33" s="112" t="e">
        <f t="shared" ca="1" si="18"/>
        <v>#N/A</v>
      </c>
      <c r="J33" s="112" t="e">
        <f t="shared" ca="1" si="18"/>
        <v>#N/A</v>
      </c>
      <c r="K33" s="112" t="e">
        <f t="shared" ca="1" si="18"/>
        <v>#N/A</v>
      </c>
      <c r="L33" s="112" t="e">
        <f t="shared" ca="1" si="18"/>
        <v>#N/A</v>
      </c>
      <c r="M33" s="111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25">
      <c r="A34" t="s">
        <v>22</v>
      </c>
      <c r="B34">
        <f t="shared" si="30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 t="e">
        <f t="shared" ref="E34:F34" ca="1" si="34">D34-(D34-$G34)/($G$1-D$1)</f>
        <v>#N/A</v>
      </c>
      <c r="F34" s="114" t="e">
        <f t="shared" ca="1" si="34"/>
        <v>#N/A</v>
      </c>
      <c r="G34" s="111" t="e">
        <f ca="1">INDEX(OFFSET(_summary!$T$26,0,MATCH(MID(CELL("filename",$A$1),FIND("]",CELL("filename",$A$1))+1,255),_summary!$U$25:$AI$25,0),140,1),MATCH($A34,_summary!$U$26:$U$54,0))</f>
        <v>#N/A</v>
      </c>
      <c r="H34" s="112" t="e">
        <f t="shared" ca="1" si="18"/>
        <v>#N/A</v>
      </c>
      <c r="I34" s="112" t="e">
        <f t="shared" ca="1" si="18"/>
        <v>#N/A</v>
      </c>
      <c r="J34" s="112" t="e">
        <f t="shared" ca="1" si="18"/>
        <v>#N/A</v>
      </c>
      <c r="K34" s="112" t="e">
        <f t="shared" ca="1" si="18"/>
        <v>#N/A</v>
      </c>
      <c r="L34" s="112" t="e">
        <f t="shared" ca="1" si="18"/>
        <v>#N/A</v>
      </c>
      <c r="M34" s="111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25">
      <c r="A35" t="s">
        <v>28</v>
      </c>
      <c r="B35">
        <f t="shared" si="30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 t="e">
        <f t="shared" ref="E35:F35" ca="1" si="35">D35-(D35-$G35)/($G$1-D$1)</f>
        <v>#N/A</v>
      </c>
      <c r="F35" s="114" t="e">
        <f t="shared" ca="1" si="35"/>
        <v>#N/A</v>
      </c>
      <c r="G35" s="111" t="e">
        <f ca="1">INDEX(OFFSET(_summary!$T$26,0,MATCH(MID(CELL("filename",$A$1),FIND("]",CELL("filename",$A$1))+1,255),_summary!$U$25:$AI$25,0),140,1),MATCH($A35,_summary!$U$26:$U$54,0))</f>
        <v>#N/A</v>
      </c>
      <c r="H35" s="112" t="e">
        <f t="shared" ref="H35:L50" ca="1" si="36">G35-5*(G35-$M35)/($M$1-G$1)</f>
        <v>#N/A</v>
      </c>
      <c r="I35" s="112" t="e">
        <f t="shared" ca="1" si="36"/>
        <v>#N/A</v>
      </c>
      <c r="J35" s="112" t="e">
        <f t="shared" ca="1" si="36"/>
        <v>#N/A</v>
      </c>
      <c r="K35" s="112" t="e">
        <f t="shared" ca="1" si="36"/>
        <v>#N/A</v>
      </c>
      <c r="L35" s="112" t="e">
        <f t="shared" ca="1" si="36"/>
        <v>#N/A</v>
      </c>
      <c r="M35" s="111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25">
      <c r="A36" t="s">
        <v>13</v>
      </c>
      <c r="B36">
        <f t="shared" si="30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 t="e">
        <f t="shared" ref="E36:F36" ca="1" si="37">D36-(D36-$G36)/($G$1-D$1)</f>
        <v>#N/A</v>
      </c>
      <c r="F36" s="114" t="e">
        <f t="shared" ca="1" si="37"/>
        <v>#N/A</v>
      </c>
      <c r="G36" s="111" t="e">
        <f ca="1">INDEX(OFFSET(_summary!$T$26,0,MATCH(MID(CELL("filename",$A$1),FIND("]",CELL("filename",$A$1))+1,255),_summary!$U$25:$AI$25,0),140,1),MATCH($A36,_summary!$U$26:$U$54,0))</f>
        <v>#N/A</v>
      </c>
      <c r="H36" s="112" t="e">
        <f t="shared" ca="1" si="36"/>
        <v>#N/A</v>
      </c>
      <c r="I36" s="112" t="e">
        <f t="shared" ca="1" si="36"/>
        <v>#N/A</v>
      </c>
      <c r="J36" s="112" t="e">
        <f t="shared" ca="1" si="36"/>
        <v>#N/A</v>
      </c>
      <c r="K36" s="112" t="e">
        <f t="shared" ca="1" si="36"/>
        <v>#N/A</v>
      </c>
      <c r="L36" s="112" t="e">
        <f t="shared" ca="1" si="36"/>
        <v>#N/A</v>
      </c>
      <c r="M36" s="111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25">
      <c r="A37" t="s">
        <v>17</v>
      </c>
      <c r="B37">
        <f t="shared" si="30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 t="e">
        <f t="shared" ref="E37:F37" ca="1" si="38">D37-(D37-$G37)/($G$1-D$1)</f>
        <v>#N/A</v>
      </c>
      <c r="F37" s="114" t="e">
        <f t="shared" ca="1" si="38"/>
        <v>#N/A</v>
      </c>
      <c r="G37" s="111" t="e">
        <f ca="1">INDEX(OFFSET(_summary!$T$26,0,MATCH(MID(CELL("filename",$A$1),FIND("]",CELL("filename",$A$1))+1,255),_summary!$U$25:$AI$25,0),140,1),MATCH($A37,_summary!$U$26:$U$54,0))</f>
        <v>#N/A</v>
      </c>
      <c r="H37" s="112" t="e">
        <f t="shared" ca="1" si="36"/>
        <v>#N/A</v>
      </c>
      <c r="I37" s="112" t="e">
        <f t="shared" ca="1" si="36"/>
        <v>#N/A</v>
      </c>
      <c r="J37" s="112" t="e">
        <f t="shared" ca="1" si="36"/>
        <v>#N/A</v>
      </c>
      <c r="K37" s="112" t="e">
        <f t="shared" ca="1" si="36"/>
        <v>#N/A</v>
      </c>
      <c r="L37" s="112" t="e">
        <f t="shared" ca="1" si="36"/>
        <v>#N/A</v>
      </c>
      <c r="M37" s="111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25">
      <c r="A38" t="s">
        <v>25</v>
      </c>
      <c r="B38">
        <f t="shared" si="30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 t="e">
        <f t="shared" ref="E38:F38" ca="1" si="39">D38-(D38-$G38)/($G$1-D$1)</f>
        <v>#N/A</v>
      </c>
      <c r="F38" s="114" t="e">
        <f t="shared" ca="1" si="39"/>
        <v>#N/A</v>
      </c>
      <c r="G38" s="111" t="e">
        <f ca="1">INDEX(OFFSET(_summary!$T$26,0,MATCH(MID(CELL("filename",$A$1),FIND("]",CELL("filename",$A$1))+1,255),_summary!$U$25:$AI$25,0),140,1),MATCH($A38,_summary!$U$26:$U$54,0))</f>
        <v>#N/A</v>
      </c>
      <c r="H38" s="112" t="e">
        <f t="shared" ca="1" si="36"/>
        <v>#N/A</v>
      </c>
      <c r="I38" s="112" t="e">
        <f t="shared" ca="1" si="36"/>
        <v>#N/A</v>
      </c>
      <c r="J38" s="112" t="e">
        <f t="shared" ca="1" si="36"/>
        <v>#N/A</v>
      </c>
      <c r="K38" s="112" t="e">
        <f t="shared" ca="1" si="36"/>
        <v>#N/A</v>
      </c>
      <c r="L38" s="112" t="e">
        <f t="shared" ca="1" si="36"/>
        <v>#N/A</v>
      </c>
      <c r="M38" s="111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25">
      <c r="A39" t="s">
        <v>11</v>
      </c>
      <c r="B39">
        <f t="shared" si="30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 t="e">
        <f t="shared" ref="E39:F39" ca="1" si="40">D39-(D39-$G39)/($G$1-D$1)</f>
        <v>#N/A</v>
      </c>
      <c r="F39" s="114" t="e">
        <f t="shared" ca="1" si="40"/>
        <v>#N/A</v>
      </c>
      <c r="G39" s="111" t="e">
        <f ca="1">INDEX(OFFSET(_summary!$T$26,0,MATCH(MID(CELL("filename",$A$1),FIND("]",CELL("filename",$A$1))+1,255),_summary!$U$25:$AI$25,0),140,1),MATCH($A39,_summary!$U$26:$U$54,0))</f>
        <v>#N/A</v>
      </c>
      <c r="H39" s="112" t="e">
        <f t="shared" ca="1" si="36"/>
        <v>#N/A</v>
      </c>
      <c r="I39" s="112" t="e">
        <f t="shared" ca="1" si="36"/>
        <v>#N/A</v>
      </c>
      <c r="J39" s="112" t="e">
        <f t="shared" ca="1" si="36"/>
        <v>#N/A</v>
      </c>
      <c r="K39" s="112" t="e">
        <f t="shared" ca="1" si="36"/>
        <v>#N/A</v>
      </c>
      <c r="L39" s="112" t="e">
        <f t="shared" ca="1" si="36"/>
        <v>#N/A</v>
      </c>
      <c r="M39" s="111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25">
      <c r="A40" t="s">
        <v>3</v>
      </c>
      <c r="B40">
        <f t="shared" si="30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 t="e">
        <f t="shared" ref="E40:F40" ca="1" si="41">D40-(D40-$G40)/($G$1-D$1)</f>
        <v>#N/A</v>
      </c>
      <c r="F40" s="114" t="e">
        <f t="shared" ca="1" si="41"/>
        <v>#N/A</v>
      </c>
      <c r="G40" s="111" t="e">
        <f ca="1">INDEX(OFFSET(_summary!$T$26,0,MATCH(MID(CELL("filename",$A$1),FIND("]",CELL("filename",$A$1))+1,255),_summary!$U$25:$AI$25,0),140,1),MATCH($A40,_summary!$U$26:$U$54,0))</f>
        <v>#N/A</v>
      </c>
      <c r="H40" s="112" t="e">
        <f t="shared" ca="1" si="36"/>
        <v>#N/A</v>
      </c>
      <c r="I40" s="112" t="e">
        <f t="shared" ca="1" si="36"/>
        <v>#N/A</v>
      </c>
      <c r="J40" s="112" t="e">
        <f t="shared" ca="1" si="36"/>
        <v>#N/A</v>
      </c>
      <c r="K40" s="112" t="e">
        <f t="shared" ca="1" si="36"/>
        <v>#N/A</v>
      </c>
      <c r="L40" s="112" t="e">
        <f t="shared" ca="1" si="36"/>
        <v>#N/A</v>
      </c>
      <c r="M40" s="111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25">
      <c r="A41" t="s">
        <v>2</v>
      </c>
      <c r="B41">
        <f t="shared" si="30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 t="e">
        <f t="shared" ref="E41:F41" ca="1" si="42">D41-(D41-$G41)/($G$1-D$1)</f>
        <v>#N/A</v>
      </c>
      <c r="F41" s="114" t="e">
        <f t="shared" ca="1" si="42"/>
        <v>#N/A</v>
      </c>
      <c r="G41" s="111" t="e">
        <f ca="1">INDEX(OFFSET(_summary!$T$26,0,MATCH(MID(CELL("filename",$A$1),FIND("]",CELL("filename",$A$1))+1,255),_summary!$U$25:$AI$25,0),140,1),MATCH($A41,_summary!$U$26:$U$54,0))</f>
        <v>#N/A</v>
      </c>
      <c r="H41" s="112" t="e">
        <f t="shared" ca="1" si="36"/>
        <v>#N/A</v>
      </c>
      <c r="I41" s="112" t="e">
        <f t="shared" ca="1" si="36"/>
        <v>#N/A</v>
      </c>
      <c r="J41" s="112" t="e">
        <f t="shared" ca="1" si="36"/>
        <v>#N/A</v>
      </c>
      <c r="K41" s="112" t="e">
        <f t="shared" ca="1" si="36"/>
        <v>#N/A</v>
      </c>
      <c r="L41" s="112" t="e">
        <f t="shared" ca="1" si="36"/>
        <v>#N/A</v>
      </c>
      <c r="M41" s="111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25">
      <c r="A42" t="s">
        <v>16</v>
      </c>
      <c r="B42">
        <f t="shared" si="30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 t="e">
        <f t="shared" ref="E42:F42" ca="1" si="43">D42-(D42-$G42)/($G$1-D$1)</f>
        <v>#N/A</v>
      </c>
      <c r="F42" s="114" t="e">
        <f t="shared" ca="1" si="43"/>
        <v>#N/A</v>
      </c>
      <c r="G42" s="111" t="e">
        <f ca="1">INDEX(OFFSET(_summary!$T$26,0,MATCH(MID(CELL("filename",$A$1),FIND("]",CELL("filename",$A$1))+1,255),_summary!$U$25:$AI$25,0),140,1),MATCH($A42,_summary!$U$26:$U$54,0))</f>
        <v>#N/A</v>
      </c>
      <c r="H42" s="112" t="e">
        <f t="shared" ca="1" si="36"/>
        <v>#N/A</v>
      </c>
      <c r="I42" s="112" t="e">
        <f t="shared" ca="1" si="36"/>
        <v>#N/A</v>
      </c>
      <c r="J42" s="112" t="e">
        <f t="shared" ca="1" si="36"/>
        <v>#N/A</v>
      </c>
      <c r="K42" s="112" t="e">
        <f t="shared" ca="1" si="36"/>
        <v>#N/A</v>
      </c>
      <c r="L42" s="112" t="e">
        <f t="shared" ca="1" si="36"/>
        <v>#N/A</v>
      </c>
      <c r="M42" s="111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25">
      <c r="A43" t="s">
        <v>15</v>
      </c>
      <c r="B43">
        <f t="shared" si="30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 t="e">
        <f t="shared" ref="E43:F43" ca="1" si="44">D43-(D43-$G43)/($G$1-D$1)</f>
        <v>#N/A</v>
      </c>
      <c r="F43" s="114" t="e">
        <f t="shared" ca="1" si="44"/>
        <v>#N/A</v>
      </c>
      <c r="G43" s="111" t="e">
        <f ca="1">INDEX(OFFSET(_summary!$T$26,0,MATCH(MID(CELL("filename",$A$1),FIND("]",CELL("filename",$A$1))+1,255),_summary!$U$25:$AI$25,0),140,1),MATCH($A43,_summary!$U$26:$U$54,0))</f>
        <v>#N/A</v>
      </c>
      <c r="H43" s="112" t="e">
        <f t="shared" ca="1" si="36"/>
        <v>#N/A</v>
      </c>
      <c r="I43" s="112" t="e">
        <f t="shared" ca="1" si="36"/>
        <v>#N/A</v>
      </c>
      <c r="J43" s="112" t="e">
        <f t="shared" ca="1" si="36"/>
        <v>#N/A</v>
      </c>
      <c r="K43" s="112" t="e">
        <f t="shared" ca="1" si="36"/>
        <v>#N/A</v>
      </c>
      <c r="L43" s="112" t="e">
        <f t="shared" ca="1" si="36"/>
        <v>#N/A</v>
      </c>
      <c r="M43" s="111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25">
      <c r="A44" t="s">
        <v>18</v>
      </c>
      <c r="B44">
        <f t="shared" si="30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 t="e">
        <f t="shared" ref="E44:F44" ca="1" si="45">D44-(D44-$G44)/($G$1-D$1)</f>
        <v>#N/A</v>
      </c>
      <c r="F44" s="114" t="e">
        <f t="shared" ca="1" si="45"/>
        <v>#N/A</v>
      </c>
      <c r="G44" s="111" t="e">
        <f ca="1">INDEX(OFFSET(_summary!$T$26,0,MATCH(MID(CELL("filename",$A$1),FIND("]",CELL("filename",$A$1))+1,255),_summary!$U$25:$AI$25,0),140,1),MATCH($A44,_summary!$U$26:$U$54,0))</f>
        <v>#N/A</v>
      </c>
      <c r="H44" s="112" t="e">
        <f t="shared" ca="1" si="36"/>
        <v>#N/A</v>
      </c>
      <c r="I44" s="112" t="e">
        <f t="shared" ca="1" si="36"/>
        <v>#N/A</v>
      </c>
      <c r="J44" s="112" t="e">
        <f t="shared" ca="1" si="36"/>
        <v>#N/A</v>
      </c>
      <c r="K44" s="112" t="e">
        <f t="shared" ca="1" si="36"/>
        <v>#N/A</v>
      </c>
      <c r="L44" s="112" t="e">
        <f t="shared" ca="1" si="36"/>
        <v>#N/A</v>
      </c>
      <c r="M44" s="111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25">
      <c r="A45" t="s">
        <v>5</v>
      </c>
      <c r="B45">
        <f t="shared" si="30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 t="e">
        <f t="shared" ref="E45:F45" ca="1" si="46">D45-(D45-$G45)/($G$1-D$1)</f>
        <v>#N/A</v>
      </c>
      <c r="F45" s="114" t="e">
        <f t="shared" ca="1" si="46"/>
        <v>#N/A</v>
      </c>
      <c r="G45" s="111" t="e">
        <f ca="1">INDEX(OFFSET(_summary!$T$26,0,MATCH(MID(CELL("filename",$A$1),FIND("]",CELL("filename",$A$1))+1,255),_summary!$U$25:$AI$25,0),140,1),MATCH($A45,_summary!$U$26:$U$54,0))</f>
        <v>#N/A</v>
      </c>
      <c r="H45" s="112" t="e">
        <f t="shared" ca="1" si="36"/>
        <v>#N/A</v>
      </c>
      <c r="I45" s="112" t="e">
        <f t="shared" ca="1" si="36"/>
        <v>#N/A</v>
      </c>
      <c r="J45" s="112" t="e">
        <f t="shared" ca="1" si="36"/>
        <v>#N/A</v>
      </c>
      <c r="K45" s="112" t="e">
        <f t="shared" ca="1" si="36"/>
        <v>#N/A</v>
      </c>
      <c r="L45" s="112" t="e">
        <f t="shared" ca="1" si="36"/>
        <v>#N/A</v>
      </c>
      <c r="M45" s="111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25">
      <c r="A46" t="s">
        <v>23</v>
      </c>
      <c r="B46">
        <f t="shared" si="30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 t="e">
        <f t="shared" ref="E46:F46" ca="1" si="47">D46-(D46-$G46)/($G$1-D$1)</f>
        <v>#N/A</v>
      </c>
      <c r="F46" s="114" t="e">
        <f t="shared" ca="1" si="47"/>
        <v>#N/A</v>
      </c>
      <c r="G46" s="111" t="e">
        <f ca="1">INDEX(OFFSET(_summary!$T$26,0,MATCH(MID(CELL("filename",$A$1),FIND("]",CELL("filename",$A$1))+1,255),_summary!$U$25:$AI$25,0),140,1),MATCH($A46,_summary!$U$26:$U$54,0))</f>
        <v>#N/A</v>
      </c>
      <c r="H46" s="112" t="e">
        <f t="shared" ca="1" si="36"/>
        <v>#N/A</v>
      </c>
      <c r="I46" s="112" t="e">
        <f t="shared" ca="1" si="36"/>
        <v>#N/A</v>
      </c>
      <c r="J46" s="112" t="e">
        <f t="shared" ca="1" si="36"/>
        <v>#N/A</v>
      </c>
      <c r="K46" s="112" t="e">
        <f t="shared" ca="1" si="36"/>
        <v>#N/A</v>
      </c>
      <c r="L46" s="112" t="e">
        <f t="shared" ca="1" si="36"/>
        <v>#N/A</v>
      </c>
      <c r="M46" s="111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25">
      <c r="A47" t="s">
        <v>24</v>
      </c>
      <c r="B47">
        <f t="shared" si="30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 t="e">
        <f t="shared" ref="E47:F47" ca="1" si="48">D47-(D47-$G47)/($G$1-D$1)</f>
        <v>#N/A</v>
      </c>
      <c r="F47" s="114" t="e">
        <f t="shared" ca="1" si="48"/>
        <v>#N/A</v>
      </c>
      <c r="G47" s="111" t="e">
        <f ca="1">INDEX(OFFSET(_summary!$T$26,0,MATCH(MID(CELL("filename",$A$1),FIND("]",CELL("filename",$A$1))+1,255),_summary!$U$25:$AI$25,0),140,1),MATCH($A47,_summary!$U$26:$U$54,0))</f>
        <v>#N/A</v>
      </c>
      <c r="H47" s="112" t="e">
        <f t="shared" ca="1" si="36"/>
        <v>#N/A</v>
      </c>
      <c r="I47" s="112" t="e">
        <f t="shared" ca="1" si="36"/>
        <v>#N/A</v>
      </c>
      <c r="J47" s="112" t="e">
        <f t="shared" ca="1" si="36"/>
        <v>#N/A</v>
      </c>
      <c r="K47" s="112" t="e">
        <f t="shared" ca="1" si="36"/>
        <v>#N/A</v>
      </c>
      <c r="L47" s="112" t="e">
        <f t="shared" ca="1" si="36"/>
        <v>#N/A</v>
      </c>
      <c r="M47" s="111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25">
      <c r="A48" t="s">
        <v>27</v>
      </c>
      <c r="B48">
        <f t="shared" si="30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 t="e">
        <f t="shared" ref="E48:F48" ca="1" si="49">D48-(D48-$G48)/($G$1-D$1)</f>
        <v>#N/A</v>
      </c>
      <c r="F48" s="114" t="e">
        <f t="shared" ca="1" si="49"/>
        <v>#N/A</v>
      </c>
      <c r="G48" s="111" t="e">
        <f ca="1">INDEX(OFFSET(_summary!$T$26,0,MATCH(MID(CELL("filename",$A$1),FIND("]",CELL("filename",$A$1))+1,255),_summary!$U$25:$AI$25,0),140,1),MATCH($A48,_summary!$U$26:$U$54,0))</f>
        <v>#N/A</v>
      </c>
      <c r="H48" s="112" t="e">
        <f t="shared" ca="1" si="36"/>
        <v>#N/A</v>
      </c>
      <c r="I48" s="112" t="e">
        <f t="shared" ca="1" si="36"/>
        <v>#N/A</v>
      </c>
      <c r="J48" s="112" t="e">
        <f t="shared" ca="1" si="36"/>
        <v>#N/A</v>
      </c>
      <c r="K48" s="112" t="e">
        <f t="shared" ca="1" si="36"/>
        <v>#N/A</v>
      </c>
      <c r="L48" s="112" t="e">
        <f t="shared" ca="1" si="36"/>
        <v>#N/A</v>
      </c>
      <c r="M48" s="111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25">
      <c r="A49" t="s">
        <v>29</v>
      </c>
      <c r="B49">
        <f t="shared" si="30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 t="e">
        <f t="shared" ref="E49:F49" ca="1" si="50">D49-(D49-$G49)/($G$1-D$1)</f>
        <v>#N/A</v>
      </c>
      <c r="F49" s="114" t="e">
        <f t="shared" ca="1" si="50"/>
        <v>#N/A</v>
      </c>
      <c r="G49" s="111" t="e">
        <f ca="1">INDEX(OFFSET(_summary!$T$26,0,MATCH(MID(CELL("filename",$A$1),FIND("]",CELL("filename",$A$1))+1,255),_summary!$U$25:$AI$25,0),140,1),MATCH($A49,_summary!$U$26:$U$54,0))</f>
        <v>#N/A</v>
      </c>
      <c r="H49" s="112" t="e">
        <f t="shared" ca="1" si="36"/>
        <v>#N/A</v>
      </c>
      <c r="I49" s="112" t="e">
        <f t="shared" ca="1" si="36"/>
        <v>#N/A</v>
      </c>
      <c r="J49" s="112" t="e">
        <f t="shared" ca="1" si="36"/>
        <v>#N/A</v>
      </c>
      <c r="K49" s="112" t="e">
        <f t="shared" ca="1" si="36"/>
        <v>#N/A</v>
      </c>
      <c r="L49" s="112" t="e">
        <f t="shared" ca="1" si="36"/>
        <v>#N/A</v>
      </c>
      <c r="M49" s="111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25">
      <c r="A50" t="s">
        <v>8</v>
      </c>
      <c r="B50">
        <f t="shared" si="30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 t="e">
        <f t="shared" ref="E50:F50" ca="1" si="51">D50-(D50-$G50)/($G$1-D$1)</f>
        <v>#N/A</v>
      </c>
      <c r="F50" s="114" t="e">
        <f t="shared" ca="1" si="51"/>
        <v>#N/A</v>
      </c>
      <c r="G50" s="111" t="e">
        <f ca="1">INDEX(OFFSET(_summary!$T$26,0,MATCH(MID(CELL("filename",$A$1),FIND("]",CELL("filename",$A$1))+1,255),_summary!$U$25:$AI$25,0),140,1),MATCH($A50,_summary!$U$26:$U$54,0))</f>
        <v>#N/A</v>
      </c>
      <c r="H50" s="112" t="e">
        <f t="shared" ca="1" si="36"/>
        <v>#N/A</v>
      </c>
      <c r="I50" s="112" t="e">
        <f t="shared" ca="1" si="36"/>
        <v>#N/A</v>
      </c>
      <c r="J50" s="112" t="e">
        <f t="shared" ca="1" si="36"/>
        <v>#N/A</v>
      </c>
      <c r="K50" s="112" t="e">
        <f t="shared" ca="1" si="36"/>
        <v>#N/A</v>
      </c>
      <c r="L50" s="112" t="e">
        <f t="shared" ca="1" si="36"/>
        <v>#N/A</v>
      </c>
      <c r="M50" s="111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25">
      <c r="A51" t="s">
        <v>6</v>
      </c>
      <c r="B51">
        <f t="shared" si="30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 t="e">
        <f t="shared" ref="E51:F51" ca="1" si="52">D51-(D51-$G51)/($G$1-D$1)</f>
        <v>#N/A</v>
      </c>
      <c r="F51" s="114" t="e">
        <f t="shared" ca="1" si="52"/>
        <v>#N/A</v>
      </c>
      <c r="G51" s="111" t="e">
        <f ca="1">INDEX(OFFSET(_summary!$T$26,0,MATCH(MID(CELL("filename",$A$1),FIND("]",CELL("filename",$A$1))+1,255),_summary!$U$25:$AI$25,0),140,1),MATCH($A51,_summary!$U$26:$U$54,0))</f>
        <v>#N/A</v>
      </c>
      <c r="H51" s="112" t="e">
        <f t="shared" ref="H51:L66" ca="1" si="53">G51-5*(G51-$M51)/($M$1-G$1)</f>
        <v>#N/A</v>
      </c>
      <c r="I51" s="112" t="e">
        <f t="shared" ca="1" si="53"/>
        <v>#N/A</v>
      </c>
      <c r="J51" s="112" t="e">
        <f t="shared" ca="1" si="53"/>
        <v>#N/A</v>
      </c>
      <c r="K51" s="112" t="e">
        <f t="shared" ca="1" si="53"/>
        <v>#N/A</v>
      </c>
      <c r="L51" s="112" t="e">
        <f t="shared" ca="1" si="53"/>
        <v>#N/A</v>
      </c>
      <c r="M51" s="111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25">
      <c r="A52" t="s">
        <v>21</v>
      </c>
      <c r="B52">
        <f t="shared" si="30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 t="e">
        <f t="shared" ref="E52:F52" ca="1" si="54">D52-(D52-$G52)/($G$1-D$1)</f>
        <v>#N/A</v>
      </c>
      <c r="F52" s="114" t="e">
        <f t="shared" ca="1" si="54"/>
        <v>#N/A</v>
      </c>
      <c r="G52" s="111" t="e">
        <f ca="1">INDEX(OFFSET(_summary!$T$26,0,MATCH(MID(CELL("filename",$A$1),FIND("]",CELL("filename",$A$1))+1,255),_summary!$U$25:$AI$25,0),140,1),MATCH($A52,_summary!$U$26:$U$54,0))</f>
        <v>#N/A</v>
      </c>
      <c r="H52" s="112" t="e">
        <f t="shared" ca="1" si="53"/>
        <v>#N/A</v>
      </c>
      <c r="I52" s="112" t="e">
        <f t="shared" ca="1" si="53"/>
        <v>#N/A</v>
      </c>
      <c r="J52" s="112" t="e">
        <f t="shared" ca="1" si="53"/>
        <v>#N/A</v>
      </c>
      <c r="K52" s="112" t="e">
        <f t="shared" ca="1" si="53"/>
        <v>#N/A</v>
      </c>
      <c r="L52" s="112" t="e">
        <f t="shared" ca="1" si="53"/>
        <v>#N/A</v>
      </c>
      <c r="M52" s="111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25">
      <c r="A53" t="s">
        <v>10</v>
      </c>
      <c r="B53">
        <f t="shared" si="30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 t="e">
        <f t="shared" ref="E53:F53" ca="1" si="55">D53-(D53-$G53)/($G$1-D$1)</f>
        <v>#N/A</v>
      </c>
      <c r="F53" s="114" t="e">
        <f t="shared" ca="1" si="55"/>
        <v>#N/A</v>
      </c>
      <c r="G53" s="111" t="e">
        <f ca="1">INDEX(OFFSET(_summary!$T$26,0,MATCH(MID(CELL("filename",$A$1),FIND("]",CELL("filename",$A$1))+1,255),_summary!$U$25:$AI$25,0),140,1),MATCH($A53,_summary!$U$26:$U$54,0))</f>
        <v>#N/A</v>
      </c>
      <c r="H53" s="112" t="e">
        <f t="shared" ca="1" si="53"/>
        <v>#N/A</v>
      </c>
      <c r="I53" s="112" t="e">
        <f t="shared" ca="1" si="53"/>
        <v>#N/A</v>
      </c>
      <c r="J53" s="112" t="e">
        <f t="shared" ca="1" si="53"/>
        <v>#N/A</v>
      </c>
      <c r="K53" s="112" t="e">
        <f t="shared" ca="1" si="53"/>
        <v>#N/A</v>
      </c>
      <c r="L53" s="112" t="e">
        <f t="shared" ca="1" si="53"/>
        <v>#N/A</v>
      </c>
      <c r="M53" s="111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25">
      <c r="A54" t="s">
        <v>20</v>
      </c>
      <c r="B54">
        <f t="shared" si="30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 t="e">
        <f t="shared" ref="E54:F54" ca="1" si="56">D54-(D54-$G54)/($G$1-D$1)</f>
        <v>#N/A</v>
      </c>
      <c r="F54" s="114" t="e">
        <f t="shared" ca="1" si="56"/>
        <v>#N/A</v>
      </c>
      <c r="G54" s="111" t="e">
        <f ca="1">INDEX(OFFSET(_summary!$T$26,0,MATCH(MID(CELL("filename",$A$1),FIND("]",CELL("filename",$A$1))+1,255),_summary!$U$25:$AI$25,0),140,1),MATCH($A54,_summary!$U$26:$U$54,0))</f>
        <v>#N/A</v>
      </c>
      <c r="H54" s="112" t="e">
        <f t="shared" ca="1" si="53"/>
        <v>#N/A</v>
      </c>
      <c r="I54" s="112" t="e">
        <f t="shared" ca="1" si="53"/>
        <v>#N/A</v>
      </c>
      <c r="J54" s="112" t="e">
        <f t="shared" ca="1" si="53"/>
        <v>#N/A</v>
      </c>
      <c r="K54" s="112" t="e">
        <f t="shared" ca="1" si="53"/>
        <v>#N/A</v>
      </c>
      <c r="L54" s="112" t="e">
        <f t="shared" ca="1" si="53"/>
        <v>#N/A</v>
      </c>
      <c r="M54" s="111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25">
      <c r="A55" t="s">
        <v>26</v>
      </c>
      <c r="B55">
        <f t="shared" si="30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 t="e">
        <f t="shared" ref="E55:F55" ca="1" si="57">D55-(D55-$G55)/($G$1-D$1)</f>
        <v>#N/A</v>
      </c>
      <c r="F55" s="114" t="e">
        <f t="shared" ca="1" si="57"/>
        <v>#N/A</v>
      </c>
      <c r="G55" s="111" t="e">
        <f ca="1">INDEX(OFFSET(_summary!$T$26,0,MATCH(MID(CELL("filename",$A$1),FIND("]",CELL("filename",$A$1))+1,255),_summary!$U$25:$AI$25,0),140,1),MATCH($A55,_summary!$U$26:$U$54,0))</f>
        <v>#N/A</v>
      </c>
      <c r="H55" s="112" t="e">
        <f t="shared" ca="1" si="53"/>
        <v>#N/A</v>
      </c>
      <c r="I55" s="112" t="e">
        <f t="shared" ca="1" si="53"/>
        <v>#N/A</v>
      </c>
      <c r="J55" s="112" t="e">
        <f t="shared" ca="1" si="53"/>
        <v>#N/A</v>
      </c>
      <c r="K55" s="112" t="e">
        <f t="shared" ca="1" si="53"/>
        <v>#N/A</v>
      </c>
      <c r="L55" s="112" t="e">
        <f t="shared" ca="1" si="53"/>
        <v>#N/A</v>
      </c>
      <c r="M55" s="111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25">
      <c r="A56" t="s">
        <v>7</v>
      </c>
      <c r="B56">
        <f t="shared" si="30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 t="e">
        <f t="shared" ref="E56:F56" ca="1" si="58">D56-(D56-$G56)/($G$1-D$1)</f>
        <v>#N/A</v>
      </c>
      <c r="F56" s="114" t="e">
        <f t="shared" ca="1" si="58"/>
        <v>#N/A</v>
      </c>
      <c r="G56" s="111" t="e">
        <f ca="1">INDEX(OFFSET(_summary!$T$26,0,MATCH(MID(CELL("filename",$A$1),FIND("]",CELL("filename",$A$1))+1,255),_summary!$U$25:$AI$25,0),140,1),MATCH($A56,_summary!$U$26:$U$54,0))</f>
        <v>#N/A</v>
      </c>
      <c r="H56" s="112" t="e">
        <f t="shared" ca="1" si="53"/>
        <v>#N/A</v>
      </c>
      <c r="I56" s="112" t="e">
        <f t="shared" ca="1" si="53"/>
        <v>#N/A</v>
      </c>
      <c r="J56" s="112" t="e">
        <f t="shared" ca="1" si="53"/>
        <v>#N/A</v>
      </c>
      <c r="K56" s="112" t="e">
        <f t="shared" ca="1" si="53"/>
        <v>#N/A</v>
      </c>
      <c r="L56" s="112" t="e">
        <f t="shared" ca="1" si="53"/>
        <v>#N/A</v>
      </c>
      <c r="M56" s="111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25">
      <c r="A57" t="s">
        <v>9</v>
      </c>
      <c r="B57">
        <f t="shared" si="30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 t="e">
        <f t="shared" ref="E57:F57" ca="1" si="59">D57-(D57-$G57)/($G$1-D$1)</f>
        <v>#N/A</v>
      </c>
      <c r="F57" s="114" t="e">
        <f t="shared" ca="1" si="59"/>
        <v>#N/A</v>
      </c>
      <c r="G57" s="111" t="e">
        <f ca="1">INDEX(OFFSET(_summary!$T$26,0,MATCH(MID(CELL("filename",$A$1),FIND("]",CELL("filename",$A$1))+1,255),_summary!$U$25:$AI$25,0),140,1),MATCH($A57,_summary!$U$26:$U$54,0))</f>
        <v>#N/A</v>
      </c>
      <c r="H57" s="112" t="e">
        <f t="shared" ca="1" si="53"/>
        <v>#N/A</v>
      </c>
      <c r="I57" s="112" t="e">
        <f t="shared" ca="1" si="53"/>
        <v>#N/A</v>
      </c>
      <c r="J57" s="112" t="e">
        <f t="shared" ca="1" si="53"/>
        <v>#N/A</v>
      </c>
      <c r="K57" s="112" t="e">
        <f t="shared" ca="1" si="53"/>
        <v>#N/A</v>
      </c>
      <c r="L57" s="112" t="e">
        <f t="shared" ca="1" si="53"/>
        <v>#N/A</v>
      </c>
      <c r="M57" s="111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25">
      <c r="A58" t="s">
        <v>14</v>
      </c>
      <c r="B58">
        <f t="shared" si="30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 t="e">
        <f t="shared" ref="E58:F58" ca="1" si="60">D58-(D58-$G58)/($G$1-D$1)</f>
        <v>#N/A</v>
      </c>
      <c r="F58" s="114" t="e">
        <f t="shared" ca="1" si="60"/>
        <v>#N/A</v>
      </c>
      <c r="G58" s="111" t="e">
        <f ca="1">INDEX(OFFSET(_summary!$T$26,0,MATCH(MID(CELL("filename",$A$1),FIND("]",CELL("filename",$A$1))+1,255),_summary!$U$25:$AI$25,0),140,1),MATCH($A58,_summary!$U$26:$U$54,0))</f>
        <v>#N/A</v>
      </c>
      <c r="H58" s="112" t="e">
        <f t="shared" ca="1" si="53"/>
        <v>#N/A</v>
      </c>
      <c r="I58" s="112" t="e">
        <f t="shared" ca="1" si="53"/>
        <v>#N/A</v>
      </c>
      <c r="J58" s="112" t="e">
        <f t="shared" ca="1" si="53"/>
        <v>#N/A</v>
      </c>
      <c r="K58" s="112" t="e">
        <f t="shared" ca="1" si="53"/>
        <v>#N/A</v>
      </c>
      <c r="L58" s="112" t="e">
        <f t="shared" ca="1" si="53"/>
        <v>#N/A</v>
      </c>
      <c r="M58" s="111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25">
      <c r="A59" t="s">
        <v>4</v>
      </c>
      <c r="B59">
        <f t="shared" si="30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 t="e">
        <f t="shared" ref="E59:F59" ca="1" si="61">D59-(D59-$G59)/($G$1-D$1)</f>
        <v>#N/A</v>
      </c>
      <c r="F59" s="114" t="e">
        <f t="shared" ca="1" si="61"/>
        <v>#N/A</v>
      </c>
      <c r="G59" s="111" t="e">
        <f ca="1">INDEX(OFFSET(_summary!$T$26,0,MATCH(MID(CELL("filename",$A$1),FIND("]",CELL("filename",$A$1))+1,255),_summary!$U$25:$AI$25,0),140,1),MATCH($A59,_summary!$U$26:$U$54,0))</f>
        <v>#N/A</v>
      </c>
      <c r="H59" s="112" t="e">
        <f t="shared" ca="1" si="53"/>
        <v>#N/A</v>
      </c>
      <c r="I59" s="112" t="e">
        <f t="shared" ca="1" si="53"/>
        <v>#N/A</v>
      </c>
      <c r="J59" s="112" t="e">
        <f t="shared" ca="1" si="53"/>
        <v>#N/A</v>
      </c>
      <c r="K59" s="112" t="e">
        <f t="shared" ca="1" si="53"/>
        <v>#N/A</v>
      </c>
      <c r="L59" s="112" t="e">
        <f t="shared" ca="1" si="53"/>
        <v>#N/A</v>
      </c>
      <c r="M59" s="111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25">
      <c r="A60" t="s">
        <v>12</v>
      </c>
      <c r="B60">
        <f t="shared" si="30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 t="e">
        <f t="shared" ref="E60:F60" ca="1" si="62">D60-(D60-$G60)/($G$1-D$1)</f>
        <v>#N/A</v>
      </c>
      <c r="F60" s="114" t="e">
        <f t="shared" ca="1" si="62"/>
        <v>#N/A</v>
      </c>
      <c r="G60" s="111" t="e">
        <f ca="1">INDEX(OFFSET(_summary!$T$26,0,MATCH(MID(CELL("filename",$A$1),FIND("]",CELL("filename",$A$1))+1,255),_summary!$U$25:$AI$25,0),140,1),MATCH($A60,_summary!$U$26:$U$54,0))</f>
        <v>#N/A</v>
      </c>
      <c r="H60" s="112" t="e">
        <f t="shared" ca="1" si="53"/>
        <v>#N/A</v>
      </c>
      <c r="I60" s="112" t="e">
        <f t="shared" ca="1" si="53"/>
        <v>#N/A</v>
      </c>
      <c r="J60" s="112" t="e">
        <f t="shared" ca="1" si="53"/>
        <v>#N/A</v>
      </c>
      <c r="K60" s="112" t="e">
        <f t="shared" ca="1" si="53"/>
        <v>#N/A</v>
      </c>
      <c r="L60" s="112" t="e">
        <f t="shared" ca="1" si="53"/>
        <v>#N/A</v>
      </c>
      <c r="M60" s="111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25">
      <c r="A61" t="s">
        <v>1</v>
      </c>
      <c r="B61">
        <f t="shared" si="30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 t="e">
        <f t="shared" ref="E61:F61" ca="1" si="63">D61-(D61-$G61)/($G$1-D$1)</f>
        <v>#N/A</v>
      </c>
      <c r="F61" s="114" t="e">
        <f t="shared" ca="1" si="63"/>
        <v>#N/A</v>
      </c>
      <c r="G61" s="111" t="e">
        <f ca="1">INDEX(OFFSET(_summary!$T$26,0,MATCH(MID(CELL("filename",$A$1),FIND("]",CELL("filename",$A$1))+1,255),_summary!$U$25:$AI$25,0),140,1),MATCH($A61,_summary!$U$26:$U$54,0))</f>
        <v>#N/A</v>
      </c>
      <c r="H61" s="112" t="e">
        <f t="shared" ca="1" si="53"/>
        <v>#N/A</v>
      </c>
      <c r="I61" s="112" t="e">
        <f t="shared" ca="1" si="53"/>
        <v>#N/A</v>
      </c>
      <c r="J61" s="112" t="e">
        <f t="shared" ca="1" si="53"/>
        <v>#N/A</v>
      </c>
      <c r="K61" s="112" t="e">
        <f t="shared" ca="1" si="53"/>
        <v>#N/A</v>
      </c>
      <c r="L61" s="112" t="e">
        <f t="shared" ca="1" si="53"/>
        <v>#N/A</v>
      </c>
      <c r="M61" s="111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25">
      <c r="A62" t="s">
        <v>19</v>
      </c>
      <c r="B62">
        <f t="shared" si="30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 t="e">
        <f t="shared" ref="E62:F62" ca="1" si="64">D62-(D62-$G62)/($G$1-D$1)</f>
        <v>#N/A</v>
      </c>
      <c r="F62" s="114" t="e">
        <f t="shared" ca="1" si="64"/>
        <v>#N/A</v>
      </c>
      <c r="G62" s="111" t="e">
        <f ca="1">INDEX(OFFSET(_summary!$T$26,0,MATCH(MID(CELL("filename",$A$1),FIND("]",CELL("filename",$A$1))+1,255),_summary!$U$25:$AI$25,0),140,1),MATCH($A62,_summary!$U$26:$U$54,0))</f>
        <v>#N/A</v>
      </c>
      <c r="H62" s="112" t="e">
        <f t="shared" ca="1" si="53"/>
        <v>#N/A</v>
      </c>
      <c r="I62" s="112" t="e">
        <f t="shared" ca="1" si="53"/>
        <v>#N/A</v>
      </c>
      <c r="J62" s="112" t="e">
        <f t="shared" ca="1" si="53"/>
        <v>#N/A</v>
      </c>
      <c r="K62" s="112" t="e">
        <f t="shared" ca="1" si="53"/>
        <v>#N/A</v>
      </c>
      <c r="L62" s="112" t="e">
        <f t="shared" ca="1" si="53"/>
        <v>#N/A</v>
      </c>
      <c r="M62" s="111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25">
      <c r="A63" t="s">
        <v>22</v>
      </c>
      <c r="B63">
        <f t="shared" si="30"/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 t="e">
        <f t="shared" ref="E63:F63" ca="1" si="65">D63-(D63-$G63)/($G$1-D$1)</f>
        <v>#N/A</v>
      </c>
      <c r="F63" s="114" t="e">
        <f t="shared" ca="1" si="65"/>
        <v>#N/A</v>
      </c>
      <c r="G63" s="111" t="e">
        <f ca="1">INDEX(OFFSET(_summary!$T$26,0,MATCH(MID(CELL("filename",$A$1),FIND("]",CELL("filename",$A$1))+1,255),_summary!$U$25:$AI$25,0),140,1),MATCH($A63,_summary!$U$26:$U$54,0))</f>
        <v>#N/A</v>
      </c>
      <c r="H63" s="112" t="e">
        <f t="shared" ca="1" si="53"/>
        <v>#N/A</v>
      </c>
      <c r="I63" s="112" t="e">
        <f t="shared" ca="1" si="53"/>
        <v>#N/A</v>
      </c>
      <c r="J63" s="112" t="e">
        <f t="shared" ca="1" si="53"/>
        <v>#N/A</v>
      </c>
      <c r="K63" s="112" t="e">
        <f t="shared" ca="1" si="53"/>
        <v>#N/A</v>
      </c>
      <c r="L63" s="112" t="e">
        <f t="shared" ca="1" si="53"/>
        <v>#N/A</v>
      </c>
      <c r="M63" s="111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25">
      <c r="A64" t="s">
        <v>28</v>
      </c>
      <c r="B64">
        <f t="shared" si="30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 t="e">
        <f t="shared" ref="E64:F64" ca="1" si="66">D64-(D64-$G64)/($G$1-D$1)</f>
        <v>#N/A</v>
      </c>
      <c r="F64" s="114" t="e">
        <f t="shared" ca="1" si="66"/>
        <v>#N/A</v>
      </c>
      <c r="G64" s="111" t="e">
        <f ca="1">INDEX(OFFSET(_summary!$T$26,0,MATCH(MID(CELL("filename",$A$1),FIND("]",CELL("filename",$A$1))+1,255),_summary!$U$25:$AI$25,0),140,1),MATCH($A64,_summary!$U$26:$U$54,0))</f>
        <v>#N/A</v>
      </c>
      <c r="H64" s="112" t="e">
        <f t="shared" ca="1" si="53"/>
        <v>#N/A</v>
      </c>
      <c r="I64" s="112" t="e">
        <f t="shared" ca="1" si="53"/>
        <v>#N/A</v>
      </c>
      <c r="J64" s="112" t="e">
        <f t="shared" ca="1" si="53"/>
        <v>#N/A</v>
      </c>
      <c r="K64" s="112" t="e">
        <f t="shared" ca="1" si="53"/>
        <v>#N/A</v>
      </c>
      <c r="L64" s="112" t="e">
        <f t="shared" ca="1" si="53"/>
        <v>#N/A</v>
      </c>
      <c r="M64" s="111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25">
      <c r="A65" t="s">
        <v>13</v>
      </c>
      <c r="B65">
        <f t="shared" si="30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 t="e">
        <f t="shared" ref="E65:F65" ca="1" si="67">D65-(D65-$G65)/($G$1-D$1)</f>
        <v>#N/A</v>
      </c>
      <c r="F65" s="114" t="e">
        <f t="shared" ca="1" si="67"/>
        <v>#N/A</v>
      </c>
      <c r="G65" s="111" t="e">
        <f ca="1">INDEX(OFFSET(_summary!$T$26,0,MATCH(MID(CELL("filename",$A$1),FIND("]",CELL("filename",$A$1))+1,255),_summary!$U$25:$AI$25,0),140,1),MATCH($A65,_summary!$U$26:$U$54,0))</f>
        <v>#N/A</v>
      </c>
      <c r="H65" s="112" t="e">
        <f t="shared" ca="1" si="53"/>
        <v>#N/A</v>
      </c>
      <c r="I65" s="112" t="e">
        <f t="shared" ca="1" si="53"/>
        <v>#N/A</v>
      </c>
      <c r="J65" s="112" t="e">
        <f t="shared" ca="1" si="53"/>
        <v>#N/A</v>
      </c>
      <c r="K65" s="112" t="e">
        <f t="shared" ca="1" si="53"/>
        <v>#N/A</v>
      </c>
      <c r="L65" s="112" t="e">
        <f t="shared" ca="1" si="53"/>
        <v>#N/A</v>
      </c>
      <c r="M65" s="111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25">
      <c r="A66" t="s">
        <v>17</v>
      </c>
      <c r="B66">
        <f t="shared" si="30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 t="e">
        <f t="shared" ref="E66:F66" ca="1" si="68">D66-(D66-$G66)/($G$1-D$1)</f>
        <v>#N/A</v>
      </c>
      <c r="F66" s="114" t="e">
        <f t="shared" ca="1" si="68"/>
        <v>#N/A</v>
      </c>
      <c r="G66" s="111" t="e">
        <f ca="1">INDEX(OFFSET(_summary!$T$26,0,MATCH(MID(CELL("filename",$A$1),FIND("]",CELL("filename",$A$1))+1,255),_summary!$U$25:$AI$25,0),140,1),MATCH($A66,_summary!$U$26:$U$54,0))</f>
        <v>#N/A</v>
      </c>
      <c r="H66" s="112" t="e">
        <f t="shared" ca="1" si="53"/>
        <v>#N/A</v>
      </c>
      <c r="I66" s="112" t="e">
        <f t="shared" ca="1" si="53"/>
        <v>#N/A</v>
      </c>
      <c r="J66" s="112" t="e">
        <f t="shared" ca="1" si="53"/>
        <v>#N/A</v>
      </c>
      <c r="K66" s="112" t="e">
        <f t="shared" ca="1" si="53"/>
        <v>#N/A</v>
      </c>
      <c r="L66" s="112" t="e">
        <f t="shared" ca="1" si="53"/>
        <v>#N/A</v>
      </c>
      <c r="M66" s="111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25">
      <c r="A67" t="s">
        <v>25</v>
      </c>
      <c r="B67">
        <f t="shared" si="30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 t="e">
        <f t="shared" ref="E67:F67" ca="1" si="69">D67-(D67-$G67)/($G$1-D$1)</f>
        <v>#N/A</v>
      </c>
      <c r="F67" s="114" t="e">
        <f t="shared" ca="1" si="69"/>
        <v>#N/A</v>
      </c>
      <c r="G67" s="111" t="e">
        <f ca="1">INDEX(OFFSET(_summary!$T$26,0,MATCH(MID(CELL("filename",$A$1),FIND("]",CELL("filename",$A$1))+1,255),_summary!$U$25:$AI$25,0),140,1),MATCH($A67,_summary!$U$26:$U$54,0))</f>
        <v>#N/A</v>
      </c>
      <c r="H67" s="112" t="e">
        <f t="shared" ref="H67:L82" ca="1" si="70">G67-5*(G67-$M67)/($M$1-G$1)</f>
        <v>#N/A</v>
      </c>
      <c r="I67" s="112" t="e">
        <f t="shared" ca="1" si="70"/>
        <v>#N/A</v>
      </c>
      <c r="J67" s="112" t="e">
        <f t="shared" ca="1" si="70"/>
        <v>#N/A</v>
      </c>
      <c r="K67" s="112" t="e">
        <f t="shared" ca="1" si="70"/>
        <v>#N/A</v>
      </c>
      <c r="L67" s="112" t="e">
        <f t="shared" ca="1" si="70"/>
        <v>#N/A</v>
      </c>
      <c r="M67" s="111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25">
      <c r="A68" t="s">
        <v>11</v>
      </c>
      <c r="B68">
        <f t="shared" si="30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 t="e">
        <f t="shared" ref="E68:F68" ca="1" si="71">D68-(D68-$G68)/($G$1-D$1)</f>
        <v>#N/A</v>
      </c>
      <c r="F68" s="114" t="e">
        <f t="shared" ca="1" si="71"/>
        <v>#N/A</v>
      </c>
      <c r="G68" s="111" t="e">
        <f ca="1">INDEX(OFFSET(_summary!$T$26,0,MATCH(MID(CELL("filename",$A$1),FIND("]",CELL("filename",$A$1))+1,255),_summary!$U$25:$AI$25,0),140,1),MATCH($A68,_summary!$U$26:$U$54,0))</f>
        <v>#N/A</v>
      </c>
      <c r="H68" s="112" t="e">
        <f t="shared" ca="1" si="70"/>
        <v>#N/A</v>
      </c>
      <c r="I68" s="112" t="e">
        <f t="shared" ca="1" si="70"/>
        <v>#N/A</v>
      </c>
      <c r="J68" s="112" t="e">
        <f t="shared" ca="1" si="70"/>
        <v>#N/A</v>
      </c>
      <c r="K68" s="112" t="e">
        <f t="shared" ca="1" si="70"/>
        <v>#N/A</v>
      </c>
      <c r="L68" s="112" t="e">
        <f t="shared" ca="1" si="70"/>
        <v>#N/A</v>
      </c>
      <c r="M68" s="111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25">
      <c r="A69" t="s">
        <v>3</v>
      </c>
      <c r="B69">
        <f t="shared" si="30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 t="e">
        <f t="shared" ref="E69:F69" ca="1" si="72">D69-(D69-$G69)/($G$1-D$1)</f>
        <v>#N/A</v>
      </c>
      <c r="F69" s="114" t="e">
        <f t="shared" ca="1" si="72"/>
        <v>#N/A</v>
      </c>
      <c r="G69" s="111" t="e">
        <f ca="1">INDEX(OFFSET(_summary!$T$26,0,MATCH(MID(CELL("filename",$A$1),FIND("]",CELL("filename",$A$1))+1,255),_summary!$U$25:$AI$25,0),140,1),MATCH($A69,_summary!$U$26:$U$54,0))</f>
        <v>#N/A</v>
      </c>
      <c r="H69" s="112" t="e">
        <f t="shared" ca="1" si="70"/>
        <v>#N/A</v>
      </c>
      <c r="I69" s="112" t="e">
        <f t="shared" ca="1" si="70"/>
        <v>#N/A</v>
      </c>
      <c r="J69" s="112" t="e">
        <f t="shared" ca="1" si="70"/>
        <v>#N/A</v>
      </c>
      <c r="K69" s="112" t="e">
        <f t="shared" ca="1" si="70"/>
        <v>#N/A</v>
      </c>
      <c r="L69" s="112" t="e">
        <f t="shared" ca="1" si="70"/>
        <v>#N/A</v>
      </c>
      <c r="M69" s="111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25">
      <c r="A70" t="s">
        <v>2</v>
      </c>
      <c r="B70">
        <f t="shared" si="30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 t="e">
        <f t="shared" ref="E70:F70" ca="1" si="73">D70-(D70-$G70)/($G$1-D$1)</f>
        <v>#N/A</v>
      </c>
      <c r="F70" s="114" t="e">
        <f t="shared" ca="1" si="73"/>
        <v>#N/A</v>
      </c>
      <c r="G70" s="111" t="e">
        <f ca="1">INDEX(OFFSET(_summary!$T$26,0,MATCH(MID(CELL("filename",$A$1),FIND("]",CELL("filename",$A$1))+1,255),_summary!$U$25:$AI$25,0),140,1),MATCH($A70,_summary!$U$26:$U$54,0))</f>
        <v>#N/A</v>
      </c>
      <c r="H70" s="112" t="e">
        <f t="shared" ca="1" si="70"/>
        <v>#N/A</v>
      </c>
      <c r="I70" s="112" t="e">
        <f t="shared" ca="1" si="70"/>
        <v>#N/A</v>
      </c>
      <c r="J70" s="112" t="e">
        <f t="shared" ca="1" si="70"/>
        <v>#N/A</v>
      </c>
      <c r="K70" s="112" t="e">
        <f t="shared" ca="1" si="70"/>
        <v>#N/A</v>
      </c>
      <c r="L70" s="112" t="e">
        <f t="shared" ca="1" si="70"/>
        <v>#N/A</v>
      </c>
      <c r="M70" s="111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25">
      <c r="A71" t="s">
        <v>16</v>
      </c>
      <c r="B71">
        <f t="shared" si="30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 t="e">
        <f t="shared" ref="E71:F71" ca="1" si="74">D71-(D71-$G71)/($G$1-D$1)</f>
        <v>#N/A</v>
      </c>
      <c r="F71" s="114" t="e">
        <f t="shared" ca="1" si="74"/>
        <v>#N/A</v>
      </c>
      <c r="G71" s="111" t="e">
        <f ca="1">INDEX(OFFSET(_summary!$T$26,0,MATCH(MID(CELL("filename",$A$1),FIND("]",CELL("filename",$A$1))+1,255),_summary!$U$25:$AI$25,0),140,1),MATCH($A71,_summary!$U$26:$U$54,0))</f>
        <v>#N/A</v>
      </c>
      <c r="H71" s="112" t="e">
        <f t="shared" ca="1" si="70"/>
        <v>#N/A</v>
      </c>
      <c r="I71" s="112" t="e">
        <f t="shared" ca="1" si="70"/>
        <v>#N/A</v>
      </c>
      <c r="J71" s="112" t="e">
        <f t="shared" ca="1" si="70"/>
        <v>#N/A</v>
      </c>
      <c r="K71" s="112" t="e">
        <f t="shared" ca="1" si="70"/>
        <v>#N/A</v>
      </c>
      <c r="L71" s="112" t="e">
        <f t="shared" ca="1" si="70"/>
        <v>#N/A</v>
      </c>
      <c r="M71" s="111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25">
      <c r="A72" t="s">
        <v>15</v>
      </c>
      <c r="B72">
        <f t="shared" si="30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 t="e">
        <f t="shared" ref="E72:F72" ca="1" si="75">D72-(D72-$G72)/($G$1-D$1)</f>
        <v>#N/A</v>
      </c>
      <c r="F72" s="114" t="e">
        <f t="shared" ca="1" si="75"/>
        <v>#N/A</v>
      </c>
      <c r="G72" s="111" t="e">
        <f ca="1">INDEX(OFFSET(_summary!$T$26,0,MATCH(MID(CELL("filename",$A$1),FIND("]",CELL("filename",$A$1))+1,255),_summary!$U$25:$AI$25,0),140,1),MATCH($A72,_summary!$U$26:$U$54,0))</f>
        <v>#N/A</v>
      </c>
      <c r="H72" s="112" t="e">
        <f t="shared" ca="1" si="70"/>
        <v>#N/A</v>
      </c>
      <c r="I72" s="112" t="e">
        <f t="shared" ca="1" si="70"/>
        <v>#N/A</v>
      </c>
      <c r="J72" s="112" t="e">
        <f t="shared" ca="1" si="70"/>
        <v>#N/A</v>
      </c>
      <c r="K72" s="112" t="e">
        <f t="shared" ca="1" si="70"/>
        <v>#N/A</v>
      </c>
      <c r="L72" s="112" t="e">
        <f t="shared" ca="1" si="70"/>
        <v>#N/A</v>
      </c>
      <c r="M72" s="111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25">
      <c r="A73" t="s">
        <v>18</v>
      </c>
      <c r="B73">
        <f t="shared" si="30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 t="e">
        <f t="shared" ref="E73:F73" ca="1" si="76">D73-(D73-$G73)/($G$1-D$1)</f>
        <v>#N/A</v>
      </c>
      <c r="F73" s="114" t="e">
        <f t="shared" ca="1" si="76"/>
        <v>#N/A</v>
      </c>
      <c r="G73" s="111" t="e">
        <f ca="1">INDEX(OFFSET(_summary!$T$26,0,MATCH(MID(CELL("filename",$A$1),FIND("]",CELL("filename",$A$1))+1,255),_summary!$U$25:$AI$25,0),140,1),MATCH($A73,_summary!$U$26:$U$54,0))</f>
        <v>#N/A</v>
      </c>
      <c r="H73" s="112" t="e">
        <f t="shared" ca="1" si="70"/>
        <v>#N/A</v>
      </c>
      <c r="I73" s="112" t="e">
        <f t="shared" ca="1" si="70"/>
        <v>#N/A</v>
      </c>
      <c r="J73" s="112" t="e">
        <f t="shared" ca="1" si="70"/>
        <v>#N/A</v>
      </c>
      <c r="K73" s="112" t="e">
        <f t="shared" ca="1" si="70"/>
        <v>#N/A</v>
      </c>
      <c r="L73" s="112" t="e">
        <f t="shared" ca="1" si="70"/>
        <v>#N/A</v>
      </c>
      <c r="M73" s="111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25">
      <c r="A74" t="s">
        <v>5</v>
      </c>
      <c r="B74">
        <f t="shared" si="30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 t="e">
        <f t="shared" ref="E74:F74" ca="1" si="77">D74-(D74-$G74)/($G$1-D$1)</f>
        <v>#N/A</v>
      </c>
      <c r="F74" s="114" t="e">
        <f t="shared" ca="1" si="77"/>
        <v>#N/A</v>
      </c>
      <c r="G74" s="111" t="e">
        <f ca="1">INDEX(OFFSET(_summary!$T$26,0,MATCH(MID(CELL("filename",$A$1),FIND("]",CELL("filename",$A$1))+1,255),_summary!$U$25:$AI$25,0),140,1),MATCH($A74,_summary!$U$26:$U$54,0))</f>
        <v>#N/A</v>
      </c>
      <c r="H74" s="112" t="e">
        <f t="shared" ca="1" si="70"/>
        <v>#N/A</v>
      </c>
      <c r="I74" s="112" t="e">
        <f t="shared" ca="1" si="70"/>
        <v>#N/A</v>
      </c>
      <c r="J74" s="112" t="e">
        <f t="shared" ca="1" si="70"/>
        <v>#N/A</v>
      </c>
      <c r="K74" s="112" t="e">
        <f t="shared" ca="1" si="70"/>
        <v>#N/A</v>
      </c>
      <c r="L74" s="112" t="e">
        <f t="shared" ca="1" si="70"/>
        <v>#N/A</v>
      </c>
      <c r="M74" s="111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25">
      <c r="A75" t="s">
        <v>23</v>
      </c>
      <c r="B75">
        <f t="shared" si="30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 t="e">
        <f t="shared" ref="E75:F75" ca="1" si="78">D75-(D75-$G75)/($G$1-D$1)</f>
        <v>#N/A</v>
      </c>
      <c r="F75" s="114" t="e">
        <f t="shared" ca="1" si="78"/>
        <v>#N/A</v>
      </c>
      <c r="G75" s="111" t="e">
        <f ca="1">INDEX(OFFSET(_summary!$T$26,0,MATCH(MID(CELL("filename",$A$1),FIND("]",CELL("filename",$A$1))+1,255),_summary!$U$25:$AI$25,0),140,1),MATCH($A75,_summary!$U$26:$U$54,0))</f>
        <v>#N/A</v>
      </c>
      <c r="H75" s="112" t="e">
        <f t="shared" ca="1" si="70"/>
        <v>#N/A</v>
      </c>
      <c r="I75" s="112" t="e">
        <f t="shared" ca="1" si="70"/>
        <v>#N/A</v>
      </c>
      <c r="J75" s="112" t="e">
        <f t="shared" ca="1" si="70"/>
        <v>#N/A</v>
      </c>
      <c r="K75" s="112" t="e">
        <f t="shared" ca="1" si="70"/>
        <v>#N/A</v>
      </c>
      <c r="L75" s="112" t="e">
        <f t="shared" ca="1" si="70"/>
        <v>#N/A</v>
      </c>
      <c r="M75" s="111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25">
      <c r="A76" t="s">
        <v>24</v>
      </c>
      <c r="B76">
        <f t="shared" si="30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 t="e">
        <f t="shared" ref="E76:F76" ca="1" si="79">D76-(D76-$G76)/($G$1-D$1)</f>
        <v>#N/A</v>
      </c>
      <c r="F76" s="114" t="e">
        <f t="shared" ca="1" si="79"/>
        <v>#N/A</v>
      </c>
      <c r="G76" s="111" t="e">
        <f ca="1">INDEX(OFFSET(_summary!$T$26,0,MATCH(MID(CELL("filename",$A$1),FIND("]",CELL("filename",$A$1))+1,255),_summary!$U$25:$AI$25,0),140,1),MATCH($A76,_summary!$U$26:$U$54,0))</f>
        <v>#N/A</v>
      </c>
      <c r="H76" s="112" t="e">
        <f t="shared" ca="1" si="70"/>
        <v>#N/A</v>
      </c>
      <c r="I76" s="112" t="e">
        <f t="shared" ca="1" si="70"/>
        <v>#N/A</v>
      </c>
      <c r="J76" s="112" t="e">
        <f t="shared" ca="1" si="70"/>
        <v>#N/A</v>
      </c>
      <c r="K76" s="112" t="e">
        <f t="shared" ca="1" si="70"/>
        <v>#N/A</v>
      </c>
      <c r="L76" s="112" t="e">
        <f t="shared" ca="1" si="70"/>
        <v>#N/A</v>
      </c>
      <c r="M76" s="111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25">
      <c r="A77" t="s">
        <v>27</v>
      </c>
      <c r="B77">
        <f t="shared" si="30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 t="e">
        <f t="shared" ref="E77:F77" ca="1" si="80">D77-(D77-$G77)/($G$1-D$1)</f>
        <v>#N/A</v>
      </c>
      <c r="F77" s="114" t="e">
        <f t="shared" ca="1" si="80"/>
        <v>#N/A</v>
      </c>
      <c r="G77" s="111" t="e">
        <f ca="1">INDEX(OFFSET(_summary!$T$26,0,MATCH(MID(CELL("filename",$A$1),FIND("]",CELL("filename",$A$1))+1,255),_summary!$U$25:$AI$25,0),140,1),MATCH($A77,_summary!$U$26:$U$54,0))</f>
        <v>#N/A</v>
      </c>
      <c r="H77" s="112" t="e">
        <f t="shared" ca="1" si="70"/>
        <v>#N/A</v>
      </c>
      <c r="I77" s="112" t="e">
        <f t="shared" ca="1" si="70"/>
        <v>#N/A</v>
      </c>
      <c r="J77" s="112" t="e">
        <f t="shared" ca="1" si="70"/>
        <v>#N/A</v>
      </c>
      <c r="K77" s="112" t="e">
        <f t="shared" ca="1" si="70"/>
        <v>#N/A</v>
      </c>
      <c r="L77" s="112" t="e">
        <f t="shared" ca="1" si="70"/>
        <v>#N/A</v>
      </c>
      <c r="M77" s="111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25">
      <c r="A78" t="s">
        <v>29</v>
      </c>
      <c r="B78">
        <f t="shared" si="30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 t="e">
        <f t="shared" ref="E78:F78" ca="1" si="81">D78-(D78-$G78)/($G$1-D$1)</f>
        <v>#N/A</v>
      </c>
      <c r="F78" s="114" t="e">
        <f t="shared" ca="1" si="81"/>
        <v>#N/A</v>
      </c>
      <c r="G78" s="111" t="e">
        <f ca="1">INDEX(OFFSET(_summary!$T$26,0,MATCH(MID(CELL("filename",$A$1),FIND("]",CELL("filename",$A$1))+1,255),_summary!$U$25:$AI$25,0),140,1),MATCH($A78,_summary!$U$26:$U$54,0))</f>
        <v>#N/A</v>
      </c>
      <c r="H78" s="112" t="e">
        <f t="shared" ca="1" si="70"/>
        <v>#N/A</v>
      </c>
      <c r="I78" s="112" t="e">
        <f t="shared" ca="1" si="70"/>
        <v>#N/A</v>
      </c>
      <c r="J78" s="112" t="e">
        <f t="shared" ca="1" si="70"/>
        <v>#N/A</v>
      </c>
      <c r="K78" s="112" t="e">
        <f t="shared" ca="1" si="70"/>
        <v>#N/A</v>
      </c>
      <c r="L78" s="112" t="e">
        <f t="shared" ca="1" si="70"/>
        <v>#N/A</v>
      </c>
      <c r="M78" s="111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25">
      <c r="A79" t="s">
        <v>8</v>
      </c>
      <c r="B79">
        <f t="shared" si="30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 t="e">
        <f t="shared" ref="E79:F79" ca="1" si="82">D79-(D79-$G79)/($G$1-D$1)</f>
        <v>#N/A</v>
      </c>
      <c r="F79" s="114" t="e">
        <f t="shared" ca="1" si="82"/>
        <v>#N/A</v>
      </c>
      <c r="G79" s="111" t="e">
        <f ca="1">INDEX(OFFSET(_summary!$T$26,0,MATCH(MID(CELL("filename",$A$1),FIND("]",CELL("filename",$A$1))+1,255),_summary!$U$25:$AI$25,0),140,1),MATCH($A79,_summary!$U$26:$U$54,0))</f>
        <v>#N/A</v>
      </c>
      <c r="H79" s="112" t="e">
        <f t="shared" ca="1" si="70"/>
        <v>#N/A</v>
      </c>
      <c r="I79" s="112" t="e">
        <f t="shared" ca="1" si="70"/>
        <v>#N/A</v>
      </c>
      <c r="J79" s="112" t="e">
        <f t="shared" ca="1" si="70"/>
        <v>#N/A</v>
      </c>
      <c r="K79" s="112" t="e">
        <f t="shared" ca="1" si="70"/>
        <v>#N/A</v>
      </c>
      <c r="L79" s="112" t="e">
        <f t="shared" ca="1" si="70"/>
        <v>#N/A</v>
      </c>
      <c r="M79" s="111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25">
      <c r="A80" t="s">
        <v>6</v>
      </c>
      <c r="B80">
        <f t="shared" si="30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 t="e">
        <f t="shared" ref="E80:F80" ca="1" si="83">D80-(D80-$G80)/($G$1-D$1)</f>
        <v>#N/A</v>
      </c>
      <c r="F80" s="114" t="e">
        <f t="shared" ca="1" si="83"/>
        <v>#N/A</v>
      </c>
      <c r="G80" s="111" t="e">
        <f ca="1">INDEX(OFFSET(_summary!$T$26,0,MATCH(MID(CELL("filename",$A$1),FIND("]",CELL("filename",$A$1))+1,255),_summary!$U$25:$AI$25,0),140,1),MATCH($A80,_summary!$U$26:$U$54,0))</f>
        <v>#N/A</v>
      </c>
      <c r="H80" s="112" t="e">
        <f t="shared" ca="1" si="70"/>
        <v>#N/A</v>
      </c>
      <c r="I80" s="112" t="e">
        <f t="shared" ca="1" si="70"/>
        <v>#N/A</v>
      </c>
      <c r="J80" s="112" t="e">
        <f t="shared" ca="1" si="70"/>
        <v>#N/A</v>
      </c>
      <c r="K80" s="112" t="e">
        <f t="shared" ca="1" si="70"/>
        <v>#N/A</v>
      </c>
      <c r="L80" s="112" t="e">
        <f t="shared" ca="1" si="70"/>
        <v>#N/A</v>
      </c>
      <c r="M80" s="111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25">
      <c r="A81" t="s">
        <v>21</v>
      </c>
      <c r="B81">
        <f t="shared" si="30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 t="e">
        <f t="shared" ref="E81:F81" ca="1" si="84">D81-(D81-$G81)/($G$1-D$1)</f>
        <v>#N/A</v>
      </c>
      <c r="F81" s="114" t="e">
        <f t="shared" ca="1" si="84"/>
        <v>#N/A</v>
      </c>
      <c r="G81" s="111" t="e">
        <f ca="1">INDEX(OFFSET(_summary!$T$26,0,MATCH(MID(CELL("filename",$A$1),FIND("]",CELL("filename",$A$1))+1,255),_summary!$U$25:$AI$25,0),140,1),MATCH($A81,_summary!$U$26:$U$54,0))</f>
        <v>#N/A</v>
      </c>
      <c r="H81" s="112" t="e">
        <f t="shared" ca="1" si="70"/>
        <v>#N/A</v>
      </c>
      <c r="I81" s="112" t="e">
        <f t="shared" ca="1" si="70"/>
        <v>#N/A</v>
      </c>
      <c r="J81" s="112" t="e">
        <f t="shared" ca="1" si="70"/>
        <v>#N/A</v>
      </c>
      <c r="K81" s="112" t="e">
        <f t="shared" ca="1" si="70"/>
        <v>#N/A</v>
      </c>
      <c r="L81" s="112" t="e">
        <f t="shared" ca="1" si="70"/>
        <v>#N/A</v>
      </c>
      <c r="M81" s="111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25">
      <c r="A82" t="s">
        <v>10</v>
      </c>
      <c r="B82">
        <f t="shared" si="30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 t="e">
        <f t="shared" ref="E82:F82" ca="1" si="85">D82-(D82-$G82)/($G$1-D$1)</f>
        <v>#N/A</v>
      </c>
      <c r="F82" s="114" t="e">
        <f t="shared" ca="1" si="85"/>
        <v>#N/A</v>
      </c>
      <c r="G82" s="111" t="e">
        <f ca="1">INDEX(OFFSET(_summary!$T$26,0,MATCH(MID(CELL("filename",$A$1),FIND("]",CELL("filename",$A$1))+1,255),_summary!$U$25:$AI$25,0),140,1),MATCH($A82,_summary!$U$26:$U$54,0))</f>
        <v>#N/A</v>
      </c>
      <c r="H82" s="112" t="e">
        <f t="shared" ca="1" si="70"/>
        <v>#N/A</v>
      </c>
      <c r="I82" s="112" t="e">
        <f t="shared" ca="1" si="70"/>
        <v>#N/A</v>
      </c>
      <c r="J82" s="112" t="e">
        <f t="shared" ca="1" si="70"/>
        <v>#N/A</v>
      </c>
      <c r="K82" s="112" t="e">
        <f t="shared" ca="1" si="70"/>
        <v>#N/A</v>
      </c>
      <c r="L82" s="112" t="e">
        <f t="shared" ca="1" si="70"/>
        <v>#N/A</v>
      </c>
      <c r="M82" s="111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25">
      <c r="A83" t="s">
        <v>20</v>
      </c>
      <c r="B83">
        <f t="shared" si="30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 t="e">
        <f t="shared" ref="E83:F83" ca="1" si="86">D83-(D83-$G83)/($G$1-D$1)</f>
        <v>#N/A</v>
      </c>
      <c r="F83" s="114" t="e">
        <f t="shared" ca="1" si="86"/>
        <v>#N/A</v>
      </c>
      <c r="G83" s="111" t="e">
        <f ca="1">INDEX(OFFSET(_summary!$T$26,0,MATCH(MID(CELL("filename",$A$1),FIND("]",CELL("filename",$A$1))+1,255),_summary!$U$25:$AI$25,0),140,1),MATCH($A83,_summary!$U$26:$U$54,0))</f>
        <v>#N/A</v>
      </c>
      <c r="H83" s="112" t="e">
        <f t="shared" ref="H83:L98" ca="1" si="87">G83-5*(G83-$M83)/($M$1-G$1)</f>
        <v>#N/A</v>
      </c>
      <c r="I83" s="112" t="e">
        <f t="shared" ca="1" si="87"/>
        <v>#N/A</v>
      </c>
      <c r="J83" s="112" t="e">
        <f t="shared" ca="1" si="87"/>
        <v>#N/A</v>
      </c>
      <c r="K83" s="112" t="e">
        <f t="shared" ca="1" si="87"/>
        <v>#N/A</v>
      </c>
      <c r="L83" s="112" t="e">
        <f t="shared" ca="1" si="87"/>
        <v>#N/A</v>
      </c>
      <c r="M83" s="111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25">
      <c r="A84" t="s">
        <v>26</v>
      </c>
      <c r="B84">
        <f t="shared" si="30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 t="e">
        <f t="shared" ref="E84:F84" ca="1" si="88">D84-(D84-$G84)/($G$1-D$1)</f>
        <v>#N/A</v>
      </c>
      <c r="F84" s="114" t="e">
        <f t="shared" ca="1" si="88"/>
        <v>#N/A</v>
      </c>
      <c r="G84" s="111" t="e">
        <f ca="1">INDEX(OFFSET(_summary!$T$26,0,MATCH(MID(CELL("filename",$A$1),FIND("]",CELL("filename",$A$1))+1,255),_summary!$U$25:$AI$25,0),140,1),MATCH($A84,_summary!$U$26:$U$54,0))</f>
        <v>#N/A</v>
      </c>
      <c r="H84" s="112" t="e">
        <f t="shared" ca="1" si="87"/>
        <v>#N/A</v>
      </c>
      <c r="I84" s="112" t="e">
        <f t="shared" ca="1" si="87"/>
        <v>#N/A</v>
      </c>
      <c r="J84" s="112" t="e">
        <f t="shared" ca="1" si="87"/>
        <v>#N/A</v>
      </c>
      <c r="K84" s="112" t="e">
        <f t="shared" ca="1" si="87"/>
        <v>#N/A</v>
      </c>
      <c r="L84" s="112" t="e">
        <f t="shared" ca="1" si="87"/>
        <v>#N/A</v>
      </c>
      <c r="M84" s="111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25">
      <c r="A85" t="s">
        <v>7</v>
      </c>
      <c r="B85">
        <f t="shared" si="30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 t="e">
        <f t="shared" ref="E85:F85" ca="1" si="89">D85-(D85-$G85)/($G$1-D$1)</f>
        <v>#N/A</v>
      </c>
      <c r="F85" s="114" t="e">
        <f t="shared" ca="1" si="89"/>
        <v>#N/A</v>
      </c>
      <c r="G85" s="111" t="e">
        <f ca="1">INDEX(OFFSET(_summary!$T$26,0,MATCH(MID(CELL("filename",$A$1),FIND("]",CELL("filename",$A$1))+1,255),_summary!$U$25:$AI$25,0),140,1),MATCH($A85,_summary!$U$26:$U$54,0))</f>
        <v>#N/A</v>
      </c>
      <c r="H85" s="112" t="e">
        <f t="shared" ca="1" si="87"/>
        <v>#N/A</v>
      </c>
      <c r="I85" s="112" t="e">
        <f t="shared" ca="1" si="87"/>
        <v>#N/A</v>
      </c>
      <c r="J85" s="112" t="e">
        <f t="shared" ca="1" si="87"/>
        <v>#N/A</v>
      </c>
      <c r="K85" s="112" t="e">
        <f t="shared" ca="1" si="87"/>
        <v>#N/A</v>
      </c>
      <c r="L85" s="112" t="e">
        <f t="shared" ca="1" si="87"/>
        <v>#N/A</v>
      </c>
      <c r="M85" s="111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25">
      <c r="A86" t="s">
        <v>9</v>
      </c>
      <c r="B86">
        <f t="shared" si="30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 t="e">
        <f t="shared" ref="E86:F86" ca="1" si="90">D86-(D86-$G86)/($G$1-D$1)</f>
        <v>#N/A</v>
      </c>
      <c r="F86" s="114" t="e">
        <f t="shared" ca="1" si="90"/>
        <v>#N/A</v>
      </c>
      <c r="G86" s="111" t="e">
        <f ca="1">INDEX(OFFSET(_summary!$T$26,0,MATCH(MID(CELL("filename",$A$1),FIND("]",CELL("filename",$A$1))+1,255),_summary!$U$25:$AI$25,0),140,1),MATCH($A86,_summary!$U$26:$U$54,0))</f>
        <v>#N/A</v>
      </c>
      <c r="H86" s="112" t="e">
        <f t="shared" ca="1" si="87"/>
        <v>#N/A</v>
      </c>
      <c r="I86" s="112" t="e">
        <f t="shared" ca="1" si="87"/>
        <v>#N/A</v>
      </c>
      <c r="J86" s="112" t="e">
        <f t="shared" ca="1" si="87"/>
        <v>#N/A</v>
      </c>
      <c r="K86" s="112" t="e">
        <f t="shared" ca="1" si="87"/>
        <v>#N/A</v>
      </c>
      <c r="L86" s="112" t="e">
        <f t="shared" ca="1" si="87"/>
        <v>#N/A</v>
      </c>
      <c r="M86" s="111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25">
      <c r="A87" t="s">
        <v>14</v>
      </c>
      <c r="B87">
        <f t="shared" si="30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 t="e">
        <f t="shared" ref="E87:F87" ca="1" si="91">D87-(D87-$G87)/($G$1-D$1)</f>
        <v>#N/A</v>
      </c>
      <c r="F87" s="114" t="e">
        <f t="shared" ca="1" si="91"/>
        <v>#N/A</v>
      </c>
      <c r="G87" s="111" t="e">
        <f ca="1">INDEX(OFFSET(_summary!$T$26,0,MATCH(MID(CELL("filename",$A$1),FIND("]",CELL("filename",$A$1))+1,255),_summary!$U$25:$AI$25,0),140,1),MATCH($A87,_summary!$U$26:$U$54,0))</f>
        <v>#N/A</v>
      </c>
      <c r="H87" s="112" t="e">
        <f t="shared" ca="1" si="87"/>
        <v>#N/A</v>
      </c>
      <c r="I87" s="112" t="e">
        <f t="shared" ca="1" si="87"/>
        <v>#N/A</v>
      </c>
      <c r="J87" s="112" t="e">
        <f t="shared" ca="1" si="87"/>
        <v>#N/A</v>
      </c>
      <c r="K87" s="112" t="e">
        <f t="shared" ca="1" si="87"/>
        <v>#N/A</v>
      </c>
      <c r="L87" s="112" t="e">
        <f t="shared" ca="1" si="87"/>
        <v>#N/A</v>
      </c>
      <c r="M87" s="111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25">
      <c r="A88" t="s">
        <v>4</v>
      </c>
      <c r="B88">
        <f t="shared" si="30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 t="e">
        <f t="shared" ref="E88:F88" ca="1" si="92">D88-(D88-$G88)/($G$1-D$1)</f>
        <v>#N/A</v>
      </c>
      <c r="F88" s="114" t="e">
        <f t="shared" ca="1" si="92"/>
        <v>#N/A</v>
      </c>
      <c r="G88" s="111" t="e">
        <f ca="1">INDEX(OFFSET(_summary!$T$26,0,MATCH(MID(CELL("filename",$A$1),FIND("]",CELL("filename",$A$1))+1,255),_summary!$U$25:$AI$25,0),140,1),MATCH($A88,_summary!$U$26:$U$54,0))</f>
        <v>#N/A</v>
      </c>
      <c r="H88" s="112" t="e">
        <f t="shared" ca="1" si="87"/>
        <v>#N/A</v>
      </c>
      <c r="I88" s="112" t="e">
        <f t="shared" ca="1" si="87"/>
        <v>#N/A</v>
      </c>
      <c r="J88" s="112" t="e">
        <f t="shared" ca="1" si="87"/>
        <v>#N/A</v>
      </c>
      <c r="K88" s="112" t="e">
        <f t="shared" ca="1" si="87"/>
        <v>#N/A</v>
      </c>
      <c r="L88" s="112" t="e">
        <f t="shared" ca="1" si="87"/>
        <v>#N/A</v>
      </c>
      <c r="M88" s="111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25">
      <c r="A89" t="s">
        <v>12</v>
      </c>
      <c r="B89">
        <f t="shared" si="30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 t="e">
        <f t="shared" ref="E89:F89" ca="1" si="93">D89-(D89-$G89)/($G$1-D$1)</f>
        <v>#N/A</v>
      </c>
      <c r="F89" s="114" t="e">
        <f t="shared" ca="1" si="93"/>
        <v>#N/A</v>
      </c>
      <c r="G89" s="111" t="e">
        <f ca="1">INDEX(OFFSET(_summary!$T$26,0,MATCH(MID(CELL("filename",$A$1),FIND("]",CELL("filename",$A$1))+1,255),_summary!$U$25:$AI$25,0),140,1),MATCH($A89,_summary!$U$26:$U$54,0))</f>
        <v>#N/A</v>
      </c>
      <c r="H89" s="112" t="e">
        <f t="shared" ca="1" si="87"/>
        <v>#N/A</v>
      </c>
      <c r="I89" s="112" t="e">
        <f t="shared" ca="1" si="87"/>
        <v>#N/A</v>
      </c>
      <c r="J89" s="112" t="e">
        <f t="shared" ca="1" si="87"/>
        <v>#N/A</v>
      </c>
      <c r="K89" s="112" t="e">
        <f t="shared" ca="1" si="87"/>
        <v>#N/A</v>
      </c>
      <c r="L89" s="112" t="e">
        <f t="shared" ca="1" si="87"/>
        <v>#N/A</v>
      </c>
      <c r="M89" s="111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25">
      <c r="A90" t="s">
        <v>1</v>
      </c>
      <c r="B90">
        <f t="shared" si="30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 t="e">
        <f t="shared" ref="E90:F90" ca="1" si="94">D90-(D90-$G90)/($G$1-D$1)</f>
        <v>#N/A</v>
      </c>
      <c r="F90" s="114" t="e">
        <f t="shared" ca="1" si="94"/>
        <v>#N/A</v>
      </c>
      <c r="G90" s="111" t="e">
        <f ca="1">INDEX(OFFSET(_summary!$T$26,0,MATCH(MID(CELL("filename",$A$1),FIND("]",CELL("filename",$A$1))+1,255),_summary!$U$25:$AI$25,0),140,1),MATCH($A90,_summary!$U$26:$U$54,0))</f>
        <v>#N/A</v>
      </c>
      <c r="H90" s="112" t="e">
        <f t="shared" ca="1" si="87"/>
        <v>#N/A</v>
      </c>
      <c r="I90" s="112" t="e">
        <f t="shared" ca="1" si="87"/>
        <v>#N/A</v>
      </c>
      <c r="J90" s="112" t="e">
        <f t="shared" ca="1" si="87"/>
        <v>#N/A</v>
      </c>
      <c r="K90" s="112" t="e">
        <f t="shared" ca="1" si="87"/>
        <v>#N/A</v>
      </c>
      <c r="L90" s="112" t="e">
        <f t="shared" ca="1" si="87"/>
        <v>#N/A</v>
      </c>
      <c r="M90" s="111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25">
      <c r="A91" t="s">
        <v>19</v>
      </c>
      <c r="B91">
        <f t="shared" si="30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 t="e">
        <f t="shared" ref="E91:F91" ca="1" si="95">D91-(D91-$G91)/($G$1-D$1)</f>
        <v>#N/A</v>
      </c>
      <c r="F91" s="114" t="e">
        <f t="shared" ca="1" si="95"/>
        <v>#N/A</v>
      </c>
      <c r="G91" s="111" t="e">
        <f ca="1">INDEX(OFFSET(_summary!$T$26,0,MATCH(MID(CELL("filename",$A$1),FIND("]",CELL("filename",$A$1))+1,255),_summary!$U$25:$AI$25,0),140,1),MATCH($A91,_summary!$U$26:$U$54,0))</f>
        <v>#N/A</v>
      </c>
      <c r="H91" s="112" t="e">
        <f t="shared" ca="1" si="87"/>
        <v>#N/A</v>
      </c>
      <c r="I91" s="112" t="e">
        <f t="shared" ca="1" si="87"/>
        <v>#N/A</v>
      </c>
      <c r="J91" s="112" t="e">
        <f t="shared" ca="1" si="87"/>
        <v>#N/A</v>
      </c>
      <c r="K91" s="112" t="e">
        <f t="shared" ca="1" si="87"/>
        <v>#N/A</v>
      </c>
      <c r="L91" s="112" t="e">
        <f t="shared" ca="1" si="87"/>
        <v>#N/A</v>
      </c>
      <c r="M91" s="111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25">
      <c r="A92" t="s">
        <v>22</v>
      </c>
      <c r="B92">
        <f t="shared" si="30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 t="e">
        <f t="shared" ref="E92:F92" ca="1" si="96">D92-(D92-$G92)/($G$1-D$1)</f>
        <v>#N/A</v>
      </c>
      <c r="F92" s="114" t="e">
        <f t="shared" ca="1" si="96"/>
        <v>#N/A</v>
      </c>
      <c r="G92" s="111" t="e">
        <f ca="1">INDEX(OFFSET(_summary!$T$26,0,MATCH(MID(CELL("filename",$A$1),FIND("]",CELL("filename",$A$1))+1,255),_summary!$U$25:$AI$25,0),140,1),MATCH($A92,_summary!$U$26:$U$54,0))</f>
        <v>#N/A</v>
      </c>
      <c r="H92" s="112" t="e">
        <f t="shared" ca="1" si="87"/>
        <v>#N/A</v>
      </c>
      <c r="I92" s="112" t="e">
        <f t="shared" ca="1" si="87"/>
        <v>#N/A</v>
      </c>
      <c r="J92" s="112" t="e">
        <f t="shared" ca="1" si="87"/>
        <v>#N/A</v>
      </c>
      <c r="K92" s="112" t="e">
        <f t="shared" ca="1" si="87"/>
        <v>#N/A</v>
      </c>
      <c r="L92" s="112" t="e">
        <f t="shared" ca="1" si="87"/>
        <v>#N/A</v>
      </c>
      <c r="M92" s="111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25">
      <c r="A93" t="s">
        <v>28</v>
      </c>
      <c r="B93">
        <f t="shared" si="30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 t="e">
        <f t="shared" ref="E93:F93" ca="1" si="97">D93-(D93-$G93)/($G$1-D$1)</f>
        <v>#N/A</v>
      </c>
      <c r="F93" s="114" t="e">
        <f t="shared" ca="1" si="97"/>
        <v>#N/A</v>
      </c>
      <c r="G93" s="111" t="e">
        <f ca="1">INDEX(OFFSET(_summary!$T$26,0,MATCH(MID(CELL("filename",$A$1),FIND("]",CELL("filename",$A$1))+1,255),_summary!$U$25:$AI$25,0),140,1),MATCH($A93,_summary!$U$26:$U$54,0))</f>
        <v>#N/A</v>
      </c>
      <c r="H93" s="112" t="e">
        <f t="shared" ca="1" si="87"/>
        <v>#N/A</v>
      </c>
      <c r="I93" s="112" t="e">
        <f t="shared" ca="1" si="87"/>
        <v>#N/A</v>
      </c>
      <c r="J93" s="112" t="e">
        <f t="shared" ca="1" si="87"/>
        <v>#N/A</v>
      </c>
      <c r="K93" s="112" t="e">
        <f t="shared" ca="1" si="87"/>
        <v>#N/A</v>
      </c>
      <c r="L93" s="112" t="e">
        <f t="shared" ca="1" si="87"/>
        <v>#N/A</v>
      </c>
      <c r="M93" s="111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25">
      <c r="A94" t="s">
        <v>13</v>
      </c>
      <c r="B94">
        <f t="shared" si="30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 t="e">
        <f t="shared" ref="E94:F94" ca="1" si="98">D94-(D94-$G94)/($G$1-D$1)</f>
        <v>#N/A</v>
      </c>
      <c r="F94" s="114" t="e">
        <f t="shared" ca="1" si="98"/>
        <v>#N/A</v>
      </c>
      <c r="G94" s="111" t="e">
        <f ca="1">INDEX(OFFSET(_summary!$T$26,0,MATCH(MID(CELL("filename",$A$1),FIND("]",CELL("filename",$A$1))+1,255),_summary!$U$25:$AI$25,0),140,1),MATCH($A94,_summary!$U$26:$U$54,0))</f>
        <v>#N/A</v>
      </c>
      <c r="H94" s="112" t="e">
        <f t="shared" ca="1" si="87"/>
        <v>#N/A</v>
      </c>
      <c r="I94" s="112" t="e">
        <f t="shared" ca="1" si="87"/>
        <v>#N/A</v>
      </c>
      <c r="J94" s="112" t="e">
        <f t="shared" ca="1" si="87"/>
        <v>#N/A</v>
      </c>
      <c r="K94" s="112" t="e">
        <f t="shared" ca="1" si="87"/>
        <v>#N/A</v>
      </c>
      <c r="L94" s="112" t="e">
        <f t="shared" ca="1" si="87"/>
        <v>#N/A</v>
      </c>
      <c r="M94" s="111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25">
      <c r="A95" t="s">
        <v>17</v>
      </c>
      <c r="B95">
        <f t="shared" ref="B95:B117" si="99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 t="e">
        <f t="shared" ref="E95:F95" ca="1" si="100">D95-(D95-$G95)/($G$1-D$1)</f>
        <v>#N/A</v>
      </c>
      <c r="F95" s="114" t="e">
        <f t="shared" ca="1" si="100"/>
        <v>#N/A</v>
      </c>
      <c r="G95" s="111" t="e">
        <f ca="1">INDEX(OFFSET(_summary!$T$26,0,MATCH(MID(CELL("filename",$A$1),FIND("]",CELL("filename",$A$1))+1,255),_summary!$U$25:$AI$25,0),140,1),MATCH($A95,_summary!$U$26:$U$54,0))</f>
        <v>#N/A</v>
      </c>
      <c r="H95" s="112" t="e">
        <f t="shared" ca="1" si="87"/>
        <v>#N/A</v>
      </c>
      <c r="I95" s="112" t="e">
        <f t="shared" ca="1" si="87"/>
        <v>#N/A</v>
      </c>
      <c r="J95" s="112" t="e">
        <f t="shared" ca="1" si="87"/>
        <v>#N/A</v>
      </c>
      <c r="K95" s="112" t="e">
        <f t="shared" ca="1" si="87"/>
        <v>#N/A</v>
      </c>
      <c r="L95" s="112" t="e">
        <f t="shared" ca="1" si="87"/>
        <v>#N/A</v>
      </c>
      <c r="M95" s="111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25">
      <c r="A96" t="s">
        <v>25</v>
      </c>
      <c r="B96">
        <f t="shared" si="99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 t="e">
        <f t="shared" ref="E96:F96" ca="1" si="101">D96-(D96-$G96)/($G$1-D$1)</f>
        <v>#N/A</v>
      </c>
      <c r="F96" s="114" t="e">
        <f t="shared" ca="1" si="101"/>
        <v>#N/A</v>
      </c>
      <c r="G96" s="111" t="e">
        <f ca="1">INDEX(OFFSET(_summary!$T$26,0,MATCH(MID(CELL("filename",$A$1),FIND("]",CELL("filename",$A$1))+1,255),_summary!$U$25:$AI$25,0),140,1),MATCH($A96,_summary!$U$26:$U$54,0))</f>
        <v>#N/A</v>
      </c>
      <c r="H96" s="112" t="e">
        <f t="shared" ca="1" si="87"/>
        <v>#N/A</v>
      </c>
      <c r="I96" s="112" t="e">
        <f t="shared" ca="1" si="87"/>
        <v>#N/A</v>
      </c>
      <c r="J96" s="112" t="e">
        <f t="shared" ca="1" si="87"/>
        <v>#N/A</v>
      </c>
      <c r="K96" s="112" t="e">
        <f t="shared" ca="1" si="87"/>
        <v>#N/A</v>
      </c>
      <c r="L96" s="112" t="e">
        <f t="shared" ca="1" si="87"/>
        <v>#N/A</v>
      </c>
      <c r="M96" s="111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25">
      <c r="A97" t="s">
        <v>11</v>
      </c>
      <c r="B97">
        <f t="shared" si="99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 t="e">
        <f t="shared" ref="E97:F97" ca="1" si="102">D97-(D97-$G97)/($G$1-D$1)</f>
        <v>#N/A</v>
      </c>
      <c r="F97" s="114" t="e">
        <f t="shared" ca="1" si="102"/>
        <v>#N/A</v>
      </c>
      <c r="G97" s="111" t="e">
        <f ca="1">INDEX(OFFSET(_summary!$T$26,0,MATCH(MID(CELL("filename",$A$1),FIND("]",CELL("filename",$A$1))+1,255),_summary!$U$25:$AI$25,0),140,1),MATCH($A97,_summary!$U$26:$U$54,0))</f>
        <v>#N/A</v>
      </c>
      <c r="H97" s="112" t="e">
        <f t="shared" ca="1" si="87"/>
        <v>#N/A</v>
      </c>
      <c r="I97" s="112" t="e">
        <f t="shared" ca="1" si="87"/>
        <v>#N/A</v>
      </c>
      <c r="J97" s="112" t="e">
        <f t="shared" ca="1" si="87"/>
        <v>#N/A</v>
      </c>
      <c r="K97" s="112" t="e">
        <f t="shared" ca="1" si="87"/>
        <v>#N/A</v>
      </c>
      <c r="L97" s="112" t="e">
        <f t="shared" ca="1" si="87"/>
        <v>#N/A</v>
      </c>
      <c r="M97" s="111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25">
      <c r="A98" t="s">
        <v>3</v>
      </c>
      <c r="B98">
        <f t="shared" si="99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 t="e">
        <f t="shared" ref="E98:F98" ca="1" si="103">D98-(D98-$G98)/($G$1-D$1)</f>
        <v>#N/A</v>
      </c>
      <c r="F98" s="114" t="e">
        <f t="shared" ca="1" si="103"/>
        <v>#N/A</v>
      </c>
      <c r="G98" s="111" t="e">
        <f ca="1">INDEX(OFFSET(_summary!$T$26,0,MATCH(MID(CELL("filename",$A$1),FIND("]",CELL("filename",$A$1))+1,255),_summary!$U$25:$AI$25,0),140,1),MATCH($A98,_summary!$U$26:$U$54,0))</f>
        <v>#N/A</v>
      </c>
      <c r="H98" s="112" t="e">
        <f t="shared" ca="1" si="87"/>
        <v>#N/A</v>
      </c>
      <c r="I98" s="112" t="e">
        <f t="shared" ca="1" si="87"/>
        <v>#N/A</v>
      </c>
      <c r="J98" s="112" t="e">
        <f t="shared" ca="1" si="87"/>
        <v>#N/A</v>
      </c>
      <c r="K98" s="112" t="e">
        <f t="shared" ca="1" si="87"/>
        <v>#N/A</v>
      </c>
      <c r="L98" s="112" t="e">
        <f t="shared" ca="1" si="87"/>
        <v>#N/A</v>
      </c>
      <c r="M98" s="111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25">
      <c r="A99" t="s">
        <v>2</v>
      </c>
      <c r="B99">
        <f t="shared" si="99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 t="e">
        <f t="shared" ref="E99:F99" ca="1" si="104">D99-(D99-$G99)/($G$1-D$1)</f>
        <v>#N/A</v>
      </c>
      <c r="F99" s="114" t="e">
        <f t="shared" ca="1" si="104"/>
        <v>#N/A</v>
      </c>
      <c r="G99" s="111" t="e">
        <f ca="1">INDEX(OFFSET(_summary!$T$26,0,MATCH(MID(CELL("filename",$A$1),FIND("]",CELL("filename",$A$1))+1,255),_summary!$U$25:$AI$25,0),140,1),MATCH($A99,_summary!$U$26:$U$54,0))</f>
        <v>#N/A</v>
      </c>
      <c r="H99" s="112" t="e">
        <f t="shared" ref="H99:L114" ca="1" si="105">G99-5*(G99-$M99)/($M$1-G$1)</f>
        <v>#N/A</v>
      </c>
      <c r="I99" s="112" t="e">
        <f t="shared" ca="1" si="105"/>
        <v>#N/A</v>
      </c>
      <c r="J99" s="112" t="e">
        <f t="shared" ca="1" si="105"/>
        <v>#N/A</v>
      </c>
      <c r="K99" s="112" t="e">
        <f t="shared" ca="1" si="105"/>
        <v>#N/A</v>
      </c>
      <c r="L99" s="112" t="e">
        <f t="shared" ca="1" si="105"/>
        <v>#N/A</v>
      </c>
      <c r="M99" s="111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25">
      <c r="A100" t="s">
        <v>16</v>
      </c>
      <c r="B100">
        <f t="shared" si="99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 t="e">
        <f t="shared" ref="E100:F100" ca="1" si="106">D100-(D100-$G100)/($G$1-D$1)</f>
        <v>#N/A</v>
      </c>
      <c r="F100" s="114" t="e">
        <f t="shared" ca="1" si="106"/>
        <v>#N/A</v>
      </c>
      <c r="G100" s="111" t="e">
        <f ca="1">INDEX(OFFSET(_summary!$T$26,0,MATCH(MID(CELL("filename",$A$1),FIND("]",CELL("filename",$A$1))+1,255),_summary!$U$25:$AI$25,0),140,1),MATCH($A100,_summary!$U$26:$U$54,0))</f>
        <v>#N/A</v>
      </c>
      <c r="H100" s="112" t="e">
        <f t="shared" ca="1" si="105"/>
        <v>#N/A</v>
      </c>
      <c r="I100" s="112" t="e">
        <f t="shared" ca="1" si="105"/>
        <v>#N/A</v>
      </c>
      <c r="J100" s="112" t="e">
        <f t="shared" ca="1" si="105"/>
        <v>#N/A</v>
      </c>
      <c r="K100" s="112" t="e">
        <f t="shared" ca="1" si="105"/>
        <v>#N/A</v>
      </c>
      <c r="L100" s="112" t="e">
        <f t="shared" ca="1" si="105"/>
        <v>#N/A</v>
      </c>
      <c r="M100" s="111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25">
      <c r="A101" t="s">
        <v>15</v>
      </c>
      <c r="B101">
        <f t="shared" si="99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 t="e">
        <f t="shared" ref="E101:F101" ca="1" si="107">D101-(D101-$G101)/($G$1-D$1)</f>
        <v>#N/A</v>
      </c>
      <c r="F101" s="114" t="e">
        <f t="shared" ca="1" si="107"/>
        <v>#N/A</v>
      </c>
      <c r="G101" s="111" t="e">
        <f ca="1">INDEX(OFFSET(_summary!$T$26,0,MATCH(MID(CELL("filename",$A$1),FIND("]",CELL("filename",$A$1))+1,255),_summary!$U$25:$AI$25,0),140,1),MATCH($A101,_summary!$U$26:$U$54,0))</f>
        <v>#N/A</v>
      </c>
      <c r="H101" s="112" t="e">
        <f t="shared" ca="1" si="105"/>
        <v>#N/A</v>
      </c>
      <c r="I101" s="112" t="e">
        <f t="shared" ca="1" si="105"/>
        <v>#N/A</v>
      </c>
      <c r="J101" s="112" t="e">
        <f t="shared" ca="1" si="105"/>
        <v>#N/A</v>
      </c>
      <c r="K101" s="112" t="e">
        <f t="shared" ca="1" si="105"/>
        <v>#N/A</v>
      </c>
      <c r="L101" s="112" t="e">
        <f t="shared" ca="1" si="105"/>
        <v>#N/A</v>
      </c>
      <c r="M101" s="111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25">
      <c r="A102" t="s">
        <v>18</v>
      </c>
      <c r="B102">
        <f t="shared" si="99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 t="e">
        <f t="shared" ref="E102:F102" ca="1" si="108">D102-(D102-$G102)/($G$1-D$1)</f>
        <v>#N/A</v>
      </c>
      <c r="F102" s="114" t="e">
        <f t="shared" ca="1" si="108"/>
        <v>#N/A</v>
      </c>
      <c r="G102" s="111" t="e">
        <f ca="1">INDEX(OFFSET(_summary!$T$26,0,MATCH(MID(CELL("filename",$A$1),FIND("]",CELL("filename",$A$1))+1,255),_summary!$U$25:$AI$25,0),140,1),MATCH($A102,_summary!$U$26:$U$54,0))</f>
        <v>#N/A</v>
      </c>
      <c r="H102" s="112" t="e">
        <f t="shared" ca="1" si="105"/>
        <v>#N/A</v>
      </c>
      <c r="I102" s="112" t="e">
        <f t="shared" ca="1" si="105"/>
        <v>#N/A</v>
      </c>
      <c r="J102" s="112" t="e">
        <f t="shared" ca="1" si="105"/>
        <v>#N/A</v>
      </c>
      <c r="K102" s="112" t="e">
        <f t="shared" ca="1" si="105"/>
        <v>#N/A</v>
      </c>
      <c r="L102" s="112" t="e">
        <f t="shared" ca="1" si="105"/>
        <v>#N/A</v>
      </c>
      <c r="M102" s="111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25">
      <c r="A103" t="s">
        <v>5</v>
      </c>
      <c r="B103">
        <f t="shared" si="99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 t="e">
        <f t="shared" ref="E103:F103" ca="1" si="109">D103-(D103-$G103)/($G$1-D$1)</f>
        <v>#N/A</v>
      </c>
      <c r="F103" s="114" t="e">
        <f t="shared" ca="1" si="109"/>
        <v>#N/A</v>
      </c>
      <c r="G103" s="111" t="e">
        <f ca="1">INDEX(OFFSET(_summary!$T$26,0,MATCH(MID(CELL("filename",$A$1),FIND("]",CELL("filename",$A$1))+1,255),_summary!$U$25:$AI$25,0),140,1),MATCH($A103,_summary!$U$26:$U$54,0))</f>
        <v>#N/A</v>
      </c>
      <c r="H103" s="112" t="e">
        <f t="shared" ca="1" si="105"/>
        <v>#N/A</v>
      </c>
      <c r="I103" s="112" t="e">
        <f t="shared" ca="1" si="105"/>
        <v>#N/A</v>
      </c>
      <c r="J103" s="112" t="e">
        <f t="shared" ca="1" si="105"/>
        <v>#N/A</v>
      </c>
      <c r="K103" s="112" t="e">
        <f t="shared" ca="1" si="105"/>
        <v>#N/A</v>
      </c>
      <c r="L103" s="112" t="e">
        <f t="shared" ca="1" si="105"/>
        <v>#N/A</v>
      </c>
      <c r="M103" s="111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25">
      <c r="A104" t="s">
        <v>23</v>
      </c>
      <c r="B104">
        <f t="shared" si="99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 t="e">
        <f t="shared" ref="E104:F104" ca="1" si="110">D104-(D104-$G104)/($G$1-D$1)</f>
        <v>#N/A</v>
      </c>
      <c r="F104" s="114" t="e">
        <f t="shared" ca="1" si="110"/>
        <v>#N/A</v>
      </c>
      <c r="G104" s="111" t="e">
        <f ca="1">INDEX(OFFSET(_summary!$T$26,0,MATCH(MID(CELL("filename",$A$1),FIND("]",CELL("filename",$A$1))+1,255),_summary!$U$25:$AI$25,0),140,1),MATCH($A104,_summary!$U$26:$U$54,0))</f>
        <v>#N/A</v>
      </c>
      <c r="H104" s="112" t="e">
        <f t="shared" ca="1" si="105"/>
        <v>#N/A</v>
      </c>
      <c r="I104" s="112" t="e">
        <f t="shared" ca="1" si="105"/>
        <v>#N/A</v>
      </c>
      <c r="J104" s="112" t="e">
        <f t="shared" ca="1" si="105"/>
        <v>#N/A</v>
      </c>
      <c r="K104" s="112" t="e">
        <f t="shared" ca="1" si="105"/>
        <v>#N/A</v>
      </c>
      <c r="L104" s="112" t="e">
        <f t="shared" ca="1" si="105"/>
        <v>#N/A</v>
      </c>
      <c r="M104" s="111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25">
      <c r="A105" t="s">
        <v>24</v>
      </c>
      <c r="B105">
        <f t="shared" si="99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 t="e">
        <f t="shared" ref="E105:F105" ca="1" si="111">D105-(D105-$G105)/($G$1-D$1)</f>
        <v>#N/A</v>
      </c>
      <c r="F105" s="114" t="e">
        <f t="shared" ca="1" si="111"/>
        <v>#N/A</v>
      </c>
      <c r="G105" s="111" t="e">
        <f ca="1">INDEX(OFFSET(_summary!$T$26,0,MATCH(MID(CELL("filename",$A$1),FIND("]",CELL("filename",$A$1))+1,255),_summary!$U$25:$AI$25,0),140,1),MATCH($A105,_summary!$U$26:$U$54,0))</f>
        <v>#N/A</v>
      </c>
      <c r="H105" s="112" t="e">
        <f t="shared" ca="1" si="105"/>
        <v>#N/A</v>
      </c>
      <c r="I105" s="112" t="e">
        <f t="shared" ca="1" si="105"/>
        <v>#N/A</v>
      </c>
      <c r="J105" s="112" t="e">
        <f t="shared" ca="1" si="105"/>
        <v>#N/A</v>
      </c>
      <c r="K105" s="112" t="e">
        <f t="shared" ca="1" si="105"/>
        <v>#N/A</v>
      </c>
      <c r="L105" s="112" t="e">
        <f t="shared" ca="1" si="105"/>
        <v>#N/A</v>
      </c>
      <c r="M105" s="111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25">
      <c r="A106" t="s">
        <v>27</v>
      </c>
      <c r="B106">
        <f t="shared" si="99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 t="e">
        <f t="shared" ref="E106:F106" ca="1" si="112">D106-(D106-$G106)/($G$1-D$1)</f>
        <v>#N/A</v>
      </c>
      <c r="F106" s="114" t="e">
        <f t="shared" ca="1" si="112"/>
        <v>#N/A</v>
      </c>
      <c r="G106" s="111" t="e">
        <f ca="1">INDEX(OFFSET(_summary!$T$26,0,MATCH(MID(CELL("filename",$A$1),FIND("]",CELL("filename",$A$1))+1,255),_summary!$U$25:$AI$25,0),140,1),MATCH($A106,_summary!$U$26:$U$54,0))</f>
        <v>#N/A</v>
      </c>
      <c r="H106" s="112" t="e">
        <f t="shared" ca="1" si="105"/>
        <v>#N/A</v>
      </c>
      <c r="I106" s="112" t="e">
        <f t="shared" ca="1" si="105"/>
        <v>#N/A</v>
      </c>
      <c r="J106" s="112" t="e">
        <f t="shared" ca="1" si="105"/>
        <v>#N/A</v>
      </c>
      <c r="K106" s="112" t="e">
        <f t="shared" ca="1" si="105"/>
        <v>#N/A</v>
      </c>
      <c r="L106" s="112" t="e">
        <f t="shared" ca="1" si="105"/>
        <v>#N/A</v>
      </c>
      <c r="M106" s="111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25">
      <c r="A107" t="s">
        <v>29</v>
      </c>
      <c r="B107">
        <f t="shared" si="99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 t="e">
        <f t="shared" ref="E107:F107" ca="1" si="113">D107-(D107-$G107)/($G$1-D$1)</f>
        <v>#N/A</v>
      </c>
      <c r="F107" s="114" t="e">
        <f t="shared" ca="1" si="113"/>
        <v>#N/A</v>
      </c>
      <c r="G107" s="111" t="e">
        <f ca="1">INDEX(OFFSET(_summary!$T$26,0,MATCH(MID(CELL("filename",$A$1),FIND("]",CELL("filename",$A$1))+1,255),_summary!$U$25:$AI$25,0),140,1),MATCH($A107,_summary!$U$26:$U$54,0))</f>
        <v>#N/A</v>
      </c>
      <c r="H107" s="112" t="e">
        <f t="shared" ca="1" si="105"/>
        <v>#N/A</v>
      </c>
      <c r="I107" s="112" t="e">
        <f t="shared" ca="1" si="105"/>
        <v>#N/A</v>
      </c>
      <c r="J107" s="112" t="e">
        <f t="shared" ca="1" si="105"/>
        <v>#N/A</v>
      </c>
      <c r="K107" s="112" t="e">
        <f t="shared" ca="1" si="105"/>
        <v>#N/A</v>
      </c>
      <c r="L107" s="112" t="e">
        <f t="shared" ca="1" si="105"/>
        <v>#N/A</v>
      </c>
      <c r="M107" s="111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25">
      <c r="A108" t="s">
        <v>8</v>
      </c>
      <c r="B108">
        <f t="shared" si="99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 t="e">
        <f t="shared" ref="E108:F108" ca="1" si="114">D108-(D108-$G108)/($G$1-D$1)</f>
        <v>#N/A</v>
      </c>
      <c r="F108" s="114" t="e">
        <f t="shared" ca="1" si="114"/>
        <v>#N/A</v>
      </c>
      <c r="G108" s="111" t="e">
        <f ca="1">INDEX(OFFSET(_summary!$T$26,0,MATCH(MID(CELL("filename",$A$1),FIND("]",CELL("filename",$A$1))+1,255),_summary!$U$25:$AI$25,0),140,1),MATCH($A108,_summary!$U$26:$U$54,0))</f>
        <v>#N/A</v>
      </c>
      <c r="H108" s="112" t="e">
        <f t="shared" ca="1" si="105"/>
        <v>#N/A</v>
      </c>
      <c r="I108" s="112" t="e">
        <f t="shared" ca="1" si="105"/>
        <v>#N/A</v>
      </c>
      <c r="J108" s="112" t="e">
        <f t="shared" ca="1" si="105"/>
        <v>#N/A</v>
      </c>
      <c r="K108" s="112" t="e">
        <f t="shared" ca="1" si="105"/>
        <v>#N/A</v>
      </c>
      <c r="L108" s="112" t="e">
        <f t="shared" ca="1" si="105"/>
        <v>#N/A</v>
      </c>
      <c r="M108" s="111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25">
      <c r="A109" t="s">
        <v>6</v>
      </c>
      <c r="B109">
        <f t="shared" si="99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 t="e">
        <f t="shared" ref="E109:F109" ca="1" si="115">D109-(D109-$G109)/($G$1-D$1)</f>
        <v>#N/A</v>
      </c>
      <c r="F109" s="114" t="e">
        <f t="shared" ca="1" si="115"/>
        <v>#N/A</v>
      </c>
      <c r="G109" s="111" t="e">
        <f ca="1">INDEX(OFFSET(_summary!$T$26,0,MATCH(MID(CELL("filename",$A$1),FIND("]",CELL("filename",$A$1))+1,255),_summary!$U$25:$AI$25,0),140,1),MATCH($A109,_summary!$U$26:$U$54,0))</f>
        <v>#N/A</v>
      </c>
      <c r="H109" s="112" t="e">
        <f t="shared" ca="1" si="105"/>
        <v>#N/A</v>
      </c>
      <c r="I109" s="112" t="e">
        <f t="shared" ca="1" si="105"/>
        <v>#N/A</v>
      </c>
      <c r="J109" s="112" t="e">
        <f t="shared" ca="1" si="105"/>
        <v>#N/A</v>
      </c>
      <c r="K109" s="112" t="e">
        <f t="shared" ca="1" si="105"/>
        <v>#N/A</v>
      </c>
      <c r="L109" s="112" t="e">
        <f t="shared" ca="1" si="105"/>
        <v>#N/A</v>
      </c>
      <c r="M109" s="111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25">
      <c r="A110" t="s">
        <v>21</v>
      </c>
      <c r="B110">
        <f t="shared" si="99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 t="e">
        <f t="shared" ref="E110:F110" ca="1" si="116">D110-(D110-$G110)/($G$1-D$1)</f>
        <v>#N/A</v>
      </c>
      <c r="F110" s="114" t="e">
        <f t="shared" ca="1" si="116"/>
        <v>#N/A</v>
      </c>
      <c r="G110" s="111" t="e">
        <f ca="1">INDEX(OFFSET(_summary!$T$26,0,MATCH(MID(CELL("filename",$A$1),FIND("]",CELL("filename",$A$1))+1,255),_summary!$U$25:$AI$25,0),140,1),MATCH($A110,_summary!$U$26:$U$54,0))</f>
        <v>#N/A</v>
      </c>
      <c r="H110" s="112" t="e">
        <f t="shared" ca="1" si="105"/>
        <v>#N/A</v>
      </c>
      <c r="I110" s="112" t="e">
        <f t="shared" ca="1" si="105"/>
        <v>#N/A</v>
      </c>
      <c r="J110" s="112" t="e">
        <f t="shared" ca="1" si="105"/>
        <v>#N/A</v>
      </c>
      <c r="K110" s="112" t="e">
        <f t="shared" ca="1" si="105"/>
        <v>#N/A</v>
      </c>
      <c r="L110" s="112" t="e">
        <f t="shared" ca="1" si="105"/>
        <v>#N/A</v>
      </c>
      <c r="M110" s="111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25">
      <c r="A111" t="s">
        <v>10</v>
      </c>
      <c r="B111">
        <f t="shared" si="99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 t="e">
        <f t="shared" ref="E111:F111" ca="1" si="117">D111-(D111-$G111)/($G$1-D$1)</f>
        <v>#N/A</v>
      </c>
      <c r="F111" s="114" t="e">
        <f t="shared" ca="1" si="117"/>
        <v>#N/A</v>
      </c>
      <c r="G111" s="111" t="e">
        <f ca="1">INDEX(OFFSET(_summary!$T$26,0,MATCH(MID(CELL("filename",$A$1),FIND("]",CELL("filename",$A$1))+1,255),_summary!$U$25:$AI$25,0),140,1),MATCH($A111,_summary!$U$26:$U$54,0))</f>
        <v>#N/A</v>
      </c>
      <c r="H111" s="112" t="e">
        <f t="shared" ca="1" si="105"/>
        <v>#N/A</v>
      </c>
      <c r="I111" s="112" t="e">
        <f t="shared" ca="1" si="105"/>
        <v>#N/A</v>
      </c>
      <c r="J111" s="112" t="e">
        <f t="shared" ca="1" si="105"/>
        <v>#N/A</v>
      </c>
      <c r="K111" s="112" t="e">
        <f t="shared" ca="1" si="105"/>
        <v>#N/A</v>
      </c>
      <c r="L111" s="112" t="e">
        <f t="shared" ca="1" si="105"/>
        <v>#N/A</v>
      </c>
      <c r="M111" s="111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25">
      <c r="A112" t="s">
        <v>20</v>
      </c>
      <c r="B112">
        <f t="shared" si="99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 t="e">
        <f t="shared" ref="E112:F112" ca="1" si="118">D112-(D112-$G112)/($G$1-D$1)</f>
        <v>#N/A</v>
      </c>
      <c r="F112" s="114" t="e">
        <f t="shared" ca="1" si="118"/>
        <v>#N/A</v>
      </c>
      <c r="G112" s="111" t="e">
        <f ca="1">INDEX(OFFSET(_summary!$T$26,0,MATCH(MID(CELL("filename",$A$1),FIND("]",CELL("filename",$A$1))+1,255),_summary!$U$25:$AI$25,0),140,1),MATCH($A112,_summary!$U$26:$U$54,0))</f>
        <v>#N/A</v>
      </c>
      <c r="H112" s="112" t="e">
        <f t="shared" ca="1" si="105"/>
        <v>#N/A</v>
      </c>
      <c r="I112" s="112" t="e">
        <f t="shared" ca="1" si="105"/>
        <v>#N/A</v>
      </c>
      <c r="J112" s="112" t="e">
        <f t="shared" ca="1" si="105"/>
        <v>#N/A</v>
      </c>
      <c r="K112" s="112" t="e">
        <f t="shared" ca="1" si="105"/>
        <v>#N/A</v>
      </c>
      <c r="L112" s="112" t="e">
        <f t="shared" ca="1" si="105"/>
        <v>#N/A</v>
      </c>
      <c r="M112" s="111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25">
      <c r="A113" t="s">
        <v>26</v>
      </c>
      <c r="B113">
        <f t="shared" si="99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 t="e">
        <f t="shared" ref="E113:F113" ca="1" si="119">D113-(D113-$G113)/($G$1-D$1)</f>
        <v>#N/A</v>
      </c>
      <c r="F113" s="114" t="e">
        <f t="shared" ca="1" si="119"/>
        <v>#N/A</v>
      </c>
      <c r="G113" s="111" t="e">
        <f ca="1">INDEX(OFFSET(_summary!$T$26,0,MATCH(MID(CELL("filename",$A$1),FIND("]",CELL("filename",$A$1))+1,255),_summary!$U$25:$AI$25,0),140,1),MATCH($A113,_summary!$U$26:$U$54,0))</f>
        <v>#N/A</v>
      </c>
      <c r="H113" s="112" t="e">
        <f t="shared" ca="1" si="105"/>
        <v>#N/A</v>
      </c>
      <c r="I113" s="112" t="e">
        <f t="shared" ca="1" si="105"/>
        <v>#N/A</v>
      </c>
      <c r="J113" s="112" t="e">
        <f t="shared" ca="1" si="105"/>
        <v>#N/A</v>
      </c>
      <c r="K113" s="112" t="e">
        <f t="shared" ca="1" si="105"/>
        <v>#N/A</v>
      </c>
      <c r="L113" s="112" t="e">
        <f t="shared" ca="1" si="105"/>
        <v>#N/A</v>
      </c>
      <c r="M113" s="111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25">
      <c r="A114" t="s">
        <v>7</v>
      </c>
      <c r="B114">
        <f t="shared" si="99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 t="e">
        <f t="shared" ref="E114:F114" ca="1" si="120">D114-(D114-$G114)/($G$1-D$1)</f>
        <v>#N/A</v>
      </c>
      <c r="F114" s="114" t="e">
        <f t="shared" ca="1" si="120"/>
        <v>#N/A</v>
      </c>
      <c r="G114" s="111" t="e">
        <f ca="1">INDEX(OFFSET(_summary!$T$26,0,MATCH(MID(CELL("filename",$A$1),FIND("]",CELL("filename",$A$1))+1,255),_summary!$U$25:$AI$25,0),140,1),MATCH($A114,_summary!$U$26:$U$54,0))</f>
        <v>#N/A</v>
      </c>
      <c r="H114" s="112" t="e">
        <f t="shared" ca="1" si="105"/>
        <v>#N/A</v>
      </c>
      <c r="I114" s="112" t="e">
        <f t="shared" ca="1" si="105"/>
        <v>#N/A</v>
      </c>
      <c r="J114" s="112" t="e">
        <f t="shared" ca="1" si="105"/>
        <v>#N/A</v>
      </c>
      <c r="K114" s="112" t="e">
        <f t="shared" ca="1" si="105"/>
        <v>#N/A</v>
      </c>
      <c r="L114" s="112" t="e">
        <f t="shared" ca="1" si="105"/>
        <v>#N/A</v>
      </c>
      <c r="M114" s="111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25">
      <c r="A115" t="s">
        <v>9</v>
      </c>
      <c r="B115">
        <f t="shared" si="99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 t="e">
        <f t="shared" ref="E115:F115" ca="1" si="121">D115-(D115-$G115)/($G$1-D$1)</f>
        <v>#N/A</v>
      </c>
      <c r="F115" s="114" t="e">
        <f t="shared" ca="1" si="121"/>
        <v>#N/A</v>
      </c>
      <c r="G115" s="111" t="e">
        <f ca="1">INDEX(OFFSET(_summary!$T$26,0,MATCH(MID(CELL("filename",$A$1),FIND("]",CELL("filename",$A$1))+1,255),_summary!$U$25:$AI$25,0),140,1),MATCH($A115,_summary!$U$26:$U$54,0))</f>
        <v>#N/A</v>
      </c>
      <c r="H115" s="112" t="e">
        <f t="shared" ref="H115:L117" ca="1" si="122">G115-5*(G115-$M115)/($M$1-G$1)</f>
        <v>#N/A</v>
      </c>
      <c r="I115" s="112" t="e">
        <f t="shared" ca="1" si="122"/>
        <v>#N/A</v>
      </c>
      <c r="J115" s="112" t="e">
        <f t="shared" ca="1" si="122"/>
        <v>#N/A</v>
      </c>
      <c r="K115" s="112" t="e">
        <f t="shared" ca="1" si="122"/>
        <v>#N/A</v>
      </c>
      <c r="L115" s="112" t="e">
        <f t="shared" ca="1" si="122"/>
        <v>#N/A</v>
      </c>
      <c r="M115" s="111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25">
      <c r="A116" t="s">
        <v>14</v>
      </c>
      <c r="B116">
        <f t="shared" si="99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 t="e">
        <f t="shared" ref="E116:F116" ca="1" si="123">D116-(D116-$G116)/($G$1-D$1)</f>
        <v>#N/A</v>
      </c>
      <c r="F116" s="114" t="e">
        <f t="shared" ca="1" si="123"/>
        <v>#N/A</v>
      </c>
      <c r="G116" s="111" t="e">
        <f ca="1">INDEX(OFFSET(_summary!$T$26,0,MATCH(MID(CELL("filename",$A$1),FIND("]",CELL("filename",$A$1))+1,255),_summary!$U$25:$AI$25,0),140,1),MATCH($A116,_summary!$U$26:$U$54,0))</f>
        <v>#N/A</v>
      </c>
      <c r="H116" s="112" t="e">
        <f t="shared" ca="1" si="122"/>
        <v>#N/A</v>
      </c>
      <c r="I116" s="112" t="e">
        <f t="shared" ca="1" si="122"/>
        <v>#N/A</v>
      </c>
      <c r="J116" s="112" t="e">
        <f t="shared" ca="1" si="122"/>
        <v>#N/A</v>
      </c>
      <c r="K116" s="112" t="e">
        <f t="shared" ca="1" si="122"/>
        <v>#N/A</v>
      </c>
      <c r="L116" s="112" t="e">
        <f t="shared" ca="1" si="122"/>
        <v>#N/A</v>
      </c>
      <c r="M116" s="111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25">
      <c r="A117" t="s">
        <v>4</v>
      </c>
      <c r="B117">
        <f t="shared" si="99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 t="e">
        <f t="shared" ref="E117:F117" ca="1" si="124">D117-(D117-$G117)/($G$1-D$1)</f>
        <v>#N/A</v>
      </c>
      <c r="F117" s="114" t="e">
        <f t="shared" ca="1" si="124"/>
        <v>#N/A</v>
      </c>
      <c r="G117" s="111" t="e">
        <f ca="1">INDEX(OFFSET(_summary!$T$26,0,MATCH(MID(CELL("filename",$A$1),FIND("]",CELL("filename",$A$1))+1,255),_summary!$U$25:$AI$25,0),140,1),MATCH($A117,_summary!$U$26:$U$54,0))</f>
        <v>#N/A</v>
      </c>
      <c r="H117" s="112" t="e">
        <f t="shared" ca="1" si="122"/>
        <v>#N/A</v>
      </c>
      <c r="I117" s="112" t="e">
        <f t="shared" ca="1" si="122"/>
        <v>#N/A</v>
      </c>
      <c r="J117" s="112" t="e">
        <f t="shared" ca="1" si="122"/>
        <v>#N/A</v>
      </c>
      <c r="K117" s="112" t="e">
        <f t="shared" ca="1" si="122"/>
        <v>#N/A</v>
      </c>
      <c r="L117" s="112" t="e">
        <f t="shared" ca="1" si="122"/>
        <v>#N/A</v>
      </c>
      <c r="M117" s="111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AC494-58DD-4232-963A-72FE27758AF8}">
  <sheetPr>
    <tabColor theme="1" tint="0.499984740745262"/>
  </sheetPr>
  <dimension ref="A1:R117"/>
  <sheetViews>
    <sheetView workbookViewId="0">
      <selection activeCell="S10" sqref="S10"/>
    </sheetView>
  </sheetViews>
  <sheetFormatPr defaultRowHeight="15" x14ac:dyDescent="0.25"/>
  <cols>
    <col min="8" max="8" width="9.28515625" bestFit="1" customWidth="1" collapsed="1"/>
    <col min="9" max="9" width="9.5703125" bestFit="1" customWidth="1" collapsed="1"/>
    <col min="10" max="10" width="11.5703125" bestFit="1" customWidth="1" collapsed="1"/>
    <col min="11" max="11" width="12.5703125" bestFit="1" customWidth="1" collapsed="1"/>
    <col min="12" max="12" width="14.7109375" bestFit="1" customWidth="1" collapsed="1"/>
  </cols>
  <sheetData>
    <row r="1" spans="1:18" x14ac:dyDescent="0.25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25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 t="e">
        <f ca="1">D2-(D2-$G2)/($G$1-D$1)</f>
        <v>#N/A</v>
      </c>
      <c r="F2" s="114" t="e">
        <f ca="1">E2-(E2-$G2)/($G$1-E$1)</f>
        <v>#N/A</v>
      </c>
      <c r="G2" s="111" t="e">
        <f ca="1">INDEX(OFFSET(_summary!$T$26,0,MATCH(MID(CELL("filename",$A$1),FIND("]",CELL("filename",$A$1))+1,255),_summary!$U$25:$AI$25,0),140,1),MATCH($A2,_summary!$U$26:$U$54,0))</f>
        <v>#N/A</v>
      </c>
      <c r="H2" s="112" t="e">
        <f ca="1">G2-5*(G2-$M2)/($M$1-G$1)</f>
        <v>#N/A</v>
      </c>
      <c r="I2" s="112" t="e">
        <f ca="1">H2-5*(H2-$M2)/($M$1-H$1)</f>
        <v>#N/A</v>
      </c>
      <c r="J2" s="112" t="e">
        <f ca="1">I2-5*(I2-$M2)/($M$1-I$1)</f>
        <v>#N/A</v>
      </c>
      <c r="K2" s="112" t="e">
        <f ca="1">J2-5*(J2-$M2)/($M$1-J$1)</f>
        <v>#N/A</v>
      </c>
      <c r="L2" s="112" t="e">
        <f ca="1">K2-5*(K2-$M2)/($M$1-K$1)</f>
        <v>#N/A</v>
      </c>
      <c r="M2" s="111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25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 t="e">
        <f t="shared" ref="E3:F3" ca="1" si="0">D3-(D3-$G3)/($G$1-D$1)</f>
        <v>#N/A</v>
      </c>
      <c r="F3" s="114" t="e">
        <f t="shared" ca="1" si="0"/>
        <v>#N/A</v>
      </c>
      <c r="G3" s="111" t="e">
        <f ca="1">INDEX(OFFSET(_summary!$T$26,0,MATCH(MID(CELL("filename",$A$1),FIND("]",CELL("filename",$A$1))+1,255),_summary!$U$25:$AI$25,0),140,1),MATCH($A3,_summary!$U$26:$U$54,0))</f>
        <v>#N/A</v>
      </c>
      <c r="H3" s="112" t="e">
        <f t="shared" ref="H3:L18" ca="1" si="1">G3-5*(G3-$M3)/($M$1-G$1)</f>
        <v>#N/A</v>
      </c>
      <c r="I3" s="112" t="e">
        <f t="shared" ca="1" si="1"/>
        <v>#N/A</v>
      </c>
      <c r="J3" s="112" t="e">
        <f t="shared" ca="1" si="1"/>
        <v>#N/A</v>
      </c>
      <c r="K3" s="112" t="e">
        <f t="shared" ca="1" si="1"/>
        <v>#N/A</v>
      </c>
      <c r="L3" s="112" t="e">
        <f t="shared" ca="1" si="1"/>
        <v>#N/A</v>
      </c>
      <c r="M3" s="111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25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 t="e">
        <f t="shared" ref="E4:F4" ca="1" si="2">D4-(D4-$G4)/($G$1-D$1)</f>
        <v>#N/A</v>
      </c>
      <c r="F4" s="114" t="e">
        <f t="shared" ca="1" si="2"/>
        <v>#N/A</v>
      </c>
      <c r="G4" s="111" t="e">
        <f ca="1">INDEX(OFFSET(_summary!$T$26,0,MATCH(MID(CELL("filename",$A$1),FIND("]",CELL("filename",$A$1))+1,255),_summary!$U$25:$AI$25,0),140,1),MATCH($A4,_summary!$U$26:$U$54,0))</f>
        <v>#N/A</v>
      </c>
      <c r="H4" s="112" t="e">
        <f t="shared" ca="1" si="1"/>
        <v>#N/A</v>
      </c>
      <c r="I4" s="112" t="e">
        <f t="shared" ca="1" si="1"/>
        <v>#N/A</v>
      </c>
      <c r="J4" s="112" t="e">
        <f t="shared" ca="1" si="1"/>
        <v>#N/A</v>
      </c>
      <c r="K4" s="112" t="e">
        <f t="shared" ca="1" si="1"/>
        <v>#N/A</v>
      </c>
      <c r="L4" s="112" t="e">
        <f t="shared" ca="1" si="1"/>
        <v>#N/A</v>
      </c>
      <c r="M4" s="111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25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 t="e">
        <f t="shared" ref="E5:F5" ca="1" si="3">D5-(D5-$G5)/($G$1-D$1)</f>
        <v>#N/A</v>
      </c>
      <c r="F5" s="114" t="e">
        <f t="shared" ca="1" si="3"/>
        <v>#N/A</v>
      </c>
      <c r="G5" s="111" t="e">
        <f ca="1">INDEX(OFFSET(_summary!$T$26,0,MATCH(MID(CELL("filename",$A$1),FIND("]",CELL("filename",$A$1))+1,255),_summary!$U$25:$AI$25,0),140,1),MATCH($A5,_summary!$U$26:$U$54,0))</f>
        <v>#N/A</v>
      </c>
      <c r="H5" s="112" t="e">
        <f t="shared" ca="1" si="1"/>
        <v>#N/A</v>
      </c>
      <c r="I5" s="112" t="e">
        <f t="shared" ca="1" si="1"/>
        <v>#N/A</v>
      </c>
      <c r="J5" s="112" t="e">
        <f t="shared" ca="1" si="1"/>
        <v>#N/A</v>
      </c>
      <c r="K5" s="112" t="e">
        <f t="shared" ca="1" si="1"/>
        <v>#N/A</v>
      </c>
      <c r="L5" s="112" t="e">
        <f t="shared" ca="1" si="1"/>
        <v>#N/A</v>
      </c>
      <c r="M5" s="111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25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 t="e">
        <f t="shared" ref="E6:F6" ca="1" si="4">D6-(D6-$G6)/($G$1-D$1)</f>
        <v>#N/A</v>
      </c>
      <c r="F6" s="114" t="e">
        <f t="shared" ca="1" si="4"/>
        <v>#N/A</v>
      </c>
      <c r="G6" s="111" t="e">
        <f ca="1">INDEX(OFFSET(_summary!$T$26,0,MATCH(MID(CELL("filename",$A$1),FIND("]",CELL("filename",$A$1))+1,255),_summary!$U$25:$AI$25,0),140,1),MATCH($A6,_summary!$U$26:$U$54,0))</f>
        <v>#N/A</v>
      </c>
      <c r="H6" s="112" t="e">
        <f t="shared" ca="1" si="1"/>
        <v>#N/A</v>
      </c>
      <c r="I6" s="112" t="e">
        <f t="shared" ca="1" si="1"/>
        <v>#N/A</v>
      </c>
      <c r="J6" s="112" t="e">
        <f t="shared" ca="1" si="1"/>
        <v>#N/A</v>
      </c>
      <c r="K6" s="112" t="e">
        <f t="shared" ca="1" si="1"/>
        <v>#N/A</v>
      </c>
      <c r="L6" s="112" t="e">
        <f t="shared" ca="1" si="1"/>
        <v>#N/A</v>
      </c>
      <c r="M6" s="111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25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 t="e">
        <f t="shared" ref="E7:F7" ca="1" si="5">D7-(D7-$G7)/($G$1-D$1)</f>
        <v>#N/A</v>
      </c>
      <c r="F7" s="114" t="e">
        <f t="shared" ca="1" si="5"/>
        <v>#N/A</v>
      </c>
      <c r="G7" s="111" t="e">
        <f ca="1">INDEX(OFFSET(_summary!$T$26,0,MATCH(MID(CELL("filename",$A$1),FIND("]",CELL("filename",$A$1))+1,255),_summary!$U$25:$AI$25,0),140,1),MATCH($A7,_summary!$U$26:$U$54,0))</f>
        <v>#N/A</v>
      </c>
      <c r="H7" s="112" t="e">
        <f t="shared" ca="1" si="1"/>
        <v>#N/A</v>
      </c>
      <c r="I7" s="112" t="e">
        <f t="shared" ca="1" si="1"/>
        <v>#N/A</v>
      </c>
      <c r="J7" s="112" t="e">
        <f t="shared" ca="1" si="1"/>
        <v>#N/A</v>
      </c>
      <c r="K7" s="112" t="e">
        <f t="shared" ca="1" si="1"/>
        <v>#N/A</v>
      </c>
      <c r="L7" s="112" t="e">
        <f t="shared" ca="1" si="1"/>
        <v>#N/A</v>
      </c>
      <c r="M7" s="111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25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 t="e">
        <f t="shared" ref="E8:F8" ca="1" si="6">D8-(D8-$G8)/($G$1-D$1)</f>
        <v>#N/A</v>
      </c>
      <c r="F8" s="114" t="e">
        <f t="shared" ca="1" si="6"/>
        <v>#N/A</v>
      </c>
      <c r="G8" s="111" t="e">
        <f ca="1">INDEX(OFFSET(_summary!$T$26,0,MATCH(MID(CELL("filename",$A$1),FIND("]",CELL("filename",$A$1))+1,255),_summary!$U$25:$AI$25,0),140,1),MATCH($A8,_summary!$U$26:$U$54,0))</f>
        <v>#N/A</v>
      </c>
      <c r="H8" s="112" t="e">
        <f t="shared" ca="1" si="1"/>
        <v>#N/A</v>
      </c>
      <c r="I8" s="112" t="e">
        <f t="shared" ca="1" si="1"/>
        <v>#N/A</v>
      </c>
      <c r="J8" s="112" t="e">
        <f t="shared" ca="1" si="1"/>
        <v>#N/A</v>
      </c>
      <c r="K8" s="112" t="e">
        <f t="shared" ca="1" si="1"/>
        <v>#N/A</v>
      </c>
      <c r="L8" s="112" t="e">
        <f t="shared" ca="1" si="1"/>
        <v>#N/A</v>
      </c>
      <c r="M8" s="111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25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 t="e">
        <f t="shared" ref="E9:F9" ca="1" si="7">D9-(D9-$G9)/($G$1-D$1)</f>
        <v>#N/A</v>
      </c>
      <c r="F9" s="114" t="e">
        <f t="shared" ca="1" si="7"/>
        <v>#N/A</v>
      </c>
      <c r="G9" s="111" t="e">
        <f ca="1">INDEX(OFFSET(_summary!$T$26,0,MATCH(MID(CELL("filename",$A$1),FIND("]",CELL("filename",$A$1))+1,255),_summary!$U$25:$AI$25,0),140,1),MATCH($A9,_summary!$U$26:$U$54,0))</f>
        <v>#N/A</v>
      </c>
      <c r="H9" s="112" t="e">
        <f t="shared" ca="1" si="1"/>
        <v>#N/A</v>
      </c>
      <c r="I9" s="112" t="e">
        <f t="shared" ca="1" si="1"/>
        <v>#N/A</v>
      </c>
      <c r="J9" s="112" t="e">
        <f t="shared" ca="1" si="1"/>
        <v>#N/A</v>
      </c>
      <c r="K9" s="112" t="e">
        <f t="shared" ca="1" si="1"/>
        <v>#N/A</v>
      </c>
      <c r="L9" s="112" t="e">
        <f t="shared" ca="1" si="1"/>
        <v>#N/A</v>
      </c>
      <c r="M9" s="111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25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 t="e">
        <f t="shared" ref="E10:F10" ca="1" si="8">D10-(D10-$G10)/($G$1-D$1)</f>
        <v>#N/A</v>
      </c>
      <c r="F10" s="114" t="e">
        <f t="shared" ca="1" si="8"/>
        <v>#N/A</v>
      </c>
      <c r="G10" s="111" t="e">
        <f ca="1">INDEX(OFFSET(_summary!$T$26,0,MATCH(MID(CELL("filename",$A$1),FIND("]",CELL("filename",$A$1))+1,255),_summary!$U$25:$AI$25,0),140,1),MATCH($A10,_summary!$U$26:$U$54,0))</f>
        <v>#N/A</v>
      </c>
      <c r="H10" s="112" t="e">
        <f t="shared" ca="1" si="1"/>
        <v>#N/A</v>
      </c>
      <c r="I10" s="112" t="e">
        <f t="shared" ca="1" si="1"/>
        <v>#N/A</v>
      </c>
      <c r="J10" s="112" t="e">
        <f t="shared" ca="1" si="1"/>
        <v>#N/A</v>
      </c>
      <c r="K10" s="112" t="e">
        <f t="shared" ca="1" si="1"/>
        <v>#N/A</v>
      </c>
      <c r="L10" s="112" t="e">
        <f t="shared" ca="1" si="1"/>
        <v>#N/A</v>
      </c>
      <c r="M10" s="111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25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 t="e">
        <f t="shared" ref="E11:F11" ca="1" si="9">D11-(D11-$G11)/($G$1-D$1)</f>
        <v>#N/A</v>
      </c>
      <c r="F11" s="114" t="e">
        <f t="shared" ca="1" si="9"/>
        <v>#N/A</v>
      </c>
      <c r="G11" s="111" t="e">
        <f ca="1">INDEX(OFFSET(_summary!$T$26,0,MATCH(MID(CELL("filename",$A$1),FIND("]",CELL("filename",$A$1))+1,255),_summary!$U$25:$AI$25,0),140,1),MATCH($A11,_summary!$U$26:$U$54,0))</f>
        <v>#N/A</v>
      </c>
      <c r="H11" s="112" t="e">
        <f t="shared" ca="1" si="1"/>
        <v>#N/A</v>
      </c>
      <c r="I11" s="112" t="e">
        <f t="shared" ca="1" si="1"/>
        <v>#N/A</v>
      </c>
      <c r="J11" s="112" t="e">
        <f t="shared" ca="1" si="1"/>
        <v>#N/A</v>
      </c>
      <c r="K11" s="112" t="e">
        <f t="shared" ca="1" si="1"/>
        <v>#N/A</v>
      </c>
      <c r="L11" s="112" t="e">
        <f t="shared" ca="1" si="1"/>
        <v>#N/A</v>
      </c>
      <c r="M11" s="111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25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 t="e">
        <f t="shared" ref="E12:F12" ca="1" si="10">D12-(D12-$G12)/($G$1-D$1)</f>
        <v>#N/A</v>
      </c>
      <c r="F12" s="114" t="e">
        <f t="shared" ca="1" si="10"/>
        <v>#N/A</v>
      </c>
      <c r="G12" s="111" t="e">
        <f ca="1">INDEX(OFFSET(_summary!$T$26,0,MATCH(MID(CELL("filename",$A$1),FIND("]",CELL("filename",$A$1))+1,255),_summary!$U$25:$AI$25,0),140,1),MATCH($A12,_summary!$U$26:$U$54,0))</f>
        <v>#N/A</v>
      </c>
      <c r="H12" s="112" t="e">
        <f t="shared" ca="1" si="1"/>
        <v>#N/A</v>
      </c>
      <c r="I12" s="112" t="e">
        <f t="shared" ca="1" si="1"/>
        <v>#N/A</v>
      </c>
      <c r="J12" s="112" t="e">
        <f t="shared" ca="1" si="1"/>
        <v>#N/A</v>
      </c>
      <c r="K12" s="112" t="e">
        <f t="shared" ca="1" si="1"/>
        <v>#N/A</v>
      </c>
      <c r="L12" s="112" t="e">
        <f t="shared" ca="1" si="1"/>
        <v>#N/A</v>
      </c>
      <c r="M12" s="111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25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 t="e">
        <f t="shared" ref="E13:F13" ca="1" si="11">D13-(D13-$G13)/($G$1-D$1)</f>
        <v>#N/A</v>
      </c>
      <c r="F13" s="114" t="e">
        <f t="shared" ca="1" si="11"/>
        <v>#N/A</v>
      </c>
      <c r="G13" s="111" t="e">
        <f ca="1">INDEX(OFFSET(_summary!$T$26,0,MATCH(MID(CELL("filename",$A$1),FIND("]",CELL("filename",$A$1))+1,255),_summary!$U$25:$AI$25,0),140,1),MATCH($A13,_summary!$U$26:$U$54,0))</f>
        <v>#N/A</v>
      </c>
      <c r="H13" s="112" t="e">
        <f t="shared" ca="1" si="1"/>
        <v>#N/A</v>
      </c>
      <c r="I13" s="112" t="e">
        <f t="shared" ca="1" si="1"/>
        <v>#N/A</v>
      </c>
      <c r="J13" s="112" t="e">
        <f t="shared" ca="1" si="1"/>
        <v>#N/A</v>
      </c>
      <c r="K13" s="112" t="e">
        <f t="shared" ca="1" si="1"/>
        <v>#N/A</v>
      </c>
      <c r="L13" s="112" t="e">
        <f t="shared" ca="1" si="1"/>
        <v>#N/A</v>
      </c>
      <c r="M13" s="111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25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 t="e">
        <f t="shared" ref="E14:F14" ca="1" si="12">D14-(D14-$G14)/($G$1-D$1)</f>
        <v>#N/A</v>
      </c>
      <c r="F14" s="114" t="e">
        <f t="shared" ca="1" si="12"/>
        <v>#N/A</v>
      </c>
      <c r="G14" s="111" t="e">
        <f ca="1">INDEX(OFFSET(_summary!$T$26,0,MATCH(MID(CELL("filename",$A$1),FIND("]",CELL("filename",$A$1))+1,255),_summary!$U$25:$AI$25,0),140,1),MATCH($A14,_summary!$U$26:$U$54,0))</f>
        <v>#N/A</v>
      </c>
      <c r="H14" s="112" t="e">
        <f t="shared" ca="1" si="1"/>
        <v>#N/A</v>
      </c>
      <c r="I14" s="112" t="e">
        <f t="shared" ca="1" si="1"/>
        <v>#N/A</v>
      </c>
      <c r="J14" s="112" t="e">
        <f t="shared" ca="1" si="1"/>
        <v>#N/A</v>
      </c>
      <c r="K14" s="112" t="e">
        <f t="shared" ca="1" si="1"/>
        <v>#N/A</v>
      </c>
      <c r="L14" s="112" t="e">
        <f t="shared" ca="1" si="1"/>
        <v>#N/A</v>
      </c>
      <c r="M14" s="111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25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 t="e">
        <f t="shared" ref="E15:F15" ca="1" si="13">D15-(D15-$G15)/($G$1-D$1)</f>
        <v>#N/A</v>
      </c>
      <c r="F15" s="114" t="e">
        <f t="shared" ca="1" si="13"/>
        <v>#N/A</v>
      </c>
      <c r="G15" s="111" t="e">
        <f ca="1">INDEX(OFFSET(_summary!$T$26,0,MATCH(MID(CELL("filename",$A$1),FIND("]",CELL("filename",$A$1))+1,255),_summary!$U$25:$AI$25,0),140,1),MATCH($A15,_summary!$U$26:$U$54,0))</f>
        <v>#N/A</v>
      </c>
      <c r="H15" s="112" t="e">
        <f t="shared" ca="1" si="1"/>
        <v>#N/A</v>
      </c>
      <c r="I15" s="112" t="e">
        <f t="shared" ca="1" si="1"/>
        <v>#N/A</v>
      </c>
      <c r="J15" s="112" t="e">
        <f t="shared" ca="1" si="1"/>
        <v>#N/A</v>
      </c>
      <c r="K15" s="112" t="e">
        <f t="shared" ca="1" si="1"/>
        <v>#N/A</v>
      </c>
      <c r="L15" s="112" t="e">
        <f t="shared" ca="1" si="1"/>
        <v>#N/A</v>
      </c>
      <c r="M15" s="111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25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 t="e">
        <f t="shared" ref="E16:F16" ca="1" si="14">D16-(D16-$G16)/($G$1-D$1)</f>
        <v>#N/A</v>
      </c>
      <c r="F16" s="114" t="e">
        <f t="shared" ca="1" si="14"/>
        <v>#N/A</v>
      </c>
      <c r="G16" s="111" t="e">
        <f ca="1">INDEX(OFFSET(_summary!$T$26,0,MATCH(MID(CELL("filename",$A$1),FIND("]",CELL("filename",$A$1))+1,255),_summary!$U$25:$AI$25,0),140,1),MATCH($A16,_summary!$U$26:$U$54,0))</f>
        <v>#N/A</v>
      </c>
      <c r="H16" s="112" t="e">
        <f t="shared" ca="1" si="1"/>
        <v>#N/A</v>
      </c>
      <c r="I16" s="112" t="e">
        <f t="shared" ca="1" si="1"/>
        <v>#N/A</v>
      </c>
      <c r="J16" s="112" t="e">
        <f t="shared" ca="1" si="1"/>
        <v>#N/A</v>
      </c>
      <c r="K16" s="112" t="e">
        <f t="shared" ca="1" si="1"/>
        <v>#N/A</v>
      </c>
      <c r="L16" s="112" t="e">
        <f t="shared" ca="1" si="1"/>
        <v>#N/A</v>
      </c>
      <c r="M16" s="111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25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 t="e">
        <f t="shared" ref="E17:F17" ca="1" si="15">D17-(D17-$G17)/($G$1-D$1)</f>
        <v>#N/A</v>
      </c>
      <c r="F17" s="114" t="e">
        <f t="shared" ca="1" si="15"/>
        <v>#N/A</v>
      </c>
      <c r="G17" s="111" t="e">
        <f ca="1">INDEX(OFFSET(_summary!$T$26,0,MATCH(MID(CELL("filename",$A$1),FIND("]",CELL("filename",$A$1))+1,255),_summary!$U$25:$AI$25,0),140,1),MATCH($A17,_summary!$U$26:$U$54,0))</f>
        <v>#N/A</v>
      </c>
      <c r="H17" s="112" t="e">
        <f t="shared" ca="1" si="1"/>
        <v>#N/A</v>
      </c>
      <c r="I17" s="112" t="e">
        <f t="shared" ca="1" si="1"/>
        <v>#N/A</v>
      </c>
      <c r="J17" s="112" t="e">
        <f t="shared" ca="1" si="1"/>
        <v>#N/A</v>
      </c>
      <c r="K17" s="112" t="e">
        <f t="shared" ca="1" si="1"/>
        <v>#N/A</v>
      </c>
      <c r="L17" s="112" t="e">
        <f t="shared" ca="1" si="1"/>
        <v>#N/A</v>
      </c>
      <c r="M17" s="111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25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 t="e">
        <f t="shared" ref="E18:F18" ca="1" si="16">D18-(D18-$G18)/($G$1-D$1)</f>
        <v>#N/A</v>
      </c>
      <c r="F18" s="114" t="e">
        <f t="shared" ca="1" si="16"/>
        <v>#N/A</v>
      </c>
      <c r="G18" s="111" t="e">
        <f ca="1">INDEX(OFFSET(_summary!$T$26,0,MATCH(MID(CELL("filename",$A$1),FIND("]",CELL("filename",$A$1))+1,255),_summary!$U$25:$AI$25,0),140,1),MATCH($A18,_summary!$U$26:$U$54,0))</f>
        <v>#N/A</v>
      </c>
      <c r="H18" s="112" t="e">
        <f t="shared" ca="1" si="1"/>
        <v>#N/A</v>
      </c>
      <c r="I18" s="112" t="e">
        <f t="shared" ca="1" si="1"/>
        <v>#N/A</v>
      </c>
      <c r="J18" s="112" t="e">
        <f t="shared" ca="1" si="1"/>
        <v>#N/A</v>
      </c>
      <c r="K18" s="112" t="e">
        <f t="shared" ca="1" si="1"/>
        <v>#N/A</v>
      </c>
      <c r="L18" s="112" t="e">
        <f t="shared" ca="1" si="1"/>
        <v>#N/A</v>
      </c>
      <c r="M18" s="111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25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 t="e">
        <f t="shared" ref="E19:F19" ca="1" si="17">D19-(D19-$G19)/($G$1-D$1)</f>
        <v>#N/A</v>
      </c>
      <c r="F19" s="114" t="e">
        <f t="shared" ca="1" si="17"/>
        <v>#N/A</v>
      </c>
      <c r="G19" s="111" t="e">
        <f ca="1">INDEX(OFFSET(_summary!$T$26,0,MATCH(MID(CELL("filename",$A$1),FIND("]",CELL("filename",$A$1))+1,255),_summary!$U$25:$AI$25,0),140,1),MATCH($A19,_summary!$U$26:$U$54,0))</f>
        <v>#N/A</v>
      </c>
      <c r="H19" s="112" t="e">
        <f t="shared" ref="H19:L34" ca="1" si="18">G19-5*(G19-$M19)/($M$1-G$1)</f>
        <v>#N/A</v>
      </c>
      <c r="I19" s="112" t="e">
        <f t="shared" ca="1" si="18"/>
        <v>#N/A</v>
      </c>
      <c r="J19" s="112" t="e">
        <f t="shared" ca="1" si="18"/>
        <v>#N/A</v>
      </c>
      <c r="K19" s="112" t="e">
        <f t="shared" ca="1" si="18"/>
        <v>#N/A</v>
      </c>
      <c r="L19" s="112" t="e">
        <f t="shared" ca="1" si="18"/>
        <v>#N/A</v>
      </c>
      <c r="M19" s="111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25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 t="e">
        <f t="shared" ref="E20:F20" ca="1" si="19">D20-(D20-$G20)/($G$1-D$1)</f>
        <v>#N/A</v>
      </c>
      <c r="F20" s="114" t="e">
        <f t="shared" ca="1" si="19"/>
        <v>#N/A</v>
      </c>
      <c r="G20" s="111" t="e">
        <f ca="1">INDEX(OFFSET(_summary!$T$26,0,MATCH(MID(CELL("filename",$A$1),FIND("]",CELL("filename",$A$1))+1,255),_summary!$U$25:$AI$25,0),140,1),MATCH($A20,_summary!$U$26:$U$54,0))</f>
        <v>#N/A</v>
      </c>
      <c r="H20" s="112" t="e">
        <f t="shared" ca="1" si="18"/>
        <v>#N/A</v>
      </c>
      <c r="I20" s="112" t="e">
        <f t="shared" ca="1" si="18"/>
        <v>#N/A</v>
      </c>
      <c r="J20" s="112" t="e">
        <f t="shared" ca="1" si="18"/>
        <v>#N/A</v>
      </c>
      <c r="K20" s="112" t="e">
        <f t="shared" ca="1" si="18"/>
        <v>#N/A</v>
      </c>
      <c r="L20" s="112" t="e">
        <f t="shared" ca="1" si="18"/>
        <v>#N/A</v>
      </c>
      <c r="M20" s="111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25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 t="e">
        <f t="shared" ref="E21:F21" ca="1" si="20">D21-(D21-$G21)/($G$1-D$1)</f>
        <v>#N/A</v>
      </c>
      <c r="F21" s="114" t="e">
        <f t="shared" ca="1" si="20"/>
        <v>#N/A</v>
      </c>
      <c r="G21" s="111" t="e">
        <f ca="1">INDEX(OFFSET(_summary!$T$26,0,MATCH(MID(CELL("filename",$A$1),FIND("]",CELL("filename",$A$1))+1,255),_summary!$U$25:$AI$25,0),140,1),MATCH($A21,_summary!$U$26:$U$54,0))</f>
        <v>#N/A</v>
      </c>
      <c r="H21" s="112" t="e">
        <f t="shared" ca="1" si="18"/>
        <v>#N/A</v>
      </c>
      <c r="I21" s="112" t="e">
        <f t="shared" ca="1" si="18"/>
        <v>#N/A</v>
      </c>
      <c r="J21" s="112" t="e">
        <f t="shared" ca="1" si="18"/>
        <v>#N/A</v>
      </c>
      <c r="K21" s="112" t="e">
        <f t="shared" ca="1" si="18"/>
        <v>#N/A</v>
      </c>
      <c r="L21" s="112" t="e">
        <f t="shared" ca="1" si="18"/>
        <v>#N/A</v>
      </c>
      <c r="M21" s="111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25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 t="e">
        <f t="shared" ref="E22:F22" ca="1" si="21">D22-(D22-$G22)/($G$1-D$1)</f>
        <v>#N/A</v>
      </c>
      <c r="F22" s="114" t="e">
        <f t="shared" ca="1" si="21"/>
        <v>#N/A</v>
      </c>
      <c r="G22" s="111" t="e">
        <f ca="1">INDEX(OFFSET(_summary!$T$26,0,MATCH(MID(CELL("filename",$A$1),FIND("]",CELL("filename",$A$1))+1,255),_summary!$U$25:$AI$25,0),140,1),MATCH($A22,_summary!$U$26:$U$54,0))</f>
        <v>#N/A</v>
      </c>
      <c r="H22" s="112" t="e">
        <f t="shared" ca="1" si="18"/>
        <v>#N/A</v>
      </c>
      <c r="I22" s="112" t="e">
        <f t="shared" ca="1" si="18"/>
        <v>#N/A</v>
      </c>
      <c r="J22" s="112" t="e">
        <f t="shared" ca="1" si="18"/>
        <v>#N/A</v>
      </c>
      <c r="K22" s="112" t="e">
        <f t="shared" ca="1" si="18"/>
        <v>#N/A</v>
      </c>
      <c r="L22" s="112" t="e">
        <f t="shared" ca="1" si="18"/>
        <v>#N/A</v>
      </c>
      <c r="M22" s="111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25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 t="e">
        <f t="shared" ref="E23:F23" ca="1" si="22">D23-(D23-$G23)/($G$1-D$1)</f>
        <v>#N/A</v>
      </c>
      <c r="F23" s="114" t="e">
        <f t="shared" ca="1" si="22"/>
        <v>#N/A</v>
      </c>
      <c r="G23" s="111" t="e">
        <f ca="1">INDEX(OFFSET(_summary!$T$26,0,MATCH(MID(CELL("filename",$A$1),FIND("]",CELL("filename",$A$1))+1,255),_summary!$U$25:$AI$25,0),140,1),MATCH($A23,_summary!$U$26:$U$54,0))</f>
        <v>#N/A</v>
      </c>
      <c r="H23" s="112" t="e">
        <f t="shared" ca="1" si="18"/>
        <v>#N/A</v>
      </c>
      <c r="I23" s="112" t="e">
        <f t="shared" ca="1" si="18"/>
        <v>#N/A</v>
      </c>
      <c r="J23" s="112" t="e">
        <f t="shared" ca="1" si="18"/>
        <v>#N/A</v>
      </c>
      <c r="K23" s="112" t="e">
        <f t="shared" ca="1" si="18"/>
        <v>#N/A</v>
      </c>
      <c r="L23" s="112" t="e">
        <f t="shared" ca="1" si="18"/>
        <v>#N/A</v>
      </c>
      <c r="M23" s="111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25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 t="e">
        <f t="shared" ref="E24:F24" ca="1" si="23">D24-(D24-$G24)/($G$1-D$1)</f>
        <v>#N/A</v>
      </c>
      <c r="F24" s="114" t="e">
        <f t="shared" ca="1" si="23"/>
        <v>#N/A</v>
      </c>
      <c r="G24" s="111" t="e">
        <f ca="1">INDEX(OFFSET(_summary!$T$26,0,MATCH(MID(CELL("filename",$A$1),FIND("]",CELL("filename",$A$1))+1,255),_summary!$U$25:$AI$25,0),140,1),MATCH($A24,_summary!$U$26:$U$54,0))</f>
        <v>#N/A</v>
      </c>
      <c r="H24" s="112" t="e">
        <f t="shared" ca="1" si="18"/>
        <v>#N/A</v>
      </c>
      <c r="I24" s="112" t="e">
        <f t="shared" ca="1" si="18"/>
        <v>#N/A</v>
      </c>
      <c r="J24" s="112" t="e">
        <f t="shared" ca="1" si="18"/>
        <v>#N/A</v>
      </c>
      <c r="K24" s="112" t="e">
        <f t="shared" ca="1" si="18"/>
        <v>#N/A</v>
      </c>
      <c r="L24" s="112" t="e">
        <f t="shared" ca="1" si="18"/>
        <v>#N/A</v>
      </c>
      <c r="M24" s="111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25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 t="e">
        <f t="shared" ref="E25:F25" ca="1" si="24">D25-(D25-$G25)/($G$1-D$1)</f>
        <v>#N/A</v>
      </c>
      <c r="F25" s="114" t="e">
        <f t="shared" ca="1" si="24"/>
        <v>#N/A</v>
      </c>
      <c r="G25" s="111" t="e">
        <f ca="1">INDEX(OFFSET(_summary!$T$26,0,MATCH(MID(CELL("filename",$A$1),FIND("]",CELL("filename",$A$1))+1,255),_summary!$U$25:$AI$25,0),140,1),MATCH($A25,_summary!$U$26:$U$54,0))</f>
        <v>#N/A</v>
      </c>
      <c r="H25" s="112" t="e">
        <f t="shared" ca="1" si="18"/>
        <v>#N/A</v>
      </c>
      <c r="I25" s="112" t="e">
        <f t="shared" ca="1" si="18"/>
        <v>#N/A</v>
      </c>
      <c r="J25" s="112" t="e">
        <f t="shared" ca="1" si="18"/>
        <v>#N/A</v>
      </c>
      <c r="K25" s="112" t="e">
        <f t="shared" ca="1" si="18"/>
        <v>#N/A</v>
      </c>
      <c r="L25" s="112" t="e">
        <f t="shared" ca="1" si="18"/>
        <v>#N/A</v>
      </c>
      <c r="M25" s="111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25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 t="e">
        <f t="shared" ref="E26:F26" ca="1" si="25">D26-(D26-$G26)/($G$1-D$1)</f>
        <v>#N/A</v>
      </c>
      <c r="F26" s="114" t="e">
        <f t="shared" ca="1" si="25"/>
        <v>#N/A</v>
      </c>
      <c r="G26" s="111" t="e">
        <f ca="1">INDEX(OFFSET(_summary!$T$26,0,MATCH(MID(CELL("filename",$A$1),FIND("]",CELL("filename",$A$1))+1,255),_summary!$U$25:$AI$25,0),140,1),MATCH($A26,_summary!$U$26:$U$54,0))</f>
        <v>#N/A</v>
      </c>
      <c r="H26" s="112" t="e">
        <f t="shared" ca="1" si="18"/>
        <v>#N/A</v>
      </c>
      <c r="I26" s="112" t="e">
        <f t="shared" ca="1" si="18"/>
        <v>#N/A</v>
      </c>
      <c r="J26" s="112" t="e">
        <f t="shared" ca="1" si="18"/>
        <v>#N/A</v>
      </c>
      <c r="K26" s="112" t="e">
        <f t="shared" ca="1" si="18"/>
        <v>#N/A</v>
      </c>
      <c r="L26" s="112" t="e">
        <f t="shared" ca="1" si="18"/>
        <v>#N/A</v>
      </c>
      <c r="M26" s="111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25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 t="e">
        <f t="shared" ref="E27:F27" ca="1" si="26">D27-(D27-$G27)/($G$1-D$1)</f>
        <v>#N/A</v>
      </c>
      <c r="F27" s="114" t="e">
        <f t="shared" ca="1" si="26"/>
        <v>#N/A</v>
      </c>
      <c r="G27" s="111" t="e">
        <f ca="1">INDEX(OFFSET(_summary!$T$26,0,MATCH(MID(CELL("filename",$A$1),FIND("]",CELL("filename",$A$1))+1,255),_summary!$U$25:$AI$25,0),140,1),MATCH($A27,_summary!$U$26:$U$54,0))</f>
        <v>#N/A</v>
      </c>
      <c r="H27" s="112" t="e">
        <f t="shared" ca="1" si="18"/>
        <v>#N/A</v>
      </c>
      <c r="I27" s="112" t="e">
        <f t="shared" ca="1" si="18"/>
        <v>#N/A</v>
      </c>
      <c r="J27" s="112" t="e">
        <f t="shared" ca="1" si="18"/>
        <v>#N/A</v>
      </c>
      <c r="K27" s="112" t="e">
        <f t="shared" ca="1" si="18"/>
        <v>#N/A</v>
      </c>
      <c r="L27" s="112" t="e">
        <f t="shared" ca="1" si="18"/>
        <v>#N/A</v>
      </c>
      <c r="M27" s="111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25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 t="e">
        <f t="shared" ref="E28:F28" ca="1" si="27">D28-(D28-$G28)/($G$1-D$1)</f>
        <v>#N/A</v>
      </c>
      <c r="F28" s="114" t="e">
        <f t="shared" ca="1" si="27"/>
        <v>#N/A</v>
      </c>
      <c r="G28" s="111" t="e">
        <f ca="1">INDEX(OFFSET(_summary!$T$26,0,MATCH(MID(CELL("filename",$A$1),FIND("]",CELL("filename",$A$1))+1,255),_summary!$U$25:$AI$25,0),140,1),MATCH($A28,_summary!$U$26:$U$54,0))</f>
        <v>#N/A</v>
      </c>
      <c r="H28" s="112" t="e">
        <f t="shared" ca="1" si="18"/>
        <v>#N/A</v>
      </c>
      <c r="I28" s="112" t="e">
        <f t="shared" ca="1" si="18"/>
        <v>#N/A</v>
      </c>
      <c r="J28" s="112" t="e">
        <f t="shared" ca="1" si="18"/>
        <v>#N/A</v>
      </c>
      <c r="K28" s="112" t="e">
        <f t="shared" ca="1" si="18"/>
        <v>#N/A</v>
      </c>
      <c r="L28" s="112" t="e">
        <f t="shared" ca="1" si="18"/>
        <v>#N/A</v>
      </c>
      <c r="M28" s="111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25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 t="e">
        <f t="shared" ref="E29:F29" ca="1" si="28">D29-(D29-$G29)/($G$1-D$1)</f>
        <v>#N/A</v>
      </c>
      <c r="F29" s="114" t="e">
        <f t="shared" ca="1" si="28"/>
        <v>#N/A</v>
      </c>
      <c r="G29" s="111" t="e">
        <f ca="1">INDEX(OFFSET(_summary!$T$26,0,MATCH(MID(CELL("filename",$A$1),FIND("]",CELL("filename",$A$1))+1,255),_summary!$U$25:$AI$25,0),140,1),MATCH($A29,_summary!$U$26:$U$54,0))</f>
        <v>#N/A</v>
      </c>
      <c r="H29" s="112" t="e">
        <f t="shared" ca="1" si="18"/>
        <v>#N/A</v>
      </c>
      <c r="I29" s="112" t="e">
        <f t="shared" ca="1" si="18"/>
        <v>#N/A</v>
      </c>
      <c r="J29" s="112" t="e">
        <f t="shared" ca="1" si="18"/>
        <v>#N/A</v>
      </c>
      <c r="K29" s="112" t="e">
        <f t="shared" ca="1" si="18"/>
        <v>#N/A</v>
      </c>
      <c r="L29" s="112" t="e">
        <f t="shared" ca="1" si="18"/>
        <v>#N/A</v>
      </c>
      <c r="M29" s="111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25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 t="e">
        <f t="shared" ref="E30:F30" ca="1" si="29">D30-(D30-$G30)/($G$1-D$1)</f>
        <v>#N/A</v>
      </c>
      <c r="F30" s="114" t="e">
        <f t="shared" ca="1" si="29"/>
        <v>#N/A</v>
      </c>
      <c r="G30" s="111" t="e">
        <f ca="1">INDEX(OFFSET(_summary!$T$26,0,MATCH(MID(CELL("filename",$A$1),FIND("]",CELL("filename",$A$1))+1,255),_summary!$U$25:$AI$25,0),140,1),MATCH($A30,_summary!$U$26:$U$54,0))</f>
        <v>#N/A</v>
      </c>
      <c r="H30" s="112" t="e">
        <f t="shared" ca="1" si="18"/>
        <v>#N/A</v>
      </c>
      <c r="I30" s="112" t="e">
        <f t="shared" ca="1" si="18"/>
        <v>#N/A</v>
      </c>
      <c r="J30" s="112" t="e">
        <f t="shared" ca="1" si="18"/>
        <v>#N/A</v>
      </c>
      <c r="K30" s="112" t="e">
        <f t="shared" ca="1" si="18"/>
        <v>#N/A</v>
      </c>
      <c r="L30" s="112" t="e">
        <f t="shared" ca="1" si="18"/>
        <v>#N/A</v>
      </c>
      <c r="M30" s="111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25">
      <c r="A31" t="s">
        <v>12</v>
      </c>
      <c r="B31">
        <f t="shared" ref="B31:B94" si="30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 t="e">
        <f t="shared" ref="E31:F31" ca="1" si="31">D31-(D31-$G31)/($G$1-D$1)</f>
        <v>#N/A</v>
      </c>
      <c r="F31" s="114" t="e">
        <f t="shared" ca="1" si="31"/>
        <v>#N/A</v>
      </c>
      <c r="G31" s="111" t="e">
        <f ca="1">INDEX(OFFSET(_summary!$T$26,0,MATCH(MID(CELL("filename",$A$1),FIND("]",CELL("filename",$A$1))+1,255),_summary!$U$25:$AI$25,0),140,1),MATCH($A31,_summary!$U$26:$U$54,0))</f>
        <v>#N/A</v>
      </c>
      <c r="H31" s="112" t="e">
        <f t="shared" ca="1" si="18"/>
        <v>#N/A</v>
      </c>
      <c r="I31" s="112" t="e">
        <f t="shared" ca="1" si="18"/>
        <v>#N/A</v>
      </c>
      <c r="J31" s="112" t="e">
        <f t="shared" ca="1" si="18"/>
        <v>#N/A</v>
      </c>
      <c r="K31" s="112" t="e">
        <f t="shared" ca="1" si="18"/>
        <v>#N/A</v>
      </c>
      <c r="L31" s="112" t="e">
        <f t="shared" ca="1" si="18"/>
        <v>#N/A</v>
      </c>
      <c r="M31" s="111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25">
      <c r="A32" t="s">
        <v>1</v>
      </c>
      <c r="B32">
        <f t="shared" si="30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 t="e">
        <f t="shared" ref="E32:F32" ca="1" si="32">D32-(D32-$G32)/($G$1-D$1)</f>
        <v>#N/A</v>
      </c>
      <c r="F32" s="114" t="e">
        <f t="shared" ca="1" si="32"/>
        <v>#N/A</v>
      </c>
      <c r="G32" s="111" t="e">
        <f ca="1">INDEX(OFFSET(_summary!$T$26,0,MATCH(MID(CELL("filename",$A$1),FIND("]",CELL("filename",$A$1))+1,255),_summary!$U$25:$AI$25,0),140,1),MATCH($A32,_summary!$U$26:$U$54,0))</f>
        <v>#N/A</v>
      </c>
      <c r="H32" s="112" t="e">
        <f t="shared" ca="1" si="18"/>
        <v>#N/A</v>
      </c>
      <c r="I32" s="112" t="e">
        <f t="shared" ca="1" si="18"/>
        <v>#N/A</v>
      </c>
      <c r="J32" s="112" t="e">
        <f t="shared" ca="1" si="18"/>
        <v>#N/A</v>
      </c>
      <c r="K32" s="112" t="e">
        <f t="shared" ca="1" si="18"/>
        <v>#N/A</v>
      </c>
      <c r="L32" s="112" t="e">
        <f t="shared" ca="1" si="18"/>
        <v>#N/A</v>
      </c>
      <c r="M32" s="111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25">
      <c r="A33" t="s">
        <v>19</v>
      </c>
      <c r="B33">
        <f t="shared" si="30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 t="e">
        <f t="shared" ref="E33:F33" ca="1" si="33">D33-(D33-$G33)/($G$1-D$1)</f>
        <v>#N/A</v>
      </c>
      <c r="F33" s="114" t="e">
        <f t="shared" ca="1" si="33"/>
        <v>#N/A</v>
      </c>
      <c r="G33" s="111" t="e">
        <f ca="1">INDEX(OFFSET(_summary!$T$26,0,MATCH(MID(CELL("filename",$A$1),FIND("]",CELL("filename",$A$1))+1,255),_summary!$U$25:$AI$25,0),140,1),MATCH($A33,_summary!$U$26:$U$54,0))</f>
        <v>#N/A</v>
      </c>
      <c r="H33" s="112" t="e">
        <f t="shared" ca="1" si="18"/>
        <v>#N/A</v>
      </c>
      <c r="I33" s="112" t="e">
        <f t="shared" ca="1" si="18"/>
        <v>#N/A</v>
      </c>
      <c r="J33" s="112" t="e">
        <f t="shared" ca="1" si="18"/>
        <v>#N/A</v>
      </c>
      <c r="K33" s="112" t="e">
        <f t="shared" ca="1" si="18"/>
        <v>#N/A</v>
      </c>
      <c r="L33" s="112" t="e">
        <f t="shared" ca="1" si="18"/>
        <v>#N/A</v>
      </c>
      <c r="M33" s="111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25">
      <c r="A34" t="s">
        <v>22</v>
      </c>
      <c r="B34">
        <f t="shared" si="30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 t="e">
        <f t="shared" ref="E34:F34" ca="1" si="34">D34-(D34-$G34)/($G$1-D$1)</f>
        <v>#N/A</v>
      </c>
      <c r="F34" s="114" t="e">
        <f t="shared" ca="1" si="34"/>
        <v>#N/A</v>
      </c>
      <c r="G34" s="111" t="e">
        <f ca="1">INDEX(OFFSET(_summary!$T$26,0,MATCH(MID(CELL("filename",$A$1),FIND("]",CELL("filename",$A$1))+1,255),_summary!$U$25:$AI$25,0),140,1),MATCH($A34,_summary!$U$26:$U$54,0))</f>
        <v>#N/A</v>
      </c>
      <c r="H34" s="112" t="e">
        <f t="shared" ca="1" si="18"/>
        <v>#N/A</v>
      </c>
      <c r="I34" s="112" t="e">
        <f t="shared" ca="1" si="18"/>
        <v>#N/A</v>
      </c>
      <c r="J34" s="112" t="e">
        <f t="shared" ca="1" si="18"/>
        <v>#N/A</v>
      </c>
      <c r="K34" s="112" t="e">
        <f t="shared" ca="1" si="18"/>
        <v>#N/A</v>
      </c>
      <c r="L34" s="112" t="e">
        <f t="shared" ca="1" si="18"/>
        <v>#N/A</v>
      </c>
      <c r="M34" s="111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25">
      <c r="A35" t="s">
        <v>28</v>
      </c>
      <c r="B35">
        <f t="shared" si="30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 t="e">
        <f t="shared" ref="E35:F35" ca="1" si="35">D35-(D35-$G35)/($G$1-D$1)</f>
        <v>#N/A</v>
      </c>
      <c r="F35" s="114" t="e">
        <f t="shared" ca="1" si="35"/>
        <v>#N/A</v>
      </c>
      <c r="G35" s="111" t="e">
        <f ca="1">INDEX(OFFSET(_summary!$T$26,0,MATCH(MID(CELL("filename",$A$1),FIND("]",CELL("filename",$A$1))+1,255),_summary!$U$25:$AI$25,0),140,1),MATCH($A35,_summary!$U$26:$U$54,0))</f>
        <v>#N/A</v>
      </c>
      <c r="H35" s="112" t="e">
        <f t="shared" ref="H35:L50" ca="1" si="36">G35-5*(G35-$M35)/($M$1-G$1)</f>
        <v>#N/A</v>
      </c>
      <c r="I35" s="112" t="e">
        <f t="shared" ca="1" si="36"/>
        <v>#N/A</v>
      </c>
      <c r="J35" s="112" t="e">
        <f t="shared" ca="1" si="36"/>
        <v>#N/A</v>
      </c>
      <c r="K35" s="112" t="e">
        <f t="shared" ca="1" si="36"/>
        <v>#N/A</v>
      </c>
      <c r="L35" s="112" t="e">
        <f t="shared" ca="1" si="36"/>
        <v>#N/A</v>
      </c>
      <c r="M35" s="111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25">
      <c r="A36" t="s">
        <v>13</v>
      </c>
      <c r="B36">
        <f t="shared" si="30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 t="e">
        <f t="shared" ref="E36:F36" ca="1" si="37">D36-(D36-$G36)/($G$1-D$1)</f>
        <v>#N/A</v>
      </c>
      <c r="F36" s="114" t="e">
        <f t="shared" ca="1" si="37"/>
        <v>#N/A</v>
      </c>
      <c r="G36" s="111" t="e">
        <f ca="1">INDEX(OFFSET(_summary!$T$26,0,MATCH(MID(CELL("filename",$A$1),FIND("]",CELL("filename",$A$1))+1,255),_summary!$U$25:$AI$25,0),140,1),MATCH($A36,_summary!$U$26:$U$54,0))</f>
        <v>#N/A</v>
      </c>
      <c r="H36" s="112" t="e">
        <f t="shared" ca="1" si="36"/>
        <v>#N/A</v>
      </c>
      <c r="I36" s="112" t="e">
        <f t="shared" ca="1" si="36"/>
        <v>#N/A</v>
      </c>
      <c r="J36" s="112" t="e">
        <f t="shared" ca="1" si="36"/>
        <v>#N/A</v>
      </c>
      <c r="K36" s="112" t="e">
        <f t="shared" ca="1" si="36"/>
        <v>#N/A</v>
      </c>
      <c r="L36" s="112" t="e">
        <f t="shared" ca="1" si="36"/>
        <v>#N/A</v>
      </c>
      <c r="M36" s="111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25">
      <c r="A37" t="s">
        <v>17</v>
      </c>
      <c r="B37">
        <f t="shared" si="30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 t="e">
        <f t="shared" ref="E37:F37" ca="1" si="38">D37-(D37-$G37)/($G$1-D$1)</f>
        <v>#N/A</v>
      </c>
      <c r="F37" s="114" t="e">
        <f t="shared" ca="1" si="38"/>
        <v>#N/A</v>
      </c>
      <c r="G37" s="111" t="e">
        <f ca="1">INDEX(OFFSET(_summary!$T$26,0,MATCH(MID(CELL("filename",$A$1),FIND("]",CELL("filename",$A$1))+1,255),_summary!$U$25:$AI$25,0),140,1),MATCH($A37,_summary!$U$26:$U$54,0))</f>
        <v>#N/A</v>
      </c>
      <c r="H37" s="112" t="e">
        <f t="shared" ca="1" si="36"/>
        <v>#N/A</v>
      </c>
      <c r="I37" s="112" t="e">
        <f t="shared" ca="1" si="36"/>
        <v>#N/A</v>
      </c>
      <c r="J37" s="112" t="e">
        <f t="shared" ca="1" si="36"/>
        <v>#N/A</v>
      </c>
      <c r="K37" s="112" t="e">
        <f t="shared" ca="1" si="36"/>
        <v>#N/A</v>
      </c>
      <c r="L37" s="112" t="e">
        <f t="shared" ca="1" si="36"/>
        <v>#N/A</v>
      </c>
      <c r="M37" s="111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25">
      <c r="A38" t="s">
        <v>25</v>
      </c>
      <c r="B38">
        <f t="shared" si="30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 t="e">
        <f t="shared" ref="E38:F38" ca="1" si="39">D38-(D38-$G38)/($G$1-D$1)</f>
        <v>#N/A</v>
      </c>
      <c r="F38" s="114" t="e">
        <f t="shared" ca="1" si="39"/>
        <v>#N/A</v>
      </c>
      <c r="G38" s="111" t="e">
        <f ca="1">INDEX(OFFSET(_summary!$T$26,0,MATCH(MID(CELL("filename",$A$1),FIND("]",CELL("filename",$A$1))+1,255),_summary!$U$25:$AI$25,0),140,1),MATCH($A38,_summary!$U$26:$U$54,0))</f>
        <v>#N/A</v>
      </c>
      <c r="H38" s="112" t="e">
        <f t="shared" ca="1" si="36"/>
        <v>#N/A</v>
      </c>
      <c r="I38" s="112" t="e">
        <f t="shared" ca="1" si="36"/>
        <v>#N/A</v>
      </c>
      <c r="J38" s="112" t="e">
        <f t="shared" ca="1" si="36"/>
        <v>#N/A</v>
      </c>
      <c r="K38" s="112" t="e">
        <f t="shared" ca="1" si="36"/>
        <v>#N/A</v>
      </c>
      <c r="L38" s="112" t="e">
        <f t="shared" ca="1" si="36"/>
        <v>#N/A</v>
      </c>
      <c r="M38" s="111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25">
      <c r="A39" t="s">
        <v>11</v>
      </c>
      <c r="B39">
        <f t="shared" si="30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 t="e">
        <f t="shared" ref="E39:F39" ca="1" si="40">D39-(D39-$G39)/($G$1-D$1)</f>
        <v>#N/A</v>
      </c>
      <c r="F39" s="114" t="e">
        <f t="shared" ca="1" si="40"/>
        <v>#N/A</v>
      </c>
      <c r="G39" s="111" t="e">
        <f ca="1">INDEX(OFFSET(_summary!$T$26,0,MATCH(MID(CELL("filename",$A$1),FIND("]",CELL("filename",$A$1))+1,255),_summary!$U$25:$AI$25,0),140,1),MATCH($A39,_summary!$U$26:$U$54,0))</f>
        <v>#N/A</v>
      </c>
      <c r="H39" s="112" t="e">
        <f t="shared" ca="1" si="36"/>
        <v>#N/A</v>
      </c>
      <c r="I39" s="112" t="e">
        <f t="shared" ca="1" si="36"/>
        <v>#N/A</v>
      </c>
      <c r="J39" s="112" t="e">
        <f t="shared" ca="1" si="36"/>
        <v>#N/A</v>
      </c>
      <c r="K39" s="112" t="e">
        <f t="shared" ca="1" si="36"/>
        <v>#N/A</v>
      </c>
      <c r="L39" s="112" t="e">
        <f t="shared" ca="1" si="36"/>
        <v>#N/A</v>
      </c>
      <c r="M39" s="111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25">
      <c r="A40" t="s">
        <v>3</v>
      </c>
      <c r="B40">
        <f t="shared" si="30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 t="e">
        <f t="shared" ref="E40:F40" ca="1" si="41">D40-(D40-$G40)/($G$1-D$1)</f>
        <v>#N/A</v>
      </c>
      <c r="F40" s="114" t="e">
        <f t="shared" ca="1" si="41"/>
        <v>#N/A</v>
      </c>
      <c r="G40" s="111" t="e">
        <f ca="1">INDEX(OFFSET(_summary!$T$26,0,MATCH(MID(CELL("filename",$A$1),FIND("]",CELL("filename",$A$1))+1,255),_summary!$U$25:$AI$25,0),140,1),MATCH($A40,_summary!$U$26:$U$54,0))</f>
        <v>#N/A</v>
      </c>
      <c r="H40" s="112" t="e">
        <f t="shared" ca="1" si="36"/>
        <v>#N/A</v>
      </c>
      <c r="I40" s="112" t="e">
        <f t="shared" ca="1" si="36"/>
        <v>#N/A</v>
      </c>
      <c r="J40" s="112" t="e">
        <f t="shared" ca="1" si="36"/>
        <v>#N/A</v>
      </c>
      <c r="K40" s="112" t="e">
        <f t="shared" ca="1" si="36"/>
        <v>#N/A</v>
      </c>
      <c r="L40" s="112" t="e">
        <f t="shared" ca="1" si="36"/>
        <v>#N/A</v>
      </c>
      <c r="M40" s="111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25">
      <c r="A41" t="s">
        <v>2</v>
      </c>
      <c r="B41">
        <f t="shared" si="30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 t="e">
        <f t="shared" ref="E41:F41" ca="1" si="42">D41-(D41-$G41)/($G$1-D$1)</f>
        <v>#N/A</v>
      </c>
      <c r="F41" s="114" t="e">
        <f t="shared" ca="1" si="42"/>
        <v>#N/A</v>
      </c>
      <c r="G41" s="111" t="e">
        <f ca="1">INDEX(OFFSET(_summary!$T$26,0,MATCH(MID(CELL("filename",$A$1),FIND("]",CELL("filename",$A$1))+1,255),_summary!$U$25:$AI$25,0),140,1),MATCH($A41,_summary!$U$26:$U$54,0))</f>
        <v>#N/A</v>
      </c>
      <c r="H41" s="112" t="e">
        <f t="shared" ca="1" si="36"/>
        <v>#N/A</v>
      </c>
      <c r="I41" s="112" t="e">
        <f t="shared" ca="1" si="36"/>
        <v>#N/A</v>
      </c>
      <c r="J41" s="112" t="e">
        <f t="shared" ca="1" si="36"/>
        <v>#N/A</v>
      </c>
      <c r="K41" s="112" t="e">
        <f t="shared" ca="1" si="36"/>
        <v>#N/A</v>
      </c>
      <c r="L41" s="112" t="e">
        <f t="shared" ca="1" si="36"/>
        <v>#N/A</v>
      </c>
      <c r="M41" s="111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25">
      <c r="A42" t="s">
        <v>16</v>
      </c>
      <c r="B42">
        <f t="shared" si="30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 t="e">
        <f t="shared" ref="E42:F42" ca="1" si="43">D42-(D42-$G42)/($G$1-D$1)</f>
        <v>#N/A</v>
      </c>
      <c r="F42" s="114" t="e">
        <f t="shared" ca="1" si="43"/>
        <v>#N/A</v>
      </c>
      <c r="G42" s="111" t="e">
        <f ca="1">INDEX(OFFSET(_summary!$T$26,0,MATCH(MID(CELL("filename",$A$1),FIND("]",CELL("filename",$A$1))+1,255),_summary!$U$25:$AI$25,0),140,1),MATCH($A42,_summary!$U$26:$U$54,0))</f>
        <v>#N/A</v>
      </c>
      <c r="H42" s="112" t="e">
        <f t="shared" ca="1" si="36"/>
        <v>#N/A</v>
      </c>
      <c r="I42" s="112" t="e">
        <f t="shared" ca="1" si="36"/>
        <v>#N/A</v>
      </c>
      <c r="J42" s="112" t="e">
        <f t="shared" ca="1" si="36"/>
        <v>#N/A</v>
      </c>
      <c r="K42" s="112" t="e">
        <f t="shared" ca="1" si="36"/>
        <v>#N/A</v>
      </c>
      <c r="L42" s="112" t="e">
        <f t="shared" ca="1" si="36"/>
        <v>#N/A</v>
      </c>
      <c r="M42" s="111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25">
      <c r="A43" t="s">
        <v>15</v>
      </c>
      <c r="B43">
        <f t="shared" si="30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 t="e">
        <f t="shared" ref="E43:F43" ca="1" si="44">D43-(D43-$G43)/($G$1-D$1)</f>
        <v>#N/A</v>
      </c>
      <c r="F43" s="114" t="e">
        <f t="shared" ca="1" si="44"/>
        <v>#N/A</v>
      </c>
      <c r="G43" s="111" t="e">
        <f ca="1">INDEX(OFFSET(_summary!$T$26,0,MATCH(MID(CELL("filename",$A$1),FIND("]",CELL("filename",$A$1))+1,255),_summary!$U$25:$AI$25,0),140,1),MATCH($A43,_summary!$U$26:$U$54,0))</f>
        <v>#N/A</v>
      </c>
      <c r="H43" s="112" t="e">
        <f t="shared" ca="1" si="36"/>
        <v>#N/A</v>
      </c>
      <c r="I43" s="112" t="e">
        <f t="shared" ca="1" si="36"/>
        <v>#N/A</v>
      </c>
      <c r="J43" s="112" t="e">
        <f t="shared" ca="1" si="36"/>
        <v>#N/A</v>
      </c>
      <c r="K43" s="112" t="e">
        <f t="shared" ca="1" si="36"/>
        <v>#N/A</v>
      </c>
      <c r="L43" s="112" t="e">
        <f t="shared" ca="1" si="36"/>
        <v>#N/A</v>
      </c>
      <c r="M43" s="111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25">
      <c r="A44" t="s">
        <v>18</v>
      </c>
      <c r="B44">
        <f t="shared" si="30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 t="e">
        <f t="shared" ref="E44:F44" ca="1" si="45">D44-(D44-$G44)/($G$1-D$1)</f>
        <v>#N/A</v>
      </c>
      <c r="F44" s="114" t="e">
        <f t="shared" ca="1" si="45"/>
        <v>#N/A</v>
      </c>
      <c r="G44" s="111" t="e">
        <f ca="1">INDEX(OFFSET(_summary!$T$26,0,MATCH(MID(CELL("filename",$A$1),FIND("]",CELL("filename",$A$1))+1,255),_summary!$U$25:$AI$25,0),140,1),MATCH($A44,_summary!$U$26:$U$54,0))</f>
        <v>#N/A</v>
      </c>
      <c r="H44" s="112" t="e">
        <f t="shared" ca="1" si="36"/>
        <v>#N/A</v>
      </c>
      <c r="I44" s="112" t="e">
        <f t="shared" ca="1" si="36"/>
        <v>#N/A</v>
      </c>
      <c r="J44" s="112" t="e">
        <f t="shared" ca="1" si="36"/>
        <v>#N/A</v>
      </c>
      <c r="K44" s="112" t="e">
        <f t="shared" ca="1" si="36"/>
        <v>#N/A</v>
      </c>
      <c r="L44" s="112" t="e">
        <f t="shared" ca="1" si="36"/>
        <v>#N/A</v>
      </c>
      <c r="M44" s="111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25">
      <c r="A45" t="s">
        <v>5</v>
      </c>
      <c r="B45">
        <f t="shared" si="30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 t="e">
        <f t="shared" ref="E45:F45" ca="1" si="46">D45-(D45-$G45)/($G$1-D$1)</f>
        <v>#N/A</v>
      </c>
      <c r="F45" s="114" t="e">
        <f t="shared" ca="1" si="46"/>
        <v>#N/A</v>
      </c>
      <c r="G45" s="111" t="e">
        <f ca="1">INDEX(OFFSET(_summary!$T$26,0,MATCH(MID(CELL("filename",$A$1),FIND("]",CELL("filename",$A$1))+1,255),_summary!$U$25:$AI$25,0),140,1),MATCH($A45,_summary!$U$26:$U$54,0))</f>
        <v>#N/A</v>
      </c>
      <c r="H45" s="112" t="e">
        <f t="shared" ca="1" si="36"/>
        <v>#N/A</v>
      </c>
      <c r="I45" s="112" t="e">
        <f t="shared" ca="1" si="36"/>
        <v>#N/A</v>
      </c>
      <c r="J45" s="112" t="e">
        <f t="shared" ca="1" si="36"/>
        <v>#N/A</v>
      </c>
      <c r="K45" s="112" t="e">
        <f t="shared" ca="1" si="36"/>
        <v>#N/A</v>
      </c>
      <c r="L45" s="112" t="e">
        <f t="shared" ca="1" si="36"/>
        <v>#N/A</v>
      </c>
      <c r="M45" s="111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25">
      <c r="A46" t="s">
        <v>23</v>
      </c>
      <c r="B46">
        <f t="shared" si="30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 t="e">
        <f t="shared" ref="E46:F46" ca="1" si="47">D46-(D46-$G46)/($G$1-D$1)</f>
        <v>#N/A</v>
      </c>
      <c r="F46" s="114" t="e">
        <f t="shared" ca="1" si="47"/>
        <v>#N/A</v>
      </c>
      <c r="G46" s="111" t="e">
        <f ca="1">INDEX(OFFSET(_summary!$T$26,0,MATCH(MID(CELL("filename",$A$1),FIND("]",CELL("filename",$A$1))+1,255),_summary!$U$25:$AI$25,0),140,1),MATCH($A46,_summary!$U$26:$U$54,0))</f>
        <v>#N/A</v>
      </c>
      <c r="H46" s="112" t="e">
        <f t="shared" ca="1" si="36"/>
        <v>#N/A</v>
      </c>
      <c r="I46" s="112" t="e">
        <f t="shared" ca="1" si="36"/>
        <v>#N/A</v>
      </c>
      <c r="J46" s="112" t="e">
        <f t="shared" ca="1" si="36"/>
        <v>#N/A</v>
      </c>
      <c r="K46" s="112" t="e">
        <f t="shared" ca="1" si="36"/>
        <v>#N/A</v>
      </c>
      <c r="L46" s="112" t="e">
        <f t="shared" ca="1" si="36"/>
        <v>#N/A</v>
      </c>
      <c r="M46" s="111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25">
      <c r="A47" t="s">
        <v>24</v>
      </c>
      <c r="B47">
        <f t="shared" si="30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 t="e">
        <f t="shared" ref="E47:F47" ca="1" si="48">D47-(D47-$G47)/($G$1-D$1)</f>
        <v>#N/A</v>
      </c>
      <c r="F47" s="114" t="e">
        <f t="shared" ca="1" si="48"/>
        <v>#N/A</v>
      </c>
      <c r="G47" s="111" t="e">
        <f ca="1">INDEX(OFFSET(_summary!$T$26,0,MATCH(MID(CELL("filename",$A$1),FIND("]",CELL("filename",$A$1))+1,255),_summary!$U$25:$AI$25,0),140,1),MATCH($A47,_summary!$U$26:$U$54,0))</f>
        <v>#N/A</v>
      </c>
      <c r="H47" s="112" t="e">
        <f t="shared" ca="1" si="36"/>
        <v>#N/A</v>
      </c>
      <c r="I47" s="112" t="e">
        <f t="shared" ca="1" si="36"/>
        <v>#N/A</v>
      </c>
      <c r="J47" s="112" t="e">
        <f t="shared" ca="1" si="36"/>
        <v>#N/A</v>
      </c>
      <c r="K47" s="112" t="e">
        <f t="shared" ca="1" si="36"/>
        <v>#N/A</v>
      </c>
      <c r="L47" s="112" t="e">
        <f t="shared" ca="1" si="36"/>
        <v>#N/A</v>
      </c>
      <c r="M47" s="111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25">
      <c r="A48" t="s">
        <v>27</v>
      </c>
      <c r="B48">
        <f t="shared" si="30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 t="e">
        <f t="shared" ref="E48:F48" ca="1" si="49">D48-(D48-$G48)/($G$1-D$1)</f>
        <v>#N/A</v>
      </c>
      <c r="F48" s="114" t="e">
        <f t="shared" ca="1" si="49"/>
        <v>#N/A</v>
      </c>
      <c r="G48" s="111" t="e">
        <f ca="1">INDEX(OFFSET(_summary!$T$26,0,MATCH(MID(CELL("filename",$A$1),FIND("]",CELL("filename",$A$1))+1,255),_summary!$U$25:$AI$25,0),140,1),MATCH($A48,_summary!$U$26:$U$54,0))</f>
        <v>#N/A</v>
      </c>
      <c r="H48" s="112" t="e">
        <f t="shared" ca="1" si="36"/>
        <v>#N/A</v>
      </c>
      <c r="I48" s="112" t="e">
        <f t="shared" ca="1" si="36"/>
        <v>#N/A</v>
      </c>
      <c r="J48" s="112" t="e">
        <f t="shared" ca="1" si="36"/>
        <v>#N/A</v>
      </c>
      <c r="K48" s="112" t="e">
        <f t="shared" ca="1" si="36"/>
        <v>#N/A</v>
      </c>
      <c r="L48" s="112" t="e">
        <f t="shared" ca="1" si="36"/>
        <v>#N/A</v>
      </c>
      <c r="M48" s="111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25">
      <c r="A49" t="s">
        <v>29</v>
      </c>
      <c r="B49">
        <f t="shared" si="30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 t="e">
        <f t="shared" ref="E49:F49" ca="1" si="50">D49-(D49-$G49)/($G$1-D$1)</f>
        <v>#N/A</v>
      </c>
      <c r="F49" s="114" t="e">
        <f t="shared" ca="1" si="50"/>
        <v>#N/A</v>
      </c>
      <c r="G49" s="111" t="e">
        <f ca="1">INDEX(OFFSET(_summary!$T$26,0,MATCH(MID(CELL("filename",$A$1),FIND("]",CELL("filename",$A$1))+1,255),_summary!$U$25:$AI$25,0),140,1),MATCH($A49,_summary!$U$26:$U$54,0))</f>
        <v>#N/A</v>
      </c>
      <c r="H49" s="112" t="e">
        <f t="shared" ca="1" si="36"/>
        <v>#N/A</v>
      </c>
      <c r="I49" s="112" t="e">
        <f t="shared" ca="1" si="36"/>
        <v>#N/A</v>
      </c>
      <c r="J49" s="112" t="e">
        <f t="shared" ca="1" si="36"/>
        <v>#N/A</v>
      </c>
      <c r="K49" s="112" t="e">
        <f t="shared" ca="1" si="36"/>
        <v>#N/A</v>
      </c>
      <c r="L49" s="112" t="e">
        <f t="shared" ca="1" si="36"/>
        <v>#N/A</v>
      </c>
      <c r="M49" s="111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25">
      <c r="A50" t="s">
        <v>8</v>
      </c>
      <c r="B50">
        <f t="shared" si="30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 t="e">
        <f t="shared" ref="E50:F50" ca="1" si="51">D50-(D50-$G50)/($G$1-D$1)</f>
        <v>#N/A</v>
      </c>
      <c r="F50" s="114" t="e">
        <f t="shared" ca="1" si="51"/>
        <v>#N/A</v>
      </c>
      <c r="G50" s="111" t="e">
        <f ca="1">INDEX(OFFSET(_summary!$T$26,0,MATCH(MID(CELL("filename",$A$1),FIND("]",CELL("filename",$A$1))+1,255),_summary!$U$25:$AI$25,0),140,1),MATCH($A50,_summary!$U$26:$U$54,0))</f>
        <v>#N/A</v>
      </c>
      <c r="H50" s="112" t="e">
        <f t="shared" ca="1" si="36"/>
        <v>#N/A</v>
      </c>
      <c r="I50" s="112" t="e">
        <f t="shared" ca="1" si="36"/>
        <v>#N/A</v>
      </c>
      <c r="J50" s="112" t="e">
        <f t="shared" ca="1" si="36"/>
        <v>#N/A</v>
      </c>
      <c r="K50" s="112" t="e">
        <f t="shared" ca="1" si="36"/>
        <v>#N/A</v>
      </c>
      <c r="L50" s="112" t="e">
        <f t="shared" ca="1" si="36"/>
        <v>#N/A</v>
      </c>
      <c r="M50" s="111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25">
      <c r="A51" t="s">
        <v>6</v>
      </c>
      <c r="B51">
        <f t="shared" si="30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 t="e">
        <f t="shared" ref="E51:F51" ca="1" si="52">D51-(D51-$G51)/($G$1-D$1)</f>
        <v>#N/A</v>
      </c>
      <c r="F51" s="114" t="e">
        <f t="shared" ca="1" si="52"/>
        <v>#N/A</v>
      </c>
      <c r="G51" s="111" t="e">
        <f ca="1">INDEX(OFFSET(_summary!$T$26,0,MATCH(MID(CELL("filename",$A$1),FIND("]",CELL("filename",$A$1))+1,255),_summary!$U$25:$AI$25,0),140,1),MATCH($A51,_summary!$U$26:$U$54,0))</f>
        <v>#N/A</v>
      </c>
      <c r="H51" s="112" t="e">
        <f t="shared" ref="H51:L66" ca="1" si="53">G51-5*(G51-$M51)/($M$1-G$1)</f>
        <v>#N/A</v>
      </c>
      <c r="I51" s="112" t="e">
        <f t="shared" ca="1" si="53"/>
        <v>#N/A</v>
      </c>
      <c r="J51" s="112" t="e">
        <f t="shared" ca="1" si="53"/>
        <v>#N/A</v>
      </c>
      <c r="K51" s="112" t="e">
        <f t="shared" ca="1" si="53"/>
        <v>#N/A</v>
      </c>
      <c r="L51" s="112" t="e">
        <f t="shared" ca="1" si="53"/>
        <v>#N/A</v>
      </c>
      <c r="M51" s="111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25">
      <c r="A52" t="s">
        <v>21</v>
      </c>
      <c r="B52">
        <f t="shared" si="30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 t="e">
        <f t="shared" ref="E52:F52" ca="1" si="54">D52-(D52-$G52)/($G$1-D$1)</f>
        <v>#N/A</v>
      </c>
      <c r="F52" s="114" t="e">
        <f t="shared" ca="1" si="54"/>
        <v>#N/A</v>
      </c>
      <c r="G52" s="111" t="e">
        <f ca="1">INDEX(OFFSET(_summary!$T$26,0,MATCH(MID(CELL("filename",$A$1),FIND("]",CELL("filename",$A$1))+1,255),_summary!$U$25:$AI$25,0),140,1),MATCH($A52,_summary!$U$26:$U$54,0))</f>
        <v>#N/A</v>
      </c>
      <c r="H52" s="112" t="e">
        <f t="shared" ca="1" si="53"/>
        <v>#N/A</v>
      </c>
      <c r="I52" s="112" t="e">
        <f t="shared" ca="1" si="53"/>
        <v>#N/A</v>
      </c>
      <c r="J52" s="112" t="e">
        <f t="shared" ca="1" si="53"/>
        <v>#N/A</v>
      </c>
      <c r="K52" s="112" t="e">
        <f t="shared" ca="1" si="53"/>
        <v>#N/A</v>
      </c>
      <c r="L52" s="112" t="e">
        <f t="shared" ca="1" si="53"/>
        <v>#N/A</v>
      </c>
      <c r="M52" s="111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25">
      <c r="A53" t="s">
        <v>10</v>
      </c>
      <c r="B53">
        <f t="shared" si="30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 t="e">
        <f t="shared" ref="E53:F53" ca="1" si="55">D53-(D53-$G53)/($G$1-D$1)</f>
        <v>#N/A</v>
      </c>
      <c r="F53" s="114" t="e">
        <f t="shared" ca="1" si="55"/>
        <v>#N/A</v>
      </c>
      <c r="G53" s="111" t="e">
        <f ca="1">INDEX(OFFSET(_summary!$T$26,0,MATCH(MID(CELL("filename",$A$1),FIND("]",CELL("filename",$A$1))+1,255),_summary!$U$25:$AI$25,0),140,1),MATCH($A53,_summary!$U$26:$U$54,0))</f>
        <v>#N/A</v>
      </c>
      <c r="H53" s="112" t="e">
        <f t="shared" ca="1" si="53"/>
        <v>#N/A</v>
      </c>
      <c r="I53" s="112" t="e">
        <f t="shared" ca="1" si="53"/>
        <v>#N/A</v>
      </c>
      <c r="J53" s="112" t="e">
        <f t="shared" ca="1" si="53"/>
        <v>#N/A</v>
      </c>
      <c r="K53" s="112" t="e">
        <f t="shared" ca="1" si="53"/>
        <v>#N/A</v>
      </c>
      <c r="L53" s="112" t="e">
        <f t="shared" ca="1" si="53"/>
        <v>#N/A</v>
      </c>
      <c r="M53" s="111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25">
      <c r="A54" t="s">
        <v>20</v>
      </c>
      <c r="B54">
        <f t="shared" si="30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 t="e">
        <f t="shared" ref="E54:F54" ca="1" si="56">D54-(D54-$G54)/($G$1-D$1)</f>
        <v>#N/A</v>
      </c>
      <c r="F54" s="114" t="e">
        <f t="shared" ca="1" si="56"/>
        <v>#N/A</v>
      </c>
      <c r="G54" s="111" t="e">
        <f ca="1">INDEX(OFFSET(_summary!$T$26,0,MATCH(MID(CELL("filename",$A$1),FIND("]",CELL("filename",$A$1))+1,255),_summary!$U$25:$AI$25,0),140,1),MATCH($A54,_summary!$U$26:$U$54,0))</f>
        <v>#N/A</v>
      </c>
      <c r="H54" s="112" t="e">
        <f t="shared" ca="1" si="53"/>
        <v>#N/A</v>
      </c>
      <c r="I54" s="112" t="e">
        <f t="shared" ca="1" si="53"/>
        <v>#N/A</v>
      </c>
      <c r="J54" s="112" t="e">
        <f t="shared" ca="1" si="53"/>
        <v>#N/A</v>
      </c>
      <c r="K54" s="112" t="e">
        <f t="shared" ca="1" si="53"/>
        <v>#N/A</v>
      </c>
      <c r="L54" s="112" t="e">
        <f t="shared" ca="1" si="53"/>
        <v>#N/A</v>
      </c>
      <c r="M54" s="111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25">
      <c r="A55" t="s">
        <v>26</v>
      </c>
      <c r="B55">
        <f t="shared" si="30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 t="e">
        <f t="shared" ref="E55:F55" ca="1" si="57">D55-(D55-$G55)/($G$1-D$1)</f>
        <v>#N/A</v>
      </c>
      <c r="F55" s="114" t="e">
        <f t="shared" ca="1" si="57"/>
        <v>#N/A</v>
      </c>
      <c r="G55" s="111" t="e">
        <f ca="1">INDEX(OFFSET(_summary!$T$26,0,MATCH(MID(CELL("filename",$A$1),FIND("]",CELL("filename",$A$1))+1,255),_summary!$U$25:$AI$25,0),140,1),MATCH($A55,_summary!$U$26:$U$54,0))</f>
        <v>#N/A</v>
      </c>
      <c r="H55" s="112" t="e">
        <f t="shared" ca="1" si="53"/>
        <v>#N/A</v>
      </c>
      <c r="I55" s="112" t="e">
        <f t="shared" ca="1" si="53"/>
        <v>#N/A</v>
      </c>
      <c r="J55" s="112" t="e">
        <f t="shared" ca="1" si="53"/>
        <v>#N/A</v>
      </c>
      <c r="K55" s="112" t="e">
        <f t="shared" ca="1" si="53"/>
        <v>#N/A</v>
      </c>
      <c r="L55" s="112" t="e">
        <f t="shared" ca="1" si="53"/>
        <v>#N/A</v>
      </c>
      <c r="M55" s="111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25">
      <c r="A56" t="s">
        <v>7</v>
      </c>
      <c r="B56">
        <f t="shared" si="30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 t="e">
        <f t="shared" ref="E56:F56" ca="1" si="58">D56-(D56-$G56)/($G$1-D$1)</f>
        <v>#N/A</v>
      </c>
      <c r="F56" s="114" t="e">
        <f t="shared" ca="1" si="58"/>
        <v>#N/A</v>
      </c>
      <c r="G56" s="111" t="e">
        <f ca="1">INDEX(OFFSET(_summary!$T$26,0,MATCH(MID(CELL("filename",$A$1),FIND("]",CELL("filename",$A$1))+1,255),_summary!$U$25:$AI$25,0),140,1),MATCH($A56,_summary!$U$26:$U$54,0))</f>
        <v>#N/A</v>
      </c>
      <c r="H56" s="112" t="e">
        <f t="shared" ca="1" si="53"/>
        <v>#N/A</v>
      </c>
      <c r="I56" s="112" t="e">
        <f t="shared" ca="1" si="53"/>
        <v>#N/A</v>
      </c>
      <c r="J56" s="112" t="e">
        <f t="shared" ca="1" si="53"/>
        <v>#N/A</v>
      </c>
      <c r="K56" s="112" t="e">
        <f t="shared" ca="1" si="53"/>
        <v>#N/A</v>
      </c>
      <c r="L56" s="112" t="e">
        <f t="shared" ca="1" si="53"/>
        <v>#N/A</v>
      </c>
      <c r="M56" s="111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25">
      <c r="A57" t="s">
        <v>9</v>
      </c>
      <c r="B57">
        <f t="shared" si="30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 t="e">
        <f t="shared" ref="E57:F57" ca="1" si="59">D57-(D57-$G57)/($G$1-D$1)</f>
        <v>#N/A</v>
      </c>
      <c r="F57" s="114" t="e">
        <f t="shared" ca="1" si="59"/>
        <v>#N/A</v>
      </c>
      <c r="G57" s="111" t="e">
        <f ca="1">INDEX(OFFSET(_summary!$T$26,0,MATCH(MID(CELL("filename",$A$1),FIND("]",CELL("filename",$A$1))+1,255),_summary!$U$25:$AI$25,0),140,1),MATCH($A57,_summary!$U$26:$U$54,0))</f>
        <v>#N/A</v>
      </c>
      <c r="H57" s="112" t="e">
        <f t="shared" ca="1" si="53"/>
        <v>#N/A</v>
      </c>
      <c r="I57" s="112" t="e">
        <f t="shared" ca="1" si="53"/>
        <v>#N/A</v>
      </c>
      <c r="J57" s="112" t="e">
        <f t="shared" ca="1" si="53"/>
        <v>#N/A</v>
      </c>
      <c r="K57" s="112" t="e">
        <f t="shared" ca="1" si="53"/>
        <v>#N/A</v>
      </c>
      <c r="L57" s="112" t="e">
        <f t="shared" ca="1" si="53"/>
        <v>#N/A</v>
      </c>
      <c r="M57" s="111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25">
      <c r="A58" t="s">
        <v>14</v>
      </c>
      <c r="B58">
        <f t="shared" si="30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 t="e">
        <f t="shared" ref="E58:F58" ca="1" si="60">D58-(D58-$G58)/($G$1-D$1)</f>
        <v>#N/A</v>
      </c>
      <c r="F58" s="114" t="e">
        <f t="shared" ca="1" si="60"/>
        <v>#N/A</v>
      </c>
      <c r="G58" s="111" t="e">
        <f ca="1">INDEX(OFFSET(_summary!$T$26,0,MATCH(MID(CELL("filename",$A$1),FIND("]",CELL("filename",$A$1))+1,255),_summary!$U$25:$AI$25,0),140,1),MATCH($A58,_summary!$U$26:$U$54,0))</f>
        <v>#N/A</v>
      </c>
      <c r="H58" s="112" t="e">
        <f t="shared" ca="1" si="53"/>
        <v>#N/A</v>
      </c>
      <c r="I58" s="112" t="e">
        <f t="shared" ca="1" si="53"/>
        <v>#N/A</v>
      </c>
      <c r="J58" s="112" t="e">
        <f t="shared" ca="1" si="53"/>
        <v>#N/A</v>
      </c>
      <c r="K58" s="112" t="e">
        <f t="shared" ca="1" si="53"/>
        <v>#N/A</v>
      </c>
      <c r="L58" s="112" t="e">
        <f t="shared" ca="1" si="53"/>
        <v>#N/A</v>
      </c>
      <c r="M58" s="111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25">
      <c r="A59" t="s">
        <v>4</v>
      </c>
      <c r="B59">
        <f t="shared" si="30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 t="e">
        <f t="shared" ref="E59:F59" ca="1" si="61">D59-(D59-$G59)/($G$1-D$1)</f>
        <v>#N/A</v>
      </c>
      <c r="F59" s="114" t="e">
        <f t="shared" ca="1" si="61"/>
        <v>#N/A</v>
      </c>
      <c r="G59" s="111" t="e">
        <f ca="1">INDEX(OFFSET(_summary!$T$26,0,MATCH(MID(CELL("filename",$A$1),FIND("]",CELL("filename",$A$1))+1,255),_summary!$U$25:$AI$25,0),140,1),MATCH($A59,_summary!$U$26:$U$54,0))</f>
        <v>#N/A</v>
      </c>
      <c r="H59" s="112" t="e">
        <f t="shared" ca="1" si="53"/>
        <v>#N/A</v>
      </c>
      <c r="I59" s="112" t="e">
        <f t="shared" ca="1" si="53"/>
        <v>#N/A</v>
      </c>
      <c r="J59" s="112" t="e">
        <f t="shared" ca="1" si="53"/>
        <v>#N/A</v>
      </c>
      <c r="K59" s="112" t="e">
        <f t="shared" ca="1" si="53"/>
        <v>#N/A</v>
      </c>
      <c r="L59" s="112" t="e">
        <f t="shared" ca="1" si="53"/>
        <v>#N/A</v>
      </c>
      <c r="M59" s="111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25">
      <c r="A60" t="s">
        <v>12</v>
      </c>
      <c r="B60">
        <f t="shared" si="30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 t="e">
        <f t="shared" ref="E60:F60" ca="1" si="62">D60-(D60-$G60)/($G$1-D$1)</f>
        <v>#N/A</v>
      </c>
      <c r="F60" s="114" t="e">
        <f t="shared" ca="1" si="62"/>
        <v>#N/A</v>
      </c>
      <c r="G60" s="111" t="e">
        <f ca="1">INDEX(OFFSET(_summary!$T$26,0,MATCH(MID(CELL("filename",$A$1),FIND("]",CELL("filename",$A$1))+1,255),_summary!$U$25:$AI$25,0),140,1),MATCH($A60,_summary!$U$26:$U$54,0))</f>
        <v>#N/A</v>
      </c>
      <c r="H60" s="112" t="e">
        <f t="shared" ca="1" si="53"/>
        <v>#N/A</v>
      </c>
      <c r="I60" s="112" t="e">
        <f t="shared" ca="1" si="53"/>
        <v>#N/A</v>
      </c>
      <c r="J60" s="112" t="e">
        <f t="shared" ca="1" si="53"/>
        <v>#N/A</v>
      </c>
      <c r="K60" s="112" t="e">
        <f t="shared" ca="1" si="53"/>
        <v>#N/A</v>
      </c>
      <c r="L60" s="112" t="e">
        <f t="shared" ca="1" si="53"/>
        <v>#N/A</v>
      </c>
      <c r="M60" s="111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25">
      <c r="A61" t="s">
        <v>1</v>
      </c>
      <c r="B61">
        <f t="shared" si="30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 t="e">
        <f t="shared" ref="E61:F61" ca="1" si="63">D61-(D61-$G61)/($G$1-D$1)</f>
        <v>#N/A</v>
      </c>
      <c r="F61" s="114" t="e">
        <f t="shared" ca="1" si="63"/>
        <v>#N/A</v>
      </c>
      <c r="G61" s="111" t="e">
        <f ca="1">INDEX(OFFSET(_summary!$T$26,0,MATCH(MID(CELL("filename",$A$1),FIND("]",CELL("filename",$A$1))+1,255),_summary!$U$25:$AI$25,0),140,1),MATCH($A61,_summary!$U$26:$U$54,0))</f>
        <v>#N/A</v>
      </c>
      <c r="H61" s="112" t="e">
        <f t="shared" ca="1" si="53"/>
        <v>#N/A</v>
      </c>
      <c r="I61" s="112" t="e">
        <f t="shared" ca="1" si="53"/>
        <v>#N/A</v>
      </c>
      <c r="J61" s="112" t="e">
        <f t="shared" ca="1" si="53"/>
        <v>#N/A</v>
      </c>
      <c r="K61" s="112" t="e">
        <f t="shared" ca="1" si="53"/>
        <v>#N/A</v>
      </c>
      <c r="L61" s="112" t="e">
        <f t="shared" ca="1" si="53"/>
        <v>#N/A</v>
      </c>
      <c r="M61" s="111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25">
      <c r="A62" t="s">
        <v>19</v>
      </c>
      <c r="B62">
        <f t="shared" si="30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 t="e">
        <f t="shared" ref="E62:F62" ca="1" si="64">D62-(D62-$G62)/($G$1-D$1)</f>
        <v>#N/A</v>
      </c>
      <c r="F62" s="114" t="e">
        <f t="shared" ca="1" si="64"/>
        <v>#N/A</v>
      </c>
      <c r="G62" s="111" t="e">
        <f ca="1">INDEX(OFFSET(_summary!$T$26,0,MATCH(MID(CELL("filename",$A$1),FIND("]",CELL("filename",$A$1))+1,255),_summary!$U$25:$AI$25,0),140,1),MATCH($A62,_summary!$U$26:$U$54,0))</f>
        <v>#N/A</v>
      </c>
      <c r="H62" s="112" t="e">
        <f t="shared" ca="1" si="53"/>
        <v>#N/A</v>
      </c>
      <c r="I62" s="112" t="e">
        <f t="shared" ca="1" si="53"/>
        <v>#N/A</v>
      </c>
      <c r="J62" s="112" t="e">
        <f t="shared" ca="1" si="53"/>
        <v>#N/A</v>
      </c>
      <c r="K62" s="112" t="e">
        <f t="shared" ca="1" si="53"/>
        <v>#N/A</v>
      </c>
      <c r="L62" s="112" t="e">
        <f t="shared" ca="1" si="53"/>
        <v>#N/A</v>
      </c>
      <c r="M62" s="111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25">
      <c r="A63" t="s">
        <v>22</v>
      </c>
      <c r="B63">
        <f t="shared" si="30"/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 t="e">
        <f t="shared" ref="E63:F63" ca="1" si="65">D63-(D63-$G63)/($G$1-D$1)</f>
        <v>#N/A</v>
      </c>
      <c r="F63" s="114" t="e">
        <f t="shared" ca="1" si="65"/>
        <v>#N/A</v>
      </c>
      <c r="G63" s="111" t="e">
        <f ca="1">INDEX(OFFSET(_summary!$T$26,0,MATCH(MID(CELL("filename",$A$1),FIND("]",CELL("filename",$A$1))+1,255),_summary!$U$25:$AI$25,0),140,1),MATCH($A63,_summary!$U$26:$U$54,0))</f>
        <v>#N/A</v>
      </c>
      <c r="H63" s="112" t="e">
        <f t="shared" ca="1" si="53"/>
        <v>#N/A</v>
      </c>
      <c r="I63" s="112" t="e">
        <f t="shared" ca="1" si="53"/>
        <v>#N/A</v>
      </c>
      <c r="J63" s="112" t="e">
        <f t="shared" ca="1" si="53"/>
        <v>#N/A</v>
      </c>
      <c r="K63" s="112" t="e">
        <f t="shared" ca="1" si="53"/>
        <v>#N/A</v>
      </c>
      <c r="L63" s="112" t="e">
        <f t="shared" ca="1" si="53"/>
        <v>#N/A</v>
      </c>
      <c r="M63" s="111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25">
      <c r="A64" t="s">
        <v>28</v>
      </c>
      <c r="B64">
        <f t="shared" si="30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 t="e">
        <f t="shared" ref="E64:F64" ca="1" si="66">D64-(D64-$G64)/($G$1-D$1)</f>
        <v>#N/A</v>
      </c>
      <c r="F64" s="114" t="e">
        <f t="shared" ca="1" si="66"/>
        <v>#N/A</v>
      </c>
      <c r="G64" s="111" t="e">
        <f ca="1">INDEX(OFFSET(_summary!$T$26,0,MATCH(MID(CELL("filename",$A$1),FIND("]",CELL("filename",$A$1))+1,255),_summary!$U$25:$AI$25,0),140,1),MATCH($A64,_summary!$U$26:$U$54,0))</f>
        <v>#N/A</v>
      </c>
      <c r="H64" s="112" t="e">
        <f t="shared" ca="1" si="53"/>
        <v>#N/A</v>
      </c>
      <c r="I64" s="112" t="e">
        <f t="shared" ca="1" si="53"/>
        <v>#N/A</v>
      </c>
      <c r="J64" s="112" t="e">
        <f t="shared" ca="1" si="53"/>
        <v>#N/A</v>
      </c>
      <c r="K64" s="112" t="e">
        <f t="shared" ca="1" si="53"/>
        <v>#N/A</v>
      </c>
      <c r="L64" s="112" t="e">
        <f t="shared" ca="1" si="53"/>
        <v>#N/A</v>
      </c>
      <c r="M64" s="111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25">
      <c r="A65" t="s">
        <v>13</v>
      </c>
      <c r="B65">
        <f t="shared" si="30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 t="e">
        <f t="shared" ref="E65:F65" ca="1" si="67">D65-(D65-$G65)/($G$1-D$1)</f>
        <v>#N/A</v>
      </c>
      <c r="F65" s="114" t="e">
        <f t="shared" ca="1" si="67"/>
        <v>#N/A</v>
      </c>
      <c r="G65" s="111" t="e">
        <f ca="1">INDEX(OFFSET(_summary!$T$26,0,MATCH(MID(CELL("filename",$A$1),FIND("]",CELL("filename",$A$1))+1,255),_summary!$U$25:$AI$25,0),140,1),MATCH($A65,_summary!$U$26:$U$54,0))</f>
        <v>#N/A</v>
      </c>
      <c r="H65" s="112" t="e">
        <f t="shared" ca="1" si="53"/>
        <v>#N/A</v>
      </c>
      <c r="I65" s="112" t="e">
        <f t="shared" ca="1" si="53"/>
        <v>#N/A</v>
      </c>
      <c r="J65" s="112" t="e">
        <f t="shared" ca="1" si="53"/>
        <v>#N/A</v>
      </c>
      <c r="K65" s="112" t="e">
        <f t="shared" ca="1" si="53"/>
        <v>#N/A</v>
      </c>
      <c r="L65" s="112" t="e">
        <f t="shared" ca="1" si="53"/>
        <v>#N/A</v>
      </c>
      <c r="M65" s="111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25">
      <c r="A66" t="s">
        <v>17</v>
      </c>
      <c r="B66">
        <f t="shared" si="30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 t="e">
        <f t="shared" ref="E66:F66" ca="1" si="68">D66-(D66-$G66)/($G$1-D$1)</f>
        <v>#N/A</v>
      </c>
      <c r="F66" s="114" t="e">
        <f t="shared" ca="1" si="68"/>
        <v>#N/A</v>
      </c>
      <c r="G66" s="111" t="e">
        <f ca="1">INDEX(OFFSET(_summary!$T$26,0,MATCH(MID(CELL("filename",$A$1),FIND("]",CELL("filename",$A$1))+1,255),_summary!$U$25:$AI$25,0),140,1),MATCH($A66,_summary!$U$26:$U$54,0))</f>
        <v>#N/A</v>
      </c>
      <c r="H66" s="112" t="e">
        <f t="shared" ca="1" si="53"/>
        <v>#N/A</v>
      </c>
      <c r="I66" s="112" t="e">
        <f t="shared" ca="1" si="53"/>
        <v>#N/A</v>
      </c>
      <c r="J66" s="112" t="e">
        <f t="shared" ca="1" si="53"/>
        <v>#N/A</v>
      </c>
      <c r="K66" s="112" t="e">
        <f t="shared" ca="1" si="53"/>
        <v>#N/A</v>
      </c>
      <c r="L66" s="112" t="e">
        <f t="shared" ca="1" si="53"/>
        <v>#N/A</v>
      </c>
      <c r="M66" s="111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25">
      <c r="A67" t="s">
        <v>25</v>
      </c>
      <c r="B67">
        <f t="shared" si="30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 t="e">
        <f t="shared" ref="E67:F67" ca="1" si="69">D67-(D67-$G67)/($G$1-D$1)</f>
        <v>#N/A</v>
      </c>
      <c r="F67" s="114" t="e">
        <f t="shared" ca="1" si="69"/>
        <v>#N/A</v>
      </c>
      <c r="G67" s="111" t="e">
        <f ca="1">INDEX(OFFSET(_summary!$T$26,0,MATCH(MID(CELL("filename",$A$1),FIND("]",CELL("filename",$A$1))+1,255),_summary!$U$25:$AI$25,0),140,1),MATCH($A67,_summary!$U$26:$U$54,0))</f>
        <v>#N/A</v>
      </c>
      <c r="H67" s="112" t="e">
        <f t="shared" ref="H67:L82" ca="1" si="70">G67-5*(G67-$M67)/($M$1-G$1)</f>
        <v>#N/A</v>
      </c>
      <c r="I67" s="112" t="e">
        <f t="shared" ca="1" si="70"/>
        <v>#N/A</v>
      </c>
      <c r="J67" s="112" t="e">
        <f t="shared" ca="1" si="70"/>
        <v>#N/A</v>
      </c>
      <c r="K67" s="112" t="e">
        <f t="shared" ca="1" si="70"/>
        <v>#N/A</v>
      </c>
      <c r="L67" s="112" t="e">
        <f t="shared" ca="1" si="70"/>
        <v>#N/A</v>
      </c>
      <c r="M67" s="111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25">
      <c r="A68" t="s">
        <v>11</v>
      </c>
      <c r="B68">
        <f t="shared" si="30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 t="e">
        <f t="shared" ref="E68:F68" ca="1" si="71">D68-(D68-$G68)/($G$1-D$1)</f>
        <v>#N/A</v>
      </c>
      <c r="F68" s="114" t="e">
        <f t="shared" ca="1" si="71"/>
        <v>#N/A</v>
      </c>
      <c r="G68" s="111" t="e">
        <f ca="1">INDEX(OFFSET(_summary!$T$26,0,MATCH(MID(CELL("filename",$A$1),FIND("]",CELL("filename",$A$1))+1,255),_summary!$U$25:$AI$25,0),140,1),MATCH($A68,_summary!$U$26:$U$54,0))</f>
        <v>#N/A</v>
      </c>
      <c r="H68" s="112" t="e">
        <f t="shared" ca="1" si="70"/>
        <v>#N/A</v>
      </c>
      <c r="I68" s="112" t="e">
        <f t="shared" ca="1" si="70"/>
        <v>#N/A</v>
      </c>
      <c r="J68" s="112" t="e">
        <f t="shared" ca="1" si="70"/>
        <v>#N/A</v>
      </c>
      <c r="K68" s="112" t="e">
        <f t="shared" ca="1" si="70"/>
        <v>#N/A</v>
      </c>
      <c r="L68" s="112" t="e">
        <f t="shared" ca="1" si="70"/>
        <v>#N/A</v>
      </c>
      <c r="M68" s="111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25">
      <c r="A69" t="s">
        <v>3</v>
      </c>
      <c r="B69">
        <f t="shared" si="30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 t="e">
        <f t="shared" ref="E69:F69" ca="1" si="72">D69-(D69-$G69)/($G$1-D$1)</f>
        <v>#N/A</v>
      </c>
      <c r="F69" s="114" t="e">
        <f t="shared" ca="1" si="72"/>
        <v>#N/A</v>
      </c>
      <c r="G69" s="111" t="e">
        <f ca="1">INDEX(OFFSET(_summary!$T$26,0,MATCH(MID(CELL("filename",$A$1),FIND("]",CELL("filename",$A$1))+1,255),_summary!$U$25:$AI$25,0),140,1),MATCH($A69,_summary!$U$26:$U$54,0))</f>
        <v>#N/A</v>
      </c>
      <c r="H69" s="112" t="e">
        <f t="shared" ca="1" si="70"/>
        <v>#N/A</v>
      </c>
      <c r="I69" s="112" t="e">
        <f t="shared" ca="1" si="70"/>
        <v>#N/A</v>
      </c>
      <c r="J69" s="112" t="e">
        <f t="shared" ca="1" si="70"/>
        <v>#N/A</v>
      </c>
      <c r="K69" s="112" t="e">
        <f t="shared" ca="1" si="70"/>
        <v>#N/A</v>
      </c>
      <c r="L69" s="112" t="e">
        <f t="shared" ca="1" si="70"/>
        <v>#N/A</v>
      </c>
      <c r="M69" s="111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25">
      <c r="A70" t="s">
        <v>2</v>
      </c>
      <c r="B70">
        <f t="shared" si="30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 t="e">
        <f t="shared" ref="E70:F70" ca="1" si="73">D70-(D70-$G70)/($G$1-D$1)</f>
        <v>#N/A</v>
      </c>
      <c r="F70" s="114" t="e">
        <f t="shared" ca="1" si="73"/>
        <v>#N/A</v>
      </c>
      <c r="G70" s="111" t="e">
        <f ca="1">INDEX(OFFSET(_summary!$T$26,0,MATCH(MID(CELL("filename",$A$1),FIND("]",CELL("filename",$A$1))+1,255),_summary!$U$25:$AI$25,0),140,1),MATCH($A70,_summary!$U$26:$U$54,0))</f>
        <v>#N/A</v>
      </c>
      <c r="H70" s="112" t="e">
        <f t="shared" ca="1" si="70"/>
        <v>#N/A</v>
      </c>
      <c r="I70" s="112" t="e">
        <f t="shared" ca="1" si="70"/>
        <v>#N/A</v>
      </c>
      <c r="J70" s="112" t="e">
        <f t="shared" ca="1" si="70"/>
        <v>#N/A</v>
      </c>
      <c r="K70" s="112" t="e">
        <f t="shared" ca="1" si="70"/>
        <v>#N/A</v>
      </c>
      <c r="L70" s="112" t="e">
        <f t="shared" ca="1" si="70"/>
        <v>#N/A</v>
      </c>
      <c r="M70" s="111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25">
      <c r="A71" t="s">
        <v>16</v>
      </c>
      <c r="B71">
        <f t="shared" si="30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 t="e">
        <f t="shared" ref="E71:F71" ca="1" si="74">D71-(D71-$G71)/($G$1-D$1)</f>
        <v>#N/A</v>
      </c>
      <c r="F71" s="114" t="e">
        <f t="shared" ca="1" si="74"/>
        <v>#N/A</v>
      </c>
      <c r="G71" s="111" t="e">
        <f ca="1">INDEX(OFFSET(_summary!$T$26,0,MATCH(MID(CELL("filename",$A$1),FIND("]",CELL("filename",$A$1))+1,255),_summary!$U$25:$AI$25,0),140,1),MATCH($A71,_summary!$U$26:$U$54,0))</f>
        <v>#N/A</v>
      </c>
      <c r="H71" s="112" t="e">
        <f t="shared" ca="1" si="70"/>
        <v>#N/A</v>
      </c>
      <c r="I71" s="112" t="e">
        <f t="shared" ca="1" si="70"/>
        <v>#N/A</v>
      </c>
      <c r="J71" s="112" t="e">
        <f t="shared" ca="1" si="70"/>
        <v>#N/A</v>
      </c>
      <c r="K71" s="112" t="e">
        <f t="shared" ca="1" si="70"/>
        <v>#N/A</v>
      </c>
      <c r="L71" s="112" t="e">
        <f t="shared" ca="1" si="70"/>
        <v>#N/A</v>
      </c>
      <c r="M71" s="111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25">
      <c r="A72" t="s">
        <v>15</v>
      </c>
      <c r="B72">
        <f t="shared" si="30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 t="e">
        <f t="shared" ref="E72:F72" ca="1" si="75">D72-(D72-$G72)/($G$1-D$1)</f>
        <v>#N/A</v>
      </c>
      <c r="F72" s="114" t="e">
        <f t="shared" ca="1" si="75"/>
        <v>#N/A</v>
      </c>
      <c r="G72" s="111" t="e">
        <f ca="1">INDEX(OFFSET(_summary!$T$26,0,MATCH(MID(CELL("filename",$A$1),FIND("]",CELL("filename",$A$1))+1,255),_summary!$U$25:$AI$25,0),140,1),MATCH($A72,_summary!$U$26:$U$54,0))</f>
        <v>#N/A</v>
      </c>
      <c r="H72" s="112" t="e">
        <f t="shared" ca="1" si="70"/>
        <v>#N/A</v>
      </c>
      <c r="I72" s="112" t="e">
        <f t="shared" ca="1" si="70"/>
        <v>#N/A</v>
      </c>
      <c r="J72" s="112" t="e">
        <f t="shared" ca="1" si="70"/>
        <v>#N/A</v>
      </c>
      <c r="K72" s="112" t="e">
        <f t="shared" ca="1" si="70"/>
        <v>#N/A</v>
      </c>
      <c r="L72" s="112" t="e">
        <f t="shared" ca="1" si="70"/>
        <v>#N/A</v>
      </c>
      <c r="M72" s="111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25">
      <c r="A73" t="s">
        <v>18</v>
      </c>
      <c r="B73">
        <f t="shared" si="30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 t="e">
        <f t="shared" ref="E73:F73" ca="1" si="76">D73-(D73-$G73)/($G$1-D$1)</f>
        <v>#N/A</v>
      </c>
      <c r="F73" s="114" t="e">
        <f t="shared" ca="1" si="76"/>
        <v>#N/A</v>
      </c>
      <c r="G73" s="111" t="e">
        <f ca="1">INDEX(OFFSET(_summary!$T$26,0,MATCH(MID(CELL("filename",$A$1),FIND("]",CELL("filename",$A$1))+1,255),_summary!$U$25:$AI$25,0),140,1),MATCH($A73,_summary!$U$26:$U$54,0))</f>
        <v>#N/A</v>
      </c>
      <c r="H73" s="112" t="e">
        <f t="shared" ca="1" si="70"/>
        <v>#N/A</v>
      </c>
      <c r="I73" s="112" t="e">
        <f t="shared" ca="1" si="70"/>
        <v>#N/A</v>
      </c>
      <c r="J73" s="112" t="e">
        <f t="shared" ca="1" si="70"/>
        <v>#N/A</v>
      </c>
      <c r="K73" s="112" t="e">
        <f t="shared" ca="1" si="70"/>
        <v>#N/A</v>
      </c>
      <c r="L73" s="112" t="e">
        <f t="shared" ca="1" si="70"/>
        <v>#N/A</v>
      </c>
      <c r="M73" s="111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25">
      <c r="A74" t="s">
        <v>5</v>
      </c>
      <c r="B74">
        <f t="shared" si="30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 t="e">
        <f t="shared" ref="E74:F74" ca="1" si="77">D74-(D74-$G74)/($G$1-D$1)</f>
        <v>#N/A</v>
      </c>
      <c r="F74" s="114" t="e">
        <f t="shared" ca="1" si="77"/>
        <v>#N/A</v>
      </c>
      <c r="G74" s="111" t="e">
        <f ca="1">INDEX(OFFSET(_summary!$T$26,0,MATCH(MID(CELL("filename",$A$1),FIND("]",CELL("filename",$A$1))+1,255),_summary!$U$25:$AI$25,0),140,1),MATCH($A74,_summary!$U$26:$U$54,0))</f>
        <v>#N/A</v>
      </c>
      <c r="H74" s="112" t="e">
        <f t="shared" ca="1" si="70"/>
        <v>#N/A</v>
      </c>
      <c r="I74" s="112" t="e">
        <f t="shared" ca="1" si="70"/>
        <v>#N/A</v>
      </c>
      <c r="J74" s="112" t="e">
        <f t="shared" ca="1" si="70"/>
        <v>#N/A</v>
      </c>
      <c r="K74" s="112" t="e">
        <f t="shared" ca="1" si="70"/>
        <v>#N/A</v>
      </c>
      <c r="L74" s="112" t="e">
        <f t="shared" ca="1" si="70"/>
        <v>#N/A</v>
      </c>
      <c r="M74" s="111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25">
      <c r="A75" t="s">
        <v>23</v>
      </c>
      <c r="B75">
        <f t="shared" si="30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 t="e">
        <f t="shared" ref="E75:F75" ca="1" si="78">D75-(D75-$G75)/($G$1-D$1)</f>
        <v>#N/A</v>
      </c>
      <c r="F75" s="114" t="e">
        <f t="shared" ca="1" si="78"/>
        <v>#N/A</v>
      </c>
      <c r="G75" s="111" t="e">
        <f ca="1">INDEX(OFFSET(_summary!$T$26,0,MATCH(MID(CELL("filename",$A$1),FIND("]",CELL("filename",$A$1))+1,255),_summary!$U$25:$AI$25,0),140,1),MATCH($A75,_summary!$U$26:$U$54,0))</f>
        <v>#N/A</v>
      </c>
      <c r="H75" s="112" t="e">
        <f t="shared" ca="1" si="70"/>
        <v>#N/A</v>
      </c>
      <c r="I75" s="112" t="e">
        <f t="shared" ca="1" si="70"/>
        <v>#N/A</v>
      </c>
      <c r="J75" s="112" t="e">
        <f t="shared" ca="1" si="70"/>
        <v>#N/A</v>
      </c>
      <c r="K75" s="112" t="e">
        <f t="shared" ca="1" si="70"/>
        <v>#N/A</v>
      </c>
      <c r="L75" s="112" t="e">
        <f t="shared" ca="1" si="70"/>
        <v>#N/A</v>
      </c>
      <c r="M75" s="111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25">
      <c r="A76" t="s">
        <v>24</v>
      </c>
      <c r="B76">
        <f t="shared" si="30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 t="e">
        <f t="shared" ref="E76:F76" ca="1" si="79">D76-(D76-$G76)/($G$1-D$1)</f>
        <v>#N/A</v>
      </c>
      <c r="F76" s="114" t="e">
        <f t="shared" ca="1" si="79"/>
        <v>#N/A</v>
      </c>
      <c r="G76" s="111" t="e">
        <f ca="1">INDEX(OFFSET(_summary!$T$26,0,MATCH(MID(CELL("filename",$A$1),FIND("]",CELL("filename",$A$1))+1,255),_summary!$U$25:$AI$25,0),140,1),MATCH($A76,_summary!$U$26:$U$54,0))</f>
        <v>#N/A</v>
      </c>
      <c r="H76" s="112" t="e">
        <f t="shared" ca="1" si="70"/>
        <v>#N/A</v>
      </c>
      <c r="I76" s="112" t="e">
        <f t="shared" ca="1" si="70"/>
        <v>#N/A</v>
      </c>
      <c r="J76" s="112" t="e">
        <f t="shared" ca="1" si="70"/>
        <v>#N/A</v>
      </c>
      <c r="K76" s="112" t="e">
        <f t="shared" ca="1" si="70"/>
        <v>#N/A</v>
      </c>
      <c r="L76" s="112" t="e">
        <f t="shared" ca="1" si="70"/>
        <v>#N/A</v>
      </c>
      <c r="M76" s="111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25">
      <c r="A77" t="s">
        <v>27</v>
      </c>
      <c r="B77">
        <f t="shared" si="30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 t="e">
        <f t="shared" ref="E77:F77" ca="1" si="80">D77-(D77-$G77)/($G$1-D$1)</f>
        <v>#N/A</v>
      </c>
      <c r="F77" s="114" t="e">
        <f t="shared" ca="1" si="80"/>
        <v>#N/A</v>
      </c>
      <c r="G77" s="111" t="e">
        <f ca="1">INDEX(OFFSET(_summary!$T$26,0,MATCH(MID(CELL("filename",$A$1),FIND("]",CELL("filename",$A$1))+1,255),_summary!$U$25:$AI$25,0),140,1),MATCH($A77,_summary!$U$26:$U$54,0))</f>
        <v>#N/A</v>
      </c>
      <c r="H77" s="112" t="e">
        <f t="shared" ca="1" si="70"/>
        <v>#N/A</v>
      </c>
      <c r="I77" s="112" t="e">
        <f t="shared" ca="1" si="70"/>
        <v>#N/A</v>
      </c>
      <c r="J77" s="112" t="e">
        <f t="shared" ca="1" si="70"/>
        <v>#N/A</v>
      </c>
      <c r="K77" s="112" t="e">
        <f t="shared" ca="1" si="70"/>
        <v>#N/A</v>
      </c>
      <c r="L77" s="112" t="e">
        <f t="shared" ca="1" si="70"/>
        <v>#N/A</v>
      </c>
      <c r="M77" s="111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25">
      <c r="A78" t="s">
        <v>29</v>
      </c>
      <c r="B78">
        <f t="shared" si="30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 t="e">
        <f t="shared" ref="E78:F78" ca="1" si="81">D78-(D78-$G78)/($G$1-D$1)</f>
        <v>#N/A</v>
      </c>
      <c r="F78" s="114" t="e">
        <f t="shared" ca="1" si="81"/>
        <v>#N/A</v>
      </c>
      <c r="G78" s="111" t="e">
        <f ca="1">INDEX(OFFSET(_summary!$T$26,0,MATCH(MID(CELL("filename",$A$1),FIND("]",CELL("filename",$A$1))+1,255),_summary!$U$25:$AI$25,0),140,1),MATCH($A78,_summary!$U$26:$U$54,0))</f>
        <v>#N/A</v>
      </c>
      <c r="H78" s="112" t="e">
        <f t="shared" ca="1" si="70"/>
        <v>#N/A</v>
      </c>
      <c r="I78" s="112" t="e">
        <f t="shared" ca="1" si="70"/>
        <v>#N/A</v>
      </c>
      <c r="J78" s="112" t="e">
        <f t="shared" ca="1" si="70"/>
        <v>#N/A</v>
      </c>
      <c r="K78" s="112" t="e">
        <f t="shared" ca="1" si="70"/>
        <v>#N/A</v>
      </c>
      <c r="L78" s="112" t="e">
        <f t="shared" ca="1" si="70"/>
        <v>#N/A</v>
      </c>
      <c r="M78" s="111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25">
      <c r="A79" t="s">
        <v>8</v>
      </c>
      <c r="B79">
        <f t="shared" si="30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 t="e">
        <f t="shared" ref="E79:F79" ca="1" si="82">D79-(D79-$G79)/($G$1-D$1)</f>
        <v>#N/A</v>
      </c>
      <c r="F79" s="114" t="e">
        <f t="shared" ca="1" si="82"/>
        <v>#N/A</v>
      </c>
      <c r="G79" s="111" t="e">
        <f ca="1">INDEX(OFFSET(_summary!$T$26,0,MATCH(MID(CELL("filename",$A$1),FIND("]",CELL("filename",$A$1))+1,255),_summary!$U$25:$AI$25,0),140,1),MATCH($A79,_summary!$U$26:$U$54,0))</f>
        <v>#N/A</v>
      </c>
      <c r="H79" s="112" t="e">
        <f t="shared" ca="1" si="70"/>
        <v>#N/A</v>
      </c>
      <c r="I79" s="112" t="e">
        <f t="shared" ca="1" si="70"/>
        <v>#N/A</v>
      </c>
      <c r="J79" s="112" t="e">
        <f t="shared" ca="1" si="70"/>
        <v>#N/A</v>
      </c>
      <c r="K79" s="112" t="e">
        <f t="shared" ca="1" si="70"/>
        <v>#N/A</v>
      </c>
      <c r="L79" s="112" t="e">
        <f t="shared" ca="1" si="70"/>
        <v>#N/A</v>
      </c>
      <c r="M79" s="111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25">
      <c r="A80" t="s">
        <v>6</v>
      </c>
      <c r="B80">
        <f t="shared" si="30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 t="e">
        <f t="shared" ref="E80:F80" ca="1" si="83">D80-(D80-$G80)/($G$1-D$1)</f>
        <v>#N/A</v>
      </c>
      <c r="F80" s="114" t="e">
        <f t="shared" ca="1" si="83"/>
        <v>#N/A</v>
      </c>
      <c r="G80" s="111" t="e">
        <f ca="1">INDEX(OFFSET(_summary!$T$26,0,MATCH(MID(CELL("filename",$A$1),FIND("]",CELL("filename",$A$1))+1,255),_summary!$U$25:$AI$25,0),140,1),MATCH($A80,_summary!$U$26:$U$54,0))</f>
        <v>#N/A</v>
      </c>
      <c r="H80" s="112" t="e">
        <f t="shared" ca="1" si="70"/>
        <v>#N/A</v>
      </c>
      <c r="I80" s="112" t="e">
        <f t="shared" ca="1" si="70"/>
        <v>#N/A</v>
      </c>
      <c r="J80" s="112" t="e">
        <f t="shared" ca="1" si="70"/>
        <v>#N/A</v>
      </c>
      <c r="K80" s="112" t="e">
        <f t="shared" ca="1" si="70"/>
        <v>#N/A</v>
      </c>
      <c r="L80" s="112" t="e">
        <f t="shared" ca="1" si="70"/>
        <v>#N/A</v>
      </c>
      <c r="M80" s="111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25">
      <c r="A81" t="s">
        <v>21</v>
      </c>
      <c r="B81">
        <f t="shared" si="30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 t="e">
        <f t="shared" ref="E81:F81" ca="1" si="84">D81-(D81-$G81)/($G$1-D$1)</f>
        <v>#N/A</v>
      </c>
      <c r="F81" s="114" t="e">
        <f t="shared" ca="1" si="84"/>
        <v>#N/A</v>
      </c>
      <c r="G81" s="111" t="e">
        <f ca="1">INDEX(OFFSET(_summary!$T$26,0,MATCH(MID(CELL("filename",$A$1),FIND("]",CELL("filename",$A$1))+1,255),_summary!$U$25:$AI$25,0),140,1),MATCH($A81,_summary!$U$26:$U$54,0))</f>
        <v>#N/A</v>
      </c>
      <c r="H81" s="112" t="e">
        <f t="shared" ca="1" si="70"/>
        <v>#N/A</v>
      </c>
      <c r="I81" s="112" t="e">
        <f t="shared" ca="1" si="70"/>
        <v>#N/A</v>
      </c>
      <c r="J81" s="112" t="e">
        <f t="shared" ca="1" si="70"/>
        <v>#N/A</v>
      </c>
      <c r="K81" s="112" t="e">
        <f t="shared" ca="1" si="70"/>
        <v>#N/A</v>
      </c>
      <c r="L81" s="112" t="e">
        <f t="shared" ca="1" si="70"/>
        <v>#N/A</v>
      </c>
      <c r="M81" s="111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25">
      <c r="A82" t="s">
        <v>10</v>
      </c>
      <c r="B82">
        <f t="shared" si="30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 t="e">
        <f t="shared" ref="E82:F82" ca="1" si="85">D82-(D82-$G82)/($G$1-D$1)</f>
        <v>#N/A</v>
      </c>
      <c r="F82" s="114" t="e">
        <f t="shared" ca="1" si="85"/>
        <v>#N/A</v>
      </c>
      <c r="G82" s="111" t="e">
        <f ca="1">INDEX(OFFSET(_summary!$T$26,0,MATCH(MID(CELL("filename",$A$1),FIND("]",CELL("filename",$A$1))+1,255),_summary!$U$25:$AI$25,0),140,1),MATCH($A82,_summary!$U$26:$U$54,0))</f>
        <v>#N/A</v>
      </c>
      <c r="H82" s="112" t="e">
        <f t="shared" ca="1" si="70"/>
        <v>#N/A</v>
      </c>
      <c r="I82" s="112" t="e">
        <f t="shared" ca="1" si="70"/>
        <v>#N/A</v>
      </c>
      <c r="J82" s="112" t="e">
        <f t="shared" ca="1" si="70"/>
        <v>#N/A</v>
      </c>
      <c r="K82" s="112" t="e">
        <f t="shared" ca="1" si="70"/>
        <v>#N/A</v>
      </c>
      <c r="L82" s="112" t="e">
        <f t="shared" ca="1" si="70"/>
        <v>#N/A</v>
      </c>
      <c r="M82" s="111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25">
      <c r="A83" t="s">
        <v>20</v>
      </c>
      <c r="B83">
        <f t="shared" si="30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 t="e">
        <f t="shared" ref="E83:F83" ca="1" si="86">D83-(D83-$G83)/($G$1-D$1)</f>
        <v>#N/A</v>
      </c>
      <c r="F83" s="114" t="e">
        <f t="shared" ca="1" si="86"/>
        <v>#N/A</v>
      </c>
      <c r="G83" s="111" t="e">
        <f ca="1">INDEX(OFFSET(_summary!$T$26,0,MATCH(MID(CELL("filename",$A$1),FIND("]",CELL("filename",$A$1))+1,255),_summary!$U$25:$AI$25,0),140,1),MATCH($A83,_summary!$U$26:$U$54,0))</f>
        <v>#N/A</v>
      </c>
      <c r="H83" s="112" t="e">
        <f t="shared" ref="H83:L98" ca="1" si="87">G83-5*(G83-$M83)/($M$1-G$1)</f>
        <v>#N/A</v>
      </c>
      <c r="I83" s="112" t="e">
        <f t="shared" ca="1" si="87"/>
        <v>#N/A</v>
      </c>
      <c r="J83" s="112" t="e">
        <f t="shared" ca="1" si="87"/>
        <v>#N/A</v>
      </c>
      <c r="K83" s="112" t="e">
        <f t="shared" ca="1" si="87"/>
        <v>#N/A</v>
      </c>
      <c r="L83" s="112" t="e">
        <f t="shared" ca="1" si="87"/>
        <v>#N/A</v>
      </c>
      <c r="M83" s="111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25">
      <c r="A84" t="s">
        <v>26</v>
      </c>
      <c r="B84">
        <f t="shared" si="30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 t="e">
        <f t="shared" ref="E84:F84" ca="1" si="88">D84-(D84-$G84)/($G$1-D$1)</f>
        <v>#N/A</v>
      </c>
      <c r="F84" s="114" t="e">
        <f t="shared" ca="1" si="88"/>
        <v>#N/A</v>
      </c>
      <c r="G84" s="111" t="e">
        <f ca="1">INDEX(OFFSET(_summary!$T$26,0,MATCH(MID(CELL("filename",$A$1),FIND("]",CELL("filename",$A$1))+1,255),_summary!$U$25:$AI$25,0),140,1),MATCH($A84,_summary!$U$26:$U$54,0))</f>
        <v>#N/A</v>
      </c>
      <c r="H84" s="112" t="e">
        <f t="shared" ca="1" si="87"/>
        <v>#N/A</v>
      </c>
      <c r="I84" s="112" t="e">
        <f t="shared" ca="1" si="87"/>
        <v>#N/A</v>
      </c>
      <c r="J84" s="112" t="e">
        <f t="shared" ca="1" si="87"/>
        <v>#N/A</v>
      </c>
      <c r="K84" s="112" t="e">
        <f t="shared" ca="1" si="87"/>
        <v>#N/A</v>
      </c>
      <c r="L84" s="112" t="e">
        <f t="shared" ca="1" si="87"/>
        <v>#N/A</v>
      </c>
      <c r="M84" s="111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25">
      <c r="A85" t="s">
        <v>7</v>
      </c>
      <c r="B85">
        <f t="shared" si="30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 t="e">
        <f t="shared" ref="E85:F85" ca="1" si="89">D85-(D85-$G85)/($G$1-D$1)</f>
        <v>#N/A</v>
      </c>
      <c r="F85" s="114" t="e">
        <f t="shared" ca="1" si="89"/>
        <v>#N/A</v>
      </c>
      <c r="G85" s="111" t="e">
        <f ca="1">INDEX(OFFSET(_summary!$T$26,0,MATCH(MID(CELL("filename",$A$1),FIND("]",CELL("filename",$A$1))+1,255),_summary!$U$25:$AI$25,0),140,1),MATCH($A85,_summary!$U$26:$U$54,0))</f>
        <v>#N/A</v>
      </c>
      <c r="H85" s="112" t="e">
        <f t="shared" ca="1" si="87"/>
        <v>#N/A</v>
      </c>
      <c r="I85" s="112" t="e">
        <f t="shared" ca="1" si="87"/>
        <v>#N/A</v>
      </c>
      <c r="J85" s="112" t="e">
        <f t="shared" ca="1" si="87"/>
        <v>#N/A</v>
      </c>
      <c r="K85" s="112" t="e">
        <f t="shared" ca="1" si="87"/>
        <v>#N/A</v>
      </c>
      <c r="L85" s="112" t="e">
        <f t="shared" ca="1" si="87"/>
        <v>#N/A</v>
      </c>
      <c r="M85" s="111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25">
      <c r="A86" t="s">
        <v>9</v>
      </c>
      <c r="B86">
        <f t="shared" si="30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 t="e">
        <f t="shared" ref="E86:F86" ca="1" si="90">D86-(D86-$G86)/($G$1-D$1)</f>
        <v>#N/A</v>
      </c>
      <c r="F86" s="114" t="e">
        <f t="shared" ca="1" si="90"/>
        <v>#N/A</v>
      </c>
      <c r="G86" s="111" t="e">
        <f ca="1">INDEX(OFFSET(_summary!$T$26,0,MATCH(MID(CELL("filename",$A$1),FIND("]",CELL("filename",$A$1))+1,255),_summary!$U$25:$AI$25,0),140,1),MATCH($A86,_summary!$U$26:$U$54,0))</f>
        <v>#N/A</v>
      </c>
      <c r="H86" s="112" t="e">
        <f t="shared" ca="1" si="87"/>
        <v>#N/A</v>
      </c>
      <c r="I86" s="112" t="e">
        <f t="shared" ca="1" si="87"/>
        <v>#N/A</v>
      </c>
      <c r="J86" s="112" t="e">
        <f t="shared" ca="1" si="87"/>
        <v>#N/A</v>
      </c>
      <c r="K86" s="112" t="e">
        <f t="shared" ca="1" si="87"/>
        <v>#N/A</v>
      </c>
      <c r="L86" s="112" t="e">
        <f t="shared" ca="1" si="87"/>
        <v>#N/A</v>
      </c>
      <c r="M86" s="111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25">
      <c r="A87" t="s">
        <v>14</v>
      </c>
      <c r="B87">
        <f t="shared" si="30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 t="e">
        <f t="shared" ref="E87:F87" ca="1" si="91">D87-(D87-$G87)/($G$1-D$1)</f>
        <v>#N/A</v>
      </c>
      <c r="F87" s="114" t="e">
        <f t="shared" ca="1" si="91"/>
        <v>#N/A</v>
      </c>
      <c r="G87" s="111" t="e">
        <f ca="1">INDEX(OFFSET(_summary!$T$26,0,MATCH(MID(CELL("filename",$A$1),FIND("]",CELL("filename",$A$1))+1,255),_summary!$U$25:$AI$25,0),140,1),MATCH($A87,_summary!$U$26:$U$54,0))</f>
        <v>#N/A</v>
      </c>
      <c r="H87" s="112" t="e">
        <f t="shared" ca="1" si="87"/>
        <v>#N/A</v>
      </c>
      <c r="I87" s="112" t="e">
        <f t="shared" ca="1" si="87"/>
        <v>#N/A</v>
      </c>
      <c r="J87" s="112" t="e">
        <f t="shared" ca="1" si="87"/>
        <v>#N/A</v>
      </c>
      <c r="K87" s="112" t="e">
        <f t="shared" ca="1" si="87"/>
        <v>#N/A</v>
      </c>
      <c r="L87" s="112" t="e">
        <f t="shared" ca="1" si="87"/>
        <v>#N/A</v>
      </c>
      <c r="M87" s="111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25">
      <c r="A88" t="s">
        <v>4</v>
      </c>
      <c r="B88">
        <f t="shared" si="30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 t="e">
        <f t="shared" ref="E88:F88" ca="1" si="92">D88-(D88-$G88)/($G$1-D$1)</f>
        <v>#N/A</v>
      </c>
      <c r="F88" s="114" t="e">
        <f t="shared" ca="1" si="92"/>
        <v>#N/A</v>
      </c>
      <c r="G88" s="111" t="e">
        <f ca="1">INDEX(OFFSET(_summary!$T$26,0,MATCH(MID(CELL("filename",$A$1),FIND("]",CELL("filename",$A$1))+1,255),_summary!$U$25:$AI$25,0),140,1),MATCH($A88,_summary!$U$26:$U$54,0))</f>
        <v>#N/A</v>
      </c>
      <c r="H88" s="112" t="e">
        <f t="shared" ca="1" si="87"/>
        <v>#N/A</v>
      </c>
      <c r="I88" s="112" t="e">
        <f t="shared" ca="1" si="87"/>
        <v>#N/A</v>
      </c>
      <c r="J88" s="112" t="e">
        <f t="shared" ca="1" si="87"/>
        <v>#N/A</v>
      </c>
      <c r="K88" s="112" t="e">
        <f t="shared" ca="1" si="87"/>
        <v>#N/A</v>
      </c>
      <c r="L88" s="112" t="e">
        <f t="shared" ca="1" si="87"/>
        <v>#N/A</v>
      </c>
      <c r="M88" s="111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25">
      <c r="A89" t="s">
        <v>12</v>
      </c>
      <c r="B89">
        <f t="shared" si="30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 t="e">
        <f t="shared" ref="E89:F89" ca="1" si="93">D89-(D89-$G89)/($G$1-D$1)</f>
        <v>#N/A</v>
      </c>
      <c r="F89" s="114" t="e">
        <f t="shared" ca="1" si="93"/>
        <v>#N/A</v>
      </c>
      <c r="G89" s="111" t="e">
        <f ca="1">INDEX(OFFSET(_summary!$T$26,0,MATCH(MID(CELL("filename",$A$1),FIND("]",CELL("filename",$A$1))+1,255),_summary!$U$25:$AI$25,0),140,1),MATCH($A89,_summary!$U$26:$U$54,0))</f>
        <v>#N/A</v>
      </c>
      <c r="H89" s="112" t="e">
        <f t="shared" ca="1" si="87"/>
        <v>#N/A</v>
      </c>
      <c r="I89" s="112" t="e">
        <f t="shared" ca="1" si="87"/>
        <v>#N/A</v>
      </c>
      <c r="J89" s="112" t="e">
        <f t="shared" ca="1" si="87"/>
        <v>#N/A</v>
      </c>
      <c r="K89" s="112" t="e">
        <f t="shared" ca="1" si="87"/>
        <v>#N/A</v>
      </c>
      <c r="L89" s="112" t="e">
        <f t="shared" ca="1" si="87"/>
        <v>#N/A</v>
      </c>
      <c r="M89" s="111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25">
      <c r="A90" t="s">
        <v>1</v>
      </c>
      <c r="B90">
        <f t="shared" si="30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 t="e">
        <f t="shared" ref="E90:F90" ca="1" si="94">D90-(D90-$G90)/($G$1-D$1)</f>
        <v>#N/A</v>
      </c>
      <c r="F90" s="114" t="e">
        <f t="shared" ca="1" si="94"/>
        <v>#N/A</v>
      </c>
      <c r="G90" s="111" t="e">
        <f ca="1">INDEX(OFFSET(_summary!$T$26,0,MATCH(MID(CELL("filename",$A$1),FIND("]",CELL("filename",$A$1))+1,255),_summary!$U$25:$AI$25,0),140,1),MATCH($A90,_summary!$U$26:$U$54,0))</f>
        <v>#N/A</v>
      </c>
      <c r="H90" s="112" t="e">
        <f t="shared" ca="1" si="87"/>
        <v>#N/A</v>
      </c>
      <c r="I90" s="112" t="e">
        <f t="shared" ca="1" si="87"/>
        <v>#N/A</v>
      </c>
      <c r="J90" s="112" t="e">
        <f t="shared" ca="1" si="87"/>
        <v>#N/A</v>
      </c>
      <c r="K90" s="112" t="e">
        <f t="shared" ca="1" si="87"/>
        <v>#N/A</v>
      </c>
      <c r="L90" s="112" t="e">
        <f t="shared" ca="1" si="87"/>
        <v>#N/A</v>
      </c>
      <c r="M90" s="111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25">
      <c r="A91" t="s">
        <v>19</v>
      </c>
      <c r="B91">
        <f t="shared" si="30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 t="e">
        <f t="shared" ref="E91:F91" ca="1" si="95">D91-(D91-$G91)/($G$1-D$1)</f>
        <v>#N/A</v>
      </c>
      <c r="F91" s="114" t="e">
        <f t="shared" ca="1" si="95"/>
        <v>#N/A</v>
      </c>
      <c r="G91" s="111" t="e">
        <f ca="1">INDEX(OFFSET(_summary!$T$26,0,MATCH(MID(CELL("filename",$A$1),FIND("]",CELL("filename",$A$1))+1,255),_summary!$U$25:$AI$25,0),140,1),MATCH($A91,_summary!$U$26:$U$54,0))</f>
        <v>#N/A</v>
      </c>
      <c r="H91" s="112" t="e">
        <f t="shared" ca="1" si="87"/>
        <v>#N/A</v>
      </c>
      <c r="I91" s="112" t="e">
        <f t="shared" ca="1" si="87"/>
        <v>#N/A</v>
      </c>
      <c r="J91" s="112" t="e">
        <f t="shared" ca="1" si="87"/>
        <v>#N/A</v>
      </c>
      <c r="K91" s="112" t="e">
        <f t="shared" ca="1" si="87"/>
        <v>#N/A</v>
      </c>
      <c r="L91" s="112" t="e">
        <f t="shared" ca="1" si="87"/>
        <v>#N/A</v>
      </c>
      <c r="M91" s="111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25">
      <c r="A92" t="s">
        <v>22</v>
      </c>
      <c r="B92">
        <f t="shared" si="30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 t="e">
        <f t="shared" ref="E92:F92" ca="1" si="96">D92-(D92-$G92)/($G$1-D$1)</f>
        <v>#N/A</v>
      </c>
      <c r="F92" s="114" t="e">
        <f t="shared" ca="1" si="96"/>
        <v>#N/A</v>
      </c>
      <c r="G92" s="111" t="e">
        <f ca="1">INDEX(OFFSET(_summary!$T$26,0,MATCH(MID(CELL("filename",$A$1),FIND("]",CELL("filename",$A$1))+1,255),_summary!$U$25:$AI$25,0),140,1),MATCH($A92,_summary!$U$26:$U$54,0))</f>
        <v>#N/A</v>
      </c>
      <c r="H92" s="112" t="e">
        <f t="shared" ca="1" si="87"/>
        <v>#N/A</v>
      </c>
      <c r="I92" s="112" t="e">
        <f t="shared" ca="1" si="87"/>
        <v>#N/A</v>
      </c>
      <c r="J92" s="112" t="e">
        <f t="shared" ca="1" si="87"/>
        <v>#N/A</v>
      </c>
      <c r="K92" s="112" t="e">
        <f t="shared" ca="1" si="87"/>
        <v>#N/A</v>
      </c>
      <c r="L92" s="112" t="e">
        <f t="shared" ca="1" si="87"/>
        <v>#N/A</v>
      </c>
      <c r="M92" s="111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25">
      <c r="A93" t="s">
        <v>28</v>
      </c>
      <c r="B93">
        <f t="shared" si="30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 t="e">
        <f t="shared" ref="E93:F93" ca="1" si="97">D93-(D93-$G93)/($G$1-D$1)</f>
        <v>#N/A</v>
      </c>
      <c r="F93" s="114" t="e">
        <f t="shared" ca="1" si="97"/>
        <v>#N/A</v>
      </c>
      <c r="G93" s="111" t="e">
        <f ca="1">INDEX(OFFSET(_summary!$T$26,0,MATCH(MID(CELL("filename",$A$1),FIND("]",CELL("filename",$A$1))+1,255),_summary!$U$25:$AI$25,0),140,1),MATCH($A93,_summary!$U$26:$U$54,0))</f>
        <v>#N/A</v>
      </c>
      <c r="H93" s="112" t="e">
        <f t="shared" ca="1" si="87"/>
        <v>#N/A</v>
      </c>
      <c r="I93" s="112" t="e">
        <f t="shared" ca="1" si="87"/>
        <v>#N/A</v>
      </c>
      <c r="J93" s="112" t="e">
        <f t="shared" ca="1" si="87"/>
        <v>#N/A</v>
      </c>
      <c r="K93" s="112" t="e">
        <f t="shared" ca="1" si="87"/>
        <v>#N/A</v>
      </c>
      <c r="L93" s="112" t="e">
        <f t="shared" ca="1" si="87"/>
        <v>#N/A</v>
      </c>
      <c r="M93" s="111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25">
      <c r="A94" t="s">
        <v>13</v>
      </c>
      <c r="B94">
        <f t="shared" si="30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 t="e">
        <f t="shared" ref="E94:F94" ca="1" si="98">D94-(D94-$G94)/($G$1-D$1)</f>
        <v>#N/A</v>
      </c>
      <c r="F94" s="114" t="e">
        <f t="shared" ca="1" si="98"/>
        <v>#N/A</v>
      </c>
      <c r="G94" s="111" t="e">
        <f ca="1">INDEX(OFFSET(_summary!$T$26,0,MATCH(MID(CELL("filename",$A$1),FIND("]",CELL("filename",$A$1))+1,255),_summary!$U$25:$AI$25,0),140,1),MATCH($A94,_summary!$U$26:$U$54,0))</f>
        <v>#N/A</v>
      </c>
      <c r="H94" s="112" t="e">
        <f t="shared" ca="1" si="87"/>
        <v>#N/A</v>
      </c>
      <c r="I94" s="112" t="e">
        <f t="shared" ca="1" si="87"/>
        <v>#N/A</v>
      </c>
      <c r="J94" s="112" t="e">
        <f t="shared" ca="1" si="87"/>
        <v>#N/A</v>
      </c>
      <c r="K94" s="112" t="e">
        <f t="shared" ca="1" si="87"/>
        <v>#N/A</v>
      </c>
      <c r="L94" s="112" t="e">
        <f t="shared" ca="1" si="87"/>
        <v>#N/A</v>
      </c>
      <c r="M94" s="111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25">
      <c r="A95" t="s">
        <v>17</v>
      </c>
      <c r="B95">
        <f t="shared" ref="B95:B117" si="99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 t="e">
        <f t="shared" ref="E95:F95" ca="1" si="100">D95-(D95-$G95)/($G$1-D$1)</f>
        <v>#N/A</v>
      </c>
      <c r="F95" s="114" t="e">
        <f t="shared" ca="1" si="100"/>
        <v>#N/A</v>
      </c>
      <c r="G95" s="111" t="e">
        <f ca="1">INDEX(OFFSET(_summary!$T$26,0,MATCH(MID(CELL("filename",$A$1),FIND("]",CELL("filename",$A$1))+1,255),_summary!$U$25:$AI$25,0),140,1),MATCH($A95,_summary!$U$26:$U$54,0))</f>
        <v>#N/A</v>
      </c>
      <c r="H95" s="112" t="e">
        <f t="shared" ca="1" si="87"/>
        <v>#N/A</v>
      </c>
      <c r="I95" s="112" t="e">
        <f t="shared" ca="1" si="87"/>
        <v>#N/A</v>
      </c>
      <c r="J95" s="112" t="e">
        <f t="shared" ca="1" si="87"/>
        <v>#N/A</v>
      </c>
      <c r="K95" s="112" t="e">
        <f t="shared" ca="1" si="87"/>
        <v>#N/A</v>
      </c>
      <c r="L95" s="112" t="e">
        <f t="shared" ca="1" si="87"/>
        <v>#N/A</v>
      </c>
      <c r="M95" s="111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25">
      <c r="A96" t="s">
        <v>25</v>
      </c>
      <c r="B96">
        <f t="shared" si="99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 t="e">
        <f t="shared" ref="E96:F96" ca="1" si="101">D96-(D96-$G96)/($G$1-D$1)</f>
        <v>#N/A</v>
      </c>
      <c r="F96" s="114" t="e">
        <f t="shared" ca="1" si="101"/>
        <v>#N/A</v>
      </c>
      <c r="G96" s="111" t="e">
        <f ca="1">INDEX(OFFSET(_summary!$T$26,0,MATCH(MID(CELL("filename",$A$1),FIND("]",CELL("filename",$A$1))+1,255),_summary!$U$25:$AI$25,0),140,1),MATCH($A96,_summary!$U$26:$U$54,0))</f>
        <v>#N/A</v>
      </c>
      <c r="H96" s="112" t="e">
        <f t="shared" ca="1" si="87"/>
        <v>#N/A</v>
      </c>
      <c r="I96" s="112" t="e">
        <f t="shared" ca="1" si="87"/>
        <v>#N/A</v>
      </c>
      <c r="J96" s="112" t="e">
        <f t="shared" ca="1" si="87"/>
        <v>#N/A</v>
      </c>
      <c r="K96" s="112" t="e">
        <f t="shared" ca="1" si="87"/>
        <v>#N/A</v>
      </c>
      <c r="L96" s="112" t="e">
        <f t="shared" ca="1" si="87"/>
        <v>#N/A</v>
      </c>
      <c r="M96" s="111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25">
      <c r="A97" t="s">
        <v>11</v>
      </c>
      <c r="B97">
        <f t="shared" si="99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 t="e">
        <f t="shared" ref="E97:F97" ca="1" si="102">D97-(D97-$G97)/($G$1-D$1)</f>
        <v>#N/A</v>
      </c>
      <c r="F97" s="114" t="e">
        <f t="shared" ca="1" si="102"/>
        <v>#N/A</v>
      </c>
      <c r="G97" s="111" t="e">
        <f ca="1">INDEX(OFFSET(_summary!$T$26,0,MATCH(MID(CELL("filename",$A$1),FIND("]",CELL("filename",$A$1))+1,255),_summary!$U$25:$AI$25,0),140,1),MATCH($A97,_summary!$U$26:$U$54,0))</f>
        <v>#N/A</v>
      </c>
      <c r="H97" s="112" t="e">
        <f t="shared" ca="1" si="87"/>
        <v>#N/A</v>
      </c>
      <c r="I97" s="112" t="e">
        <f t="shared" ca="1" si="87"/>
        <v>#N/A</v>
      </c>
      <c r="J97" s="112" t="e">
        <f t="shared" ca="1" si="87"/>
        <v>#N/A</v>
      </c>
      <c r="K97" s="112" t="e">
        <f t="shared" ca="1" si="87"/>
        <v>#N/A</v>
      </c>
      <c r="L97" s="112" t="e">
        <f t="shared" ca="1" si="87"/>
        <v>#N/A</v>
      </c>
      <c r="M97" s="111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25">
      <c r="A98" t="s">
        <v>3</v>
      </c>
      <c r="B98">
        <f t="shared" si="99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 t="e">
        <f t="shared" ref="E98:F98" ca="1" si="103">D98-(D98-$G98)/($G$1-D$1)</f>
        <v>#N/A</v>
      </c>
      <c r="F98" s="114" t="e">
        <f t="shared" ca="1" si="103"/>
        <v>#N/A</v>
      </c>
      <c r="G98" s="111" t="e">
        <f ca="1">INDEX(OFFSET(_summary!$T$26,0,MATCH(MID(CELL("filename",$A$1),FIND("]",CELL("filename",$A$1))+1,255),_summary!$U$25:$AI$25,0),140,1),MATCH($A98,_summary!$U$26:$U$54,0))</f>
        <v>#N/A</v>
      </c>
      <c r="H98" s="112" t="e">
        <f t="shared" ca="1" si="87"/>
        <v>#N/A</v>
      </c>
      <c r="I98" s="112" t="e">
        <f t="shared" ca="1" si="87"/>
        <v>#N/A</v>
      </c>
      <c r="J98" s="112" t="e">
        <f t="shared" ca="1" si="87"/>
        <v>#N/A</v>
      </c>
      <c r="K98" s="112" t="e">
        <f t="shared" ca="1" si="87"/>
        <v>#N/A</v>
      </c>
      <c r="L98" s="112" t="e">
        <f t="shared" ca="1" si="87"/>
        <v>#N/A</v>
      </c>
      <c r="M98" s="111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25">
      <c r="A99" t="s">
        <v>2</v>
      </c>
      <c r="B99">
        <f t="shared" si="99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 t="e">
        <f t="shared" ref="E99:F99" ca="1" si="104">D99-(D99-$G99)/($G$1-D$1)</f>
        <v>#N/A</v>
      </c>
      <c r="F99" s="114" t="e">
        <f t="shared" ca="1" si="104"/>
        <v>#N/A</v>
      </c>
      <c r="G99" s="111" t="e">
        <f ca="1">INDEX(OFFSET(_summary!$T$26,0,MATCH(MID(CELL("filename",$A$1),FIND("]",CELL("filename",$A$1))+1,255),_summary!$U$25:$AI$25,0),140,1),MATCH($A99,_summary!$U$26:$U$54,0))</f>
        <v>#N/A</v>
      </c>
      <c r="H99" s="112" t="e">
        <f t="shared" ref="H99:L114" ca="1" si="105">G99-5*(G99-$M99)/($M$1-G$1)</f>
        <v>#N/A</v>
      </c>
      <c r="I99" s="112" t="e">
        <f t="shared" ca="1" si="105"/>
        <v>#N/A</v>
      </c>
      <c r="J99" s="112" t="e">
        <f t="shared" ca="1" si="105"/>
        <v>#N/A</v>
      </c>
      <c r="K99" s="112" t="e">
        <f t="shared" ca="1" si="105"/>
        <v>#N/A</v>
      </c>
      <c r="L99" s="112" t="e">
        <f t="shared" ca="1" si="105"/>
        <v>#N/A</v>
      </c>
      <c r="M99" s="111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25">
      <c r="A100" t="s">
        <v>16</v>
      </c>
      <c r="B100">
        <f t="shared" si="99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 t="e">
        <f t="shared" ref="E100:F100" ca="1" si="106">D100-(D100-$G100)/($G$1-D$1)</f>
        <v>#N/A</v>
      </c>
      <c r="F100" s="114" t="e">
        <f t="shared" ca="1" si="106"/>
        <v>#N/A</v>
      </c>
      <c r="G100" s="111" t="e">
        <f ca="1">INDEX(OFFSET(_summary!$T$26,0,MATCH(MID(CELL("filename",$A$1),FIND("]",CELL("filename",$A$1))+1,255),_summary!$U$25:$AI$25,0),140,1),MATCH($A100,_summary!$U$26:$U$54,0))</f>
        <v>#N/A</v>
      </c>
      <c r="H100" s="112" t="e">
        <f t="shared" ca="1" si="105"/>
        <v>#N/A</v>
      </c>
      <c r="I100" s="112" t="e">
        <f t="shared" ca="1" si="105"/>
        <v>#N/A</v>
      </c>
      <c r="J100" s="112" t="e">
        <f t="shared" ca="1" si="105"/>
        <v>#N/A</v>
      </c>
      <c r="K100" s="112" t="e">
        <f t="shared" ca="1" si="105"/>
        <v>#N/A</v>
      </c>
      <c r="L100" s="112" t="e">
        <f t="shared" ca="1" si="105"/>
        <v>#N/A</v>
      </c>
      <c r="M100" s="111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25">
      <c r="A101" t="s">
        <v>15</v>
      </c>
      <c r="B101">
        <f t="shared" si="99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 t="e">
        <f t="shared" ref="E101:F101" ca="1" si="107">D101-(D101-$G101)/($G$1-D$1)</f>
        <v>#N/A</v>
      </c>
      <c r="F101" s="114" t="e">
        <f t="shared" ca="1" si="107"/>
        <v>#N/A</v>
      </c>
      <c r="G101" s="111" t="e">
        <f ca="1">INDEX(OFFSET(_summary!$T$26,0,MATCH(MID(CELL("filename",$A$1),FIND("]",CELL("filename",$A$1))+1,255),_summary!$U$25:$AI$25,0),140,1),MATCH($A101,_summary!$U$26:$U$54,0))</f>
        <v>#N/A</v>
      </c>
      <c r="H101" s="112" t="e">
        <f t="shared" ca="1" si="105"/>
        <v>#N/A</v>
      </c>
      <c r="I101" s="112" t="e">
        <f t="shared" ca="1" si="105"/>
        <v>#N/A</v>
      </c>
      <c r="J101" s="112" t="e">
        <f t="shared" ca="1" si="105"/>
        <v>#N/A</v>
      </c>
      <c r="K101" s="112" t="e">
        <f t="shared" ca="1" si="105"/>
        <v>#N/A</v>
      </c>
      <c r="L101" s="112" t="e">
        <f t="shared" ca="1" si="105"/>
        <v>#N/A</v>
      </c>
      <c r="M101" s="111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25">
      <c r="A102" t="s">
        <v>18</v>
      </c>
      <c r="B102">
        <f t="shared" si="99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 t="e">
        <f t="shared" ref="E102:F102" ca="1" si="108">D102-(D102-$G102)/($G$1-D$1)</f>
        <v>#N/A</v>
      </c>
      <c r="F102" s="114" t="e">
        <f t="shared" ca="1" si="108"/>
        <v>#N/A</v>
      </c>
      <c r="G102" s="111" t="e">
        <f ca="1">INDEX(OFFSET(_summary!$T$26,0,MATCH(MID(CELL("filename",$A$1),FIND("]",CELL("filename",$A$1))+1,255),_summary!$U$25:$AI$25,0),140,1),MATCH($A102,_summary!$U$26:$U$54,0))</f>
        <v>#N/A</v>
      </c>
      <c r="H102" s="112" t="e">
        <f t="shared" ca="1" si="105"/>
        <v>#N/A</v>
      </c>
      <c r="I102" s="112" t="e">
        <f t="shared" ca="1" si="105"/>
        <v>#N/A</v>
      </c>
      <c r="J102" s="112" t="e">
        <f t="shared" ca="1" si="105"/>
        <v>#N/A</v>
      </c>
      <c r="K102" s="112" t="e">
        <f t="shared" ca="1" si="105"/>
        <v>#N/A</v>
      </c>
      <c r="L102" s="112" t="e">
        <f t="shared" ca="1" si="105"/>
        <v>#N/A</v>
      </c>
      <c r="M102" s="111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25">
      <c r="A103" t="s">
        <v>5</v>
      </c>
      <c r="B103">
        <f t="shared" si="99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 t="e">
        <f t="shared" ref="E103:F103" ca="1" si="109">D103-(D103-$G103)/($G$1-D$1)</f>
        <v>#N/A</v>
      </c>
      <c r="F103" s="114" t="e">
        <f t="shared" ca="1" si="109"/>
        <v>#N/A</v>
      </c>
      <c r="G103" s="111" t="e">
        <f ca="1">INDEX(OFFSET(_summary!$T$26,0,MATCH(MID(CELL("filename",$A$1),FIND("]",CELL("filename",$A$1))+1,255),_summary!$U$25:$AI$25,0),140,1),MATCH($A103,_summary!$U$26:$U$54,0))</f>
        <v>#N/A</v>
      </c>
      <c r="H103" s="112" t="e">
        <f t="shared" ca="1" si="105"/>
        <v>#N/A</v>
      </c>
      <c r="I103" s="112" t="e">
        <f t="shared" ca="1" si="105"/>
        <v>#N/A</v>
      </c>
      <c r="J103" s="112" t="e">
        <f t="shared" ca="1" si="105"/>
        <v>#N/A</v>
      </c>
      <c r="K103" s="112" t="e">
        <f t="shared" ca="1" si="105"/>
        <v>#N/A</v>
      </c>
      <c r="L103" s="112" t="e">
        <f t="shared" ca="1" si="105"/>
        <v>#N/A</v>
      </c>
      <c r="M103" s="111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25">
      <c r="A104" t="s">
        <v>23</v>
      </c>
      <c r="B104">
        <f t="shared" si="99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 t="e">
        <f t="shared" ref="E104:F104" ca="1" si="110">D104-(D104-$G104)/($G$1-D$1)</f>
        <v>#N/A</v>
      </c>
      <c r="F104" s="114" t="e">
        <f t="shared" ca="1" si="110"/>
        <v>#N/A</v>
      </c>
      <c r="G104" s="111" t="e">
        <f ca="1">INDEX(OFFSET(_summary!$T$26,0,MATCH(MID(CELL("filename",$A$1),FIND("]",CELL("filename",$A$1))+1,255),_summary!$U$25:$AI$25,0),140,1),MATCH($A104,_summary!$U$26:$U$54,0))</f>
        <v>#N/A</v>
      </c>
      <c r="H104" s="112" t="e">
        <f t="shared" ca="1" si="105"/>
        <v>#N/A</v>
      </c>
      <c r="I104" s="112" t="e">
        <f t="shared" ca="1" si="105"/>
        <v>#N/A</v>
      </c>
      <c r="J104" s="112" t="e">
        <f t="shared" ca="1" si="105"/>
        <v>#N/A</v>
      </c>
      <c r="K104" s="112" t="e">
        <f t="shared" ca="1" si="105"/>
        <v>#N/A</v>
      </c>
      <c r="L104" s="112" t="e">
        <f t="shared" ca="1" si="105"/>
        <v>#N/A</v>
      </c>
      <c r="M104" s="111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25">
      <c r="A105" t="s">
        <v>24</v>
      </c>
      <c r="B105">
        <f t="shared" si="99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 t="e">
        <f t="shared" ref="E105:F105" ca="1" si="111">D105-(D105-$G105)/($G$1-D$1)</f>
        <v>#N/A</v>
      </c>
      <c r="F105" s="114" t="e">
        <f t="shared" ca="1" si="111"/>
        <v>#N/A</v>
      </c>
      <c r="G105" s="111" t="e">
        <f ca="1">INDEX(OFFSET(_summary!$T$26,0,MATCH(MID(CELL("filename",$A$1),FIND("]",CELL("filename",$A$1))+1,255),_summary!$U$25:$AI$25,0),140,1),MATCH($A105,_summary!$U$26:$U$54,0))</f>
        <v>#N/A</v>
      </c>
      <c r="H105" s="112" t="e">
        <f t="shared" ca="1" si="105"/>
        <v>#N/A</v>
      </c>
      <c r="I105" s="112" t="e">
        <f t="shared" ca="1" si="105"/>
        <v>#N/A</v>
      </c>
      <c r="J105" s="112" t="e">
        <f t="shared" ca="1" si="105"/>
        <v>#N/A</v>
      </c>
      <c r="K105" s="112" t="e">
        <f t="shared" ca="1" si="105"/>
        <v>#N/A</v>
      </c>
      <c r="L105" s="112" t="e">
        <f t="shared" ca="1" si="105"/>
        <v>#N/A</v>
      </c>
      <c r="M105" s="111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25">
      <c r="A106" t="s">
        <v>27</v>
      </c>
      <c r="B106">
        <f t="shared" si="99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 t="e">
        <f t="shared" ref="E106:F106" ca="1" si="112">D106-(D106-$G106)/($G$1-D$1)</f>
        <v>#N/A</v>
      </c>
      <c r="F106" s="114" t="e">
        <f t="shared" ca="1" si="112"/>
        <v>#N/A</v>
      </c>
      <c r="G106" s="111" t="e">
        <f ca="1">INDEX(OFFSET(_summary!$T$26,0,MATCH(MID(CELL("filename",$A$1),FIND("]",CELL("filename",$A$1))+1,255),_summary!$U$25:$AI$25,0),140,1),MATCH($A106,_summary!$U$26:$U$54,0))</f>
        <v>#N/A</v>
      </c>
      <c r="H106" s="112" t="e">
        <f t="shared" ca="1" si="105"/>
        <v>#N/A</v>
      </c>
      <c r="I106" s="112" t="e">
        <f t="shared" ca="1" si="105"/>
        <v>#N/A</v>
      </c>
      <c r="J106" s="112" t="e">
        <f t="shared" ca="1" si="105"/>
        <v>#N/A</v>
      </c>
      <c r="K106" s="112" t="e">
        <f t="shared" ca="1" si="105"/>
        <v>#N/A</v>
      </c>
      <c r="L106" s="112" t="e">
        <f t="shared" ca="1" si="105"/>
        <v>#N/A</v>
      </c>
      <c r="M106" s="111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25">
      <c r="A107" t="s">
        <v>29</v>
      </c>
      <c r="B107">
        <f t="shared" si="99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 t="e">
        <f t="shared" ref="E107:F107" ca="1" si="113">D107-(D107-$G107)/($G$1-D$1)</f>
        <v>#N/A</v>
      </c>
      <c r="F107" s="114" t="e">
        <f t="shared" ca="1" si="113"/>
        <v>#N/A</v>
      </c>
      <c r="G107" s="111" t="e">
        <f ca="1">INDEX(OFFSET(_summary!$T$26,0,MATCH(MID(CELL("filename",$A$1),FIND("]",CELL("filename",$A$1))+1,255),_summary!$U$25:$AI$25,0),140,1),MATCH($A107,_summary!$U$26:$U$54,0))</f>
        <v>#N/A</v>
      </c>
      <c r="H107" s="112" t="e">
        <f t="shared" ca="1" si="105"/>
        <v>#N/A</v>
      </c>
      <c r="I107" s="112" t="e">
        <f t="shared" ca="1" si="105"/>
        <v>#N/A</v>
      </c>
      <c r="J107" s="112" t="e">
        <f t="shared" ca="1" si="105"/>
        <v>#N/A</v>
      </c>
      <c r="K107" s="112" t="e">
        <f t="shared" ca="1" si="105"/>
        <v>#N/A</v>
      </c>
      <c r="L107" s="112" t="e">
        <f t="shared" ca="1" si="105"/>
        <v>#N/A</v>
      </c>
      <c r="M107" s="111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25">
      <c r="A108" t="s">
        <v>8</v>
      </c>
      <c r="B108">
        <f t="shared" si="99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 t="e">
        <f t="shared" ref="E108:F108" ca="1" si="114">D108-(D108-$G108)/($G$1-D$1)</f>
        <v>#N/A</v>
      </c>
      <c r="F108" s="114" t="e">
        <f t="shared" ca="1" si="114"/>
        <v>#N/A</v>
      </c>
      <c r="G108" s="111" t="e">
        <f ca="1">INDEX(OFFSET(_summary!$T$26,0,MATCH(MID(CELL("filename",$A$1),FIND("]",CELL("filename",$A$1))+1,255),_summary!$U$25:$AI$25,0),140,1),MATCH($A108,_summary!$U$26:$U$54,0))</f>
        <v>#N/A</v>
      </c>
      <c r="H108" s="112" t="e">
        <f t="shared" ca="1" si="105"/>
        <v>#N/A</v>
      </c>
      <c r="I108" s="112" t="e">
        <f t="shared" ca="1" si="105"/>
        <v>#N/A</v>
      </c>
      <c r="J108" s="112" t="e">
        <f t="shared" ca="1" si="105"/>
        <v>#N/A</v>
      </c>
      <c r="K108" s="112" t="e">
        <f t="shared" ca="1" si="105"/>
        <v>#N/A</v>
      </c>
      <c r="L108" s="112" t="e">
        <f t="shared" ca="1" si="105"/>
        <v>#N/A</v>
      </c>
      <c r="M108" s="111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25">
      <c r="A109" t="s">
        <v>6</v>
      </c>
      <c r="B109">
        <f t="shared" si="99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 t="e">
        <f t="shared" ref="E109:F109" ca="1" si="115">D109-(D109-$G109)/($G$1-D$1)</f>
        <v>#N/A</v>
      </c>
      <c r="F109" s="114" t="e">
        <f t="shared" ca="1" si="115"/>
        <v>#N/A</v>
      </c>
      <c r="G109" s="111" t="e">
        <f ca="1">INDEX(OFFSET(_summary!$T$26,0,MATCH(MID(CELL("filename",$A$1),FIND("]",CELL("filename",$A$1))+1,255),_summary!$U$25:$AI$25,0),140,1),MATCH($A109,_summary!$U$26:$U$54,0))</f>
        <v>#N/A</v>
      </c>
      <c r="H109" s="112" t="e">
        <f t="shared" ca="1" si="105"/>
        <v>#N/A</v>
      </c>
      <c r="I109" s="112" t="e">
        <f t="shared" ca="1" si="105"/>
        <v>#N/A</v>
      </c>
      <c r="J109" s="112" t="e">
        <f t="shared" ca="1" si="105"/>
        <v>#N/A</v>
      </c>
      <c r="K109" s="112" t="e">
        <f t="shared" ca="1" si="105"/>
        <v>#N/A</v>
      </c>
      <c r="L109" s="112" t="e">
        <f t="shared" ca="1" si="105"/>
        <v>#N/A</v>
      </c>
      <c r="M109" s="111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25">
      <c r="A110" t="s">
        <v>21</v>
      </c>
      <c r="B110">
        <f t="shared" si="99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 t="e">
        <f t="shared" ref="E110:F110" ca="1" si="116">D110-(D110-$G110)/($G$1-D$1)</f>
        <v>#N/A</v>
      </c>
      <c r="F110" s="114" t="e">
        <f t="shared" ca="1" si="116"/>
        <v>#N/A</v>
      </c>
      <c r="G110" s="111" t="e">
        <f ca="1">INDEX(OFFSET(_summary!$T$26,0,MATCH(MID(CELL("filename",$A$1),FIND("]",CELL("filename",$A$1))+1,255),_summary!$U$25:$AI$25,0),140,1),MATCH($A110,_summary!$U$26:$U$54,0))</f>
        <v>#N/A</v>
      </c>
      <c r="H110" s="112" t="e">
        <f t="shared" ca="1" si="105"/>
        <v>#N/A</v>
      </c>
      <c r="I110" s="112" t="e">
        <f t="shared" ca="1" si="105"/>
        <v>#N/A</v>
      </c>
      <c r="J110" s="112" t="e">
        <f t="shared" ca="1" si="105"/>
        <v>#N/A</v>
      </c>
      <c r="K110" s="112" t="e">
        <f t="shared" ca="1" si="105"/>
        <v>#N/A</v>
      </c>
      <c r="L110" s="112" t="e">
        <f t="shared" ca="1" si="105"/>
        <v>#N/A</v>
      </c>
      <c r="M110" s="111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25">
      <c r="A111" t="s">
        <v>10</v>
      </c>
      <c r="B111">
        <f t="shared" si="99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 t="e">
        <f t="shared" ref="E111:F111" ca="1" si="117">D111-(D111-$G111)/($G$1-D$1)</f>
        <v>#N/A</v>
      </c>
      <c r="F111" s="114" t="e">
        <f t="shared" ca="1" si="117"/>
        <v>#N/A</v>
      </c>
      <c r="G111" s="111" t="e">
        <f ca="1">INDEX(OFFSET(_summary!$T$26,0,MATCH(MID(CELL("filename",$A$1),FIND("]",CELL("filename",$A$1))+1,255),_summary!$U$25:$AI$25,0),140,1),MATCH($A111,_summary!$U$26:$U$54,0))</f>
        <v>#N/A</v>
      </c>
      <c r="H111" s="112" t="e">
        <f t="shared" ca="1" si="105"/>
        <v>#N/A</v>
      </c>
      <c r="I111" s="112" t="e">
        <f t="shared" ca="1" si="105"/>
        <v>#N/A</v>
      </c>
      <c r="J111" s="112" t="e">
        <f t="shared" ca="1" si="105"/>
        <v>#N/A</v>
      </c>
      <c r="K111" s="112" t="e">
        <f t="shared" ca="1" si="105"/>
        <v>#N/A</v>
      </c>
      <c r="L111" s="112" t="e">
        <f t="shared" ca="1" si="105"/>
        <v>#N/A</v>
      </c>
      <c r="M111" s="111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25">
      <c r="A112" t="s">
        <v>20</v>
      </c>
      <c r="B112">
        <f t="shared" si="99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 t="e">
        <f t="shared" ref="E112:F112" ca="1" si="118">D112-(D112-$G112)/($G$1-D$1)</f>
        <v>#N/A</v>
      </c>
      <c r="F112" s="114" t="e">
        <f t="shared" ca="1" si="118"/>
        <v>#N/A</v>
      </c>
      <c r="G112" s="111" t="e">
        <f ca="1">INDEX(OFFSET(_summary!$T$26,0,MATCH(MID(CELL("filename",$A$1),FIND("]",CELL("filename",$A$1))+1,255),_summary!$U$25:$AI$25,0),140,1),MATCH($A112,_summary!$U$26:$U$54,0))</f>
        <v>#N/A</v>
      </c>
      <c r="H112" s="112" t="e">
        <f t="shared" ca="1" si="105"/>
        <v>#N/A</v>
      </c>
      <c r="I112" s="112" t="e">
        <f t="shared" ca="1" si="105"/>
        <v>#N/A</v>
      </c>
      <c r="J112" s="112" t="e">
        <f t="shared" ca="1" si="105"/>
        <v>#N/A</v>
      </c>
      <c r="K112" s="112" t="e">
        <f t="shared" ca="1" si="105"/>
        <v>#N/A</v>
      </c>
      <c r="L112" s="112" t="e">
        <f t="shared" ca="1" si="105"/>
        <v>#N/A</v>
      </c>
      <c r="M112" s="111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25">
      <c r="A113" t="s">
        <v>26</v>
      </c>
      <c r="B113">
        <f t="shared" si="99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 t="e">
        <f t="shared" ref="E113:F113" ca="1" si="119">D113-(D113-$G113)/($G$1-D$1)</f>
        <v>#N/A</v>
      </c>
      <c r="F113" s="114" t="e">
        <f t="shared" ca="1" si="119"/>
        <v>#N/A</v>
      </c>
      <c r="G113" s="111" t="e">
        <f ca="1">INDEX(OFFSET(_summary!$T$26,0,MATCH(MID(CELL("filename",$A$1),FIND("]",CELL("filename",$A$1))+1,255),_summary!$U$25:$AI$25,0),140,1),MATCH($A113,_summary!$U$26:$U$54,0))</f>
        <v>#N/A</v>
      </c>
      <c r="H113" s="112" t="e">
        <f t="shared" ca="1" si="105"/>
        <v>#N/A</v>
      </c>
      <c r="I113" s="112" t="e">
        <f t="shared" ca="1" si="105"/>
        <v>#N/A</v>
      </c>
      <c r="J113" s="112" t="e">
        <f t="shared" ca="1" si="105"/>
        <v>#N/A</v>
      </c>
      <c r="K113" s="112" t="e">
        <f t="shared" ca="1" si="105"/>
        <v>#N/A</v>
      </c>
      <c r="L113" s="112" t="e">
        <f t="shared" ca="1" si="105"/>
        <v>#N/A</v>
      </c>
      <c r="M113" s="111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25">
      <c r="A114" t="s">
        <v>7</v>
      </c>
      <c r="B114">
        <f t="shared" si="99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 t="e">
        <f t="shared" ref="E114:F114" ca="1" si="120">D114-(D114-$G114)/($G$1-D$1)</f>
        <v>#N/A</v>
      </c>
      <c r="F114" s="114" t="e">
        <f t="shared" ca="1" si="120"/>
        <v>#N/A</v>
      </c>
      <c r="G114" s="111" t="e">
        <f ca="1">INDEX(OFFSET(_summary!$T$26,0,MATCH(MID(CELL("filename",$A$1),FIND("]",CELL("filename",$A$1))+1,255),_summary!$U$25:$AI$25,0),140,1),MATCH($A114,_summary!$U$26:$U$54,0))</f>
        <v>#N/A</v>
      </c>
      <c r="H114" s="112" t="e">
        <f t="shared" ca="1" si="105"/>
        <v>#N/A</v>
      </c>
      <c r="I114" s="112" t="e">
        <f t="shared" ca="1" si="105"/>
        <v>#N/A</v>
      </c>
      <c r="J114" s="112" t="e">
        <f t="shared" ca="1" si="105"/>
        <v>#N/A</v>
      </c>
      <c r="K114" s="112" t="e">
        <f t="shared" ca="1" si="105"/>
        <v>#N/A</v>
      </c>
      <c r="L114" s="112" t="e">
        <f t="shared" ca="1" si="105"/>
        <v>#N/A</v>
      </c>
      <c r="M114" s="111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25">
      <c r="A115" t="s">
        <v>9</v>
      </c>
      <c r="B115">
        <f t="shared" si="99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 t="e">
        <f t="shared" ref="E115:F115" ca="1" si="121">D115-(D115-$G115)/($G$1-D$1)</f>
        <v>#N/A</v>
      </c>
      <c r="F115" s="114" t="e">
        <f t="shared" ca="1" si="121"/>
        <v>#N/A</v>
      </c>
      <c r="G115" s="111" t="e">
        <f ca="1">INDEX(OFFSET(_summary!$T$26,0,MATCH(MID(CELL("filename",$A$1),FIND("]",CELL("filename",$A$1))+1,255),_summary!$U$25:$AI$25,0),140,1),MATCH($A115,_summary!$U$26:$U$54,0))</f>
        <v>#N/A</v>
      </c>
      <c r="H115" s="112" t="e">
        <f t="shared" ref="H115:L117" ca="1" si="122">G115-5*(G115-$M115)/($M$1-G$1)</f>
        <v>#N/A</v>
      </c>
      <c r="I115" s="112" t="e">
        <f t="shared" ca="1" si="122"/>
        <v>#N/A</v>
      </c>
      <c r="J115" s="112" t="e">
        <f t="shared" ca="1" si="122"/>
        <v>#N/A</v>
      </c>
      <c r="K115" s="112" t="e">
        <f t="shared" ca="1" si="122"/>
        <v>#N/A</v>
      </c>
      <c r="L115" s="112" t="e">
        <f t="shared" ca="1" si="122"/>
        <v>#N/A</v>
      </c>
      <c r="M115" s="111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25">
      <c r="A116" t="s">
        <v>14</v>
      </c>
      <c r="B116">
        <f t="shared" si="99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 t="e">
        <f t="shared" ref="E116:F116" ca="1" si="123">D116-(D116-$G116)/($G$1-D$1)</f>
        <v>#N/A</v>
      </c>
      <c r="F116" s="114" t="e">
        <f t="shared" ca="1" si="123"/>
        <v>#N/A</v>
      </c>
      <c r="G116" s="111" t="e">
        <f ca="1">INDEX(OFFSET(_summary!$T$26,0,MATCH(MID(CELL("filename",$A$1),FIND("]",CELL("filename",$A$1))+1,255),_summary!$U$25:$AI$25,0),140,1),MATCH($A116,_summary!$U$26:$U$54,0))</f>
        <v>#N/A</v>
      </c>
      <c r="H116" s="112" t="e">
        <f t="shared" ca="1" si="122"/>
        <v>#N/A</v>
      </c>
      <c r="I116" s="112" t="e">
        <f t="shared" ca="1" si="122"/>
        <v>#N/A</v>
      </c>
      <c r="J116" s="112" t="e">
        <f t="shared" ca="1" si="122"/>
        <v>#N/A</v>
      </c>
      <c r="K116" s="112" t="e">
        <f t="shared" ca="1" si="122"/>
        <v>#N/A</v>
      </c>
      <c r="L116" s="112" t="e">
        <f t="shared" ca="1" si="122"/>
        <v>#N/A</v>
      </c>
      <c r="M116" s="111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25">
      <c r="A117" t="s">
        <v>4</v>
      </c>
      <c r="B117">
        <f t="shared" si="99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 t="e">
        <f t="shared" ref="E117:F117" ca="1" si="124">D117-(D117-$G117)/($G$1-D$1)</f>
        <v>#N/A</v>
      </c>
      <c r="F117" s="114" t="e">
        <f t="shared" ca="1" si="124"/>
        <v>#N/A</v>
      </c>
      <c r="G117" s="111" t="e">
        <f ca="1">INDEX(OFFSET(_summary!$T$26,0,MATCH(MID(CELL("filename",$A$1),FIND("]",CELL("filename",$A$1))+1,255),_summary!$U$25:$AI$25,0),140,1),MATCH($A117,_summary!$U$26:$U$54,0))</f>
        <v>#N/A</v>
      </c>
      <c r="H117" s="112" t="e">
        <f t="shared" ca="1" si="122"/>
        <v>#N/A</v>
      </c>
      <c r="I117" s="112" t="e">
        <f t="shared" ca="1" si="122"/>
        <v>#N/A</v>
      </c>
      <c r="J117" s="112" t="e">
        <f t="shared" ca="1" si="122"/>
        <v>#N/A</v>
      </c>
      <c r="K117" s="112" t="e">
        <f t="shared" ca="1" si="122"/>
        <v>#N/A</v>
      </c>
      <c r="L117" s="112" t="e">
        <f t="shared" ca="1" si="122"/>
        <v>#N/A</v>
      </c>
      <c r="M117" s="111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0E52B-8F82-46F5-BA97-7F11A1CB0C44}">
  <dimension ref="A3:A16"/>
  <sheetViews>
    <sheetView workbookViewId="0">
      <selection activeCell="Q16" sqref="Q16"/>
    </sheetView>
  </sheetViews>
  <sheetFormatPr defaultRowHeight="15" x14ac:dyDescent="0.25"/>
  <cols>
    <col min="1" max="1" width="17.7109375" bestFit="1" customWidth="1"/>
    <col min="2" max="2" width="20.5703125" bestFit="1" customWidth="1"/>
  </cols>
  <sheetData>
    <row r="3" spans="1:1" x14ac:dyDescent="0.25">
      <c r="A3" s="137" t="s">
        <v>486</v>
      </c>
    </row>
    <row r="4" spans="1:1" x14ac:dyDescent="0.25">
      <c r="A4" s="116" t="s">
        <v>35</v>
      </c>
    </row>
    <row r="5" spans="1:1" x14ac:dyDescent="0.25">
      <c r="A5" s="116" t="s">
        <v>66</v>
      </c>
    </row>
    <row r="6" spans="1:1" x14ac:dyDescent="0.25">
      <c r="A6" s="116" t="s">
        <v>33</v>
      </c>
    </row>
    <row r="7" spans="1:1" x14ac:dyDescent="0.25">
      <c r="A7" s="116" t="s">
        <v>37</v>
      </c>
    </row>
    <row r="8" spans="1:1" x14ac:dyDescent="0.25">
      <c r="A8" s="116" t="s">
        <v>40</v>
      </c>
    </row>
    <row r="9" spans="1:1" x14ac:dyDescent="0.25">
      <c r="A9" s="116" t="s">
        <v>38</v>
      </c>
    </row>
    <row r="10" spans="1:1" x14ac:dyDescent="0.25">
      <c r="A10" s="116" t="s">
        <v>140</v>
      </c>
    </row>
    <row r="11" spans="1:1" x14ac:dyDescent="0.25">
      <c r="A11" s="116" t="s">
        <v>141</v>
      </c>
    </row>
    <row r="12" spans="1:1" x14ac:dyDescent="0.25">
      <c r="A12" s="116" t="s">
        <v>34</v>
      </c>
    </row>
    <row r="13" spans="1:1" x14ac:dyDescent="0.25">
      <c r="A13" s="116" t="s">
        <v>75</v>
      </c>
    </row>
    <row r="14" spans="1:1" x14ac:dyDescent="0.25">
      <c r="A14" s="116" t="s">
        <v>39</v>
      </c>
    </row>
    <row r="15" spans="1:1" x14ac:dyDescent="0.25">
      <c r="A15" s="116" t="s">
        <v>76</v>
      </c>
    </row>
    <row r="16" spans="1:1" x14ac:dyDescent="0.25">
      <c r="A16" s="116" t="s">
        <v>487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E345"/>
  <sheetViews>
    <sheetView workbookViewId="0">
      <selection activeCell="I25" sqref="I25"/>
    </sheetView>
  </sheetViews>
  <sheetFormatPr defaultRowHeight="15" x14ac:dyDescent="0.25"/>
  <cols>
    <col min="1" max="1" width="32.140625" customWidth="1"/>
    <col min="2" max="2" width="15.5703125" customWidth="1"/>
    <col min="3" max="3" width="17.7109375" customWidth="1"/>
    <col min="4" max="31" width="13.85546875" customWidth="1"/>
  </cols>
  <sheetData>
    <row r="1" spans="1:31" x14ac:dyDescent="0.25">
      <c r="A1" t="s">
        <v>67</v>
      </c>
      <c r="B1" t="s">
        <v>0</v>
      </c>
      <c r="C1" t="s">
        <v>139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  <c r="S1" t="s">
        <v>92</v>
      </c>
      <c r="T1" t="s">
        <v>93</v>
      </c>
      <c r="U1" t="s">
        <v>94</v>
      </c>
      <c r="V1" t="s">
        <v>95</v>
      </c>
      <c r="W1" t="s">
        <v>96</v>
      </c>
      <c r="X1" t="s">
        <v>97</v>
      </c>
      <c r="Y1" t="s">
        <v>98</v>
      </c>
      <c r="Z1" t="s">
        <v>99</v>
      </c>
      <c r="AA1" t="s">
        <v>100</v>
      </c>
      <c r="AB1" t="s">
        <v>101</v>
      </c>
      <c r="AC1" t="s">
        <v>102</v>
      </c>
      <c r="AD1" t="s">
        <v>103</v>
      </c>
      <c r="AE1" t="s">
        <v>104</v>
      </c>
    </row>
    <row r="2" spans="1:31" x14ac:dyDescent="0.25">
      <c r="A2" t="s">
        <v>142</v>
      </c>
      <c r="B2" t="s">
        <v>12</v>
      </c>
      <c r="C2" t="s">
        <v>35</v>
      </c>
      <c r="D2">
        <v>5.6515791766774487E-2</v>
      </c>
      <c r="E2">
        <v>5.3949046498275526E-2</v>
      </c>
      <c r="F2">
        <v>5.8658909814187365E-2</v>
      </c>
      <c r="G2">
        <v>5.9954423267952743E-2</v>
      </c>
      <c r="H2">
        <v>6.3479533967444671E-2</v>
      </c>
      <c r="I2">
        <v>6.2220917085420616E-2</v>
      </c>
      <c r="J2">
        <v>5.9631403962498809E-2</v>
      </c>
      <c r="K2">
        <v>6.5583328736602178E-2</v>
      </c>
      <c r="L2">
        <v>6.5020886304594405E-2</v>
      </c>
      <c r="M2">
        <v>6.7387334857381478E-2</v>
      </c>
      <c r="N2">
        <v>7.1915099223873333E-2</v>
      </c>
      <c r="O2">
        <v>8.2770888574623766E-2</v>
      </c>
      <c r="P2">
        <v>8.9875537035771322E-2</v>
      </c>
      <c r="Q2">
        <v>9.4081130706067287E-2</v>
      </c>
      <c r="R2">
        <v>8.9644078423280371E-2</v>
      </c>
      <c r="S2">
        <v>8.5846805610178212E-2</v>
      </c>
      <c r="T2">
        <v>8.3648213886065761E-2</v>
      </c>
      <c r="U2">
        <v>9.9988924016440314E-2</v>
      </c>
      <c r="V2">
        <v>9.4443023958803413E-2</v>
      </c>
      <c r="W2">
        <v>9.6147004179064105E-2</v>
      </c>
      <c r="X2">
        <v>9.5455785662431777E-2</v>
      </c>
      <c r="Y2">
        <v>9.7293651966024658E-2</v>
      </c>
      <c r="Z2">
        <v>9.8407325056705353E-2</v>
      </c>
      <c r="AA2">
        <v>8.8541496858488944E-2</v>
      </c>
      <c r="AB2">
        <v>9.8172558785835973E-2</v>
      </c>
      <c r="AC2">
        <v>9.2733889879511186E-2</v>
      </c>
      <c r="AD2">
        <v>9.0439960836605771E-2</v>
      </c>
      <c r="AE2">
        <v>8.9883507158621159E-2</v>
      </c>
    </row>
    <row r="3" spans="1:31" x14ac:dyDescent="0.25">
      <c r="A3" t="s">
        <v>143</v>
      </c>
      <c r="B3" t="s">
        <v>12</v>
      </c>
      <c r="C3" t="s">
        <v>66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2.4283385405468215E-5</v>
      </c>
      <c r="W3">
        <v>3.6639517098901891E-5</v>
      </c>
      <c r="X3">
        <v>3.180808697266505E-5</v>
      </c>
      <c r="Y3">
        <v>1.1368274880115098E-4</v>
      </c>
      <c r="Z3">
        <v>1.359250959949029E-4</v>
      </c>
      <c r="AA3">
        <v>2.191620348507012E-4</v>
      </c>
      <c r="AB3">
        <v>3.8263139810877135E-4</v>
      </c>
      <c r="AC3">
        <v>5.2891275051808928E-4</v>
      </c>
      <c r="AD3">
        <v>6.6249368816399118E-4</v>
      </c>
      <c r="AE3">
        <v>8.1743652999577974E-4</v>
      </c>
    </row>
    <row r="4" spans="1:31" x14ac:dyDescent="0.25">
      <c r="A4" t="s">
        <v>144</v>
      </c>
      <c r="B4" t="s">
        <v>12</v>
      </c>
      <c r="C4" t="s">
        <v>33</v>
      </c>
      <c r="D4">
        <v>0.15114908882079453</v>
      </c>
      <c r="E4">
        <v>0.16068187034867792</v>
      </c>
      <c r="F4">
        <v>0.16688868546973235</v>
      </c>
      <c r="G4">
        <v>0.1814434607112603</v>
      </c>
      <c r="H4">
        <v>0.1846466710249054</v>
      </c>
      <c r="I4">
        <v>0.18618660210138105</v>
      </c>
      <c r="J4">
        <v>0.19240659802699195</v>
      </c>
      <c r="K4">
        <v>0.21714900318365293</v>
      </c>
      <c r="L4">
        <v>0.22709997012449143</v>
      </c>
      <c r="M4">
        <v>0.22321635939386972</v>
      </c>
      <c r="N4">
        <v>0.21943090442311916</v>
      </c>
      <c r="O4">
        <v>0.23316118894086152</v>
      </c>
      <c r="P4">
        <v>0.2287931971978914</v>
      </c>
      <c r="Q4">
        <v>0.23887492574336108</v>
      </c>
      <c r="R4">
        <v>0.24246515393482568</v>
      </c>
      <c r="S4">
        <v>0.31343208735396827</v>
      </c>
      <c r="T4">
        <v>0.31407430177969969</v>
      </c>
      <c r="U4">
        <v>0.29956480033309796</v>
      </c>
      <c r="V4">
        <v>0.30430838222019008</v>
      </c>
      <c r="W4">
        <v>0.30837306772529111</v>
      </c>
      <c r="X4">
        <v>0.30769910680809548</v>
      </c>
      <c r="Y4">
        <v>0.29721957620101791</v>
      </c>
      <c r="Z4">
        <v>0.30286920488864094</v>
      </c>
      <c r="AA4">
        <v>0.29668071795402601</v>
      </c>
      <c r="AB4">
        <v>0.29345477798784875</v>
      </c>
      <c r="AC4">
        <v>0.30100853544867467</v>
      </c>
      <c r="AD4">
        <v>0.30487116783088003</v>
      </c>
      <c r="AE4">
        <v>0.30299148326414904</v>
      </c>
    </row>
    <row r="5" spans="1:31" x14ac:dyDescent="0.25">
      <c r="A5" t="s">
        <v>145</v>
      </c>
      <c r="B5" t="s">
        <v>12</v>
      </c>
      <c r="C5" t="s">
        <v>37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1.6138893248197445E-3</v>
      </c>
      <c r="T5">
        <v>1.7100977754094966E-3</v>
      </c>
      <c r="U5">
        <v>2.3323394801565904E-3</v>
      </c>
      <c r="V5">
        <v>2.3399862175552213E-3</v>
      </c>
      <c r="W5">
        <v>3.3324714077068232E-3</v>
      </c>
      <c r="X5">
        <v>3.3065800881877335E-3</v>
      </c>
      <c r="Y5">
        <v>3.6333335430629664E-3</v>
      </c>
      <c r="Z5">
        <v>3.7851115257208127E-3</v>
      </c>
      <c r="AA5">
        <v>4.5001915287448645E-3</v>
      </c>
      <c r="AB5">
        <v>4.6158942315951473E-3</v>
      </c>
      <c r="AC5">
        <v>5.4855211287748945E-3</v>
      </c>
      <c r="AD5">
        <v>5.6335211986863701E-3</v>
      </c>
      <c r="AE5">
        <v>5.6052440688751049E-3</v>
      </c>
    </row>
    <row r="6" spans="1:31" x14ac:dyDescent="0.25">
      <c r="A6" t="s">
        <v>146</v>
      </c>
      <c r="B6" t="s">
        <v>12</v>
      </c>
      <c r="C6" t="s">
        <v>40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 t="s">
        <v>147</v>
      </c>
      <c r="B7" t="s">
        <v>12</v>
      </c>
      <c r="C7" t="s">
        <v>38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 t="s">
        <v>148</v>
      </c>
      <c r="B8" t="s">
        <v>12</v>
      </c>
      <c r="C8" t="s">
        <v>140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 t="s">
        <v>149</v>
      </c>
      <c r="B9" t="s">
        <v>12</v>
      </c>
      <c r="C9" t="s">
        <v>141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 t="s">
        <v>150</v>
      </c>
      <c r="B10" t="s">
        <v>12</v>
      </c>
      <c r="C10" t="s">
        <v>34</v>
      </c>
      <c r="D10">
        <v>0.35500054525294306</v>
      </c>
      <c r="E10">
        <v>0.35023549680493504</v>
      </c>
      <c r="F10">
        <v>0.34631848115227182</v>
      </c>
      <c r="G10">
        <v>0.34901893300947745</v>
      </c>
      <c r="H10">
        <v>0.34948003910254344</v>
      </c>
      <c r="I10">
        <v>0.35728777272801465</v>
      </c>
      <c r="J10">
        <v>0.3628805814710136</v>
      </c>
      <c r="K10">
        <v>0.32827819894729277</v>
      </c>
      <c r="L10">
        <v>0.33909949109947252</v>
      </c>
      <c r="M10">
        <v>0.34368583493226201</v>
      </c>
      <c r="N10">
        <v>0.35416788106883634</v>
      </c>
      <c r="O10">
        <v>0.33327463256055317</v>
      </c>
      <c r="P10">
        <v>0.34046474310780928</v>
      </c>
      <c r="Q10">
        <v>0.33962067597792717</v>
      </c>
      <c r="R10">
        <v>0.33831669242046047</v>
      </c>
      <c r="S10">
        <v>0.30286408379806706</v>
      </c>
      <c r="T10">
        <v>0.29819097575621756</v>
      </c>
      <c r="U10">
        <v>0.28617484721903724</v>
      </c>
      <c r="V10">
        <v>0.28620698801495548</v>
      </c>
      <c r="W10">
        <v>0.2668743228680801</v>
      </c>
      <c r="X10">
        <v>0.26786082218886631</v>
      </c>
      <c r="Y10">
        <v>0.26039782412631712</v>
      </c>
      <c r="Z10">
        <v>0.24083621898707624</v>
      </c>
      <c r="AA10">
        <v>0.22683226120819192</v>
      </c>
      <c r="AB10">
        <v>0.22508004452619151</v>
      </c>
      <c r="AC10">
        <v>0.22850965272070742</v>
      </c>
      <c r="AD10">
        <v>0.22797083584551661</v>
      </c>
      <c r="AE10">
        <v>0.2318538212149466</v>
      </c>
    </row>
    <row r="11" spans="1:31" x14ac:dyDescent="0.25">
      <c r="A11" t="s">
        <v>151</v>
      </c>
      <c r="B11" t="s">
        <v>12</v>
      </c>
      <c r="C11" t="s">
        <v>75</v>
      </c>
      <c r="D11">
        <v>0.29568098413751182</v>
      </c>
      <c r="E11">
        <v>0.29626811613052639</v>
      </c>
      <c r="F11">
        <v>0.30057809042491274</v>
      </c>
      <c r="G11">
        <v>0.30483860412394831</v>
      </c>
      <c r="H11">
        <v>0.30273352529480246</v>
      </c>
      <c r="I11">
        <v>0.30597061249398283</v>
      </c>
      <c r="J11">
        <v>0.30809943972959358</v>
      </c>
      <c r="K11">
        <v>0.32368199588797136</v>
      </c>
      <c r="L11">
        <v>0.31203698905736815</v>
      </c>
      <c r="M11">
        <v>0.31409982181863327</v>
      </c>
      <c r="N11">
        <v>0.30724698311075455</v>
      </c>
      <c r="O11">
        <v>0.30868521373198898</v>
      </c>
      <c r="P11">
        <v>0.30532607384800659</v>
      </c>
      <c r="Q11">
        <v>0.29816813509956336</v>
      </c>
      <c r="R11">
        <v>0.30003494188937818</v>
      </c>
      <c r="S11">
        <v>0.28055361051198269</v>
      </c>
      <c r="T11">
        <v>0.28700674547887284</v>
      </c>
      <c r="U11">
        <v>0.2964814026952487</v>
      </c>
      <c r="V11">
        <v>0.29727244424407684</v>
      </c>
      <c r="W11">
        <v>0.31365026210379732</v>
      </c>
      <c r="X11">
        <v>0.31424730004152535</v>
      </c>
      <c r="Y11">
        <v>0.33352575487679254</v>
      </c>
      <c r="Z11">
        <v>0.34608101903842398</v>
      </c>
      <c r="AA11">
        <v>0.37707880989736464</v>
      </c>
      <c r="AB11">
        <v>0.3723071840840248</v>
      </c>
      <c r="AC11">
        <v>0.36712603028286561</v>
      </c>
      <c r="AD11">
        <v>0.36596940782316628</v>
      </c>
      <c r="AE11">
        <v>0.36441522894688699</v>
      </c>
    </row>
    <row r="12" spans="1:31" x14ac:dyDescent="0.25">
      <c r="A12" t="s">
        <v>152</v>
      </c>
      <c r="B12" t="s">
        <v>12</v>
      </c>
      <c r="C12" t="s">
        <v>39</v>
      </c>
      <c r="D12">
        <v>0.14165359002197608</v>
      </c>
      <c r="E12">
        <v>0.13886547021758508</v>
      </c>
      <c r="F12">
        <v>0.12755583313889568</v>
      </c>
      <c r="G12">
        <v>0.10474457888736134</v>
      </c>
      <c r="H12">
        <v>9.9660230610304143E-2</v>
      </c>
      <c r="I12">
        <v>8.8334095591200826E-2</v>
      </c>
      <c r="J12">
        <v>7.6981976809901945E-2</v>
      </c>
      <c r="K12">
        <v>6.5307473244480774E-2</v>
      </c>
      <c r="L12">
        <v>5.6742663414073455E-2</v>
      </c>
      <c r="M12">
        <v>5.1610648997853503E-2</v>
      </c>
      <c r="N12">
        <v>4.7239132173416513E-2</v>
      </c>
      <c r="O12">
        <v>4.2108076191972543E-2</v>
      </c>
      <c r="P12">
        <v>3.5540448810521368E-2</v>
      </c>
      <c r="Q12">
        <v>2.9255132473081102E-2</v>
      </c>
      <c r="R12">
        <v>2.9539133332055215E-2</v>
      </c>
      <c r="S12">
        <v>1.5689523400983896E-2</v>
      </c>
      <c r="T12">
        <v>1.5369665323734596E-2</v>
      </c>
      <c r="U12">
        <v>1.545768625601919E-2</v>
      </c>
      <c r="V12">
        <v>1.5404891959013591E-2</v>
      </c>
      <c r="W12">
        <v>1.1586232198961786E-2</v>
      </c>
      <c r="X12">
        <v>1.1398597123920653E-2</v>
      </c>
      <c r="Y12">
        <v>7.8161765379836795E-3</v>
      </c>
      <c r="Z12">
        <v>7.8851954074378276E-3</v>
      </c>
      <c r="AA12">
        <v>6.1473605183329288E-3</v>
      </c>
      <c r="AB12">
        <v>5.986908986395153E-3</v>
      </c>
      <c r="AC12">
        <v>4.6074577889479535E-3</v>
      </c>
      <c r="AD12">
        <v>4.4526127769809578E-3</v>
      </c>
      <c r="AE12">
        <v>4.4332788165252351E-3</v>
      </c>
    </row>
    <row r="13" spans="1:31" x14ac:dyDescent="0.25">
      <c r="A13" t="s">
        <v>153</v>
      </c>
      <c r="B13" t="s">
        <v>12</v>
      </c>
      <c r="C13" t="s">
        <v>76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 t="s">
        <v>154</v>
      </c>
      <c r="B14" t="s">
        <v>1</v>
      </c>
      <c r="C14" t="s">
        <v>35</v>
      </c>
      <c r="D14">
        <v>8.7965392677988058E-2</v>
      </c>
      <c r="E14">
        <v>8.6090477111139999E-2</v>
      </c>
      <c r="F14">
        <v>8.7872117295627813E-2</v>
      </c>
      <c r="G14">
        <v>9.2969363451331763E-2</v>
      </c>
      <c r="H14">
        <v>9.6203964158412258E-2</v>
      </c>
      <c r="I14">
        <v>9.5523123530493623E-2</v>
      </c>
      <c r="J14">
        <v>8.7188482037356088E-2</v>
      </c>
      <c r="K14">
        <v>9.3028186001919283E-2</v>
      </c>
      <c r="L14">
        <v>9.5062373202614639E-2</v>
      </c>
      <c r="M14">
        <v>0.10027048423344914</v>
      </c>
      <c r="N14">
        <v>0.10177223640133216</v>
      </c>
      <c r="O14">
        <v>0.10186153646295543</v>
      </c>
      <c r="P14">
        <v>0.12294071957305287</v>
      </c>
      <c r="Q14">
        <v>0.10819949597816246</v>
      </c>
      <c r="R14">
        <v>0.11060113382339833</v>
      </c>
      <c r="S14">
        <v>9.7027004214942592E-2</v>
      </c>
      <c r="T14">
        <v>7.6457074057090971E-2</v>
      </c>
      <c r="U14">
        <v>7.2354430624865046E-2</v>
      </c>
      <c r="V14">
        <v>5.0964947052755664E-2</v>
      </c>
      <c r="W14">
        <v>5.2390517372642761E-2</v>
      </c>
      <c r="X14">
        <v>4.6136196284286127E-2</v>
      </c>
      <c r="Y14">
        <v>4.7983067170702325E-2</v>
      </c>
      <c r="Z14">
        <v>5.2227261903916453E-2</v>
      </c>
      <c r="AA14">
        <v>4.9764667586416594E-2</v>
      </c>
      <c r="AB14">
        <v>5.3187014203670287E-2</v>
      </c>
      <c r="AC14">
        <v>4.6044828751116644E-2</v>
      </c>
      <c r="AD14">
        <v>4.5885530982124396E-2</v>
      </c>
      <c r="AE14">
        <v>4.5114303671096971E-2</v>
      </c>
    </row>
    <row r="15" spans="1:31" x14ac:dyDescent="0.25">
      <c r="A15" t="s">
        <v>155</v>
      </c>
      <c r="B15" t="s">
        <v>1</v>
      </c>
      <c r="C15" t="s">
        <v>66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 t="s">
        <v>156</v>
      </c>
      <c r="B16" t="s">
        <v>1</v>
      </c>
      <c r="C16" t="s">
        <v>33</v>
      </c>
      <c r="D16">
        <v>0.33238172113014275</v>
      </c>
      <c r="E16">
        <v>0.34867234105710365</v>
      </c>
      <c r="F16">
        <v>0.34966519184144856</v>
      </c>
      <c r="G16">
        <v>0.37066493389717303</v>
      </c>
      <c r="H16">
        <v>0.36315853922209496</v>
      </c>
      <c r="I16">
        <v>0.36946124107354933</v>
      </c>
      <c r="J16">
        <v>0.37943495059368831</v>
      </c>
      <c r="K16">
        <v>0.35614339815696089</v>
      </c>
      <c r="L16">
        <v>0.3718671979771867</v>
      </c>
      <c r="M16">
        <v>0.37945266495625796</v>
      </c>
      <c r="N16">
        <v>0.38299197586720579</v>
      </c>
      <c r="O16">
        <v>0.40402118110395124</v>
      </c>
      <c r="P16">
        <v>0.41357531379333823</v>
      </c>
      <c r="Q16">
        <v>0.40662288995516432</v>
      </c>
      <c r="R16">
        <v>0.41964804714887044</v>
      </c>
      <c r="S16">
        <v>0.42591152403648719</v>
      </c>
      <c r="T16">
        <v>0.44590340785206611</v>
      </c>
      <c r="U16">
        <v>0.46228645090819703</v>
      </c>
      <c r="V16">
        <v>0.41951984169816181</v>
      </c>
      <c r="W16">
        <v>0.45080824658228535</v>
      </c>
      <c r="X16">
        <v>0.48521731250388178</v>
      </c>
      <c r="Y16">
        <v>0.4565323872289721</v>
      </c>
      <c r="Z16">
        <v>0.46361516210748149</v>
      </c>
      <c r="AA16">
        <v>0.47294975488167496</v>
      </c>
      <c r="AB16">
        <v>0.46040739894570504</v>
      </c>
      <c r="AC16">
        <v>0.45136511750236308</v>
      </c>
      <c r="AD16">
        <v>0.47762711639749778</v>
      </c>
      <c r="AE16">
        <v>0.47633497294168903</v>
      </c>
    </row>
    <row r="17" spans="1:31" x14ac:dyDescent="0.25">
      <c r="A17" t="s">
        <v>157</v>
      </c>
      <c r="B17" t="s">
        <v>1</v>
      </c>
      <c r="C17" t="s">
        <v>37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3.9839499289379452E-4</v>
      </c>
      <c r="Y17">
        <v>5.5659491083716913E-4</v>
      </c>
      <c r="Z17">
        <v>6.4914383604006555E-4</v>
      </c>
      <c r="AA17">
        <v>6.8986446103886235E-4</v>
      </c>
      <c r="AB17">
        <v>9.9068956571774012E-4</v>
      </c>
      <c r="AC17">
        <v>9.9267169007987398E-4</v>
      </c>
      <c r="AD17">
        <v>1.1508456637803119E-3</v>
      </c>
      <c r="AE17">
        <v>1.300367922097004E-3</v>
      </c>
    </row>
    <row r="18" spans="1:31" x14ac:dyDescent="0.25">
      <c r="A18" t="s">
        <v>158</v>
      </c>
      <c r="B18" t="s">
        <v>1</v>
      </c>
      <c r="C18" t="s">
        <v>40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5">
      <c r="A19" t="s">
        <v>159</v>
      </c>
      <c r="B19" t="s">
        <v>1</v>
      </c>
      <c r="C19" t="s">
        <v>38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 t="s">
        <v>160</v>
      </c>
      <c r="B20" t="s">
        <v>1</v>
      </c>
      <c r="C20" t="s">
        <v>140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9.1791272267079419E-6</v>
      </c>
      <c r="W20">
        <v>8.5093702655730875E-6</v>
      </c>
      <c r="X20">
        <v>1.3932263205742859E-5</v>
      </c>
      <c r="Y20">
        <v>4.5458580784271564E-5</v>
      </c>
      <c r="Z20">
        <v>2.9877397723153489E-5</v>
      </c>
      <c r="AA20">
        <v>3.6448932014156174E-5</v>
      </c>
      <c r="AB20">
        <v>5.2612004198293728E-5</v>
      </c>
      <c r="AC20">
        <v>1.2324647142867032E-5</v>
      </c>
      <c r="AD20">
        <v>4.050454189978408E-7</v>
      </c>
      <c r="AE20">
        <v>0</v>
      </c>
    </row>
    <row r="21" spans="1:31" x14ac:dyDescent="0.25">
      <c r="A21" t="s">
        <v>161</v>
      </c>
      <c r="B21" t="s">
        <v>1</v>
      </c>
      <c r="C21" t="s">
        <v>141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 t="s">
        <v>162</v>
      </c>
      <c r="B22" t="s">
        <v>1</v>
      </c>
      <c r="C22" t="s">
        <v>34</v>
      </c>
      <c r="D22">
        <v>0.47045969334013688</v>
      </c>
      <c r="E22">
        <v>0.45704392867230054</v>
      </c>
      <c r="F22">
        <v>0.46915854659626249</v>
      </c>
      <c r="G22">
        <v>0.44655914776974243</v>
      </c>
      <c r="H22">
        <v>0.46508754986252948</v>
      </c>
      <c r="I22">
        <v>0.46686402787601844</v>
      </c>
      <c r="J22">
        <v>0.4657901155171128</v>
      </c>
      <c r="K22">
        <v>0.48952281947649906</v>
      </c>
      <c r="L22">
        <v>0.48417568063126221</v>
      </c>
      <c r="M22">
        <v>0.47382157235827727</v>
      </c>
      <c r="N22">
        <v>0.46681533837999295</v>
      </c>
      <c r="O22">
        <v>0.44348412357180422</v>
      </c>
      <c r="P22">
        <v>0.41609357968426841</v>
      </c>
      <c r="Q22">
        <v>0.44239353385260266</v>
      </c>
      <c r="R22">
        <v>0.43018116722836158</v>
      </c>
      <c r="S22">
        <v>0.43644724259287282</v>
      </c>
      <c r="T22">
        <v>0.42915069556460689</v>
      </c>
      <c r="U22">
        <v>0.39089576970439277</v>
      </c>
      <c r="V22">
        <v>0.44935934288247542</v>
      </c>
      <c r="W22">
        <v>0.39437068077439014</v>
      </c>
      <c r="X22">
        <v>0.38299701169234035</v>
      </c>
      <c r="Y22">
        <v>0.40242316481482238</v>
      </c>
      <c r="Z22">
        <v>0.37590825004499573</v>
      </c>
      <c r="AA22">
        <v>0.36950170250510839</v>
      </c>
      <c r="AB22">
        <v>0.38439263537736079</v>
      </c>
      <c r="AC22">
        <v>0.39835808229507846</v>
      </c>
      <c r="AD22">
        <v>0.36136657534731442</v>
      </c>
      <c r="AE22">
        <v>0.36831364502384079</v>
      </c>
    </row>
    <row r="23" spans="1:31" x14ac:dyDescent="0.25">
      <c r="A23" t="s">
        <v>163</v>
      </c>
      <c r="B23" t="s">
        <v>1</v>
      </c>
      <c r="C23" t="s">
        <v>75</v>
      </c>
      <c r="D23">
        <v>2.7322268658597243E-2</v>
      </c>
      <c r="E23">
        <v>2.474688642987535E-2</v>
      </c>
      <c r="F23">
        <v>2.3746735584068469E-2</v>
      </c>
      <c r="G23">
        <v>2.444899815751532E-2</v>
      </c>
      <c r="H23">
        <v>2.4514062547485754E-2</v>
      </c>
      <c r="I23">
        <v>2.2612582677516223E-2</v>
      </c>
      <c r="J23">
        <v>2.4314163152265953E-2</v>
      </c>
      <c r="K23">
        <v>2.0949664073520204E-2</v>
      </c>
      <c r="L23">
        <v>2.1054188652779696E-2</v>
      </c>
      <c r="M23">
        <v>2.086302668191085E-2</v>
      </c>
      <c r="N23">
        <v>2.0097110937066433E-2</v>
      </c>
      <c r="O23">
        <v>2.1473086120601125E-2</v>
      </c>
      <c r="P23">
        <v>2.0273954772953934E-2</v>
      </c>
      <c r="Q23">
        <v>2.4300102493776225E-2</v>
      </c>
      <c r="R23">
        <v>2.3579995369676629E-2</v>
      </c>
      <c r="S23">
        <v>2.446612328064016E-2</v>
      </c>
      <c r="T23">
        <v>3.0307067535145567E-2</v>
      </c>
      <c r="U23">
        <v>5.7398479311171084E-2</v>
      </c>
      <c r="V23">
        <v>5.8889008615612234E-2</v>
      </c>
      <c r="W23">
        <v>6.5295975305920767E-2</v>
      </c>
      <c r="X23">
        <v>6.8819192302339571E-2</v>
      </c>
      <c r="Y23">
        <v>7.2720490711379634E-2</v>
      </c>
      <c r="Z23">
        <v>8.9479032507762651E-2</v>
      </c>
      <c r="AA23">
        <v>8.631248356506363E-2</v>
      </c>
      <c r="AB23">
        <v>8.255774776185755E-2</v>
      </c>
      <c r="AC23">
        <v>8.5344689701350784E-2</v>
      </c>
      <c r="AD23">
        <v>9.7854898590183759E-2</v>
      </c>
      <c r="AE23">
        <v>9.3370535962785453E-2</v>
      </c>
    </row>
    <row r="24" spans="1:31" x14ac:dyDescent="0.25">
      <c r="A24" t="s">
        <v>164</v>
      </c>
      <c r="B24" t="s">
        <v>1</v>
      </c>
      <c r="C24" t="s">
        <v>39</v>
      </c>
      <c r="D24">
        <v>8.1870924193134922E-2</v>
      </c>
      <c r="E24">
        <v>8.3446366729580335E-2</v>
      </c>
      <c r="F24">
        <v>6.9557408682592706E-2</v>
      </c>
      <c r="G24">
        <v>6.535755672423757E-2</v>
      </c>
      <c r="H24">
        <v>5.1035884209477522E-2</v>
      </c>
      <c r="I24">
        <v>4.5539024842422358E-2</v>
      </c>
      <c r="J24">
        <v>4.3272288699576694E-2</v>
      </c>
      <c r="K24">
        <v>4.0355932291100467E-2</v>
      </c>
      <c r="L24">
        <v>2.7840559536156665E-2</v>
      </c>
      <c r="M24">
        <v>2.559225177010474E-2</v>
      </c>
      <c r="N24">
        <v>2.832333841440263E-2</v>
      </c>
      <c r="O24">
        <v>2.9160072740687982E-2</v>
      </c>
      <c r="P24">
        <v>2.7116432176386422E-2</v>
      </c>
      <c r="Q24">
        <v>1.8483977720294469E-2</v>
      </c>
      <c r="R24">
        <v>1.5989656429693126E-2</v>
      </c>
      <c r="S24">
        <v>1.6148105875057085E-2</v>
      </c>
      <c r="T24">
        <v>1.8181754991090409E-2</v>
      </c>
      <c r="U24">
        <v>1.706486945137416E-2</v>
      </c>
      <c r="V24">
        <v>2.125768062376817E-2</v>
      </c>
      <c r="W24">
        <v>3.7126070594495443E-2</v>
      </c>
      <c r="X24">
        <v>1.6417959961052685E-2</v>
      </c>
      <c r="Y24">
        <v>1.9738836582502087E-2</v>
      </c>
      <c r="Z24">
        <v>1.8091272202080334E-2</v>
      </c>
      <c r="AA24">
        <v>2.0745078068683292E-2</v>
      </c>
      <c r="AB24">
        <v>1.8411902141490296E-2</v>
      </c>
      <c r="AC24">
        <v>1.7882285412868269E-2</v>
      </c>
      <c r="AD24">
        <v>1.6114627973680178E-2</v>
      </c>
      <c r="AE24">
        <v>1.5565969189783969E-2</v>
      </c>
    </row>
    <row r="25" spans="1:31" x14ac:dyDescent="0.25">
      <c r="A25" t="s">
        <v>165</v>
      </c>
      <c r="B25" t="s">
        <v>1</v>
      </c>
      <c r="C25" t="s">
        <v>76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2.0528870667437251E-7</v>
      </c>
    </row>
    <row r="26" spans="1:31" x14ac:dyDescent="0.25">
      <c r="A26" t="s">
        <v>166</v>
      </c>
      <c r="B26" t="s">
        <v>19</v>
      </c>
      <c r="C26" t="s">
        <v>35</v>
      </c>
      <c r="D26">
        <v>0.16148994510685735</v>
      </c>
      <c r="E26">
        <v>0.14733310242918043</v>
      </c>
      <c r="F26">
        <v>0.12045221095097144</v>
      </c>
      <c r="G26">
        <v>0.1060457069371033</v>
      </c>
      <c r="H26">
        <v>0.13402653980673279</v>
      </c>
      <c r="I26">
        <v>0.16217770155482927</v>
      </c>
      <c r="J26">
        <v>0.15213476908196957</v>
      </c>
      <c r="K26">
        <v>0.17411067754849333</v>
      </c>
      <c r="L26">
        <v>0.15153990939172085</v>
      </c>
      <c r="M26">
        <v>0.1810664890354837</v>
      </c>
      <c r="N26">
        <v>0.17087102621871958</v>
      </c>
      <c r="O26">
        <v>0.18395629075560202</v>
      </c>
      <c r="P26">
        <v>0.12394637529990145</v>
      </c>
      <c r="Q26">
        <v>0.11522777046247866</v>
      </c>
      <c r="R26">
        <v>8.0992715532487561E-2</v>
      </c>
      <c r="S26">
        <v>9.0049275669419199E-2</v>
      </c>
      <c r="T26">
        <v>8.6984347067772028E-2</v>
      </c>
      <c r="U26">
        <v>8.2373587954417377E-2</v>
      </c>
      <c r="V26">
        <v>0.10058958839431509</v>
      </c>
      <c r="W26">
        <v>0.11230444828347699</v>
      </c>
      <c r="X26">
        <v>0.10577585513920221</v>
      </c>
      <c r="Y26">
        <v>0.11265674998307972</v>
      </c>
      <c r="Z26">
        <v>0.10394168658450816</v>
      </c>
      <c r="AA26">
        <v>0.10022565767354097</v>
      </c>
      <c r="AB26">
        <v>0.11081039186763536</v>
      </c>
      <c r="AC26">
        <v>0.11363666499459964</v>
      </c>
      <c r="AD26">
        <v>0.10807365967961829</v>
      </c>
      <c r="AE26">
        <v>0.11031679282340713</v>
      </c>
    </row>
    <row r="27" spans="1:31" x14ac:dyDescent="0.25">
      <c r="A27" t="s">
        <v>167</v>
      </c>
      <c r="B27" t="s">
        <v>19</v>
      </c>
      <c r="C27" t="s">
        <v>66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 t="s">
        <v>168</v>
      </c>
      <c r="B28" t="s">
        <v>19</v>
      </c>
      <c r="C28" t="s">
        <v>33</v>
      </c>
      <c r="D28">
        <v>1.6866782425969964E-2</v>
      </c>
      <c r="E28">
        <v>8.2192918522027009E-3</v>
      </c>
      <c r="F28">
        <v>6.4552842683821077E-3</v>
      </c>
      <c r="G28">
        <v>9.686535478039212E-3</v>
      </c>
      <c r="H28">
        <v>1.7087952191869746E-2</v>
      </c>
      <c r="I28">
        <v>2.0159129639337126E-2</v>
      </c>
      <c r="J28">
        <v>1.68553456218897E-2</v>
      </c>
      <c r="K28">
        <v>2.7534709079731134E-3</v>
      </c>
      <c r="L28">
        <v>2.2469134742318679E-3</v>
      </c>
      <c r="M28">
        <v>4.795758477602414E-3</v>
      </c>
      <c r="N28">
        <v>4.3229965128824613E-3</v>
      </c>
      <c r="O28">
        <v>5.3977211479134639E-3</v>
      </c>
      <c r="P28">
        <v>5.0463296741237633E-3</v>
      </c>
      <c r="Q28">
        <v>6.0038060664223966E-3</v>
      </c>
      <c r="R28">
        <v>8.1948917743039727E-3</v>
      </c>
      <c r="S28">
        <v>1.4453961378247969E-2</v>
      </c>
      <c r="T28">
        <v>2.0589191318219107E-2</v>
      </c>
      <c r="U28">
        <v>2.7052213515174822E-2</v>
      </c>
      <c r="V28">
        <v>3.0049309615716089E-2</v>
      </c>
      <c r="W28">
        <v>3.9061449714339738E-2</v>
      </c>
      <c r="X28">
        <v>3.5078998081957018E-2</v>
      </c>
      <c r="Y28">
        <v>3.69429642434288E-2</v>
      </c>
      <c r="Z28">
        <v>3.5381182580076727E-2</v>
      </c>
      <c r="AA28">
        <v>3.1759439583193411E-2</v>
      </c>
      <c r="AB28">
        <v>3.3330409796310648E-2</v>
      </c>
      <c r="AC28">
        <v>3.7992516201328957E-2</v>
      </c>
      <c r="AD28">
        <v>3.6060360110302531E-2</v>
      </c>
      <c r="AE28">
        <v>3.7877176885081146E-2</v>
      </c>
    </row>
    <row r="29" spans="1:31" x14ac:dyDescent="0.25">
      <c r="A29" t="s">
        <v>169</v>
      </c>
      <c r="B29" t="s">
        <v>19</v>
      </c>
      <c r="C29" t="s">
        <v>37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 t="s">
        <v>170</v>
      </c>
      <c r="B30" t="s">
        <v>19</v>
      </c>
      <c r="C30" t="s">
        <v>40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25">
      <c r="A31" t="s">
        <v>171</v>
      </c>
      <c r="B31" t="s">
        <v>19</v>
      </c>
      <c r="C31" t="s">
        <v>38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 t="s">
        <v>172</v>
      </c>
      <c r="B32" t="s">
        <v>19</v>
      </c>
      <c r="C32" t="s">
        <v>140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 t="s">
        <v>173</v>
      </c>
      <c r="B33" t="s">
        <v>19</v>
      </c>
      <c r="C33" t="s">
        <v>141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 t="s">
        <v>174</v>
      </c>
      <c r="B34" t="s">
        <v>19</v>
      </c>
      <c r="C34" t="s">
        <v>34</v>
      </c>
      <c r="D34">
        <v>5.6597636730616671E-3</v>
      </c>
      <c r="E34">
        <v>0.20007312625917315</v>
      </c>
      <c r="F34">
        <v>0.18931598321772394</v>
      </c>
      <c r="G34">
        <v>0.26163259043023129</v>
      </c>
      <c r="H34">
        <v>0.22955230022362771</v>
      </c>
      <c r="I34">
        <v>0.22085211539893754</v>
      </c>
      <c r="J34">
        <v>0.16420263462259907</v>
      </c>
      <c r="K34">
        <v>0</v>
      </c>
      <c r="L34">
        <v>6.217728910817324E-3</v>
      </c>
      <c r="M34">
        <v>6.45108378110755E-3</v>
      </c>
      <c r="N34">
        <v>4.9972804807775243E-3</v>
      </c>
      <c r="O34">
        <v>4.3793489655970432E-3</v>
      </c>
      <c r="P34">
        <v>3.4353588345041892E-3</v>
      </c>
      <c r="Q34">
        <v>3.1954652990129626E-3</v>
      </c>
      <c r="R34">
        <v>3.554057226577556E-3</v>
      </c>
      <c r="S34">
        <v>1.2335310894910924E-3</v>
      </c>
      <c r="T34">
        <v>2.2495784046344153E-3</v>
      </c>
      <c r="U34">
        <v>1.2438048581984319E-3</v>
      </c>
      <c r="V34">
        <v>1.1892198620316429E-3</v>
      </c>
      <c r="W34">
        <v>2.4704585212655186E-3</v>
      </c>
      <c r="X34">
        <v>2.1684492565985001E-3</v>
      </c>
      <c r="Y34">
        <v>9.7501687737054112E-4</v>
      </c>
      <c r="Z34">
        <v>9.902151127511047E-4</v>
      </c>
      <c r="AA34">
        <v>0</v>
      </c>
      <c r="AB34">
        <v>1.1624310099741485E-3</v>
      </c>
      <c r="AC34">
        <v>0</v>
      </c>
      <c r="AD34">
        <v>0</v>
      </c>
      <c r="AE34">
        <v>8.6078703906675462E-4</v>
      </c>
    </row>
    <row r="35" spans="1:31" x14ac:dyDescent="0.25">
      <c r="A35" t="s">
        <v>175</v>
      </c>
      <c r="B35" t="s">
        <v>19</v>
      </c>
      <c r="C35" t="s">
        <v>75</v>
      </c>
      <c r="D35">
        <v>0.17486173141192307</v>
      </c>
      <c r="E35">
        <v>9.3183044986190428E-2</v>
      </c>
      <c r="F35">
        <v>8.1118439928851899E-2</v>
      </c>
      <c r="G35">
        <v>6.5368807145353702E-2</v>
      </c>
      <c r="H35">
        <v>9.7093493319696675E-2</v>
      </c>
      <c r="I35">
        <v>0.14009829754688113</v>
      </c>
      <c r="J35">
        <v>0.14959378148208216</v>
      </c>
      <c r="K35">
        <v>0.18324587689151572</v>
      </c>
      <c r="L35">
        <v>0.31889464630520481</v>
      </c>
      <c r="M35">
        <v>0.4027461935860967</v>
      </c>
      <c r="N35">
        <v>0.55712921145966021</v>
      </c>
      <c r="O35">
        <v>0.6102186502194572</v>
      </c>
      <c r="P35">
        <v>0.5821760616798517</v>
      </c>
      <c r="Q35">
        <v>0.55980684741055453</v>
      </c>
      <c r="R35">
        <v>0.64398550575810931</v>
      </c>
      <c r="S35">
        <v>0.64706445566758075</v>
      </c>
      <c r="T35">
        <v>0.64188123270411779</v>
      </c>
      <c r="U35">
        <v>0.6629857999717661</v>
      </c>
      <c r="V35">
        <v>0.66584233930521475</v>
      </c>
      <c r="W35">
        <v>0.70137012438700497</v>
      </c>
      <c r="X35">
        <v>0.67743895425982215</v>
      </c>
      <c r="Y35">
        <v>0.64465415274090487</v>
      </c>
      <c r="Z35">
        <v>0.65905983452021766</v>
      </c>
      <c r="AA35">
        <v>0.69265783505252376</v>
      </c>
      <c r="AB35">
        <v>0.72392925719928625</v>
      </c>
      <c r="AC35">
        <v>0.7136031232429898</v>
      </c>
      <c r="AD35">
        <v>0.71243808931522501</v>
      </c>
      <c r="AE35">
        <v>0.70227921522822234</v>
      </c>
    </row>
    <row r="36" spans="1:31" x14ac:dyDescent="0.25">
      <c r="A36" t="s">
        <v>176</v>
      </c>
      <c r="B36" t="s">
        <v>19</v>
      </c>
      <c r="C36" t="s">
        <v>39</v>
      </c>
      <c r="D36">
        <v>0.64112177738218801</v>
      </c>
      <c r="E36">
        <v>0.55119143447325325</v>
      </c>
      <c r="F36">
        <v>0.60265808163407053</v>
      </c>
      <c r="G36">
        <v>0.55726636000927243</v>
      </c>
      <c r="H36">
        <v>0.52223971445807305</v>
      </c>
      <c r="I36">
        <v>0.45671275586001486</v>
      </c>
      <c r="J36">
        <v>0.5172134691914595</v>
      </c>
      <c r="K36">
        <v>0.63988997465201791</v>
      </c>
      <c r="L36">
        <v>0.52110080191802521</v>
      </c>
      <c r="M36">
        <v>0.4049404751197096</v>
      </c>
      <c r="N36">
        <v>0.2626794853279602</v>
      </c>
      <c r="O36">
        <v>0.19604798891143022</v>
      </c>
      <c r="P36">
        <v>0.28539587451161874</v>
      </c>
      <c r="Q36">
        <v>0.31576611076153155</v>
      </c>
      <c r="R36">
        <v>0.26327282970852167</v>
      </c>
      <c r="S36">
        <v>0.24719877619526096</v>
      </c>
      <c r="T36">
        <v>0.2482956505052567</v>
      </c>
      <c r="U36">
        <v>0.22634459370044346</v>
      </c>
      <c r="V36">
        <v>0.20232954282272247</v>
      </c>
      <c r="W36">
        <v>0.14479351909391283</v>
      </c>
      <c r="X36">
        <v>0.17953774326242014</v>
      </c>
      <c r="Y36">
        <v>0.20477111615521609</v>
      </c>
      <c r="Z36">
        <v>0.20062708120244638</v>
      </c>
      <c r="AA36">
        <v>0.17535706769074189</v>
      </c>
      <c r="AB36">
        <v>0.13076751012679366</v>
      </c>
      <c r="AC36">
        <v>0.13476769556108154</v>
      </c>
      <c r="AD36">
        <v>0.14342789089485422</v>
      </c>
      <c r="AE36">
        <v>0.14866602802422252</v>
      </c>
    </row>
    <row r="37" spans="1:31" x14ac:dyDescent="0.25">
      <c r="A37" t="s">
        <v>177</v>
      </c>
      <c r="B37" t="s">
        <v>19</v>
      </c>
      <c r="C37" t="s">
        <v>76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 t="s">
        <v>178</v>
      </c>
      <c r="B38" t="s">
        <v>22</v>
      </c>
      <c r="C38" t="s">
        <v>35</v>
      </c>
      <c r="D38">
        <v>1.6312288244848018E-2</v>
      </c>
      <c r="E38">
        <v>1.3342096333087635E-2</v>
      </c>
      <c r="F38">
        <v>1.4004180315660588E-2</v>
      </c>
      <c r="G38">
        <v>1.370239013847355E-2</v>
      </c>
      <c r="H38">
        <v>1.4867825485548034E-2</v>
      </c>
      <c r="I38">
        <v>1.4985095074484211E-2</v>
      </c>
      <c r="J38">
        <v>1.4543554165848543E-2</v>
      </c>
      <c r="K38">
        <v>1.5688244275578592E-2</v>
      </c>
      <c r="L38">
        <v>1.587104817326436E-2</v>
      </c>
      <c r="M38">
        <v>1.695881474952235E-2</v>
      </c>
      <c r="N38">
        <v>1.8682036988565232E-2</v>
      </c>
      <c r="O38">
        <v>1.4336996350406875E-2</v>
      </c>
      <c r="P38">
        <v>1.8593116113806055E-2</v>
      </c>
      <c r="Q38">
        <v>6.3515849893721705E-3</v>
      </c>
      <c r="R38">
        <v>1.1567555698105293E-2</v>
      </c>
      <c r="S38">
        <v>1.3984369569846803E-2</v>
      </c>
      <c r="T38">
        <v>1.7828273692534403E-2</v>
      </c>
      <c r="U38">
        <v>1.1804490144596629E-2</v>
      </c>
      <c r="V38">
        <v>2.0970047932988661E-2</v>
      </c>
      <c r="W38">
        <v>1.6551949378478571E-2</v>
      </c>
      <c r="X38">
        <v>1.8202308429748876E-2</v>
      </c>
      <c r="Y38">
        <v>1.8066223332237522E-2</v>
      </c>
      <c r="Z38">
        <v>2.0869678024748962E-2</v>
      </c>
      <c r="AA38">
        <v>1.9991022033951627E-2</v>
      </c>
      <c r="AB38">
        <v>2.1647632100535819E-2</v>
      </c>
      <c r="AC38">
        <v>2.4584282538668185E-2</v>
      </c>
      <c r="AD38">
        <v>2.4609654692621573E-2</v>
      </c>
      <c r="AE38">
        <v>2.5605599406297624E-2</v>
      </c>
    </row>
    <row r="39" spans="1:31" x14ac:dyDescent="0.25">
      <c r="A39" t="s">
        <v>179</v>
      </c>
      <c r="B39" t="s">
        <v>22</v>
      </c>
      <c r="C39" t="s">
        <v>66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 t="s">
        <v>180</v>
      </c>
      <c r="B40" t="s">
        <v>22</v>
      </c>
      <c r="C40" t="s">
        <v>33</v>
      </c>
      <c r="D40">
        <v>0.14101777023175366</v>
      </c>
      <c r="E40">
        <v>0.11904566219544561</v>
      </c>
      <c r="F40">
        <v>0.13380220465974149</v>
      </c>
      <c r="G40">
        <v>0.15030790901043262</v>
      </c>
      <c r="H40">
        <v>0.15674734789953715</v>
      </c>
      <c r="I40">
        <v>0.17301762976879884</v>
      </c>
      <c r="J40">
        <v>0.18355280744785851</v>
      </c>
      <c r="K40">
        <v>0.19977275015557211</v>
      </c>
      <c r="L40">
        <v>0.20483837032039784</v>
      </c>
      <c r="M40">
        <v>0.22124985768835409</v>
      </c>
      <c r="N40">
        <v>0.21462606065518888</v>
      </c>
      <c r="O40">
        <v>0.22458791679091827</v>
      </c>
      <c r="P40">
        <v>0.22047334418558334</v>
      </c>
      <c r="Q40">
        <v>0.22970071584438226</v>
      </c>
      <c r="R40">
        <v>0.23037926262571015</v>
      </c>
      <c r="S40">
        <v>0.23920176279384311</v>
      </c>
      <c r="T40">
        <v>0.24533176688325434</v>
      </c>
      <c r="U40">
        <v>0.24748958428824919</v>
      </c>
      <c r="V40">
        <v>0.26121993133713262</v>
      </c>
      <c r="W40">
        <v>0.26445671841560936</v>
      </c>
      <c r="X40">
        <v>0.26167515445427092</v>
      </c>
      <c r="Y40">
        <v>0.25146764325275262</v>
      </c>
      <c r="Z40">
        <v>0.24417337851659549</v>
      </c>
      <c r="AA40">
        <v>0.24050231438574443</v>
      </c>
      <c r="AB40">
        <v>0.24060162214374764</v>
      </c>
      <c r="AC40">
        <v>0.22396095897646989</v>
      </c>
      <c r="AD40">
        <v>0.23627289466876752</v>
      </c>
      <c r="AE40">
        <v>0.24525269315158627</v>
      </c>
    </row>
    <row r="41" spans="1:31" x14ac:dyDescent="0.25">
      <c r="A41" t="s">
        <v>181</v>
      </c>
      <c r="B41" t="s">
        <v>22</v>
      </c>
      <c r="C41" t="s">
        <v>37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25">
      <c r="A42" t="s">
        <v>182</v>
      </c>
      <c r="B42" t="s">
        <v>22</v>
      </c>
      <c r="C42" t="s">
        <v>40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25">
      <c r="A43" t="s">
        <v>183</v>
      </c>
      <c r="B43" t="s">
        <v>22</v>
      </c>
      <c r="C43" t="s">
        <v>38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25">
      <c r="A44" t="s">
        <v>184</v>
      </c>
      <c r="B44" t="s">
        <v>22</v>
      </c>
      <c r="C44" t="s">
        <v>140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 t="s">
        <v>185</v>
      </c>
      <c r="B45" t="s">
        <v>22</v>
      </c>
      <c r="C45" t="s">
        <v>141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25">
      <c r="A46" t="s">
        <v>186</v>
      </c>
      <c r="B46" t="s">
        <v>22</v>
      </c>
      <c r="C46" t="s">
        <v>34</v>
      </c>
      <c r="D46">
        <v>0.13842483603348837</v>
      </c>
      <c r="E46">
        <v>0.12413013892187302</v>
      </c>
      <c r="F46">
        <v>0.12417901666360688</v>
      </c>
      <c r="G46">
        <v>0.10452626606204454</v>
      </c>
      <c r="H46">
        <v>0.12349122611824004</v>
      </c>
      <c r="I46">
        <v>0.13028824954304263</v>
      </c>
      <c r="J46">
        <v>0.10369253047469297</v>
      </c>
      <c r="K46">
        <v>0.13181269204491616</v>
      </c>
      <c r="L46">
        <v>0.12309825595509664</v>
      </c>
      <c r="M46">
        <v>0.13007217422666939</v>
      </c>
      <c r="N46">
        <v>0.14741704433836916</v>
      </c>
      <c r="O46">
        <v>0.14567810520393754</v>
      </c>
      <c r="P46">
        <v>0.16530312821881496</v>
      </c>
      <c r="Q46">
        <v>0.15029192606308689</v>
      </c>
      <c r="R46">
        <v>0.15020870241730697</v>
      </c>
      <c r="S46">
        <v>0.13122784133372875</v>
      </c>
      <c r="T46">
        <v>0.1216269584812589</v>
      </c>
      <c r="U46">
        <v>0.10507204842703402</v>
      </c>
      <c r="V46">
        <v>8.7328728540891756E-2</v>
      </c>
      <c r="W46">
        <v>8.5900485638555721E-2</v>
      </c>
      <c r="X46">
        <v>7.6975652334433112E-2</v>
      </c>
      <c r="Y46">
        <v>7.1929836655921509E-2</v>
      </c>
      <c r="Z46">
        <v>5.9392716538707466E-2</v>
      </c>
      <c r="AA46">
        <v>5.1948845071018296E-2</v>
      </c>
      <c r="AB46">
        <v>4.6641305732093484E-2</v>
      </c>
      <c r="AC46">
        <v>5.0811452627454602E-2</v>
      </c>
      <c r="AD46">
        <v>4.9806701055388966E-2</v>
      </c>
      <c r="AE46">
        <v>4.9940602198843977E-2</v>
      </c>
    </row>
    <row r="47" spans="1:31" x14ac:dyDescent="0.25">
      <c r="A47" t="s">
        <v>187</v>
      </c>
      <c r="B47" t="s">
        <v>22</v>
      </c>
      <c r="C47" t="s">
        <v>75</v>
      </c>
      <c r="D47">
        <v>0.62333224924801756</v>
      </c>
      <c r="E47">
        <v>0.70810339737111561</v>
      </c>
      <c r="F47">
        <v>0.71564667060936549</v>
      </c>
      <c r="G47">
        <v>0.72095924944901213</v>
      </c>
      <c r="H47">
        <v>0.69763372563424386</v>
      </c>
      <c r="I47">
        <v>0.6763407263069362</v>
      </c>
      <c r="J47">
        <v>0.69298744909480525</v>
      </c>
      <c r="K47">
        <v>0.64811705850912127</v>
      </c>
      <c r="L47">
        <v>0.64992180545220257</v>
      </c>
      <c r="M47">
        <v>0.62416390017213075</v>
      </c>
      <c r="N47">
        <v>0.61223557399975526</v>
      </c>
      <c r="O47">
        <v>0.61209381631498538</v>
      </c>
      <c r="P47">
        <v>0.59076534410620352</v>
      </c>
      <c r="Q47">
        <v>0.60787313404123866</v>
      </c>
      <c r="R47">
        <v>0.60380673977492738</v>
      </c>
      <c r="S47">
        <v>0.60993469102443376</v>
      </c>
      <c r="T47">
        <v>0.61075870447680136</v>
      </c>
      <c r="U47">
        <v>0.63320854394646453</v>
      </c>
      <c r="V47">
        <v>0.62728431694257036</v>
      </c>
      <c r="W47">
        <v>0.63110453330480643</v>
      </c>
      <c r="X47">
        <v>0.63958022518731983</v>
      </c>
      <c r="Y47">
        <v>0.65578217188727739</v>
      </c>
      <c r="Z47">
        <v>0.67312747845518939</v>
      </c>
      <c r="AA47">
        <v>0.68429255382904075</v>
      </c>
      <c r="AB47">
        <v>0.68839345447990152</v>
      </c>
      <c r="AC47">
        <v>0.69852696779232304</v>
      </c>
      <c r="AD47">
        <v>0.68732803541392873</v>
      </c>
      <c r="AE47">
        <v>0.67660271517477433</v>
      </c>
    </row>
    <row r="48" spans="1:31" x14ac:dyDescent="0.25">
      <c r="A48" t="s">
        <v>188</v>
      </c>
      <c r="B48" t="s">
        <v>22</v>
      </c>
      <c r="C48" t="s">
        <v>39</v>
      </c>
      <c r="D48">
        <v>8.09128562418924E-2</v>
      </c>
      <c r="E48">
        <v>3.5378705178478222E-2</v>
      </c>
      <c r="F48">
        <v>1.2367927751625502E-2</v>
      </c>
      <c r="G48">
        <v>1.0504185340037137E-2</v>
      </c>
      <c r="H48">
        <v>7.2598748624308337E-3</v>
      </c>
      <c r="I48">
        <v>5.3682993067381505E-3</v>
      </c>
      <c r="J48">
        <v>5.223658816794657E-3</v>
      </c>
      <c r="K48">
        <v>4.609255014811851E-3</v>
      </c>
      <c r="L48">
        <v>6.2705200990386747E-3</v>
      </c>
      <c r="M48">
        <v>7.5552531633234794E-3</v>
      </c>
      <c r="N48">
        <v>7.039284018121551E-3</v>
      </c>
      <c r="O48">
        <v>3.303165339751995E-3</v>
      </c>
      <c r="P48">
        <v>4.8650673755920399E-3</v>
      </c>
      <c r="Q48">
        <v>5.7826390619201539E-3</v>
      </c>
      <c r="R48">
        <v>4.0377394839502413E-3</v>
      </c>
      <c r="S48">
        <v>5.6513352781475974E-3</v>
      </c>
      <c r="T48">
        <v>4.4542964661509823E-3</v>
      </c>
      <c r="U48">
        <v>2.4253331936556744E-3</v>
      </c>
      <c r="V48">
        <v>3.19697524641647E-3</v>
      </c>
      <c r="W48">
        <v>1.9863132625498703E-3</v>
      </c>
      <c r="X48">
        <v>3.5666595942273464E-3</v>
      </c>
      <c r="Y48">
        <v>2.7541248718108481E-3</v>
      </c>
      <c r="Z48">
        <v>2.4367484647588394E-3</v>
      </c>
      <c r="AA48">
        <v>3.2652646802448075E-3</v>
      </c>
      <c r="AB48">
        <v>2.7159855437215588E-3</v>
      </c>
      <c r="AC48">
        <v>2.1163380650841713E-3</v>
      </c>
      <c r="AD48">
        <v>1.9827141692931182E-3</v>
      </c>
      <c r="AE48">
        <v>2.5983900684977811E-3</v>
      </c>
    </row>
    <row r="49" spans="1:31" x14ac:dyDescent="0.25">
      <c r="A49" t="s">
        <v>189</v>
      </c>
      <c r="B49" t="s">
        <v>22</v>
      </c>
      <c r="C49" t="s">
        <v>76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 t="s">
        <v>190</v>
      </c>
      <c r="B50" t="s">
        <v>28</v>
      </c>
      <c r="C50" t="s">
        <v>35</v>
      </c>
      <c r="D50">
        <v>0.14728008308331619</v>
      </c>
      <c r="E50">
        <v>0.15366518336955587</v>
      </c>
      <c r="F50">
        <v>0.15426411306260079</v>
      </c>
      <c r="G50">
        <v>0.17810158776199878</v>
      </c>
      <c r="H50">
        <v>0.16654091286347697</v>
      </c>
      <c r="I50">
        <v>0.19723253029326884</v>
      </c>
      <c r="J50">
        <v>0.20608816157432594</v>
      </c>
      <c r="K50">
        <v>0.19807206795805204</v>
      </c>
      <c r="L50">
        <v>0.21017529640034197</v>
      </c>
      <c r="M50">
        <v>0.22495771179459273</v>
      </c>
      <c r="N50">
        <v>0.21961016784864024</v>
      </c>
      <c r="O50">
        <v>0.19817017542966631</v>
      </c>
      <c r="P50">
        <v>0.20999729749926607</v>
      </c>
      <c r="Q50">
        <v>0.25936121447823807</v>
      </c>
      <c r="R50">
        <v>0.29252194376815199</v>
      </c>
      <c r="S50">
        <v>0.12271445033694239</v>
      </c>
      <c r="T50">
        <v>0.1364087776257413</v>
      </c>
      <c r="U50">
        <v>0.20665494063348913</v>
      </c>
      <c r="V50">
        <v>0.20753040862604533</v>
      </c>
      <c r="W50">
        <v>0.17362906833054875</v>
      </c>
      <c r="X50">
        <v>0.19467099147180464</v>
      </c>
      <c r="Y50">
        <v>0.16588009197480263</v>
      </c>
      <c r="Z50">
        <v>0.15436460154531292</v>
      </c>
      <c r="AA50">
        <v>0.14689389023811067</v>
      </c>
      <c r="AB50">
        <v>0.15549399917361029</v>
      </c>
      <c r="AC50">
        <v>0.16108407115539211</v>
      </c>
      <c r="AD50">
        <v>0.16546320381003154</v>
      </c>
      <c r="AE50">
        <v>0.16791917350349805</v>
      </c>
    </row>
    <row r="51" spans="1:31" x14ac:dyDescent="0.25">
      <c r="A51" t="s">
        <v>191</v>
      </c>
      <c r="B51" t="s">
        <v>28</v>
      </c>
      <c r="C51" t="s">
        <v>66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25">
      <c r="A52" t="s">
        <v>192</v>
      </c>
      <c r="B52" t="s">
        <v>28</v>
      </c>
      <c r="C52" t="s">
        <v>33</v>
      </c>
      <c r="D52">
        <v>0.51799608468703273</v>
      </c>
      <c r="E52">
        <v>0.51411737037182659</v>
      </c>
      <c r="F52">
        <v>0.46582412767031134</v>
      </c>
      <c r="G52">
        <v>0.44966509856720394</v>
      </c>
      <c r="H52">
        <v>0.39757520935556584</v>
      </c>
      <c r="I52">
        <v>0.42710941828880639</v>
      </c>
      <c r="J52">
        <v>0.411081763788956</v>
      </c>
      <c r="K52">
        <v>0.3980089199563196</v>
      </c>
      <c r="L52">
        <v>0.37464105381294072</v>
      </c>
      <c r="M52">
        <v>0.37315798139177425</v>
      </c>
      <c r="N52">
        <v>0.35555615603041096</v>
      </c>
      <c r="O52">
        <v>0.3665259421943472</v>
      </c>
      <c r="P52">
        <v>0.31755188895037229</v>
      </c>
      <c r="Q52">
        <v>0.30742972093810822</v>
      </c>
      <c r="R52">
        <v>0.31622780618991364</v>
      </c>
      <c r="S52">
        <v>0.1327624366296333</v>
      </c>
      <c r="T52">
        <v>9.0406651762709622E-2</v>
      </c>
      <c r="U52">
        <v>8.9272537248772502E-2</v>
      </c>
      <c r="V52">
        <v>8.8766254073639653E-2</v>
      </c>
      <c r="W52">
        <v>9.491750750308868E-2</v>
      </c>
      <c r="X52">
        <v>9.8098345483691243E-2</v>
      </c>
      <c r="Y52">
        <v>9.9387472911562663E-2</v>
      </c>
      <c r="Z52">
        <v>0.10121153604158775</v>
      </c>
      <c r="AA52">
        <v>0.10416324527026102</v>
      </c>
      <c r="AB52">
        <v>0.10149794451160178</v>
      </c>
      <c r="AC52">
        <v>9.927721703276747E-2</v>
      </c>
      <c r="AD52">
        <v>0.10033929171486948</v>
      </c>
      <c r="AE52">
        <v>9.4032678717643481E-2</v>
      </c>
    </row>
    <row r="53" spans="1:31" x14ac:dyDescent="0.25">
      <c r="A53" t="s">
        <v>193</v>
      </c>
      <c r="B53" t="s">
        <v>28</v>
      </c>
      <c r="C53" t="s">
        <v>37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 t="s">
        <v>194</v>
      </c>
      <c r="B54" t="s">
        <v>28</v>
      </c>
      <c r="C54" t="s">
        <v>40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1.3206356799643237E-3</v>
      </c>
      <c r="V54">
        <v>1.814801865568985E-3</v>
      </c>
      <c r="W54">
        <v>2.2993917912488685E-3</v>
      </c>
      <c r="X54">
        <v>5.8379011620340497E-3</v>
      </c>
      <c r="Y54">
        <v>7.2327291817173896E-3</v>
      </c>
      <c r="Z54">
        <v>1.0554141686882082E-2</v>
      </c>
      <c r="AA54">
        <v>1.3214456912086432E-2</v>
      </c>
      <c r="AB54">
        <v>1.5398774264556332E-2</v>
      </c>
      <c r="AC54">
        <v>1.2712821440956385E-2</v>
      </c>
      <c r="AD54">
        <v>1.2481711649634131E-2</v>
      </c>
      <c r="AE54">
        <v>1.2046131720675675E-2</v>
      </c>
    </row>
    <row r="55" spans="1:31" x14ac:dyDescent="0.25">
      <c r="A55" t="s">
        <v>195</v>
      </c>
      <c r="B55" t="s">
        <v>28</v>
      </c>
      <c r="C55" t="s">
        <v>38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 t="s">
        <v>196</v>
      </c>
      <c r="B56" t="s">
        <v>28</v>
      </c>
      <c r="C56" t="s">
        <v>140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5">
      <c r="A57" t="s">
        <v>197</v>
      </c>
      <c r="B57" t="s">
        <v>28</v>
      </c>
      <c r="C57" t="s">
        <v>141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25">
      <c r="A58" t="s">
        <v>198</v>
      </c>
      <c r="B58" t="s">
        <v>28</v>
      </c>
      <c r="C58" t="s">
        <v>34</v>
      </c>
      <c r="D58">
        <v>0.33472383222965102</v>
      </c>
      <c r="E58">
        <v>0.3322174462586176</v>
      </c>
      <c r="F58">
        <v>0.37991175926708781</v>
      </c>
      <c r="G58">
        <v>0.37223331367079737</v>
      </c>
      <c r="H58">
        <v>0.35667535241668769</v>
      </c>
      <c r="I58">
        <v>0.37565805141792474</v>
      </c>
      <c r="J58">
        <v>0.38283007463671803</v>
      </c>
      <c r="K58">
        <v>0.40391901208562836</v>
      </c>
      <c r="L58">
        <v>0.4151836497867174</v>
      </c>
      <c r="M58">
        <v>0.40188430681363296</v>
      </c>
      <c r="N58">
        <v>0.42483367612094874</v>
      </c>
      <c r="O58">
        <v>0.43530388237598655</v>
      </c>
      <c r="P58">
        <v>0.47245081355036167</v>
      </c>
      <c r="Q58">
        <v>0.43320906458365377</v>
      </c>
      <c r="R58">
        <v>0.39125025004193442</v>
      </c>
      <c r="S58">
        <v>0.74452311303342422</v>
      </c>
      <c r="T58">
        <v>0.74113847756070061</v>
      </c>
      <c r="U58">
        <v>0.6643975477247076</v>
      </c>
      <c r="V58">
        <v>0.65418975233293508</v>
      </c>
      <c r="W58">
        <v>0.67390609933754475</v>
      </c>
      <c r="X58">
        <v>0.66078355381491782</v>
      </c>
      <c r="Y58">
        <v>0.67994163882762915</v>
      </c>
      <c r="Z58">
        <v>0.68121585565001908</v>
      </c>
      <c r="AA58">
        <v>0.67640954616817561</v>
      </c>
      <c r="AB58">
        <v>0.67139031040512376</v>
      </c>
      <c r="AC58">
        <v>0.66584106374403884</v>
      </c>
      <c r="AD58">
        <v>0.65347456614766486</v>
      </c>
      <c r="AE58">
        <v>0.65078705548260551</v>
      </c>
    </row>
    <row r="59" spans="1:31" x14ac:dyDescent="0.25">
      <c r="A59" t="s">
        <v>199</v>
      </c>
      <c r="B59" t="s">
        <v>28</v>
      </c>
      <c r="C59" t="s">
        <v>75</v>
      </c>
      <c r="D59">
        <v>0</v>
      </c>
      <c r="E59">
        <v>0</v>
      </c>
      <c r="F59">
        <v>0</v>
      </c>
      <c r="G59">
        <v>0</v>
      </c>
      <c r="H59">
        <v>7.9208525364269589E-2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3.2046093050848323E-2</v>
      </c>
      <c r="U59">
        <v>3.8354338713066427E-2</v>
      </c>
      <c r="V59">
        <v>4.7698783101810943E-2</v>
      </c>
      <c r="W59">
        <v>5.5247933037569003E-2</v>
      </c>
      <c r="X59">
        <v>4.0609208067552284E-2</v>
      </c>
      <c r="Y59">
        <v>4.7558067104288157E-2</v>
      </c>
      <c r="Z59">
        <v>5.2653865076198285E-2</v>
      </c>
      <c r="AA59">
        <v>5.9318861411366393E-2</v>
      </c>
      <c r="AB59">
        <v>5.6218971645107814E-2</v>
      </c>
      <c r="AC59">
        <v>6.1084826626845293E-2</v>
      </c>
      <c r="AD59">
        <v>6.8241226677799804E-2</v>
      </c>
      <c r="AE59">
        <v>7.5214960575577375E-2</v>
      </c>
    </row>
    <row r="60" spans="1:31" x14ac:dyDescent="0.25">
      <c r="A60" t="s">
        <v>200</v>
      </c>
      <c r="B60" t="s">
        <v>28</v>
      </c>
      <c r="C60" t="s">
        <v>39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 t="s">
        <v>201</v>
      </c>
      <c r="B61" t="s">
        <v>28</v>
      </c>
      <c r="C61" t="s">
        <v>76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5">
      <c r="A62" t="s">
        <v>202</v>
      </c>
      <c r="B62" t="s">
        <v>13</v>
      </c>
      <c r="C62" t="s">
        <v>35</v>
      </c>
      <c r="D62">
        <v>5.3698059597735749E-2</v>
      </c>
      <c r="E62">
        <v>5.7721918691173803E-2</v>
      </c>
      <c r="F62">
        <v>6.5983070196115448E-2</v>
      </c>
      <c r="G62">
        <v>7.431938279093378E-2</v>
      </c>
      <c r="H62">
        <v>8.7446566519774629E-2</v>
      </c>
      <c r="I62">
        <v>9.9958226262082811E-2</v>
      </c>
      <c r="J62">
        <v>9.6083974619610435E-2</v>
      </c>
      <c r="K62">
        <v>9.8631342259202615E-2</v>
      </c>
      <c r="L62">
        <v>0.10149310150860413</v>
      </c>
      <c r="M62">
        <v>0.10424216127917424</v>
      </c>
      <c r="N62">
        <v>0.1014825423745655</v>
      </c>
      <c r="O62">
        <v>0.10188120919655901</v>
      </c>
      <c r="P62">
        <v>9.7007015283152684E-2</v>
      </c>
      <c r="Q62">
        <v>9.9134236663128247E-2</v>
      </c>
      <c r="R62">
        <v>9.7157592702513076E-2</v>
      </c>
      <c r="S62">
        <v>9.8337626895877925E-2</v>
      </c>
      <c r="T62">
        <v>9.9009920230167081E-2</v>
      </c>
      <c r="U62">
        <v>9.2786863526013105E-2</v>
      </c>
      <c r="V62">
        <v>8.54579211908819E-2</v>
      </c>
      <c r="W62">
        <v>7.4318833991898384E-2</v>
      </c>
      <c r="X62">
        <v>7.0657022968128785E-2</v>
      </c>
      <c r="Y62">
        <v>6.02286384257677E-2</v>
      </c>
      <c r="Z62">
        <v>6.1728670286097236E-2</v>
      </c>
      <c r="AA62">
        <v>6.156422406444572E-2</v>
      </c>
      <c r="AB62">
        <v>5.8151277551031257E-2</v>
      </c>
      <c r="AC62">
        <v>6.2824271479736751E-2</v>
      </c>
      <c r="AD62">
        <v>6.2523221865276923E-2</v>
      </c>
      <c r="AE62">
        <v>6.2735610396898706E-2</v>
      </c>
    </row>
    <row r="63" spans="1:31" x14ac:dyDescent="0.25">
      <c r="A63" t="s">
        <v>203</v>
      </c>
      <c r="B63" t="s">
        <v>13</v>
      </c>
      <c r="C63" t="s">
        <v>66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5">
      <c r="A64" t="s">
        <v>204</v>
      </c>
      <c r="B64" t="s">
        <v>13</v>
      </c>
      <c r="C64" t="s">
        <v>33</v>
      </c>
      <c r="D64">
        <v>0.17707425325119897</v>
      </c>
      <c r="E64">
        <v>0.1974365259346175</v>
      </c>
      <c r="F64">
        <v>0.21383615768314171</v>
      </c>
      <c r="G64">
        <v>0.24964058248806023</v>
      </c>
      <c r="H64">
        <v>0.28224722627234311</v>
      </c>
      <c r="I64">
        <v>0.31744550279973721</v>
      </c>
      <c r="J64">
        <v>0.35634907230218399</v>
      </c>
      <c r="K64">
        <v>0.36159977896546641</v>
      </c>
      <c r="L64">
        <v>0.41074331673074138</v>
      </c>
      <c r="M64">
        <v>0.4327632652145465</v>
      </c>
      <c r="N64">
        <v>0.42659969100563389</v>
      </c>
      <c r="O64">
        <v>0.4548729301777748</v>
      </c>
      <c r="P64">
        <v>0.44333903020875154</v>
      </c>
      <c r="Q64">
        <v>0.45796768741955035</v>
      </c>
      <c r="R64">
        <v>0.45096758458765512</v>
      </c>
      <c r="S64">
        <v>0.45548592802690951</v>
      </c>
      <c r="T64">
        <v>0.43379852866696561</v>
      </c>
      <c r="U64">
        <v>0.42151278080695059</v>
      </c>
      <c r="V64">
        <v>0.41588658011380508</v>
      </c>
      <c r="W64">
        <v>0.40283346330189146</v>
      </c>
      <c r="X64">
        <v>0.41409791359687648</v>
      </c>
      <c r="Y64">
        <v>0.37574082884706539</v>
      </c>
      <c r="Z64">
        <v>0.36732525354161877</v>
      </c>
      <c r="AA64">
        <v>0.36064190974568017</v>
      </c>
      <c r="AB64">
        <v>0.31942819005072165</v>
      </c>
      <c r="AC64">
        <v>0.33638363585285974</v>
      </c>
      <c r="AD64">
        <v>0.35827595261745565</v>
      </c>
      <c r="AE64">
        <v>0.35483142708654214</v>
      </c>
    </row>
    <row r="65" spans="1:31" x14ac:dyDescent="0.25">
      <c r="A65" t="s">
        <v>205</v>
      </c>
      <c r="B65" t="s">
        <v>13</v>
      </c>
      <c r="C65" t="s">
        <v>37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2.4161923039902464E-4</v>
      </c>
      <c r="R65">
        <v>3.6827553782991748E-4</v>
      </c>
      <c r="S65">
        <v>4.7465563902285561E-4</v>
      </c>
      <c r="T65">
        <v>6.0249177739716186E-4</v>
      </c>
      <c r="U65">
        <v>8.6638082455777149E-4</v>
      </c>
      <c r="V65">
        <v>1.0777092430169224E-3</v>
      </c>
      <c r="W65">
        <v>1.2765934460370141E-3</v>
      </c>
      <c r="X65">
        <v>1.3569373952928804E-3</v>
      </c>
      <c r="Y65">
        <v>1.789325120889584E-3</v>
      </c>
      <c r="Z65">
        <v>1.88392918697407E-3</v>
      </c>
      <c r="AA65">
        <v>1.9760982932284297E-3</v>
      </c>
      <c r="AB65">
        <v>2.56881550644636E-3</v>
      </c>
      <c r="AC65">
        <v>2.7952913106018438E-3</v>
      </c>
      <c r="AD65">
        <v>3.1262600099671357E-3</v>
      </c>
      <c r="AE65">
        <v>3.6218907397764059E-3</v>
      </c>
    </row>
    <row r="66" spans="1:31" x14ac:dyDescent="0.25">
      <c r="A66" t="s">
        <v>206</v>
      </c>
      <c r="B66" t="s">
        <v>13</v>
      </c>
      <c r="C66" t="s">
        <v>40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5">
      <c r="A67" t="s">
        <v>207</v>
      </c>
      <c r="B67" t="s">
        <v>13</v>
      </c>
      <c r="C67" t="s">
        <v>38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25">
      <c r="A68" t="s">
        <v>208</v>
      </c>
      <c r="B68" t="s">
        <v>13</v>
      </c>
      <c r="C68" t="s">
        <v>140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 t="s">
        <v>209</v>
      </c>
      <c r="B69" t="s">
        <v>13</v>
      </c>
      <c r="C69" t="s">
        <v>141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 t="s">
        <v>210</v>
      </c>
      <c r="B70" t="s">
        <v>13</v>
      </c>
      <c r="C70" t="s">
        <v>34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 x14ac:dyDescent="0.25">
      <c r="A71" t="s">
        <v>211</v>
      </c>
      <c r="B71" t="s">
        <v>13</v>
      </c>
      <c r="C71" t="s">
        <v>75</v>
      </c>
      <c r="D71">
        <v>0.19481153604550266</v>
      </c>
      <c r="E71">
        <v>0.20627184598830955</v>
      </c>
      <c r="F71">
        <v>0.22241229707044979</v>
      </c>
      <c r="G71">
        <v>0.21060129143564632</v>
      </c>
      <c r="H71">
        <v>0.18990066890719606</v>
      </c>
      <c r="I71">
        <v>0.18323234389110196</v>
      </c>
      <c r="J71">
        <v>0.16505779670621881</v>
      </c>
      <c r="K71">
        <v>0.18372425090959527</v>
      </c>
      <c r="L71">
        <v>0.20939626555177471</v>
      </c>
      <c r="M71">
        <v>0.23614121565452448</v>
      </c>
      <c r="N71">
        <v>0.24860637730948568</v>
      </c>
      <c r="O71">
        <v>0.23862849570900879</v>
      </c>
      <c r="P71">
        <v>0.26182442645764448</v>
      </c>
      <c r="Q71">
        <v>0.25466977693439202</v>
      </c>
      <c r="R71">
        <v>0.26527976454102803</v>
      </c>
      <c r="S71">
        <v>0.28356812874797183</v>
      </c>
      <c r="T71">
        <v>0.28477495849173651</v>
      </c>
      <c r="U71">
        <v>0.32476478552273796</v>
      </c>
      <c r="V71">
        <v>0.33873672434468904</v>
      </c>
      <c r="W71">
        <v>0.34940328088183231</v>
      </c>
      <c r="X71">
        <v>0.31583198759909648</v>
      </c>
      <c r="Y71">
        <v>0.35819562092536317</v>
      </c>
      <c r="Z71">
        <v>0.36130174883552924</v>
      </c>
      <c r="AA71">
        <v>0.36571005782638372</v>
      </c>
      <c r="AB71">
        <v>0.41966688404913616</v>
      </c>
      <c r="AC71">
        <v>0.40681402159442132</v>
      </c>
      <c r="AD71">
        <v>0.39516947754299475</v>
      </c>
      <c r="AE71">
        <v>0.39675566037514604</v>
      </c>
    </row>
    <row r="72" spans="1:31" x14ac:dyDescent="0.25">
      <c r="A72" t="s">
        <v>212</v>
      </c>
      <c r="B72" t="s">
        <v>13</v>
      </c>
      <c r="C72" t="s">
        <v>39</v>
      </c>
      <c r="D72">
        <v>0.57441615110556266</v>
      </c>
      <c r="E72">
        <v>0.53856970938589921</v>
      </c>
      <c r="F72">
        <v>0.49776847505029309</v>
      </c>
      <c r="G72">
        <v>0.46543874328535967</v>
      </c>
      <c r="H72">
        <v>0.44040553830068618</v>
      </c>
      <c r="I72">
        <v>0.39936392704707802</v>
      </c>
      <c r="J72">
        <v>0.38250915637198668</v>
      </c>
      <c r="K72">
        <v>0.35604462786573576</v>
      </c>
      <c r="L72">
        <v>0.27836731620887967</v>
      </c>
      <c r="M72">
        <v>0.22685335785175473</v>
      </c>
      <c r="N72">
        <v>0.22331138931031483</v>
      </c>
      <c r="O72">
        <v>0.20461736491665741</v>
      </c>
      <c r="P72">
        <v>0.19782952805045109</v>
      </c>
      <c r="Q72">
        <v>0.18798667975253039</v>
      </c>
      <c r="R72">
        <v>0.18622678263097373</v>
      </c>
      <c r="S72">
        <v>0.1621336606902179</v>
      </c>
      <c r="T72">
        <v>0.18181410083373362</v>
      </c>
      <c r="U72">
        <v>0.16006918931974054</v>
      </c>
      <c r="V72">
        <v>0.15884106510760709</v>
      </c>
      <c r="W72">
        <v>0.1721678283783408</v>
      </c>
      <c r="X72">
        <v>0.19805613844060546</v>
      </c>
      <c r="Y72">
        <v>0.20404558668091427</v>
      </c>
      <c r="Z72">
        <v>0.20776039814978067</v>
      </c>
      <c r="AA72">
        <v>0.21010771007026199</v>
      </c>
      <c r="AB72">
        <v>0.20018483284266461</v>
      </c>
      <c r="AC72">
        <v>0.19118277976238018</v>
      </c>
      <c r="AD72">
        <v>0.18090508796430571</v>
      </c>
      <c r="AE72">
        <v>0.18205541140163684</v>
      </c>
    </row>
    <row r="73" spans="1:31" x14ac:dyDescent="0.25">
      <c r="A73" t="s">
        <v>213</v>
      </c>
      <c r="B73" t="s">
        <v>13</v>
      </c>
      <c r="C73" t="s">
        <v>76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5">
      <c r="A74" t="s">
        <v>214</v>
      </c>
      <c r="B74" t="s">
        <v>17</v>
      </c>
      <c r="C74" t="s">
        <v>35</v>
      </c>
      <c r="D74">
        <v>7.9352323674593647E-2</v>
      </c>
      <c r="E74">
        <v>7.8407297101965284E-2</v>
      </c>
      <c r="F74">
        <v>8.5011346895332032E-2</v>
      </c>
      <c r="G74">
        <v>7.6305640164779212E-2</v>
      </c>
      <c r="H74">
        <v>8.2999449334580602E-2</v>
      </c>
      <c r="I74">
        <v>8.0795785519262309E-2</v>
      </c>
      <c r="J74">
        <v>7.8234401211614693E-2</v>
      </c>
      <c r="K74">
        <v>8.268357596842979E-2</v>
      </c>
      <c r="L74">
        <v>8.4652905497338518E-2</v>
      </c>
      <c r="M74">
        <v>8.704709140683374E-2</v>
      </c>
      <c r="N74">
        <v>9.0572852548158791E-2</v>
      </c>
      <c r="O74">
        <v>8.0781467123145059E-2</v>
      </c>
      <c r="P74">
        <v>7.7425369367741817E-2</v>
      </c>
      <c r="Q74">
        <v>7.4296059134734138E-2</v>
      </c>
      <c r="R74">
        <v>7.280605373201092E-2</v>
      </c>
      <c r="S74">
        <v>6.9848580260079451E-2</v>
      </c>
      <c r="T74">
        <v>7.0513368144744862E-2</v>
      </c>
      <c r="U74">
        <v>5.9672761360849459E-2</v>
      </c>
      <c r="V74">
        <v>5.3909752974966724E-2</v>
      </c>
      <c r="W74">
        <v>4.5492473943165544E-2</v>
      </c>
      <c r="X74">
        <v>4.640202610426588E-2</v>
      </c>
      <c r="Y74">
        <v>4.9792766963004893E-2</v>
      </c>
      <c r="Z74">
        <v>5.1979012969981572E-2</v>
      </c>
      <c r="AA74">
        <v>6.1762015968994555E-2</v>
      </c>
      <c r="AB74">
        <v>6.653933340451304E-2</v>
      </c>
      <c r="AC74">
        <v>6.9011888526940526E-2</v>
      </c>
      <c r="AD74">
        <v>6.6919655351274268E-2</v>
      </c>
      <c r="AE74">
        <v>6.5051222012525292E-2</v>
      </c>
    </row>
    <row r="75" spans="1:31" x14ac:dyDescent="0.25">
      <c r="A75" t="s">
        <v>215</v>
      </c>
      <c r="B75" t="s">
        <v>17</v>
      </c>
      <c r="C75" t="s">
        <v>66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1.0281806452649225E-3</v>
      </c>
      <c r="AC75">
        <v>2.9833246614745235E-3</v>
      </c>
      <c r="AD75">
        <v>8.8583102306828733E-3</v>
      </c>
      <c r="AE75">
        <v>1.5075620476777364E-2</v>
      </c>
    </row>
    <row r="76" spans="1:31" x14ac:dyDescent="0.25">
      <c r="A76" t="s">
        <v>216</v>
      </c>
      <c r="B76" t="s">
        <v>17</v>
      </c>
      <c r="C76" t="s">
        <v>33</v>
      </c>
      <c r="D76">
        <v>0.18163141670227892</v>
      </c>
      <c r="E76">
        <v>0.20036277283151441</v>
      </c>
      <c r="F76">
        <v>0.22500738407398838</v>
      </c>
      <c r="G76">
        <v>0.23342890813697637</v>
      </c>
      <c r="H76">
        <v>0.24903716590826319</v>
      </c>
      <c r="I76">
        <v>0.26639304524624896</v>
      </c>
      <c r="J76">
        <v>0.28239716050114327</v>
      </c>
      <c r="K76">
        <v>0.28502570281161699</v>
      </c>
      <c r="L76">
        <v>0.30167016687749137</v>
      </c>
      <c r="M76">
        <v>0.30746602736020057</v>
      </c>
      <c r="N76">
        <v>0.30771919575557183</v>
      </c>
      <c r="O76">
        <v>0.30898286518854851</v>
      </c>
      <c r="P76">
        <v>0.30828323375229733</v>
      </c>
      <c r="Q76">
        <v>0.3202978789790113</v>
      </c>
      <c r="R76">
        <v>0.32127342131100672</v>
      </c>
      <c r="S76">
        <v>0.30894464507817682</v>
      </c>
      <c r="T76">
        <v>0.30040767634793369</v>
      </c>
      <c r="U76">
        <v>0.27499326295434323</v>
      </c>
      <c r="V76">
        <v>0.28315215819390799</v>
      </c>
      <c r="W76">
        <v>0.29059681651645547</v>
      </c>
      <c r="X76">
        <v>0.31421705366554425</v>
      </c>
      <c r="Y76">
        <v>0.30724751771278108</v>
      </c>
      <c r="Z76">
        <v>0.32117239181555557</v>
      </c>
      <c r="AA76">
        <v>0.31616836815211347</v>
      </c>
      <c r="AB76">
        <v>0.30273772341064048</v>
      </c>
      <c r="AC76">
        <v>0.28998856846669285</v>
      </c>
      <c r="AD76">
        <v>0.29100445836488453</v>
      </c>
      <c r="AE76">
        <v>0.27994876568133992</v>
      </c>
    </row>
    <row r="77" spans="1:31" x14ac:dyDescent="0.25">
      <c r="A77" t="s">
        <v>217</v>
      </c>
      <c r="B77" t="s">
        <v>17</v>
      </c>
      <c r="C77" t="s">
        <v>37</v>
      </c>
      <c r="D77">
        <v>3.2413968735884187E-3</v>
      </c>
      <c r="E77">
        <v>2.9935227848930457E-3</v>
      </c>
      <c r="F77">
        <v>3.3961364469483292E-3</v>
      </c>
      <c r="G77">
        <v>3.2593438929299323E-3</v>
      </c>
      <c r="H77">
        <v>3.6408714675283307E-3</v>
      </c>
      <c r="I77">
        <v>3.7500305394595579E-3</v>
      </c>
      <c r="J77">
        <v>3.6804203755686203E-3</v>
      </c>
      <c r="K77">
        <v>4.2087798964377879E-3</v>
      </c>
      <c r="L77">
        <v>4.5310476492908518E-3</v>
      </c>
      <c r="M77">
        <v>4.8350755893477558E-3</v>
      </c>
      <c r="N77">
        <v>5.2055280711498803E-3</v>
      </c>
      <c r="O77">
        <v>4.9569248617368283E-3</v>
      </c>
      <c r="P77">
        <v>5.2338343174513574E-3</v>
      </c>
      <c r="Q77">
        <v>5.1039115145562423E-3</v>
      </c>
      <c r="R77">
        <v>5.2684175279779141E-3</v>
      </c>
      <c r="S77">
        <v>5.4665783686746435E-3</v>
      </c>
      <c r="T77">
        <v>6.1178027374187522E-3</v>
      </c>
      <c r="U77">
        <v>5.9774994025084092E-3</v>
      </c>
      <c r="V77">
        <v>6.8174164501477487E-3</v>
      </c>
      <c r="W77">
        <v>7.5735879889373397E-3</v>
      </c>
      <c r="X77">
        <v>7.2817557534415713E-3</v>
      </c>
      <c r="Y77">
        <v>9.1555333167883043E-3</v>
      </c>
      <c r="Z77">
        <v>1.0343342435240143E-2</v>
      </c>
      <c r="AA77">
        <v>1.093781877188614E-2</v>
      </c>
      <c r="AB77">
        <v>1.3123323609815468E-2</v>
      </c>
      <c r="AC77">
        <v>1.3033485993906002E-2</v>
      </c>
      <c r="AD77">
        <v>1.4022188206997646E-2</v>
      </c>
      <c r="AE77">
        <v>1.4607978007858796E-2</v>
      </c>
    </row>
    <row r="78" spans="1:31" x14ac:dyDescent="0.25">
      <c r="A78" t="s">
        <v>218</v>
      </c>
      <c r="B78" t="s">
        <v>17</v>
      </c>
      <c r="C78" t="s">
        <v>40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 t="s">
        <v>219</v>
      </c>
      <c r="B79" t="s">
        <v>17</v>
      </c>
      <c r="C79" t="s">
        <v>38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 t="s">
        <v>220</v>
      </c>
      <c r="B80" t="s">
        <v>17</v>
      </c>
      <c r="C80" t="s">
        <v>140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5.2850619140754823E-5</v>
      </c>
      <c r="V80">
        <v>9.0730092014763917E-4</v>
      </c>
      <c r="W80">
        <v>9.2668840294054806E-4</v>
      </c>
      <c r="X80">
        <v>6.5572843930593902E-4</v>
      </c>
      <c r="Y80">
        <v>1.1025723851308199E-4</v>
      </c>
      <c r="Z80">
        <v>3.5752929263169345E-3</v>
      </c>
      <c r="AA80">
        <v>1.0262430757961879E-3</v>
      </c>
      <c r="AB80">
        <v>1.2224695645390328E-4</v>
      </c>
      <c r="AC80">
        <v>1.6479381450623657E-4</v>
      </c>
      <c r="AD80">
        <v>2.082524676896552E-5</v>
      </c>
      <c r="AE80">
        <v>0</v>
      </c>
    </row>
    <row r="81" spans="1:31" x14ac:dyDescent="0.25">
      <c r="A81" t="s">
        <v>221</v>
      </c>
      <c r="B81" t="s">
        <v>17</v>
      </c>
      <c r="C81" t="s">
        <v>141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5">
      <c r="A82" t="s">
        <v>222</v>
      </c>
      <c r="B82" t="s">
        <v>17</v>
      </c>
      <c r="C82" t="s">
        <v>34</v>
      </c>
      <c r="D82">
        <v>0.57514060216916363</v>
      </c>
      <c r="E82">
        <v>0.55051055985041741</v>
      </c>
      <c r="F82">
        <v>0.50347402128870944</v>
      </c>
      <c r="G82">
        <v>0.51659637028477834</v>
      </c>
      <c r="H82">
        <v>0.48818304826888598</v>
      </c>
      <c r="I82">
        <v>0.47774227504140732</v>
      </c>
      <c r="J82">
        <v>0.469965545580739</v>
      </c>
      <c r="K82">
        <v>0.4466440949835081</v>
      </c>
      <c r="L82">
        <v>0.44013340706812937</v>
      </c>
      <c r="M82">
        <v>0.42570247924478571</v>
      </c>
      <c r="N82">
        <v>0.38133742295098699</v>
      </c>
      <c r="O82">
        <v>0.37295467228016232</v>
      </c>
      <c r="P82">
        <v>0.35996273758181568</v>
      </c>
      <c r="Q82">
        <v>0.32647332945977092</v>
      </c>
      <c r="R82">
        <v>0.30771677094283034</v>
      </c>
      <c r="S82">
        <v>0.28366258413851392</v>
      </c>
      <c r="T82">
        <v>0.25575330792283479</v>
      </c>
      <c r="U82">
        <v>0.22915777359204606</v>
      </c>
      <c r="V82">
        <v>0.22176034417292029</v>
      </c>
      <c r="W82">
        <v>0.21547907612645925</v>
      </c>
      <c r="X82">
        <v>0.20412714303949861</v>
      </c>
      <c r="Y82">
        <v>0.19428230751208228</v>
      </c>
      <c r="Z82">
        <v>0.170474166983975</v>
      </c>
      <c r="AA82">
        <v>0.1583185472170337</v>
      </c>
      <c r="AB82">
        <v>0.12813123979533825</v>
      </c>
      <c r="AC82">
        <v>0.11679720946760802</v>
      </c>
      <c r="AD82">
        <v>0.10754135783628128</v>
      </c>
      <c r="AE82">
        <v>0.10097868699085527</v>
      </c>
    </row>
    <row r="83" spans="1:31" x14ac:dyDescent="0.25">
      <c r="A83" t="s">
        <v>223</v>
      </c>
      <c r="B83" t="s">
        <v>17</v>
      </c>
      <c r="C83" t="s">
        <v>75</v>
      </c>
      <c r="D83">
        <v>0.15757691321297571</v>
      </c>
      <c r="E83">
        <v>0.16398260475138857</v>
      </c>
      <c r="F83">
        <v>0.18001324619175404</v>
      </c>
      <c r="G83">
        <v>0.16776572410519103</v>
      </c>
      <c r="H83">
        <v>0.17392336236539732</v>
      </c>
      <c r="I83">
        <v>0.169979542645605</v>
      </c>
      <c r="J83">
        <v>0.16461068425220929</v>
      </c>
      <c r="K83">
        <v>0.18041946286522823</v>
      </c>
      <c r="L83">
        <v>0.16815860907339944</v>
      </c>
      <c r="M83">
        <v>0.17430942173726158</v>
      </c>
      <c r="N83">
        <v>0.21506846450168032</v>
      </c>
      <c r="O83">
        <v>0.23224787173592015</v>
      </c>
      <c r="P83">
        <v>0.24899965577081926</v>
      </c>
      <c r="Q83">
        <v>0.273766845528852</v>
      </c>
      <c r="R83">
        <v>0.29287271304153495</v>
      </c>
      <c r="S83">
        <v>0.33137381526647502</v>
      </c>
      <c r="T83">
        <v>0.36720784484706787</v>
      </c>
      <c r="U83">
        <v>0.42979821775727667</v>
      </c>
      <c r="V83">
        <v>0.43252268144475942</v>
      </c>
      <c r="W83">
        <v>0.43989140672285698</v>
      </c>
      <c r="X83">
        <v>0.42728083600539513</v>
      </c>
      <c r="Y83">
        <v>0.43937030153388806</v>
      </c>
      <c r="Z83">
        <v>0.44241246164032472</v>
      </c>
      <c r="AA83">
        <v>0.45174418503207731</v>
      </c>
      <c r="AB83">
        <v>0.48831795217797397</v>
      </c>
      <c r="AC83">
        <v>0.50802072906887175</v>
      </c>
      <c r="AD83">
        <v>0.5116172724473711</v>
      </c>
      <c r="AE83">
        <v>0.52433772683064328</v>
      </c>
    </row>
    <row r="84" spans="1:31" x14ac:dyDescent="0.25">
      <c r="A84" t="s">
        <v>224</v>
      </c>
      <c r="B84" t="s">
        <v>17</v>
      </c>
      <c r="C84" t="s">
        <v>39</v>
      </c>
      <c r="D84">
        <v>3.0573473673998269E-3</v>
      </c>
      <c r="E84">
        <v>3.7432426798213237E-3</v>
      </c>
      <c r="F84">
        <v>3.09786510326768E-3</v>
      </c>
      <c r="G84">
        <v>2.6440134153451404E-3</v>
      </c>
      <c r="H84">
        <v>2.2161026553446173E-3</v>
      </c>
      <c r="I84">
        <v>1.3393210080167677E-3</v>
      </c>
      <c r="J84">
        <v>1.1117880787251792E-3</v>
      </c>
      <c r="K84">
        <v>1.0183834747791965E-3</v>
      </c>
      <c r="L84">
        <v>8.5386383435047549E-4</v>
      </c>
      <c r="M84">
        <v>6.3990466157067677E-4</v>
      </c>
      <c r="N84">
        <v>9.6536172452172685E-5</v>
      </c>
      <c r="O84">
        <v>7.6198810487138928E-5</v>
      </c>
      <c r="P84">
        <v>9.516920987461928E-5</v>
      </c>
      <c r="Q84">
        <v>6.1975383075340765E-5</v>
      </c>
      <c r="R84">
        <v>6.2623444639156101E-5</v>
      </c>
      <c r="S84">
        <v>7.0379688808002978E-4</v>
      </c>
      <c r="T84">
        <v>0</v>
      </c>
      <c r="U84">
        <v>3.4763431383534209E-4</v>
      </c>
      <c r="V84">
        <v>9.3034584315016032E-4</v>
      </c>
      <c r="W84">
        <v>3.9950299184804347E-5</v>
      </c>
      <c r="X84">
        <v>3.5456992548770523E-5</v>
      </c>
      <c r="Y84">
        <v>4.131572294228278E-5</v>
      </c>
      <c r="Z84">
        <v>4.3331228606100422E-5</v>
      </c>
      <c r="AA84">
        <v>4.2821782098658232E-5</v>
      </c>
      <c r="AB84">
        <v>0</v>
      </c>
      <c r="AC84">
        <v>0</v>
      </c>
      <c r="AD84">
        <v>1.5932315739077959E-5</v>
      </c>
      <c r="AE84">
        <v>0</v>
      </c>
    </row>
    <row r="85" spans="1:31" x14ac:dyDescent="0.25">
      <c r="A85" t="s">
        <v>225</v>
      </c>
      <c r="B85" t="s">
        <v>17</v>
      </c>
      <c r="C85" t="s">
        <v>76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5">
      <c r="A86" t="s">
        <v>226</v>
      </c>
      <c r="B86" t="s">
        <v>25</v>
      </c>
      <c r="C86" t="s">
        <v>35</v>
      </c>
      <c r="D86">
        <v>1.9173575611279109E-2</v>
      </c>
      <c r="E86">
        <v>1.9778718947478967E-2</v>
      </c>
      <c r="F86">
        <v>3.0839878859556018E-2</v>
      </c>
      <c r="G86">
        <v>2.7029022733139098E-2</v>
      </c>
      <c r="H86">
        <v>2.9316205897243937E-2</v>
      </c>
      <c r="I86">
        <v>2.1392246055025519E-2</v>
      </c>
      <c r="J86">
        <v>1.4475910722152341E-2</v>
      </c>
      <c r="K86">
        <v>1.3909733151422379E-2</v>
      </c>
      <c r="L86">
        <v>1.9557665177972621E-2</v>
      </c>
      <c r="M86">
        <v>2.1846729076676324E-2</v>
      </c>
      <c r="N86">
        <v>2.3604005731926506E-2</v>
      </c>
      <c r="O86">
        <v>3.3097692441334162E-2</v>
      </c>
      <c r="P86">
        <v>2.8551003282123868E-2</v>
      </c>
      <c r="Q86">
        <v>2.6096559272257392E-2</v>
      </c>
      <c r="R86">
        <v>2.5580489257424704E-2</v>
      </c>
      <c r="S86">
        <v>2.8331443964395193E-2</v>
      </c>
      <c r="T86">
        <v>3.0993649884827258E-2</v>
      </c>
      <c r="U86">
        <v>2.8781457973811847E-2</v>
      </c>
      <c r="V86">
        <v>2.9171664917111331E-2</v>
      </c>
      <c r="W86">
        <v>2.9647625645363399E-2</v>
      </c>
      <c r="X86">
        <v>4.1753558679519347E-2</v>
      </c>
      <c r="Y86">
        <v>3.4681112829592547E-2</v>
      </c>
      <c r="Z86">
        <v>3.4571929955942243E-2</v>
      </c>
      <c r="AA86">
        <v>3.435083280936839E-2</v>
      </c>
      <c r="AB86">
        <v>2.7400951872455538E-2</v>
      </c>
      <c r="AC86">
        <v>3.1375926459810466E-2</v>
      </c>
      <c r="AD86">
        <v>3.2597829858645629E-2</v>
      </c>
      <c r="AE86">
        <v>3.276804039851338E-2</v>
      </c>
    </row>
    <row r="87" spans="1:31" x14ac:dyDescent="0.25">
      <c r="A87" t="s">
        <v>227</v>
      </c>
      <c r="B87" t="s">
        <v>25</v>
      </c>
      <c r="C87" t="s">
        <v>66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 t="s">
        <v>228</v>
      </c>
      <c r="B88" t="s">
        <v>25</v>
      </c>
      <c r="C88" t="s">
        <v>33</v>
      </c>
      <c r="D88">
        <v>0.13936610774974376</v>
      </c>
      <c r="E88">
        <v>0.24380858919851728</v>
      </c>
      <c r="F88">
        <v>0.19362512031060994</v>
      </c>
      <c r="G88">
        <v>0.19087283976926664</v>
      </c>
      <c r="H88">
        <v>0.19154023187159644</v>
      </c>
      <c r="I88">
        <v>0.12552015601132405</v>
      </c>
      <c r="J88">
        <v>5.7534936692128183E-2</v>
      </c>
      <c r="K88">
        <v>5.6252111816835246E-2</v>
      </c>
      <c r="L88">
        <v>8.3751971310678824E-2</v>
      </c>
      <c r="M88">
        <v>8.7065712983487475E-2</v>
      </c>
      <c r="N88">
        <v>8.8238807207398795E-2</v>
      </c>
      <c r="O88">
        <v>8.949162241171521E-2</v>
      </c>
      <c r="P88">
        <v>8.3403795791324911E-2</v>
      </c>
      <c r="Q88">
        <v>7.9210262065663992E-2</v>
      </c>
      <c r="R88">
        <v>8.2143540762343814E-2</v>
      </c>
      <c r="S88">
        <v>0.10523527654564396</v>
      </c>
      <c r="T88">
        <v>0.10899201785989662</v>
      </c>
      <c r="U88">
        <v>9.5258500302854446E-2</v>
      </c>
      <c r="V88">
        <v>9.2823868687354913E-2</v>
      </c>
      <c r="W88">
        <v>9.2050864725961967E-2</v>
      </c>
      <c r="X88">
        <v>9.5758066123130481E-2</v>
      </c>
      <c r="Y88">
        <v>0.10215001556712629</v>
      </c>
      <c r="Z88">
        <v>0.10356379297181512</v>
      </c>
      <c r="AA88">
        <v>0.10276406672422422</v>
      </c>
      <c r="AB88">
        <v>0.10445377760181229</v>
      </c>
      <c r="AC88">
        <v>0.10172694483147283</v>
      </c>
      <c r="AD88">
        <v>0.11417738212675327</v>
      </c>
      <c r="AE88">
        <v>0.10890313849062115</v>
      </c>
    </row>
    <row r="89" spans="1:31" x14ac:dyDescent="0.25">
      <c r="A89" t="s">
        <v>229</v>
      </c>
      <c r="B89" t="s">
        <v>25</v>
      </c>
      <c r="C89" t="s">
        <v>37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 t="s">
        <v>230</v>
      </c>
      <c r="B90" t="s">
        <v>25</v>
      </c>
      <c r="C90" t="s">
        <v>40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25">
      <c r="A91" t="s">
        <v>231</v>
      </c>
      <c r="B91" t="s">
        <v>25</v>
      </c>
      <c r="C91" t="s">
        <v>38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 t="s">
        <v>232</v>
      </c>
      <c r="B92" t="s">
        <v>25</v>
      </c>
      <c r="C92" t="s">
        <v>140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5">
      <c r="A93" t="s">
        <v>233</v>
      </c>
      <c r="B93" t="s">
        <v>25</v>
      </c>
      <c r="C93" t="s">
        <v>141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25">
      <c r="A94" t="s">
        <v>234</v>
      </c>
      <c r="B94" t="s">
        <v>25</v>
      </c>
      <c r="C94" t="s">
        <v>34</v>
      </c>
      <c r="D94">
        <v>0.19490115236901956</v>
      </c>
      <c r="E94">
        <v>0.11770834566278472</v>
      </c>
      <c r="F94">
        <v>7.8786228543453699E-2</v>
      </c>
      <c r="G94">
        <v>0.12410192327122725</v>
      </c>
      <c r="H94">
        <v>0.1994706485837984</v>
      </c>
      <c r="I94">
        <v>0.160647858790819</v>
      </c>
      <c r="J94">
        <v>8.1095422709846793E-2</v>
      </c>
      <c r="K94">
        <v>0.10337581736202839</v>
      </c>
      <c r="L94">
        <v>0.10705712169996971</v>
      </c>
      <c r="M94">
        <v>3.5255801112817058E-2</v>
      </c>
      <c r="N94">
        <v>3.5415368213195061E-2</v>
      </c>
      <c r="O94">
        <v>4.1134818903135376E-2</v>
      </c>
      <c r="P94">
        <v>3.2670197952023479E-2</v>
      </c>
      <c r="Q94">
        <v>2.5432241325846639E-2</v>
      </c>
      <c r="R94">
        <v>1.5275423195734085E-2</v>
      </c>
      <c r="S94">
        <v>1.6844460517478215E-2</v>
      </c>
      <c r="T94">
        <v>2.0104576827495755E-2</v>
      </c>
      <c r="U94">
        <v>1.3949111223887299E-2</v>
      </c>
      <c r="V94">
        <v>1.5857785286006308E-2</v>
      </c>
      <c r="W94">
        <v>1.0712779639923143E-2</v>
      </c>
      <c r="X94">
        <v>8.1614566877589306E-3</v>
      </c>
      <c r="Y94">
        <v>1.1679025403290955E-2</v>
      </c>
      <c r="Z94">
        <v>1.0927478746989598E-2</v>
      </c>
      <c r="AA94">
        <v>9.1006310503356155E-3</v>
      </c>
      <c r="AB94">
        <v>9.1939591888149669E-3</v>
      </c>
      <c r="AC94">
        <v>9.4778053285783041E-3</v>
      </c>
      <c r="AD94">
        <v>6.6709847205850574E-3</v>
      </c>
      <c r="AE94">
        <v>4.4083260524353206E-3</v>
      </c>
    </row>
    <row r="95" spans="1:31" x14ac:dyDescent="0.25">
      <c r="A95" t="s">
        <v>235</v>
      </c>
      <c r="B95" t="s">
        <v>25</v>
      </c>
      <c r="C95" t="s">
        <v>75</v>
      </c>
      <c r="D95">
        <v>0.38500753662190224</v>
      </c>
      <c r="E95">
        <v>0.37696624676861668</v>
      </c>
      <c r="F95">
        <v>0.47482293999903558</v>
      </c>
      <c r="G95">
        <v>0.47800174928464612</v>
      </c>
      <c r="H95">
        <v>0.45374519018381548</v>
      </c>
      <c r="I95">
        <v>0.588808374448895</v>
      </c>
      <c r="J95">
        <v>0.71515642274363411</v>
      </c>
      <c r="K95">
        <v>0.73431662945858478</v>
      </c>
      <c r="L95">
        <v>0.71700546654948583</v>
      </c>
      <c r="M95">
        <v>0.76352468523735506</v>
      </c>
      <c r="N95">
        <v>0.77671178548114717</v>
      </c>
      <c r="O95">
        <v>0.77837442580051908</v>
      </c>
      <c r="P95">
        <v>0.78305374288130136</v>
      </c>
      <c r="Q95">
        <v>0.82245720158707036</v>
      </c>
      <c r="R95">
        <v>0.80982482173683801</v>
      </c>
      <c r="S95">
        <v>0.78306478966167681</v>
      </c>
      <c r="T95">
        <v>0.78664853247875899</v>
      </c>
      <c r="U95">
        <v>0.83696189427002432</v>
      </c>
      <c r="V95">
        <v>0.83568286275146986</v>
      </c>
      <c r="W95">
        <v>0.85170961231868114</v>
      </c>
      <c r="X95">
        <v>0.8363743374159841</v>
      </c>
      <c r="Y95">
        <v>0.82607761806099689</v>
      </c>
      <c r="Z95">
        <v>0.82931442855947424</v>
      </c>
      <c r="AA95">
        <v>0.83145508891255571</v>
      </c>
      <c r="AB95">
        <v>0.84011001454693235</v>
      </c>
      <c r="AC95">
        <v>0.84520909353723228</v>
      </c>
      <c r="AD95">
        <v>0.84221278405795164</v>
      </c>
      <c r="AE95">
        <v>0.84927159275819319</v>
      </c>
    </row>
    <row r="96" spans="1:31" x14ac:dyDescent="0.25">
      <c r="A96" t="s">
        <v>236</v>
      </c>
      <c r="B96" t="s">
        <v>25</v>
      </c>
      <c r="C96" t="s">
        <v>39</v>
      </c>
      <c r="D96">
        <v>0.26155162764805545</v>
      </c>
      <c r="E96">
        <v>0.24173809942260238</v>
      </c>
      <c r="F96">
        <v>0.22192583228734494</v>
      </c>
      <c r="G96">
        <v>0.179994464941721</v>
      </c>
      <c r="H96">
        <v>0.12592772346354572</v>
      </c>
      <c r="I96">
        <v>0.1036313646939364</v>
      </c>
      <c r="J96">
        <v>0.13173730713223847</v>
      </c>
      <c r="K96">
        <v>9.2145708211129149E-2</v>
      </c>
      <c r="L96">
        <v>7.2627775261893179E-2</v>
      </c>
      <c r="M96">
        <v>9.230707158966403E-2</v>
      </c>
      <c r="N96">
        <v>7.6030033366332517E-2</v>
      </c>
      <c r="O96">
        <v>5.7901440443296093E-2</v>
      </c>
      <c r="P96">
        <v>7.2321260093226314E-2</v>
      </c>
      <c r="Q96">
        <v>4.6803735749161558E-2</v>
      </c>
      <c r="R96">
        <v>6.7175725047659368E-2</v>
      </c>
      <c r="S96">
        <v>6.6524029310805824E-2</v>
      </c>
      <c r="T96">
        <v>5.3261222949021386E-2</v>
      </c>
      <c r="U96">
        <v>2.5049036229422131E-2</v>
      </c>
      <c r="V96">
        <v>2.6463818358057514E-2</v>
      </c>
      <c r="W96">
        <v>1.5879117670070289E-2</v>
      </c>
      <c r="X96">
        <v>1.7952581093607152E-2</v>
      </c>
      <c r="Y96">
        <v>2.5412228138993381E-2</v>
      </c>
      <c r="Z96">
        <v>2.1622369765778755E-2</v>
      </c>
      <c r="AA96">
        <v>2.2329380503516044E-2</v>
      </c>
      <c r="AB96">
        <v>1.884129678998471E-2</v>
      </c>
      <c r="AC96">
        <v>1.2210229842906149E-2</v>
      </c>
      <c r="AD96">
        <v>4.3410192360645236E-3</v>
      </c>
      <c r="AE96">
        <v>4.6489023002370426E-3</v>
      </c>
    </row>
    <row r="97" spans="1:31" x14ac:dyDescent="0.25">
      <c r="A97" t="s">
        <v>237</v>
      </c>
      <c r="B97" t="s">
        <v>25</v>
      </c>
      <c r="C97" t="s">
        <v>76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 t="s">
        <v>238</v>
      </c>
      <c r="B98" t="s">
        <v>11</v>
      </c>
      <c r="C98" t="s">
        <v>35</v>
      </c>
      <c r="D98">
        <v>0.18123435075668201</v>
      </c>
      <c r="E98">
        <v>0.18707008298147659</v>
      </c>
      <c r="F98">
        <v>0.19070440793790572</v>
      </c>
      <c r="G98">
        <v>0.21371291509247053</v>
      </c>
      <c r="H98">
        <v>0.21318202863513688</v>
      </c>
      <c r="I98">
        <v>0.20617153032232366</v>
      </c>
      <c r="J98">
        <v>0.23546483581460245</v>
      </c>
      <c r="K98">
        <v>0.24562545968708677</v>
      </c>
      <c r="L98">
        <v>0.24908810501677237</v>
      </c>
      <c r="M98">
        <v>0.27142180235039387</v>
      </c>
      <c r="N98">
        <v>0.31742143127087946</v>
      </c>
      <c r="O98">
        <v>0.3178449404015779</v>
      </c>
      <c r="P98">
        <v>0.31917711168094082</v>
      </c>
      <c r="Q98">
        <v>0.33212484596086866</v>
      </c>
      <c r="R98">
        <v>0.32450077479409983</v>
      </c>
      <c r="S98">
        <v>0.3315428380731848</v>
      </c>
      <c r="T98">
        <v>0.32899654273483031</v>
      </c>
      <c r="U98">
        <v>0.32644913174249851</v>
      </c>
      <c r="V98">
        <v>0.31937980611114247</v>
      </c>
      <c r="W98">
        <v>0.31885315109416706</v>
      </c>
      <c r="X98">
        <v>0.31198966189788702</v>
      </c>
      <c r="Y98">
        <v>0.3200302938406997</v>
      </c>
      <c r="Z98">
        <v>0.31969820969396739</v>
      </c>
      <c r="AA98">
        <v>0.32452696388119684</v>
      </c>
      <c r="AB98">
        <v>0.32190961673228019</v>
      </c>
      <c r="AC98">
        <v>0.33287640872611562</v>
      </c>
      <c r="AD98">
        <v>0.33391651346553491</v>
      </c>
      <c r="AE98">
        <v>0.32933311561372736</v>
      </c>
    </row>
    <row r="99" spans="1:31" x14ac:dyDescent="0.25">
      <c r="A99" t="s">
        <v>239</v>
      </c>
      <c r="B99" t="s">
        <v>11</v>
      </c>
      <c r="C99" t="s">
        <v>66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 t="s">
        <v>240</v>
      </c>
      <c r="B100" t="s">
        <v>11</v>
      </c>
      <c r="C100" t="s">
        <v>33</v>
      </c>
      <c r="D100">
        <v>7.9762492419319774E-3</v>
      </c>
      <c r="E100">
        <v>8.9136354221257385E-3</v>
      </c>
      <c r="F100">
        <v>8.5009901500280264E-3</v>
      </c>
      <c r="G100">
        <v>1.0547824458976743E-2</v>
      </c>
      <c r="H100">
        <v>1.1485968500719597E-2</v>
      </c>
      <c r="I100">
        <v>6.2217432786091263E-3</v>
      </c>
      <c r="J100">
        <v>6.6793543005177619E-3</v>
      </c>
      <c r="K100">
        <v>7.0528738561961334E-3</v>
      </c>
      <c r="L100">
        <v>7.0458476741878037E-3</v>
      </c>
      <c r="M100">
        <v>8.26366111063454E-3</v>
      </c>
      <c r="N100">
        <v>8.5296604176169407E-3</v>
      </c>
      <c r="O100">
        <v>9.050147393520119E-3</v>
      </c>
      <c r="P100">
        <v>9.8801060947501154E-3</v>
      </c>
      <c r="Q100">
        <v>9.6354230488165053E-3</v>
      </c>
      <c r="R100">
        <v>1.017294777596822E-2</v>
      </c>
      <c r="S100">
        <v>1.0413109282318781E-2</v>
      </c>
      <c r="T100">
        <v>1.2139636016093651E-2</v>
      </c>
      <c r="U100">
        <v>1.3336521290967978E-2</v>
      </c>
      <c r="V100">
        <v>1.3643222597671183E-2</v>
      </c>
      <c r="W100">
        <v>1.3951307427530911E-2</v>
      </c>
      <c r="X100">
        <v>1.3952682981297019E-2</v>
      </c>
      <c r="Y100">
        <v>1.1111044677497827E-2</v>
      </c>
      <c r="Z100">
        <v>1.1257261884039707E-2</v>
      </c>
      <c r="AA100">
        <v>1.0901245339189347E-2</v>
      </c>
      <c r="AB100">
        <v>1.0656502949469E-2</v>
      </c>
      <c r="AC100">
        <v>1.0354768711514292E-2</v>
      </c>
      <c r="AD100">
        <v>9.4713793696848177E-3</v>
      </c>
      <c r="AE100">
        <v>9.1681702983730674E-3</v>
      </c>
    </row>
    <row r="101" spans="1:31" x14ac:dyDescent="0.25">
      <c r="A101" t="s">
        <v>241</v>
      </c>
      <c r="B101" t="s">
        <v>11</v>
      </c>
      <c r="C101" t="s">
        <v>37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3.4824985910018195E-2</v>
      </c>
    </row>
    <row r="102" spans="1:31" x14ac:dyDescent="0.25">
      <c r="A102" t="s">
        <v>242</v>
      </c>
      <c r="B102" t="s">
        <v>11</v>
      </c>
      <c r="C102" t="s">
        <v>40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5">
      <c r="A103" t="s">
        <v>243</v>
      </c>
      <c r="B103" t="s">
        <v>11</v>
      </c>
      <c r="C103" t="s">
        <v>38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 t="s">
        <v>244</v>
      </c>
      <c r="B104" t="s">
        <v>11</v>
      </c>
      <c r="C104" t="s">
        <v>140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2.8684878295595784E-3</v>
      </c>
      <c r="X104">
        <v>4.1262681842592266E-3</v>
      </c>
      <c r="Y104">
        <v>3.9676018945878754E-3</v>
      </c>
      <c r="Z104">
        <v>1.4134096577074792E-3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25">
      <c r="A105" t="s">
        <v>245</v>
      </c>
      <c r="B105" t="s">
        <v>11</v>
      </c>
      <c r="C105" t="s">
        <v>141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1.6465787937253339E-4</v>
      </c>
      <c r="Y105">
        <v>2.2478294499409177E-4</v>
      </c>
      <c r="Z105">
        <v>2.0979604797819891E-4</v>
      </c>
      <c r="AA105">
        <v>1.8600595684408716E-4</v>
      </c>
      <c r="AB105">
        <v>1.8797191470286715E-4</v>
      </c>
      <c r="AC105">
        <v>2.0485829466181831E-4</v>
      </c>
      <c r="AD105">
        <v>2.0102894007417097E-4</v>
      </c>
      <c r="AE105">
        <v>1.8582461776599275E-4</v>
      </c>
    </row>
    <row r="106" spans="1:31" x14ac:dyDescent="0.25">
      <c r="A106" t="s">
        <v>246</v>
      </c>
      <c r="B106" t="s">
        <v>11</v>
      </c>
      <c r="C106" t="s">
        <v>34</v>
      </c>
      <c r="D106">
        <v>0.55360053748947124</v>
      </c>
      <c r="E106">
        <v>0.55194729152001321</v>
      </c>
      <c r="F106">
        <v>0.54737312776572611</v>
      </c>
      <c r="G106">
        <v>0.50281517604025683</v>
      </c>
      <c r="H106">
        <v>0.5105392819169825</v>
      </c>
      <c r="I106">
        <v>0.52479313855768661</v>
      </c>
      <c r="J106">
        <v>0.44469527352872085</v>
      </c>
      <c r="K106">
        <v>0.42261869263198254</v>
      </c>
      <c r="L106">
        <v>0.42382106805148317</v>
      </c>
      <c r="M106">
        <v>0.38566006605342612</v>
      </c>
      <c r="N106">
        <v>0.29312739696622458</v>
      </c>
      <c r="O106">
        <v>0.28488102963192358</v>
      </c>
      <c r="P106">
        <v>0.27537608896449478</v>
      </c>
      <c r="Q106">
        <v>0.26438498624069084</v>
      </c>
      <c r="R106">
        <v>0.25982502412664532</v>
      </c>
      <c r="S106">
        <v>0.24955605861298427</v>
      </c>
      <c r="T106">
        <v>0.24351727481694299</v>
      </c>
      <c r="U106">
        <v>0.23562170886210565</v>
      </c>
      <c r="V106">
        <v>0.18467844273415085</v>
      </c>
      <c r="W106">
        <v>0.17885355090923927</v>
      </c>
      <c r="X106">
        <v>0.19139512750786783</v>
      </c>
      <c r="Y106">
        <v>0.17684415570653744</v>
      </c>
      <c r="Z106">
        <v>0.1747804247390855</v>
      </c>
      <c r="AA106">
        <v>0.16882438195673297</v>
      </c>
      <c r="AB106">
        <v>0.16381884027426918</v>
      </c>
      <c r="AC106">
        <v>0.15563213604298343</v>
      </c>
      <c r="AD106">
        <v>0.14848361709399099</v>
      </c>
      <c r="AE106">
        <v>0.13593869810060855</v>
      </c>
    </row>
    <row r="107" spans="1:31" x14ac:dyDescent="0.25">
      <c r="A107" t="s">
        <v>247</v>
      </c>
      <c r="B107" t="s">
        <v>11</v>
      </c>
      <c r="C107" t="s">
        <v>75</v>
      </c>
      <c r="D107">
        <v>0.24987424409348591</v>
      </c>
      <c r="E107">
        <v>0.24394183434559105</v>
      </c>
      <c r="F107">
        <v>0.24591155639931433</v>
      </c>
      <c r="G107">
        <v>0.26997584563922072</v>
      </c>
      <c r="H107">
        <v>0.25894535347463776</v>
      </c>
      <c r="I107">
        <v>0.25934165540585769</v>
      </c>
      <c r="J107">
        <v>0.30902501159824469</v>
      </c>
      <c r="K107">
        <v>0.32016260492947007</v>
      </c>
      <c r="L107">
        <v>0.31533534683733078</v>
      </c>
      <c r="M107">
        <v>0.3297263170423943</v>
      </c>
      <c r="N107">
        <v>0.37567648494068123</v>
      </c>
      <c r="O107">
        <v>0.38301551968981989</v>
      </c>
      <c r="P107">
        <v>0.39057412031792338</v>
      </c>
      <c r="Q107">
        <v>0.38903017839875487</v>
      </c>
      <c r="R107">
        <v>0.40053493300835274</v>
      </c>
      <c r="S107">
        <v>0.4035059625968298</v>
      </c>
      <c r="T107">
        <v>0.41036991334118311</v>
      </c>
      <c r="U107">
        <v>0.41984807614767583</v>
      </c>
      <c r="V107">
        <v>0.47906790333328647</v>
      </c>
      <c r="W107">
        <v>0.48245636748996062</v>
      </c>
      <c r="X107">
        <v>0.47541853904984399</v>
      </c>
      <c r="Y107">
        <v>0.48530292064913577</v>
      </c>
      <c r="Z107">
        <v>0.49030566188708113</v>
      </c>
      <c r="AA107">
        <v>0.49337866827403692</v>
      </c>
      <c r="AB107">
        <v>0.50138665965938189</v>
      </c>
      <c r="AC107">
        <v>0.49915891585061067</v>
      </c>
      <c r="AD107">
        <v>0.5061825534842076</v>
      </c>
      <c r="AE107">
        <v>0.48894060647704157</v>
      </c>
    </row>
    <row r="108" spans="1:31" x14ac:dyDescent="0.25">
      <c r="A108" t="s">
        <v>248</v>
      </c>
      <c r="B108" t="s">
        <v>11</v>
      </c>
      <c r="C108" t="s">
        <v>39</v>
      </c>
      <c r="D108">
        <v>7.3146184184288586E-3</v>
      </c>
      <c r="E108">
        <v>8.1271557307933916E-3</v>
      </c>
      <c r="F108">
        <v>7.5099177470257603E-3</v>
      </c>
      <c r="G108">
        <v>2.9482387690750568E-3</v>
      </c>
      <c r="H108">
        <v>5.8473674725234128E-3</v>
      </c>
      <c r="I108">
        <v>3.4719324355230365E-3</v>
      </c>
      <c r="J108">
        <v>4.1355247579143075E-3</v>
      </c>
      <c r="K108">
        <v>4.5403688952644411E-3</v>
      </c>
      <c r="L108">
        <v>4.7096324202259539E-3</v>
      </c>
      <c r="M108">
        <v>4.9281534431512607E-3</v>
      </c>
      <c r="N108">
        <v>5.245026404597666E-3</v>
      </c>
      <c r="O108">
        <v>5.2083628831584641E-3</v>
      </c>
      <c r="P108">
        <v>4.992572941890986E-3</v>
      </c>
      <c r="Q108">
        <v>4.8245663508692345E-3</v>
      </c>
      <c r="R108">
        <v>4.9663202949337933E-3</v>
      </c>
      <c r="S108">
        <v>4.9820314346823323E-3</v>
      </c>
      <c r="T108">
        <v>4.9766330909499813E-3</v>
      </c>
      <c r="U108">
        <v>4.7445619567519706E-3</v>
      </c>
      <c r="V108">
        <v>3.2306252237489291E-3</v>
      </c>
      <c r="W108">
        <v>3.0171352495425487E-3</v>
      </c>
      <c r="X108">
        <v>2.9530624994723708E-3</v>
      </c>
      <c r="Y108">
        <v>2.5192002865472738E-3</v>
      </c>
      <c r="Z108">
        <v>2.3352360901405119E-3</v>
      </c>
      <c r="AA108">
        <v>2.1827345919999117E-3</v>
      </c>
      <c r="AB108">
        <v>2.0404084698968758E-3</v>
      </c>
      <c r="AC108">
        <v>1.7729123741141353E-3</v>
      </c>
      <c r="AD108">
        <v>1.7449076465074263E-3</v>
      </c>
      <c r="AE108">
        <v>1.6085989824652517E-3</v>
      </c>
    </row>
    <row r="109" spans="1:31" x14ac:dyDescent="0.25">
      <c r="A109" t="s">
        <v>249</v>
      </c>
      <c r="B109" t="s">
        <v>11</v>
      </c>
      <c r="C109" t="s">
        <v>76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5">
      <c r="A110" t="s">
        <v>250</v>
      </c>
      <c r="B110" t="s">
        <v>3</v>
      </c>
      <c r="C110" t="s">
        <v>35</v>
      </c>
      <c r="D110">
        <v>9.129501321373884E-2</v>
      </c>
      <c r="E110">
        <v>8.8806673490291754E-2</v>
      </c>
      <c r="F110">
        <v>9.3392099577731549E-2</v>
      </c>
      <c r="G110">
        <v>9.8597453953826117E-2</v>
      </c>
      <c r="H110">
        <v>0.10625252053474304</v>
      </c>
      <c r="I110">
        <v>0.10519429335836483</v>
      </c>
      <c r="J110">
        <v>0.10574574515730693</v>
      </c>
      <c r="K110">
        <v>0.11229632346398818</v>
      </c>
      <c r="L110">
        <v>0.11280279884924393</v>
      </c>
      <c r="M110">
        <v>0.11591763305412134</v>
      </c>
      <c r="N110">
        <v>0.11265737083015186</v>
      </c>
      <c r="O110">
        <v>0.11629016179175494</v>
      </c>
      <c r="P110">
        <v>0.11958526031463285</v>
      </c>
      <c r="Q110">
        <v>0.12726908718897753</v>
      </c>
      <c r="R110">
        <v>0.12622649581298415</v>
      </c>
      <c r="S110">
        <v>0.11625003376240801</v>
      </c>
      <c r="T110">
        <v>0.12319276479421029</v>
      </c>
      <c r="U110">
        <v>0.12474195479966901</v>
      </c>
      <c r="V110">
        <v>0.12982325028012576</v>
      </c>
      <c r="W110">
        <v>0.11856823412700279</v>
      </c>
      <c r="X110">
        <v>0.13501304517834578</v>
      </c>
      <c r="Y110">
        <v>0.11757714574212974</v>
      </c>
      <c r="Z110">
        <v>0.13765072932325509</v>
      </c>
      <c r="AA110">
        <v>0.14801511591808764</v>
      </c>
      <c r="AB110">
        <v>0.12955535583133457</v>
      </c>
      <c r="AC110">
        <v>0.14109964803235622</v>
      </c>
      <c r="AD110">
        <v>0.13924159073027917</v>
      </c>
      <c r="AE110">
        <v>0.14081815962522895</v>
      </c>
    </row>
    <row r="111" spans="1:31" x14ac:dyDescent="0.25">
      <c r="A111" t="s">
        <v>251</v>
      </c>
      <c r="B111" t="s">
        <v>3</v>
      </c>
      <c r="C111" t="s">
        <v>66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 t="s">
        <v>252</v>
      </c>
      <c r="B112" t="s">
        <v>3</v>
      </c>
      <c r="C112" t="s">
        <v>33</v>
      </c>
      <c r="D112">
        <v>0.23462620281289023</v>
      </c>
      <c r="E112">
        <v>0.24656071221942771</v>
      </c>
      <c r="F112">
        <v>0.25669131421331348</v>
      </c>
      <c r="G112">
        <v>0.26268527652059326</v>
      </c>
      <c r="H112">
        <v>0.28766313486674783</v>
      </c>
      <c r="I112">
        <v>0.27413170954503974</v>
      </c>
      <c r="J112">
        <v>0.28567293413400457</v>
      </c>
      <c r="K112">
        <v>0.2993098261513501</v>
      </c>
      <c r="L112">
        <v>0.29037629667979709</v>
      </c>
      <c r="M112">
        <v>0.30938079288711129</v>
      </c>
      <c r="N112">
        <v>0.37742208603553551</v>
      </c>
      <c r="O112">
        <v>0.3655793250297783</v>
      </c>
      <c r="P112">
        <v>0.3942713198055362</v>
      </c>
      <c r="Q112">
        <v>0.37586313431134749</v>
      </c>
      <c r="R112">
        <v>0.40334734343678785</v>
      </c>
      <c r="S112">
        <v>0.40691672507625731</v>
      </c>
      <c r="T112">
        <v>0.42323085629891116</v>
      </c>
      <c r="U112">
        <v>0.41735755253296991</v>
      </c>
      <c r="V112">
        <v>0.40952814232874923</v>
      </c>
      <c r="W112">
        <v>0.41720919775509596</v>
      </c>
      <c r="X112">
        <v>0.39914602471988481</v>
      </c>
      <c r="Y112">
        <v>0.4133925788067862</v>
      </c>
      <c r="Z112">
        <v>0.40081581256680326</v>
      </c>
      <c r="AA112">
        <v>0.39053259488830044</v>
      </c>
      <c r="AB112">
        <v>0.37283861947948072</v>
      </c>
      <c r="AC112">
        <v>0.37549361809357257</v>
      </c>
      <c r="AD112">
        <v>0.38426873215737256</v>
      </c>
      <c r="AE112">
        <v>0.3829181884255588</v>
      </c>
    </row>
    <row r="113" spans="1:31" x14ac:dyDescent="0.25">
      <c r="A113" t="s">
        <v>253</v>
      </c>
      <c r="B113" t="s">
        <v>3</v>
      </c>
      <c r="C113" t="s">
        <v>37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2.9846647109347472E-4</v>
      </c>
      <c r="S113">
        <v>7.4673335839347285E-4</v>
      </c>
      <c r="T113">
        <v>1.5287753814031233E-3</v>
      </c>
      <c r="U113">
        <v>2.7980948999186388E-3</v>
      </c>
      <c r="V113">
        <v>3.8705992605616154E-3</v>
      </c>
      <c r="W113">
        <v>5.1594086960285133E-3</v>
      </c>
      <c r="X113">
        <v>6.653019258271632E-3</v>
      </c>
      <c r="Y113">
        <v>7.7968796205802075E-3</v>
      </c>
      <c r="Z113">
        <v>8.7032744590470282E-3</v>
      </c>
      <c r="AA113">
        <v>9.5901598175925622E-3</v>
      </c>
      <c r="AB113">
        <v>1.1671580378328411E-2</v>
      </c>
      <c r="AC113">
        <v>1.2667049418439278E-2</v>
      </c>
      <c r="AD113">
        <v>1.4304770321192005E-2</v>
      </c>
      <c r="AE113">
        <v>1.5417699411517419E-2</v>
      </c>
    </row>
    <row r="114" spans="1:31" x14ac:dyDescent="0.25">
      <c r="A114" t="s">
        <v>254</v>
      </c>
      <c r="B114" t="s">
        <v>3</v>
      </c>
      <c r="C114" t="s">
        <v>40</v>
      </c>
      <c r="D114">
        <v>4.2258375526661946E-3</v>
      </c>
      <c r="E114">
        <v>3.72932814775385E-3</v>
      </c>
      <c r="F114">
        <v>4.339220147544824E-3</v>
      </c>
      <c r="G114">
        <v>4.3770141004007557E-3</v>
      </c>
      <c r="H114">
        <v>4.8664165835516837E-3</v>
      </c>
      <c r="I114">
        <v>5.1781607377618267E-3</v>
      </c>
      <c r="J114">
        <v>4.5976120076165004E-3</v>
      </c>
      <c r="K114">
        <v>4.8646105544667929E-3</v>
      </c>
      <c r="L114">
        <v>4.6873772768446778E-3</v>
      </c>
      <c r="M114">
        <v>4.5993125743478292E-3</v>
      </c>
      <c r="N114">
        <v>4.4786533772225084E-3</v>
      </c>
      <c r="O114">
        <v>4.1369507567240475E-3</v>
      </c>
      <c r="P114">
        <v>2.8670831471711141E-3</v>
      </c>
      <c r="Q114">
        <v>2.7712175809977025E-3</v>
      </c>
      <c r="R114">
        <v>2.6625788216112656E-3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 t="s">
        <v>255</v>
      </c>
      <c r="B115" t="s">
        <v>3</v>
      </c>
      <c r="C115" t="s">
        <v>38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25">
      <c r="A116" t="s">
        <v>256</v>
      </c>
      <c r="B116" t="s">
        <v>3</v>
      </c>
      <c r="C116" t="s">
        <v>140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 t="s">
        <v>257</v>
      </c>
      <c r="B117" t="s">
        <v>3</v>
      </c>
      <c r="C117" t="s">
        <v>141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 t="s">
        <v>258</v>
      </c>
      <c r="B118" t="s">
        <v>3</v>
      </c>
      <c r="C118" t="s">
        <v>34</v>
      </c>
      <c r="D118">
        <v>0.32816301792130154</v>
      </c>
      <c r="E118">
        <v>0.30678259735415025</v>
      </c>
      <c r="F118">
        <v>0.30204094207040638</v>
      </c>
      <c r="G118">
        <v>0.29195240467707917</v>
      </c>
      <c r="H118">
        <v>0.28355479456947741</v>
      </c>
      <c r="I118">
        <v>0.29182394905117132</v>
      </c>
      <c r="J118">
        <v>0.2826407636313199</v>
      </c>
      <c r="K118">
        <v>0.28130863480532831</v>
      </c>
      <c r="L118">
        <v>0.3001451822021638</v>
      </c>
      <c r="M118">
        <v>0.29508590735022544</v>
      </c>
      <c r="N118">
        <v>0.25872929086195262</v>
      </c>
      <c r="O118">
        <v>0.27793828591036218</v>
      </c>
      <c r="P118">
        <v>0.25529213672035289</v>
      </c>
      <c r="Q118">
        <v>0.25945381254848238</v>
      </c>
      <c r="R118">
        <v>0.24331437436804598</v>
      </c>
      <c r="S118">
        <v>0.25142448111467908</v>
      </c>
      <c r="T118">
        <v>0.23750126139728855</v>
      </c>
      <c r="U118">
        <v>0.22318830148719682</v>
      </c>
      <c r="V118">
        <v>0.23395352011351644</v>
      </c>
      <c r="W118">
        <v>0.22842075917572455</v>
      </c>
      <c r="X118">
        <v>0.20477121025262865</v>
      </c>
      <c r="Y118">
        <v>0.20675451271654324</v>
      </c>
      <c r="Z118">
        <v>0.19384011443843563</v>
      </c>
      <c r="AA118">
        <v>0.18435015725497791</v>
      </c>
      <c r="AB118">
        <v>0.1976388336364216</v>
      </c>
      <c r="AC118">
        <v>0.18575504234808882</v>
      </c>
      <c r="AD118">
        <v>0.17020680684183048</v>
      </c>
      <c r="AE118">
        <v>0.17337620835435436</v>
      </c>
    </row>
    <row r="119" spans="1:31" x14ac:dyDescent="0.25">
      <c r="A119" t="s">
        <v>259</v>
      </c>
      <c r="B119" t="s">
        <v>3</v>
      </c>
      <c r="C119" t="s">
        <v>75</v>
      </c>
      <c r="D119">
        <v>0.30362233055224952</v>
      </c>
      <c r="E119">
        <v>0.31826101415921482</v>
      </c>
      <c r="F119">
        <v>0.31404354859374428</v>
      </c>
      <c r="G119">
        <v>0.31433605666608821</v>
      </c>
      <c r="H119">
        <v>0.2935597013700692</v>
      </c>
      <c r="I119">
        <v>0.30119069012197225</v>
      </c>
      <c r="J119">
        <v>0.29939626059556734</v>
      </c>
      <c r="K119">
        <v>0.28150787644691755</v>
      </c>
      <c r="L119">
        <v>0.27419495337104993</v>
      </c>
      <c r="M119">
        <v>0.25815771722008451</v>
      </c>
      <c r="N119">
        <v>0.233254848108393</v>
      </c>
      <c r="O119">
        <v>0.22376205667739987</v>
      </c>
      <c r="P119">
        <v>0.21902206850001621</v>
      </c>
      <c r="Q119">
        <v>0.22622019969922183</v>
      </c>
      <c r="R119">
        <v>0.21640380655270783</v>
      </c>
      <c r="S119">
        <v>0.21749441331862429</v>
      </c>
      <c r="T119">
        <v>0.20736191784244384</v>
      </c>
      <c r="U119">
        <v>0.22399245140582644</v>
      </c>
      <c r="V119">
        <v>0.2149758208459577</v>
      </c>
      <c r="W119">
        <v>0.22381998695342481</v>
      </c>
      <c r="X119">
        <v>0.24694903378713523</v>
      </c>
      <c r="Y119">
        <v>0.25277512521890722</v>
      </c>
      <c r="Z119">
        <v>0.25733585275613241</v>
      </c>
      <c r="AA119">
        <v>0.2658831703806942</v>
      </c>
      <c r="AB119">
        <v>0.28672563855481842</v>
      </c>
      <c r="AC119">
        <v>0.28346809644057164</v>
      </c>
      <c r="AD119">
        <v>0.29047911660922698</v>
      </c>
      <c r="AE119">
        <v>0.28604027621470463</v>
      </c>
    </row>
    <row r="120" spans="1:31" x14ac:dyDescent="0.25">
      <c r="A120" t="s">
        <v>260</v>
      </c>
      <c r="B120" t="s">
        <v>3</v>
      </c>
      <c r="C120" t="s">
        <v>39</v>
      </c>
      <c r="D120">
        <v>3.8067597947153697E-2</v>
      </c>
      <c r="E120">
        <v>3.5859674629161634E-2</v>
      </c>
      <c r="F120">
        <v>2.9492875397259477E-2</v>
      </c>
      <c r="G120">
        <v>2.8051794082012537E-2</v>
      </c>
      <c r="H120">
        <v>2.4103432075410818E-2</v>
      </c>
      <c r="I120">
        <v>2.2481197185690232E-2</v>
      </c>
      <c r="J120">
        <v>2.1946684474184484E-2</v>
      </c>
      <c r="K120">
        <v>2.0712728577949206E-2</v>
      </c>
      <c r="L120">
        <v>1.7793391620900566E-2</v>
      </c>
      <c r="M120">
        <v>1.6858636914109593E-2</v>
      </c>
      <c r="N120">
        <v>1.345775078674458E-2</v>
      </c>
      <c r="O120">
        <v>1.2293219833980676E-2</v>
      </c>
      <c r="P120">
        <v>8.9621315122908555E-3</v>
      </c>
      <c r="Q120">
        <v>8.4225486709731227E-3</v>
      </c>
      <c r="R120">
        <v>7.7469345367696093E-3</v>
      </c>
      <c r="S120">
        <v>7.1676133696381029E-3</v>
      </c>
      <c r="T120">
        <v>7.1844242857432234E-3</v>
      </c>
      <c r="U120">
        <v>7.92164487441906E-3</v>
      </c>
      <c r="V120">
        <v>7.8486671710891725E-3</v>
      </c>
      <c r="W120">
        <v>6.8224132927233736E-3</v>
      </c>
      <c r="X120">
        <v>7.4676668037338785E-3</v>
      </c>
      <c r="Y120">
        <v>1.7037578950533114E-3</v>
      </c>
      <c r="Z120">
        <v>1.6542164563264972E-3</v>
      </c>
      <c r="AA120">
        <v>1.6288017403473536E-3</v>
      </c>
      <c r="AB120">
        <v>1.5699721196161141E-3</v>
      </c>
      <c r="AC120">
        <v>1.5165456669715208E-3</v>
      </c>
      <c r="AD120">
        <v>1.4989833400987451E-3</v>
      </c>
      <c r="AE120">
        <v>1.4294679686359347E-3</v>
      </c>
    </row>
    <row r="121" spans="1:31" x14ac:dyDescent="0.25">
      <c r="A121" t="s">
        <v>261</v>
      </c>
      <c r="B121" t="s">
        <v>3</v>
      </c>
      <c r="C121" t="s">
        <v>76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 t="s">
        <v>262</v>
      </c>
      <c r="B122" t="s">
        <v>2</v>
      </c>
      <c r="C122" t="s">
        <v>35</v>
      </c>
      <c r="D122">
        <v>6.3837486798437162E-2</v>
      </c>
      <c r="E122">
        <v>5.4222048407699078E-2</v>
      </c>
      <c r="F122">
        <v>5.7748136313636143E-2</v>
      </c>
      <c r="G122">
        <v>5.4934972732258232E-2</v>
      </c>
      <c r="H122">
        <v>5.683133226274828E-2</v>
      </c>
      <c r="I122">
        <v>5.6044502717635086E-2</v>
      </c>
      <c r="J122">
        <v>5.3685751865036754E-2</v>
      </c>
      <c r="K122">
        <v>5.2567047093004485E-2</v>
      </c>
      <c r="L122">
        <v>5.3683227868496212E-2</v>
      </c>
      <c r="M122">
        <v>5.8759977817150644E-2</v>
      </c>
      <c r="N122">
        <v>5.7932403886175071E-2</v>
      </c>
      <c r="O122">
        <v>5.7241844283449451E-2</v>
      </c>
      <c r="P122">
        <v>6.1861497375906731E-2</v>
      </c>
      <c r="Q122">
        <v>6.3166505865753023E-2</v>
      </c>
      <c r="R122">
        <v>6.9843074737153579E-2</v>
      </c>
      <c r="S122">
        <v>6.998125124563373E-2</v>
      </c>
      <c r="T122">
        <v>6.6433728595857833E-2</v>
      </c>
      <c r="U122">
        <v>7.6101833564014343E-2</v>
      </c>
      <c r="V122">
        <v>6.309773746173071E-2</v>
      </c>
      <c r="W122">
        <v>6.4391317105935555E-2</v>
      </c>
      <c r="X122">
        <v>6.5971052153321733E-2</v>
      </c>
      <c r="Y122">
        <v>7.0442582780725321E-2</v>
      </c>
      <c r="Z122">
        <v>6.9397004424883613E-2</v>
      </c>
      <c r="AA122">
        <v>6.9982176422740641E-2</v>
      </c>
      <c r="AB122">
        <v>7.0557766605204353E-2</v>
      </c>
      <c r="AC122">
        <v>7.0399924628812255E-2</v>
      </c>
      <c r="AD122">
        <v>6.5769052394608854E-2</v>
      </c>
      <c r="AE122">
        <v>6.700531677723387E-2</v>
      </c>
    </row>
    <row r="123" spans="1:31" x14ac:dyDescent="0.25">
      <c r="A123" t="s">
        <v>263</v>
      </c>
      <c r="B123" t="s">
        <v>2</v>
      </c>
      <c r="C123" t="s">
        <v>66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1.4829786536063941E-3</v>
      </c>
    </row>
    <row r="124" spans="1:31" x14ac:dyDescent="0.25">
      <c r="A124" t="s">
        <v>264</v>
      </c>
      <c r="B124" t="s">
        <v>2</v>
      </c>
      <c r="C124" t="s">
        <v>33</v>
      </c>
      <c r="D124">
        <v>0.28743519862535311</v>
      </c>
      <c r="E124">
        <v>0.32202149277296005</v>
      </c>
      <c r="F124">
        <v>0.34628355232316915</v>
      </c>
      <c r="G124">
        <v>0.36215815552569031</v>
      </c>
      <c r="H124">
        <v>0.37292521328706796</v>
      </c>
      <c r="I124">
        <v>0.40040776629592029</v>
      </c>
      <c r="J124">
        <v>0.42849078314393668</v>
      </c>
      <c r="K124">
        <v>0.39515685291494618</v>
      </c>
      <c r="L124">
        <v>0.40728638502094977</v>
      </c>
      <c r="M124">
        <v>0.43529797854172736</v>
      </c>
      <c r="N124">
        <v>0.44506004403611082</v>
      </c>
      <c r="O124">
        <v>0.43380661556958144</v>
      </c>
      <c r="P124">
        <v>0.45491171603197239</v>
      </c>
      <c r="Q124">
        <v>0.45538518589067289</v>
      </c>
      <c r="R124">
        <v>0.46618348117828667</v>
      </c>
      <c r="S124">
        <v>0.45898453745571932</v>
      </c>
      <c r="T124">
        <v>0.44010609928343286</v>
      </c>
      <c r="U124">
        <v>0.49623214359732959</v>
      </c>
      <c r="V124">
        <v>0.45837156249683608</v>
      </c>
      <c r="W124">
        <v>0.47157852710435078</v>
      </c>
      <c r="X124">
        <v>0.47956463460717341</v>
      </c>
      <c r="Y124">
        <v>0.46316950507169519</v>
      </c>
      <c r="Z124">
        <v>0.47641772063598348</v>
      </c>
      <c r="AA124">
        <v>0.4741913858103588</v>
      </c>
      <c r="AB124">
        <v>0.45410239072104103</v>
      </c>
      <c r="AC124">
        <v>0.47417776876791218</v>
      </c>
      <c r="AD124">
        <v>0.50220983987211187</v>
      </c>
      <c r="AE124">
        <v>0.49404163690466241</v>
      </c>
    </row>
    <row r="125" spans="1:31" x14ac:dyDescent="0.25">
      <c r="A125" t="s">
        <v>265</v>
      </c>
      <c r="B125" t="s">
        <v>2</v>
      </c>
      <c r="C125" t="s">
        <v>37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4.5675650632759244E-3</v>
      </c>
    </row>
    <row r="126" spans="1:31" x14ac:dyDescent="0.25">
      <c r="A126" t="s">
        <v>266</v>
      </c>
      <c r="B126" t="s">
        <v>2</v>
      </c>
      <c r="C126" t="s">
        <v>40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3.4963061287932761E-5</v>
      </c>
      <c r="R126">
        <v>9.0021767579889038E-5</v>
      </c>
      <c r="S126">
        <v>1.7164734190430029E-4</v>
      </c>
      <c r="T126">
        <v>1.0290112528037107E-4</v>
      </c>
      <c r="U126">
        <v>1.2296193473152983E-4</v>
      </c>
      <c r="V126">
        <v>1.4896769425146286E-4</v>
      </c>
      <c r="W126">
        <v>2.2280640899947817E-4</v>
      </c>
      <c r="X126">
        <v>3.5517888750640809E-4</v>
      </c>
      <c r="Y126">
        <v>4.8188050094900213E-4</v>
      </c>
      <c r="Z126">
        <v>5.9425887258991402E-4</v>
      </c>
      <c r="AA126">
        <v>5.7618641357591767E-4</v>
      </c>
      <c r="AB126">
        <v>6.6517849470142934E-4</v>
      </c>
      <c r="AC126">
        <v>7.1883532652766734E-4</v>
      </c>
      <c r="AD126">
        <v>9.2307088565720362E-4</v>
      </c>
      <c r="AE126">
        <v>8.3106468121626066E-4</v>
      </c>
    </row>
    <row r="127" spans="1:31" x14ac:dyDescent="0.25">
      <c r="A127" t="s">
        <v>267</v>
      </c>
      <c r="B127" t="s">
        <v>2</v>
      </c>
      <c r="C127" t="s">
        <v>38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 t="s">
        <v>268</v>
      </c>
      <c r="B128" t="s">
        <v>2</v>
      </c>
      <c r="C128" t="s">
        <v>140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5.1686872229976487E-6</v>
      </c>
    </row>
    <row r="129" spans="1:31" x14ac:dyDescent="0.25">
      <c r="A129" t="s">
        <v>269</v>
      </c>
      <c r="B129" t="s">
        <v>2</v>
      </c>
      <c r="C129" t="s">
        <v>141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 t="s">
        <v>270</v>
      </c>
      <c r="B130" t="s">
        <v>2</v>
      </c>
      <c r="C130" t="s">
        <v>34</v>
      </c>
      <c r="D130">
        <v>0.38639745332050851</v>
      </c>
      <c r="E130">
        <v>0.44219084343975268</v>
      </c>
      <c r="F130">
        <v>0.46025957255293037</v>
      </c>
      <c r="G130">
        <v>0.45918479459184258</v>
      </c>
      <c r="H130">
        <v>0.45021313521237283</v>
      </c>
      <c r="I130">
        <v>0.44599284445639598</v>
      </c>
      <c r="J130">
        <v>0.42749603260779706</v>
      </c>
      <c r="K130">
        <v>0.44402154316909537</v>
      </c>
      <c r="L130">
        <v>0.43746598231614126</v>
      </c>
      <c r="M130">
        <v>0.40122442149333026</v>
      </c>
      <c r="N130">
        <v>0.38928376140829796</v>
      </c>
      <c r="O130">
        <v>0.40986883463707746</v>
      </c>
      <c r="P130">
        <v>0.38154009198914951</v>
      </c>
      <c r="Q130">
        <v>0.37087008167672314</v>
      </c>
      <c r="R130">
        <v>0.35291706916263521</v>
      </c>
      <c r="S130">
        <v>0.35627688475642738</v>
      </c>
      <c r="T130">
        <v>0.37297070252587089</v>
      </c>
      <c r="U130">
        <v>0.28030032876855715</v>
      </c>
      <c r="V130">
        <v>0.34865564061346899</v>
      </c>
      <c r="W130">
        <v>0.31734314744777398</v>
      </c>
      <c r="X130">
        <v>0.2950134994388211</v>
      </c>
      <c r="Y130">
        <v>0.29903642265558988</v>
      </c>
      <c r="Z130">
        <v>0.29749854992695529</v>
      </c>
      <c r="AA130">
        <v>0.30620484909877804</v>
      </c>
      <c r="AB130">
        <v>0.31975165263961031</v>
      </c>
      <c r="AC130">
        <v>0.29351117979361535</v>
      </c>
      <c r="AD130">
        <v>0.26759438226391624</v>
      </c>
      <c r="AE130">
        <v>0.27156491248935416</v>
      </c>
    </row>
    <row r="131" spans="1:31" x14ac:dyDescent="0.25">
      <c r="A131" t="s">
        <v>271</v>
      </c>
      <c r="B131" t="s">
        <v>2</v>
      </c>
      <c r="C131" t="s">
        <v>75</v>
      </c>
      <c r="D131">
        <v>5.0286649455686387E-2</v>
      </c>
      <c r="E131">
        <v>4.8097567672433131E-2</v>
      </c>
      <c r="F131">
        <v>5.0954657082158482E-2</v>
      </c>
      <c r="G131">
        <v>4.7207697901387242E-2</v>
      </c>
      <c r="H131">
        <v>4.9449086541197333E-2</v>
      </c>
      <c r="I131">
        <v>4.7751030184086309E-2</v>
      </c>
      <c r="J131">
        <v>4.3363069049658864E-2</v>
      </c>
      <c r="K131">
        <v>7.3133102427171928E-2</v>
      </c>
      <c r="L131">
        <v>7.7731004790056457E-2</v>
      </c>
      <c r="M131">
        <v>8.3008541723342003E-2</v>
      </c>
      <c r="N131">
        <v>8.8541285330131211E-2</v>
      </c>
      <c r="O131">
        <v>8.1973834448110891E-2</v>
      </c>
      <c r="P131">
        <v>8.6930040362989361E-2</v>
      </c>
      <c r="Q131">
        <v>9.5569827575745767E-2</v>
      </c>
      <c r="R131">
        <v>9.8197251880237466E-2</v>
      </c>
      <c r="S131">
        <v>0.10149584007814785</v>
      </c>
      <c r="T131">
        <v>0.10590515998999095</v>
      </c>
      <c r="U131">
        <v>0.12828375866336519</v>
      </c>
      <c r="V131">
        <v>0.11487261543645784</v>
      </c>
      <c r="W131">
        <v>0.131329392591782</v>
      </c>
      <c r="X131">
        <v>0.13732855921265472</v>
      </c>
      <c r="Y131">
        <v>0.1444806185875552</v>
      </c>
      <c r="Z131">
        <v>0.13823807426861306</v>
      </c>
      <c r="AA131">
        <v>0.13326505267990063</v>
      </c>
      <c r="AB131">
        <v>0.13928550232032566</v>
      </c>
      <c r="AC131">
        <v>0.1453760959864098</v>
      </c>
      <c r="AD131">
        <v>0.15061485460392313</v>
      </c>
      <c r="AE131">
        <v>0.14791478197862273</v>
      </c>
    </row>
    <row r="132" spans="1:31" x14ac:dyDescent="0.25">
      <c r="A132" t="s">
        <v>272</v>
      </c>
      <c r="B132" t="s">
        <v>2</v>
      </c>
      <c r="C132" t="s">
        <v>39</v>
      </c>
      <c r="D132">
        <v>0.2120432118000149</v>
      </c>
      <c r="E132">
        <v>0.13346804770715512</v>
      </c>
      <c r="F132">
        <v>8.4754081728105862E-2</v>
      </c>
      <c r="G132">
        <v>7.6514379248821596E-2</v>
      </c>
      <c r="H132">
        <v>7.0581232696613511E-2</v>
      </c>
      <c r="I132">
        <v>4.9803856345962301E-2</v>
      </c>
      <c r="J132">
        <v>4.696436333357068E-2</v>
      </c>
      <c r="K132">
        <v>3.5121454395782285E-2</v>
      </c>
      <c r="L132">
        <v>2.383340000435644E-2</v>
      </c>
      <c r="M132">
        <v>2.170908042444971E-2</v>
      </c>
      <c r="N132">
        <v>1.9182505339284936E-2</v>
      </c>
      <c r="O132">
        <v>1.7108871061780797E-2</v>
      </c>
      <c r="P132">
        <v>1.475665423998207E-2</v>
      </c>
      <c r="Q132">
        <v>1.4973435929817395E-2</v>
      </c>
      <c r="R132">
        <v>1.2769101274107176E-2</v>
      </c>
      <c r="S132">
        <v>1.3089839122167461E-2</v>
      </c>
      <c r="T132">
        <v>1.4481408479567021E-2</v>
      </c>
      <c r="U132">
        <v>1.8958973472002382E-2</v>
      </c>
      <c r="V132">
        <v>1.4853476297254909E-2</v>
      </c>
      <c r="W132">
        <v>1.5134809341158208E-2</v>
      </c>
      <c r="X132">
        <v>2.1767075700522699E-2</v>
      </c>
      <c r="Y132">
        <v>2.2388990403485562E-2</v>
      </c>
      <c r="Z132">
        <v>1.7854391870974776E-2</v>
      </c>
      <c r="AA132">
        <v>1.5780349574646087E-2</v>
      </c>
      <c r="AB132">
        <v>1.5637509219117305E-2</v>
      </c>
      <c r="AC132">
        <v>1.5816195496722744E-2</v>
      </c>
      <c r="AD132">
        <v>1.2888799979782824E-2</v>
      </c>
      <c r="AE132">
        <v>1.2586574764805316E-2</v>
      </c>
    </row>
    <row r="133" spans="1:31" x14ac:dyDescent="0.25">
      <c r="A133" t="s">
        <v>273</v>
      </c>
      <c r="B133" t="s">
        <v>2</v>
      </c>
      <c r="C133" t="s">
        <v>76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 t="s">
        <v>274</v>
      </c>
      <c r="B134" t="s">
        <v>16</v>
      </c>
      <c r="C134" t="s">
        <v>35</v>
      </c>
      <c r="D134">
        <v>1.4369154632389096E-2</v>
      </c>
      <c r="E134">
        <v>1.5787749601067429E-2</v>
      </c>
      <c r="F134">
        <v>1.700065141629439E-2</v>
      </c>
      <c r="G134">
        <v>1.683298211836607E-2</v>
      </c>
      <c r="H134">
        <v>1.7402056089739833E-2</v>
      </c>
      <c r="I134">
        <v>1.7684319341026416E-2</v>
      </c>
      <c r="J134">
        <v>1.5052079411527286E-2</v>
      </c>
      <c r="K134">
        <v>1.4744099988912338E-2</v>
      </c>
      <c r="L134">
        <v>1.4558768283717076E-2</v>
      </c>
      <c r="M134">
        <v>1.5549213438344853E-2</v>
      </c>
      <c r="N134">
        <v>1.5344283797593382E-2</v>
      </c>
      <c r="O134">
        <v>1.5074922934959467E-2</v>
      </c>
      <c r="P134">
        <v>2.104337507355758E-2</v>
      </c>
      <c r="Q134">
        <v>2.3859177129229914E-2</v>
      </c>
      <c r="R134">
        <v>2.4021800415227928E-2</v>
      </c>
      <c r="S134">
        <v>2.1563964364269179E-2</v>
      </c>
      <c r="T134">
        <v>2.8074848254780013E-2</v>
      </c>
      <c r="U134">
        <v>3.397460856347731E-2</v>
      </c>
      <c r="V134">
        <v>3.4975705090032845E-2</v>
      </c>
      <c r="W134">
        <v>3.8228329923405788E-2</v>
      </c>
      <c r="X134">
        <v>4.0455976023645743E-2</v>
      </c>
      <c r="Y134">
        <v>3.1609700605304575E-2</v>
      </c>
      <c r="Z134">
        <v>4.8800226040024867E-2</v>
      </c>
      <c r="AA134">
        <v>4.6068923436486282E-2</v>
      </c>
      <c r="AB134">
        <v>4.512670408302881E-2</v>
      </c>
      <c r="AC134">
        <v>5.3733579210719418E-2</v>
      </c>
      <c r="AD134">
        <v>6.9097512971521738E-2</v>
      </c>
      <c r="AE134">
        <v>6.7303857683453858E-2</v>
      </c>
    </row>
    <row r="135" spans="1:31" x14ac:dyDescent="0.25">
      <c r="A135" t="s">
        <v>275</v>
      </c>
      <c r="B135" t="s">
        <v>16</v>
      </c>
      <c r="C135" t="s">
        <v>66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 t="s">
        <v>276</v>
      </c>
      <c r="B136" t="s">
        <v>16</v>
      </c>
      <c r="C136" t="s">
        <v>33</v>
      </c>
      <c r="D136">
        <v>3.3186438376210333E-3</v>
      </c>
      <c r="E136">
        <v>3.1381848029358784E-3</v>
      </c>
      <c r="F136">
        <v>3.3949385018358798E-3</v>
      </c>
      <c r="G136">
        <v>3.2187996715952725E-3</v>
      </c>
      <c r="H136">
        <v>2.9213889764526206E-3</v>
      </c>
      <c r="I136">
        <v>2.7541661067603351E-3</v>
      </c>
      <c r="J136">
        <v>2.156469744447889E-3</v>
      </c>
      <c r="K136">
        <v>2.0855185887592629E-3</v>
      </c>
      <c r="L136">
        <v>1.6556019301547282E-3</v>
      </c>
      <c r="M136">
        <v>1.5587797131155318E-3</v>
      </c>
      <c r="N136">
        <v>1.2781901407392395E-3</v>
      </c>
      <c r="O136">
        <v>1.2961435991716377E-3</v>
      </c>
      <c r="P136">
        <v>2.0360478358237345E-3</v>
      </c>
      <c r="Q136">
        <v>3.9297598873154838E-3</v>
      </c>
      <c r="R136">
        <v>7.4229012748792348E-3</v>
      </c>
      <c r="S136">
        <v>1.5235211463188094E-2</v>
      </c>
      <c r="T136">
        <v>2.9250142345851837E-2</v>
      </c>
      <c r="U136">
        <v>3.8721004098393678E-2</v>
      </c>
      <c r="V136">
        <v>4.7577326486928119E-2</v>
      </c>
      <c r="W136">
        <v>6.4152569926061345E-2</v>
      </c>
      <c r="X136">
        <v>6.6098290443338856E-2</v>
      </c>
      <c r="Y136">
        <v>7.3051098153428515E-2</v>
      </c>
      <c r="Z136">
        <v>7.1854255782883528E-2</v>
      </c>
      <c r="AA136">
        <v>7.5518520516346277E-2</v>
      </c>
      <c r="AB136">
        <v>7.4841059045281114E-2</v>
      </c>
      <c r="AC136">
        <v>9.7456087629993388E-2</v>
      </c>
      <c r="AD136">
        <v>0.10262831368485291</v>
      </c>
      <c r="AE136">
        <v>0.11084067513652904</v>
      </c>
    </row>
    <row r="137" spans="1:31" x14ac:dyDescent="0.25">
      <c r="A137" t="s">
        <v>277</v>
      </c>
      <c r="B137" t="s">
        <v>16</v>
      </c>
      <c r="C137" t="s">
        <v>37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4.4070676270366758E-3</v>
      </c>
    </row>
    <row r="138" spans="1:31" x14ac:dyDescent="0.25">
      <c r="A138" t="s">
        <v>278</v>
      </c>
      <c r="B138" t="s">
        <v>16</v>
      </c>
      <c r="C138" t="s">
        <v>40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4.4952522220606682E-5</v>
      </c>
      <c r="S138">
        <v>5.0272578045402203E-5</v>
      </c>
      <c r="T138">
        <v>5.1298118962514856E-5</v>
      </c>
      <c r="U138">
        <v>5.423900194753593E-5</v>
      </c>
      <c r="V138">
        <v>5.7790890597611779E-5</v>
      </c>
      <c r="W138">
        <v>6.6347382375887715E-5</v>
      </c>
      <c r="X138">
        <v>7.2261546006931906E-5</v>
      </c>
      <c r="Y138">
        <v>5.4259062811196399E-5</v>
      </c>
      <c r="Z138">
        <v>6.274162769748698E-5</v>
      </c>
      <c r="AA138">
        <v>7.9989370593404105E-5</v>
      </c>
      <c r="AB138">
        <v>6.6398877048973781E-5</v>
      </c>
      <c r="AC138">
        <v>4.965485687399418E-5</v>
      </c>
      <c r="AD138">
        <v>0</v>
      </c>
      <c r="AE138">
        <v>0</v>
      </c>
    </row>
    <row r="139" spans="1:31" x14ac:dyDescent="0.25">
      <c r="A139" t="s">
        <v>279</v>
      </c>
      <c r="B139" t="s">
        <v>16</v>
      </c>
      <c r="C139" t="s">
        <v>38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 t="s">
        <v>280</v>
      </c>
      <c r="B140" t="s">
        <v>16</v>
      </c>
      <c r="C140" t="s">
        <v>140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 t="s">
        <v>281</v>
      </c>
      <c r="B141" t="s">
        <v>16</v>
      </c>
      <c r="C141" t="s">
        <v>141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 t="s">
        <v>282</v>
      </c>
      <c r="B142" t="s">
        <v>16</v>
      </c>
      <c r="C142" t="s">
        <v>34</v>
      </c>
      <c r="D142">
        <v>0.63878665317146244</v>
      </c>
      <c r="E142">
        <v>0.63505613157095719</v>
      </c>
      <c r="F142">
        <v>0.62882746316227156</v>
      </c>
      <c r="G142">
        <v>0.62832232421993761</v>
      </c>
      <c r="H142">
        <v>0.63077060190158574</v>
      </c>
      <c r="I142">
        <v>0.64404974510787993</v>
      </c>
      <c r="J142">
        <v>0.71370954720444002</v>
      </c>
      <c r="K142">
        <v>0.722106352620694</v>
      </c>
      <c r="L142">
        <v>0.73467864055051157</v>
      </c>
      <c r="M142">
        <v>0.73431378504426659</v>
      </c>
      <c r="N142">
        <v>0.74995634098322517</v>
      </c>
      <c r="O142">
        <v>0.76397021996212877</v>
      </c>
      <c r="P142">
        <v>0.76873815458228678</v>
      </c>
      <c r="Q142">
        <v>0.7924921281151891</v>
      </c>
      <c r="R142">
        <v>0.78176510336891458</v>
      </c>
      <c r="S142">
        <v>0.78067996739708267</v>
      </c>
      <c r="T142">
        <v>0.75748868735284947</v>
      </c>
      <c r="U142">
        <v>0.71617295387147106</v>
      </c>
      <c r="V142">
        <v>0.73425661721376734</v>
      </c>
      <c r="W142">
        <v>0.71358530239154827</v>
      </c>
      <c r="X142">
        <v>0.6863833619842834</v>
      </c>
      <c r="Y142">
        <v>0.68900663086617864</v>
      </c>
      <c r="Z142">
        <v>0.58985629780478976</v>
      </c>
      <c r="AA142">
        <v>0.46989103297434781</v>
      </c>
      <c r="AB142">
        <v>0.48682083162221079</v>
      </c>
      <c r="AC142">
        <v>0.53656308086624094</v>
      </c>
      <c r="AD142">
        <v>0.51976558607818657</v>
      </c>
      <c r="AE142">
        <v>0.50514282616246686</v>
      </c>
    </row>
    <row r="143" spans="1:31" x14ac:dyDescent="0.25">
      <c r="A143" t="s">
        <v>283</v>
      </c>
      <c r="B143" t="s">
        <v>16</v>
      </c>
      <c r="C143" t="s">
        <v>75</v>
      </c>
      <c r="D143">
        <v>0.33365283605054047</v>
      </c>
      <c r="E143">
        <v>0.33218117722541796</v>
      </c>
      <c r="F143">
        <v>0.33754423775992543</v>
      </c>
      <c r="G143">
        <v>0.33839249170980384</v>
      </c>
      <c r="H143">
        <v>0.33540020082973482</v>
      </c>
      <c r="I143">
        <v>0.32378063668261842</v>
      </c>
      <c r="J143">
        <v>0.25883109199048521</v>
      </c>
      <c r="K143">
        <v>0.25006571909493813</v>
      </c>
      <c r="L143">
        <v>0.24018155083736342</v>
      </c>
      <c r="M143">
        <v>0.24296966694110445</v>
      </c>
      <c r="N143">
        <v>0.22756560345748347</v>
      </c>
      <c r="O143">
        <v>0.2144674677223869</v>
      </c>
      <c r="P143">
        <v>0.20637086963250945</v>
      </c>
      <c r="Q143">
        <v>0.17827268700841786</v>
      </c>
      <c r="R143">
        <v>0.1853354813746724</v>
      </c>
      <c r="S143">
        <v>0.18122908681888836</v>
      </c>
      <c r="T143">
        <v>0.1847693805395596</v>
      </c>
      <c r="U143">
        <v>0.21058440554872618</v>
      </c>
      <c r="V143">
        <v>0.18137742860391334</v>
      </c>
      <c r="W143">
        <v>0.18270810420240274</v>
      </c>
      <c r="X143">
        <v>0.20679429887442258</v>
      </c>
      <c r="Y143">
        <v>0.20608268866333282</v>
      </c>
      <c r="Z143">
        <v>0.28940711281119208</v>
      </c>
      <c r="AA143">
        <v>0.40836654574352677</v>
      </c>
      <c r="AB143">
        <v>0.39289800269689534</v>
      </c>
      <c r="AC143">
        <v>0.31189932180813823</v>
      </c>
      <c r="AD143">
        <v>0.30836810321219488</v>
      </c>
      <c r="AE143">
        <v>0.3119888474507318</v>
      </c>
    </row>
    <row r="144" spans="1:31" x14ac:dyDescent="0.25">
      <c r="A144" t="s">
        <v>284</v>
      </c>
      <c r="B144" t="s">
        <v>16</v>
      </c>
      <c r="C144" t="s">
        <v>39</v>
      </c>
      <c r="D144">
        <v>9.8727123079869611E-3</v>
      </c>
      <c r="E144">
        <v>1.3836756799621618E-2</v>
      </c>
      <c r="F144">
        <v>1.3232709159672684E-2</v>
      </c>
      <c r="G144">
        <v>1.3233402280297287E-2</v>
      </c>
      <c r="H144">
        <v>1.3505752202486883E-2</v>
      </c>
      <c r="I144">
        <v>1.173113276171492E-2</v>
      </c>
      <c r="J144">
        <v>1.0250811649099606E-2</v>
      </c>
      <c r="K144">
        <v>1.0998309706696262E-2</v>
      </c>
      <c r="L144">
        <v>8.9254383982532142E-3</v>
      </c>
      <c r="M144">
        <v>5.6085548631685722E-3</v>
      </c>
      <c r="N144">
        <v>5.8555816209587257E-3</v>
      </c>
      <c r="O144">
        <v>5.191245781353257E-3</v>
      </c>
      <c r="P144">
        <v>1.8115528758224017E-3</v>
      </c>
      <c r="Q144">
        <v>1.4462478598476569E-3</v>
      </c>
      <c r="R144">
        <v>1.4097610440851373E-3</v>
      </c>
      <c r="S144">
        <v>1.2414973785262625E-3</v>
      </c>
      <c r="T144">
        <v>3.6564338799653933E-4</v>
      </c>
      <c r="U144">
        <v>4.9278891598418333E-4</v>
      </c>
      <c r="V144">
        <v>1.7551317147608623E-3</v>
      </c>
      <c r="W144">
        <v>1.2593461742058689E-3</v>
      </c>
      <c r="X144">
        <v>1.9581112830251981E-4</v>
      </c>
      <c r="Y144">
        <v>1.9562264894444501E-4</v>
      </c>
      <c r="Z144">
        <v>1.9365933412407183E-5</v>
      </c>
      <c r="AA144">
        <v>7.4987958699441535E-5</v>
      </c>
      <c r="AB144">
        <v>2.4700367553489872E-4</v>
      </c>
      <c r="AC144">
        <v>2.9827562803391488E-4</v>
      </c>
      <c r="AD144">
        <v>1.4048405324378852E-4</v>
      </c>
      <c r="AE144">
        <v>3.1672593978172527E-4</v>
      </c>
    </row>
    <row r="145" spans="1:31" x14ac:dyDescent="0.25">
      <c r="A145" t="s">
        <v>285</v>
      </c>
      <c r="B145" t="s">
        <v>16</v>
      </c>
      <c r="C145" t="s">
        <v>76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 t="s">
        <v>286</v>
      </c>
      <c r="B146" t="s">
        <v>15</v>
      </c>
      <c r="C146" t="s">
        <v>35</v>
      </c>
      <c r="D146">
        <v>6.6803992046690644E-2</v>
      </c>
      <c r="E146">
        <v>6.9309630237689129E-2</v>
      </c>
      <c r="F146">
        <v>8.4216024150517169E-2</v>
      </c>
      <c r="G146">
        <v>7.8683229516706213E-2</v>
      </c>
      <c r="H146">
        <v>8.0629630328677107E-2</v>
      </c>
      <c r="I146">
        <v>8.4693635782511795E-2</v>
      </c>
      <c r="J146">
        <v>8.829144809794702E-2</v>
      </c>
      <c r="K146">
        <v>9.2409948128334252E-2</v>
      </c>
      <c r="L146">
        <v>9.9948351197516272E-2</v>
      </c>
      <c r="M146">
        <v>9.5246916701304571E-2</v>
      </c>
      <c r="N146">
        <v>9.7043233618113289E-2</v>
      </c>
      <c r="O146">
        <v>9.0774220296611585E-2</v>
      </c>
      <c r="P146">
        <v>9.4053695634111575E-2</v>
      </c>
      <c r="Q146">
        <v>9.3306168112030921E-2</v>
      </c>
      <c r="R146">
        <v>9.6182500814742972E-2</v>
      </c>
      <c r="S146">
        <v>8.2853389132867536E-2</v>
      </c>
      <c r="T146">
        <v>9.0345124545254923E-2</v>
      </c>
      <c r="U146">
        <v>8.574060350998633E-2</v>
      </c>
      <c r="V146">
        <v>8.8719631870356919E-2</v>
      </c>
      <c r="W146">
        <v>7.6486261024096988E-2</v>
      </c>
      <c r="X146">
        <v>5.0765578781600873E-2</v>
      </c>
      <c r="Y146">
        <v>3.4823727762255861E-2</v>
      </c>
      <c r="Z146">
        <v>1.6265374268067439E-2</v>
      </c>
      <c r="AA146">
        <v>1.5313600444450917E-2</v>
      </c>
      <c r="AB146">
        <v>1.7474565557824145E-2</v>
      </c>
      <c r="AC146">
        <v>2.3364579731715296E-2</v>
      </c>
      <c r="AD146">
        <v>2.2947423898365807E-2</v>
      </c>
      <c r="AE146">
        <v>2.3195524861030454E-2</v>
      </c>
    </row>
    <row r="147" spans="1:31" x14ac:dyDescent="0.25">
      <c r="A147" t="s">
        <v>287</v>
      </c>
      <c r="B147" t="s">
        <v>15</v>
      </c>
      <c r="C147" t="s">
        <v>66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 t="s">
        <v>288</v>
      </c>
      <c r="B148" t="s">
        <v>15</v>
      </c>
      <c r="C148" t="s">
        <v>33</v>
      </c>
      <c r="D148">
        <v>0.30221532017364999</v>
      </c>
      <c r="E148">
        <v>0.3498233018070559</v>
      </c>
      <c r="F148">
        <v>0.39578105877548481</v>
      </c>
      <c r="G148">
        <v>0.46754178760182186</v>
      </c>
      <c r="H148">
        <v>0.4883281965373566</v>
      </c>
      <c r="I148">
        <v>0.57870496212226097</v>
      </c>
      <c r="J148">
        <v>0.64118133518353881</v>
      </c>
      <c r="K148">
        <v>0.66145582705896777</v>
      </c>
      <c r="L148">
        <v>0.67807370231636166</v>
      </c>
      <c r="M148">
        <v>0.69242356020122353</v>
      </c>
      <c r="N148">
        <v>0.69386436006470176</v>
      </c>
      <c r="O148">
        <v>0.70266244799237265</v>
      </c>
      <c r="P148">
        <v>0.70360009366356657</v>
      </c>
      <c r="Q148">
        <v>0.72843306386144213</v>
      </c>
      <c r="R148">
        <v>0.73187449230008006</v>
      </c>
      <c r="S148">
        <v>0.67912415171085516</v>
      </c>
      <c r="T148">
        <v>0.65189421376193191</v>
      </c>
      <c r="U148">
        <v>0.62901905240620226</v>
      </c>
      <c r="V148">
        <v>0.66040665478215643</v>
      </c>
      <c r="W148">
        <v>0.59394831053597763</v>
      </c>
      <c r="X148">
        <v>0.587551624742219</v>
      </c>
      <c r="Y148">
        <v>0.53657535767250775</v>
      </c>
      <c r="Z148">
        <v>0.50501031762744208</v>
      </c>
      <c r="AA148">
        <v>0.48059960100391985</v>
      </c>
      <c r="AB148">
        <v>0.5061379586042607</v>
      </c>
      <c r="AC148">
        <v>0.52451465914375839</v>
      </c>
      <c r="AD148">
        <v>0.54263731220026212</v>
      </c>
      <c r="AE148">
        <v>0.56640883284767496</v>
      </c>
    </row>
    <row r="149" spans="1:31" x14ac:dyDescent="0.25">
      <c r="A149" t="s">
        <v>289</v>
      </c>
      <c r="B149" t="s">
        <v>15</v>
      </c>
      <c r="C149" t="s">
        <v>37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3.6083346330908746E-4</v>
      </c>
    </row>
    <row r="150" spans="1:31" x14ac:dyDescent="0.25">
      <c r="A150" t="s">
        <v>290</v>
      </c>
      <c r="B150" t="s">
        <v>15</v>
      </c>
      <c r="C150" t="s">
        <v>40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 t="s">
        <v>291</v>
      </c>
      <c r="B151" t="s">
        <v>15</v>
      </c>
      <c r="C151" t="s">
        <v>38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 t="s">
        <v>292</v>
      </c>
      <c r="B152" t="s">
        <v>15</v>
      </c>
      <c r="C152" t="s">
        <v>140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 t="s">
        <v>293</v>
      </c>
      <c r="B153" t="s">
        <v>15</v>
      </c>
      <c r="C153" t="s">
        <v>141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 t="s">
        <v>294</v>
      </c>
      <c r="B154" t="s">
        <v>15</v>
      </c>
      <c r="C154" t="s">
        <v>34</v>
      </c>
      <c r="D154">
        <v>0.17604865591160818</v>
      </c>
      <c r="E154">
        <v>0.15889198230181742</v>
      </c>
      <c r="F154">
        <v>0.23128022371632986</v>
      </c>
      <c r="G154">
        <v>0.15665269516295011</v>
      </c>
      <c r="H154">
        <v>0.16021343849317612</v>
      </c>
      <c r="I154">
        <v>7.0862714591170162E-2</v>
      </c>
      <c r="J154">
        <v>2.2873290190794888E-2</v>
      </c>
      <c r="K154">
        <v>1.3941945380328866E-2</v>
      </c>
      <c r="L154">
        <v>8.1215555863280216E-3</v>
      </c>
      <c r="M154">
        <v>7.852083585122023E-3</v>
      </c>
      <c r="N154">
        <v>7.454884438992458E-3</v>
      </c>
      <c r="O154">
        <v>1.0492449772803992E-2</v>
      </c>
      <c r="P154">
        <v>6.9048821553302983E-3</v>
      </c>
      <c r="Q154">
        <v>2.2533535846388018E-3</v>
      </c>
      <c r="R154">
        <v>2.2604905611148477E-3</v>
      </c>
      <c r="S154">
        <v>4.2630884220944528E-4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3.7005667754226197E-5</v>
      </c>
      <c r="AB154">
        <v>4.4114614623895674E-5</v>
      </c>
      <c r="AC154">
        <v>3.928600694750628E-5</v>
      </c>
      <c r="AD154">
        <v>0</v>
      </c>
      <c r="AE154">
        <v>0</v>
      </c>
    </row>
    <row r="155" spans="1:31" x14ac:dyDescent="0.25">
      <c r="A155" t="s">
        <v>295</v>
      </c>
      <c r="B155" t="s">
        <v>15</v>
      </c>
      <c r="C155" t="s">
        <v>75</v>
      </c>
      <c r="D155">
        <v>0.11616140198406817</v>
      </c>
      <c r="E155">
        <v>0.10432813944647906</v>
      </c>
      <c r="F155">
        <v>0.11832770543948054</v>
      </c>
      <c r="G155">
        <v>0.12694900897611933</v>
      </c>
      <c r="H155">
        <v>0.1299227143937009</v>
      </c>
      <c r="I155">
        <v>0.13924394254698244</v>
      </c>
      <c r="J155">
        <v>0.13656938108181504</v>
      </c>
      <c r="K155">
        <v>0.14063624233728095</v>
      </c>
      <c r="L155">
        <v>0.15308173526248575</v>
      </c>
      <c r="M155">
        <v>0.15190731353344844</v>
      </c>
      <c r="N155">
        <v>0.14758298030992451</v>
      </c>
      <c r="O155">
        <v>0.14719684383230011</v>
      </c>
      <c r="P155">
        <v>0.13872355552552332</v>
      </c>
      <c r="Q155">
        <v>0.12283176025668044</v>
      </c>
      <c r="R155">
        <v>0.11367386231866365</v>
      </c>
      <c r="S155">
        <v>0.18856557336937968</v>
      </c>
      <c r="T155">
        <v>0.20940259758934926</v>
      </c>
      <c r="U155">
        <v>0.25373055642988102</v>
      </c>
      <c r="V155">
        <v>0.2125008786171072</v>
      </c>
      <c r="W155">
        <v>0.29849949022667654</v>
      </c>
      <c r="X155">
        <v>0.33017142742725608</v>
      </c>
      <c r="Y155">
        <v>0.39152702337136613</v>
      </c>
      <c r="Z155">
        <v>0.44480990578409568</v>
      </c>
      <c r="AA155">
        <v>0.47351676191453085</v>
      </c>
      <c r="AB155">
        <v>0.44922607788561247</v>
      </c>
      <c r="AC155">
        <v>0.42999098906541905</v>
      </c>
      <c r="AD155">
        <v>0.40707772729406694</v>
      </c>
      <c r="AE155">
        <v>0.37842021375976037</v>
      </c>
    </row>
    <row r="156" spans="1:31" x14ac:dyDescent="0.25">
      <c r="A156" t="s">
        <v>296</v>
      </c>
      <c r="B156" t="s">
        <v>15</v>
      </c>
      <c r="C156" t="s">
        <v>39</v>
      </c>
      <c r="D156">
        <v>0.33877062988398299</v>
      </c>
      <c r="E156">
        <v>0.31764694620695844</v>
      </c>
      <c r="F156">
        <v>0.17039498791818775</v>
      </c>
      <c r="G156">
        <v>0.17017327874240248</v>
      </c>
      <c r="H156">
        <v>0.14090602024708926</v>
      </c>
      <c r="I156">
        <v>0.12649474495707458</v>
      </c>
      <c r="J156">
        <v>0.11108454544590435</v>
      </c>
      <c r="K156">
        <v>9.1556037095088083E-2</v>
      </c>
      <c r="L156">
        <v>6.0774655637308307E-2</v>
      </c>
      <c r="M156">
        <v>5.2570125978901441E-2</v>
      </c>
      <c r="N156">
        <v>5.4054541568268361E-2</v>
      </c>
      <c r="O156">
        <v>4.8874038105911788E-2</v>
      </c>
      <c r="P156">
        <v>5.671777302146834E-2</v>
      </c>
      <c r="Q156">
        <v>5.3175654185207685E-2</v>
      </c>
      <c r="R156">
        <v>5.6008654005398485E-2</v>
      </c>
      <c r="S156">
        <v>4.9030576944688188E-2</v>
      </c>
      <c r="T156">
        <v>4.8358064103463876E-2</v>
      </c>
      <c r="U156">
        <v>3.1509787653930331E-2</v>
      </c>
      <c r="V156">
        <v>3.8372834730379612E-2</v>
      </c>
      <c r="W156">
        <v>3.1065938213248812E-2</v>
      </c>
      <c r="X156">
        <v>3.1511369048924091E-2</v>
      </c>
      <c r="Y156">
        <v>3.7073891193870182E-2</v>
      </c>
      <c r="Z156">
        <v>3.3914402320394908E-2</v>
      </c>
      <c r="AA156">
        <v>3.0533030969344212E-2</v>
      </c>
      <c r="AB156">
        <v>2.7117283337678912E-2</v>
      </c>
      <c r="AC156">
        <v>2.2090486052159762E-2</v>
      </c>
      <c r="AD156">
        <v>2.7337536607305053E-2</v>
      </c>
      <c r="AE156">
        <v>3.1614595068225129E-2</v>
      </c>
    </row>
    <row r="157" spans="1:31" x14ac:dyDescent="0.25">
      <c r="A157" t="s">
        <v>297</v>
      </c>
      <c r="B157" t="s">
        <v>15</v>
      </c>
      <c r="C157" t="s">
        <v>76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 t="s">
        <v>298</v>
      </c>
      <c r="B158" t="s">
        <v>18</v>
      </c>
      <c r="C158" t="s">
        <v>35</v>
      </c>
      <c r="D158">
        <v>4.1294386470054387E-2</v>
      </c>
      <c r="E158">
        <v>4.4694186159310118E-2</v>
      </c>
      <c r="F158">
        <v>5.253872641329272E-2</v>
      </c>
      <c r="G158">
        <v>5.3306105589205455E-2</v>
      </c>
      <c r="H158">
        <v>5.5139970177380725E-2</v>
      </c>
      <c r="I158">
        <v>5.5767077154782692E-2</v>
      </c>
      <c r="J158">
        <v>5.7084379298654286E-2</v>
      </c>
      <c r="K158">
        <v>6.0569951200644512E-2</v>
      </c>
      <c r="L158">
        <v>5.7674140047833299E-2</v>
      </c>
      <c r="M158">
        <v>6.359933886916988E-2</v>
      </c>
      <c r="N158">
        <v>6.6551104832917138E-2</v>
      </c>
      <c r="O158">
        <v>7.2119662479540242E-2</v>
      </c>
      <c r="P158">
        <v>6.2513619288948066E-2</v>
      </c>
      <c r="Q158">
        <v>6.7637918450322757E-2</v>
      </c>
      <c r="R158">
        <v>7.4206089084493068E-2</v>
      </c>
      <c r="S158">
        <v>7.0816963684308218E-2</v>
      </c>
      <c r="T158">
        <v>8.097928528027408E-2</v>
      </c>
      <c r="U158">
        <v>7.4248415228945222E-2</v>
      </c>
      <c r="V158">
        <v>7.3798240014054148E-2</v>
      </c>
      <c r="W158">
        <v>5.5482896743595245E-2</v>
      </c>
      <c r="X158">
        <v>6.4835514684429579E-2</v>
      </c>
      <c r="Y158">
        <v>6.6184732848822175E-2</v>
      </c>
      <c r="Z158">
        <v>6.4996783025142904E-2</v>
      </c>
      <c r="AA158">
        <v>7.3095515121314403E-2</v>
      </c>
      <c r="AB158">
        <v>7.799346927314256E-2</v>
      </c>
      <c r="AC158">
        <v>8.4133595581636189E-2</v>
      </c>
      <c r="AD158">
        <v>8.5731851749657542E-2</v>
      </c>
      <c r="AE158">
        <v>9.046331159286132E-2</v>
      </c>
    </row>
    <row r="159" spans="1:31" x14ac:dyDescent="0.25">
      <c r="A159" t="s">
        <v>299</v>
      </c>
      <c r="B159" t="s">
        <v>18</v>
      </c>
      <c r="C159" t="s">
        <v>66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 t="s">
        <v>300</v>
      </c>
      <c r="B160" t="s">
        <v>18</v>
      </c>
      <c r="C160" t="s">
        <v>33</v>
      </c>
      <c r="D160">
        <v>7.1989429512421876E-2</v>
      </c>
      <c r="E160">
        <v>9.2819968472221751E-2</v>
      </c>
      <c r="F160">
        <v>0.11246472632843461</v>
      </c>
      <c r="G160">
        <v>0.12578004155901121</v>
      </c>
      <c r="H160">
        <v>0.13632224909787671</v>
      </c>
      <c r="I160">
        <v>0.13846954395091055</v>
      </c>
      <c r="J160">
        <v>0.15483012105929408</v>
      </c>
      <c r="K160">
        <v>0.15113047119731779</v>
      </c>
      <c r="L160">
        <v>0.16351819754849276</v>
      </c>
      <c r="M160">
        <v>0.18599786731782636</v>
      </c>
      <c r="N160">
        <v>0.20613853297350457</v>
      </c>
      <c r="O160">
        <v>0.2129133440687106</v>
      </c>
      <c r="P160">
        <v>0.21417660455160237</v>
      </c>
      <c r="Q160">
        <v>0.23095027132986387</v>
      </c>
      <c r="R160">
        <v>0.245775274931647</v>
      </c>
      <c r="S160">
        <v>0.24089376123660239</v>
      </c>
      <c r="T160">
        <v>0.24077723978458371</v>
      </c>
      <c r="U160">
        <v>0.23756271043907268</v>
      </c>
      <c r="V160">
        <v>0.24620959644200691</v>
      </c>
      <c r="W160">
        <v>0.2346223261552533</v>
      </c>
      <c r="X160">
        <v>0.25391073896643873</v>
      </c>
      <c r="Y160">
        <v>0.24750573875130782</v>
      </c>
      <c r="Z160">
        <v>0.26162997659443232</v>
      </c>
      <c r="AA160">
        <v>0.26020538128474635</v>
      </c>
      <c r="AB160">
        <v>0.25129024861797605</v>
      </c>
      <c r="AC160">
        <v>0.24658776500985843</v>
      </c>
      <c r="AD160">
        <v>0.24553909892509276</v>
      </c>
      <c r="AE160">
        <v>0.25357482917916635</v>
      </c>
    </row>
    <row r="161" spans="1:31" x14ac:dyDescent="0.25">
      <c r="A161" t="s">
        <v>301</v>
      </c>
      <c r="B161" t="s">
        <v>18</v>
      </c>
      <c r="C161" t="s">
        <v>37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 t="s">
        <v>302</v>
      </c>
      <c r="B162" t="s">
        <v>18</v>
      </c>
      <c r="C162" t="s">
        <v>40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 t="s">
        <v>303</v>
      </c>
      <c r="B163" t="s">
        <v>18</v>
      </c>
      <c r="C163" t="s">
        <v>38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 t="s">
        <v>304</v>
      </c>
      <c r="B164" t="s">
        <v>18</v>
      </c>
      <c r="C164" t="s">
        <v>140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 t="s">
        <v>305</v>
      </c>
      <c r="B165" t="s">
        <v>18</v>
      </c>
      <c r="C165" t="s">
        <v>141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 t="s">
        <v>306</v>
      </c>
      <c r="B166" t="s">
        <v>18</v>
      </c>
      <c r="C166" t="s">
        <v>34</v>
      </c>
      <c r="D166">
        <v>0.14009518332986132</v>
      </c>
      <c r="E166">
        <v>0.15237307842010556</v>
      </c>
      <c r="F166">
        <v>0.1663564857791997</v>
      </c>
      <c r="G166">
        <v>0.17487309471583237</v>
      </c>
      <c r="H166">
        <v>0.23536951532399208</v>
      </c>
      <c r="I166">
        <v>0.29016473622379574</v>
      </c>
      <c r="J166">
        <v>0.29737200374125561</v>
      </c>
      <c r="K166">
        <v>0.32934686795530072</v>
      </c>
      <c r="L166">
        <v>0.33707159304830875</v>
      </c>
      <c r="M166">
        <v>0.41065369038914817</v>
      </c>
      <c r="N166">
        <v>0.3967293696380953</v>
      </c>
      <c r="O166">
        <v>0.41036469850996216</v>
      </c>
      <c r="P166">
        <v>0.42775102297044559</v>
      </c>
      <c r="Q166">
        <v>0.43062467596393195</v>
      </c>
      <c r="R166">
        <v>0.43581791445769874</v>
      </c>
      <c r="S166">
        <v>0.43443088271075375</v>
      </c>
      <c r="T166">
        <v>0.44965941623012018</v>
      </c>
      <c r="U166">
        <v>0.44920157223195295</v>
      </c>
      <c r="V166">
        <v>0.45470869916146589</v>
      </c>
      <c r="W166">
        <v>0.46932642879687714</v>
      </c>
      <c r="X166">
        <v>0.4675515068744886</v>
      </c>
      <c r="Y166">
        <v>0.44025505881228649</v>
      </c>
      <c r="Z166">
        <v>0.4334196025714433</v>
      </c>
      <c r="AA166">
        <v>0.4160255637591696</v>
      </c>
      <c r="AB166">
        <v>0.43891762258824435</v>
      </c>
      <c r="AC166">
        <v>0.45568568726611408</v>
      </c>
      <c r="AD166">
        <v>0.46873462735739951</v>
      </c>
      <c r="AE166">
        <v>0.47035434659943937</v>
      </c>
    </row>
    <row r="167" spans="1:31" x14ac:dyDescent="0.25">
      <c r="A167" t="s">
        <v>307</v>
      </c>
      <c r="B167" t="s">
        <v>18</v>
      </c>
      <c r="C167" t="s">
        <v>75</v>
      </c>
      <c r="D167">
        <v>2.3232598750268958E-2</v>
      </c>
      <c r="E167">
        <v>2.1357132416650854E-2</v>
      </c>
      <c r="F167">
        <v>1.9221898746942259E-2</v>
      </c>
      <c r="G167">
        <v>1.969394010633372E-2</v>
      </c>
      <c r="H167">
        <v>1.8763804450291542E-2</v>
      </c>
      <c r="I167">
        <v>1.7413181946149763E-2</v>
      </c>
      <c r="J167">
        <v>1.5316819583870978E-2</v>
      </c>
      <c r="K167">
        <v>1.4379938154726667E-2</v>
      </c>
      <c r="L167">
        <v>1.367646802607439E-2</v>
      </c>
      <c r="M167">
        <v>9.8589084758190608E-3</v>
      </c>
      <c r="N167">
        <v>9.3578249889849086E-3</v>
      </c>
      <c r="O167">
        <v>8.3104603247284182E-3</v>
      </c>
      <c r="P167">
        <v>8.4357208034205738E-3</v>
      </c>
      <c r="Q167">
        <v>7.5310841452975513E-3</v>
      </c>
      <c r="R167">
        <v>6.9659971952613052E-3</v>
      </c>
      <c r="S167">
        <v>7.1835724021585279E-3</v>
      </c>
      <c r="T167">
        <v>7.2316229513561918E-3</v>
      </c>
      <c r="U167">
        <v>1.0660241586828044E-2</v>
      </c>
      <c r="V167">
        <v>8.4238600464819745E-3</v>
      </c>
      <c r="W167">
        <v>1.1249582741712573E-2</v>
      </c>
      <c r="X167">
        <v>1.0669173554277978E-2</v>
      </c>
      <c r="Y167">
        <v>1.117657208905749E-2</v>
      </c>
      <c r="Z167">
        <v>1.3850318547848597E-2</v>
      </c>
      <c r="AA167">
        <v>1.3649532364329685E-2</v>
      </c>
      <c r="AB167">
        <v>1.3429562951907094E-2</v>
      </c>
      <c r="AC167">
        <v>1.5832313333001172E-2</v>
      </c>
      <c r="AD167">
        <v>1.5910248011218216E-2</v>
      </c>
      <c r="AE167">
        <v>1.3980804983952693E-2</v>
      </c>
    </row>
    <row r="168" spans="1:31" x14ac:dyDescent="0.25">
      <c r="A168" t="s">
        <v>308</v>
      </c>
      <c r="B168" t="s">
        <v>18</v>
      </c>
      <c r="C168" t="s">
        <v>39</v>
      </c>
      <c r="D168">
        <v>0.72338840193739351</v>
      </c>
      <c r="E168">
        <v>0.68875563453171174</v>
      </c>
      <c r="F168">
        <v>0.6494181627321306</v>
      </c>
      <c r="G168">
        <v>0.62634681802961734</v>
      </c>
      <c r="H168">
        <v>0.55440446095045892</v>
      </c>
      <c r="I168">
        <v>0.49818546072436121</v>
      </c>
      <c r="J168">
        <v>0.47539667631692506</v>
      </c>
      <c r="K168">
        <v>0.44457277149201047</v>
      </c>
      <c r="L168">
        <v>0.42805960132929088</v>
      </c>
      <c r="M168">
        <v>0.32989019494803645</v>
      </c>
      <c r="N168">
        <v>0.32122316756649799</v>
      </c>
      <c r="O168">
        <v>0.29629183461705844</v>
      </c>
      <c r="P168">
        <v>0.28712303238558345</v>
      </c>
      <c r="Q168">
        <v>0.26325605011058389</v>
      </c>
      <c r="R168">
        <v>0.23723472433089998</v>
      </c>
      <c r="S168">
        <v>0.24667481996617718</v>
      </c>
      <c r="T168">
        <v>0.22135243575366587</v>
      </c>
      <c r="U168">
        <v>0.22832706051320117</v>
      </c>
      <c r="V168">
        <v>0.21685960433599114</v>
      </c>
      <c r="W168">
        <v>0.22931876556256184</v>
      </c>
      <c r="X168">
        <v>0.20303306592036505</v>
      </c>
      <c r="Y168">
        <v>0.23487789749852594</v>
      </c>
      <c r="Z168">
        <v>0.22610331926113292</v>
      </c>
      <c r="AA168">
        <v>0.23702400747043981</v>
      </c>
      <c r="AB168">
        <v>0.21836909656872988</v>
      </c>
      <c r="AC168">
        <v>0.19776063880939015</v>
      </c>
      <c r="AD168">
        <v>0.18408417395663201</v>
      </c>
      <c r="AE168">
        <v>0.17162670764458018</v>
      </c>
    </row>
    <row r="169" spans="1:31" x14ac:dyDescent="0.25">
      <c r="A169" t="s">
        <v>309</v>
      </c>
      <c r="B169" t="s">
        <v>18</v>
      </c>
      <c r="C169" t="s">
        <v>76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 t="s">
        <v>310</v>
      </c>
      <c r="B170" t="s">
        <v>5</v>
      </c>
      <c r="C170" t="s">
        <v>35</v>
      </c>
      <c r="D170">
        <v>2.806659683893685E-2</v>
      </c>
      <c r="E170">
        <v>2.683183975510375E-2</v>
      </c>
      <c r="F170">
        <v>2.910012052816309E-2</v>
      </c>
      <c r="G170">
        <v>2.9980430900434028E-2</v>
      </c>
      <c r="H170">
        <v>3.4390925075989648E-2</v>
      </c>
      <c r="I170">
        <v>3.1289698113768458E-2</v>
      </c>
      <c r="J170">
        <v>3.1050896323228595E-2</v>
      </c>
      <c r="K170">
        <v>3.2357789562182396E-2</v>
      </c>
      <c r="L170">
        <v>3.1073621425241307E-2</v>
      </c>
      <c r="M170">
        <v>3.0526141847957919E-2</v>
      </c>
      <c r="N170">
        <v>3.2143153840254117E-2</v>
      </c>
      <c r="O170">
        <v>3.1502934377671911E-2</v>
      </c>
      <c r="P170">
        <v>3.0668480051508306E-2</v>
      </c>
      <c r="Q170">
        <v>3.0845464139775212E-2</v>
      </c>
      <c r="R170">
        <v>3.5354202242790608E-2</v>
      </c>
      <c r="S170">
        <v>2.8857050018586131E-2</v>
      </c>
      <c r="T170">
        <v>2.2887991277585191E-2</v>
      </c>
      <c r="U170">
        <v>1.5418955795570918E-2</v>
      </c>
      <c r="V170">
        <v>1.4671052199267868E-2</v>
      </c>
      <c r="W170">
        <v>1.3944020268259437E-2</v>
      </c>
      <c r="X170">
        <v>1.5177079465799846E-2</v>
      </c>
      <c r="Y170">
        <v>2.0171929359450096E-2</v>
      </c>
      <c r="Z170">
        <v>1.320847178219482E-2</v>
      </c>
      <c r="AA170">
        <v>1.436535538656496E-2</v>
      </c>
      <c r="AB170">
        <v>1.2398443474660979E-2</v>
      </c>
      <c r="AC170">
        <v>2.0410742823812486E-2</v>
      </c>
      <c r="AD170">
        <v>2.0029914145352764E-2</v>
      </c>
      <c r="AE170">
        <v>1.9918696156974672E-2</v>
      </c>
    </row>
    <row r="171" spans="1:31" x14ac:dyDescent="0.25">
      <c r="A171" t="s">
        <v>311</v>
      </c>
      <c r="B171" t="s">
        <v>5</v>
      </c>
      <c r="C171" t="s">
        <v>66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 t="s">
        <v>312</v>
      </c>
      <c r="B172" t="s">
        <v>5</v>
      </c>
      <c r="C172" t="s">
        <v>33</v>
      </c>
      <c r="D172">
        <v>0.53057167975299357</v>
      </c>
      <c r="E172">
        <v>0.56158776850598924</v>
      </c>
      <c r="F172">
        <v>0.5784290628367692</v>
      </c>
      <c r="G172">
        <v>0.61793153257391309</v>
      </c>
      <c r="H172">
        <v>0.64397616523933399</v>
      </c>
      <c r="I172">
        <v>0.63862572460268052</v>
      </c>
      <c r="J172">
        <v>0.65163082901748748</v>
      </c>
      <c r="K172">
        <v>0.647933919630305</v>
      </c>
      <c r="L172">
        <v>0.65645392877351172</v>
      </c>
      <c r="M172">
        <v>0.65974460621630271</v>
      </c>
      <c r="N172">
        <v>0.66441212745208578</v>
      </c>
      <c r="O172">
        <v>0.65863213522458897</v>
      </c>
      <c r="P172">
        <v>0.64179860206953998</v>
      </c>
      <c r="Q172">
        <v>0.64842058407432568</v>
      </c>
      <c r="R172">
        <v>0.68867021230338432</v>
      </c>
      <c r="S172">
        <v>0.65690511508497429</v>
      </c>
      <c r="T172">
        <v>0.63014505002596366</v>
      </c>
      <c r="U172">
        <v>0.5889772438834614</v>
      </c>
      <c r="V172">
        <v>0.56345273975623278</v>
      </c>
      <c r="W172">
        <v>0.58686634982837815</v>
      </c>
      <c r="X172">
        <v>0.62860065982340974</v>
      </c>
      <c r="Y172">
        <v>0.68908523043392278</v>
      </c>
      <c r="Z172">
        <v>0.64344642174181521</v>
      </c>
      <c r="AA172">
        <v>0.65158628779581818</v>
      </c>
      <c r="AB172">
        <v>0.64814271869677265</v>
      </c>
      <c r="AC172">
        <v>0.64594962858990257</v>
      </c>
      <c r="AD172">
        <v>0.65769016872497688</v>
      </c>
      <c r="AE172">
        <v>0.6489729440922144</v>
      </c>
    </row>
    <row r="173" spans="1:31" x14ac:dyDescent="0.25">
      <c r="A173" t="s">
        <v>313</v>
      </c>
      <c r="B173" t="s">
        <v>5</v>
      </c>
      <c r="C173" t="s">
        <v>37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8.2564659624099568E-4</v>
      </c>
    </row>
    <row r="174" spans="1:31" x14ac:dyDescent="0.25">
      <c r="A174" t="s">
        <v>314</v>
      </c>
      <c r="B174" t="s">
        <v>5</v>
      </c>
      <c r="C174" t="s">
        <v>40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1.4087891618058511E-4</v>
      </c>
      <c r="O174">
        <v>1.3487932551773093E-4</v>
      </c>
      <c r="P174">
        <v>1.3795433543365806E-4</v>
      </c>
      <c r="Q174">
        <v>1.1993664340148773E-4</v>
      </c>
      <c r="R174">
        <v>1.2220068599501799E-4</v>
      </c>
      <c r="S174">
        <v>1.0866280766615693E-4</v>
      </c>
      <c r="T174">
        <v>1.1732587810287853E-4</v>
      </c>
      <c r="U174">
        <v>1.1827199026929173E-4</v>
      </c>
      <c r="V174">
        <v>1.1152080069826687E-4</v>
      </c>
      <c r="W174">
        <v>1.1011900372390769E-4</v>
      </c>
      <c r="X174">
        <v>6.029416128176554E-5</v>
      </c>
      <c r="Y174">
        <v>7.1985655075237784E-5</v>
      </c>
      <c r="Z174">
        <v>7.4385398008933998E-5</v>
      </c>
      <c r="AA174">
        <v>6.9445798298892726E-5</v>
      </c>
      <c r="AB174">
        <v>2.868481795134124E-5</v>
      </c>
      <c r="AC174">
        <v>4.5997151449418246E-5</v>
      </c>
      <c r="AD174">
        <v>4.7752326515602309E-5</v>
      </c>
      <c r="AE174">
        <v>4.6449779197749694E-5</v>
      </c>
    </row>
    <row r="175" spans="1:31" x14ac:dyDescent="0.25">
      <c r="A175" t="s">
        <v>315</v>
      </c>
      <c r="B175" t="s">
        <v>5</v>
      </c>
      <c r="C175" t="s">
        <v>38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 t="s">
        <v>316</v>
      </c>
      <c r="B176" t="s">
        <v>5</v>
      </c>
      <c r="C176" t="s">
        <v>140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1.5506230259071014E-3</v>
      </c>
      <c r="U176">
        <v>1.5711158487516407E-3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 t="s">
        <v>317</v>
      </c>
      <c r="B177" t="s">
        <v>5</v>
      </c>
      <c r="C177" t="s">
        <v>141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 t="s">
        <v>318</v>
      </c>
      <c r="B178" t="s">
        <v>5</v>
      </c>
      <c r="C178" t="s">
        <v>34</v>
      </c>
      <c r="D178">
        <v>0.40064633373596514</v>
      </c>
      <c r="E178">
        <v>0.36873999496514515</v>
      </c>
      <c r="F178">
        <v>0.33899896235066196</v>
      </c>
      <c r="G178">
        <v>0.30102625361566537</v>
      </c>
      <c r="H178">
        <v>0.25378660799016223</v>
      </c>
      <c r="I178">
        <v>0.2684647028224581</v>
      </c>
      <c r="J178">
        <v>0.25843830754448355</v>
      </c>
      <c r="K178">
        <v>0.25208023357407544</v>
      </c>
      <c r="L178">
        <v>0.25007321533306293</v>
      </c>
      <c r="M178">
        <v>0.24631753624357994</v>
      </c>
      <c r="N178">
        <v>0.2275897513622426</v>
      </c>
      <c r="O178">
        <v>0.2350722788057012</v>
      </c>
      <c r="P178">
        <v>0.20874476492896055</v>
      </c>
      <c r="Q178">
        <v>0.1543277832987324</v>
      </c>
      <c r="R178">
        <v>0.16673938862124291</v>
      </c>
      <c r="S178">
        <v>0.14612608814168498</v>
      </c>
      <c r="T178">
        <v>0.13412951627913788</v>
      </c>
      <c r="U178">
        <v>0.10363116228497299</v>
      </c>
      <c r="V178">
        <v>9.5148354656730119E-2</v>
      </c>
      <c r="W178">
        <v>9.1404753871752079E-2</v>
      </c>
      <c r="X178">
        <v>7.1176835198856397E-2</v>
      </c>
      <c r="Y178">
        <v>7.740117610216006E-2</v>
      </c>
      <c r="Z178">
        <v>6.2013717368558846E-2</v>
      </c>
      <c r="AA178">
        <v>5.9418512806349369E-2</v>
      </c>
      <c r="AB178">
        <v>5.5442235549683666E-2</v>
      </c>
      <c r="AC178">
        <v>5.4106202236739162E-2</v>
      </c>
      <c r="AD178">
        <v>4.9648087219278797E-2</v>
      </c>
      <c r="AE178">
        <v>3.8898367286674937E-2</v>
      </c>
    </row>
    <row r="179" spans="1:31" x14ac:dyDescent="0.25">
      <c r="A179" t="s">
        <v>319</v>
      </c>
      <c r="B179" t="s">
        <v>5</v>
      </c>
      <c r="C179" t="s">
        <v>75</v>
      </c>
      <c r="D179">
        <v>3.4785973838794601E-2</v>
      </c>
      <c r="E179">
        <v>3.6785888161458252E-2</v>
      </c>
      <c r="F179">
        <v>4.6414656737161261E-2</v>
      </c>
      <c r="G179">
        <v>4.4059512371339177E-2</v>
      </c>
      <c r="H179">
        <v>6.0191378101663043E-2</v>
      </c>
      <c r="I179">
        <v>5.4274817261858288E-2</v>
      </c>
      <c r="J179">
        <v>5.1997382677448051E-2</v>
      </c>
      <c r="K179">
        <v>5.9681482753714529E-2</v>
      </c>
      <c r="L179">
        <v>5.8210527436010691E-2</v>
      </c>
      <c r="M179">
        <v>5.9516603283211386E-2</v>
      </c>
      <c r="N179">
        <v>7.1766859256547091E-2</v>
      </c>
      <c r="O179">
        <v>7.039601719400157E-2</v>
      </c>
      <c r="P179">
        <v>0.11768370057355182</v>
      </c>
      <c r="Q179">
        <v>0.16544596444275939</v>
      </c>
      <c r="R179">
        <v>0.10871205911441167</v>
      </c>
      <c r="S179">
        <v>0.1676754581614151</v>
      </c>
      <c r="T179">
        <v>0.21081574797866406</v>
      </c>
      <c r="U179">
        <v>0.29000254736021097</v>
      </c>
      <c r="V179">
        <v>0.32641093961595119</v>
      </c>
      <c r="W179">
        <v>0.30750057086626564</v>
      </c>
      <c r="X179">
        <v>0.28482167510421519</v>
      </c>
      <c r="Y179">
        <v>0.21307485998200509</v>
      </c>
      <c r="Z179">
        <v>0.2811392540260626</v>
      </c>
      <c r="AA179">
        <v>0.27456039821296857</v>
      </c>
      <c r="AB179">
        <v>0.28398791746093127</v>
      </c>
      <c r="AC179">
        <v>0.27948742919809655</v>
      </c>
      <c r="AD179">
        <v>0.27258407758387604</v>
      </c>
      <c r="AE179">
        <v>0.2913378960886972</v>
      </c>
    </row>
    <row r="180" spans="1:31" x14ac:dyDescent="0.25">
      <c r="A180" t="s">
        <v>320</v>
      </c>
      <c r="B180" t="s">
        <v>5</v>
      </c>
      <c r="C180" t="s">
        <v>39</v>
      </c>
      <c r="D180">
        <v>5.9294158333097844E-3</v>
      </c>
      <c r="E180">
        <v>6.0545086123036992E-3</v>
      </c>
      <c r="F180">
        <v>7.0571975472445607E-3</v>
      </c>
      <c r="G180">
        <v>7.0022705386483895E-3</v>
      </c>
      <c r="H180">
        <v>7.654923592851256E-3</v>
      </c>
      <c r="I180">
        <v>7.3450571992346309E-3</v>
      </c>
      <c r="J180">
        <v>6.8825844373526009E-3</v>
      </c>
      <c r="K180">
        <v>7.9465744797226207E-3</v>
      </c>
      <c r="L180">
        <v>4.1887070321733177E-3</v>
      </c>
      <c r="M180">
        <v>3.8951124089483119E-3</v>
      </c>
      <c r="N180">
        <v>3.947229172689937E-3</v>
      </c>
      <c r="O180">
        <v>4.2617550725186403E-3</v>
      </c>
      <c r="P180">
        <v>9.6649804100563139E-4</v>
      </c>
      <c r="Q180">
        <v>8.4026740100584833E-4</v>
      </c>
      <c r="R180">
        <v>4.019370321754929E-4</v>
      </c>
      <c r="S180">
        <v>3.2762578567336909E-4</v>
      </c>
      <c r="T180">
        <v>3.5374553463931289E-4</v>
      </c>
      <c r="U180">
        <v>2.8070283676294043E-4</v>
      </c>
      <c r="V180">
        <v>2.0539297111975933E-4</v>
      </c>
      <c r="W180">
        <v>1.7418616162087833E-4</v>
      </c>
      <c r="X180">
        <v>1.6345624643704143E-4</v>
      </c>
      <c r="Y180">
        <v>1.9481846738670036E-4</v>
      </c>
      <c r="Z180">
        <v>1.1774968335962542E-4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 t="s">
        <v>321</v>
      </c>
      <c r="B181" t="s">
        <v>5</v>
      </c>
      <c r="C181" t="s">
        <v>76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 t="s">
        <v>322</v>
      </c>
      <c r="B182" t="s">
        <v>23</v>
      </c>
      <c r="C182" t="s">
        <v>35</v>
      </c>
      <c r="D182">
        <v>3.6513731675719614E-3</v>
      </c>
      <c r="E182">
        <v>3.0780211768068363E-3</v>
      </c>
      <c r="F182">
        <v>3.0887337917037921E-3</v>
      </c>
      <c r="G182">
        <v>2.1500883898844894E-3</v>
      </c>
      <c r="H182">
        <v>2.4932302021084614E-3</v>
      </c>
      <c r="I182">
        <v>3.1150818798556966E-3</v>
      </c>
      <c r="J182">
        <v>2.8468069837712761E-3</v>
      </c>
      <c r="K182">
        <v>3.0095418689523568E-3</v>
      </c>
      <c r="L182">
        <v>3.1577840532682057E-3</v>
      </c>
      <c r="M182">
        <v>3.3864812967942049E-3</v>
      </c>
      <c r="N182">
        <v>3.6298057581647444E-3</v>
      </c>
      <c r="O182">
        <v>1.3405896044509542E-3</v>
      </c>
      <c r="P182">
        <v>2.0249005775951055E-3</v>
      </c>
      <c r="Q182">
        <v>9.2650180485367717E-3</v>
      </c>
      <c r="R182">
        <v>1.0016346568122482E-2</v>
      </c>
      <c r="S182">
        <v>2.1221647742299756E-2</v>
      </c>
      <c r="T182">
        <v>3.7859966679588207E-2</v>
      </c>
      <c r="U182">
        <v>3.45780650123024E-2</v>
      </c>
      <c r="V182">
        <v>5.5515533751977181E-2</v>
      </c>
      <c r="W182">
        <v>3.2345252368172636E-2</v>
      </c>
      <c r="X182">
        <v>2.8573804093918305E-2</v>
      </c>
      <c r="Y182">
        <v>1.7640223568237797E-2</v>
      </c>
      <c r="Z182">
        <v>1.1982014235318266E-2</v>
      </c>
      <c r="AA182">
        <v>1.3755507908992234E-2</v>
      </c>
      <c r="AB182">
        <v>8.334347827328531E-3</v>
      </c>
      <c r="AC182">
        <v>1.3991488807794753E-2</v>
      </c>
      <c r="AD182">
        <v>1.4248114139314327E-2</v>
      </c>
      <c r="AE182">
        <v>1.1966211904091233E-2</v>
      </c>
    </row>
    <row r="183" spans="1:31" x14ac:dyDescent="0.25">
      <c r="A183" t="s">
        <v>323</v>
      </c>
      <c r="B183" t="s">
        <v>23</v>
      </c>
      <c r="C183" t="s">
        <v>66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25">
      <c r="A184" t="s">
        <v>324</v>
      </c>
      <c r="B184" t="s">
        <v>23</v>
      </c>
      <c r="C184" t="s">
        <v>33</v>
      </c>
      <c r="D184">
        <v>0.13306552327278751</v>
      </c>
      <c r="E184">
        <v>0.11468963851616928</v>
      </c>
      <c r="F184">
        <v>0.1293729586282574</v>
      </c>
      <c r="G184">
        <v>0.12280580889571328</v>
      </c>
      <c r="H184">
        <v>0.11222723393612571</v>
      </c>
      <c r="I184">
        <v>9.9810844029603774E-2</v>
      </c>
      <c r="J184">
        <v>8.8648678326651381E-2</v>
      </c>
      <c r="K184">
        <v>8.3133609578712145E-2</v>
      </c>
      <c r="L184">
        <v>8.3489984934905309E-2</v>
      </c>
      <c r="M184">
        <v>8.3533898061086714E-2</v>
      </c>
      <c r="N184">
        <v>7.9988508413653459E-2</v>
      </c>
      <c r="O184">
        <v>8.1444037745710129E-2</v>
      </c>
      <c r="P184">
        <v>9.0610909063083514E-2</v>
      </c>
      <c r="Q184">
        <v>9.4709536543543069E-2</v>
      </c>
      <c r="R184">
        <v>0.10062871088379195</v>
      </c>
      <c r="S184">
        <v>0.10385306145115684</v>
      </c>
      <c r="T184">
        <v>0.10793683073069668</v>
      </c>
      <c r="U184">
        <v>0.11640329047572943</v>
      </c>
      <c r="V184">
        <v>0.11655062215419427</v>
      </c>
      <c r="W184">
        <v>9.8947656881806859E-2</v>
      </c>
      <c r="X184">
        <v>0.14581179087385179</v>
      </c>
      <c r="Y184">
        <v>0.12684744077557458</v>
      </c>
      <c r="Z184">
        <v>0.12233057513979423</v>
      </c>
      <c r="AA184">
        <v>0.13033450838953478</v>
      </c>
      <c r="AB184">
        <v>0.13183921501969573</v>
      </c>
      <c r="AC184">
        <v>0.15016240475375853</v>
      </c>
      <c r="AD184">
        <v>0.16066680676471207</v>
      </c>
      <c r="AE184">
        <v>0.15243738482567185</v>
      </c>
    </row>
    <row r="185" spans="1:31" x14ac:dyDescent="0.25">
      <c r="A185" t="s">
        <v>325</v>
      </c>
      <c r="B185" t="s">
        <v>23</v>
      </c>
      <c r="C185" t="s">
        <v>37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 t="s">
        <v>326</v>
      </c>
      <c r="B186" t="s">
        <v>23</v>
      </c>
      <c r="C186" t="s">
        <v>40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25">
      <c r="A187" t="s">
        <v>327</v>
      </c>
      <c r="B187" t="s">
        <v>23</v>
      </c>
      <c r="C187" t="s">
        <v>38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5">
      <c r="A188" t="s">
        <v>328</v>
      </c>
      <c r="B188" t="s">
        <v>23</v>
      </c>
      <c r="C188" t="s">
        <v>140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 t="s">
        <v>329</v>
      </c>
      <c r="B189" t="s">
        <v>23</v>
      </c>
      <c r="C189" t="s">
        <v>141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 t="s">
        <v>330</v>
      </c>
      <c r="B190" t="s">
        <v>23</v>
      </c>
      <c r="C190" t="s">
        <v>34</v>
      </c>
      <c r="D190">
        <v>6.1098833312383347E-2</v>
      </c>
      <c r="E190">
        <v>7.1224666255519903E-2</v>
      </c>
      <c r="F190">
        <v>7.2546019239869836E-2</v>
      </c>
      <c r="G190">
        <v>4.9174400607800602E-2</v>
      </c>
      <c r="H190">
        <v>2.5909974567566399E-2</v>
      </c>
      <c r="I190">
        <v>3.6093646842958703E-3</v>
      </c>
      <c r="J190">
        <v>1.1679449925361531E-3</v>
      </c>
      <c r="K190">
        <v>1.2472619030713089E-3</v>
      </c>
      <c r="L190">
        <v>1.2745383178717519E-3</v>
      </c>
      <c r="M190">
        <v>2.6478890737456364E-3</v>
      </c>
      <c r="N190">
        <v>8.359461519558303E-3</v>
      </c>
      <c r="O190">
        <v>8.7066914738949102E-3</v>
      </c>
      <c r="P190">
        <v>8.8769431865669754E-3</v>
      </c>
      <c r="Q190">
        <v>7.1430056706473441E-3</v>
      </c>
      <c r="R190">
        <v>7.0482296942695651E-3</v>
      </c>
      <c r="S190">
        <v>9.1615395878249205E-3</v>
      </c>
      <c r="T190">
        <v>1.0399129417403138E-2</v>
      </c>
      <c r="U190">
        <v>1.0561416675323005E-2</v>
      </c>
      <c r="V190">
        <v>1.0348841507286811E-2</v>
      </c>
      <c r="W190">
        <v>2.7168741648021515E-2</v>
      </c>
      <c r="X190">
        <v>3.9927164749592271E-2</v>
      </c>
      <c r="Y190">
        <v>3.9800741817550736E-2</v>
      </c>
      <c r="Z190">
        <v>3.8521542958889536E-2</v>
      </c>
      <c r="AA190">
        <v>4.3513595238611431E-2</v>
      </c>
      <c r="AB190">
        <v>4.4448923342242833E-2</v>
      </c>
      <c r="AC190">
        <v>5.1116740344359902E-2</v>
      </c>
      <c r="AD190">
        <v>5.4452116224877244E-2</v>
      </c>
      <c r="AE190">
        <v>5.5023805833746171E-2</v>
      </c>
    </row>
    <row r="191" spans="1:31" x14ac:dyDescent="0.25">
      <c r="A191" t="s">
        <v>331</v>
      </c>
      <c r="B191" t="s">
        <v>23</v>
      </c>
      <c r="C191" t="s">
        <v>75</v>
      </c>
      <c r="D191">
        <v>0.58698693114066625</v>
      </c>
      <c r="E191">
        <v>0.60392097798926103</v>
      </c>
      <c r="F191">
        <v>0.65547856538190141</v>
      </c>
      <c r="G191">
        <v>0.67943785998862372</v>
      </c>
      <c r="H191">
        <v>0.72667406458981898</v>
      </c>
      <c r="I191">
        <v>0.83170261025000447</v>
      </c>
      <c r="J191">
        <v>0.84358275474810374</v>
      </c>
      <c r="K191">
        <v>0.85434668539795355</v>
      </c>
      <c r="L191">
        <v>0.88078293383823447</v>
      </c>
      <c r="M191">
        <v>0.88637422599689908</v>
      </c>
      <c r="N191">
        <v>0.8903233254479811</v>
      </c>
      <c r="O191">
        <v>0.8681000639552493</v>
      </c>
      <c r="P191">
        <v>0.87221091181016575</v>
      </c>
      <c r="Q191">
        <v>0.86638007236870718</v>
      </c>
      <c r="R191">
        <v>0.85998826669793815</v>
      </c>
      <c r="S191">
        <v>0.83970819084125981</v>
      </c>
      <c r="T191">
        <v>0.82153369646895413</v>
      </c>
      <c r="U191">
        <v>0.81587623793032482</v>
      </c>
      <c r="V191">
        <v>0.79550292093751152</v>
      </c>
      <c r="W191">
        <v>0.8211293044885517</v>
      </c>
      <c r="X191">
        <v>0.75276304938104355</v>
      </c>
      <c r="Y191">
        <v>0.78599249252106285</v>
      </c>
      <c r="Z191">
        <v>0.81022234310658237</v>
      </c>
      <c r="AA191">
        <v>0.79482372275266855</v>
      </c>
      <c r="AB191">
        <v>0.79742710405249784</v>
      </c>
      <c r="AC191">
        <v>0.76468243456942953</v>
      </c>
      <c r="AD191">
        <v>0.7507645549591635</v>
      </c>
      <c r="AE191">
        <v>0.76571084607395612</v>
      </c>
    </row>
    <row r="192" spans="1:31" x14ac:dyDescent="0.25">
      <c r="A192" t="s">
        <v>332</v>
      </c>
      <c r="B192" t="s">
        <v>23</v>
      </c>
      <c r="C192" t="s">
        <v>39</v>
      </c>
      <c r="D192">
        <v>0.215197339106591</v>
      </c>
      <c r="E192">
        <v>0.20708669606224289</v>
      </c>
      <c r="F192">
        <v>0.13951372295826747</v>
      </c>
      <c r="G192">
        <v>0.14643184211797788</v>
      </c>
      <c r="H192">
        <v>0.13269549670438044</v>
      </c>
      <c r="I192">
        <v>6.1762099156240112E-2</v>
      </c>
      <c r="J192">
        <v>6.3753814948937573E-2</v>
      </c>
      <c r="K192">
        <v>5.8262901251310686E-2</v>
      </c>
      <c r="L192">
        <v>3.1294758855720306E-2</v>
      </c>
      <c r="M192">
        <v>2.4057505571474378E-2</v>
      </c>
      <c r="N192">
        <v>1.7698898860642336E-2</v>
      </c>
      <c r="O192">
        <v>4.0408617220694741E-2</v>
      </c>
      <c r="P192">
        <v>2.6276335362588801E-2</v>
      </c>
      <c r="Q192">
        <v>2.2502367368565594E-2</v>
      </c>
      <c r="R192">
        <v>2.2318446155877875E-2</v>
      </c>
      <c r="S192">
        <v>2.6055560377458549E-2</v>
      </c>
      <c r="T192">
        <v>2.2270376703357818E-2</v>
      </c>
      <c r="U192">
        <v>2.258098990632023E-2</v>
      </c>
      <c r="V192">
        <v>2.2082081649030336E-2</v>
      </c>
      <c r="W192">
        <v>2.0409044613447409E-2</v>
      </c>
      <c r="X192">
        <v>3.2924190901594021E-2</v>
      </c>
      <c r="Y192">
        <v>2.9719101317573927E-2</v>
      </c>
      <c r="Z192">
        <v>1.6943524559415613E-2</v>
      </c>
      <c r="AA192">
        <v>1.757266571019302E-2</v>
      </c>
      <c r="AB192">
        <v>1.7950409758235017E-2</v>
      </c>
      <c r="AC192">
        <v>2.0046931524657439E-2</v>
      </c>
      <c r="AD192">
        <v>1.9868407911932916E-2</v>
      </c>
      <c r="AE192">
        <v>1.4861751362534741E-2</v>
      </c>
    </row>
    <row r="193" spans="1:31" x14ac:dyDescent="0.25">
      <c r="A193" t="s">
        <v>333</v>
      </c>
      <c r="B193" t="s">
        <v>23</v>
      </c>
      <c r="C193" t="s">
        <v>76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 t="s">
        <v>334</v>
      </c>
      <c r="B194" t="s">
        <v>24</v>
      </c>
      <c r="C194" t="s">
        <v>35</v>
      </c>
      <c r="D194">
        <v>5.5141482183063478E-3</v>
      </c>
      <c r="E194">
        <v>5.1798561864862223E-3</v>
      </c>
      <c r="F194">
        <v>8.442576376722237E-3</v>
      </c>
      <c r="G194">
        <v>6.0339005055614322E-3</v>
      </c>
      <c r="H194">
        <v>6.5264576908864022E-3</v>
      </c>
      <c r="I194">
        <v>6.7153020751377348E-3</v>
      </c>
      <c r="J194">
        <v>6.5563571927580002E-3</v>
      </c>
      <c r="K194">
        <v>6.9521550344045693E-3</v>
      </c>
      <c r="L194">
        <v>7.1186030943465447E-3</v>
      </c>
      <c r="M194">
        <v>7.5039505475691963E-3</v>
      </c>
      <c r="N194">
        <v>6.8149913248309038E-3</v>
      </c>
      <c r="O194">
        <v>7.2654844152008234E-3</v>
      </c>
      <c r="P194">
        <v>6.9702054060863409E-3</v>
      </c>
      <c r="Q194">
        <v>9.6004629614678833E-3</v>
      </c>
      <c r="R194">
        <v>1.5291330200270787E-2</v>
      </c>
      <c r="S194">
        <v>1.6234798180961168E-2</v>
      </c>
      <c r="T194">
        <v>2.411351938586169E-2</v>
      </c>
      <c r="U194">
        <v>2.5062685379777981E-2</v>
      </c>
      <c r="V194">
        <v>3.2182176929448553E-2</v>
      </c>
      <c r="W194">
        <v>2.7292817475224287E-2</v>
      </c>
      <c r="X194">
        <v>1.5387376126710746E-2</v>
      </c>
      <c r="Y194">
        <v>1.9530595600447034E-2</v>
      </c>
      <c r="Z194">
        <v>2.1697229261392822E-2</v>
      </c>
      <c r="AA194">
        <v>2.010332657705893E-2</v>
      </c>
      <c r="AB194">
        <v>2.9512493876679393E-2</v>
      </c>
      <c r="AC194">
        <v>3.3993243642727419E-2</v>
      </c>
      <c r="AD194">
        <v>3.4405322071166672E-2</v>
      </c>
      <c r="AE194">
        <v>3.4900939862179153E-2</v>
      </c>
    </row>
    <row r="195" spans="1:31" x14ac:dyDescent="0.25">
      <c r="A195" t="s">
        <v>335</v>
      </c>
      <c r="B195" t="s">
        <v>24</v>
      </c>
      <c r="C195" t="s">
        <v>66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 t="s">
        <v>336</v>
      </c>
      <c r="B196" t="s">
        <v>24</v>
      </c>
      <c r="C196" t="s">
        <v>33</v>
      </c>
      <c r="D196">
        <v>0.21402364359632622</v>
      </c>
      <c r="E196">
        <v>0.2677936020161702</v>
      </c>
      <c r="F196">
        <v>0.34486103129604878</v>
      </c>
      <c r="G196">
        <v>0.27596936414795886</v>
      </c>
      <c r="H196">
        <v>0.25283304449970068</v>
      </c>
      <c r="I196">
        <v>0.225757788209412</v>
      </c>
      <c r="J196">
        <v>0.19187067463927268</v>
      </c>
      <c r="K196">
        <v>0.17887725465600443</v>
      </c>
      <c r="L196">
        <v>0.16012283114868722</v>
      </c>
      <c r="M196">
        <v>0.14363878685713569</v>
      </c>
      <c r="N196">
        <v>0.14503318120036363</v>
      </c>
      <c r="O196">
        <v>0.14656090246005982</v>
      </c>
      <c r="P196">
        <v>0.15064045381688404</v>
      </c>
      <c r="Q196">
        <v>0.15572153307487199</v>
      </c>
      <c r="R196">
        <v>0.16322587997057028</v>
      </c>
      <c r="S196">
        <v>0.16644374765826639</v>
      </c>
      <c r="T196">
        <v>0.16416622382790161</v>
      </c>
      <c r="U196">
        <v>0.17463183794960718</v>
      </c>
      <c r="V196">
        <v>0.16630479797898262</v>
      </c>
      <c r="W196">
        <v>0.16459064472597312</v>
      </c>
      <c r="X196">
        <v>0.17639920347261887</v>
      </c>
      <c r="Y196">
        <v>0.16483988959471477</v>
      </c>
      <c r="Z196">
        <v>0.15416908732063769</v>
      </c>
      <c r="AA196">
        <v>0.1457304933468517</v>
      </c>
      <c r="AB196">
        <v>0.14861413973918983</v>
      </c>
      <c r="AC196">
        <v>0.1570898752189642</v>
      </c>
      <c r="AD196">
        <v>0.17705910957656537</v>
      </c>
      <c r="AE196">
        <v>0.18607363138758401</v>
      </c>
    </row>
    <row r="197" spans="1:31" x14ac:dyDescent="0.25">
      <c r="A197" t="s">
        <v>337</v>
      </c>
      <c r="B197" t="s">
        <v>24</v>
      </c>
      <c r="C197" t="s">
        <v>37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5">
      <c r="A198" t="s">
        <v>338</v>
      </c>
      <c r="B198" t="s">
        <v>24</v>
      </c>
      <c r="C198" t="s">
        <v>40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 t="s">
        <v>339</v>
      </c>
      <c r="B199" t="s">
        <v>24</v>
      </c>
      <c r="C199" t="s">
        <v>38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 t="s">
        <v>340</v>
      </c>
      <c r="B200" t="s">
        <v>24</v>
      </c>
      <c r="C200" t="s">
        <v>140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 t="s">
        <v>341</v>
      </c>
      <c r="B201" t="s">
        <v>24</v>
      </c>
      <c r="C201" t="s">
        <v>141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5">
      <c r="A202" t="s">
        <v>342</v>
      </c>
      <c r="B202" t="s">
        <v>24</v>
      </c>
      <c r="C202" t="s">
        <v>34</v>
      </c>
      <c r="D202">
        <v>7.0601005083629582E-3</v>
      </c>
      <c r="E202">
        <v>5.1623831735538904E-3</v>
      </c>
      <c r="F202">
        <v>6.0914651690166374E-3</v>
      </c>
      <c r="G202">
        <v>2.8364570157309605E-3</v>
      </c>
      <c r="H202">
        <v>6.8196681164375671E-3</v>
      </c>
      <c r="I202">
        <v>1.591676983203187E-3</v>
      </c>
      <c r="J202">
        <v>8.6110557091752336E-4</v>
      </c>
      <c r="K202">
        <v>2.783750429419005E-4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1.4320209105123109E-3</v>
      </c>
      <c r="T202">
        <v>1.3509967329822857E-3</v>
      </c>
      <c r="U202">
        <v>1.3796281831126259E-3</v>
      </c>
      <c r="V202">
        <v>2.6562226730639641E-3</v>
      </c>
      <c r="W202">
        <v>3.9434099401442135E-3</v>
      </c>
      <c r="X202">
        <v>8.9481327232939604E-3</v>
      </c>
      <c r="Y202">
        <v>1.0482901588809088E-2</v>
      </c>
      <c r="Z202">
        <v>1.5727334394109185E-2</v>
      </c>
      <c r="AA202">
        <v>1.3662714464074379E-2</v>
      </c>
      <c r="AB202">
        <v>1.5854934812170932E-2</v>
      </c>
      <c r="AC202">
        <v>1.3409181844908337E-2</v>
      </c>
      <c r="AD202">
        <v>2.023671686501707E-2</v>
      </c>
      <c r="AE202">
        <v>2.6671475248004832E-2</v>
      </c>
    </row>
    <row r="203" spans="1:31" x14ac:dyDescent="0.25">
      <c r="A203" t="s">
        <v>343</v>
      </c>
      <c r="B203" t="s">
        <v>24</v>
      </c>
      <c r="C203" t="s">
        <v>75</v>
      </c>
      <c r="D203">
        <v>0.26850048957272749</v>
      </c>
      <c r="E203">
        <v>0.24205696056205217</v>
      </c>
      <c r="F203">
        <v>0.41460606084609425</v>
      </c>
      <c r="G203">
        <v>0.5583172868910854</v>
      </c>
      <c r="H203">
        <v>0.61355555931905326</v>
      </c>
      <c r="I203">
        <v>0.68738889399228398</v>
      </c>
      <c r="J203">
        <v>0.69569223485511344</v>
      </c>
      <c r="K203">
        <v>0.70328631932569918</v>
      </c>
      <c r="L203">
        <v>0.76770534625559406</v>
      </c>
      <c r="M203">
        <v>0.78443356886315918</v>
      </c>
      <c r="N203">
        <v>0.8107668377075774</v>
      </c>
      <c r="O203">
        <v>0.81019836115672295</v>
      </c>
      <c r="P203">
        <v>0.79578241084831225</v>
      </c>
      <c r="Q203">
        <v>0.78155244077729169</v>
      </c>
      <c r="R203">
        <v>0.77371469523641578</v>
      </c>
      <c r="S203">
        <v>0.76329702371803498</v>
      </c>
      <c r="T203">
        <v>0.74665101605180895</v>
      </c>
      <c r="U203">
        <v>0.73023243409362115</v>
      </c>
      <c r="V203">
        <v>0.73054659286102186</v>
      </c>
      <c r="W203">
        <v>0.74131816260699956</v>
      </c>
      <c r="X203">
        <v>0.71766804750133539</v>
      </c>
      <c r="Y203">
        <v>0.71819122301444371</v>
      </c>
      <c r="Z203">
        <v>0.72225044588078491</v>
      </c>
      <c r="AA203">
        <v>0.72712695476315448</v>
      </c>
      <c r="AB203">
        <v>0.72267919987948681</v>
      </c>
      <c r="AC203">
        <v>0.72549020538847198</v>
      </c>
      <c r="AD203">
        <v>0.69415875722917053</v>
      </c>
      <c r="AE203">
        <v>0.66911398918434806</v>
      </c>
    </row>
    <row r="204" spans="1:31" x14ac:dyDescent="0.25">
      <c r="A204" t="s">
        <v>344</v>
      </c>
      <c r="B204" t="s">
        <v>24</v>
      </c>
      <c r="C204" t="s">
        <v>39</v>
      </c>
      <c r="D204">
        <v>0.50490161810427703</v>
      </c>
      <c r="E204">
        <v>0.47980719806173749</v>
      </c>
      <c r="F204">
        <v>0.2259988663121181</v>
      </c>
      <c r="G204">
        <v>0.1568429914396634</v>
      </c>
      <c r="H204">
        <v>0.12026527037392201</v>
      </c>
      <c r="I204">
        <v>7.8546338739963251E-2</v>
      </c>
      <c r="J204">
        <v>0.10501962774193854</v>
      </c>
      <c r="K204">
        <v>0.11060589594094995</v>
      </c>
      <c r="L204">
        <v>6.5053219501372217E-2</v>
      </c>
      <c r="M204">
        <v>6.442369373213605E-2</v>
      </c>
      <c r="N204">
        <v>3.7384989767228052E-2</v>
      </c>
      <c r="O204">
        <v>3.597525196801632E-2</v>
      </c>
      <c r="P204">
        <v>4.6606929928717386E-2</v>
      </c>
      <c r="Q204">
        <v>5.312556318636847E-2</v>
      </c>
      <c r="R204">
        <v>4.7768094592743213E-2</v>
      </c>
      <c r="S204">
        <v>5.2592409532225215E-2</v>
      </c>
      <c r="T204">
        <v>6.3718244001445531E-2</v>
      </c>
      <c r="U204">
        <v>6.8693414393881075E-2</v>
      </c>
      <c r="V204">
        <v>6.831020955748289E-2</v>
      </c>
      <c r="W204">
        <v>6.285496525165872E-2</v>
      </c>
      <c r="X204">
        <v>8.1597240176041058E-2</v>
      </c>
      <c r="Y204">
        <v>8.6955390201585381E-2</v>
      </c>
      <c r="Z204">
        <v>8.6155903143075377E-2</v>
      </c>
      <c r="AA204">
        <v>9.337651084886045E-2</v>
      </c>
      <c r="AB204">
        <v>8.3339231692473079E-2</v>
      </c>
      <c r="AC204">
        <v>7.0017493904928146E-2</v>
      </c>
      <c r="AD204">
        <v>7.4140094258080269E-2</v>
      </c>
      <c r="AE204">
        <v>8.3239964317883927E-2</v>
      </c>
    </row>
    <row r="205" spans="1:31" x14ac:dyDescent="0.25">
      <c r="A205" t="s">
        <v>345</v>
      </c>
      <c r="B205" t="s">
        <v>24</v>
      </c>
      <c r="C205" t="s">
        <v>76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 t="s">
        <v>346</v>
      </c>
      <c r="B206" t="s">
        <v>27</v>
      </c>
      <c r="C206" t="s">
        <v>35</v>
      </c>
      <c r="D206">
        <v>5.3002355219973214E-2</v>
      </c>
      <c r="E206">
        <v>4.6380920837714494E-2</v>
      </c>
      <c r="F206">
        <v>4.9442810701097926E-2</v>
      </c>
      <c r="G206">
        <v>5.2139724256921004E-2</v>
      </c>
      <c r="H206">
        <v>5.4103580604207918E-2</v>
      </c>
      <c r="I206">
        <v>5.443426459924363E-2</v>
      </c>
      <c r="J206">
        <v>4.8911262299501566E-2</v>
      </c>
      <c r="K206">
        <v>4.8279306672876013E-2</v>
      </c>
      <c r="L206">
        <v>4.79949924505058E-2</v>
      </c>
      <c r="M206">
        <v>5.2946295013414635E-2</v>
      </c>
      <c r="N206">
        <v>7.9529474450328083E-2</v>
      </c>
      <c r="O206">
        <v>7.4374173162908383E-2</v>
      </c>
      <c r="P206">
        <v>6.9636352456005371E-2</v>
      </c>
      <c r="Q206">
        <v>6.2672976318034757E-2</v>
      </c>
      <c r="R206">
        <v>6.0016867805986841E-2</v>
      </c>
      <c r="S206">
        <v>6.3042457791952167E-2</v>
      </c>
      <c r="T206">
        <v>5.3744870167004452E-2</v>
      </c>
      <c r="U206">
        <v>5.0608651500568529E-2</v>
      </c>
      <c r="V206">
        <v>2.5330331070456843E-2</v>
      </c>
      <c r="W206">
        <v>5.8244174848762015E-2</v>
      </c>
      <c r="X206">
        <v>3.2969137212647805E-2</v>
      </c>
      <c r="Y206">
        <v>4.5930971555140344E-2</v>
      </c>
      <c r="Z206">
        <v>5.1927877155463258E-2</v>
      </c>
      <c r="AA206">
        <v>6.8613131999864935E-2</v>
      </c>
      <c r="AB206">
        <v>8.4012021795974598E-2</v>
      </c>
      <c r="AC206">
        <v>4.7522639757891519E-2</v>
      </c>
      <c r="AD206">
        <v>4.5218107034792773E-2</v>
      </c>
      <c r="AE206">
        <v>4.3301033588213612E-2</v>
      </c>
    </row>
    <row r="207" spans="1:31" x14ac:dyDescent="0.25">
      <c r="A207" t="s">
        <v>347</v>
      </c>
      <c r="B207" t="s">
        <v>27</v>
      </c>
      <c r="C207" t="s">
        <v>66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 t="s">
        <v>348</v>
      </c>
      <c r="B208" t="s">
        <v>27</v>
      </c>
      <c r="C208" t="s">
        <v>33</v>
      </c>
      <c r="D208">
        <v>0.30474005662097486</v>
      </c>
      <c r="E208">
        <v>0.28439405692892644</v>
      </c>
      <c r="F208">
        <v>0.29948380388091778</v>
      </c>
      <c r="G208">
        <v>0.31654312372796456</v>
      </c>
      <c r="H208">
        <v>0.32031118516591822</v>
      </c>
      <c r="I208">
        <v>0.34392635173672909</v>
      </c>
      <c r="J208">
        <v>0.36184235605868265</v>
      </c>
      <c r="K208">
        <v>0.34548070623927685</v>
      </c>
      <c r="L208">
        <v>0.35467690296316096</v>
      </c>
      <c r="M208">
        <v>0.37992852416144068</v>
      </c>
      <c r="N208">
        <v>0.35219544448285961</v>
      </c>
      <c r="O208">
        <v>0.35365038047079939</v>
      </c>
      <c r="P208">
        <v>0.37987249553371144</v>
      </c>
      <c r="Q208">
        <v>0.39791162874345481</v>
      </c>
      <c r="R208">
        <v>0.40642074724377891</v>
      </c>
      <c r="S208">
        <v>0.41448556180017498</v>
      </c>
      <c r="T208">
        <v>0.39313909691075993</v>
      </c>
      <c r="U208">
        <v>0.40397762475635446</v>
      </c>
      <c r="V208">
        <v>0.4292558034762054</v>
      </c>
      <c r="W208">
        <v>0.41136256513835434</v>
      </c>
      <c r="X208">
        <v>0.49166996577349309</v>
      </c>
      <c r="Y208">
        <v>0.49680607104418711</v>
      </c>
      <c r="Z208">
        <v>0.44907836143947144</v>
      </c>
      <c r="AA208">
        <v>0.46545662181200764</v>
      </c>
      <c r="AB208">
        <v>0.47890542436328171</v>
      </c>
      <c r="AC208">
        <v>0.48996595768397161</v>
      </c>
      <c r="AD208">
        <v>0.50250254782172932</v>
      </c>
      <c r="AE208">
        <v>0.51063874973741497</v>
      </c>
    </row>
    <row r="209" spans="1:31" x14ac:dyDescent="0.25">
      <c r="A209" t="s">
        <v>349</v>
      </c>
      <c r="B209" t="s">
        <v>27</v>
      </c>
      <c r="C209" t="s">
        <v>37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1.5365085883094042E-5</v>
      </c>
      <c r="P209">
        <v>2.1223043487263229E-5</v>
      </c>
      <c r="Q209">
        <v>3.3807691964763141E-5</v>
      </c>
      <c r="R209">
        <v>3.9456136186751976E-5</v>
      </c>
      <c r="S209">
        <v>4.7540202690601257E-5</v>
      </c>
      <c r="T209">
        <v>6.1331486522751176E-5</v>
      </c>
      <c r="U209">
        <v>9.0004642141448983E-5</v>
      </c>
      <c r="V209">
        <v>1.5603382461629501E-4</v>
      </c>
      <c r="W209">
        <v>2.4057482499693437E-4</v>
      </c>
      <c r="X209">
        <v>3.3595483939552679E-4</v>
      </c>
      <c r="Y209">
        <v>4.7749192705509184E-4</v>
      </c>
      <c r="Z209">
        <v>6.4182203979523884E-4</v>
      </c>
      <c r="AA209">
        <v>7.613593892198641E-4</v>
      </c>
      <c r="AB209">
        <v>1.0321484754430819E-3</v>
      </c>
      <c r="AC209">
        <v>1.3729560075504987E-3</v>
      </c>
      <c r="AD209">
        <v>1.5743522197248223E-3</v>
      </c>
      <c r="AE209">
        <v>1.802294586947541E-3</v>
      </c>
    </row>
    <row r="210" spans="1:31" x14ac:dyDescent="0.25">
      <c r="A210" t="s">
        <v>350</v>
      </c>
      <c r="B210" t="s">
        <v>27</v>
      </c>
      <c r="C210" t="s">
        <v>40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 t="s">
        <v>351</v>
      </c>
      <c r="B211" t="s">
        <v>27</v>
      </c>
      <c r="C211" t="s">
        <v>38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3.1341025538111996E-7</v>
      </c>
      <c r="O211">
        <v>8.9091674448192344E-6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 t="s">
        <v>352</v>
      </c>
      <c r="B212" t="s">
        <v>27</v>
      </c>
      <c r="C212" t="s">
        <v>140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 t="s">
        <v>353</v>
      </c>
      <c r="B213" t="s">
        <v>27</v>
      </c>
      <c r="C213" t="s">
        <v>141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 t="s">
        <v>354</v>
      </c>
      <c r="B214" t="s">
        <v>27</v>
      </c>
      <c r="C214" t="s">
        <v>34</v>
      </c>
      <c r="D214">
        <v>0.63987155390967332</v>
      </c>
      <c r="E214">
        <v>0.66682875958166687</v>
      </c>
      <c r="F214">
        <v>0.61856699126331305</v>
      </c>
      <c r="G214">
        <v>0.59951648259750567</v>
      </c>
      <c r="H214">
        <v>0.59291765232907379</v>
      </c>
      <c r="I214">
        <v>0.56972120618774524</v>
      </c>
      <c r="J214">
        <v>0.5604083650434809</v>
      </c>
      <c r="K214">
        <v>0.5767252477894711</v>
      </c>
      <c r="L214">
        <v>0.56925605880620189</v>
      </c>
      <c r="M214">
        <v>0.53632903932954301</v>
      </c>
      <c r="N214">
        <v>0.53057650584598393</v>
      </c>
      <c r="O214">
        <v>0.53421978224370492</v>
      </c>
      <c r="P214">
        <v>0.51415692765860077</v>
      </c>
      <c r="Q214">
        <v>0.50395680938206266</v>
      </c>
      <c r="R214">
        <v>0.49830114840191542</v>
      </c>
      <c r="S214">
        <v>0.48800680744947084</v>
      </c>
      <c r="T214">
        <v>0.5175964291502444</v>
      </c>
      <c r="U214">
        <v>0.51252342866888323</v>
      </c>
      <c r="V214">
        <v>0.5096948253315382</v>
      </c>
      <c r="W214">
        <v>0.49144223407448273</v>
      </c>
      <c r="X214">
        <v>0.4338512066803063</v>
      </c>
      <c r="Y214">
        <v>0.42229681148229758</v>
      </c>
      <c r="Z214">
        <v>0.45659868554506522</v>
      </c>
      <c r="AA214">
        <v>0.42023875889730777</v>
      </c>
      <c r="AB214">
        <v>0.3827978576385308</v>
      </c>
      <c r="AC214">
        <v>0.40735277540833786</v>
      </c>
      <c r="AD214">
        <v>0.39255616091869927</v>
      </c>
      <c r="AE214">
        <v>0.38432260521697426</v>
      </c>
    </row>
    <row r="215" spans="1:31" x14ac:dyDescent="0.25">
      <c r="A215" t="s">
        <v>355</v>
      </c>
      <c r="B215" t="s">
        <v>27</v>
      </c>
      <c r="C215" t="s">
        <v>75</v>
      </c>
      <c r="D215">
        <v>0</v>
      </c>
      <c r="E215">
        <v>0</v>
      </c>
      <c r="F215">
        <v>3.0299856218193647E-2</v>
      </c>
      <c r="G215">
        <v>3.041926695123159E-2</v>
      </c>
      <c r="H215">
        <v>3.1419107427159913E-2</v>
      </c>
      <c r="I215">
        <v>3.1037264165684905E-2</v>
      </c>
      <c r="J215">
        <v>2.7888165291532731E-2</v>
      </c>
      <c r="K215">
        <v>2.8700158743892114E-2</v>
      </c>
      <c r="L215">
        <v>2.7448779924368862E-2</v>
      </c>
      <c r="M215">
        <v>3.0280475637799811E-2</v>
      </c>
      <c r="N215">
        <v>3.7082584775557564E-2</v>
      </c>
      <c r="O215">
        <v>3.7270921486649462E-2</v>
      </c>
      <c r="P215">
        <v>3.5930274570291368E-2</v>
      </c>
      <c r="Q215">
        <v>3.5158570706908518E-2</v>
      </c>
      <c r="R215">
        <v>3.4991846377112647E-2</v>
      </c>
      <c r="S215">
        <v>3.4159530875043739E-2</v>
      </c>
      <c r="T215">
        <v>3.5229612157162485E-2</v>
      </c>
      <c r="U215">
        <v>3.2601422081954927E-2</v>
      </c>
      <c r="V215">
        <v>3.5381674135832916E-2</v>
      </c>
      <c r="W215">
        <v>3.8515259214220561E-2</v>
      </c>
      <c r="X215">
        <v>4.0937917174003087E-2</v>
      </c>
      <c r="Y215">
        <v>3.4255271655939154E-2</v>
      </c>
      <c r="Z215">
        <v>4.1569356425101414E-2</v>
      </c>
      <c r="AA215">
        <v>4.4675086665575493E-2</v>
      </c>
      <c r="AB215">
        <v>5.3036896035343187E-2</v>
      </c>
      <c r="AC215">
        <v>5.2195421463239286E-2</v>
      </c>
      <c r="AD215">
        <v>5.6689073296471298E-2</v>
      </c>
      <c r="AE215">
        <v>5.8983611685671324E-2</v>
      </c>
    </row>
    <row r="216" spans="1:31" x14ac:dyDescent="0.25">
      <c r="A216" t="s">
        <v>356</v>
      </c>
      <c r="B216" t="s">
        <v>27</v>
      </c>
      <c r="C216" t="s">
        <v>39</v>
      </c>
      <c r="D216">
        <v>2.3860342493786063E-3</v>
      </c>
      <c r="E216">
        <v>2.3962626516922962E-3</v>
      </c>
      <c r="F216">
        <v>2.2065379364776803E-3</v>
      </c>
      <c r="G216">
        <v>1.3814024663772564E-3</v>
      </c>
      <c r="H216">
        <v>1.2484744736401402E-3</v>
      </c>
      <c r="I216">
        <v>8.8091331059736314E-4</v>
      </c>
      <c r="J216">
        <v>9.4985130680216791E-4</v>
      </c>
      <c r="K216">
        <v>8.145805544840602E-4</v>
      </c>
      <c r="L216">
        <v>6.2326585576268903E-4</v>
      </c>
      <c r="M216">
        <v>5.1566585780183835E-4</v>
      </c>
      <c r="N216">
        <v>6.1567703501535576E-4</v>
      </c>
      <c r="O216">
        <v>4.6046838260995062E-4</v>
      </c>
      <c r="P216">
        <v>3.8272673790369741E-4</v>
      </c>
      <c r="Q216">
        <v>2.6620715757460464E-4</v>
      </c>
      <c r="R216">
        <v>2.2993403501934774E-4</v>
      </c>
      <c r="S216">
        <v>2.5810188066743855E-4</v>
      </c>
      <c r="T216">
        <v>2.2866012830606136E-4</v>
      </c>
      <c r="U216">
        <v>1.9886835009745878E-4</v>
      </c>
      <c r="V216">
        <v>1.8133216135041494E-4</v>
      </c>
      <c r="W216">
        <v>1.9519189918346528E-4</v>
      </c>
      <c r="X216">
        <v>2.3581832015407989E-4</v>
      </c>
      <c r="Y216">
        <v>2.3338233538066752E-4</v>
      </c>
      <c r="Z216">
        <v>1.8389739510338464E-4</v>
      </c>
      <c r="AA216">
        <v>2.5504123602416296E-4</v>
      </c>
      <c r="AB216">
        <v>2.1565169142665432E-4</v>
      </c>
      <c r="AC216">
        <v>1.590249679009044E-3</v>
      </c>
      <c r="AD216">
        <v>1.4597587085826739E-3</v>
      </c>
      <c r="AE216">
        <v>9.5170518477826524E-4</v>
      </c>
    </row>
    <row r="217" spans="1:31" x14ac:dyDescent="0.25">
      <c r="A217" t="s">
        <v>357</v>
      </c>
      <c r="B217" t="s">
        <v>27</v>
      </c>
      <c r="C217" t="s">
        <v>76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 t="s">
        <v>358</v>
      </c>
      <c r="B218" t="s">
        <v>29</v>
      </c>
      <c r="C218" t="s">
        <v>35</v>
      </c>
      <c r="D218">
        <v>0.11873024469656827</v>
      </c>
      <c r="E218">
        <v>0.11611945054625468</v>
      </c>
      <c r="F218">
        <v>0.10953717661088992</v>
      </c>
      <c r="G218">
        <v>0.1105810099501132</v>
      </c>
      <c r="H218">
        <v>0.14370573972894898</v>
      </c>
      <c r="I218">
        <v>0.14748760140417824</v>
      </c>
      <c r="J218">
        <v>0.16324065668536605</v>
      </c>
      <c r="K218">
        <v>0.18353785789426275</v>
      </c>
      <c r="L218">
        <v>0.20404814078943023</v>
      </c>
      <c r="M218">
        <v>0.20959979268898704</v>
      </c>
      <c r="N218">
        <v>0.22301636483288961</v>
      </c>
      <c r="O218">
        <v>0.26588309796770387</v>
      </c>
      <c r="P218">
        <v>0.22658346131875134</v>
      </c>
      <c r="Q218">
        <v>0.33628412286264858</v>
      </c>
      <c r="R218">
        <v>0.29432321110631943</v>
      </c>
      <c r="S218">
        <v>0.35582467648106753</v>
      </c>
      <c r="T218">
        <v>0.45899664745372371</v>
      </c>
      <c r="U218">
        <v>0.54447020430502457</v>
      </c>
      <c r="V218">
        <v>0.57399708250498493</v>
      </c>
      <c r="W218">
        <v>0.49425098007098184</v>
      </c>
      <c r="X218">
        <v>0.41996577321160516</v>
      </c>
      <c r="Y218">
        <v>0.38916832805699519</v>
      </c>
      <c r="Z218">
        <v>0.36644890396854712</v>
      </c>
      <c r="AA218">
        <v>0.28839766890324264</v>
      </c>
      <c r="AB218">
        <v>0.27220550726549675</v>
      </c>
      <c r="AC218">
        <v>0.24941234548151808</v>
      </c>
      <c r="AD218">
        <v>0.24301358336257387</v>
      </c>
      <c r="AE218">
        <v>0.2845267833515262</v>
      </c>
    </row>
    <row r="219" spans="1:31" x14ac:dyDescent="0.25">
      <c r="A219" t="s">
        <v>359</v>
      </c>
      <c r="B219" t="s">
        <v>29</v>
      </c>
      <c r="C219" t="s">
        <v>66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5">
      <c r="A220" t="s">
        <v>360</v>
      </c>
      <c r="B220" t="s">
        <v>29</v>
      </c>
      <c r="C220" t="s">
        <v>33</v>
      </c>
      <c r="D220">
        <v>0.75118065880263285</v>
      </c>
      <c r="E220">
        <v>0.76042175442422277</v>
      </c>
      <c r="F220">
        <v>0.77816163887735978</v>
      </c>
      <c r="G220">
        <v>0.77724944912543581</v>
      </c>
      <c r="H220">
        <v>0.74830226196049221</v>
      </c>
      <c r="I220">
        <v>0.73343533238330005</v>
      </c>
      <c r="J220">
        <v>0.70824406425595343</v>
      </c>
      <c r="K220">
        <v>0.70242022511379421</v>
      </c>
      <c r="L220">
        <v>0.76666412981843313</v>
      </c>
      <c r="M220">
        <v>0.72784028616207697</v>
      </c>
      <c r="N220">
        <v>0.70540453836757822</v>
      </c>
      <c r="O220">
        <v>0.62384737936883095</v>
      </c>
      <c r="P220">
        <v>0.67773107334116278</v>
      </c>
      <c r="Q220">
        <v>0.56599014128640412</v>
      </c>
      <c r="R220">
        <v>0.58061450513845803</v>
      </c>
      <c r="S220">
        <v>0.61320136740654241</v>
      </c>
      <c r="T220">
        <v>0.52139038532938031</v>
      </c>
      <c r="U220">
        <v>0.44421481220588305</v>
      </c>
      <c r="V220">
        <v>0.41185563493741162</v>
      </c>
      <c r="W220">
        <v>0.50574901992901811</v>
      </c>
      <c r="X220">
        <v>0.50966692293036897</v>
      </c>
      <c r="Y220">
        <v>0.53896788377200777</v>
      </c>
      <c r="Z220">
        <v>0.55651909364775576</v>
      </c>
      <c r="AA220">
        <v>0.5519577783557843</v>
      </c>
      <c r="AB220">
        <v>0.54646364770693012</v>
      </c>
      <c r="AC220">
        <v>0.55804169455287012</v>
      </c>
      <c r="AD220">
        <v>0.57467877150531943</v>
      </c>
      <c r="AE220">
        <v>0.57242897297634643</v>
      </c>
    </row>
    <row r="221" spans="1:31" x14ac:dyDescent="0.25">
      <c r="A221" t="s">
        <v>361</v>
      </c>
      <c r="B221" t="s">
        <v>29</v>
      </c>
      <c r="C221" t="s">
        <v>37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5.0019298392341566E-2</v>
      </c>
    </row>
    <row r="222" spans="1:31" x14ac:dyDescent="0.25">
      <c r="A222" t="s">
        <v>362</v>
      </c>
      <c r="B222" t="s">
        <v>29</v>
      </c>
      <c r="C222" t="s">
        <v>40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25">
      <c r="A223" t="s">
        <v>363</v>
      </c>
      <c r="B223" t="s">
        <v>29</v>
      </c>
      <c r="C223" t="s">
        <v>38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5">
      <c r="A224" t="s">
        <v>364</v>
      </c>
      <c r="B224" t="s">
        <v>29</v>
      </c>
      <c r="C224" t="s">
        <v>140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 t="s">
        <v>365</v>
      </c>
      <c r="B225" t="s">
        <v>29</v>
      </c>
      <c r="C225" t="s">
        <v>141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 t="s">
        <v>366</v>
      </c>
      <c r="B226" t="s">
        <v>29</v>
      </c>
      <c r="C226" t="s">
        <v>34</v>
      </c>
      <c r="D226">
        <v>0.13008909650079881</v>
      </c>
      <c r="E226">
        <v>0.12345879502952253</v>
      </c>
      <c r="F226">
        <v>0.1123011845117504</v>
      </c>
      <c r="G226">
        <v>0.11216954092445107</v>
      </c>
      <c r="H226">
        <v>0.1079919983105587</v>
      </c>
      <c r="I226">
        <v>0.11907706621252173</v>
      </c>
      <c r="J226">
        <v>0.12851527905868063</v>
      </c>
      <c r="K226">
        <v>0.11404191699194315</v>
      </c>
      <c r="L226">
        <v>2.9287729392136738E-2</v>
      </c>
      <c r="M226">
        <v>6.2559921148935826E-2</v>
      </c>
      <c r="N226">
        <v>7.1579096799532074E-2</v>
      </c>
      <c r="O226">
        <v>0.11026952266346525</v>
      </c>
      <c r="P226">
        <v>9.5685465340085984E-2</v>
      </c>
      <c r="Q226">
        <v>9.7725735850947265E-2</v>
      </c>
      <c r="R226">
        <v>0.12506228375522263</v>
      </c>
      <c r="S226">
        <v>3.0973956112390118E-2</v>
      </c>
      <c r="T226">
        <v>1.9612967216895944E-2</v>
      </c>
      <c r="U226">
        <v>1.1314983489092482E-2</v>
      </c>
      <c r="V226">
        <v>1.4147282557603405E-2</v>
      </c>
      <c r="W226">
        <v>0</v>
      </c>
      <c r="X226">
        <v>0</v>
      </c>
      <c r="Y226">
        <v>0</v>
      </c>
      <c r="Z226">
        <v>0</v>
      </c>
      <c r="AA226">
        <v>8.6893662866304316E-2</v>
      </c>
      <c r="AB226">
        <v>8.8603158771450377E-2</v>
      </c>
      <c r="AC226">
        <v>0.12357558534249903</v>
      </c>
      <c r="AD226">
        <v>0.11877566570924532</v>
      </c>
      <c r="AE226">
        <v>1.350777326869103E-2</v>
      </c>
    </row>
    <row r="227" spans="1:31" x14ac:dyDescent="0.25">
      <c r="A227" t="s">
        <v>367</v>
      </c>
      <c r="B227" t="s">
        <v>29</v>
      </c>
      <c r="C227" t="s">
        <v>75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7.0367303858025879E-2</v>
      </c>
      <c r="Y227">
        <v>7.1863788170997089E-2</v>
      </c>
      <c r="Z227">
        <v>7.7032002383697229E-2</v>
      </c>
      <c r="AA227">
        <v>7.2750889874668712E-2</v>
      </c>
      <c r="AB227">
        <v>9.272768625612271E-2</v>
      </c>
      <c r="AC227">
        <v>6.8970374623112715E-2</v>
      </c>
      <c r="AD227">
        <v>6.3531979422861429E-2</v>
      </c>
      <c r="AE227">
        <v>7.9517172011094844E-2</v>
      </c>
    </row>
    <row r="228" spans="1:31" x14ac:dyDescent="0.25">
      <c r="A228" t="s">
        <v>368</v>
      </c>
      <c r="B228" t="s">
        <v>29</v>
      </c>
      <c r="C228" t="s">
        <v>39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 t="s">
        <v>369</v>
      </c>
      <c r="B229" t="s">
        <v>29</v>
      </c>
      <c r="C229" t="s">
        <v>76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 t="s">
        <v>370</v>
      </c>
      <c r="B230" t="s">
        <v>8</v>
      </c>
      <c r="C230" t="s">
        <v>35</v>
      </c>
      <c r="D230">
        <v>2.5015548051038703E-2</v>
      </c>
      <c r="E230">
        <v>2.2724523804893905E-2</v>
      </c>
      <c r="F230">
        <v>2.5161010105656623E-2</v>
      </c>
      <c r="G230">
        <v>2.4528799324238793E-2</v>
      </c>
      <c r="H230">
        <v>2.6966139182582026E-2</v>
      </c>
      <c r="I230">
        <v>2.5640468846403044E-2</v>
      </c>
      <c r="J230">
        <v>2.2482285256136436E-2</v>
      </c>
      <c r="K230">
        <v>2.7059302601669194E-2</v>
      </c>
      <c r="L230">
        <v>2.89093288085422E-2</v>
      </c>
      <c r="M230">
        <v>3.1147598565927147E-2</v>
      </c>
      <c r="N230">
        <v>3.1855873577598399E-2</v>
      </c>
      <c r="O230">
        <v>3.0094936424257424E-2</v>
      </c>
      <c r="P230">
        <v>3.225913214455068E-2</v>
      </c>
      <c r="Q230">
        <v>3.1945075234837299E-2</v>
      </c>
      <c r="R230">
        <v>3.0928139445457293E-2</v>
      </c>
      <c r="S230">
        <v>3.0584001617350313E-2</v>
      </c>
      <c r="T230">
        <v>3.0403772465829988E-2</v>
      </c>
      <c r="U230">
        <v>3.3474005570072324E-2</v>
      </c>
      <c r="V230">
        <v>3.2024471865528793E-2</v>
      </c>
      <c r="W230">
        <v>3.4826016210886879E-2</v>
      </c>
      <c r="X230">
        <v>3.0904337425955844E-2</v>
      </c>
      <c r="Y230">
        <v>4.0000139816058281E-2</v>
      </c>
      <c r="Z230">
        <v>4.3815213748401596E-2</v>
      </c>
      <c r="AA230">
        <v>4.3578338299408728E-2</v>
      </c>
      <c r="AB230">
        <v>5.5322157503819587E-2</v>
      </c>
      <c r="AC230">
        <v>5.4919536643922226E-2</v>
      </c>
      <c r="AD230">
        <v>5.2814767598573543E-2</v>
      </c>
      <c r="AE230">
        <v>5.4168854785942328E-2</v>
      </c>
    </row>
    <row r="231" spans="1:31" x14ac:dyDescent="0.25">
      <c r="A231" t="s">
        <v>371</v>
      </c>
      <c r="B231" t="s">
        <v>8</v>
      </c>
      <c r="C231" t="s">
        <v>66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 t="s">
        <v>372</v>
      </c>
      <c r="B232" t="s">
        <v>8</v>
      </c>
      <c r="C232" t="s">
        <v>33</v>
      </c>
      <c r="D232">
        <v>0.90982734505978891</v>
      </c>
      <c r="E232">
        <v>0.92152898259041649</v>
      </c>
      <c r="F232">
        <v>0.91628046913783334</v>
      </c>
      <c r="G232">
        <v>0.91806180067001719</v>
      </c>
      <c r="H232">
        <v>0.91418566614551755</v>
      </c>
      <c r="I232">
        <v>0.92527578578690228</v>
      </c>
      <c r="J232">
        <v>0.93618710142072403</v>
      </c>
      <c r="K232">
        <v>0.92650356160792635</v>
      </c>
      <c r="L232">
        <v>0.9233316768910772</v>
      </c>
      <c r="M232">
        <v>0.91947876545067553</v>
      </c>
      <c r="N232">
        <v>0.91961679221824644</v>
      </c>
      <c r="O232">
        <v>0.92563236158533568</v>
      </c>
      <c r="P232">
        <v>0.92291483367387939</v>
      </c>
      <c r="Q232">
        <v>0.92423262835156716</v>
      </c>
      <c r="R232">
        <v>0.92173519213693189</v>
      </c>
      <c r="S232">
        <v>0.91835765380701029</v>
      </c>
      <c r="T232">
        <v>0.91722379582398406</v>
      </c>
      <c r="U232">
        <v>0.90768347791269732</v>
      </c>
      <c r="V232">
        <v>0.91554233687200937</v>
      </c>
      <c r="W232">
        <v>0.91326925964336292</v>
      </c>
      <c r="X232">
        <v>0.924389642179822</v>
      </c>
      <c r="Y232">
        <v>0.90156918321175261</v>
      </c>
      <c r="Z232">
        <v>0.9015473904128859</v>
      </c>
      <c r="AA232">
        <v>0.90397500925969432</v>
      </c>
      <c r="AB232">
        <v>0.8721732460693663</v>
      </c>
      <c r="AC232">
        <v>0.8765830439393959</v>
      </c>
      <c r="AD232">
        <v>0.87962105562686987</v>
      </c>
      <c r="AE232">
        <v>0.87472821606949747</v>
      </c>
    </row>
    <row r="233" spans="1:31" x14ac:dyDescent="0.25">
      <c r="A233" t="s">
        <v>373</v>
      </c>
      <c r="B233" t="s">
        <v>8</v>
      </c>
      <c r="C233" t="s">
        <v>37</v>
      </c>
      <c r="D233">
        <v>0</v>
      </c>
      <c r="E233">
        <v>0</v>
      </c>
      <c r="F233">
        <v>0</v>
      </c>
      <c r="G233">
        <v>0</v>
      </c>
      <c r="H233">
        <v>6.5197252333679511E-6</v>
      </c>
      <c r="I233">
        <v>6.1406341212235952E-6</v>
      </c>
      <c r="J233">
        <v>5.9865805994322265E-6</v>
      </c>
      <c r="K233">
        <v>1.3540312151915648E-5</v>
      </c>
      <c r="L233">
        <v>2.5648448476625034E-5</v>
      </c>
      <c r="M233">
        <v>3.18114917626561E-5</v>
      </c>
      <c r="N233">
        <v>3.8434745304605594E-5</v>
      </c>
      <c r="O233">
        <v>4.1028174794449694E-5</v>
      </c>
      <c r="P233">
        <v>5.8262719402719049E-5</v>
      </c>
      <c r="Q233">
        <v>7.5567083220062586E-5</v>
      </c>
      <c r="R233">
        <v>9.8425949394589251E-5</v>
      </c>
      <c r="S233">
        <v>1.2307023626574086E-4</v>
      </c>
      <c r="T233">
        <v>1.6420828231422354E-4</v>
      </c>
      <c r="U233">
        <v>2.3716336982886475E-4</v>
      </c>
      <c r="V233">
        <v>2.8585444827731722E-4</v>
      </c>
      <c r="W233">
        <v>3.9472774778462534E-4</v>
      </c>
      <c r="X233">
        <v>4.0503105400446369E-4</v>
      </c>
      <c r="Y233">
        <v>6.7198679192071256E-4</v>
      </c>
      <c r="Z233">
        <v>7.0201022589350928E-4</v>
      </c>
      <c r="AA233">
        <v>7.1637145584821382E-4</v>
      </c>
      <c r="AB233">
        <v>1.1579088844668991E-3</v>
      </c>
      <c r="AC233">
        <v>1.1778420861612425E-3</v>
      </c>
      <c r="AD233">
        <v>1.3643289076103087E-3</v>
      </c>
      <c r="AE233">
        <v>1.7446367799593006E-3</v>
      </c>
    </row>
    <row r="234" spans="1:31" x14ac:dyDescent="0.25">
      <c r="A234" t="s">
        <v>374</v>
      </c>
      <c r="B234" t="s">
        <v>8</v>
      </c>
      <c r="C234" t="s">
        <v>40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25">
      <c r="A235" t="s">
        <v>375</v>
      </c>
      <c r="B235" t="s">
        <v>8</v>
      </c>
      <c r="C235" t="s">
        <v>38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5">
      <c r="A236" t="s">
        <v>376</v>
      </c>
      <c r="B236" t="s">
        <v>8</v>
      </c>
      <c r="C236" t="s">
        <v>140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 t="s">
        <v>377</v>
      </c>
      <c r="B237" t="s">
        <v>8</v>
      </c>
      <c r="C237" t="s">
        <v>141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 t="s">
        <v>378</v>
      </c>
      <c r="B238" t="s">
        <v>8</v>
      </c>
      <c r="C238" t="s">
        <v>34</v>
      </c>
      <c r="D238">
        <v>2.4787478406051427E-2</v>
      </c>
      <c r="E238">
        <v>2.0922208588762977E-2</v>
      </c>
      <c r="F238">
        <v>2.0894609327974621E-2</v>
      </c>
      <c r="G238">
        <v>2.1218221623364314E-2</v>
      </c>
      <c r="H238">
        <v>2.0173510570517104E-2</v>
      </c>
      <c r="I238">
        <v>1.293267369128768E-2</v>
      </c>
      <c r="J238">
        <v>8.9733642049811754E-3</v>
      </c>
      <c r="K238">
        <v>8.0896910808508898E-3</v>
      </c>
      <c r="L238">
        <v>7.6036835555721161E-3</v>
      </c>
      <c r="M238">
        <v>7.1955525948928243E-3</v>
      </c>
      <c r="N238">
        <v>6.5514606641759818E-3</v>
      </c>
      <c r="O238">
        <v>5.2971388049767136E-3</v>
      </c>
      <c r="P238">
        <v>4.6951275520954201E-3</v>
      </c>
      <c r="Q238">
        <v>3.7343120354851899E-3</v>
      </c>
      <c r="R238">
        <v>3.1645946164519513E-3</v>
      </c>
      <c r="S238">
        <v>2.5335118067701576E-3</v>
      </c>
      <c r="T238">
        <v>1.7629381242148898E-3</v>
      </c>
      <c r="U238">
        <v>1.9802056329209783E-3</v>
      </c>
      <c r="V238">
        <v>1.7440576180445756E-3</v>
      </c>
      <c r="W238">
        <v>1.7445764136244579E-3</v>
      </c>
      <c r="X238">
        <v>1.4969890486789526E-3</v>
      </c>
      <c r="Y238">
        <v>1.7863619250429446E-3</v>
      </c>
      <c r="Z238">
        <v>1.6548540133561958E-3</v>
      </c>
      <c r="AA238">
        <v>1.5512220300017345E-3</v>
      </c>
      <c r="AB238">
        <v>2.0644903142956767E-3</v>
      </c>
      <c r="AC238">
        <v>1.9308122201093895E-3</v>
      </c>
      <c r="AD238">
        <v>1.8590332774287178E-3</v>
      </c>
      <c r="AE238">
        <v>1.9070879210922262E-3</v>
      </c>
    </row>
    <row r="239" spans="1:31" x14ac:dyDescent="0.25">
      <c r="A239" t="s">
        <v>379</v>
      </c>
      <c r="B239" t="s">
        <v>8</v>
      </c>
      <c r="C239" t="s">
        <v>75</v>
      </c>
      <c r="D239">
        <v>3.8187576716795298E-2</v>
      </c>
      <c r="E239">
        <v>3.334632905269036E-2</v>
      </c>
      <c r="F239">
        <v>3.6253019573716842E-2</v>
      </c>
      <c r="G239">
        <v>3.4936123704942958E-2</v>
      </c>
      <c r="H239">
        <v>3.7714578404178439E-2</v>
      </c>
      <c r="I239">
        <v>3.5440063022914366E-2</v>
      </c>
      <c r="J239">
        <v>3.1514217169613695E-2</v>
      </c>
      <c r="K239">
        <v>3.7464529120842971E-2</v>
      </c>
      <c r="L239">
        <v>3.9471125088887768E-2</v>
      </c>
      <c r="M239">
        <v>4.1553826723848428E-2</v>
      </c>
      <c r="N239">
        <v>4.1640760732096577E-2</v>
      </c>
      <c r="O239">
        <v>3.8685688496040954E-2</v>
      </c>
      <c r="P239">
        <v>3.981069423636098E-2</v>
      </c>
      <c r="Q239">
        <v>3.9758069944773489E-2</v>
      </c>
      <c r="R239">
        <v>4.3904937552913151E-2</v>
      </c>
      <c r="S239">
        <v>4.8224315460950531E-2</v>
      </c>
      <c r="T239">
        <v>5.0268316929089021E-2</v>
      </c>
      <c r="U239">
        <v>5.6586775267704191E-2</v>
      </c>
      <c r="V239">
        <v>4.9464016380391621E-2</v>
      </c>
      <c r="W239">
        <v>4.9721757610033668E-2</v>
      </c>
      <c r="X239">
        <v>4.2767684998646791E-2</v>
      </c>
      <c r="Y239">
        <v>5.5922638083223404E-2</v>
      </c>
      <c r="Z239">
        <v>5.2235264010502554E-2</v>
      </c>
      <c r="AA239">
        <v>5.0158112851200899E-2</v>
      </c>
      <c r="AB239">
        <v>6.926205508120338E-2</v>
      </c>
      <c r="AC239">
        <v>6.5373027533718181E-2</v>
      </c>
      <c r="AD239">
        <v>6.4310536336296076E-2</v>
      </c>
      <c r="AE239">
        <v>6.7418749910448078E-2</v>
      </c>
    </row>
    <row r="240" spans="1:31" x14ac:dyDescent="0.25">
      <c r="A240" t="s">
        <v>380</v>
      </c>
      <c r="B240" t="s">
        <v>8</v>
      </c>
      <c r="C240" t="s">
        <v>39</v>
      </c>
      <c r="D240">
        <v>2.1820517663256726E-3</v>
      </c>
      <c r="E240">
        <v>1.4779559632362097E-3</v>
      </c>
      <c r="F240">
        <v>1.4108918548185699E-3</v>
      </c>
      <c r="G240">
        <v>1.2550546774366541E-3</v>
      </c>
      <c r="H240">
        <v>9.5358597197146725E-4</v>
      </c>
      <c r="I240">
        <v>7.0486801837142178E-4</v>
      </c>
      <c r="J240">
        <v>8.3704536794540951E-4</v>
      </c>
      <c r="K240">
        <v>8.6937527655867616E-4</v>
      </c>
      <c r="L240">
        <v>6.5853720744413983E-4</v>
      </c>
      <c r="M240">
        <v>5.9244517289333836E-4</v>
      </c>
      <c r="N240">
        <v>2.9667806257801691E-4</v>
      </c>
      <c r="O240">
        <v>2.4884651459477304E-4</v>
      </c>
      <c r="P240">
        <v>2.6194967371074229E-4</v>
      </c>
      <c r="Q240">
        <v>2.5434735011679123E-4</v>
      </c>
      <c r="R240">
        <v>1.6871029885107442E-4</v>
      </c>
      <c r="S240">
        <v>1.7744707165301651E-4</v>
      </c>
      <c r="T240">
        <v>1.769683745675661E-4</v>
      </c>
      <c r="U240">
        <v>3.8372246776469632E-5</v>
      </c>
      <c r="V240">
        <v>9.3926281574833266E-4</v>
      </c>
      <c r="W240">
        <v>4.3662374307580228E-5</v>
      </c>
      <c r="X240">
        <v>3.6315292891905425E-5</v>
      </c>
      <c r="Y240">
        <v>4.9690172002069997E-5</v>
      </c>
      <c r="Z240">
        <v>4.5267588959998032E-5</v>
      </c>
      <c r="AA240">
        <v>2.0946103846089787E-5</v>
      </c>
      <c r="AB240">
        <v>2.0142146848105166E-5</v>
      </c>
      <c r="AC240">
        <v>1.5737576693098595E-5</v>
      </c>
      <c r="AD240">
        <v>3.0278253221508348E-5</v>
      </c>
      <c r="AE240">
        <v>3.2454533060497522E-5</v>
      </c>
    </row>
    <row r="241" spans="1:31" x14ac:dyDescent="0.25">
      <c r="A241" t="s">
        <v>381</v>
      </c>
      <c r="B241" t="s">
        <v>8</v>
      </c>
      <c r="C241" t="s">
        <v>76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 t="s">
        <v>382</v>
      </c>
      <c r="B242" t="s">
        <v>6</v>
      </c>
      <c r="C242" t="s">
        <v>35</v>
      </c>
      <c r="D242">
        <v>7.3972533504840371E-3</v>
      </c>
      <c r="E242">
        <v>6.0819976190779057E-3</v>
      </c>
      <c r="F242">
        <v>5.5715056973719961E-3</v>
      </c>
      <c r="G242">
        <v>4.2114222824528929E-3</v>
      </c>
      <c r="H242">
        <v>4.621819462728733E-3</v>
      </c>
      <c r="I242">
        <v>4.5617643473000223E-3</v>
      </c>
      <c r="J242">
        <v>4.794915782832916E-3</v>
      </c>
      <c r="K242">
        <v>5.2807807079886249E-3</v>
      </c>
      <c r="L242">
        <v>6.3273674515863148E-3</v>
      </c>
      <c r="M242">
        <v>6.4327475362965453E-3</v>
      </c>
      <c r="N242">
        <v>7.4740767795225928E-3</v>
      </c>
      <c r="O242">
        <v>7.1595780582748066E-3</v>
      </c>
      <c r="P242">
        <v>6.2639157768200364E-3</v>
      </c>
      <c r="Q242">
        <v>1.4561880263042693E-2</v>
      </c>
      <c r="R242">
        <v>1.4589454396897003E-2</v>
      </c>
      <c r="S242">
        <v>1.1906186676749614E-2</v>
      </c>
      <c r="T242">
        <v>1.3119796931798397E-2</v>
      </c>
      <c r="U242">
        <v>1.4046044124722051E-2</v>
      </c>
      <c r="V242">
        <v>1.508587643617851E-2</v>
      </c>
      <c r="W242">
        <v>1.6188605684275058E-2</v>
      </c>
      <c r="X242">
        <v>1.62881815683769E-2</v>
      </c>
      <c r="Y242">
        <v>1.6111786719855515E-2</v>
      </c>
      <c r="Z242">
        <v>1.5969658000966943E-2</v>
      </c>
      <c r="AA242">
        <v>1.6839628355615432E-2</v>
      </c>
      <c r="AB242">
        <v>1.9254672084069415E-2</v>
      </c>
      <c r="AC242">
        <v>2.0939202363507183E-2</v>
      </c>
      <c r="AD242">
        <v>2.023750604053811E-2</v>
      </c>
      <c r="AE242">
        <v>2.0320843545520138E-2</v>
      </c>
    </row>
    <row r="243" spans="1:31" x14ac:dyDescent="0.25">
      <c r="A243" t="s">
        <v>383</v>
      </c>
      <c r="B243" t="s">
        <v>6</v>
      </c>
      <c r="C243" t="s">
        <v>66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 t="s">
        <v>384</v>
      </c>
      <c r="B244" t="s">
        <v>6</v>
      </c>
      <c r="C244" t="s">
        <v>33</v>
      </c>
      <c r="D244">
        <v>0.28424475672778093</v>
      </c>
      <c r="E244">
        <v>0.2462041751148796</v>
      </c>
      <c r="F244">
        <v>0.24927852647138865</v>
      </c>
      <c r="G244">
        <v>0.19592701438878463</v>
      </c>
      <c r="H244">
        <v>0.22864966324045941</v>
      </c>
      <c r="I244">
        <v>0.24091619035215334</v>
      </c>
      <c r="J244">
        <v>0.21809570126499137</v>
      </c>
      <c r="K244">
        <v>0.24677361866296552</v>
      </c>
      <c r="L244">
        <v>0.26774792879586512</v>
      </c>
      <c r="M244">
        <v>0.26360429363710802</v>
      </c>
      <c r="N244">
        <v>0.28841946564930476</v>
      </c>
      <c r="O244">
        <v>0.27760062190254919</v>
      </c>
      <c r="P244">
        <v>0.25355831343958579</v>
      </c>
      <c r="Q244">
        <v>0.25231045564252591</v>
      </c>
      <c r="R244">
        <v>0.24467796757763602</v>
      </c>
      <c r="S244">
        <v>0.2473016502804572</v>
      </c>
      <c r="T244">
        <v>0.23420917335466496</v>
      </c>
      <c r="U244">
        <v>0.2416390343681806</v>
      </c>
      <c r="V244">
        <v>0.23278774939370564</v>
      </c>
      <c r="W244">
        <v>0.23446216146535967</v>
      </c>
      <c r="X244">
        <v>0.23187014611979953</v>
      </c>
      <c r="Y244">
        <v>0.23232526224921407</v>
      </c>
      <c r="Z244">
        <v>0.23295706565777591</v>
      </c>
      <c r="AA244">
        <v>0.23959359863678004</v>
      </c>
      <c r="AB244">
        <v>0.23806282285433825</v>
      </c>
      <c r="AC244">
        <v>0.24064104792851645</v>
      </c>
      <c r="AD244">
        <v>0.24703058057926064</v>
      </c>
      <c r="AE244">
        <v>0.25646828931519755</v>
      </c>
    </row>
    <row r="245" spans="1:31" x14ac:dyDescent="0.25">
      <c r="A245" t="s">
        <v>385</v>
      </c>
      <c r="B245" t="s">
        <v>6</v>
      </c>
      <c r="C245" t="s">
        <v>37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2.2633645167394678E-4</v>
      </c>
      <c r="X245">
        <v>2.514260286987939E-4</v>
      </c>
      <c r="Y245">
        <v>3.4788656371533634E-4</v>
      </c>
      <c r="Z245">
        <v>3.9080677207298969E-4</v>
      </c>
      <c r="AA245">
        <v>4.3764666745878657E-4</v>
      </c>
      <c r="AB245">
        <v>5.3328229454944781E-4</v>
      </c>
      <c r="AC245">
        <v>5.7575104232005512E-4</v>
      </c>
      <c r="AD245">
        <v>5.8887816827977622E-4</v>
      </c>
      <c r="AE245">
        <v>6.2515319692219874E-4</v>
      </c>
    </row>
    <row r="246" spans="1:31" x14ac:dyDescent="0.25">
      <c r="A246" t="s">
        <v>386</v>
      </c>
      <c r="B246" t="s">
        <v>6</v>
      </c>
      <c r="C246" t="s">
        <v>40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2.9413410234005861E-4</v>
      </c>
      <c r="O246">
        <v>2.6421915919006515E-4</v>
      </c>
      <c r="P246">
        <v>5.4874687006470553E-4</v>
      </c>
      <c r="Q246">
        <v>6.3430131115310695E-4</v>
      </c>
      <c r="R246">
        <v>6.4695941686615575E-4</v>
      </c>
      <c r="S246">
        <v>9.4654984945843261E-4</v>
      </c>
      <c r="T246">
        <v>9.7560379197971327E-4</v>
      </c>
      <c r="U246">
        <v>8.8035597616943032E-4</v>
      </c>
      <c r="V246">
        <v>9.6501944449667841E-4</v>
      </c>
      <c r="W246">
        <v>1.0883126033714747E-3</v>
      </c>
      <c r="X246">
        <v>9.0528389208562249E-4</v>
      </c>
      <c r="Y246">
        <v>1.0057391191187405E-3</v>
      </c>
      <c r="Z246">
        <v>1.1371554090361541E-3</v>
      </c>
      <c r="AA246">
        <v>1.2779044245252397E-3</v>
      </c>
      <c r="AB246">
        <v>1.5515161661354298E-3</v>
      </c>
      <c r="AC246">
        <v>1.7183222336252437E-3</v>
      </c>
      <c r="AD246">
        <v>1.6993263807449082E-3</v>
      </c>
      <c r="AE246">
        <v>1.7065869146949265E-3</v>
      </c>
    </row>
    <row r="247" spans="1:31" x14ac:dyDescent="0.25">
      <c r="A247" t="s">
        <v>387</v>
      </c>
      <c r="B247" t="s">
        <v>6</v>
      </c>
      <c r="C247" t="s">
        <v>38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 t="s">
        <v>388</v>
      </c>
      <c r="B248" t="s">
        <v>6</v>
      </c>
      <c r="C248" t="s">
        <v>140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 t="s">
        <v>389</v>
      </c>
      <c r="B249" t="s">
        <v>6</v>
      </c>
      <c r="C249" t="s">
        <v>141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 t="s">
        <v>390</v>
      </c>
      <c r="B250" t="s">
        <v>6</v>
      </c>
      <c r="C250" t="s">
        <v>34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3.7278200776419564E-3</v>
      </c>
      <c r="K250">
        <v>1.1975915177429439E-2</v>
      </c>
      <c r="L250">
        <v>1.8621107114805992E-2</v>
      </c>
      <c r="M250">
        <v>2.1077341904084706E-2</v>
      </c>
      <c r="N250">
        <v>4.2485777594740662E-2</v>
      </c>
      <c r="O250">
        <v>4.8313785637060937E-2</v>
      </c>
      <c r="P250">
        <v>5.0197821993882979E-2</v>
      </c>
      <c r="Q250">
        <v>5.0603369634240739E-2</v>
      </c>
      <c r="R250">
        <v>4.6530457167435348E-2</v>
      </c>
      <c r="S250">
        <v>3.9537677873790637E-2</v>
      </c>
      <c r="T250">
        <v>3.6377081336828654E-2</v>
      </c>
      <c r="U250">
        <v>3.1609783088634748E-2</v>
      </c>
      <c r="V250">
        <v>2.3025947668779273E-2</v>
      </c>
      <c r="W250">
        <v>1.5633049588774036E-2</v>
      </c>
      <c r="X250">
        <v>7.8560657436371768E-3</v>
      </c>
      <c r="Y250">
        <v>9.1296290078398991E-3</v>
      </c>
      <c r="Z250">
        <v>6.8985620524271212E-3</v>
      </c>
      <c r="AA250">
        <v>6.4568027789049286E-3</v>
      </c>
      <c r="AB250">
        <v>6.2076362476172556E-3</v>
      </c>
      <c r="AC250">
        <v>6.512788828016443E-3</v>
      </c>
      <c r="AD250">
        <v>5.8247380363093725E-3</v>
      </c>
      <c r="AE250">
        <v>5.7942074114301851E-3</v>
      </c>
    </row>
    <row r="251" spans="1:31" x14ac:dyDescent="0.25">
      <c r="A251" t="s">
        <v>391</v>
      </c>
      <c r="B251" t="s">
        <v>6</v>
      </c>
      <c r="C251" t="s">
        <v>75</v>
      </c>
      <c r="D251">
        <v>0</v>
      </c>
      <c r="E251">
        <v>0</v>
      </c>
      <c r="F251">
        <v>0</v>
      </c>
      <c r="G251">
        <v>0.17089732336916449</v>
      </c>
      <c r="H251">
        <v>0.18527741618284818</v>
      </c>
      <c r="I251">
        <v>0.18469663986411963</v>
      </c>
      <c r="J251">
        <v>0.17557947914860442</v>
      </c>
      <c r="K251">
        <v>0.186159262750315</v>
      </c>
      <c r="L251">
        <v>0.21861110776077425</v>
      </c>
      <c r="M251">
        <v>0.20477263985990138</v>
      </c>
      <c r="N251">
        <v>0.23527427417811586</v>
      </c>
      <c r="O251">
        <v>0.2358145540837556</v>
      </c>
      <c r="P251">
        <v>0.2273453903429892</v>
      </c>
      <c r="Q251">
        <v>0.22556645930241256</v>
      </c>
      <c r="R251">
        <v>0.22246436838805983</v>
      </c>
      <c r="S251">
        <v>0.20452168414025507</v>
      </c>
      <c r="T251">
        <v>0.19552717952604118</v>
      </c>
      <c r="U251">
        <v>0.20733397625956693</v>
      </c>
      <c r="V251">
        <v>0.20259982855280428</v>
      </c>
      <c r="W251">
        <v>0.19966289799444756</v>
      </c>
      <c r="X251">
        <v>0.19525770121919353</v>
      </c>
      <c r="Y251">
        <v>0.22113500152674953</v>
      </c>
      <c r="Z251">
        <v>0.2150358581306463</v>
      </c>
      <c r="AA251">
        <v>0.21873923081412852</v>
      </c>
      <c r="AB251">
        <v>0.2168504125706753</v>
      </c>
      <c r="AC251">
        <v>0.22268538442001801</v>
      </c>
      <c r="AD251">
        <v>0.21644486286965484</v>
      </c>
      <c r="AE251">
        <v>0.21200636222297872</v>
      </c>
    </row>
    <row r="252" spans="1:31" x14ac:dyDescent="0.25">
      <c r="A252" t="s">
        <v>392</v>
      </c>
      <c r="B252" t="s">
        <v>6</v>
      </c>
      <c r="C252" t="s">
        <v>39</v>
      </c>
      <c r="D252">
        <v>0.70835798992173493</v>
      </c>
      <c r="E252">
        <v>0.74771382726604252</v>
      </c>
      <c r="F252">
        <v>0.74514996783123932</v>
      </c>
      <c r="G252">
        <v>0.62896423995959794</v>
      </c>
      <c r="H252">
        <v>0.58145110111396359</v>
      </c>
      <c r="I252">
        <v>0.56982540543642701</v>
      </c>
      <c r="J252">
        <v>0.59780208372592925</v>
      </c>
      <c r="K252">
        <v>0.54981042270130143</v>
      </c>
      <c r="L252">
        <v>0.48869248887696831</v>
      </c>
      <c r="M252">
        <v>0.50411297706260938</v>
      </c>
      <c r="N252">
        <v>0.42605227169597609</v>
      </c>
      <c r="O252">
        <v>0.43084724115916945</v>
      </c>
      <c r="P252">
        <v>0.46208581157665723</v>
      </c>
      <c r="Q252">
        <v>0.45632353384662511</v>
      </c>
      <c r="R252">
        <v>0.47109079305310558</v>
      </c>
      <c r="S252">
        <v>0.49578625117928893</v>
      </c>
      <c r="T252">
        <v>0.51979116505868717</v>
      </c>
      <c r="U252">
        <v>0.50449080618272624</v>
      </c>
      <c r="V252">
        <v>0.52553557850403554</v>
      </c>
      <c r="W252">
        <v>0.53273863621209827</v>
      </c>
      <c r="X252">
        <v>0.54757119542820831</v>
      </c>
      <c r="Y252">
        <v>0.51994469481350702</v>
      </c>
      <c r="Z252">
        <v>0.52761089397707461</v>
      </c>
      <c r="AA252">
        <v>0.51665518832258706</v>
      </c>
      <c r="AB252">
        <v>0.5175396577826149</v>
      </c>
      <c r="AC252">
        <v>0.50692750318399649</v>
      </c>
      <c r="AD252">
        <v>0.50817410792521234</v>
      </c>
      <c r="AE252">
        <v>0.50307855739325635</v>
      </c>
    </row>
    <row r="253" spans="1:31" x14ac:dyDescent="0.25">
      <c r="A253" t="s">
        <v>393</v>
      </c>
      <c r="B253" t="s">
        <v>6</v>
      </c>
      <c r="C253" t="s">
        <v>76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 t="s">
        <v>394</v>
      </c>
      <c r="B254" t="s">
        <v>21</v>
      </c>
      <c r="C254" t="s">
        <v>35</v>
      </c>
      <c r="D254">
        <v>1.1296679054407798E-2</v>
      </c>
      <c r="E254">
        <v>1.2595074692745144E-2</v>
      </c>
      <c r="F254">
        <v>1.2910870402342125E-2</v>
      </c>
      <c r="G254">
        <v>1.3458190411048253E-2</v>
      </c>
      <c r="H254">
        <v>1.3875440616793036E-2</v>
      </c>
      <c r="I254">
        <v>1.5027257973308953E-2</v>
      </c>
      <c r="J254">
        <v>1.6019327594824294E-2</v>
      </c>
      <c r="K254">
        <v>1.5976164372836041E-2</v>
      </c>
      <c r="L254">
        <v>1.6690814180733479E-2</v>
      </c>
      <c r="M254">
        <v>1.805284232485024E-2</v>
      </c>
      <c r="N254">
        <v>1.922608796771224E-2</v>
      </c>
      <c r="O254">
        <v>2.0874440524569941E-2</v>
      </c>
      <c r="P254">
        <v>2.7254496817530151E-2</v>
      </c>
      <c r="Q254">
        <v>3.9721171095263498E-2</v>
      </c>
      <c r="R254">
        <v>4.1256102200544244E-2</v>
      </c>
      <c r="S254">
        <v>4.3490758157197613E-2</v>
      </c>
      <c r="T254">
        <v>3.2798535369128357E-2</v>
      </c>
      <c r="U254">
        <v>3.9300236496617659E-2</v>
      </c>
      <c r="V254">
        <v>2.8105278681009906E-2</v>
      </c>
      <c r="W254">
        <v>3.118339685605423E-2</v>
      </c>
      <c r="X254">
        <v>4.9251668360141644E-2</v>
      </c>
      <c r="Y254">
        <v>3.1993265350784006E-2</v>
      </c>
      <c r="Z254">
        <v>3.2335679070399921E-2</v>
      </c>
      <c r="AA254">
        <v>3.3534687046851502E-2</v>
      </c>
      <c r="AB254">
        <v>3.1874363342979932E-2</v>
      </c>
      <c r="AC254">
        <v>3.3712992852392223E-2</v>
      </c>
      <c r="AD254">
        <v>3.6599707333285054E-2</v>
      </c>
      <c r="AE254">
        <v>3.5744808679270525E-2</v>
      </c>
    </row>
    <row r="255" spans="1:31" x14ac:dyDescent="0.25">
      <c r="A255" t="s">
        <v>395</v>
      </c>
      <c r="B255" t="s">
        <v>21</v>
      </c>
      <c r="C255" t="s">
        <v>66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25">
      <c r="A256" t="s">
        <v>396</v>
      </c>
      <c r="B256" t="s">
        <v>21</v>
      </c>
      <c r="C256" t="s">
        <v>33</v>
      </c>
      <c r="D256">
        <v>5.7597820133971765E-2</v>
      </c>
      <c r="E256">
        <v>5.9390986504243758E-2</v>
      </c>
      <c r="F256">
        <v>6.3640116081845041E-2</v>
      </c>
      <c r="G256">
        <v>6.7123916113859428E-2</v>
      </c>
      <c r="H256">
        <v>6.8172432372901659E-2</v>
      </c>
      <c r="I256">
        <v>7.076929756319765E-2</v>
      </c>
      <c r="J256">
        <v>7.5112567144828585E-2</v>
      </c>
      <c r="K256">
        <v>7.4954997678342919E-2</v>
      </c>
      <c r="L256">
        <v>7.1785518541412532E-2</v>
      </c>
      <c r="M256">
        <v>7.6647062448496617E-2</v>
      </c>
      <c r="N256">
        <v>7.6009290053802289E-2</v>
      </c>
      <c r="O256">
        <v>8.4544858895639896E-2</v>
      </c>
      <c r="P256">
        <v>9.1331945045443133E-2</v>
      </c>
      <c r="Q256">
        <v>9.4860456092395101E-2</v>
      </c>
      <c r="R256">
        <v>9.769809543475573E-2</v>
      </c>
      <c r="S256">
        <v>0.10314856258199218</v>
      </c>
      <c r="T256">
        <v>0.10257512187466639</v>
      </c>
      <c r="U256">
        <v>0.11014977991655632</v>
      </c>
      <c r="V256">
        <v>0.1126518149279413</v>
      </c>
      <c r="W256">
        <v>0.12683340268057083</v>
      </c>
      <c r="X256">
        <v>0.16393691776654115</v>
      </c>
      <c r="Y256">
        <v>0.1651928529312352</v>
      </c>
      <c r="Z256">
        <v>0.17052072085126677</v>
      </c>
      <c r="AA256">
        <v>0.17041135544060448</v>
      </c>
      <c r="AB256">
        <v>0.18197240918678154</v>
      </c>
      <c r="AC256">
        <v>0.17998457536872162</v>
      </c>
      <c r="AD256">
        <v>0.17376711579608162</v>
      </c>
      <c r="AE256">
        <v>0.17636991999061599</v>
      </c>
    </row>
    <row r="257" spans="1:31" x14ac:dyDescent="0.25">
      <c r="A257" t="s">
        <v>397</v>
      </c>
      <c r="B257" t="s">
        <v>21</v>
      </c>
      <c r="C257" t="s">
        <v>37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 t="s">
        <v>398</v>
      </c>
      <c r="B258" t="s">
        <v>21</v>
      </c>
      <c r="C258" t="s">
        <v>40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 t="s">
        <v>399</v>
      </c>
      <c r="B259" t="s">
        <v>21</v>
      </c>
      <c r="C259" t="s">
        <v>38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25">
      <c r="A260" t="s">
        <v>400</v>
      </c>
      <c r="B260" t="s">
        <v>21</v>
      </c>
      <c r="C260" t="s">
        <v>140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 t="s">
        <v>401</v>
      </c>
      <c r="B261" t="s">
        <v>21</v>
      </c>
      <c r="C261" t="s">
        <v>141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 t="s">
        <v>402</v>
      </c>
      <c r="B262" t="s">
        <v>21</v>
      </c>
      <c r="C262" t="s">
        <v>34</v>
      </c>
      <c r="D262">
        <v>2.7978255981802189E-2</v>
      </c>
      <c r="E262">
        <v>2.4691503067030027E-2</v>
      </c>
      <c r="F262">
        <v>2.4555592283139617E-2</v>
      </c>
      <c r="G262">
        <v>2.4422748849069083E-2</v>
      </c>
      <c r="H262">
        <v>3.0622436478480626E-2</v>
      </c>
      <c r="I262">
        <v>9.9166530399726165E-3</v>
      </c>
      <c r="J262">
        <v>1.0670720366308889E-2</v>
      </c>
      <c r="K262">
        <v>1.1483665681664609E-2</v>
      </c>
      <c r="L262">
        <v>1.2326054664337777E-2</v>
      </c>
      <c r="M262">
        <v>8.1982400357754181E-3</v>
      </c>
      <c r="N262">
        <v>0</v>
      </c>
      <c r="O262">
        <v>0</v>
      </c>
      <c r="P262">
        <v>2.6898443721399257E-2</v>
      </c>
      <c r="Q262">
        <v>2.2685179508481292E-3</v>
      </c>
      <c r="R262">
        <v>4.2982737392122765E-3</v>
      </c>
      <c r="S262">
        <v>1.4959485469084233E-3</v>
      </c>
      <c r="T262">
        <v>2.4226441829734331E-2</v>
      </c>
      <c r="U262">
        <v>1.6446538988262111E-2</v>
      </c>
      <c r="V262">
        <v>5.8223382432294694E-3</v>
      </c>
      <c r="W262">
        <v>7.0630761780858392E-3</v>
      </c>
      <c r="X262">
        <v>0.11708682363625161</v>
      </c>
      <c r="Y262">
        <v>9.000682952535867E-2</v>
      </c>
      <c r="Z262">
        <v>6.2746586993811526E-2</v>
      </c>
      <c r="AA262">
        <v>5.7381279790137678E-2</v>
      </c>
      <c r="AB262">
        <v>5.3838537477238345E-2</v>
      </c>
      <c r="AC262">
        <v>4.9986481543783781E-2</v>
      </c>
      <c r="AD262">
        <v>5.1034058371174855E-2</v>
      </c>
      <c r="AE262">
        <v>4.426360221101322E-2</v>
      </c>
    </row>
    <row r="263" spans="1:31" x14ac:dyDescent="0.25">
      <c r="A263" t="s">
        <v>403</v>
      </c>
      <c r="B263" t="s">
        <v>21</v>
      </c>
      <c r="C263" t="s">
        <v>75</v>
      </c>
      <c r="D263">
        <v>0.90302346122016219</v>
      </c>
      <c r="E263">
        <v>0.90321796912441898</v>
      </c>
      <c r="F263">
        <v>0.89889342123267324</v>
      </c>
      <c r="G263">
        <v>0.89499514462602325</v>
      </c>
      <c r="H263">
        <v>0.88732969053182464</v>
      </c>
      <c r="I263">
        <v>0.90428679142352075</v>
      </c>
      <c r="J263">
        <v>0.89819738489403822</v>
      </c>
      <c r="K263">
        <v>0.89758517226715639</v>
      </c>
      <c r="L263">
        <v>0.89919761261351627</v>
      </c>
      <c r="M263">
        <v>0.89710185519087771</v>
      </c>
      <c r="N263">
        <v>0.90476462197848551</v>
      </c>
      <c r="O263">
        <v>0.89458070057979011</v>
      </c>
      <c r="P263">
        <v>0.85451511441562744</v>
      </c>
      <c r="Q263">
        <v>0.86314985486149332</v>
      </c>
      <c r="R263">
        <v>0.85674752862548764</v>
      </c>
      <c r="S263">
        <v>0.85186473071390179</v>
      </c>
      <c r="T263">
        <v>0.84039990092647088</v>
      </c>
      <c r="U263">
        <v>0.83410344459856389</v>
      </c>
      <c r="V263">
        <v>0.85342056814781941</v>
      </c>
      <c r="W263">
        <v>0.83492012428528917</v>
      </c>
      <c r="X263">
        <v>0.66972459023706565</v>
      </c>
      <c r="Y263">
        <v>0.71280705219262208</v>
      </c>
      <c r="Z263">
        <v>0.73439701308452177</v>
      </c>
      <c r="AA263">
        <v>0.73867267772240641</v>
      </c>
      <c r="AB263">
        <v>0.73231468999300009</v>
      </c>
      <c r="AC263">
        <v>0.73631595023510243</v>
      </c>
      <c r="AD263">
        <v>0.73859911849945847</v>
      </c>
      <c r="AE263">
        <v>0.74362166911910021</v>
      </c>
    </row>
    <row r="264" spans="1:31" x14ac:dyDescent="0.25">
      <c r="A264" t="s">
        <v>404</v>
      </c>
      <c r="B264" t="s">
        <v>21</v>
      </c>
      <c r="C264" t="s">
        <v>39</v>
      </c>
      <c r="D264">
        <v>1.03783609656111E-4</v>
      </c>
      <c r="E264">
        <v>1.044666115620209E-4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25">
      <c r="A265" t="s">
        <v>405</v>
      </c>
      <c r="B265" t="s">
        <v>21</v>
      </c>
      <c r="C265" t="s">
        <v>76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 t="s">
        <v>406</v>
      </c>
      <c r="B266" t="s">
        <v>10</v>
      </c>
      <c r="C266" t="s">
        <v>35</v>
      </c>
      <c r="D266">
        <v>6.8682696571495975E-3</v>
      </c>
      <c r="E266">
        <v>8.7087656715973787E-3</v>
      </c>
      <c r="F266">
        <v>1.3489617164717135E-2</v>
      </c>
      <c r="G266">
        <v>1.202742948262038E-2</v>
      </c>
      <c r="H266">
        <v>1.1974035821375772E-2</v>
      </c>
      <c r="I266">
        <v>1.1361551026907387E-2</v>
      </c>
      <c r="J266">
        <v>9.4798543084862238E-3</v>
      </c>
      <c r="K266">
        <v>7.0745719022835699E-3</v>
      </c>
      <c r="L266">
        <v>7.2823060306929643E-3</v>
      </c>
      <c r="M266">
        <v>7.7614859868731043E-3</v>
      </c>
      <c r="N266">
        <v>7.3612893391870457E-3</v>
      </c>
      <c r="O266">
        <v>9.8589654800846794E-3</v>
      </c>
      <c r="P266">
        <v>1.0647756631063864E-2</v>
      </c>
      <c r="Q266">
        <v>2.0124363339996534E-2</v>
      </c>
      <c r="R266">
        <v>6.5522518427614694E-3</v>
      </c>
      <c r="S266">
        <v>2.794689404650481E-2</v>
      </c>
      <c r="T266">
        <v>2.0334072523739925E-2</v>
      </c>
      <c r="U266">
        <v>4.0911952285956538E-2</v>
      </c>
      <c r="V266">
        <v>2.1598213278904103E-2</v>
      </c>
      <c r="W266">
        <v>3.8260671618541131E-2</v>
      </c>
      <c r="X266">
        <v>2.862490460390444E-2</v>
      </c>
      <c r="Y266">
        <v>2.8260923964602634E-2</v>
      </c>
      <c r="Z266">
        <v>2.8715269175682005E-2</v>
      </c>
      <c r="AA266">
        <v>2.7850919121713613E-2</v>
      </c>
      <c r="AB266">
        <v>2.8940649981454115E-2</v>
      </c>
      <c r="AC266">
        <v>3.6181044126228586E-2</v>
      </c>
      <c r="AD266">
        <v>3.594193886412865E-2</v>
      </c>
      <c r="AE266">
        <v>3.6202111361059004E-2</v>
      </c>
    </row>
    <row r="267" spans="1:31" x14ac:dyDescent="0.25">
      <c r="A267" t="s">
        <v>407</v>
      </c>
      <c r="B267" t="s">
        <v>10</v>
      </c>
      <c r="C267" t="s">
        <v>66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x14ac:dyDescent="0.25">
      <c r="A268" t="s">
        <v>408</v>
      </c>
      <c r="B268" t="s">
        <v>10</v>
      </c>
      <c r="C268" t="s">
        <v>33</v>
      </c>
      <c r="D268">
        <v>0.59188730147962132</v>
      </c>
      <c r="E268">
        <v>0.71041204709579098</v>
      </c>
      <c r="F268">
        <v>0.57516590146260327</v>
      </c>
      <c r="G268">
        <v>0.58582332065538856</v>
      </c>
      <c r="H268">
        <v>0.60978024801453035</v>
      </c>
      <c r="I268">
        <v>0.58900815669356832</v>
      </c>
      <c r="J268">
        <v>0.40617052478681825</v>
      </c>
      <c r="K268">
        <v>0.38326970793423365</v>
      </c>
      <c r="L268">
        <v>0.42565739619811899</v>
      </c>
      <c r="M268">
        <v>0.42373582700511508</v>
      </c>
      <c r="N268">
        <v>0.44416839009843262</v>
      </c>
      <c r="O268">
        <v>0.51173777541372001</v>
      </c>
      <c r="P268">
        <v>0.55113799211940762</v>
      </c>
      <c r="Q268">
        <v>0.50917883146559073</v>
      </c>
      <c r="R268">
        <v>0.45650175651986824</v>
      </c>
      <c r="S268">
        <v>0.4175533112485969</v>
      </c>
      <c r="T268">
        <v>0.45638450799707259</v>
      </c>
      <c r="U268">
        <v>0.38940413830449988</v>
      </c>
      <c r="V268">
        <v>0.36216207418748986</v>
      </c>
      <c r="W268">
        <v>0.36062716213580609</v>
      </c>
      <c r="X268">
        <v>0.36235511403776705</v>
      </c>
      <c r="Y268">
        <v>0.39991735615094159</v>
      </c>
      <c r="Z268">
        <v>0.40951752793020119</v>
      </c>
      <c r="AA268">
        <v>0.41314559928412281</v>
      </c>
      <c r="AB268">
        <v>0.37875915004136423</v>
      </c>
      <c r="AC268">
        <v>0.39306332314724418</v>
      </c>
      <c r="AD268">
        <v>0.39898645104259822</v>
      </c>
      <c r="AE268">
        <v>0.4097872262765313</v>
      </c>
    </row>
    <row r="269" spans="1:31" x14ac:dyDescent="0.25">
      <c r="A269" t="s">
        <v>409</v>
      </c>
      <c r="B269" t="s">
        <v>10</v>
      </c>
      <c r="C269" t="s">
        <v>37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 t="s">
        <v>410</v>
      </c>
      <c r="B270" t="s">
        <v>10</v>
      </c>
      <c r="C270" t="s">
        <v>40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1.1413210340886779E-3</v>
      </c>
      <c r="N270">
        <v>4.6085668304875118E-4</v>
      </c>
      <c r="O270">
        <v>6.5479013799546394E-4</v>
      </c>
      <c r="P270">
        <v>1.9571301369317824E-3</v>
      </c>
      <c r="Q270">
        <v>1.6281719829502983E-3</v>
      </c>
      <c r="R270">
        <v>1.3179972474696095E-3</v>
      </c>
      <c r="S270">
        <v>1.3751545567396979E-3</v>
      </c>
      <c r="T270">
        <v>1.5118116919501066E-3</v>
      </c>
      <c r="U270">
        <v>1.8116709416638804E-3</v>
      </c>
      <c r="V270">
        <v>1.7937612313007737E-3</v>
      </c>
      <c r="W270">
        <v>2.3860423854578788E-3</v>
      </c>
      <c r="X270">
        <v>3.2590610653877956E-3</v>
      </c>
      <c r="Y270">
        <v>2.7632272404066647E-3</v>
      </c>
      <c r="Z270">
        <v>2.5169138186289541E-3</v>
      </c>
      <c r="AA270">
        <v>2.3617318716203954E-3</v>
      </c>
      <c r="AB270">
        <v>9.9171841717814895E-4</v>
      </c>
      <c r="AC270">
        <v>9.8388371975764873E-4</v>
      </c>
      <c r="AD270">
        <v>8.6372518089024232E-4</v>
      </c>
      <c r="AE270">
        <v>8.1940200494922376E-4</v>
      </c>
    </row>
    <row r="271" spans="1:31" x14ac:dyDescent="0.25">
      <c r="A271" t="s">
        <v>411</v>
      </c>
      <c r="B271" t="s">
        <v>10</v>
      </c>
      <c r="C271" t="s">
        <v>38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 t="s">
        <v>412</v>
      </c>
      <c r="B272" t="s">
        <v>10</v>
      </c>
      <c r="C272" t="s">
        <v>140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 t="s">
        <v>413</v>
      </c>
      <c r="B273" t="s">
        <v>10</v>
      </c>
      <c r="C273" t="s">
        <v>141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25">
      <c r="A274" t="s">
        <v>414</v>
      </c>
      <c r="B274" t="s">
        <v>10</v>
      </c>
      <c r="C274" t="s">
        <v>34</v>
      </c>
      <c r="D274">
        <v>2.5889564494891649E-2</v>
      </c>
      <c r="E274">
        <v>1.8977118452258281E-2</v>
      </c>
      <c r="F274">
        <v>6.9017635701990127E-2</v>
      </c>
      <c r="G274">
        <v>3.1109069488134567E-2</v>
      </c>
      <c r="H274">
        <v>9.752917478887126E-3</v>
      </c>
      <c r="I274">
        <v>3.4204347148251088E-2</v>
      </c>
      <c r="J274">
        <v>5.2438540877174341E-3</v>
      </c>
      <c r="K274">
        <v>3.0624811571772447E-2</v>
      </c>
      <c r="L274">
        <v>3.7146296043113557E-2</v>
      </c>
      <c r="M274">
        <v>2.8477324251910997E-2</v>
      </c>
      <c r="N274">
        <v>3.4159338485882353E-2</v>
      </c>
      <c r="O274">
        <v>1.5129852651352723E-2</v>
      </c>
      <c r="P274">
        <v>1.0324158226001361E-3</v>
      </c>
      <c r="Q274">
        <v>1.523408448971705E-2</v>
      </c>
      <c r="R274">
        <v>3.7969399293366214E-2</v>
      </c>
      <c r="S274">
        <v>2.7407972762579415E-2</v>
      </c>
      <c r="T274">
        <v>3.7001968300604281E-2</v>
      </c>
      <c r="U274">
        <v>3.5892283826727045E-2</v>
      </c>
      <c r="V274">
        <v>1.684539982632598E-2</v>
      </c>
      <c r="W274">
        <v>2.3106973042524319E-3</v>
      </c>
      <c r="X274">
        <v>5.1478892144734298E-4</v>
      </c>
      <c r="Y274">
        <v>9.2364423217423746E-4</v>
      </c>
      <c r="Z274">
        <v>1.0920572922249279E-3</v>
      </c>
      <c r="AA274">
        <v>0</v>
      </c>
      <c r="AB274">
        <v>4.0323462985860807E-4</v>
      </c>
      <c r="AC274">
        <v>2.0260989377645977E-4</v>
      </c>
      <c r="AD274">
        <v>2.0173795505149666E-4</v>
      </c>
      <c r="AE274">
        <v>0</v>
      </c>
    </row>
    <row r="275" spans="1:31" x14ac:dyDescent="0.25">
      <c r="A275" t="s">
        <v>415</v>
      </c>
      <c r="B275" t="s">
        <v>10</v>
      </c>
      <c r="C275" t="s">
        <v>75</v>
      </c>
      <c r="D275">
        <v>0.15760083480529702</v>
      </c>
      <c r="E275">
        <v>0.12816708661559936</v>
      </c>
      <c r="F275">
        <v>0.19402856540575761</v>
      </c>
      <c r="G275">
        <v>0.27343410588628325</v>
      </c>
      <c r="H275">
        <v>0.33872272152560146</v>
      </c>
      <c r="I275">
        <v>0.34213743464693264</v>
      </c>
      <c r="J275">
        <v>0.53891118241287761</v>
      </c>
      <c r="K275">
        <v>0.55302717148544545</v>
      </c>
      <c r="L275">
        <v>0.52607508511030343</v>
      </c>
      <c r="M275">
        <v>0.52748592489270685</v>
      </c>
      <c r="N275">
        <v>0.50380631725568104</v>
      </c>
      <c r="O275">
        <v>0.46038490056575582</v>
      </c>
      <c r="P275">
        <v>0.42829378775629678</v>
      </c>
      <c r="Q275">
        <v>0.44989458422207806</v>
      </c>
      <c r="R275">
        <v>0.48968247814178245</v>
      </c>
      <c r="S275">
        <v>0.52236298323575514</v>
      </c>
      <c r="T275">
        <v>0.48232335342912119</v>
      </c>
      <c r="U275">
        <v>0.52914355353291975</v>
      </c>
      <c r="V275">
        <v>0.58737993271433764</v>
      </c>
      <c r="W275">
        <v>0.59333745096704082</v>
      </c>
      <c r="X275">
        <v>0.60308167476633479</v>
      </c>
      <c r="Y275">
        <v>0.56370251199548449</v>
      </c>
      <c r="Z275">
        <v>0.55219575729413606</v>
      </c>
      <c r="AA275">
        <v>0.55083991920672049</v>
      </c>
      <c r="AB275">
        <v>0.57228991451566003</v>
      </c>
      <c r="AC275">
        <v>0.5469656643693771</v>
      </c>
      <c r="AD275">
        <v>0.54900659074543512</v>
      </c>
      <c r="AE275">
        <v>0.54322064459380393</v>
      </c>
    </row>
    <row r="276" spans="1:31" x14ac:dyDescent="0.25">
      <c r="A276" t="s">
        <v>416</v>
      </c>
      <c r="B276" t="s">
        <v>10</v>
      </c>
      <c r="C276" t="s">
        <v>39</v>
      </c>
      <c r="D276">
        <v>0.21775402956304041</v>
      </c>
      <c r="E276">
        <v>0.13373498216475382</v>
      </c>
      <c r="F276">
        <v>0.14829828026493186</v>
      </c>
      <c r="G276">
        <v>9.7606074487573191E-2</v>
      </c>
      <c r="H276">
        <v>2.9770077159605248E-2</v>
      </c>
      <c r="I276">
        <v>2.328851048434059E-2</v>
      </c>
      <c r="J276">
        <v>4.0194584404100543E-2</v>
      </c>
      <c r="K276">
        <v>2.6003737106264878E-2</v>
      </c>
      <c r="L276">
        <v>3.8389166177710786E-3</v>
      </c>
      <c r="M276">
        <v>1.1398116829305267E-2</v>
      </c>
      <c r="N276">
        <v>1.0043808137768249E-2</v>
      </c>
      <c r="O276">
        <v>2.2337157510912416E-3</v>
      </c>
      <c r="P276">
        <v>6.9309175336999913E-3</v>
      </c>
      <c r="Q276">
        <v>3.9399644996673932E-3</v>
      </c>
      <c r="R276">
        <v>7.9761169547521611E-3</v>
      </c>
      <c r="S276">
        <v>3.353684149823977E-3</v>
      </c>
      <c r="T276">
        <v>2.4442860575119782E-3</v>
      </c>
      <c r="U276">
        <v>2.8364011082328659E-3</v>
      </c>
      <c r="V276">
        <v>1.0220618761641603E-2</v>
      </c>
      <c r="W276">
        <v>3.07797558890158E-3</v>
      </c>
      <c r="X276">
        <v>2.164456605158677E-3</v>
      </c>
      <c r="Y276">
        <v>4.4323364163901995E-3</v>
      </c>
      <c r="Z276">
        <v>5.9624744891267943E-3</v>
      </c>
      <c r="AA276">
        <v>5.8018305158226624E-3</v>
      </c>
      <c r="AB276">
        <v>1.861533241448482E-2</v>
      </c>
      <c r="AC276">
        <v>2.260347474361616E-2</v>
      </c>
      <c r="AD276">
        <v>1.4999556211896305E-2</v>
      </c>
      <c r="AE276">
        <v>9.9706157636565932E-3</v>
      </c>
    </row>
    <row r="277" spans="1:31" x14ac:dyDescent="0.25">
      <c r="A277" t="s">
        <v>417</v>
      </c>
      <c r="B277" t="s">
        <v>10</v>
      </c>
      <c r="C277" t="s">
        <v>76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25">
      <c r="A278" t="s">
        <v>418</v>
      </c>
      <c r="B278" t="s">
        <v>20</v>
      </c>
      <c r="C278" t="s">
        <v>35</v>
      </c>
      <c r="D278">
        <v>7.8948939188054429E-2</v>
      </c>
      <c r="E278">
        <v>0.10494097480788685</v>
      </c>
      <c r="F278">
        <v>0.1083711690152863</v>
      </c>
      <c r="G278">
        <v>0.13016362735933584</v>
      </c>
      <c r="H278">
        <v>0.1387361494453298</v>
      </c>
      <c r="I278">
        <v>0.14053495674558542</v>
      </c>
      <c r="J278">
        <v>0.13104995124355881</v>
      </c>
      <c r="K278">
        <v>0.12322164749393751</v>
      </c>
      <c r="L278">
        <v>0.12029884347557578</v>
      </c>
      <c r="M278">
        <v>0.11542376825269957</v>
      </c>
      <c r="N278">
        <v>0.10821138046094983</v>
      </c>
      <c r="O278">
        <v>9.6379331602589477E-2</v>
      </c>
      <c r="P278">
        <v>9.0087535948004061E-2</v>
      </c>
      <c r="Q278">
        <v>8.4792432556939884E-2</v>
      </c>
      <c r="R278">
        <v>7.4951746818380877E-2</v>
      </c>
      <c r="S278">
        <v>7.5973829079845664E-2</v>
      </c>
      <c r="T278">
        <v>7.6126233842608679E-2</v>
      </c>
      <c r="U278">
        <v>7.6461210848343092E-2</v>
      </c>
      <c r="V278">
        <v>7.015273058124992E-2</v>
      </c>
      <c r="W278">
        <v>6.5699868409867954E-2</v>
      </c>
      <c r="X278">
        <v>5.7537347966432895E-2</v>
      </c>
      <c r="Y278">
        <v>6.4233691693659209E-2</v>
      </c>
      <c r="Z278">
        <v>8.0110412296899622E-2</v>
      </c>
      <c r="AA278">
        <v>8.7590987111373905E-2</v>
      </c>
      <c r="AB278">
        <v>9.01690281092975E-2</v>
      </c>
      <c r="AC278">
        <v>9.839428918242224E-2</v>
      </c>
      <c r="AD278">
        <v>9.5676045256027228E-2</v>
      </c>
      <c r="AE278">
        <v>8.6354061735062798E-2</v>
      </c>
    </row>
    <row r="279" spans="1:31" x14ac:dyDescent="0.25">
      <c r="A279" t="s">
        <v>419</v>
      </c>
      <c r="B279" t="s">
        <v>20</v>
      </c>
      <c r="C279" t="s">
        <v>66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25">
      <c r="A280" t="s">
        <v>420</v>
      </c>
      <c r="B280" t="s">
        <v>20</v>
      </c>
      <c r="C280" t="s">
        <v>33</v>
      </c>
      <c r="D280">
        <v>0.6250140629624632</v>
      </c>
      <c r="E280">
        <v>0.63475324860582316</v>
      </c>
      <c r="F280">
        <v>0.67353823481620956</v>
      </c>
      <c r="G280">
        <v>0.70891209142882416</v>
      </c>
      <c r="H280">
        <v>0.7429665651043974</v>
      </c>
      <c r="I280">
        <v>0.76049692254334633</v>
      </c>
      <c r="J280">
        <v>0.77875021094636832</v>
      </c>
      <c r="K280">
        <v>0.8012988470908845</v>
      </c>
      <c r="L280">
        <v>0.82110593353850625</v>
      </c>
      <c r="M280">
        <v>0.83325307538100624</v>
      </c>
      <c r="N280">
        <v>0.85470588983398765</v>
      </c>
      <c r="O280">
        <v>0.84662292577427756</v>
      </c>
      <c r="P280">
        <v>0.82099338338566052</v>
      </c>
      <c r="Q280">
        <v>0.84995725512495945</v>
      </c>
      <c r="R280">
        <v>0.83377691766177675</v>
      </c>
      <c r="S280">
        <v>0.86116759087258521</v>
      </c>
      <c r="T280">
        <v>0.86264719712434301</v>
      </c>
      <c r="U280">
        <v>0.84453782167396085</v>
      </c>
      <c r="V280">
        <v>0.83996751020163918</v>
      </c>
      <c r="W280">
        <v>0.85734899041881885</v>
      </c>
      <c r="X280">
        <v>0.86491591491549125</v>
      </c>
      <c r="Y280">
        <v>0.84988068988579812</v>
      </c>
      <c r="Z280">
        <v>0.83745238492902052</v>
      </c>
      <c r="AA280">
        <v>0.85104303364916811</v>
      </c>
      <c r="AB280">
        <v>0.84934035418765608</v>
      </c>
      <c r="AC280">
        <v>0.85641549078765555</v>
      </c>
      <c r="AD280">
        <v>0.83963107105221457</v>
      </c>
      <c r="AE280">
        <v>0.84561576672912453</v>
      </c>
    </row>
    <row r="281" spans="1:31" x14ac:dyDescent="0.25">
      <c r="A281" t="s">
        <v>421</v>
      </c>
      <c r="B281" t="s">
        <v>20</v>
      </c>
      <c r="C281" t="s">
        <v>37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 t="s">
        <v>422</v>
      </c>
      <c r="B282" t="s">
        <v>20</v>
      </c>
      <c r="C282" t="s">
        <v>40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25">
      <c r="A283" t="s">
        <v>423</v>
      </c>
      <c r="B283" t="s">
        <v>20</v>
      </c>
      <c r="C283" t="s">
        <v>38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25">
      <c r="A284" t="s">
        <v>424</v>
      </c>
      <c r="B284" t="s">
        <v>20</v>
      </c>
      <c r="C284" t="s">
        <v>140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25">
      <c r="A285" t="s">
        <v>425</v>
      </c>
      <c r="B285" t="s">
        <v>20</v>
      </c>
      <c r="C285" t="s">
        <v>141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25">
      <c r="A286" t="s">
        <v>426</v>
      </c>
      <c r="B286" t="s">
        <v>20</v>
      </c>
      <c r="C286" t="s">
        <v>34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25">
      <c r="A287" t="s">
        <v>427</v>
      </c>
      <c r="B287" t="s">
        <v>20</v>
      </c>
      <c r="C287" t="s">
        <v>75</v>
      </c>
      <c r="D287">
        <v>0</v>
      </c>
      <c r="E287">
        <v>0</v>
      </c>
      <c r="F287">
        <v>0</v>
      </c>
      <c r="G287">
        <v>5.2911389839493527E-4</v>
      </c>
      <c r="H287">
        <v>4.2935999427622362E-4</v>
      </c>
      <c r="I287">
        <v>3.4948316054990452E-4</v>
      </c>
      <c r="J287">
        <v>5.8009626914535108E-4</v>
      </c>
      <c r="K287">
        <v>2.2904564415924516E-4</v>
      </c>
      <c r="L287">
        <v>1.7298342803763323E-4</v>
      </c>
      <c r="M287">
        <v>1.3390944018969254E-4</v>
      </c>
      <c r="N287">
        <v>1.4601524016031976E-4</v>
      </c>
      <c r="O287">
        <v>1.1529145931708035E-2</v>
      </c>
      <c r="P287">
        <v>1.1364050498627997E-2</v>
      </c>
      <c r="Q287">
        <v>1.3363447808830088E-2</v>
      </c>
      <c r="R287">
        <v>2.0160672158587283E-2</v>
      </c>
      <c r="S287">
        <v>2.5099189794974986E-2</v>
      </c>
      <c r="T287">
        <v>2.0540928940386567E-2</v>
      </c>
      <c r="U287">
        <v>3.649875698141368E-2</v>
      </c>
      <c r="V287">
        <v>3.0594565930845401E-2</v>
      </c>
      <c r="W287">
        <v>3.3117444196779408E-2</v>
      </c>
      <c r="X287">
        <v>3.2922425622119889E-2</v>
      </c>
      <c r="Y287">
        <v>3.8925857785495482E-2</v>
      </c>
      <c r="Z287">
        <v>3.4734751309301808E-2</v>
      </c>
      <c r="AA287">
        <v>3.4572060278448426E-2</v>
      </c>
      <c r="AB287">
        <v>3.6786304582918532E-2</v>
      </c>
      <c r="AC287">
        <v>2.3128608080510558E-2</v>
      </c>
      <c r="AD287">
        <v>2.9614249091326247E-2</v>
      </c>
      <c r="AE287">
        <v>2.9656473398205499E-2</v>
      </c>
    </row>
    <row r="288" spans="1:31" x14ac:dyDescent="0.25">
      <c r="A288" t="s">
        <v>428</v>
      </c>
      <c r="B288" t="s">
        <v>20</v>
      </c>
      <c r="C288" t="s">
        <v>39</v>
      </c>
      <c r="D288">
        <v>0.29603699784948245</v>
      </c>
      <c r="E288">
        <v>0.26030577658629006</v>
      </c>
      <c r="F288">
        <v>0.21809059616850418</v>
      </c>
      <c r="G288">
        <v>0.16039516731344497</v>
      </c>
      <c r="H288">
        <v>0.1178679254559966</v>
      </c>
      <c r="I288">
        <v>9.8618637550518376E-2</v>
      </c>
      <c r="J288">
        <v>8.9619741540927472E-2</v>
      </c>
      <c r="K288">
        <v>7.5250459771018643E-2</v>
      </c>
      <c r="L288">
        <v>5.8422239557880437E-2</v>
      </c>
      <c r="M288">
        <v>5.1189246926104381E-2</v>
      </c>
      <c r="N288">
        <v>3.6936714464902258E-2</v>
      </c>
      <c r="O288">
        <v>4.5468596691424994E-2</v>
      </c>
      <c r="P288">
        <v>7.755503016770747E-2</v>
      </c>
      <c r="Q288">
        <v>5.1886864509270651E-2</v>
      </c>
      <c r="R288">
        <v>7.1110663361255017E-2</v>
      </c>
      <c r="S288">
        <v>3.7759390252594185E-2</v>
      </c>
      <c r="T288">
        <v>4.0685640092661721E-2</v>
      </c>
      <c r="U288">
        <v>4.2502210496282541E-2</v>
      </c>
      <c r="V288">
        <v>5.9285193286265657E-2</v>
      </c>
      <c r="W288">
        <v>4.3833696974533695E-2</v>
      </c>
      <c r="X288">
        <v>4.462431149595579E-2</v>
      </c>
      <c r="Y288">
        <v>4.6959760635047143E-2</v>
      </c>
      <c r="Z288">
        <v>4.7702451464777952E-2</v>
      </c>
      <c r="AA288">
        <v>2.6793918961009612E-2</v>
      </c>
      <c r="AB288">
        <v>2.3704313120127846E-2</v>
      </c>
      <c r="AC288">
        <v>2.2061611949411673E-2</v>
      </c>
      <c r="AD288">
        <v>3.5078634600431882E-2</v>
      </c>
      <c r="AE288">
        <v>3.8373698137607049E-2</v>
      </c>
    </row>
    <row r="289" spans="1:31" x14ac:dyDescent="0.25">
      <c r="A289" t="s">
        <v>429</v>
      </c>
      <c r="B289" t="s">
        <v>20</v>
      </c>
      <c r="C289" t="s">
        <v>76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5">
      <c r="A290" t="s">
        <v>430</v>
      </c>
      <c r="B290" t="s">
        <v>26</v>
      </c>
      <c r="C290" t="s">
        <v>35</v>
      </c>
      <c r="D290">
        <v>3.0191944287612623E-2</v>
      </c>
      <c r="E290">
        <v>2.6623231056862755E-2</v>
      </c>
      <c r="F290">
        <v>3.1248336254583675E-2</v>
      </c>
      <c r="G290">
        <v>2.9280749323211602E-2</v>
      </c>
      <c r="H290">
        <v>3.073653832907354E-2</v>
      </c>
      <c r="I290">
        <v>2.8017005600509275E-2</v>
      </c>
      <c r="J290">
        <v>3.4870197900128429E-2</v>
      </c>
      <c r="K290">
        <v>3.4956437082204819E-2</v>
      </c>
      <c r="L290">
        <v>3.6731550224743843E-2</v>
      </c>
      <c r="M290">
        <v>3.0766281238087438E-2</v>
      </c>
      <c r="N290">
        <v>3.0602663659663326E-2</v>
      </c>
      <c r="O290">
        <v>3.7085098658431744E-2</v>
      </c>
      <c r="P290">
        <v>3.9257722739627077E-2</v>
      </c>
      <c r="Q290">
        <v>5.0996017621087505E-2</v>
      </c>
      <c r="R290">
        <v>4.8690288037768335E-2</v>
      </c>
      <c r="S290">
        <v>4.9855007628384865E-2</v>
      </c>
      <c r="T290">
        <v>5.1683437633926479E-2</v>
      </c>
      <c r="U290">
        <v>5.4369300173998589E-2</v>
      </c>
      <c r="V290">
        <v>6.4479500627248207E-2</v>
      </c>
      <c r="W290">
        <v>4.5860179805192504E-2</v>
      </c>
      <c r="X290">
        <v>4.2355096411252381E-2</v>
      </c>
      <c r="Y290">
        <v>4.5547774110888908E-2</v>
      </c>
      <c r="Z290">
        <v>4.4967999964314935E-2</v>
      </c>
      <c r="AA290">
        <v>5.0202352386795206E-2</v>
      </c>
      <c r="AB290">
        <v>6.18272783291147E-2</v>
      </c>
      <c r="AC290">
        <v>7.1648177541987629E-2</v>
      </c>
      <c r="AD290">
        <v>7.04219673335445E-2</v>
      </c>
      <c r="AE290">
        <v>7.4586932899310912E-2</v>
      </c>
    </row>
    <row r="291" spans="1:31" x14ac:dyDescent="0.25">
      <c r="A291" t="s">
        <v>431</v>
      </c>
      <c r="B291" t="s">
        <v>26</v>
      </c>
      <c r="C291" t="s">
        <v>66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25">
      <c r="A292" t="s">
        <v>432</v>
      </c>
      <c r="B292" t="s">
        <v>26</v>
      </c>
      <c r="C292" t="s">
        <v>33</v>
      </c>
      <c r="D292">
        <v>4.3762005570211593E-2</v>
      </c>
      <c r="E292">
        <v>4.3028470883832388E-2</v>
      </c>
      <c r="F292">
        <v>6.2128518006433632E-2</v>
      </c>
      <c r="G292">
        <v>5.5250878209317372E-2</v>
      </c>
      <c r="H292">
        <v>5.1857458400693543E-2</v>
      </c>
      <c r="I292">
        <v>5.7154561033481883E-2</v>
      </c>
      <c r="J292">
        <v>5.4888207700571567E-2</v>
      </c>
      <c r="K292">
        <v>8.3488871459271571E-2</v>
      </c>
      <c r="L292">
        <v>7.6697571454748384E-2</v>
      </c>
      <c r="M292">
        <v>9.2397020517440351E-2</v>
      </c>
      <c r="N292">
        <v>7.7584681266239713E-2</v>
      </c>
      <c r="O292">
        <v>8.3407457953518685E-2</v>
      </c>
      <c r="P292">
        <v>8.6171529827236235E-2</v>
      </c>
      <c r="Q292">
        <v>9.7750369590851274E-2</v>
      </c>
      <c r="R292">
        <v>0.11099507499562107</v>
      </c>
      <c r="S292">
        <v>0.11773663950171774</v>
      </c>
      <c r="T292">
        <v>0.11442906302030198</v>
      </c>
      <c r="U292">
        <v>0.11849356953211333</v>
      </c>
      <c r="V292">
        <v>0.13055818952388443</v>
      </c>
      <c r="W292">
        <v>0.11097612491320623</v>
      </c>
      <c r="X292">
        <v>0.1154443188870964</v>
      </c>
      <c r="Y292">
        <v>0.12060780498385286</v>
      </c>
      <c r="Z292">
        <v>0.12890902514125105</v>
      </c>
      <c r="AA292">
        <v>0.12692161450912148</v>
      </c>
      <c r="AB292">
        <v>0.12140772461814905</v>
      </c>
      <c r="AC292">
        <v>0.12835456602763209</v>
      </c>
      <c r="AD292">
        <v>0.13346168787136359</v>
      </c>
      <c r="AE292">
        <v>0.14216932424030782</v>
      </c>
    </row>
    <row r="293" spans="1:31" x14ac:dyDescent="0.25">
      <c r="A293" t="s">
        <v>433</v>
      </c>
      <c r="B293" t="s">
        <v>26</v>
      </c>
      <c r="C293" t="s">
        <v>37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25">
      <c r="A294" t="s">
        <v>434</v>
      </c>
      <c r="B294" t="s">
        <v>26</v>
      </c>
      <c r="C294" t="s">
        <v>40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8.5668139589441718E-3</v>
      </c>
      <c r="X294">
        <v>1.1042043055119431E-2</v>
      </c>
      <c r="Y294">
        <v>1.4865311149103951E-2</v>
      </c>
      <c r="Z294">
        <v>2.3936864228480823E-2</v>
      </c>
      <c r="AA294">
        <v>3.0445547599101581E-2</v>
      </c>
      <c r="AB294">
        <v>4.1308230476827773E-2</v>
      </c>
      <c r="AC294">
        <v>4.6290679792859148E-2</v>
      </c>
      <c r="AD294">
        <v>5.3438388909873978E-2</v>
      </c>
      <c r="AE294">
        <v>5.8842509346323783E-2</v>
      </c>
    </row>
    <row r="295" spans="1:31" x14ac:dyDescent="0.25">
      <c r="A295" t="s">
        <v>435</v>
      </c>
      <c r="B295" t="s">
        <v>26</v>
      </c>
      <c r="C295" t="s">
        <v>38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 t="s">
        <v>436</v>
      </c>
      <c r="B296" t="s">
        <v>26</v>
      </c>
      <c r="C296" t="s">
        <v>140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5">
      <c r="A297" t="s">
        <v>437</v>
      </c>
      <c r="B297" t="s">
        <v>26</v>
      </c>
      <c r="C297" t="s">
        <v>141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 t="s">
        <v>438</v>
      </c>
      <c r="B298" t="s">
        <v>26</v>
      </c>
      <c r="C298" t="s">
        <v>34</v>
      </c>
      <c r="D298">
        <v>0.51808451794683286</v>
      </c>
      <c r="E298">
        <v>0.55074318353734497</v>
      </c>
      <c r="F298">
        <v>0.5156932713939687</v>
      </c>
      <c r="G298">
        <v>0.61167591934079746</v>
      </c>
      <c r="H298">
        <v>0.64076645688010947</v>
      </c>
      <c r="I298">
        <v>0.68330700187344651</v>
      </c>
      <c r="J298">
        <v>0.65922984428074083</v>
      </c>
      <c r="K298">
        <v>0.64731800009020368</v>
      </c>
      <c r="L298">
        <v>0.64857590989226865</v>
      </c>
      <c r="M298">
        <v>0.64372336042319722</v>
      </c>
      <c r="N298">
        <v>0.43307371315171117</v>
      </c>
      <c r="O298">
        <v>0.41203210666832157</v>
      </c>
      <c r="P298">
        <v>0.46503566045037104</v>
      </c>
      <c r="Q298">
        <v>0.47709464982697453</v>
      </c>
      <c r="R298">
        <v>0.46469727421086071</v>
      </c>
      <c r="S298">
        <v>0.43090151290018247</v>
      </c>
      <c r="T298">
        <v>0.42235037752762422</v>
      </c>
      <c r="U298">
        <v>0.3518413072018407</v>
      </c>
      <c r="V298">
        <v>0.36125654353251169</v>
      </c>
      <c r="W298">
        <v>0.27369349015745337</v>
      </c>
      <c r="X298">
        <v>0.28084701416490693</v>
      </c>
      <c r="Y298">
        <v>0.2323729022022476</v>
      </c>
      <c r="Z298">
        <v>0.21002353909950539</v>
      </c>
      <c r="AA298">
        <v>0.17462092511359059</v>
      </c>
      <c r="AB298">
        <v>0.17315882162631946</v>
      </c>
      <c r="AC298">
        <v>0.15150612304847166</v>
      </c>
      <c r="AD298">
        <v>0.13532852752805602</v>
      </c>
      <c r="AE298">
        <v>0.12837065772160539</v>
      </c>
    </row>
    <row r="299" spans="1:31" x14ac:dyDescent="0.25">
      <c r="A299" t="s">
        <v>439</v>
      </c>
      <c r="B299" t="s">
        <v>26</v>
      </c>
      <c r="C299" t="s">
        <v>75</v>
      </c>
      <c r="D299">
        <v>0.21760355073337237</v>
      </c>
      <c r="E299">
        <v>0.17688133689462771</v>
      </c>
      <c r="F299">
        <v>0.20866525382950743</v>
      </c>
      <c r="G299">
        <v>0.18660762894709979</v>
      </c>
      <c r="H299">
        <v>0.18868655782257931</v>
      </c>
      <c r="I299">
        <v>0.17414758546717471</v>
      </c>
      <c r="J299">
        <v>0.21047978008442708</v>
      </c>
      <c r="K299">
        <v>0.20667655065333282</v>
      </c>
      <c r="L299">
        <v>0.21668733736461096</v>
      </c>
      <c r="M299">
        <v>0.21293294340036328</v>
      </c>
      <c r="N299">
        <v>0.45142439108406779</v>
      </c>
      <c r="O299">
        <v>0.46534239432083352</v>
      </c>
      <c r="P299">
        <v>0.39987666966395086</v>
      </c>
      <c r="Q299">
        <v>0.36857929647786181</v>
      </c>
      <c r="R299">
        <v>0.37496537851191297</v>
      </c>
      <c r="S299">
        <v>0.40150683996971498</v>
      </c>
      <c r="T299">
        <v>0.41153712181814728</v>
      </c>
      <c r="U299">
        <v>0.47529582309204743</v>
      </c>
      <c r="V299">
        <v>0.44370576631635567</v>
      </c>
      <c r="W299">
        <v>0.55735055671738121</v>
      </c>
      <c r="X299">
        <v>0.54854451892541789</v>
      </c>
      <c r="Y299">
        <v>0.58532671610028053</v>
      </c>
      <c r="Z299">
        <v>0.59148518859815924</v>
      </c>
      <c r="AA299">
        <v>0.61711819280249158</v>
      </c>
      <c r="AB299">
        <v>0.60138569754574478</v>
      </c>
      <c r="AC299">
        <v>0.6022004535890495</v>
      </c>
      <c r="AD299">
        <v>0.60734942835716188</v>
      </c>
      <c r="AE299">
        <v>0.59600091138908606</v>
      </c>
    </row>
    <row r="300" spans="1:31" x14ac:dyDescent="0.25">
      <c r="A300" t="s">
        <v>440</v>
      </c>
      <c r="B300" t="s">
        <v>26</v>
      </c>
      <c r="C300" t="s">
        <v>39</v>
      </c>
      <c r="D300">
        <v>0.19035798146197055</v>
      </c>
      <c r="E300">
        <v>0.20272377762733196</v>
      </c>
      <c r="F300">
        <v>0.18226462051550657</v>
      </c>
      <c r="G300">
        <v>0.11718482417957375</v>
      </c>
      <c r="H300">
        <v>8.7952988567544105E-2</v>
      </c>
      <c r="I300">
        <v>5.7373846025387594E-2</v>
      </c>
      <c r="J300">
        <v>4.0531970034132038E-2</v>
      </c>
      <c r="K300">
        <v>2.7560140714987122E-2</v>
      </c>
      <c r="L300">
        <v>2.1307631063628166E-2</v>
      </c>
      <c r="M300">
        <v>2.0180394420911699E-2</v>
      </c>
      <c r="N300">
        <v>7.3145508383181098E-3</v>
      </c>
      <c r="O300">
        <v>2.1329423988945711E-3</v>
      </c>
      <c r="P300">
        <v>9.6584173188148503E-3</v>
      </c>
      <c r="Q300">
        <v>5.5796664832249475E-3</v>
      </c>
      <c r="R300">
        <v>6.5198424383680652E-4</v>
      </c>
      <c r="S300">
        <v>0</v>
      </c>
      <c r="T300">
        <v>0</v>
      </c>
      <c r="U300">
        <v>0</v>
      </c>
      <c r="V300">
        <v>0</v>
      </c>
      <c r="W300">
        <v>3.5528344478223044E-3</v>
      </c>
      <c r="X300">
        <v>1.7670085562069091E-3</v>
      </c>
      <c r="Y300">
        <v>1.2794914536262143E-3</v>
      </c>
      <c r="Z300">
        <v>6.7738296828856405E-4</v>
      </c>
      <c r="AA300">
        <v>6.9136758889951349E-4</v>
      </c>
      <c r="AB300">
        <v>9.1224740384414534E-4</v>
      </c>
      <c r="AC300">
        <v>0</v>
      </c>
      <c r="AD300">
        <v>0</v>
      </c>
      <c r="AE300">
        <v>2.9664403366161459E-5</v>
      </c>
    </row>
    <row r="301" spans="1:31" x14ac:dyDescent="0.25">
      <c r="A301" t="s">
        <v>441</v>
      </c>
      <c r="B301" t="s">
        <v>26</v>
      </c>
      <c r="C301" t="s">
        <v>76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25">
      <c r="A302" t="s">
        <v>442</v>
      </c>
      <c r="B302" t="s">
        <v>7</v>
      </c>
      <c r="C302" t="s">
        <v>35</v>
      </c>
      <c r="D302">
        <v>0.10161589444817824</v>
      </c>
      <c r="E302">
        <v>9.8384714226031358E-2</v>
      </c>
      <c r="F302">
        <v>9.8380738824176167E-2</v>
      </c>
      <c r="G302">
        <v>0.10155897241800246</v>
      </c>
      <c r="H302">
        <v>0.10571906264094304</v>
      </c>
      <c r="I302">
        <v>0.11335761190791649</v>
      </c>
      <c r="J302">
        <v>0.11261553108581614</v>
      </c>
      <c r="K302">
        <v>0.11954060012253928</v>
      </c>
      <c r="L302">
        <v>0.12242145892530594</v>
      </c>
      <c r="M302">
        <v>0.12782941880237894</v>
      </c>
      <c r="N302">
        <v>0.11886328866693434</v>
      </c>
      <c r="O302">
        <v>0.15072763709863712</v>
      </c>
      <c r="P302">
        <v>0.14714849460221072</v>
      </c>
      <c r="Q302">
        <v>0.14991225560084287</v>
      </c>
      <c r="R302">
        <v>0.15468596033535917</v>
      </c>
      <c r="S302">
        <v>0.16934478740397477</v>
      </c>
      <c r="T302">
        <v>0.19098815526636848</v>
      </c>
      <c r="U302">
        <v>0.18199175919847033</v>
      </c>
      <c r="V302">
        <v>0.17489475559391435</v>
      </c>
      <c r="W302">
        <v>0.16094294091631398</v>
      </c>
      <c r="X302">
        <v>0.17992582789628492</v>
      </c>
      <c r="Y302">
        <v>0.18378760516381543</v>
      </c>
      <c r="Z302">
        <v>0.17649567930794741</v>
      </c>
      <c r="AA302">
        <v>0.14993713062499983</v>
      </c>
      <c r="AB302">
        <v>0.15855410410045512</v>
      </c>
      <c r="AC302">
        <v>0.14760833266704071</v>
      </c>
      <c r="AD302">
        <v>0.14585619095005972</v>
      </c>
      <c r="AE302">
        <v>0.14481433940690183</v>
      </c>
    </row>
    <row r="303" spans="1:31" x14ac:dyDescent="0.25">
      <c r="A303" t="s">
        <v>443</v>
      </c>
      <c r="B303" t="s">
        <v>7</v>
      </c>
      <c r="C303" t="s">
        <v>66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25">
      <c r="A304" t="s">
        <v>444</v>
      </c>
      <c r="B304" t="s">
        <v>7</v>
      </c>
      <c r="C304" t="s">
        <v>33</v>
      </c>
      <c r="D304">
        <v>0.24394531362827221</v>
      </c>
      <c r="E304">
        <v>0.25254769997824167</v>
      </c>
      <c r="F304">
        <v>0.23970755789757225</v>
      </c>
      <c r="G304">
        <v>0.23713306142280335</v>
      </c>
      <c r="H304">
        <v>0.24367948854870797</v>
      </c>
      <c r="I304">
        <v>0.23261068886286285</v>
      </c>
      <c r="J304">
        <v>0.24316332103857638</v>
      </c>
      <c r="K304">
        <v>0.23588728334437248</v>
      </c>
      <c r="L304">
        <v>0.25145126789153921</v>
      </c>
      <c r="M304">
        <v>0.26294180414969248</v>
      </c>
      <c r="N304">
        <v>0.26296379788623925</v>
      </c>
      <c r="O304">
        <v>0.271420074080642</v>
      </c>
      <c r="P304">
        <v>0.29268821540175394</v>
      </c>
      <c r="Q304">
        <v>0.31060794070572384</v>
      </c>
      <c r="R304">
        <v>0.30200884150764062</v>
      </c>
      <c r="S304">
        <v>0.30803489388176669</v>
      </c>
      <c r="T304">
        <v>0.33788339855240396</v>
      </c>
      <c r="U304">
        <v>0.3520038460878176</v>
      </c>
      <c r="V304">
        <v>0.34949107025347226</v>
      </c>
      <c r="W304">
        <v>0.34606168448981117</v>
      </c>
      <c r="X304">
        <v>0.36609712858967636</v>
      </c>
      <c r="Y304">
        <v>0.33170026096563937</v>
      </c>
      <c r="Z304">
        <v>0.34400910718863847</v>
      </c>
      <c r="AA304">
        <v>0.33347622752148715</v>
      </c>
      <c r="AB304">
        <v>0.32254088512170959</v>
      </c>
      <c r="AC304">
        <v>0.31146310290736645</v>
      </c>
      <c r="AD304">
        <v>0.34644775531012773</v>
      </c>
      <c r="AE304">
        <v>0.35681122821468075</v>
      </c>
    </row>
    <row r="305" spans="1:31" x14ac:dyDescent="0.25">
      <c r="A305" t="s">
        <v>445</v>
      </c>
      <c r="B305" t="s">
        <v>7</v>
      </c>
      <c r="C305" t="s">
        <v>37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1.8157738977790483E-3</v>
      </c>
      <c r="AC305">
        <v>2.1634513718391717E-3</v>
      </c>
      <c r="AD305">
        <v>2.5654694292976963E-3</v>
      </c>
      <c r="AE305">
        <v>2.9944745228326244E-3</v>
      </c>
    </row>
    <row r="306" spans="1:31" x14ac:dyDescent="0.25">
      <c r="A306" t="s">
        <v>446</v>
      </c>
      <c r="B306" t="s">
        <v>7</v>
      </c>
      <c r="C306" t="s">
        <v>40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2.5071431644945271E-4</v>
      </c>
      <c r="T306">
        <v>3.325277493867047E-4</v>
      </c>
      <c r="U306">
        <v>5.1475190271117841E-4</v>
      </c>
      <c r="V306">
        <v>7.4838140179758902E-4</v>
      </c>
      <c r="W306">
        <v>1.0314803378639419E-3</v>
      </c>
      <c r="X306">
        <v>1.1057982490641214E-3</v>
      </c>
      <c r="Y306">
        <v>1.4139564411466353E-3</v>
      </c>
      <c r="Z306">
        <v>1.5400517366186252E-3</v>
      </c>
      <c r="AA306">
        <v>1.7243081228826502E-3</v>
      </c>
      <c r="AB306">
        <v>1.7705803482576566E-3</v>
      </c>
      <c r="AC306">
        <v>1.7230362200961026E-3</v>
      </c>
      <c r="AD306">
        <v>1.7128749956021501E-3</v>
      </c>
      <c r="AE306">
        <v>1.6918706049169855E-3</v>
      </c>
    </row>
    <row r="307" spans="1:31" x14ac:dyDescent="0.25">
      <c r="A307" t="s">
        <v>447</v>
      </c>
      <c r="B307" t="s">
        <v>7</v>
      </c>
      <c r="C307" t="s">
        <v>38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25">
      <c r="A308" t="s">
        <v>448</v>
      </c>
      <c r="B308" t="s">
        <v>7</v>
      </c>
      <c r="C308" t="s">
        <v>140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7.4579195497618506E-5</v>
      </c>
      <c r="AB308">
        <v>7.4315876070765448E-5</v>
      </c>
      <c r="AC308">
        <v>7.2732456987105961E-5</v>
      </c>
      <c r="AD308">
        <v>7.2303533430640319E-5</v>
      </c>
      <c r="AE308">
        <v>7.1416900332489967E-5</v>
      </c>
    </row>
    <row r="309" spans="1:31" x14ac:dyDescent="0.25">
      <c r="A309" t="s">
        <v>449</v>
      </c>
      <c r="B309" t="s">
        <v>7</v>
      </c>
      <c r="C309" t="s">
        <v>141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25">
      <c r="A310" t="s">
        <v>450</v>
      </c>
      <c r="B310" t="s">
        <v>7</v>
      </c>
      <c r="C310" t="s">
        <v>34</v>
      </c>
      <c r="D310">
        <v>0.21751530605796432</v>
      </c>
      <c r="E310">
        <v>0.22125669006407578</v>
      </c>
      <c r="F310">
        <v>0.22706290471869675</v>
      </c>
      <c r="G310">
        <v>0.24191268730947393</v>
      </c>
      <c r="H310">
        <v>0.24743847388368784</v>
      </c>
      <c r="I310">
        <v>0.26979598103092084</v>
      </c>
      <c r="J310">
        <v>0.27854252656679496</v>
      </c>
      <c r="K310">
        <v>0.28006929462065988</v>
      </c>
      <c r="L310">
        <v>0.27226787640740668</v>
      </c>
      <c r="M310">
        <v>0.27691366627940961</v>
      </c>
      <c r="N310">
        <v>0.2956681881462907</v>
      </c>
      <c r="O310">
        <v>0.27580409656320737</v>
      </c>
      <c r="P310">
        <v>0.26579926667491766</v>
      </c>
      <c r="Q310">
        <v>0.2728011313665713</v>
      </c>
      <c r="R310">
        <v>0.2866812946578699</v>
      </c>
      <c r="S310">
        <v>0.27110092848006484</v>
      </c>
      <c r="T310">
        <v>0.22763668503117621</v>
      </c>
      <c r="U310">
        <v>0.22048243687775032</v>
      </c>
      <c r="V310">
        <v>0.21735805497028435</v>
      </c>
      <c r="W310">
        <v>0.20116597289750635</v>
      </c>
      <c r="X310">
        <v>0.18696635273101114</v>
      </c>
      <c r="Y310">
        <v>0.18050378201585021</v>
      </c>
      <c r="Z310">
        <v>0.1692153396656435</v>
      </c>
      <c r="AA310">
        <v>0.18788045621170088</v>
      </c>
      <c r="AB310">
        <v>0.1877901645641204</v>
      </c>
      <c r="AC310">
        <v>0.22066596873742592</v>
      </c>
      <c r="AD310">
        <v>0.18835445473008539</v>
      </c>
      <c r="AE310">
        <v>0.18194328550336553</v>
      </c>
    </row>
    <row r="311" spans="1:31" x14ac:dyDescent="0.25">
      <c r="A311" t="s">
        <v>451</v>
      </c>
      <c r="B311" t="s">
        <v>7</v>
      </c>
      <c r="C311" t="s">
        <v>75</v>
      </c>
      <c r="D311">
        <v>0.38568853817992627</v>
      </c>
      <c r="E311">
        <v>0.36696366265033242</v>
      </c>
      <c r="F311">
        <v>0.36322765110438177</v>
      </c>
      <c r="G311">
        <v>0.36420761049348693</v>
      </c>
      <c r="H311">
        <v>0.3534278401592213</v>
      </c>
      <c r="I311">
        <v>0.34687464311453547</v>
      </c>
      <c r="J311">
        <v>0.3305772144378254</v>
      </c>
      <c r="K311">
        <v>0.32818473159162953</v>
      </c>
      <c r="L311">
        <v>0.32323840631567474</v>
      </c>
      <c r="M311">
        <v>0.30982860976234833</v>
      </c>
      <c r="N311">
        <v>0.30059388512397461</v>
      </c>
      <c r="O311">
        <v>0.27788878782946724</v>
      </c>
      <c r="P311">
        <v>0.27034556550888694</v>
      </c>
      <c r="Q311">
        <v>0.24693755392269717</v>
      </c>
      <c r="R311">
        <v>0.23423378922330557</v>
      </c>
      <c r="S311">
        <v>0.22862271845067064</v>
      </c>
      <c r="T311">
        <v>0.22247242113152946</v>
      </c>
      <c r="U311">
        <v>0.22573459389353062</v>
      </c>
      <c r="V311">
        <v>0.23696594532707743</v>
      </c>
      <c r="W311">
        <v>0.27102393421762982</v>
      </c>
      <c r="X311">
        <v>0.24955883579940544</v>
      </c>
      <c r="Y311">
        <v>0.2895724112172709</v>
      </c>
      <c r="Z311">
        <v>0.29701296156492296</v>
      </c>
      <c r="AA311">
        <v>0.31618209067655001</v>
      </c>
      <c r="AB311">
        <v>0.31715790669144128</v>
      </c>
      <c r="AC311">
        <v>0.30664156744703991</v>
      </c>
      <c r="AD311">
        <v>0.30641885592959883</v>
      </c>
      <c r="AE311">
        <v>0.30317865270671523</v>
      </c>
    </row>
    <row r="312" spans="1:31" x14ac:dyDescent="0.25">
      <c r="A312" t="s">
        <v>452</v>
      </c>
      <c r="B312" t="s">
        <v>7</v>
      </c>
      <c r="C312" t="s">
        <v>39</v>
      </c>
      <c r="D312">
        <v>5.1234947685659005E-2</v>
      </c>
      <c r="E312">
        <v>6.0847233081318682E-2</v>
      </c>
      <c r="F312">
        <v>7.1621147455172951E-2</v>
      </c>
      <c r="G312">
        <v>5.5187668356233358E-2</v>
      </c>
      <c r="H312">
        <v>4.9735134767439827E-2</v>
      </c>
      <c r="I312">
        <v>3.7361075083764385E-2</v>
      </c>
      <c r="J312">
        <v>3.5101406870987117E-2</v>
      </c>
      <c r="K312">
        <v>3.6318090320798885E-2</v>
      </c>
      <c r="L312">
        <v>3.0620990460073487E-2</v>
      </c>
      <c r="M312">
        <v>2.2486501006170619E-2</v>
      </c>
      <c r="N312">
        <v>2.1910840176560954E-2</v>
      </c>
      <c r="O312">
        <v>2.4159404428046264E-2</v>
      </c>
      <c r="P312">
        <v>2.4018457812230682E-2</v>
      </c>
      <c r="Q312">
        <v>1.9741118404164964E-2</v>
      </c>
      <c r="R312">
        <v>2.2390114275824918E-2</v>
      </c>
      <c r="S312">
        <v>2.2645957467073652E-2</v>
      </c>
      <c r="T312">
        <v>2.0686812269135255E-2</v>
      </c>
      <c r="U312">
        <v>1.9272612039720131E-2</v>
      </c>
      <c r="V312">
        <v>2.0541792453453975E-2</v>
      </c>
      <c r="W312">
        <v>1.9773987140874919E-2</v>
      </c>
      <c r="X312">
        <v>1.6346056734558048E-2</v>
      </c>
      <c r="Y312">
        <v>1.3021984196277264E-2</v>
      </c>
      <c r="Z312">
        <v>1.1726860536228985E-2</v>
      </c>
      <c r="AA312">
        <v>1.0725207646881962E-2</v>
      </c>
      <c r="AB312">
        <v>1.0296269400165956E-2</v>
      </c>
      <c r="AC312">
        <v>9.661808192204694E-3</v>
      </c>
      <c r="AD312">
        <v>8.5720951217978184E-3</v>
      </c>
      <c r="AE312">
        <v>8.4947321402544344E-3</v>
      </c>
    </row>
    <row r="313" spans="1:31" x14ac:dyDescent="0.25">
      <c r="A313" t="s">
        <v>453</v>
      </c>
      <c r="B313" t="s">
        <v>7</v>
      </c>
      <c r="C313" t="s">
        <v>76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25">
      <c r="A314" t="s">
        <v>454</v>
      </c>
      <c r="B314" t="s">
        <v>9</v>
      </c>
      <c r="C314" t="s">
        <v>35</v>
      </c>
      <c r="D314">
        <v>0.47874026778293199</v>
      </c>
      <c r="E314">
        <v>0.47928538196347631</v>
      </c>
      <c r="F314">
        <v>0.45911566831708545</v>
      </c>
      <c r="G314">
        <v>0.48087120891677404</v>
      </c>
      <c r="H314">
        <v>0.48156194754882009</v>
      </c>
      <c r="I314">
        <v>0.51574035910619365</v>
      </c>
      <c r="J314">
        <v>0.50326901650812095</v>
      </c>
      <c r="K314">
        <v>0.51760550156640228</v>
      </c>
      <c r="L314">
        <v>0.53187273688611869</v>
      </c>
      <c r="M314">
        <v>0.55267447511386703</v>
      </c>
      <c r="N314">
        <v>0.5864400041569684</v>
      </c>
      <c r="O314">
        <v>0.59990306814413619</v>
      </c>
      <c r="P314">
        <v>0.61219452604028302</v>
      </c>
      <c r="Q314">
        <v>0.61948423381185636</v>
      </c>
      <c r="R314">
        <v>0.64961087805373952</v>
      </c>
      <c r="S314">
        <v>0.66424231797421374</v>
      </c>
      <c r="T314">
        <v>0.70062965275490385</v>
      </c>
      <c r="U314">
        <v>0.70796329259664192</v>
      </c>
      <c r="V314">
        <v>0.69623394997076637</v>
      </c>
      <c r="W314">
        <v>0.70101650861065223</v>
      </c>
      <c r="X314">
        <v>0.73400212387947505</v>
      </c>
      <c r="Y314">
        <v>0.59973841966593122</v>
      </c>
      <c r="Z314">
        <v>0.61304627464598083</v>
      </c>
      <c r="AA314">
        <v>0.64016959695478204</v>
      </c>
      <c r="AB314">
        <v>0.63339228968144146</v>
      </c>
      <c r="AC314">
        <v>0.63168571783651062</v>
      </c>
      <c r="AD314">
        <v>0.64011483951228454</v>
      </c>
      <c r="AE314">
        <v>0.64646256373601618</v>
      </c>
    </row>
    <row r="315" spans="1:31" x14ac:dyDescent="0.25">
      <c r="A315" t="s">
        <v>455</v>
      </c>
      <c r="B315" t="s">
        <v>9</v>
      </c>
      <c r="C315" t="s">
        <v>66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1.97687762380509E-2</v>
      </c>
      <c r="W315">
        <v>2.1780731664696001E-2</v>
      </c>
      <c r="X315">
        <v>1.9622417997643232E-2</v>
      </c>
      <c r="Y315">
        <v>3.5687574036172096E-3</v>
      </c>
      <c r="Z315">
        <v>8.2994739116947439E-3</v>
      </c>
      <c r="AA315">
        <v>1.0910108077281322E-2</v>
      </c>
      <c r="AB315">
        <v>1.3901907160984241E-2</v>
      </c>
      <c r="AC315">
        <v>1.5162883172378015E-2</v>
      </c>
      <c r="AD315">
        <v>1.6283720185810552E-2</v>
      </c>
      <c r="AE315">
        <v>1.0769912828433021E-2</v>
      </c>
    </row>
    <row r="316" spans="1:31" x14ac:dyDescent="0.25">
      <c r="A316" t="s">
        <v>456</v>
      </c>
      <c r="B316" t="s">
        <v>9</v>
      </c>
      <c r="C316" t="s">
        <v>33</v>
      </c>
      <c r="D316">
        <v>1.0925472429530722E-2</v>
      </c>
      <c r="E316">
        <v>1.2895311678958977E-2</v>
      </c>
      <c r="F316">
        <v>1.3264582323584682E-2</v>
      </c>
      <c r="G316">
        <v>1.5216768594825032E-2</v>
      </c>
      <c r="H316">
        <v>1.7601212864913247E-2</v>
      </c>
      <c r="I316">
        <v>1.8825806503277868E-2</v>
      </c>
      <c r="J316">
        <v>1.8483126609612901E-2</v>
      </c>
      <c r="K316">
        <v>1.8317127275046492E-2</v>
      </c>
      <c r="L316">
        <v>2.4082259829676694E-2</v>
      </c>
      <c r="M316">
        <v>2.7685586191839556E-2</v>
      </c>
      <c r="N316">
        <v>2.4450260493349397E-2</v>
      </c>
      <c r="O316">
        <v>2.9140960766726846E-2</v>
      </c>
      <c r="P316">
        <v>1.9535577706578315E-2</v>
      </c>
      <c r="Q316">
        <v>1.7796802896130032E-2</v>
      </c>
      <c r="R316">
        <v>1.9558868718571223E-2</v>
      </c>
      <c r="S316">
        <v>1.9615646751938262E-2</v>
      </c>
      <c r="T316">
        <v>1.7277324082759154E-2</v>
      </c>
      <c r="U316">
        <v>1.8186934467570626E-2</v>
      </c>
      <c r="V316">
        <v>1.7857518614866032E-2</v>
      </c>
      <c r="W316">
        <v>2.4800182300338213E-2</v>
      </c>
      <c r="X316">
        <v>2.4693510654710184E-2</v>
      </c>
      <c r="Y316">
        <v>2.0652108833753374E-2</v>
      </c>
      <c r="Z316">
        <v>1.344633286972491E-2</v>
      </c>
      <c r="AA316">
        <v>1.1445573504387156E-2</v>
      </c>
      <c r="AB316">
        <v>1.0883577286506234E-2</v>
      </c>
      <c r="AC316">
        <v>1.0118559430129959E-2</v>
      </c>
      <c r="AD316">
        <v>1.0840268384225318E-2</v>
      </c>
      <c r="AE316">
        <v>1.2642640255960989E-2</v>
      </c>
    </row>
    <row r="317" spans="1:31" x14ac:dyDescent="0.25">
      <c r="A317" t="s">
        <v>457</v>
      </c>
      <c r="B317" t="s">
        <v>9</v>
      </c>
      <c r="C317" t="s">
        <v>37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25">
      <c r="A318" t="s">
        <v>458</v>
      </c>
      <c r="B318" t="s">
        <v>9</v>
      </c>
      <c r="C318" t="s">
        <v>40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 t="s">
        <v>459</v>
      </c>
      <c r="B319" t="s">
        <v>9</v>
      </c>
      <c r="C319" t="s">
        <v>38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25">
      <c r="A320" t="s">
        <v>460</v>
      </c>
      <c r="B320" t="s">
        <v>9</v>
      </c>
      <c r="C320" t="s">
        <v>140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25">
      <c r="A321" t="s">
        <v>461</v>
      </c>
      <c r="B321" t="s">
        <v>9</v>
      </c>
      <c r="C321" t="s">
        <v>141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5">
      <c r="A322" t="s">
        <v>462</v>
      </c>
      <c r="B322" t="s">
        <v>9</v>
      </c>
      <c r="C322" t="s">
        <v>34</v>
      </c>
      <c r="D322">
        <v>0.36386455821999941</v>
      </c>
      <c r="E322">
        <v>0.37213912027731139</v>
      </c>
      <c r="F322">
        <v>0.39510103733826268</v>
      </c>
      <c r="G322">
        <v>0.36782356385045917</v>
      </c>
      <c r="H322">
        <v>0.37306918333063965</v>
      </c>
      <c r="I322">
        <v>0.32533530804036404</v>
      </c>
      <c r="J322">
        <v>0.33720100762047012</v>
      </c>
      <c r="K322">
        <v>0.31931581146639798</v>
      </c>
      <c r="L322">
        <v>0.2956289756628519</v>
      </c>
      <c r="M322">
        <v>0.27282914946205805</v>
      </c>
      <c r="N322">
        <v>0.2304713202082101</v>
      </c>
      <c r="O322">
        <v>0.2239510439614531</v>
      </c>
      <c r="P322">
        <v>0.21061009859817584</v>
      </c>
      <c r="Q322">
        <v>0.20113374468360204</v>
      </c>
      <c r="R322">
        <v>0.15577395868452881</v>
      </c>
      <c r="S322">
        <v>0.12687273340046312</v>
      </c>
      <c r="T322">
        <v>8.2957799713161195E-2</v>
      </c>
      <c r="U322">
        <v>5.3587982623543161E-2</v>
      </c>
      <c r="V322">
        <v>3.5762366887254517E-2</v>
      </c>
      <c r="W322">
        <v>2.7585820290665936E-2</v>
      </c>
      <c r="X322">
        <v>2.2534597916720685E-2</v>
      </c>
      <c r="Y322">
        <v>1.59344680583514E-2</v>
      </c>
      <c r="Z322">
        <v>1.1801171348980255E-2</v>
      </c>
      <c r="AA322">
        <v>1.4350628290084155E-2</v>
      </c>
      <c r="AB322">
        <v>1.0888467191790615E-2</v>
      </c>
      <c r="AC322">
        <v>1.0819483717677885E-2</v>
      </c>
      <c r="AD322">
        <v>8.0311922667298634E-3</v>
      </c>
      <c r="AE322">
        <v>7.1457927407213599E-3</v>
      </c>
    </row>
    <row r="323" spans="1:31" x14ac:dyDescent="0.25">
      <c r="A323" t="s">
        <v>463</v>
      </c>
      <c r="B323" t="s">
        <v>9</v>
      </c>
      <c r="C323" t="s">
        <v>75</v>
      </c>
      <c r="D323">
        <v>0.1464697015675378</v>
      </c>
      <c r="E323">
        <v>0.13568018608025328</v>
      </c>
      <c r="F323">
        <v>0.13251871202106705</v>
      </c>
      <c r="G323">
        <v>0.13608845863794167</v>
      </c>
      <c r="H323">
        <v>0.12776765625562703</v>
      </c>
      <c r="I323">
        <v>0.14009852635016448</v>
      </c>
      <c r="J323">
        <v>0.14104684926179603</v>
      </c>
      <c r="K323">
        <v>0.14476155969215326</v>
      </c>
      <c r="L323">
        <v>0.14841602762135284</v>
      </c>
      <c r="M323">
        <v>0.14681078923223537</v>
      </c>
      <c r="N323">
        <v>0.15863841514147226</v>
      </c>
      <c r="O323">
        <v>0.14700492712768401</v>
      </c>
      <c r="P323">
        <v>0.15765979765496288</v>
      </c>
      <c r="Q323">
        <v>0.16158521860841149</v>
      </c>
      <c r="R323">
        <v>0.17505629454316032</v>
      </c>
      <c r="S323">
        <v>0.18926930187338503</v>
      </c>
      <c r="T323">
        <v>0.19913522344917575</v>
      </c>
      <c r="U323">
        <v>0.22026179031224438</v>
      </c>
      <c r="V323">
        <v>0.23037738828906223</v>
      </c>
      <c r="W323">
        <v>0.22481675713364757</v>
      </c>
      <c r="X323">
        <v>0.19914734955145086</v>
      </c>
      <c r="Y323">
        <v>0.36010624603834679</v>
      </c>
      <c r="Z323">
        <v>0.35340674722361926</v>
      </c>
      <c r="AA323">
        <v>0.32312409317346524</v>
      </c>
      <c r="AB323">
        <v>0.33093375867927766</v>
      </c>
      <c r="AC323">
        <v>0.33221335584330342</v>
      </c>
      <c r="AD323">
        <v>0.32472997965094985</v>
      </c>
      <c r="AE323">
        <v>0.32297909043886847</v>
      </c>
    </row>
    <row r="324" spans="1:31" x14ac:dyDescent="0.25">
      <c r="A324" t="s">
        <v>464</v>
      </c>
      <c r="B324" t="s">
        <v>9</v>
      </c>
      <c r="C324" t="s">
        <v>39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 t="s">
        <v>465</v>
      </c>
      <c r="B325" t="s">
        <v>9</v>
      </c>
      <c r="C325" t="s">
        <v>76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25">
      <c r="A326" t="s">
        <v>466</v>
      </c>
      <c r="B326" t="s">
        <v>14</v>
      </c>
      <c r="C326" t="s">
        <v>35</v>
      </c>
      <c r="D326">
        <v>6.4189656199684253E-2</v>
      </c>
      <c r="E326">
        <v>6.4189656199684253E-2</v>
      </c>
      <c r="F326">
        <v>6.4189656199684253E-2</v>
      </c>
      <c r="G326">
        <v>6.4189656199684253E-2</v>
      </c>
      <c r="H326">
        <v>6.4189656199684253E-2</v>
      </c>
      <c r="I326">
        <v>6.4189656199684253E-2</v>
      </c>
      <c r="J326">
        <v>6.4189656199684253E-2</v>
      </c>
      <c r="K326">
        <v>6.4189656199684253E-2</v>
      </c>
      <c r="L326">
        <v>6.4189656199684253E-2</v>
      </c>
      <c r="M326">
        <v>6.4189656199684253E-2</v>
      </c>
      <c r="N326">
        <v>6.4189656199684253E-2</v>
      </c>
      <c r="O326">
        <v>6.3929448047454998E-2</v>
      </c>
      <c r="P326">
        <v>6.4121319099780097E-2</v>
      </c>
      <c r="Q326">
        <v>6.4395001165622259E-2</v>
      </c>
      <c r="R326">
        <v>6.5337646560332363E-2</v>
      </c>
      <c r="S326">
        <v>6.7426427073530429E-2</v>
      </c>
      <c r="T326">
        <v>6.8370784233447224E-2</v>
      </c>
      <c r="U326">
        <v>7.2675954760117525E-2</v>
      </c>
      <c r="V326">
        <v>7.3807634440751169E-2</v>
      </c>
      <c r="W326">
        <v>7.3661616697036372E-2</v>
      </c>
      <c r="X326">
        <v>7.5802471108543212E-2</v>
      </c>
      <c r="Y326">
        <v>7.6910715375204483E-2</v>
      </c>
      <c r="Z326">
        <v>7.6673569827466689E-2</v>
      </c>
      <c r="AA326">
        <v>7.8219880983012163E-2</v>
      </c>
      <c r="AB326">
        <v>7.9438555765099131E-2</v>
      </c>
      <c r="AC326">
        <v>8.1102644230125628E-2</v>
      </c>
      <c r="AD326">
        <v>8.5654907693987467E-2</v>
      </c>
      <c r="AE326">
        <v>8.5654907693987467E-2</v>
      </c>
    </row>
    <row r="327" spans="1:31" x14ac:dyDescent="0.25">
      <c r="A327" t="s">
        <v>467</v>
      </c>
      <c r="B327" t="s">
        <v>14</v>
      </c>
      <c r="C327" t="s">
        <v>33</v>
      </c>
      <c r="D327">
        <v>0.19276111658038506</v>
      </c>
      <c r="E327">
        <v>0.19276111658038506</v>
      </c>
      <c r="F327">
        <v>0.19276111658038506</v>
      </c>
      <c r="G327">
        <v>0.19276111658038506</v>
      </c>
      <c r="H327">
        <v>0.19276111658038506</v>
      </c>
      <c r="I327">
        <v>0.19276111658038506</v>
      </c>
      <c r="J327">
        <v>0.19276111658038506</v>
      </c>
      <c r="K327">
        <v>0.19276111658038506</v>
      </c>
      <c r="L327">
        <v>0.19276111658038506</v>
      </c>
      <c r="M327">
        <v>0.19276111658038506</v>
      </c>
      <c r="N327">
        <v>0.19276111658038506</v>
      </c>
      <c r="O327">
        <v>0.19136987555388368</v>
      </c>
      <c r="P327">
        <v>0.19660381926075179</v>
      </c>
      <c r="Q327">
        <v>0.19832529296604301</v>
      </c>
      <c r="R327">
        <v>0.20460266068801178</v>
      </c>
      <c r="S327">
        <v>0.20601079483899359</v>
      </c>
      <c r="T327">
        <v>0.20481304704937758</v>
      </c>
      <c r="U327">
        <v>0.21823376772805922</v>
      </c>
      <c r="V327">
        <v>0.22016518813859656</v>
      </c>
      <c r="W327">
        <v>0.22367911615827052</v>
      </c>
      <c r="X327">
        <v>0.23294101225863845</v>
      </c>
      <c r="Y327">
        <v>0.24293476473419659</v>
      </c>
      <c r="Z327">
        <v>0.25305408629661241</v>
      </c>
      <c r="AA327">
        <v>0.25512800383536571</v>
      </c>
      <c r="AB327">
        <v>0.26653690112825323</v>
      </c>
      <c r="AC327">
        <v>0.26925752080458126</v>
      </c>
      <c r="AD327">
        <v>0.27978823736806535</v>
      </c>
      <c r="AE327">
        <v>0.27978823736806535</v>
      </c>
    </row>
    <row r="328" spans="1:31" x14ac:dyDescent="0.25">
      <c r="A328" t="s">
        <v>468</v>
      </c>
      <c r="B328" t="s">
        <v>14</v>
      </c>
      <c r="C328" t="s">
        <v>37</v>
      </c>
      <c r="D328">
        <v>6.9021961540062498E-3</v>
      </c>
      <c r="E328">
        <v>6.9021961540062498E-3</v>
      </c>
      <c r="F328">
        <v>6.9021961540062498E-3</v>
      </c>
      <c r="G328">
        <v>6.9021961540062498E-3</v>
      </c>
      <c r="H328">
        <v>6.9021961540062498E-3</v>
      </c>
      <c r="I328">
        <v>6.9021961540062498E-3</v>
      </c>
      <c r="J328">
        <v>6.9021961540062498E-3</v>
      </c>
      <c r="K328">
        <v>6.9021961540062498E-3</v>
      </c>
      <c r="L328">
        <v>6.9021961540062498E-3</v>
      </c>
      <c r="M328">
        <v>6.9021961540062498E-3</v>
      </c>
      <c r="N328">
        <v>6.9021961540062498E-3</v>
      </c>
      <c r="O328">
        <v>7.1104993803703205E-3</v>
      </c>
      <c r="P328">
        <v>7.5732674831468913E-3</v>
      </c>
      <c r="Q328">
        <v>7.8177872826789199E-3</v>
      </c>
      <c r="R328">
        <v>8.2058879407175215E-3</v>
      </c>
      <c r="S328">
        <v>8.9069441835209831E-3</v>
      </c>
      <c r="T328">
        <v>9.6407018753686281E-3</v>
      </c>
      <c r="U328">
        <v>1.1609384134251822E-2</v>
      </c>
      <c r="V328">
        <v>1.2835473767278654E-2</v>
      </c>
      <c r="W328">
        <v>1.4450071686517209E-2</v>
      </c>
      <c r="X328">
        <v>1.6001690054432926E-2</v>
      </c>
      <c r="Y328">
        <v>1.934731391146248E-2</v>
      </c>
      <c r="Z328">
        <v>2.0327840147816391E-2</v>
      </c>
      <c r="AA328">
        <v>2.111309845833878E-2</v>
      </c>
      <c r="AB328">
        <v>2.5114836610712638E-2</v>
      </c>
      <c r="AC328">
        <v>2.6347682273227434E-2</v>
      </c>
      <c r="AD328">
        <v>1.8654487582572991E-2</v>
      </c>
      <c r="AE328">
        <v>1.8654487582572991E-2</v>
      </c>
    </row>
    <row r="329" spans="1:31" x14ac:dyDescent="0.25">
      <c r="A329" t="s">
        <v>469</v>
      </c>
      <c r="B329" t="s">
        <v>14</v>
      </c>
      <c r="C329" t="s">
        <v>40</v>
      </c>
      <c r="D329">
        <v>6.9021961540062498E-3</v>
      </c>
      <c r="E329">
        <v>6.9021961540062498E-3</v>
      </c>
      <c r="F329">
        <v>6.9021961540062498E-3</v>
      </c>
      <c r="G329">
        <v>6.9021961540062498E-3</v>
      </c>
      <c r="H329">
        <v>6.9021961540062498E-3</v>
      </c>
      <c r="I329">
        <v>6.9021961540062498E-3</v>
      </c>
      <c r="J329">
        <v>6.9021961540062498E-3</v>
      </c>
      <c r="K329">
        <v>6.9021961540062498E-3</v>
      </c>
      <c r="L329">
        <v>6.9021961540062498E-3</v>
      </c>
      <c r="M329">
        <v>6.9021961540062498E-3</v>
      </c>
      <c r="N329">
        <v>6.9021961540062498E-3</v>
      </c>
      <c r="O329">
        <v>7.1104993803703205E-3</v>
      </c>
      <c r="P329">
        <v>7.5732674831468913E-3</v>
      </c>
      <c r="Q329">
        <v>7.8177872826789199E-3</v>
      </c>
      <c r="R329">
        <v>8.2058879407175215E-3</v>
      </c>
      <c r="S329">
        <v>8.9069441835209831E-3</v>
      </c>
      <c r="T329">
        <v>9.6407018753686281E-3</v>
      </c>
      <c r="U329">
        <v>1.1609384134251822E-2</v>
      </c>
      <c r="V329">
        <v>1.2835473767278654E-2</v>
      </c>
      <c r="W329">
        <v>1.4450071686517209E-2</v>
      </c>
      <c r="X329">
        <v>1.6001690054432926E-2</v>
      </c>
      <c r="Y329">
        <v>1.934731391146248E-2</v>
      </c>
      <c r="Z329">
        <v>2.0327840147816391E-2</v>
      </c>
      <c r="AA329">
        <v>2.111309845833878E-2</v>
      </c>
      <c r="AB329">
        <v>2.5114836610712638E-2</v>
      </c>
      <c r="AC329">
        <v>2.6347682273227434E-2</v>
      </c>
      <c r="AD329">
        <v>1.8654487582572991E-2</v>
      </c>
      <c r="AE329">
        <v>1.8654487582572991E-2</v>
      </c>
    </row>
    <row r="330" spans="1:31" x14ac:dyDescent="0.25">
      <c r="A330" t="s">
        <v>470</v>
      </c>
      <c r="B330" t="s">
        <v>14</v>
      </c>
      <c r="C330" t="s">
        <v>38</v>
      </c>
      <c r="D330">
        <v>6.9021961540062498E-3</v>
      </c>
      <c r="E330">
        <v>6.9021961540062498E-3</v>
      </c>
      <c r="F330">
        <v>6.9021961540062498E-3</v>
      </c>
      <c r="G330">
        <v>6.9021961540062498E-3</v>
      </c>
      <c r="H330">
        <v>6.9021961540062498E-3</v>
      </c>
      <c r="I330">
        <v>6.9021961540062498E-3</v>
      </c>
      <c r="J330">
        <v>6.9021961540062498E-3</v>
      </c>
      <c r="K330">
        <v>6.9021961540062498E-3</v>
      </c>
      <c r="L330">
        <v>6.9021961540062498E-3</v>
      </c>
      <c r="M330">
        <v>6.9021961540062498E-3</v>
      </c>
      <c r="N330">
        <v>6.9021961540062498E-3</v>
      </c>
      <c r="O330">
        <v>7.1104993803703205E-3</v>
      </c>
      <c r="P330">
        <v>7.5732674831468913E-3</v>
      </c>
      <c r="Q330">
        <v>7.8177872826789199E-3</v>
      </c>
      <c r="R330">
        <v>8.2058879407175215E-3</v>
      </c>
      <c r="S330">
        <v>8.9069441835209831E-3</v>
      </c>
      <c r="T330">
        <v>9.6407018753686281E-3</v>
      </c>
      <c r="U330">
        <v>1.1609384134251822E-2</v>
      </c>
      <c r="V330">
        <v>1.2835473767278654E-2</v>
      </c>
      <c r="W330">
        <v>1.4450071686517209E-2</v>
      </c>
      <c r="X330">
        <v>1.6001690054432926E-2</v>
      </c>
      <c r="Y330">
        <v>1.934731391146248E-2</v>
      </c>
      <c r="Z330">
        <v>2.0327840147816391E-2</v>
      </c>
      <c r="AA330">
        <v>2.111309845833878E-2</v>
      </c>
      <c r="AB330">
        <v>2.5114836610712638E-2</v>
      </c>
      <c r="AC330">
        <v>2.6347682273227434E-2</v>
      </c>
      <c r="AD330">
        <v>1.8654487582572991E-2</v>
      </c>
      <c r="AE330">
        <v>1.8654487582572991E-2</v>
      </c>
    </row>
    <row r="331" spans="1:31" x14ac:dyDescent="0.25">
      <c r="A331" t="s">
        <v>471</v>
      </c>
      <c r="B331" t="s">
        <v>14</v>
      </c>
      <c r="C331" t="s">
        <v>34</v>
      </c>
      <c r="D331">
        <v>0.62547802632452087</v>
      </c>
      <c r="E331">
        <v>0.62547802632452087</v>
      </c>
      <c r="F331">
        <v>0.62547802632452087</v>
      </c>
      <c r="G331">
        <v>0.62547802632452087</v>
      </c>
      <c r="H331">
        <v>0.62547802632452087</v>
      </c>
      <c r="I331">
        <v>0.62547802632452087</v>
      </c>
      <c r="J331">
        <v>0.62547802632452087</v>
      </c>
      <c r="K331">
        <v>0.62547802632452087</v>
      </c>
      <c r="L331">
        <v>0.62547802632452087</v>
      </c>
      <c r="M331">
        <v>0.62547802632452087</v>
      </c>
      <c r="N331">
        <v>0.62547802632452087</v>
      </c>
      <c r="O331">
        <v>0.62569505467394493</v>
      </c>
      <c r="P331">
        <v>0.62113118022033131</v>
      </c>
      <c r="Q331">
        <v>0.61850257324325564</v>
      </c>
      <c r="R331">
        <v>0.61079962171285607</v>
      </c>
      <c r="S331">
        <v>0.60416797980889603</v>
      </c>
      <c r="T331">
        <v>0.60002996791395158</v>
      </c>
      <c r="U331">
        <v>0.57602328619345644</v>
      </c>
      <c r="V331">
        <v>0.56785879195073974</v>
      </c>
      <c r="W331">
        <v>0.55771858445749212</v>
      </c>
      <c r="X331">
        <v>0.54233784686841313</v>
      </c>
      <c r="Y331">
        <v>0.51961047432442364</v>
      </c>
      <c r="Z331">
        <v>0.50774345234287155</v>
      </c>
      <c r="AA331">
        <v>0.49897194360706032</v>
      </c>
      <c r="AB331">
        <v>0.47422382409448138</v>
      </c>
      <c r="AC331">
        <v>0.46520203620317341</v>
      </c>
      <c r="AD331">
        <v>0.4674021333470969</v>
      </c>
      <c r="AE331">
        <v>0.4674021333470969</v>
      </c>
    </row>
    <row r="332" spans="1:31" x14ac:dyDescent="0.25">
      <c r="A332" t="s">
        <v>472</v>
      </c>
      <c r="B332" t="s">
        <v>14</v>
      </c>
      <c r="C332" t="s">
        <v>75</v>
      </c>
      <c r="D332">
        <v>9.6165423115437659E-2</v>
      </c>
      <c r="E332">
        <v>9.6165423115437659E-2</v>
      </c>
      <c r="F332">
        <v>9.6165423115437659E-2</v>
      </c>
      <c r="G332">
        <v>9.6165423115437659E-2</v>
      </c>
      <c r="H332">
        <v>9.6165423115437659E-2</v>
      </c>
      <c r="I332">
        <v>9.6165423115437659E-2</v>
      </c>
      <c r="J332">
        <v>9.6165423115437659E-2</v>
      </c>
      <c r="K332">
        <v>9.6165423115437659E-2</v>
      </c>
      <c r="L332">
        <v>9.6165423115437659E-2</v>
      </c>
      <c r="M332">
        <v>9.6165423115437659E-2</v>
      </c>
      <c r="N332">
        <v>9.6165423115437659E-2</v>
      </c>
      <c r="O332">
        <v>9.7011061648050845E-2</v>
      </c>
      <c r="P332">
        <v>9.4737376243295382E-2</v>
      </c>
      <c r="Q332">
        <v>9.467564890460424E-2</v>
      </c>
      <c r="R332">
        <v>9.2653076534216325E-2</v>
      </c>
      <c r="S332">
        <v>9.3725412454533849E-2</v>
      </c>
      <c r="T332">
        <v>9.5845238133752605E-2</v>
      </c>
      <c r="U332">
        <v>9.5995943049958218E-2</v>
      </c>
      <c r="V332">
        <v>9.7572614814448011E-2</v>
      </c>
      <c r="W332">
        <v>9.9471792598918321E-2</v>
      </c>
      <c r="X332">
        <v>9.8972020003201461E-2</v>
      </c>
      <c r="Y332">
        <v>0.10071010900955382</v>
      </c>
      <c r="Z332">
        <v>9.992668823482434E-2</v>
      </c>
      <c r="AA332">
        <v>0.1028345112880986</v>
      </c>
      <c r="AB332">
        <v>0.1031938984950732</v>
      </c>
      <c r="AC332">
        <v>0.10422304819655138</v>
      </c>
      <c r="AD332">
        <v>0.11004199518583797</v>
      </c>
      <c r="AE332">
        <v>0.11004199518583797</v>
      </c>
    </row>
    <row r="333" spans="1:31" x14ac:dyDescent="0.25">
      <c r="A333" t="s">
        <v>473</v>
      </c>
      <c r="B333" t="s">
        <v>14</v>
      </c>
      <c r="C333" t="s">
        <v>39</v>
      </c>
      <c r="D333">
        <v>6.991893179534057E-4</v>
      </c>
      <c r="E333">
        <v>6.991893179534057E-4</v>
      </c>
      <c r="F333">
        <v>6.991893179534057E-4</v>
      </c>
      <c r="G333">
        <v>6.991893179534057E-4</v>
      </c>
      <c r="H333">
        <v>6.991893179534057E-4</v>
      </c>
      <c r="I333">
        <v>6.991893179534057E-4</v>
      </c>
      <c r="J333">
        <v>6.991893179534057E-4</v>
      </c>
      <c r="K333">
        <v>6.991893179534057E-4</v>
      </c>
      <c r="L333">
        <v>6.991893179534057E-4</v>
      </c>
      <c r="M333">
        <v>6.991893179534057E-4</v>
      </c>
      <c r="N333">
        <v>6.991893179534057E-4</v>
      </c>
      <c r="O333">
        <v>6.63061935554501E-4</v>
      </c>
      <c r="P333">
        <v>6.8650272640069108E-4</v>
      </c>
      <c r="Q333">
        <v>6.4812187243804898E-4</v>
      </c>
      <c r="R333">
        <v>1.9893306824308394E-3</v>
      </c>
      <c r="S333">
        <v>1.9485532734830324E-3</v>
      </c>
      <c r="T333">
        <v>2.0188570433649837E-3</v>
      </c>
      <c r="U333">
        <v>2.2428958656532296E-3</v>
      </c>
      <c r="V333">
        <v>2.0893493536284372E-3</v>
      </c>
      <c r="W333">
        <v>2.1186750287309547E-3</v>
      </c>
      <c r="X333">
        <v>1.9415795979048842E-3</v>
      </c>
      <c r="Y333">
        <v>1.7919948222340539E-3</v>
      </c>
      <c r="Z333">
        <v>1.6186828547757723E-3</v>
      </c>
      <c r="AA333">
        <v>1.5063649114467567E-3</v>
      </c>
      <c r="AB333">
        <v>1.2623106849550239E-3</v>
      </c>
      <c r="AC333">
        <v>1.1717037458859065E-3</v>
      </c>
      <c r="AD333">
        <v>1.1492636572933471E-3</v>
      </c>
      <c r="AE333">
        <v>1.1492636572933471E-3</v>
      </c>
    </row>
    <row r="334" spans="1:31" x14ac:dyDescent="0.25">
      <c r="A334" t="s">
        <v>474</v>
      </c>
      <c r="B334" t="s">
        <v>4</v>
      </c>
      <c r="C334" t="s">
        <v>35</v>
      </c>
      <c r="D334">
        <v>9.0424652182940449E-2</v>
      </c>
      <c r="E334">
        <v>8.5945004343844583E-2</v>
      </c>
      <c r="F334">
        <v>8.9040083939896028E-2</v>
      </c>
      <c r="G334">
        <v>8.6294548315821298E-2</v>
      </c>
      <c r="H334">
        <v>9.0828990227384401E-2</v>
      </c>
      <c r="I334">
        <v>9.4638877980709704E-2</v>
      </c>
      <c r="J334">
        <v>8.7961597219690837E-2</v>
      </c>
      <c r="K334">
        <v>9.2294268202060173E-2</v>
      </c>
      <c r="L334">
        <v>9.4256762050125939E-2</v>
      </c>
      <c r="M334">
        <v>9.5309827193216817E-2</v>
      </c>
      <c r="N334">
        <v>9.5109682685140612E-2</v>
      </c>
      <c r="O334">
        <v>9.9949158541743757E-2</v>
      </c>
      <c r="P334">
        <v>9.88761500807286E-2</v>
      </c>
      <c r="Q334">
        <v>0.11461275580032675</v>
      </c>
      <c r="R334">
        <v>0.1134253690880604</v>
      </c>
      <c r="S334">
        <v>0.11899823134253909</v>
      </c>
      <c r="T334">
        <v>0.12184051457166868</v>
      </c>
      <c r="U334">
        <v>0.12394737582775252</v>
      </c>
      <c r="V334">
        <v>0.11677758832749217</v>
      </c>
      <c r="W334">
        <v>0.11944126040510554</v>
      </c>
      <c r="X334">
        <v>0.11002953104212379</v>
      </c>
      <c r="Y334">
        <v>0.11619254343659771</v>
      </c>
      <c r="Z334">
        <v>0.1155379202458799</v>
      </c>
      <c r="AA334">
        <v>0.11401462932215546</v>
      </c>
      <c r="AB334">
        <v>0.12161446319611198</v>
      </c>
      <c r="AC334">
        <v>0.12023313804195661</v>
      </c>
      <c r="AD334">
        <v>0.11601632532149804</v>
      </c>
      <c r="AE334">
        <v>0.11785282740565999</v>
      </c>
    </row>
    <row r="335" spans="1:31" x14ac:dyDescent="0.25">
      <c r="A335" t="s">
        <v>475</v>
      </c>
      <c r="B335" t="s">
        <v>4</v>
      </c>
      <c r="C335" t="s">
        <v>66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25">
      <c r="A336" t="s">
        <v>476</v>
      </c>
      <c r="B336" t="s">
        <v>4</v>
      </c>
      <c r="C336" t="s">
        <v>33</v>
      </c>
      <c r="D336">
        <v>0.7138394542535792</v>
      </c>
      <c r="E336">
        <v>0.72188971734800933</v>
      </c>
      <c r="F336">
        <v>0.72856511688649539</v>
      </c>
      <c r="G336">
        <v>0.72019266845063923</v>
      </c>
      <c r="H336">
        <v>0.72761486770995176</v>
      </c>
      <c r="I336">
        <v>0.742504617227846</v>
      </c>
      <c r="J336">
        <v>0.75547500930025635</v>
      </c>
      <c r="K336">
        <v>0.74939435946621447</v>
      </c>
      <c r="L336">
        <v>0.75202136466875669</v>
      </c>
      <c r="M336">
        <v>0.75822696525896771</v>
      </c>
      <c r="N336">
        <v>0.77044282432804889</v>
      </c>
      <c r="O336">
        <v>0.76641836176577094</v>
      </c>
      <c r="P336">
        <v>0.77758335038710047</v>
      </c>
      <c r="Q336">
        <v>0.77513868641507644</v>
      </c>
      <c r="R336">
        <v>0.7794101968408943</v>
      </c>
      <c r="S336">
        <v>0.78022715747596394</v>
      </c>
      <c r="T336">
        <v>0.77137087947672234</v>
      </c>
      <c r="U336">
        <v>0.77098078213962551</v>
      </c>
      <c r="V336">
        <v>0.76293750225702295</v>
      </c>
      <c r="W336">
        <v>0.75508146379641161</v>
      </c>
      <c r="X336">
        <v>0.76259093735817873</v>
      </c>
      <c r="Y336">
        <v>0.74739608142936509</v>
      </c>
      <c r="Z336">
        <v>0.75481070286301233</v>
      </c>
      <c r="AA336">
        <v>0.74383041406869788</v>
      </c>
      <c r="AB336">
        <v>0.72116742508777865</v>
      </c>
      <c r="AC336">
        <v>0.72372805259037853</v>
      </c>
      <c r="AD336">
        <v>0.72931197953764182</v>
      </c>
      <c r="AE336">
        <v>0.72384748423873313</v>
      </c>
    </row>
    <row r="337" spans="1:31" x14ac:dyDescent="0.25">
      <c r="A337" t="s">
        <v>477</v>
      </c>
      <c r="B337" t="s">
        <v>4</v>
      </c>
      <c r="C337" t="s">
        <v>37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9.3361934621383483E-6</v>
      </c>
      <c r="W337">
        <v>4.3041838656329736E-5</v>
      </c>
      <c r="X337">
        <v>8.334852024787885E-5</v>
      </c>
      <c r="Y337">
        <v>2.2132007610119325E-4</v>
      </c>
      <c r="Z337">
        <v>2.449274041132654E-4</v>
      </c>
      <c r="AA337">
        <v>3.7310985291191297E-4</v>
      </c>
      <c r="AB337">
        <v>5.8744493314925633E-4</v>
      </c>
      <c r="AC337">
        <v>6.2474728107219106E-4</v>
      </c>
      <c r="AD337">
        <v>6.2273647576557292E-4</v>
      </c>
      <c r="AE337">
        <v>7.0502223840172309E-4</v>
      </c>
    </row>
    <row r="338" spans="1:31" x14ac:dyDescent="0.25">
      <c r="A338" t="s">
        <v>478</v>
      </c>
      <c r="B338" t="s">
        <v>4</v>
      </c>
      <c r="C338" t="s">
        <v>40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</row>
    <row r="339" spans="1:31" x14ac:dyDescent="0.25">
      <c r="A339" t="s">
        <v>479</v>
      </c>
      <c r="B339" t="s">
        <v>4</v>
      </c>
      <c r="C339" t="s">
        <v>38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 spans="1:31" x14ac:dyDescent="0.25">
      <c r="A340" t="s">
        <v>480</v>
      </c>
      <c r="B340" t="s">
        <v>4</v>
      </c>
      <c r="C340" t="s">
        <v>140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25">
      <c r="A341" t="s">
        <v>481</v>
      </c>
      <c r="B341" t="s">
        <v>4</v>
      </c>
      <c r="C341" t="s">
        <v>141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25">
      <c r="A342" t="s">
        <v>482</v>
      </c>
      <c r="B342" t="s">
        <v>4</v>
      </c>
      <c r="C342" t="s">
        <v>34</v>
      </c>
      <c r="D342">
        <v>6.3446778203772758E-2</v>
      </c>
      <c r="E342">
        <v>6.4736061811003137E-2</v>
      </c>
      <c r="F342">
        <v>6.8547875114298079E-2</v>
      </c>
      <c r="G342">
        <v>6.9849779310092078E-2</v>
      </c>
      <c r="H342">
        <v>7.3086874417321882E-2</v>
      </c>
      <c r="I342">
        <v>7.676194176595548E-2</v>
      </c>
      <c r="J342">
        <v>8.0853015432734293E-2</v>
      </c>
      <c r="K342">
        <v>8.5463988845888975E-2</v>
      </c>
      <c r="L342">
        <v>8.7819499838951195E-2</v>
      </c>
      <c r="M342">
        <v>7.7771120492216503E-2</v>
      </c>
      <c r="N342">
        <v>7.9198568538241476E-2</v>
      </c>
      <c r="O342">
        <v>8.2655062749109484E-2</v>
      </c>
      <c r="P342">
        <v>7.2870771248409044E-2</v>
      </c>
      <c r="Q342">
        <v>6.9432002640378493E-2</v>
      </c>
      <c r="R342">
        <v>7.3624637948433699E-2</v>
      </c>
      <c r="S342">
        <v>7.3173617540288213E-2</v>
      </c>
      <c r="T342">
        <v>7.9117598315404394E-2</v>
      </c>
      <c r="U342">
        <v>7.3962884443623547E-2</v>
      </c>
      <c r="V342">
        <v>7.3449013117428602E-2</v>
      </c>
      <c r="W342">
        <v>7.58799317890059E-2</v>
      </c>
      <c r="X342">
        <v>7.5362940657941316E-2</v>
      </c>
      <c r="Y342">
        <v>7.5248200333057694E-2</v>
      </c>
      <c r="Z342">
        <v>6.8266644442568788E-2</v>
      </c>
      <c r="AA342">
        <v>7.057360017855506E-2</v>
      </c>
      <c r="AB342">
        <v>7.6624485281702376E-2</v>
      </c>
      <c r="AC342">
        <v>7.3577832608772806E-2</v>
      </c>
      <c r="AD342">
        <v>7.1645698868133351E-2</v>
      </c>
      <c r="AE342">
        <v>7.2441861139214386E-2</v>
      </c>
    </row>
    <row r="343" spans="1:31" x14ac:dyDescent="0.25">
      <c r="A343" t="s">
        <v>483</v>
      </c>
      <c r="B343" t="s">
        <v>4</v>
      </c>
      <c r="C343" t="s">
        <v>75</v>
      </c>
      <c r="D343">
        <v>6.3003878501266706E-3</v>
      </c>
      <c r="E343">
        <v>5.7254727264349024E-3</v>
      </c>
      <c r="F343">
        <v>6.8575835579239366E-3</v>
      </c>
      <c r="G343">
        <v>6.5816916787942107E-3</v>
      </c>
      <c r="H343">
        <v>6.8625671387807707E-3</v>
      </c>
      <c r="I343">
        <v>7.0942460915202708E-3</v>
      </c>
      <c r="J343">
        <v>6.2684790894257736E-3</v>
      </c>
      <c r="K343">
        <v>6.7697955395601729E-3</v>
      </c>
      <c r="L343">
        <v>5.5503738021865333E-3</v>
      </c>
      <c r="M343">
        <v>5.5666947287295867E-3</v>
      </c>
      <c r="N343">
        <v>5.4788138141629089E-3</v>
      </c>
      <c r="O343">
        <v>5.579808299927813E-3</v>
      </c>
      <c r="P343">
        <v>5.6928732597162626E-3</v>
      </c>
      <c r="Q343">
        <v>5.4964872048399397E-3</v>
      </c>
      <c r="R343">
        <v>5.3610035879658501E-3</v>
      </c>
      <c r="S343">
        <v>7.1546585869118086E-3</v>
      </c>
      <c r="T343">
        <v>8.2500548822579678E-3</v>
      </c>
      <c r="U343">
        <v>9.5347475246126499E-3</v>
      </c>
      <c r="V343">
        <v>2.3934946140991939E-2</v>
      </c>
      <c r="W343">
        <v>2.7032265172973694E-2</v>
      </c>
      <c r="X343">
        <v>3.0627085733651038E-2</v>
      </c>
      <c r="Y343">
        <v>3.452954044094933E-2</v>
      </c>
      <c r="Z343">
        <v>3.8891247369109545E-2</v>
      </c>
      <c r="AA343">
        <v>4.8914034165019257E-2</v>
      </c>
      <c r="AB343">
        <v>5.6783278005457322E-2</v>
      </c>
      <c r="AC343">
        <v>6.0583305499223965E-2</v>
      </c>
      <c r="AD343">
        <v>6.2399317571968968E-2</v>
      </c>
      <c r="AE343">
        <v>6.456209277898721E-2</v>
      </c>
    </row>
    <row r="344" spans="1:31" x14ac:dyDescent="0.25">
      <c r="A344" t="s">
        <v>484</v>
      </c>
      <c r="B344" t="s">
        <v>4</v>
      </c>
      <c r="C344" t="s">
        <v>39</v>
      </c>
      <c r="D344">
        <v>0.12598872750958098</v>
      </c>
      <c r="E344">
        <v>0.12170374377070789</v>
      </c>
      <c r="F344">
        <v>0.10698934050138645</v>
      </c>
      <c r="G344">
        <v>0.11708131224465308</v>
      </c>
      <c r="H344">
        <v>0.10160670050656113</v>
      </c>
      <c r="I344">
        <v>7.9000316933968695E-2</v>
      </c>
      <c r="J344">
        <v>6.944189895789292E-2</v>
      </c>
      <c r="K344">
        <v>6.6077587946276176E-2</v>
      </c>
      <c r="L344">
        <v>6.0351999639979732E-2</v>
      </c>
      <c r="M344">
        <v>6.3125392326869173E-2</v>
      </c>
      <c r="N344">
        <v>4.9770110634406228E-2</v>
      </c>
      <c r="O344">
        <v>4.5211956866455606E-2</v>
      </c>
      <c r="P344">
        <v>4.4787441341702282E-2</v>
      </c>
      <c r="Q344">
        <v>3.513718842776356E-2</v>
      </c>
      <c r="R344">
        <v>2.8000420843528377E-2</v>
      </c>
      <c r="S344">
        <v>2.0260927429297679E-2</v>
      </c>
      <c r="T344">
        <v>1.9229985639431943E-2</v>
      </c>
      <c r="U344">
        <v>2.1374813540140473E-2</v>
      </c>
      <c r="V344">
        <v>2.2758373483809706E-2</v>
      </c>
      <c r="W344">
        <v>2.2387722314404012E-2</v>
      </c>
      <c r="X344">
        <v>2.1148883666617921E-2</v>
      </c>
      <c r="Y344">
        <v>2.6211622383827026E-2</v>
      </c>
      <c r="Z344">
        <v>2.2059093643902773E-2</v>
      </c>
      <c r="AA344">
        <v>2.2054347014255935E-2</v>
      </c>
      <c r="AB344">
        <v>2.2943790332536167E-2</v>
      </c>
      <c r="AC344">
        <v>2.102925853111668E-2</v>
      </c>
      <c r="AD344">
        <v>1.9831614647713863E-2</v>
      </c>
      <c r="AE344">
        <v>2.0340544508969199E-2</v>
      </c>
    </row>
    <row r="345" spans="1:31" x14ac:dyDescent="0.25">
      <c r="A345" t="s">
        <v>485</v>
      </c>
      <c r="B345" t="s">
        <v>4</v>
      </c>
      <c r="C345" t="s">
        <v>76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1.8565177699234595E-4</v>
      </c>
      <c r="P345">
        <v>1.8941368234320983E-4</v>
      </c>
      <c r="Q345">
        <v>1.8287951161466041E-4</v>
      </c>
      <c r="R345">
        <v>1.7837169111725189E-4</v>
      </c>
      <c r="S345">
        <v>1.8540762499925809E-4</v>
      </c>
      <c r="T345">
        <v>1.9096711451436566E-4</v>
      </c>
      <c r="U345">
        <v>1.9939652424517016E-4</v>
      </c>
      <c r="V345">
        <v>1.3324047979253133E-4</v>
      </c>
      <c r="W345">
        <v>1.3431468344285276E-4</v>
      </c>
      <c r="X345">
        <v>1.5727302123941684E-4</v>
      </c>
      <c r="Y345">
        <v>2.0069190010193555E-4</v>
      </c>
      <c r="Z345">
        <v>1.8946403141345468E-4</v>
      </c>
      <c r="AA345">
        <v>2.3986539840455438E-4</v>
      </c>
      <c r="AB345">
        <v>2.7911316326419892E-4</v>
      </c>
      <c r="AC345">
        <v>2.2366544747943158E-4</v>
      </c>
      <c r="AD345">
        <v>1.7232757727849782E-4</v>
      </c>
      <c r="AE345">
        <v>2.5016769003428539E-4</v>
      </c>
    </row>
  </sheetData>
  <pageMargins left="0.7" right="0.7" top="0.75" bottom="0.75" header="0.3" footer="0.3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392db15d-bcbb-4a6b-a0aa-070f7b74d70a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1C5321FBE674642966488C89890B7BB" ma:contentTypeVersion="9" ma:contentTypeDescription="Create a new document." ma:contentTypeScope="" ma:versionID="1f9bee30adae98e1887a09ed9f4d34b3">
  <xsd:schema xmlns:xsd="http://www.w3.org/2001/XMLSchema" xmlns:xs="http://www.w3.org/2001/XMLSchema" xmlns:p="http://schemas.microsoft.com/office/2006/metadata/properties" xmlns:ns2="19e23ae6-1de5-4c02-adb1-8b803d4bd321" xmlns:ns3="bf8fd00c-6770-4c7e-9c53-09fa03beed1b" xmlns:ns4="392db15d-bcbb-4a6b-a0aa-070f7b74d70a" targetNamespace="http://schemas.microsoft.com/office/2006/metadata/properties" ma:root="true" ma:fieldsID="b6bb9d34897ccd4207df3e9f3c38b2d0" ns2:_="" ns3:_="" ns4:_="">
    <xsd:import namespace="19e23ae6-1de5-4c02-adb1-8b803d4bd321"/>
    <xsd:import namespace="bf8fd00c-6770-4c7e-9c53-09fa03beed1b"/>
    <xsd:import namespace="392db15d-bcbb-4a6b-a0aa-070f7b74d70a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ingHintHash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Location" minOccurs="0"/>
                <xsd:element ref="ns4:MediaServiceGenerationTime" minOccurs="0"/>
                <xsd:element ref="ns4:MediaServiceEventHashCode" minOccurs="0"/>
                <xsd:element ref="ns4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e23ae6-1de5-4c02-adb1-8b803d4bd32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9" nillable="true" ma:displayName="Sharing Hint Hash" ma:internalName="SharingHintHash" ma:readOnly="true">
      <xsd:simpleType>
        <xsd:restriction base="dms:Text"/>
      </xsd:simple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1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8fd00c-6770-4c7e-9c53-09fa03beed1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7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2db15d-bcbb-4a6b-a0aa-070f7b74d70a" elementFormDefault="qualified">
    <xsd:import namespace="http://schemas.microsoft.com/office/2006/documentManagement/types"/>
    <xsd:import namespace="http://schemas.microsoft.com/office/infopath/2007/PartnerControls"/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_Flow_SignoffStatus" ma:index="21" nillable="true" ma:displayName="Sign-off status" ma:internalName="Sign_x002d_off_x0020_status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DFF8C78-9FF1-40DC-8649-ED412C8D4F9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6EB7C20-C548-428C-AD60-35E550A7D5BC}">
  <ds:schemaRefs>
    <ds:schemaRef ds:uri="http://purl.org/dc/elements/1.1/"/>
    <ds:schemaRef ds:uri="http://schemas.microsoft.com/office/2006/metadata/properties"/>
    <ds:schemaRef ds:uri="http://www.w3.org/XML/1998/namespace"/>
    <ds:schemaRef ds:uri="http://purl.org/dc/terms/"/>
    <ds:schemaRef ds:uri="19e23ae6-1de5-4c02-adb1-8b803d4bd321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392db15d-bcbb-4a6b-a0aa-070f7b74d70a"/>
    <ds:schemaRef ds:uri="bf8fd00c-6770-4c7e-9c53-09fa03beed1b"/>
  </ds:schemaRefs>
</ds:datastoreItem>
</file>

<file path=customXml/itemProps3.xml><?xml version="1.0" encoding="utf-8"?>
<ds:datastoreItem xmlns:ds="http://schemas.openxmlformats.org/officeDocument/2006/customXml" ds:itemID="{48596DA1-1913-4E95-801E-EF76AEE5F45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9e23ae6-1de5-4c02-adb1-8b803d4bd321"/>
    <ds:schemaRef ds:uri="bf8fd00c-6770-4c7e-9c53-09fa03beed1b"/>
    <ds:schemaRef ds:uri="392db15d-bcbb-4a6b-a0aa-070f7b74d70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2</vt:i4>
      </vt:variant>
    </vt:vector>
  </HeadingPairs>
  <TitlesOfParts>
    <vt:vector size="28" baseType="lpstr">
      <vt:lpstr>_summary</vt:lpstr>
      <vt:lpstr>_eurostat_input</vt:lpstr>
      <vt:lpstr>_projections</vt:lpstr>
      <vt:lpstr>_EUROSTAT w JRCuseSPLIT  total</vt:lpstr>
      <vt:lpstr>_gas1pager</vt:lpstr>
      <vt:lpstr>_el1pager</vt:lpstr>
      <vt:lpstr>electricity</vt:lpstr>
      <vt:lpstr>electricity-heatpumps</vt:lpstr>
      <vt:lpstr>gas-ff-natural</vt:lpstr>
      <vt:lpstr>liquid-ff-heatingoil</vt:lpstr>
      <vt:lpstr>solid-ff-coal</vt:lpstr>
      <vt:lpstr>gas-bio</vt:lpstr>
      <vt:lpstr>liquid-bio-gasoline</vt:lpstr>
      <vt:lpstr>liquid-bio-diesel</vt:lpstr>
      <vt:lpstr>solid-bio</vt:lpstr>
      <vt:lpstr>_solid-bio-woodlog</vt:lpstr>
      <vt:lpstr>_solid-bio-pellets</vt:lpstr>
      <vt:lpstr>heat-ambient</vt:lpstr>
      <vt:lpstr>heat-solar</vt:lpstr>
      <vt:lpstr>heat-geothermal</vt:lpstr>
      <vt:lpstr>solid-waste</vt:lpstr>
      <vt:lpstr>_gas-ff-natural-condensing</vt:lpstr>
      <vt:lpstr>_gas-ff-natural-lowtemp</vt:lpstr>
      <vt:lpstr>_heat-district</vt:lpstr>
      <vt:lpstr>_pivotdata</vt:lpstr>
      <vt:lpstr>_datainput</vt:lpstr>
      <vt:lpstr>_eurostat_input!Print_Area</vt:lpstr>
      <vt:lpstr>_projections!Print_Area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HeatingShare [%]</dc:title>
  <dc:creator>Vincent</dc:creator>
  <cp:keywords>%</cp:keywords>
  <cp:lastModifiedBy>Judit</cp:lastModifiedBy>
  <cp:lastPrinted>2019-05-07T12:24:50Z</cp:lastPrinted>
  <dcterms:created xsi:type="dcterms:W3CDTF">2017-03-14T19:49:29Z</dcterms:created>
  <dcterms:modified xsi:type="dcterms:W3CDTF">2019-11-06T13:50:51Z</dcterms:modified>
  <cp:category>scenario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0x01010081C5321FBE674642966488C89890B7BB</vt:lpwstr>
  </property>
</Properties>
</file>