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EUCalc\dev\technology\data\"/>
    </mc:Choice>
  </mc:AlternateContent>
  <bookViews>
    <workbookView xWindow="-105" yWindow="-105" windowWidth="23250" windowHeight="12570" tabRatio="808" activeTab="1"/>
  </bookViews>
  <sheets>
    <sheet name="metadata" sheetId="1" r:id="rId1"/>
    <sheet name="notes" sheetId="2" r:id="rId2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7" i="2" l="1"/>
  <c r="E13" i="2"/>
  <c r="E12" i="2"/>
  <c r="E11" i="2"/>
  <c r="D17" i="2"/>
  <c r="D13" i="2"/>
  <c r="D12" i="2"/>
  <c r="D11" i="2"/>
  <c r="C13" i="2"/>
  <c r="C11" i="2"/>
  <c r="C12" i="2" l="1"/>
  <c r="C17" i="2"/>
  <c r="B48" i="2" l="1"/>
  <c r="D33" i="2"/>
  <c r="D35" i="2" s="1"/>
  <c r="C33" i="2"/>
  <c r="C35" i="2" s="1"/>
  <c r="B35" i="2"/>
  <c r="J41" i="2" l="1"/>
  <c r="K37" i="2"/>
  <c r="K39" i="2" s="1"/>
  <c r="H41" i="2" l="1"/>
  <c r="E41" i="2" l="1"/>
  <c r="D41" i="2"/>
  <c r="C41" i="2"/>
  <c r="B40" i="2"/>
  <c r="B41" i="2" s="1"/>
  <c r="F41" i="2" l="1"/>
  <c r="G39" i="2"/>
  <c r="G41" i="2" s="1"/>
</calcChain>
</file>

<file path=xl/sharedStrings.xml><?xml version="1.0" encoding="utf-8"?>
<sst xmlns="http://schemas.openxmlformats.org/spreadsheetml/2006/main" count="124" uniqueCount="104">
  <si>
    <t>name</t>
  </si>
  <si>
    <t>value</t>
  </si>
  <si>
    <t>ID</t>
  </si>
  <si>
    <t>cp_ind_specific-emissions</t>
  </si>
  <si>
    <t>Title</t>
  </si>
  <si>
    <t>Summary</t>
  </si>
  <si>
    <t>-</t>
  </si>
  <si>
    <t>data type</t>
  </si>
  <si>
    <t>cp</t>
  </si>
  <si>
    <t>Tags</t>
  </si>
  <si>
    <t>Variable</t>
  </si>
  <si>
    <t>Specific-emissions</t>
  </si>
  <si>
    <t>Unit</t>
  </si>
  <si>
    <t>Activity</t>
  </si>
  <si>
    <t>Workpackage and task</t>
  </si>
  <si>
    <t>WP3</t>
  </si>
  <si>
    <t>Source data</t>
  </si>
  <si>
    <t>Frequency</t>
  </si>
  <si>
    <t>Period and reference</t>
  </si>
  <si>
    <t>Date created</t>
  </si>
  <si>
    <t>Institution</t>
  </si>
  <si>
    <t>www.oegut.at</t>
  </si>
  <si>
    <t>Contact</t>
  </si>
  <si>
    <t>stefania.tron@oegut.at</t>
  </si>
  <si>
    <t>Contributors and role</t>
  </si>
  <si>
    <t>Stefania Tron extracted the data from its original source and compiled it for the purposes of the EU calculator project</t>
  </si>
  <si>
    <t>Comment</t>
  </si>
  <si>
    <t>References</t>
  </si>
  <si>
    <t>Quality control</t>
  </si>
  <si>
    <t>Version status</t>
  </si>
  <si>
    <t>draft version</t>
  </si>
  <si>
    <t>EU calculator metadata template version 1.0</t>
  </si>
  <si>
    <t>This file documents the metadata attributes for data collected and produce in the EU Calculator project.</t>
  </si>
  <si>
    <t xml:space="preserve">Each file with numerical data required to running the EU calculator model needs to be have a corresponding metadata file. </t>
  </si>
  <si>
    <t>Please refer to deliverable 11.2 Annex 8 on how to fill the metadata attributes.</t>
  </si>
  <si>
    <t>Mt/Twh</t>
  </si>
  <si>
    <t>steel_BF-BOF</t>
  </si>
  <si>
    <t>steel_scrap-EAF</t>
  </si>
  <si>
    <t>cement_dry-kiln</t>
  </si>
  <si>
    <t>cement_wet-kiln</t>
  </si>
  <si>
    <t>cement_geopolymers</t>
  </si>
  <si>
    <t>percentage of process emissions**</t>
  </si>
  <si>
    <t>ammonia_amm-tech</t>
  </si>
  <si>
    <t>chem_chem-tech</t>
  </si>
  <si>
    <t>paper_woodpulp</t>
  </si>
  <si>
    <t>paper_recycled</t>
  </si>
  <si>
    <t>* steel (BCG and VDEh (2013), Enkvist P.A., Klevnäs P., (2018)), cement(http://www.wbcsdcement.org/GNR-2015/index.html, Szabó et al. 2003, Enkvist P.A., Klevnäs P., (2018)), ammonia (Gilbert et al. 2014), paper (Roth et al.(2016), CEPI (2016))</t>
  </si>
  <si>
    <t>https://www.ipcc-nggip.iges.or.jp/public/2006gl/vol2.html</t>
  </si>
  <si>
    <t>Total production in EU [kt]</t>
  </si>
  <si>
    <t>Total process emissions in EU [kt]</t>
  </si>
  <si>
    <t>CO2e emissions [Mt/Mt]*</t>
  </si>
  <si>
    <t>specific process emissions [Mt/Mt]</t>
  </si>
  <si>
    <t>steel</t>
  </si>
  <si>
    <t>non-metallic-minerals</t>
  </si>
  <si>
    <t>chemicals</t>
  </si>
  <si>
    <t>cement</t>
  </si>
  <si>
    <t>[Mt/Mt]</t>
  </si>
  <si>
    <t>p.2.12</t>
  </si>
  <si>
    <t xml:space="preserve">ammonia </t>
  </si>
  <si>
    <t>p3.15 (table 3.1 european average value)</t>
  </si>
  <si>
    <t>steel BF-BOF</t>
  </si>
  <si>
    <t xml:space="preserve">p.4.25 </t>
  </si>
  <si>
    <t>steel_hydrogen-DRI</t>
  </si>
  <si>
    <t>https://www.ipcc-nggip.iges.or.jp/public/2006gl/vol3.html</t>
  </si>
  <si>
    <t>CO2e process emissions [Mt/Mt]</t>
  </si>
  <si>
    <t>1st approach) Process emissions based on assessment of 2006 IPCC Guidelines for National Greenhouse Gas Inventories Volume 3 Industrial Processes and Product Use</t>
  </si>
  <si>
    <t>2nd approach) Calculation of process emissions based on IDEES database</t>
  </si>
  <si>
    <t xml:space="preserve">3rd approach) to calculate the process emissions we apply percentage to the total CO2 emissions per unit of material product </t>
  </si>
  <si>
    <r>
      <t xml:space="preserve">in </t>
    </r>
    <r>
      <rPr>
        <i/>
        <sz val="11"/>
        <color rgb="FFFF0000"/>
        <rFont val="Calibri"/>
        <family val="2"/>
      </rPr>
      <t>red</t>
    </r>
    <r>
      <rPr>
        <i/>
        <sz val="11"/>
        <color rgb="FF7F7F7F"/>
        <rFont val="Calibri"/>
        <family val="2"/>
        <charset val="1"/>
      </rPr>
      <t xml:space="preserve"> the values of process emissions used in the calculations</t>
    </r>
  </si>
  <si>
    <t>Process emissions</t>
  </si>
  <si>
    <t>4th approach) for steel_hisarna the value is based on https://www.tatasteeleurope.com/static_files/Downloads/Corporate/About%20us/hisarna%20factsheet.pdf</t>
  </si>
  <si>
    <t>steel hisarna</t>
  </si>
  <si>
    <t>where it is announced a reduction of carbon emissions by 20% with respect to steel BF-BOF</t>
  </si>
  <si>
    <t>**steel (EEA greenhouse gas ), cement (Cembureau 2013,Szabó et al. 2003), ammonia (ÖGUT estimation), paper (ÖGUT estimation)</t>
  </si>
  <si>
    <r>
      <t>Emission factors</t>
    </r>
    <r>
      <rPr>
        <i/>
        <sz val="11"/>
        <color rgb="FF7F7F7F"/>
        <rFont val="Calibri"/>
        <family val="2"/>
        <charset val="1"/>
      </rPr>
      <t xml:space="preserve"> taken from 2006 IPCC Guidelines for National Greenhouse Gas Inventories Volume 2 Energy Chapter 2 Stationary Combustion</t>
    </r>
    <r>
      <rPr>
        <i/>
        <sz val="11"/>
        <color rgb="FF7F7F7F"/>
        <rFont val="Calibri"/>
        <family val="2"/>
      </rPr>
      <t xml:space="preserve"> (table 2.3)</t>
    </r>
  </si>
  <si>
    <t>electricity</t>
  </si>
  <si>
    <t>coal</t>
  </si>
  <si>
    <t>oil</t>
  </si>
  <si>
    <t>gas</t>
  </si>
  <si>
    <t>biomasssolid</t>
  </si>
  <si>
    <t>biomassliquid</t>
  </si>
  <si>
    <t>biomassgas</t>
  </si>
  <si>
    <t>waste</t>
  </si>
  <si>
    <t>hydrogen</t>
  </si>
  <si>
    <t>emissions calculated in the energy supply module</t>
  </si>
  <si>
    <t>CO2 Mt/Twh</t>
  </si>
  <si>
    <t>CH4 Mt/Twh</t>
  </si>
  <si>
    <t>N2O Mt/Twh</t>
  </si>
  <si>
    <t>emission factors will be provided by the agriculture module</t>
  </si>
  <si>
    <t>Emission factors of fuel combustion</t>
  </si>
  <si>
    <t>table 2.3, average of municipal waste (biomass and non biomass) and industrial waste</t>
  </si>
  <si>
    <t>table 2.3, natural gas</t>
  </si>
  <si>
    <t xml:space="preserve">table 2.3, average of gas/diesel oil, fuel oil and petroleum coke (which are the most used in industry in EU28 according to Energy Balance 2015) </t>
  </si>
  <si>
    <t xml:space="preserve">table 2.3, average of other bituminous coal and coke oven coke (which are the most used in industry in EU28 according to Energy Balance 2015) </t>
  </si>
  <si>
    <t>Specific emissions for energy carrier, process emissions for technology</t>
  </si>
  <si>
    <t xml:space="preserve">See Production and Manufacturing content document </t>
  </si>
  <si>
    <t>Emission intensity for transport equipment from IDEES 2018</t>
  </si>
  <si>
    <t>Emission intensity for food, beverages and tobacco from IDEES 2018</t>
  </si>
  <si>
    <t>Emission intensity for textiles and leather from IDEES 2018</t>
  </si>
  <si>
    <t>Emission intensity for machinery equipment from IDEES 2019</t>
  </si>
  <si>
    <t>Emission intensity for wood and wood products from IDEES 2020</t>
  </si>
  <si>
    <t>Emission intensity for other industries from IDEES 2021</t>
  </si>
  <si>
    <t>copper</t>
  </si>
  <si>
    <t>Nilsson et al (2017): A review of the carbon footprint of Cu and Zn production from primary and secondary uses, Minerals 2017, 7, p168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</si>
</sst>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4" formatCode="0.000"/>
    <numFmt numFmtId="165" formatCode="0.0000000"/>
  </numFmts>
  <fonts count="16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0"/>
      <color rgb="FF000000"/>
      <name val="Calibri"/>
      <family val="2"/>
      <charset val="1"/>
    </font>
    <font>
      <b/>
      <sz val="10"/>
      <color rgb="FFFFFFFF"/>
      <name val="Calibri"/>
      <family val="2"/>
      <charset val="1"/>
    </font>
    <font>
      <i/>
      <sz val="10"/>
      <color rgb="FF7F7F7F"/>
      <name val="Calibri"/>
      <family val="2"/>
      <charset val="1"/>
    </font>
    <font>
      <i/>
      <sz val="11"/>
      <color rgb="FF7F7F7F"/>
      <name val="Calibri"/>
      <family val="2"/>
      <charset val="1"/>
    </font>
    <font>
      <u/>
      <sz val="11"/>
      <color rgb="FF0563C1"/>
      <name val="Calibri"/>
      <family val="2"/>
      <charset val="1"/>
    </font>
    <font>
      <sz val="11"/>
      <color rgb="FF000000"/>
      <name val="Calibri"/>
      <family val="2"/>
      <charset val="1"/>
    </font>
    <font>
      <u/>
      <sz val="11"/>
      <color theme="10"/>
      <name val="Calibri"/>
      <family val="2"/>
      <scheme val="minor"/>
    </font>
    <font>
      <sz val="10"/>
      <name val="Arial"/>
      <family val="2"/>
      <charset val="161"/>
    </font>
    <font>
      <sz val="10"/>
      <name val="Arial"/>
      <family val="2"/>
    </font>
    <font>
      <b/>
      <i/>
      <sz val="11"/>
      <color rgb="FFFF0000"/>
      <name val="Calibri"/>
      <family val="2"/>
    </font>
    <font>
      <i/>
      <sz val="11"/>
      <color rgb="FFFF0000"/>
      <name val="Calibri"/>
      <family val="2"/>
    </font>
    <font>
      <i/>
      <sz val="11"/>
      <color rgb="FF7F7F7F"/>
      <name val="Calibri"/>
      <family val="2"/>
    </font>
    <font>
      <b/>
      <i/>
      <u/>
      <sz val="11"/>
      <color rgb="FF7F7F7F"/>
      <name val="Calibri"/>
      <family val="2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08080"/>
        <bgColor rgb="FF7F7F7F"/>
      </patternFill>
    </fill>
  </fills>
  <borders count="5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2">
    <xf numFmtId="0" fontId="0" fillId="0" borderId="0"/>
    <xf numFmtId="0" fontId="6" fillId="0" borderId="0" applyBorder="0" applyProtection="0"/>
    <xf numFmtId="0" fontId="5" fillId="0" borderId="0" applyBorder="0" applyProtection="0"/>
    <xf numFmtId="9" fontId="7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8" fillId="0" borderId="0" applyNumberFormat="0" applyFill="0" applyBorder="0" applyAlignment="0" applyProtection="0"/>
    <xf numFmtId="43" fontId="1" fillId="0" borderId="0" applyFont="0" applyFill="0" applyBorder="0" applyAlignment="0" applyProtection="0"/>
    <xf numFmtId="0" fontId="9" fillId="0" borderId="0"/>
    <xf numFmtId="0" fontId="10" fillId="0" borderId="0"/>
    <xf numFmtId="9" fontId="9" fillId="0" borderId="0" applyFont="0" applyFill="0" applyBorder="0" applyAlignment="0" applyProtection="0"/>
    <xf numFmtId="9" fontId="10" fillId="0" borderId="0" applyFont="0" applyFill="0" applyBorder="0" applyAlignment="0" applyProtection="0"/>
  </cellStyleXfs>
  <cellXfs count="28">
    <xf numFmtId="0" fontId="0" fillId="0" borderId="0" xfId="0"/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3" fillId="2" borderId="0" xfId="0" applyFont="1" applyFill="1" applyAlignment="1" applyProtection="1">
      <alignment horizontal="right"/>
    </xf>
    <xf numFmtId="0" fontId="3" fillId="2" borderId="1" xfId="0" applyFont="1" applyFill="1" applyBorder="1" applyAlignment="1" applyProtection="1">
      <alignment horizontal="left"/>
    </xf>
    <xf numFmtId="1" fontId="0" fillId="0" borderId="0" xfId="0" applyNumberFormat="1"/>
    <xf numFmtId="0" fontId="2" fillId="0" borderId="2" xfId="0" applyFont="1" applyBorder="1" applyAlignment="1" applyProtection="1">
      <alignment horizontal="right"/>
    </xf>
    <xf numFmtId="0" fontId="4" fillId="0" borderId="3" xfId="2" applyFont="1" applyBorder="1" applyAlignment="1" applyProtection="1">
      <alignment horizontal="left"/>
    </xf>
    <xf numFmtId="0" fontId="2" fillId="0" borderId="4" xfId="0" applyFont="1" applyBorder="1" applyAlignment="1" applyProtection="1">
      <alignment horizontal="right"/>
    </xf>
    <xf numFmtId="14" fontId="4" fillId="0" borderId="3" xfId="2" applyNumberFormat="1" applyFont="1" applyBorder="1" applyAlignment="1" applyProtection="1">
      <alignment horizontal="left"/>
    </xf>
    <xf numFmtId="0" fontId="6" fillId="0" borderId="3" xfId="1" applyFont="1" applyBorder="1" applyAlignment="1" applyProtection="1">
      <alignment horizontal="left"/>
    </xf>
    <xf numFmtId="0" fontId="5" fillId="0" borderId="0" xfId="2" applyFont="1" applyBorder="1" applyAlignment="1" applyProtection="1"/>
    <xf numFmtId="0" fontId="5" fillId="0" borderId="0" xfId="2" applyFont="1" applyFill="1" applyBorder="1" applyAlignment="1" applyProtection="1"/>
    <xf numFmtId="9" fontId="0" fillId="0" borderId="0" xfId="3" applyFont="1"/>
    <xf numFmtId="2" fontId="5" fillId="0" borderId="0" xfId="2" applyNumberFormat="1" applyFont="1" applyBorder="1" applyAlignment="1" applyProtection="1"/>
    <xf numFmtId="9" fontId="5" fillId="0" borderId="0" xfId="3" applyFont="1" applyBorder="1" applyAlignment="1" applyProtection="1"/>
    <xf numFmtId="0" fontId="11" fillId="0" borderId="0" xfId="2" applyFont="1" applyBorder="1" applyAlignment="1" applyProtection="1"/>
    <xf numFmtId="2" fontId="11" fillId="0" borderId="0" xfId="2" applyNumberFormat="1" applyFont="1" applyBorder="1" applyAlignment="1" applyProtection="1"/>
    <xf numFmtId="0" fontId="13" fillId="0" borderId="0" xfId="2" applyFont="1" applyBorder="1" applyAlignment="1" applyProtection="1"/>
    <xf numFmtId="0" fontId="14" fillId="0" borderId="0" xfId="2" applyFont="1" applyFill="1" applyBorder="1" applyAlignment="1" applyProtection="1">
      <alignment wrapText="1"/>
    </xf>
    <xf numFmtId="0" fontId="6" fillId="0" borderId="0" xfId="1" applyBorder="1" applyProtection="1"/>
    <xf numFmtId="49" fontId="0" fillId="0" borderId="0" xfId="0" applyNumberFormat="1" applyFont="1" applyBorder="1"/>
    <xf numFmtId="49" fontId="0" fillId="0" borderId="0" xfId="0" applyNumberFormat="1" applyFont="1"/>
    <xf numFmtId="164" fontId="15" fillId="0" borderId="0" xfId="0" applyNumberFormat="1" applyFont="1" applyBorder="1" applyAlignment="1">
      <alignment vertical="center"/>
    </xf>
    <xf numFmtId="164" fontId="0" fillId="0" borderId="0" xfId="0" applyNumberFormat="1"/>
    <xf numFmtId="164" fontId="15" fillId="0" borderId="0" xfId="0" applyNumberFormat="1" applyFont="1" applyFill="1" applyBorder="1" applyAlignment="1">
      <alignment vertical="center"/>
    </xf>
    <xf numFmtId="0" fontId="14" fillId="0" borderId="0" xfId="2" applyFont="1" applyFill="1" applyBorder="1" applyAlignment="1" applyProtection="1">
      <alignment horizontal="left"/>
    </xf>
    <xf numFmtId="165" fontId="13" fillId="0" borderId="0" xfId="2" applyNumberFormat="1" applyFont="1" applyBorder="1" applyAlignment="1" applyProtection="1"/>
  </cellXfs>
  <cellStyles count="12">
    <cellStyle name="Comma 2" xfId="7"/>
    <cellStyle name="Erklärender Text" xfId="2" builtinId="53" customBuiltin="1"/>
    <cellStyle name="Hyperlink 2" xfId="6"/>
    <cellStyle name="Link" xfId="1" builtinId="8"/>
    <cellStyle name="Normal 2" xfId="8"/>
    <cellStyle name="Normal 3" xfId="9"/>
    <cellStyle name="Percent 2" xfId="10"/>
    <cellStyle name="Percent 3" xfId="11"/>
    <cellStyle name="Prozent" xfId="3" builtinId="5"/>
    <cellStyle name="Prozent 2" xfId="5"/>
    <cellStyle name="Standard" xfId="0" builtinId="0"/>
    <cellStyle name="Standard 2" xfId="4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7F7F7F"/>
      <rgbColor rgb="FF003366"/>
      <rgbColor rgb="FF339966"/>
      <rgbColor rgb="FF003300"/>
      <rgbColor rgb="FF333300"/>
      <rgbColor rgb="FF993300"/>
      <rgbColor rgb="FF993366"/>
      <rgbColor rgb="FF333399"/>
      <rgbColor rgb="FF3F3F3F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stefania.tron@oegut.at" TargetMode="External"/><Relationship Id="rId1" Type="http://schemas.openxmlformats.org/officeDocument/2006/relationships/hyperlink" Target="http://www.oegut.at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ipcc-nggip.iges.or.jp/public/2006gl/vol3.html" TargetMode="External"/><Relationship Id="rId1" Type="http://schemas.openxmlformats.org/officeDocument/2006/relationships/hyperlink" Target="https://www.ipcc-nggip.iges.or.jp/public/2006gl/vol2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zoomScaleNormal="100" workbookViewId="0">
      <selection activeCell="B11" sqref="B11"/>
    </sheetView>
  </sheetViews>
  <sheetFormatPr baseColWidth="10" defaultColWidth="9.140625" defaultRowHeight="15" x14ac:dyDescent="0.25"/>
  <cols>
    <col min="1" max="1" width="24.5703125" style="1"/>
    <col min="2" max="2" width="98.28515625" style="2"/>
    <col min="3" max="1025" width="9.42578125"/>
  </cols>
  <sheetData>
    <row r="1" spans="1:11" x14ac:dyDescent="0.25">
      <c r="A1" s="3" t="s">
        <v>0</v>
      </c>
      <c r="B1" s="4" t="s">
        <v>1</v>
      </c>
      <c r="C1" s="5"/>
      <c r="D1" s="5"/>
      <c r="E1" s="5"/>
      <c r="F1" s="5"/>
      <c r="G1" s="5"/>
      <c r="H1" s="5"/>
      <c r="I1" s="5"/>
      <c r="J1" s="5"/>
      <c r="K1" s="5"/>
    </row>
    <row r="2" spans="1:11" x14ac:dyDescent="0.25">
      <c r="A2" s="6" t="s">
        <v>2</v>
      </c>
      <c r="B2" s="7" t="s">
        <v>3</v>
      </c>
    </row>
    <row r="3" spans="1:11" x14ac:dyDescent="0.25">
      <c r="A3" s="8" t="s">
        <v>4</v>
      </c>
      <c r="B3" s="7" t="s">
        <v>94</v>
      </c>
    </row>
    <row r="4" spans="1:11" x14ac:dyDescent="0.25">
      <c r="A4" s="8" t="s">
        <v>5</v>
      </c>
      <c r="B4" s="7" t="s">
        <v>6</v>
      </c>
    </row>
    <row r="5" spans="1:11" x14ac:dyDescent="0.25">
      <c r="A5" s="8" t="s">
        <v>7</v>
      </c>
      <c r="B5" s="7" t="s">
        <v>8</v>
      </c>
    </row>
    <row r="6" spans="1:11" x14ac:dyDescent="0.25">
      <c r="A6" s="8" t="s">
        <v>9</v>
      </c>
      <c r="B6" s="7" t="s">
        <v>6</v>
      </c>
    </row>
    <row r="7" spans="1:11" x14ac:dyDescent="0.25">
      <c r="A7" s="8" t="s">
        <v>10</v>
      </c>
      <c r="B7" s="7" t="s">
        <v>11</v>
      </c>
    </row>
    <row r="8" spans="1:11" x14ac:dyDescent="0.25">
      <c r="A8" s="8" t="s">
        <v>12</v>
      </c>
      <c r="B8" s="7" t="s">
        <v>35</v>
      </c>
    </row>
    <row r="9" spans="1:11" x14ac:dyDescent="0.25">
      <c r="A9" s="8" t="s">
        <v>13</v>
      </c>
      <c r="B9" s="7" t="s">
        <v>6</v>
      </c>
    </row>
    <row r="10" spans="1:11" x14ac:dyDescent="0.25">
      <c r="A10" s="8" t="s">
        <v>14</v>
      </c>
      <c r="B10" s="7" t="s">
        <v>15</v>
      </c>
    </row>
    <row r="11" spans="1:11" x14ac:dyDescent="0.25">
      <c r="A11" s="8" t="s">
        <v>16</v>
      </c>
      <c r="B11" s="7" t="s">
        <v>95</v>
      </c>
    </row>
    <row r="12" spans="1:11" x14ac:dyDescent="0.25">
      <c r="A12" s="8" t="s">
        <v>17</v>
      </c>
      <c r="B12" s="7" t="s">
        <v>6</v>
      </c>
    </row>
    <row r="13" spans="1:11" x14ac:dyDescent="0.25">
      <c r="A13" s="8" t="s">
        <v>18</v>
      </c>
      <c r="B13" s="7" t="s">
        <v>6</v>
      </c>
    </row>
    <row r="14" spans="1:11" x14ac:dyDescent="0.25">
      <c r="A14" s="8" t="s">
        <v>19</v>
      </c>
      <c r="B14" s="9">
        <v>43519</v>
      </c>
    </row>
    <row r="15" spans="1:11" x14ac:dyDescent="0.25">
      <c r="A15" s="8" t="s">
        <v>20</v>
      </c>
      <c r="B15" s="10" t="s">
        <v>21</v>
      </c>
    </row>
    <row r="16" spans="1:11" x14ac:dyDescent="0.25">
      <c r="A16" s="8" t="s">
        <v>22</v>
      </c>
      <c r="B16" s="10" t="s">
        <v>23</v>
      </c>
    </row>
    <row r="17" spans="1:2" x14ac:dyDescent="0.25">
      <c r="A17" s="8" t="s">
        <v>24</v>
      </c>
      <c r="B17" s="7" t="s">
        <v>25</v>
      </c>
    </row>
    <row r="18" spans="1:2" x14ac:dyDescent="0.25">
      <c r="A18" s="8" t="s">
        <v>26</v>
      </c>
      <c r="B18" s="7" t="s">
        <v>6</v>
      </c>
    </row>
    <row r="19" spans="1:2" x14ac:dyDescent="0.25">
      <c r="A19" s="8" t="s">
        <v>27</v>
      </c>
      <c r="B19" s="7" t="s">
        <v>6</v>
      </c>
    </row>
    <row r="20" spans="1:2" x14ac:dyDescent="0.25">
      <c r="A20" s="8" t="s">
        <v>28</v>
      </c>
      <c r="B20" s="7" t="s">
        <v>6</v>
      </c>
    </row>
    <row r="21" spans="1:2" x14ac:dyDescent="0.25">
      <c r="A21" s="8" t="s">
        <v>29</v>
      </c>
      <c r="B21" s="7" t="s">
        <v>30</v>
      </c>
    </row>
  </sheetData>
  <hyperlinks>
    <hyperlink ref="B15" r:id="rId1"/>
    <hyperlink ref="B16" r:id="rId2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7"/>
  <sheetViews>
    <sheetView tabSelected="1" topLeftCell="A16" zoomScaleNormal="100" workbookViewId="0">
      <selection activeCell="E27" sqref="E27"/>
    </sheetView>
  </sheetViews>
  <sheetFormatPr baseColWidth="10" defaultColWidth="9.140625" defaultRowHeight="15" x14ac:dyDescent="0.25"/>
  <cols>
    <col min="1" max="1" width="23.5703125" customWidth="1"/>
    <col min="2" max="2" width="18.85546875" customWidth="1"/>
    <col min="3" max="8" width="21.85546875" customWidth="1"/>
    <col min="9" max="9" width="17.85546875" customWidth="1"/>
    <col min="10" max="10" width="19.28515625" customWidth="1"/>
    <col min="11" max="11" width="18.140625" customWidth="1"/>
    <col min="12" max="1025" width="9.42578125"/>
  </cols>
  <sheetData>
    <row r="1" spans="1:11" x14ac:dyDescent="0.25">
      <c r="A1" s="11" t="s">
        <v>31</v>
      </c>
    </row>
    <row r="2" spans="1:11" x14ac:dyDescent="0.25">
      <c r="A2" s="11" t="s">
        <v>32</v>
      </c>
    </row>
    <row r="3" spans="1:11" x14ac:dyDescent="0.25">
      <c r="A3" s="11" t="s">
        <v>33</v>
      </c>
    </row>
    <row r="4" spans="1:11" x14ac:dyDescent="0.25">
      <c r="A4" s="11" t="s">
        <v>34</v>
      </c>
      <c r="B4" s="11"/>
    </row>
    <row r="6" spans="1:11" ht="16.5" customHeight="1" x14ac:dyDescent="0.25">
      <c r="A6" s="26" t="s">
        <v>89</v>
      </c>
    </row>
    <row r="7" spans="1:11" x14ac:dyDescent="0.25">
      <c r="A7" s="18" t="s">
        <v>74</v>
      </c>
    </row>
    <row r="8" spans="1:11" x14ac:dyDescent="0.25">
      <c r="A8" s="20" t="s">
        <v>47</v>
      </c>
    </row>
    <row r="9" spans="1:11" x14ac:dyDescent="0.25">
      <c r="A9" s="18"/>
      <c r="C9" s="18" t="s">
        <v>85</v>
      </c>
      <c r="D9" s="18" t="s">
        <v>86</v>
      </c>
      <c r="E9" s="18" t="s">
        <v>87</v>
      </c>
      <c r="F9" s="21"/>
      <c r="G9" s="21"/>
      <c r="H9" s="21"/>
      <c r="I9" s="22"/>
      <c r="J9" s="22"/>
    </row>
    <row r="10" spans="1:11" x14ac:dyDescent="0.25">
      <c r="A10" s="18" t="s">
        <v>75</v>
      </c>
      <c r="B10" s="18" t="s">
        <v>84</v>
      </c>
      <c r="C10" s="27">
        <v>0</v>
      </c>
      <c r="D10" s="27">
        <v>0</v>
      </c>
      <c r="E10" s="27">
        <v>0</v>
      </c>
      <c r="F10" s="23"/>
      <c r="G10" s="23"/>
      <c r="H10" s="23"/>
      <c r="I10" s="24"/>
      <c r="J10" s="25"/>
    </row>
    <row r="11" spans="1:11" x14ac:dyDescent="0.25">
      <c r="A11" s="18" t="s">
        <v>76</v>
      </c>
      <c r="B11" s="18" t="s">
        <v>93</v>
      </c>
      <c r="C11" s="27">
        <f>(94600+107000)/2/10^9/0.000277</f>
        <v>0.36389891696750898</v>
      </c>
      <c r="D11" s="27">
        <f>(10+10)/2/10^9/0.000277</f>
        <v>3.6101083032490977E-5</v>
      </c>
      <c r="E11" s="27">
        <f>(1.5+1.5)/2/10^9/0.000277</f>
        <v>5.4151624548736457E-6</v>
      </c>
      <c r="G11" s="21"/>
      <c r="H11" s="23"/>
    </row>
    <row r="12" spans="1:11" x14ac:dyDescent="0.25">
      <c r="A12" s="18" t="s">
        <v>77</v>
      </c>
      <c r="B12" s="18" t="s">
        <v>92</v>
      </c>
      <c r="C12" s="27">
        <f>(74100+77400+97500)/3/10^9/0.000277</f>
        <v>0.29963898916967507</v>
      </c>
      <c r="D12" s="27">
        <f>(3+3+3)/3/10^9/0.000277</f>
        <v>1.0830324909747291E-5</v>
      </c>
      <c r="E12" s="27">
        <f>(0.6+0.6+0.6)/3/10^9/0.000277</f>
        <v>2.1660649819494585E-6</v>
      </c>
      <c r="G12" s="21"/>
      <c r="H12" s="23"/>
      <c r="K12" s="11"/>
    </row>
    <row r="13" spans="1:11" x14ac:dyDescent="0.25">
      <c r="A13" s="18" t="s">
        <v>78</v>
      </c>
      <c r="B13" s="18" t="s">
        <v>91</v>
      </c>
      <c r="C13" s="27">
        <f>(56100)/10^9/0.000277</f>
        <v>0.20252707581227436</v>
      </c>
      <c r="D13" s="27">
        <f>0.3/10^9/0.000277</f>
        <v>1.0830324909747293E-6</v>
      </c>
      <c r="E13" s="27">
        <f>0.03/10^9/0.000277</f>
        <v>1.0830324909747292E-7</v>
      </c>
      <c r="G13" s="21"/>
      <c r="H13" s="23"/>
      <c r="K13" s="11"/>
    </row>
    <row r="14" spans="1:11" x14ac:dyDescent="0.25">
      <c r="A14" s="18" t="s">
        <v>79</v>
      </c>
      <c r="B14" s="18" t="s">
        <v>88</v>
      </c>
      <c r="C14" s="27">
        <v>0</v>
      </c>
      <c r="D14" s="27">
        <v>0</v>
      </c>
      <c r="E14" s="27">
        <v>0</v>
      </c>
      <c r="F14" s="11"/>
      <c r="G14" s="21"/>
      <c r="H14" s="23"/>
      <c r="I14" s="11"/>
      <c r="J14" s="11"/>
      <c r="K14" s="11"/>
    </row>
    <row r="15" spans="1:11" x14ac:dyDescent="0.25">
      <c r="A15" s="18" t="s">
        <v>80</v>
      </c>
      <c r="B15" s="18" t="s">
        <v>88</v>
      </c>
      <c r="C15" s="27">
        <v>0</v>
      </c>
      <c r="D15" s="27">
        <v>0</v>
      </c>
      <c r="E15" s="27">
        <v>0</v>
      </c>
      <c r="F15" s="11"/>
      <c r="G15" s="21"/>
      <c r="H15" s="23"/>
      <c r="I15" s="11"/>
      <c r="J15" s="11"/>
      <c r="K15" s="11"/>
    </row>
    <row r="16" spans="1:11" x14ac:dyDescent="0.25">
      <c r="A16" s="18" t="s">
        <v>81</v>
      </c>
      <c r="B16" s="18" t="s">
        <v>88</v>
      </c>
      <c r="C16" s="27">
        <v>0</v>
      </c>
      <c r="D16" s="27">
        <v>0</v>
      </c>
      <c r="E16" s="27">
        <v>0</v>
      </c>
      <c r="F16" s="11"/>
      <c r="G16" s="21"/>
      <c r="H16" s="23"/>
      <c r="I16" s="11"/>
      <c r="J16" s="11"/>
      <c r="K16" s="11"/>
    </row>
    <row r="17" spans="1:11" x14ac:dyDescent="0.25">
      <c r="A17" s="18" t="s">
        <v>82</v>
      </c>
      <c r="B17" s="18" t="s">
        <v>90</v>
      </c>
      <c r="C17" s="27">
        <f>(91700+143000+100000)/3/10^9/0.000277</f>
        <v>0.40276774969915768</v>
      </c>
      <c r="D17" s="27">
        <f>(30+30+30)/3/10^9/0.000277</f>
        <v>1.0830324909747291E-4</v>
      </c>
      <c r="E17" s="27">
        <f>(4+4+4)/3/10^9/0.000277</f>
        <v>1.4440433212996391E-5</v>
      </c>
      <c r="F17" s="11"/>
      <c r="G17" s="21"/>
      <c r="H17" s="23"/>
      <c r="I17" s="11"/>
      <c r="J17" s="11"/>
      <c r="K17" s="11"/>
    </row>
    <row r="18" spans="1:11" x14ac:dyDescent="0.25">
      <c r="A18" s="18" t="s">
        <v>83</v>
      </c>
      <c r="B18" s="18" t="s">
        <v>84</v>
      </c>
      <c r="C18" s="27">
        <v>0</v>
      </c>
      <c r="D18" s="27">
        <v>0</v>
      </c>
      <c r="E18" s="27">
        <v>0</v>
      </c>
      <c r="F18" s="11"/>
      <c r="G18" s="22"/>
      <c r="H18" s="24"/>
      <c r="I18" s="11"/>
      <c r="J18" s="11"/>
      <c r="K18" s="11"/>
    </row>
    <row r="19" spans="1:11" x14ac:dyDescent="0.25">
      <c r="A19" s="11"/>
      <c r="G19" s="21"/>
      <c r="H19" s="23"/>
    </row>
    <row r="20" spans="1:11" x14ac:dyDescent="0.25">
      <c r="A20" s="19" t="s">
        <v>69</v>
      </c>
      <c r="G20" s="21"/>
      <c r="H20" s="23"/>
      <c r="K20" s="11"/>
    </row>
    <row r="21" spans="1:11" x14ac:dyDescent="0.25">
      <c r="A21" s="12" t="s">
        <v>65</v>
      </c>
      <c r="G21" s="21"/>
      <c r="H21" s="23"/>
      <c r="K21" s="11"/>
    </row>
    <row r="22" spans="1:11" x14ac:dyDescent="0.25">
      <c r="A22" s="20" t="s">
        <v>63</v>
      </c>
      <c r="B22" s="11"/>
      <c r="C22" s="11"/>
      <c r="D22" s="11"/>
      <c r="E22" s="11"/>
      <c r="F22" s="11"/>
      <c r="G22" s="21"/>
      <c r="H22" s="23"/>
      <c r="I22" s="11"/>
      <c r="J22" s="11"/>
      <c r="K22" s="11"/>
    </row>
    <row r="23" spans="1:11" x14ac:dyDescent="0.25">
      <c r="A23" s="11"/>
      <c r="B23" s="11"/>
      <c r="C23" s="11"/>
      <c r="D23" s="11"/>
      <c r="E23" s="11"/>
      <c r="F23" s="11"/>
      <c r="G23" s="21"/>
      <c r="H23" s="23"/>
      <c r="I23" s="11"/>
      <c r="J23" s="11"/>
      <c r="K23" s="11"/>
    </row>
    <row r="24" spans="1:11" x14ac:dyDescent="0.25">
      <c r="A24" s="11" t="s">
        <v>60</v>
      </c>
      <c r="B24" s="16">
        <v>1.46</v>
      </c>
      <c r="C24" s="11" t="s">
        <v>56</v>
      </c>
      <c r="D24" s="11" t="s">
        <v>61</v>
      </c>
      <c r="E24" s="11"/>
      <c r="F24" s="11"/>
      <c r="G24" s="21"/>
      <c r="H24" s="23"/>
      <c r="I24" s="11"/>
      <c r="J24" s="11"/>
      <c r="K24" s="11"/>
    </row>
    <row r="25" spans="1:11" x14ac:dyDescent="0.25">
      <c r="A25" s="11" t="s">
        <v>37</v>
      </c>
      <c r="B25" s="16">
        <v>0.08</v>
      </c>
      <c r="C25" s="11" t="s">
        <v>56</v>
      </c>
      <c r="D25" s="11" t="s">
        <v>61</v>
      </c>
      <c r="E25" s="11"/>
      <c r="F25" s="11"/>
      <c r="G25" s="21"/>
      <c r="H25" s="23"/>
      <c r="I25" s="11"/>
      <c r="J25" s="11"/>
      <c r="K25" s="11"/>
    </row>
    <row r="26" spans="1:11" x14ac:dyDescent="0.25">
      <c r="A26" s="11" t="s">
        <v>62</v>
      </c>
      <c r="B26" s="16">
        <v>0.7</v>
      </c>
      <c r="C26" s="11" t="s">
        <v>56</v>
      </c>
      <c r="D26" s="11" t="s">
        <v>61</v>
      </c>
      <c r="E26" s="11"/>
      <c r="F26" s="11"/>
      <c r="G26" s="22"/>
      <c r="H26" s="24"/>
      <c r="I26" s="11"/>
      <c r="J26" s="11"/>
      <c r="K26" s="11"/>
    </row>
    <row r="27" spans="1:11" x14ac:dyDescent="0.25">
      <c r="A27" s="11" t="s">
        <v>102</v>
      </c>
      <c r="B27" s="16">
        <v>2.1</v>
      </c>
      <c r="C27" s="11" t="s">
        <v>56</v>
      </c>
      <c r="D27" s="11" t="s">
        <v>103</v>
      </c>
      <c r="E27" s="11"/>
      <c r="F27" s="11"/>
      <c r="G27" s="22"/>
      <c r="H27" s="24"/>
      <c r="I27" s="11"/>
      <c r="J27" s="11"/>
      <c r="K27" s="11"/>
    </row>
    <row r="28" spans="1:11" x14ac:dyDescent="0.25">
      <c r="A28" s="11" t="s">
        <v>55</v>
      </c>
      <c r="B28" s="16">
        <v>0.52</v>
      </c>
      <c r="C28" s="11" t="s">
        <v>56</v>
      </c>
      <c r="D28" s="11" t="s">
        <v>57</v>
      </c>
      <c r="E28" s="11"/>
      <c r="F28" s="11"/>
      <c r="G28" s="22"/>
      <c r="H28" s="25"/>
      <c r="I28" s="11"/>
      <c r="J28" s="11"/>
      <c r="K28" s="11"/>
    </row>
    <row r="29" spans="1:11" x14ac:dyDescent="0.25">
      <c r="A29" s="11" t="s">
        <v>58</v>
      </c>
      <c r="B29" s="16">
        <v>2.1</v>
      </c>
      <c r="C29" s="11" t="s">
        <v>56</v>
      </c>
      <c r="D29" s="11" t="s">
        <v>59</v>
      </c>
      <c r="E29" s="11"/>
      <c r="F29" s="11"/>
      <c r="G29" s="11"/>
      <c r="H29" s="11"/>
      <c r="I29" s="11"/>
      <c r="J29" s="11"/>
      <c r="K29" s="11"/>
    </row>
    <row r="30" spans="1:11" x14ac:dyDescent="0.25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</row>
    <row r="31" spans="1:11" x14ac:dyDescent="0.25">
      <c r="A31" s="11" t="s">
        <v>66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</row>
    <row r="32" spans="1:11" s="13" customFormat="1" x14ac:dyDescent="0.25">
      <c r="A32" s="11"/>
      <c r="B32" s="11" t="s">
        <v>52</v>
      </c>
      <c r="C32" s="11" t="s">
        <v>53</v>
      </c>
      <c r="D32" s="11" t="s">
        <v>54</v>
      </c>
      <c r="E32" s="11"/>
      <c r="F32" s="11"/>
      <c r="G32" s="11"/>
      <c r="H32" s="11"/>
      <c r="I32" s="11"/>
      <c r="J32" s="11"/>
      <c r="K32" s="11"/>
    </row>
    <row r="33" spans="1:11" x14ac:dyDescent="0.25">
      <c r="A33" s="11" t="s">
        <v>48</v>
      </c>
      <c r="B33" s="11">
        <v>166685.29999999999</v>
      </c>
      <c r="C33" s="11">
        <f>172707.4+333410.4+40924.9</f>
        <v>547042.70000000007</v>
      </c>
      <c r="D33" s="11">
        <f>86440.6+23732.1+2911.2</f>
        <v>113083.90000000001</v>
      </c>
      <c r="E33" s="11"/>
      <c r="F33" s="11"/>
      <c r="G33" s="11"/>
      <c r="H33" s="11"/>
      <c r="I33" s="11"/>
      <c r="J33" s="11"/>
      <c r="K33" s="11"/>
    </row>
    <row r="34" spans="1:11" x14ac:dyDescent="0.25">
      <c r="A34" s="11" t="s">
        <v>49</v>
      </c>
      <c r="B34" s="11">
        <v>23647.5</v>
      </c>
      <c r="C34" s="11">
        <v>108442.1</v>
      </c>
      <c r="D34" s="11">
        <v>51275.1</v>
      </c>
      <c r="E34" s="11"/>
      <c r="F34" s="11"/>
      <c r="G34" s="11"/>
      <c r="H34" s="11"/>
      <c r="I34" s="11"/>
      <c r="J34" s="11"/>
      <c r="K34" s="11"/>
    </row>
    <row r="35" spans="1:11" x14ac:dyDescent="0.25">
      <c r="A35" s="11" t="s">
        <v>51</v>
      </c>
      <c r="B35" s="14">
        <f>B34/B33</f>
        <v>0.14186913903025641</v>
      </c>
      <c r="C35" s="14">
        <f>C34/C33</f>
        <v>0.19823333717824951</v>
      </c>
      <c r="D35" s="17">
        <f>D34/D33</f>
        <v>0.45342528865735965</v>
      </c>
      <c r="E35" s="11"/>
      <c r="F35" s="11"/>
      <c r="G35" s="11"/>
      <c r="H35" s="11"/>
      <c r="I35" s="11"/>
      <c r="J35" s="11"/>
      <c r="K35" s="11"/>
    </row>
    <row r="36" spans="1:11" x14ac:dyDescent="0.25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 t="s">
        <v>45</v>
      </c>
    </row>
    <row r="37" spans="1:11" x14ac:dyDescent="0.25">
      <c r="A37" s="11" t="s">
        <v>67</v>
      </c>
      <c r="B37" s="11"/>
      <c r="C37" s="11"/>
      <c r="D37" s="11"/>
      <c r="E37" s="11"/>
      <c r="F37" s="11"/>
      <c r="G37" s="11"/>
      <c r="H37" s="11"/>
      <c r="I37" s="11"/>
      <c r="J37" s="11"/>
      <c r="K37" s="11">
        <f>J39-0.09</f>
        <v>0.26</v>
      </c>
    </row>
    <row r="38" spans="1:11" x14ac:dyDescent="0.25">
      <c r="A38" s="11"/>
      <c r="B38" s="11" t="s">
        <v>36</v>
      </c>
      <c r="C38" s="11" t="s">
        <v>37</v>
      </c>
      <c r="D38" s="11" t="s">
        <v>62</v>
      </c>
      <c r="E38" s="11" t="s">
        <v>38</v>
      </c>
      <c r="F38" s="11" t="s">
        <v>39</v>
      </c>
      <c r="G38" s="11" t="s">
        <v>40</v>
      </c>
      <c r="H38" s="11" t="s">
        <v>42</v>
      </c>
      <c r="I38" s="11" t="s">
        <v>43</v>
      </c>
      <c r="J38" s="11" t="s">
        <v>44</v>
      </c>
      <c r="K38" s="15">
        <v>0</v>
      </c>
    </row>
    <row r="39" spans="1:11" x14ac:dyDescent="0.25">
      <c r="A39" s="11" t="s">
        <v>50</v>
      </c>
      <c r="B39" s="11">
        <v>1.9</v>
      </c>
      <c r="C39" s="11">
        <v>0.45</v>
      </c>
      <c r="D39" s="11">
        <v>1.2</v>
      </c>
      <c r="E39" s="11">
        <v>0.8</v>
      </c>
      <c r="F39" s="11">
        <v>1</v>
      </c>
      <c r="G39" s="11">
        <f>(E39+F39)/2*20%</f>
        <v>0.18000000000000002</v>
      </c>
      <c r="H39" s="11">
        <v>1.6</v>
      </c>
      <c r="I39" s="11"/>
      <c r="J39" s="11">
        <v>0.35</v>
      </c>
      <c r="K39" s="16">
        <f>K37*K38</f>
        <v>0</v>
      </c>
    </row>
    <row r="40" spans="1:11" x14ac:dyDescent="0.25">
      <c r="A40" s="11" t="s">
        <v>41</v>
      </c>
      <c r="B40" s="15">
        <f>65/(103+65)</f>
        <v>0.38690476190476192</v>
      </c>
      <c r="C40" s="15">
        <v>0.2</v>
      </c>
      <c r="D40" s="15">
        <v>0.2</v>
      </c>
      <c r="E40" s="15">
        <v>0.6</v>
      </c>
      <c r="F40" s="15">
        <v>0.6</v>
      </c>
      <c r="G40" s="15">
        <v>0.1</v>
      </c>
      <c r="H40" s="15">
        <v>0.7</v>
      </c>
      <c r="I40" s="15"/>
      <c r="J40" s="15">
        <v>0</v>
      </c>
      <c r="K40" s="11"/>
    </row>
    <row r="41" spans="1:11" x14ac:dyDescent="0.25">
      <c r="A41" s="11" t="s">
        <v>64</v>
      </c>
      <c r="B41" s="11">
        <f>B39*B40</f>
        <v>0.73511904761904756</v>
      </c>
      <c r="C41" s="11">
        <f>C39*C40</f>
        <v>9.0000000000000011E-2</v>
      </c>
      <c r="D41" s="11">
        <f>D39*D40</f>
        <v>0.24</v>
      </c>
      <c r="E41" s="11">
        <f>E39*E40</f>
        <v>0.48</v>
      </c>
      <c r="F41" s="11">
        <f t="shared" ref="F41:H41" si="0">F39*F40</f>
        <v>0.6</v>
      </c>
      <c r="G41" s="16">
        <f t="shared" si="0"/>
        <v>1.8000000000000002E-2</v>
      </c>
      <c r="H41" s="11">
        <f t="shared" si="0"/>
        <v>1.1199999999999999</v>
      </c>
      <c r="I41" s="11"/>
      <c r="J41" s="16">
        <f>J39*J40</f>
        <v>0</v>
      </c>
      <c r="K41" s="11"/>
    </row>
    <row r="42" spans="1:11" x14ac:dyDescent="0.25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</row>
    <row r="43" spans="1:11" x14ac:dyDescent="0.25">
      <c r="A43" s="11" t="s">
        <v>46</v>
      </c>
      <c r="B43" s="11"/>
      <c r="C43" s="11"/>
      <c r="D43" s="11"/>
      <c r="E43" s="11"/>
      <c r="F43" s="11"/>
      <c r="G43" s="11"/>
      <c r="H43" s="11"/>
      <c r="I43" s="11"/>
      <c r="J43" s="11"/>
      <c r="K43" s="11"/>
    </row>
    <row r="44" spans="1:11" x14ac:dyDescent="0.25">
      <c r="A44" s="11" t="s">
        <v>73</v>
      </c>
      <c r="B44" s="11"/>
      <c r="C44" s="11"/>
      <c r="D44" s="11"/>
      <c r="E44" s="11"/>
      <c r="F44" s="11"/>
      <c r="G44" s="11"/>
      <c r="H44" s="11"/>
      <c r="I44" s="11"/>
      <c r="J44" s="11"/>
      <c r="K44" s="11"/>
    </row>
    <row r="45" spans="1:11" x14ac:dyDescent="0.2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</row>
    <row r="46" spans="1:11" x14ac:dyDescent="0.25">
      <c r="A46" s="11" t="s">
        <v>70</v>
      </c>
      <c r="B46" s="11"/>
      <c r="C46" s="11"/>
      <c r="D46" s="11"/>
      <c r="E46" s="11"/>
      <c r="F46" s="11"/>
      <c r="G46" s="11"/>
      <c r="H46" s="11"/>
      <c r="I46" s="11"/>
      <c r="J46" s="11"/>
      <c r="K46" s="11"/>
    </row>
    <row r="47" spans="1:11" x14ac:dyDescent="0.25">
      <c r="A47" s="11" t="s">
        <v>72</v>
      </c>
      <c r="B47" s="11"/>
      <c r="C47" s="11"/>
      <c r="D47" s="11"/>
      <c r="E47" s="11"/>
      <c r="F47" s="11"/>
      <c r="G47" s="11"/>
      <c r="H47" s="11"/>
      <c r="I47" s="11"/>
      <c r="J47" s="11"/>
      <c r="K47" s="11"/>
    </row>
    <row r="48" spans="1:11" x14ac:dyDescent="0.25">
      <c r="A48" s="11" t="s">
        <v>71</v>
      </c>
      <c r="B48" s="17">
        <f>B24*0.8</f>
        <v>1.1679999999999999</v>
      </c>
      <c r="C48" s="11" t="s">
        <v>56</v>
      </c>
      <c r="D48" s="11"/>
      <c r="E48" s="11"/>
      <c r="F48" s="11"/>
      <c r="G48" s="11"/>
      <c r="H48" s="11"/>
      <c r="I48" s="11"/>
      <c r="J48" s="11"/>
      <c r="K48" s="11"/>
    </row>
    <row r="49" spans="1:11" x14ac:dyDescent="0.25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</row>
    <row r="50" spans="1:11" x14ac:dyDescent="0.25">
      <c r="A50" s="12" t="s">
        <v>96</v>
      </c>
      <c r="B50" s="11"/>
      <c r="C50" s="11"/>
      <c r="D50" s="16">
        <v>0</v>
      </c>
      <c r="E50" s="11"/>
      <c r="F50" s="11"/>
      <c r="G50" s="11"/>
      <c r="H50" s="11"/>
      <c r="I50" s="11"/>
      <c r="J50" s="11"/>
      <c r="K50" s="11"/>
    </row>
    <row r="51" spans="1:11" x14ac:dyDescent="0.25">
      <c r="A51" s="12" t="s">
        <v>97</v>
      </c>
      <c r="B51" s="11"/>
      <c r="C51" s="11"/>
      <c r="D51" s="16">
        <v>0</v>
      </c>
      <c r="E51" s="11"/>
      <c r="F51" s="11"/>
      <c r="G51" s="11"/>
      <c r="H51" s="11"/>
      <c r="I51" s="11"/>
      <c r="J51" s="11"/>
    </row>
    <row r="52" spans="1:11" x14ac:dyDescent="0.25">
      <c r="A52" s="12" t="s">
        <v>98</v>
      </c>
      <c r="B52" s="11"/>
      <c r="C52" s="11"/>
      <c r="D52" s="16">
        <v>0</v>
      </c>
      <c r="E52" s="11"/>
      <c r="F52" s="11"/>
      <c r="G52" s="11"/>
      <c r="H52" s="11"/>
      <c r="I52" s="11"/>
      <c r="J52" s="11"/>
    </row>
    <row r="53" spans="1:11" x14ac:dyDescent="0.25">
      <c r="A53" s="12" t="s">
        <v>99</v>
      </c>
      <c r="B53" s="11"/>
      <c r="C53" s="11"/>
      <c r="D53" s="16">
        <v>0</v>
      </c>
    </row>
    <row r="54" spans="1:11" x14ac:dyDescent="0.25">
      <c r="A54" s="12" t="s">
        <v>100</v>
      </c>
      <c r="B54" s="11"/>
      <c r="C54" s="11"/>
      <c r="D54" s="16">
        <v>0</v>
      </c>
    </row>
    <row r="55" spans="1:11" x14ac:dyDescent="0.25">
      <c r="A55" s="12" t="s">
        <v>101</v>
      </c>
      <c r="B55" s="11"/>
      <c r="C55" s="11"/>
      <c r="D55" s="16">
        <v>0</v>
      </c>
    </row>
    <row r="57" spans="1:11" x14ac:dyDescent="0.25">
      <c r="A57" s="11" t="s">
        <v>68</v>
      </c>
    </row>
  </sheetData>
  <hyperlinks>
    <hyperlink ref="A8" r:id="rId1"/>
    <hyperlink ref="A22" r:id="rId2"/>
  </hyperlinks>
  <pageMargins left="0.7" right="0.7" top="0.75" bottom="0.75" header="0.51180555555555496" footer="0.51180555555555496"/>
  <pageSetup paperSize="9" firstPageNumber="0" orientation="portrait" verticalDpi="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metadata</vt:lpstr>
      <vt:lpstr>notes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Vincent</dc:creator>
  <dc:description/>
  <cp:lastModifiedBy>Hannes Warmuth</cp:lastModifiedBy>
  <cp:revision>8</cp:revision>
  <dcterms:created xsi:type="dcterms:W3CDTF">2017-03-15T14:46:58Z</dcterms:created>
  <dcterms:modified xsi:type="dcterms:W3CDTF">2019-04-29T13:19:29Z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