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s.coronel\Downloads\"/>
    </mc:Choice>
  </mc:AlternateContent>
  <bookViews>
    <workbookView xWindow="0" yWindow="0" windowWidth="19200" windowHeight="12885"/>
  </bookViews>
  <sheets>
    <sheet name="Clients" sheetId="10" r:id="rId1"/>
    <sheet name="Formulas" sheetId="11" r:id="rId2"/>
  </sheets>
  <definedNames>
    <definedName name="Deals" localSheetId="1">Formulas!$A$18:$C$21</definedName>
    <definedName name="Deals">Clients!$A$18:$C$21</definedName>
    <definedName name="_xlnm.Print_Area" localSheetId="0">Clients!$H$6:$I$14</definedName>
    <definedName name="_xlnm.Print_Area" localSheetId="1">Formulas!$H$6:$I$14</definedName>
  </definedNames>
  <calcPr calcId="152511"/>
</workbook>
</file>

<file path=xl/calcChain.xml><?xml version="1.0" encoding="utf-8"?>
<calcChain xmlns="http://schemas.openxmlformats.org/spreadsheetml/2006/main">
  <c r="I14" i="11" l="1"/>
  <c r="D14" i="11"/>
  <c r="D13" i="11"/>
  <c r="I13" i="11" s="1"/>
  <c r="D12" i="11"/>
  <c r="I12" i="11" s="1"/>
  <c r="I11" i="11"/>
  <c r="D11" i="11"/>
  <c r="E11" i="11" s="1"/>
  <c r="F11" i="11" s="1"/>
  <c r="G11" i="11" s="1"/>
  <c r="D10" i="11"/>
  <c r="I10" i="11" s="1"/>
  <c r="I9" i="11"/>
  <c r="D9" i="11"/>
  <c r="I8" i="11"/>
  <c r="E8" i="11"/>
  <c r="F8" i="11" s="1"/>
  <c r="G8" i="11" s="1"/>
  <c r="D8" i="11"/>
  <c r="D7" i="11"/>
  <c r="I7" i="11" s="1"/>
  <c r="B2" i="11"/>
  <c r="D8" i="10"/>
  <c r="E8" i="10" s="1"/>
  <c r="D9" i="10"/>
  <c r="I9" i="10" s="1"/>
  <c r="D10" i="10"/>
  <c r="D11" i="10"/>
  <c r="I11" i="10" s="1"/>
  <c r="D12" i="10"/>
  <c r="D13" i="10"/>
  <c r="I13" i="10" s="1"/>
  <c r="D14" i="10"/>
  <c r="I14" i="10" s="1"/>
  <c r="D7" i="10"/>
  <c r="E7" i="10" s="1"/>
  <c r="B2" i="10"/>
  <c r="D15" i="11" l="1"/>
  <c r="E7" i="11"/>
  <c r="E13" i="11"/>
  <c r="F13" i="11" s="1"/>
  <c r="G13" i="11" s="1"/>
  <c r="E10" i="11"/>
  <c r="F10" i="11" s="1"/>
  <c r="G10" i="11" s="1"/>
  <c r="E12" i="11"/>
  <c r="E9" i="11"/>
  <c r="F9" i="11" s="1"/>
  <c r="G9" i="11" s="1"/>
  <c r="F12" i="11"/>
  <c r="G12" i="11" s="1"/>
  <c r="E14" i="11"/>
  <c r="F14" i="11" s="1"/>
  <c r="G14" i="11" s="1"/>
  <c r="F8" i="10"/>
  <c r="G8" i="10" s="1"/>
  <c r="E14" i="10"/>
  <c r="F14" i="10" s="1"/>
  <c r="G14" i="10" s="1"/>
  <c r="E13" i="10"/>
  <c r="F13" i="10" s="1"/>
  <c r="G13" i="10" s="1"/>
  <c r="I8" i="10"/>
  <c r="E12" i="10"/>
  <c r="F12" i="10" s="1"/>
  <c r="G12" i="10" s="1"/>
  <c r="I12" i="10"/>
  <c r="E10" i="10"/>
  <c r="F10" i="10" s="1"/>
  <c r="G10" i="10" s="1"/>
  <c r="I10" i="10"/>
  <c r="E9" i="10"/>
  <c r="F9" i="10" s="1"/>
  <c r="G9" i="10" s="1"/>
  <c r="E11" i="10"/>
  <c r="F11" i="10" s="1"/>
  <c r="G11" i="10" s="1"/>
  <c r="F7" i="10"/>
  <c r="G7" i="10" s="1"/>
  <c r="I7" i="10"/>
  <c r="D15" i="10"/>
  <c r="E15" i="11" l="1"/>
  <c r="F7" i="11"/>
  <c r="F15" i="10"/>
  <c r="E15" i="10"/>
  <c r="G7" i="11" l="1"/>
  <c r="F15" i="11"/>
  <c r="G20" i="10"/>
  <c r="G18" i="10"/>
  <c r="G19" i="10"/>
  <c r="G20" i="11" l="1"/>
  <c r="G19" i="11"/>
  <c r="G18" i="11"/>
</calcChain>
</file>

<file path=xl/sharedStrings.xml><?xml version="1.0" encoding="utf-8"?>
<sst xmlns="http://schemas.openxmlformats.org/spreadsheetml/2006/main" count="98" uniqueCount="35">
  <si>
    <t>Down Payment</t>
  </si>
  <si>
    <t>Balance</t>
  </si>
  <si>
    <t>Summary Statistics</t>
  </si>
  <si>
    <t>Date Prepared:</t>
  </si>
  <si>
    <t>Totals:</t>
  </si>
  <si>
    <t>Last Name</t>
  </si>
  <si>
    <t>Nelson</t>
  </si>
  <si>
    <t>Saxer</t>
  </si>
  <si>
    <t>Salinas</t>
  </si>
  <si>
    <t>Crockett</t>
  </si>
  <si>
    <t>Interest Rate:</t>
  </si>
  <si>
    <t>Car Type</t>
  </si>
  <si>
    <t>Car Cost</t>
  </si>
  <si>
    <t>Small</t>
  </si>
  <si>
    <t>Midsize</t>
  </si>
  <si>
    <t>Economy</t>
  </si>
  <si>
    <t>Loan Term</t>
  </si>
  <si>
    <t>Smith</t>
  </si>
  <si>
    <t>Tranette</t>
  </si>
  <si>
    <t>Burch</t>
  </si>
  <si>
    <t>Payments per year</t>
  </si>
  <si>
    <t>Monthly Payment</t>
  </si>
  <si>
    <t>Commission</t>
  </si>
  <si>
    <t>Commission Rate</t>
  </si>
  <si>
    <t>Lowest Monthly Payment</t>
  </si>
  <si>
    <t>Average Monthly Payment:</t>
  </si>
  <si>
    <t>Maximum Monthly Payment:</t>
  </si>
  <si>
    <t>Mike</t>
  </si>
  <si>
    <t>John</t>
  </si>
  <si>
    <t>Sharla</t>
  </si>
  <si>
    <t>Tim</t>
  </si>
  <si>
    <t>Tim's Used Cars -Spring Deals</t>
  </si>
  <si>
    <t>Sales Person</t>
  </si>
  <si>
    <t>Luxury</t>
  </si>
  <si>
    <t>Coronel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</si>
</sst>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#,##0.00"/>
    <numFmt numFmtId="168" formatCode="&quot;$&quot;#,##0"/>
  </numFmts>
  <fonts count="7" x14ac:knownFonts="1">
    <font>
      <sz val="10"/>
      <name val="Arial"/>
    </font>
    <font>
      <sz val="10"/>
      <name val="Arial"/>
      <family val="2"/>
    </font>
    <font>
      <b/>
      <sz val="10"/>
      <color theme="0"/>
      <name val="Cambria"/>
      <family val="1"/>
      <scheme val="major"/>
    </font>
    <font>
      <sz val="22"/>
      <color rgb="FF00206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14" fontId="4" fillId="0" borderId="0" xfId="0" applyNumberFormat="1" applyFont="1"/>
    <xf numFmtId="10" fontId="4" fillId="0" borderId="0" xfId="1" applyNumberFormat="1" applyFont="1"/>
    <xf numFmtId="0" fontId="4" fillId="0" borderId="0" xfId="1" applyNumberFormat="1" applyFont="1"/>
    <xf numFmtId="0" fontId="4" fillId="0" borderId="0" xfId="0" applyFont="1" applyAlignment="1">
      <alignment horizontal="center" vertical="center"/>
    </xf>
    <xf numFmtId="166" fontId="4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1"/>
    </xf>
    <xf numFmtId="168" fontId="4" fillId="0" borderId="0" xfId="0" applyNumberFormat="1" applyFont="1"/>
    <xf numFmtId="10" fontId="4" fillId="0" borderId="0" xfId="0" applyNumberFormat="1" applyFont="1"/>
    <xf numFmtId="0" fontId="5" fillId="0" borderId="0" xfId="0" applyFont="1"/>
    <xf numFmtId="166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21"/>
  <sheetViews>
    <sheetView tabSelected="1" zoomScaleNormal="100" zoomScalePageLayoutView="40" workbookViewId="0">
      <selection activeCell="E26" sqref="E26"/>
    </sheetView>
  </sheetViews>
  <sheetFormatPr defaultRowHeight="12.75" customHeight="1" x14ac:dyDescent="0.2"/>
  <cols>
    <col min="1" max="1" width="17.85546875" style="2" customWidth="1"/>
    <col min="2" max="2" width="12.85546875" style="2" customWidth="1"/>
    <col min="3" max="3" width="16.42578125" style="2" customWidth="1"/>
    <col min="4" max="4" width="11.5703125" style="2" customWidth="1"/>
    <col min="5" max="5" width="11.28515625" style="2" customWidth="1"/>
    <col min="6" max="6" width="12.28515625" style="2" customWidth="1"/>
    <col min="7" max="7" width="12.140625" style="2" customWidth="1"/>
    <col min="8" max="8" width="12.28515625" style="2" customWidth="1"/>
    <col min="9" max="9" width="13.140625" style="2" customWidth="1"/>
    <col min="10" max="10" width="16.28515625" style="2" customWidth="1"/>
    <col min="11" max="13" width="9.140625" style="2"/>
    <col min="14" max="15" width="11.85546875" style="2" bestFit="1" customWidth="1"/>
    <col min="16" max="16384" width="9.140625" style="2"/>
  </cols>
  <sheetData>
    <row r="1" spans="1:16" ht="24" customHeight="1" x14ac:dyDescent="0.35">
      <c r="A1" s="1" t="s">
        <v>31</v>
      </c>
      <c r="B1" s="1"/>
      <c r="C1" s="1"/>
      <c r="D1" s="1"/>
      <c r="E1" s="1"/>
      <c r="F1" s="1"/>
      <c r="G1" s="1"/>
      <c r="H1" s="1"/>
      <c r="I1" s="1"/>
    </row>
    <row r="2" spans="1:16" ht="12.75" customHeight="1" x14ac:dyDescent="0.2">
      <c r="A2" s="10" t="s">
        <v>3</v>
      </c>
      <c r="B2" s="3">
        <f ca="1">TODAY()</f>
        <v>42468</v>
      </c>
    </row>
    <row r="3" spans="1:16" ht="12.75" customHeight="1" x14ac:dyDescent="0.2">
      <c r="A3" s="10" t="s">
        <v>10</v>
      </c>
      <c r="B3" s="4">
        <v>7.9000000000000001E-2</v>
      </c>
    </row>
    <row r="4" spans="1:16" ht="12.75" customHeight="1" x14ac:dyDescent="0.2">
      <c r="A4" s="10" t="s">
        <v>20</v>
      </c>
      <c r="B4" s="5">
        <v>12</v>
      </c>
    </row>
    <row r="5" spans="1:16" ht="12.75" customHeight="1" x14ac:dyDescent="0.2">
      <c r="A5" s="3"/>
      <c r="B5" s="5"/>
    </row>
    <row r="6" spans="1:16" s="9" customFormat="1" ht="25.5" x14ac:dyDescent="0.2">
      <c r="A6" s="8" t="s">
        <v>5</v>
      </c>
      <c r="B6" s="8" t="s">
        <v>11</v>
      </c>
      <c r="C6" s="8" t="s">
        <v>16</v>
      </c>
      <c r="D6" s="8" t="s">
        <v>12</v>
      </c>
      <c r="E6" s="8" t="s">
        <v>0</v>
      </c>
      <c r="F6" s="8" t="s">
        <v>1</v>
      </c>
      <c r="G6" s="8" t="s">
        <v>21</v>
      </c>
      <c r="H6" s="8" t="s">
        <v>32</v>
      </c>
      <c r="I6" s="8" t="s">
        <v>22</v>
      </c>
      <c r="J6"/>
      <c r="K6"/>
      <c r="L6"/>
      <c r="M6"/>
      <c r="N6"/>
      <c r="O6"/>
      <c r="P6"/>
    </row>
    <row r="7" spans="1:16" x14ac:dyDescent="0.2">
      <c r="A7" s="2" t="s">
        <v>6</v>
      </c>
      <c r="B7" s="2" t="s">
        <v>13</v>
      </c>
      <c r="C7" s="6">
        <v>3</v>
      </c>
      <c r="D7" s="7">
        <f>VLOOKUP(B7,Deals,2, FALSE)</f>
        <v>18000</v>
      </c>
      <c r="E7" s="7">
        <f>IF(D7 &gt; 30000,D7*0.03,800)</f>
        <v>800</v>
      </c>
      <c r="F7" s="7">
        <f>D7-E7</f>
        <v>17200</v>
      </c>
      <c r="G7" s="12">
        <f>ABS(PMT($B$3/12,$B$4*C7,F7))</f>
        <v>538.19236853744565</v>
      </c>
      <c r="H7" s="13" t="s">
        <v>27</v>
      </c>
      <c r="I7" s="7">
        <f>VLOOKUP(B7,Deals,3,FALSE)*D7</f>
        <v>630.00000000000011</v>
      </c>
    </row>
    <row r="8" spans="1:16" x14ac:dyDescent="0.2">
      <c r="A8" s="2" t="s">
        <v>17</v>
      </c>
      <c r="B8" s="2" t="s">
        <v>33</v>
      </c>
      <c r="C8" s="6">
        <v>7</v>
      </c>
      <c r="D8" s="7">
        <f>VLOOKUP(B8,Deals,2, FALSE)</f>
        <v>32000</v>
      </c>
      <c r="E8" s="7">
        <f t="shared" ref="E8:E14" si="0">IF(D8 &gt; 30000,D8*0.03,800)</f>
        <v>960</v>
      </c>
      <c r="F8" s="7">
        <f t="shared" ref="F8:F14" si="1">D8-E8</f>
        <v>31040</v>
      </c>
      <c r="G8" s="12">
        <f t="shared" ref="G8:G14" si="2">ABS(PMT($B$3/12,$B$4*C8,F8))</f>
        <v>482.25109016500937</v>
      </c>
      <c r="H8" s="13" t="s">
        <v>28</v>
      </c>
      <c r="I8" s="7">
        <f>VLOOKUP(B8,Deals,3,FALSE)*D8</f>
        <v>1760</v>
      </c>
    </row>
    <row r="9" spans="1:16" x14ac:dyDescent="0.2">
      <c r="A9" s="2" t="s">
        <v>7</v>
      </c>
      <c r="B9" s="2" t="s">
        <v>14</v>
      </c>
      <c r="C9" s="6">
        <v>5</v>
      </c>
      <c r="D9" s="7">
        <f>VLOOKUP(B9,Deals,2, FALSE)</f>
        <v>28000</v>
      </c>
      <c r="E9" s="7">
        <f t="shared" si="0"/>
        <v>800</v>
      </c>
      <c r="F9" s="7">
        <f t="shared" si="1"/>
        <v>27200</v>
      </c>
      <c r="G9" s="12">
        <f t="shared" si="2"/>
        <v>550.21709589589352</v>
      </c>
      <c r="H9" s="13" t="s">
        <v>29</v>
      </c>
      <c r="I9" s="7">
        <f>VLOOKUP(B9,Deals,3,FALSE)*D9</f>
        <v>1120</v>
      </c>
    </row>
    <row r="10" spans="1:16" x14ac:dyDescent="0.2">
      <c r="A10" s="2" t="s">
        <v>18</v>
      </c>
      <c r="B10" s="2" t="s">
        <v>13</v>
      </c>
      <c r="C10" s="6">
        <v>4</v>
      </c>
      <c r="D10" s="7">
        <f>VLOOKUP(B10,Deals,2, FALSE)</f>
        <v>18000</v>
      </c>
      <c r="E10" s="7">
        <f t="shared" si="0"/>
        <v>800</v>
      </c>
      <c r="F10" s="7">
        <f t="shared" si="1"/>
        <v>17200</v>
      </c>
      <c r="G10" s="12">
        <f t="shared" si="2"/>
        <v>419.09536047132406</v>
      </c>
      <c r="H10" s="13" t="s">
        <v>27</v>
      </c>
      <c r="I10" s="7">
        <f>VLOOKUP(B10,Deals,3,FALSE)*D10</f>
        <v>630.00000000000011</v>
      </c>
    </row>
    <row r="11" spans="1:16" x14ac:dyDescent="0.2">
      <c r="A11" s="2" t="s">
        <v>8</v>
      </c>
      <c r="B11" s="2" t="s">
        <v>33</v>
      </c>
      <c r="C11" s="6">
        <v>6</v>
      </c>
      <c r="D11" s="7">
        <f>VLOOKUP(B11,Deals,2, FALSE)</f>
        <v>32000</v>
      </c>
      <c r="E11" s="7">
        <f t="shared" si="0"/>
        <v>960</v>
      </c>
      <c r="F11" s="7">
        <f t="shared" si="1"/>
        <v>31040</v>
      </c>
      <c r="G11" s="12">
        <f t="shared" si="2"/>
        <v>542.71743573775427</v>
      </c>
      <c r="H11" s="13" t="s">
        <v>30</v>
      </c>
      <c r="I11" s="7">
        <f>VLOOKUP(B11,Deals,3,FALSE)*D11</f>
        <v>1760</v>
      </c>
    </row>
    <row r="12" spans="1:16" x14ac:dyDescent="0.2">
      <c r="A12" s="2" t="s">
        <v>19</v>
      </c>
      <c r="B12" s="2" t="s">
        <v>15</v>
      </c>
      <c r="C12" s="6">
        <v>3</v>
      </c>
      <c r="D12" s="7">
        <f>VLOOKUP(B12,Deals,2, FALSE)</f>
        <v>15000</v>
      </c>
      <c r="E12" s="7">
        <f t="shared" si="0"/>
        <v>800</v>
      </c>
      <c r="F12" s="7">
        <f t="shared" si="1"/>
        <v>14200</v>
      </c>
      <c r="G12" s="12">
        <f t="shared" si="2"/>
        <v>444.32160658324</v>
      </c>
      <c r="H12" s="13" t="s">
        <v>27</v>
      </c>
      <c r="I12" s="7">
        <f>VLOOKUP(B12,Deals,3,FALSE)*D12</f>
        <v>75</v>
      </c>
    </row>
    <row r="13" spans="1:16" x14ac:dyDescent="0.2">
      <c r="A13" s="2" t="s">
        <v>9</v>
      </c>
      <c r="B13" s="2" t="s">
        <v>13</v>
      </c>
      <c r="C13" s="6">
        <v>4</v>
      </c>
      <c r="D13" s="7">
        <f>VLOOKUP(B13,Deals,2, FALSE)</f>
        <v>18000</v>
      </c>
      <c r="E13" s="7">
        <f t="shared" si="0"/>
        <v>800</v>
      </c>
      <c r="F13" s="7">
        <f t="shared" si="1"/>
        <v>17200</v>
      </c>
      <c r="G13" s="12">
        <f t="shared" si="2"/>
        <v>419.09536047132406</v>
      </c>
      <c r="H13" s="13" t="s">
        <v>28</v>
      </c>
      <c r="I13" s="7">
        <f>VLOOKUP(B13,Deals,3,FALSE)*D13</f>
        <v>630.00000000000011</v>
      </c>
    </row>
    <row r="14" spans="1:16" x14ac:dyDescent="0.2">
      <c r="A14" s="2" t="s">
        <v>34</v>
      </c>
      <c r="B14" s="2" t="s">
        <v>14</v>
      </c>
      <c r="C14" s="6">
        <v>3</v>
      </c>
      <c r="D14" s="7">
        <f>VLOOKUP(B14,Deals,2, FALSE)</f>
        <v>28000</v>
      </c>
      <c r="E14" s="7">
        <f t="shared" si="0"/>
        <v>800</v>
      </c>
      <c r="F14" s="7">
        <f t="shared" si="1"/>
        <v>27200</v>
      </c>
      <c r="G14" s="12">
        <f t="shared" si="2"/>
        <v>851.09490838479769</v>
      </c>
      <c r="H14" s="13" t="s">
        <v>29</v>
      </c>
      <c r="I14" s="7">
        <f>VLOOKUP(B14,Deals,3,FALSE)*D14</f>
        <v>1120</v>
      </c>
    </row>
    <row r="15" spans="1:16" x14ac:dyDescent="0.2">
      <c r="C15" s="16" t="s">
        <v>4</v>
      </c>
      <c r="D15" s="17">
        <f>SUM(D7:D14)</f>
        <v>189000</v>
      </c>
      <c r="E15" s="17">
        <f>SUM(E7:E14)</f>
        <v>6720</v>
      </c>
      <c r="F15" s="17">
        <f t="shared" ref="F15" si="3">SUM(F7:F14)</f>
        <v>182280</v>
      </c>
      <c r="G15" s="7"/>
    </row>
    <row r="17" spans="1:16" s="9" customFormat="1" ht="27" customHeight="1" x14ac:dyDescent="0.2">
      <c r="A17" s="8" t="s">
        <v>11</v>
      </c>
      <c r="B17" s="8" t="s">
        <v>12</v>
      </c>
      <c r="C17" s="8" t="s">
        <v>23</v>
      </c>
      <c r="D17"/>
      <c r="E17" s="11" t="s">
        <v>2</v>
      </c>
      <c r="F17" s="11"/>
      <c r="G17" s="11"/>
      <c r="H17"/>
      <c r="I17"/>
      <c r="J17"/>
      <c r="K17"/>
      <c r="L17"/>
      <c r="M17"/>
      <c r="N17"/>
      <c r="O17"/>
      <c r="P17"/>
    </row>
    <row r="18" spans="1:16" ht="12.75" customHeight="1" x14ac:dyDescent="0.2">
      <c r="A18" s="2" t="s">
        <v>15</v>
      </c>
      <c r="B18" s="14">
        <v>15000</v>
      </c>
      <c r="C18" s="15">
        <v>5.0000000000000001E-3</v>
      </c>
      <c r="E18" s="2" t="s">
        <v>24</v>
      </c>
      <c r="G18" s="7">
        <f>MIN(G7:G14)</f>
        <v>419.09536047132406</v>
      </c>
    </row>
    <row r="19" spans="1:16" ht="12.75" customHeight="1" x14ac:dyDescent="0.2">
      <c r="A19" s="2" t="s">
        <v>13</v>
      </c>
      <c r="B19" s="14">
        <v>18000</v>
      </c>
      <c r="C19" s="15">
        <v>3.5000000000000003E-2</v>
      </c>
      <c r="E19" s="2" t="s">
        <v>25</v>
      </c>
      <c r="G19" s="7">
        <f>AVERAGE(G7:G14)</f>
        <v>530.87315328084856</v>
      </c>
    </row>
    <row r="20" spans="1:16" ht="12.75" customHeight="1" x14ac:dyDescent="0.2">
      <c r="A20" s="2" t="s">
        <v>14</v>
      </c>
      <c r="B20" s="14">
        <v>28000</v>
      </c>
      <c r="C20" s="15">
        <v>0.04</v>
      </c>
      <c r="E20" s="2" t="s">
        <v>26</v>
      </c>
      <c r="G20" s="7">
        <f>MAX(G7:G14)</f>
        <v>851.09490838479769</v>
      </c>
    </row>
    <row r="21" spans="1:16" ht="12.75" customHeight="1" x14ac:dyDescent="0.2">
      <c r="A21" s="2" t="s">
        <v>33</v>
      </c>
      <c r="B21" s="14">
        <v>32000</v>
      </c>
      <c r="C21" s="15">
        <v>5.5E-2</v>
      </c>
    </row>
  </sheetData>
  <mergeCells count="2">
    <mergeCell ref="A1:I1"/>
    <mergeCell ref="E17:G17"/>
  </mergeCells>
  <phoneticPr fontId="0" type="halfwidthKatakana" alignment="noControl"/>
  <printOptions horizontalCentered="1" verticalCentered="1" headings="1" gridLines="1"/>
  <pageMargins left="0.4" right="0.4" top="1" bottom="1" header="0.5" footer="0.5"/>
  <pageSetup orientation="landscape" horizontalDpi="300" verticalDpi="300" r:id="rId1"/>
  <headerFooter alignWithMargins="0">
    <oddFooter>&amp;LFrances Coronel&amp;C&amp;D&amp;R&amp;F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21"/>
  <sheetViews>
    <sheetView showFormulas="1" zoomScaleNormal="100" zoomScalePageLayoutView="40" workbookViewId="0">
      <selection activeCell="D24" sqref="D24"/>
    </sheetView>
  </sheetViews>
  <sheetFormatPr defaultRowHeight="12.75" customHeight="1" x14ac:dyDescent="0.2"/>
  <cols>
    <col min="1" max="1" width="7.85546875" style="2" customWidth="1"/>
    <col min="2" max="2" width="6" style="2" customWidth="1"/>
    <col min="3" max="3" width="5.85546875" style="2" customWidth="1"/>
    <col min="4" max="4" width="13.7109375" style="2" customWidth="1"/>
    <col min="5" max="5" width="13.28515625" style="2" customWidth="1"/>
    <col min="6" max="6" width="6.28515625" style="2" customWidth="1"/>
    <col min="7" max="7" width="15.42578125" style="2" customWidth="1"/>
    <col min="8" max="8" width="6.28515625" style="2" customWidth="1"/>
    <col min="9" max="9" width="15.42578125" style="2" customWidth="1"/>
    <col min="10" max="10" width="16.28515625" style="2" customWidth="1"/>
    <col min="11" max="13" width="9.140625" style="2"/>
    <col min="14" max="15" width="11.85546875" style="2" bestFit="1" customWidth="1"/>
    <col min="16" max="16384" width="9.140625" style="2"/>
  </cols>
  <sheetData>
    <row r="1" spans="1:16" ht="24" customHeight="1" x14ac:dyDescent="0.35">
      <c r="A1" s="1" t="s">
        <v>31</v>
      </c>
      <c r="B1" s="1"/>
      <c r="C1" s="1"/>
      <c r="D1" s="1"/>
      <c r="E1" s="1"/>
      <c r="F1" s="1"/>
      <c r="G1" s="1"/>
      <c r="H1" s="1"/>
      <c r="I1" s="1"/>
    </row>
    <row r="2" spans="1:16" ht="12.75" customHeight="1" x14ac:dyDescent="0.2">
      <c r="A2" s="10" t="s">
        <v>3</v>
      </c>
      <c r="B2" s="3">
        <f ca="1">TODAY()</f>
        <v>42468</v>
      </c>
    </row>
    <row r="3" spans="1:16" ht="12.75" customHeight="1" x14ac:dyDescent="0.2">
      <c r="A3" s="10" t="s">
        <v>10</v>
      </c>
      <c r="B3" s="4">
        <v>7.9000000000000001E-2</v>
      </c>
    </row>
    <row r="4" spans="1:16" ht="12.75" customHeight="1" x14ac:dyDescent="0.2">
      <c r="A4" s="10" t="s">
        <v>20</v>
      </c>
      <c r="B4" s="5">
        <v>12</v>
      </c>
    </row>
    <row r="5" spans="1:16" ht="12.75" customHeight="1" x14ac:dyDescent="0.2">
      <c r="A5" s="3"/>
      <c r="B5" s="5"/>
    </row>
    <row r="6" spans="1:16" s="9" customFormat="1" ht="25.5" x14ac:dyDescent="0.2">
      <c r="A6" s="8" t="s">
        <v>5</v>
      </c>
      <c r="B6" s="8" t="s">
        <v>11</v>
      </c>
      <c r="C6" s="8" t="s">
        <v>16</v>
      </c>
      <c r="D6" s="8" t="s">
        <v>12</v>
      </c>
      <c r="E6" s="8" t="s">
        <v>0</v>
      </c>
      <c r="F6" s="8" t="s">
        <v>1</v>
      </c>
      <c r="G6" s="8" t="s">
        <v>21</v>
      </c>
      <c r="H6" s="8" t="s">
        <v>32</v>
      </c>
      <c r="I6" s="8" t="s">
        <v>22</v>
      </c>
      <c r="J6"/>
      <c r="K6"/>
      <c r="L6"/>
      <c r="M6"/>
      <c r="N6"/>
      <c r="O6"/>
      <c r="P6"/>
    </row>
    <row r="7" spans="1:16" x14ac:dyDescent="0.2">
      <c r="A7" s="2" t="s">
        <v>6</v>
      </c>
      <c r="B7" s="2" t="s">
        <v>13</v>
      </c>
      <c r="C7" s="6">
        <v>3</v>
      </c>
      <c r="D7" s="7">
        <f>VLOOKUP(B7,Deals,2, FALSE)</f>
        <v>18000</v>
      </c>
      <c r="E7" s="7">
        <f>IF(D7 &gt; 30000,D7*0.03,800)</f>
        <v>800</v>
      </c>
      <c r="F7" s="7">
        <f>D7-E7</f>
        <v>17200</v>
      </c>
      <c r="G7" s="12">
        <f>ABS(PMT($B$3/12,$B$4*C7,F7))</f>
        <v>538.19236853744565</v>
      </c>
      <c r="H7" s="13" t="s">
        <v>27</v>
      </c>
      <c r="I7" s="7">
        <f>VLOOKUP(B7,Deals,3,FALSE)*D7</f>
        <v>630.00000000000011</v>
      </c>
    </row>
    <row r="8" spans="1:16" x14ac:dyDescent="0.2">
      <c r="A8" s="2" t="s">
        <v>17</v>
      </c>
      <c r="B8" s="2" t="s">
        <v>33</v>
      </c>
      <c r="C8" s="6">
        <v>7</v>
      </c>
      <c r="D8" s="7">
        <f>VLOOKUP(B8,Deals,2, FALSE)</f>
        <v>32000</v>
      </c>
      <c r="E8" s="7">
        <f t="shared" ref="E8:E14" si="0">IF(D8 &gt; 30000,D8*0.03,800)</f>
        <v>960</v>
      </c>
      <c r="F8" s="7">
        <f t="shared" ref="F8:F14" si="1">D8-E8</f>
        <v>31040</v>
      </c>
      <c r="G8" s="12">
        <f t="shared" ref="G8:G14" si="2">ABS(PMT($B$3/12,$B$4*C8,F8))</f>
        <v>482.25109016500937</v>
      </c>
      <c r="H8" s="13" t="s">
        <v>28</v>
      </c>
      <c r="I8" s="7">
        <f>VLOOKUP(B8,Deals,3,FALSE)*D8</f>
        <v>1760</v>
      </c>
    </row>
    <row r="9" spans="1:16" x14ac:dyDescent="0.2">
      <c r="A9" s="2" t="s">
        <v>7</v>
      </c>
      <c r="B9" s="2" t="s">
        <v>14</v>
      </c>
      <c r="C9" s="6">
        <v>5</v>
      </c>
      <c r="D9" s="7">
        <f>VLOOKUP(B9,Deals,2, FALSE)</f>
        <v>28000</v>
      </c>
      <c r="E9" s="7">
        <f t="shared" si="0"/>
        <v>800</v>
      </c>
      <c r="F9" s="7">
        <f t="shared" si="1"/>
        <v>27200</v>
      </c>
      <c r="G9" s="12">
        <f t="shared" si="2"/>
        <v>550.21709589589352</v>
      </c>
      <c r="H9" s="13" t="s">
        <v>29</v>
      </c>
      <c r="I9" s="7">
        <f>VLOOKUP(B9,Deals,3,FALSE)*D9</f>
        <v>1120</v>
      </c>
    </row>
    <row r="10" spans="1:16" x14ac:dyDescent="0.2">
      <c r="A10" s="2" t="s">
        <v>18</v>
      </c>
      <c r="B10" s="2" t="s">
        <v>13</v>
      </c>
      <c r="C10" s="6">
        <v>4</v>
      </c>
      <c r="D10" s="7">
        <f>VLOOKUP(B10,Deals,2, FALSE)</f>
        <v>18000</v>
      </c>
      <c r="E10" s="7">
        <f t="shared" si="0"/>
        <v>800</v>
      </c>
      <c r="F10" s="7">
        <f t="shared" si="1"/>
        <v>17200</v>
      </c>
      <c r="G10" s="12">
        <f t="shared" si="2"/>
        <v>419.09536047132406</v>
      </c>
      <c r="H10" s="13" t="s">
        <v>27</v>
      </c>
      <c r="I10" s="7">
        <f>VLOOKUP(B10,Deals,3,FALSE)*D10</f>
        <v>630.00000000000011</v>
      </c>
    </row>
    <row r="11" spans="1:16" x14ac:dyDescent="0.2">
      <c r="A11" s="2" t="s">
        <v>8</v>
      </c>
      <c r="B11" s="2" t="s">
        <v>33</v>
      </c>
      <c r="C11" s="6">
        <v>6</v>
      </c>
      <c r="D11" s="7">
        <f>VLOOKUP(B11,Deals,2, FALSE)</f>
        <v>32000</v>
      </c>
      <c r="E11" s="7">
        <f t="shared" si="0"/>
        <v>960</v>
      </c>
      <c r="F11" s="7">
        <f t="shared" si="1"/>
        <v>31040</v>
      </c>
      <c r="G11" s="12">
        <f t="shared" si="2"/>
        <v>542.71743573775427</v>
      </c>
      <c r="H11" s="13" t="s">
        <v>30</v>
      </c>
      <c r="I11" s="7">
        <f>VLOOKUP(B11,Deals,3,FALSE)*D11</f>
        <v>1760</v>
      </c>
    </row>
    <row r="12" spans="1:16" x14ac:dyDescent="0.2">
      <c r="A12" s="2" t="s">
        <v>19</v>
      </c>
      <c r="B12" s="2" t="s">
        <v>15</v>
      </c>
      <c r="C12" s="6">
        <v>3</v>
      </c>
      <c r="D12" s="7">
        <f>VLOOKUP(B12,Deals,2, FALSE)</f>
        <v>15000</v>
      </c>
      <c r="E12" s="7">
        <f t="shared" si="0"/>
        <v>800</v>
      </c>
      <c r="F12" s="7">
        <f t="shared" si="1"/>
        <v>14200</v>
      </c>
      <c r="G12" s="12">
        <f t="shared" si="2"/>
        <v>444.32160658324</v>
      </c>
      <c r="H12" s="13" t="s">
        <v>27</v>
      </c>
      <c r="I12" s="7">
        <f>VLOOKUP(B12,Deals,3,FALSE)*D12</f>
        <v>75</v>
      </c>
    </row>
    <row r="13" spans="1:16" x14ac:dyDescent="0.2">
      <c r="A13" s="2" t="s">
        <v>9</v>
      </c>
      <c r="B13" s="2" t="s">
        <v>13</v>
      </c>
      <c r="C13" s="6">
        <v>4</v>
      </c>
      <c r="D13" s="7">
        <f>VLOOKUP(B13,Deals,2, FALSE)</f>
        <v>18000</v>
      </c>
      <c r="E13" s="7">
        <f t="shared" si="0"/>
        <v>800</v>
      </c>
      <c r="F13" s="7">
        <f t="shared" si="1"/>
        <v>17200</v>
      </c>
      <c r="G13" s="12">
        <f t="shared" si="2"/>
        <v>419.09536047132406</v>
      </c>
      <c r="H13" s="13" t="s">
        <v>28</v>
      </c>
      <c r="I13" s="7">
        <f>VLOOKUP(B13,Deals,3,FALSE)*D13</f>
        <v>630.00000000000011</v>
      </c>
    </row>
    <row r="14" spans="1:16" x14ac:dyDescent="0.2">
      <c r="A14" s="2" t="s">
        <v>34</v>
      </c>
      <c r="B14" s="2" t="s">
        <v>14</v>
      </c>
      <c r="C14" s="6">
        <v>3</v>
      </c>
      <c r="D14" s="7">
        <f>VLOOKUP(B14,Deals,2, FALSE)</f>
        <v>28000</v>
      </c>
      <c r="E14" s="7">
        <f t="shared" si="0"/>
        <v>800</v>
      </c>
      <c r="F14" s="7">
        <f t="shared" si="1"/>
        <v>27200</v>
      </c>
      <c r="G14" s="12">
        <f t="shared" si="2"/>
        <v>851.09490838479769</v>
      </c>
      <c r="H14" s="13" t="s">
        <v>29</v>
      </c>
      <c r="I14" s="7">
        <f>VLOOKUP(B14,Deals,3,FALSE)*D14</f>
        <v>1120</v>
      </c>
    </row>
    <row r="15" spans="1:16" x14ac:dyDescent="0.2">
      <c r="C15" s="16" t="s">
        <v>4</v>
      </c>
      <c r="D15" s="17">
        <f>SUM(D7:D14)</f>
        <v>189000</v>
      </c>
      <c r="E15" s="17">
        <f>SUM(E7:E14)</f>
        <v>6720</v>
      </c>
      <c r="F15" s="17">
        <f t="shared" ref="F15" si="3">SUM(F7:F14)</f>
        <v>182280</v>
      </c>
      <c r="G15" s="7"/>
    </row>
    <row r="17" spans="1:16" s="9" customFormat="1" ht="27" customHeight="1" x14ac:dyDescent="0.2">
      <c r="A17" s="8" t="s">
        <v>11</v>
      </c>
      <c r="B17" s="8" t="s">
        <v>12</v>
      </c>
      <c r="C17" s="8" t="s">
        <v>23</v>
      </c>
      <c r="D17"/>
      <c r="E17" s="11" t="s">
        <v>2</v>
      </c>
      <c r="F17" s="11"/>
      <c r="G17" s="11"/>
      <c r="H17"/>
      <c r="I17"/>
      <c r="J17"/>
      <c r="K17"/>
      <c r="L17"/>
      <c r="M17"/>
      <c r="N17"/>
      <c r="O17"/>
      <c r="P17"/>
    </row>
    <row r="18" spans="1:16" ht="12.75" customHeight="1" x14ac:dyDescent="0.2">
      <c r="A18" s="2" t="s">
        <v>15</v>
      </c>
      <c r="B18" s="14">
        <v>15000</v>
      </c>
      <c r="C18" s="15">
        <v>5.0000000000000001E-3</v>
      </c>
      <c r="E18" s="2" t="s">
        <v>24</v>
      </c>
      <c r="G18" s="7">
        <f>MIN(G7:G14)</f>
        <v>419.09536047132406</v>
      </c>
    </row>
    <row r="19" spans="1:16" ht="12.75" customHeight="1" x14ac:dyDescent="0.2">
      <c r="A19" s="2" t="s">
        <v>13</v>
      </c>
      <c r="B19" s="14">
        <v>18000</v>
      </c>
      <c r="C19" s="15">
        <v>3.5000000000000003E-2</v>
      </c>
      <c r="E19" s="2" t="s">
        <v>25</v>
      </c>
      <c r="G19" s="7">
        <f>AVERAGE(G7:G14)</f>
        <v>530.87315328084856</v>
      </c>
    </row>
    <row r="20" spans="1:16" ht="12.75" customHeight="1" x14ac:dyDescent="0.2">
      <c r="A20" s="2" t="s">
        <v>14</v>
      </c>
      <c r="B20" s="14">
        <v>28000</v>
      </c>
      <c r="C20" s="15">
        <v>0.04</v>
      </c>
      <c r="E20" s="2" t="s">
        <v>26</v>
      </c>
      <c r="G20" s="7">
        <f>MAX(G7:G14)</f>
        <v>851.09490838479769</v>
      </c>
    </row>
    <row r="21" spans="1:16" ht="12.75" customHeight="1" x14ac:dyDescent="0.2">
      <c r="A21" s="2" t="s">
        <v>33</v>
      </c>
      <c r="B21" s="14">
        <v>32000</v>
      </c>
      <c r="C21" s="15">
        <v>5.5E-2</v>
      </c>
    </row>
  </sheetData>
  <mergeCells count="2">
    <mergeCell ref="A1:I1"/>
    <mergeCell ref="E17:G17"/>
  </mergeCells>
  <printOptions horizontalCentered="1" verticalCentered="1" headings="1" gridLines="1"/>
  <pageMargins left="0.4" right="0.4" top="1" bottom="1" header="0.5" footer="0.5"/>
  <pageSetup orientation="landscape" horizontalDpi="300" verticalDpi="300" r:id="rId1"/>
  <headerFooter alignWithMargins="0">
    <oddFooter>&amp;LFrances Coronel&amp;C&amp;D&amp;R&amp;F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Clients</vt:lpstr>
      <vt:lpstr>Formulas</vt:lpstr>
      <vt:lpstr>Formulas!Deals</vt:lpstr>
      <vt:lpstr>Deals</vt:lpstr>
      <vt:lpstr>Clients!Print_Area</vt:lpstr>
      <vt:lpstr>Formulas!Print_Area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cp:lastPrinted>2016-04-08T14:43:32Z</cp:lastPrinted>
  <dcterms:created xsi:type="dcterms:W3CDTF">1997-11-05T20:14:18Z</dcterms:created>
  <dcterms:modified xsi:type="dcterms:W3CDTF">2016-04-08T14:44:28Z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1289647465</vt:i4>
  </property>
  <property fmtid="{D5CDD505-2E9C-101B-9397-08002B2CF9AE}" pid="3" name="_EmailSubject">
    <vt:lpwstr>Totally Fit</vt:lpwstr>
  </property>
  <property fmtid="{D5CDD505-2E9C-101B-9397-08002B2CF9AE}" pid="4" name="_AuthorEmail">
    <vt:lpwstr>MBarber@exchange.sba.miami.edu</vt:lpwstr>
  </property>
  <property fmtid="{D5CDD505-2E9C-101B-9397-08002B2CF9AE}" pid="5" name="_AuthorEmailDisplayName">
    <vt:lpwstr>Barber, Maryann</vt:lpwstr>
  </property>
  <property fmtid="{D5CDD505-2E9C-101B-9397-08002B2CF9AE}" pid="6" name="_ReviewingToolsShownOnce">
    <vt:lpwstr/>
  </property>
</Properties>
</file>