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fvcproductions/Downloads/"/>
    </mc:Choice>
  </mc:AlternateContent>
  <bookViews>
    <workbookView xWindow="0" yWindow="0" windowWidth="28800" windowHeight="18000"/>
  </bookViews>
  <sheets>
    <sheet name="New Clients" sheetId="10" r:id="rId1"/>
  </sheets>
  <definedNames>
    <definedName name="Membership">'New Clients'!$A$18:$C$20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0" l="1"/>
  <c r="H21" i="10"/>
  <c r="H20" i="10"/>
  <c r="H19" i="10"/>
  <c r="H18" i="10"/>
  <c r="J5" i="10"/>
  <c r="J6" i="10"/>
  <c r="J7" i="10"/>
  <c r="J8" i="10"/>
  <c r="J9" i="10"/>
  <c r="J10" i="10"/>
  <c r="J11" i="10"/>
  <c r="J12" i="10"/>
  <c r="J13" i="10"/>
  <c r="I6" i="10"/>
  <c r="I7" i="10"/>
  <c r="I8" i="10"/>
  <c r="I9" i="10"/>
  <c r="I10" i="10"/>
  <c r="I11" i="10"/>
  <c r="I12" i="10"/>
  <c r="I13" i="10"/>
  <c r="I5" i="10"/>
  <c r="H6" i="10"/>
  <c r="H7" i="10"/>
  <c r="H8" i="10"/>
  <c r="H9" i="10"/>
  <c r="H10" i="10"/>
  <c r="H11" i="10"/>
  <c r="H12" i="10"/>
  <c r="H13" i="10"/>
  <c r="H5" i="10"/>
  <c r="G6" i="10"/>
  <c r="G7" i="10"/>
  <c r="G8" i="10"/>
  <c r="G9" i="10"/>
  <c r="G10" i="10"/>
  <c r="G11" i="10"/>
  <c r="G12" i="10"/>
  <c r="G13" i="10"/>
  <c r="G5" i="10"/>
  <c r="E6" i="10"/>
  <c r="E7" i="10"/>
  <c r="E8" i="10"/>
  <c r="E9" i="10"/>
  <c r="E10" i="10"/>
  <c r="E11" i="10"/>
  <c r="E12" i="10"/>
  <c r="E13" i="10"/>
  <c r="E5" i="10"/>
  <c r="C6" i="10"/>
  <c r="C7" i="10"/>
  <c r="C8" i="10"/>
  <c r="C9" i="10"/>
  <c r="C10" i="10"/>
  <c r="C11" i="10"/>
  <c r="C12" i="10"/>
  <c r="C13" i="10"/>
  <c r="C5" i="10"/>
  <c r="B2" i="10"/>
</calcChain>
</file>

<file path=xl/sharedStrings.xml><?xml version="1.0" encoding="utf-8"?>
<sst xmlns="http://schemas.openxmlformats.org/spreadsheetml/2006/main" count="55" uniqueCount="36">
  <si>
    <t>Down Payment</t>
  </si>
  <si>
    <t>Monthly Payment</t>
  </si>
  <si>
    <t>Cost</t>
  </si>
  <si>
    <t>Balance</t>
  </si>
  <si>
    <t>Locker</t>
  </si>
  <si>
    <t>Yes</t>
  </si>
  <si>
    <t>No</t>
  </si>
  <si>
    <t>Number of New Members</t>
  </si>
  <si>
    <t>Lowest Monthly Payment</t>
  </si>
  <si>
    <t>Total Due</t>
  </si>
  <si>
    <t>Individual</t>
  </si>
  <si>
    <t>Deluxe</t>
  </si>
  <si>
    <t>Locker Fee</t>
  </si>
  <si>
    <t>Years</t>
  </si>
  <si>
    <t>Annual Total</t>
  </si>
  <si>
    <t>Totals</t>
  </si>
  <si>
    <t>Membership</t>
  </si>
  <si>
    <t>Summary Statistics</t>
  </si>
  <si>
    <t>Average Monthly Payment</t>
  </si>
  <si>
    <t>Maxium Monthly Payment</t>
  </si>
  <si>
    <t>Client</t>
  </si>
  <si>
    <t>Family</t>
  </si>
  <si>
    <t>Median Monthly Payment</t>
  </si>
  <si>
    <t>Date Prepared:</t>
  </si>
  <si>
    <t>Andrews</t>
  </si>
  <si>
    <t>Baker</t>
  </si>
  <si>
    <t>Carter</t>
  </si>
  <si>
    <t>Evans</t>
  </si>
  <si>
    <t>Foust</t>
  </si>
  <si>
    <t>Gardner</t>
  </si>
  <si>
    <t>Hart</t>
  </si>
  <si>
    <t>Ivans</t>
  </si>
  <si>
    <t>Dudley</t>
  </si>
  <si>
    <t>Interest Rate</t>
  </si>
  <si>
    <t>Months Per Year</t>
  </si>
  <si>
    <t>Health &amp; Fitness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</si>
</sst>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left" indent="2"/>
    </xf>
    <xf numFmtId="10" fontId="0" fillId="0" borderId="0" xfId="0" applyNumberFormat="1"/>
    <xf numFmtId="0" fontId="2" fillId="2" borderId="0" xfId="0" applyFont="1" applyFill="1"/>
    <xf numFmtId="0" fontId="0" fillId="2" borderId="0" xfId="0" applyFill="1"/>
    <xf numFmtId="0" fontId="4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horizont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view="pageLayout" workbookViewId="0">
      <selection activeCell="G8" sqref="G8"/>
    </sheetView>
  </sheetViews>
  <sheetFormatPr baseColWidth="10" defaultColWidth="8.83203125" defaultRowHeight="12.75" customHeight="1" x14ac:dyDescent="0.15"/>
  <cols>
    <col min="1" max="1" width="14.1640625" customWidth="1"/>
    <col min="2" max="2" width="12.1640625" bestFit="1" customWidth="1"/>
    <col min="3" max="3" width="8.33203125" customWidth="1"/>
    <col min="4" max="4" width="8.83203125" customWidth="1"/>
    <col min="5" max="5" width="11.33203125" customWidth="1"/>
    <col min="6" max="6" width="6" bestFit="1" customWidth="1"/>
    <col min="7" max="7" width="10.83203125" customWidth="1"/>
    <col min="8" max="8" width="10" customWidth="1"/>
    <col min="9" max="9" width="10.33203125" customWidth="1"/>
    <col min="10" max="10" width="13.6640625" customWidth="1"/>
    <col min="11" max="11" width="16.33203125" customWidth="1"/>
    <col min="15" max="16" width="11.83203125" bestFit="1" customWidth="1"/>
  </cols>
  <sheetData>
    <row r="1" spans="1:10" ht="24" customHeight="1" x14ac:dyDescent="0.3">
      <c r="A1" s="10" t="s">
        <v>35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2.75" customHeight="1" x14ac:dyDescent="0.15">
      <c r="A2" s="5" t="s">
        <v>23</v>
      </c>
      <c r="B2" s="3">
        <f ca="1">TODAY()</f>
        <v>42461</v>
      </c>
    </row>
    <row r="3" spans="1:10" ht="12.75" customHeight="1" x14ac:dyDescent="0.15">
      <c r="A3" s="5"/>
      <c r="B3" s="3"/>
    </row>
    <row r="4" spans="1:10" ht="13" x14ac:dyDescent="0.15">
      <c r="A4" s="13" t="s">
        <v>20</v>
      </c>
      <c r="B4" s="13" t="s">
        <v>16</v>
      </c>
      <c r="C4" s="13" t="s">
        <v>2</v>
      </c>
      <c r="D4" s="13" t="s">
        <v>4</v>
      </c>
      <c r="E4" s="13" t="s">
        <v>14</v>
      </c>
      <c r="F4" s="13" t="s">
        <v>13</v>
      </c>
      <c r="G4" s="13" t="s">
        <v>9</v>
      </c>
      <c r="H4" s="13" t="s">
        <v>0</v>
      </c>
      <c r="I4" s="13" t="s">
        <v>3</v>
      </c>
      <c r="J4" s="13" t="s">
        <v>1</v>
      </c>
    </row>
    <row r="5" spans="1:10" ht="13" x14ac:dyDescent="0.15">
      <c r="A5" s="2" t="s">
        <v>24</v>
      </c>
      <c r="B5" t="s">
        <v>11</v>
      </c>
      <c r="C5">
        <f>LOOKUP(B5,$A$18:$A$20, $B$18:$B$20)</f>
        <v>575</v>
      </c>
      <c r="D5" t="s">
        <v>5</v>
      </c>
      <c r="E5" s="14">
        <f>IF(D5="Yes",C5+$B$22,C5)</f>
        <v>650</v>
      </c>
      <c r="F5" s="4">
        <v>1</v>
      </c>
      <c r="G5" s="14">
        <f>E5*F5</f>
        <v>650</v>
      </c>
      <c r="H5" s="14">
        <f>LOOKUP(B5,$A$18:$C$20,$C$18:$C$20)</f>
        <v>250</v>
      </c>
      <c r="I5" s="14">
        <f>G5-H5</f>
        <v>400</v>
      </c>
      <c r="J5" s="14">
        <f t="shared" ref="J5:J13" si="0">(I5/(12*F5))</f>
        <v>33.333333333333336</v>
      </c>
    </row>
    <row r="6" spans="1:10" ht="13" x14ac:dyDescent="0.15">
      <c r="A6" s="2" t="s">
        <v>25</v>
      </c>
      <c r="B6" t="s">
        <v>10</v>
      </c>
      <c r="C6">
        <f t="shared" ref="C6:C13" si="1">LOOKUP(B6,$A$18:$A$20, $B$18:$B$20)</f>
        <v>300</v>
      </c>
      <c r="D6" t="s">
        <v>5</v>
      </c>
      <c r="E6" s="14">
        <f t="shared" ref="E6:E13" si="2">IF(D6="Yes",C6+$B$22,C6)</f>
        <v>375</v>
      </c>
      <c r="F6" s="4">
        <v>2</v>
      </c>
      <c r="G6" s="14">
        <f t="shared" ref="G6:G13" si="3">E6*F6</f>
        <v>750</v>
      </c>
      <c r="H6" s="14">
        <f t="shared" ref="H6:H13" si="4">LOOKUP(B6,$A$18:$C$20,$C$18:$C$20)</f>
        <v>150</v>
      </c>
      <c r="I6" s="14">
        <f t="shared" ref="I6:I13" si="5">G6-H6</f>
        <v>600</v>
      </c>
      <c r="J6" s="14">
        <f t="shared" si="0"/>
        <v>25</v>
      </c>
    </row>
    <row r="7" spans="1:10" ht="13" x14ac:dyDescent="0.15">
      <c r="A7" s="2" t="s">
        <v>26</v>
      </c>
      <c r="B7" t="s">
        <v>21</v>
      </c>
      <c r="C7">
        <f t="shared" si="1"/>
        <v>1500</v>
      </c>
      <c r="D7" t="s">
        <v>6</v>
      </c>
      <c r="E7" s="14">
        <f t="shared" si="2"/>
        <v>1500</v>
      </c>
      <c r="F7" s="4">
        <v>3</v>
      </c>
      <c r="G7" s="14">
        <f t="shared" si="3"/>
        <v>4500</v>
      </c>
      <c r="H7" s="14">
        <f t="shared" si="4"/>
        <v>700</v>
      </c>
      <c r="I7" s="14">
        <f t="shared" si="5"/>
        <v>3800</v>
      </c>
      <c r="J7" s="14">
        <f t="shared" si="0"/>
        <v>105.55555555555556</v>
      </c>
    </row>
    <row r="8" spans="1:10" ht="13" x14ac:dyDescent="0.15">
      <c r="A8" s="2" t="s">
        <v>32</v>
      </c>
      <c r="B8" t="s">
        <v>11</v>
      </c>
      <c r="C8">
        <f t="shared" si="1"/>
        <v>575</v>
      </c>
      <c r="D8" t="s">
        <v>6</v>
      </c>
      <c r="E8" s="14">
        <f t="shared" si="2"/>
        <v>575</v>
      </c>
      <c r="F8" s="4">
        <v>2</v>
      </c>
      <c r="G8" s="14">
        <f t="shared" si="3"/>
        <v>1150</v>
      </c>
      <c r="H8" s="14">
        <f t="shared" si="4"/>
        <v>250</v>
      </c>
      <c r="I8" s="14">
        <f t="shared" si="5"/>
        <v>900</v>
      </c>
      <c r="J8" s="14">
        <f t="shared" si="0"/>
        <v>37.5</v>
      </c>
    </row>
    <row r="9" spans="1:10" ht="13" x14ac:dyDescent="0.15">
      <c r="A9" s="2" t="s">
        <v>27</v>
      </c>
      <c r="B9" t="s">
        <v>11</v>
      </c>
      <c r="C9">
        <f t="shared" si="1"/>
        <v>575</v>
      </c>
      <c r="D9" t="s">
        <v>5</v>
      </c>
      <c r="E9" s="14">
        <f t="shared" si="2"/>
        <v>650</v>
      </c>
      <c r="F9" s="4">
        <v>3</v>
      </c>
      <c r="G9" s="14">
        <f t="shared" si="3"/>
        <v>1950</v>
      </c>
      <c r="H9" s="14">
        <f t="shared" si="4"/>
        <v>250</v>
      </c>
      <c r="I9" s="14">
        <f t="shared" si="5"/>
        <v>1700</v>
      </c>
      <c r="J9" s="14">
        <f t="shared" si="0"/>
        <v>47.222222222222221</v>
      </c>
    </row>
    <row r="10" spans="1:10" ht="13" x14ac:dyDescent="0.15">
      <c r="A10" s="2" t="s">
        <v>28</v>
      </c>
      <c r="B10" t="s">
        <v>10</v>
      </c>
      <c r="C10">
        <f t="shared" si="1"/>
        <v>300</v>
      </c>
      <c r="D10" t="s">
        <v>6</v>
      </c>
      <c r="E10" s="14">
        <f t="shared" si="2"/>
        <v>300</v>
      </c>
      <c r="F10" s="4">
        <v>1</v>
      </c>
      <c r="G10" s="14">
        <f t="shared" si="3"/>
        <v>300</v>
      </c>
      <c r="H10" s="14">
        <f t="shared" si="4"/>
        <v>150</v>
      </c>
      <c r="I10" s="14">
        <f t="shared" si="5"/>
        <v>150</v>
      </c>
      <c r="J10" s="14">
        <f t="shared" si="0"/>
        <v>12.5</v>
      </c>
    </row>
    <row r="11" spans="1:10" ht="13" x14ac:dyDescent="0.15">
      <c r="A11" s="2" t="s">
        <v>29</v>
      </c>
      <c r="B11" t="s">
        <v>10</v>
      </c>
      <c r="C11">
        <f t="shared" si="1"/>
        <v>300</v>
      </c>
      <c r="D11" t="s">
        <v>6</v>
      </c>
      <c r="E11" s="14">
        <f t="shared" si="2"/>
        <v>300</v>
      </c>
      <c r="F11" s="4">
        <v>2</v>
      </c>
      <c r="G11" s="14">
        <f t="shared" si="3"/>
        <v>600</v>
      </c>
      <c r="H11" s="14">
        <f t="shared" si="4"/>
        <v>150</v>
      </c>
      <c r="I11" s="14">
        <f t="shared" si="5"/>
        <v>450</v>
      </c>
      <c r="J11" s="14">
        <f t="shared" si="0"/>
        <v>18.75</v>
      </c>
    </row>
    <row r="12" spans="1:10" ht="13" x14ac:dyDescent="0.15">
      <c r="A12" s="2" t="s">
        <v>30</v>
      </c>
      <c r="B12" t="s">
        <v>10</v>
      </c>
      <c r="C12">
        <f t="shared" si="1"/>
        <v>300</v>
      </c>
      <c r="D12" t="s">
        <v>6</v>
      </c>
      <c r="E12" s="14">
        <f t="shared" si="2"/>
        <v>300</v>
      </c>
      <c r="F12" s="4">
        <v>3</v>
      </c>
      <c r="G12" s="14">
        <f t="shared" si="3"/>
        <v>900</v>
      </c>
      <c r="H12" s="14">
        <f t="shared" si="4"/>
        <v>150</v>
      </c>
      <c r="I12" s="14">
        <f t="shared" si="5"/>
        <v>750</v>
      </c>
      <c r="J12" s="14">
        <f t="shared" si="0"/>
        <v>20.833333333333332</v>
      </c>
    </row>
    <row r="13" spans="1:10" ht="13" x14ac:dyDescent="0.15">
      <c r="A13" s="2" t="s">
        <v>31</v>
      </c>
      <c r="B13" t="s">
        <v>10</v>
      </c>
      <c r="C13">
        <f t="shared" si="1"/>
        <v>300</v>
      </c>
      <c r="D13" t="s">
        <v>5</v>
      </c>
      <c r="E13" s="14">
        <f t="shared" si="2"/>
        <v>375</v>
      </c>
      <c r="F13" s="4">
        <v>3</v>
      </c>
      <c r="G13" s="14">
        <f t="shared" si="3"/>
        <v>1125</v>
      </c>
      <c r="H13" s="14">
        <f t="shared" si="4"/>
        <v>150</v>
      </c>
      <c r="I13" s="14">
        <f t="shared" si="5"/>
        <v>975</v>
      </c>
      <c r="J13" s="14">
        <f t="shared" si="0"/>
        <v>27.083333333333332</v>
      </c>
    </row>
    <row r="14" spans="1:10" ht="12.75" customHeight="1" x14ac:dyDescent="0.15">
      <c r="A14" s="6" t="s">
        <v>15</v>
      </c>
    </row>
    <row r="17" spans="1:9" ht="13" x14ac:dyDescent="0.15">
      <c r="A17" s="13" t="s">
        <v>16</v>
      </c>
      <c r="B17" s="13" t="s">
        <v>2</v>
      </c>
      <c r="C17" s="13" t="s">
        <v>0</v>
      </c>
      <c r="D17" s="9"/>
      <c r="E17" s="8" t="s">
        <v>17</v>
      </c>
      <c r="F17" s="9"/>
      <c r="G17" s="9"/>
      <c r="H17" s="9"/>
    </row>
    <row r="18" spans="1:9" ht="12.75" customHeight="1" x14ac:dyDescent="0.15">
      <c r="A18" t="s">
        <v>11</v>
      </c>
      <c r="B18" s="1">
        <v>575</v>
      </c>
      <c r="C18" s="1">
        <v>250</v>
      </c>
      <c r="E18" t="s">
        <v>7</v>
      </c>
      <c r="H18" s="12">
        <f>COUNTA(B5:B13)</f>
        <v>9</v>
      </c>
    </row>
    <row r="19" spans="1:9" ht="12.75" customHeight="1" x14ac:dyDescent="0.15">
      <c r="A19" t="s">
        <v>21</v>
      </c>
      <c r="B19" s="1">
        <v>1500</v>
      </c>
      <c r="C19" s="1">
        <v>700</v>
      </c>
      <c r="E19" t="s">
        <v>8</v>
      </c>
      <c r="H19" s="11">
        <f>MIN(J5:J13)</f>
        <v>12.5</v>
      </c>
    </row>
    <row r="20" spans="1:9" ht="12.75" customHeight="1" x14ac:dyDescent="0.15">
      <c r="A20" t="s">
        <v>10</v>
      </c>
      <c r="B20" s="1">
        <v>300</v>
      </c>
      <c r="C20" s="1">
        <v>150</v>
      </c>
      <c r="E20" t="s">
        <v>18</v>
      </c>
      <c r="H20" s="11">
        <f>AVERAGE(J5:J13)</f>
        <v>36.419753086419746</v>
      </c>
    </row>
    <row r="21" spans="1:9" ht="12.75" customHeight="1" x14ac:dyDescent="0.15">
      <c r="E21" t="s">
        <v>19</v>
      </c>
      <c r="H21" s="11">
        <f>MAX(J5:J13)</f>
        <v>105.55555555555556</v>
      </c>
    </row>
    <row r="22" spans="1:9" ht="12.75" customHeight="1" x14ac:dyDescent="0.15">
      <c r="A22" t="s">
        <v>12</v>
      </c>
      <c r="B22" s="1">
        <v>75</v>
      </c>
      <c r="E22" s="2" t="s">
        <v>22</v>
      </c>
      <c r="H22" s="11">
        <f>MEDIAN(J5:J13)</f>
        <v>27.083333333333332</v>
      </c>
    </row>
    <row r="23" spans="1:9" ht="12.75" customHeight="1" x14ac:dyDescent="0.15">
      <c r="A23" s="2" t="s">
        <v>33</v>
      </c>
      <c r="B23" s="7">
        <v>5.7500000000000002E-2</v>
      </c>
    </row>
    <row r="24" spans="1:9" ht="12.75" customHeight="1" x14ac:dyDescent="0.15">
      <c r="A24" s="2" t="s">
        <v>34</v>
      </c>
      <c r="B24">
        <v>12</v>
      </c>
    </row>
    <row r="29" spans="1:9" ht="12.75" customHeight="1" x14ac:dyDescent="0.15">
      <c r="I29" s="2"/>
    </row>
  </sheetData>
  <mergeCells count="1">
    <mergeCell ref="A1:J1"/>
  </mergeCells>
  <phoneticPr fontId="0" type="halfwidthKatakana" alignment="noControl"/>
  <pageMargins left="0.3" right="0.3" top="1" bottom="1" header="0.5" footer="0.5"/>
  <pageSetup scale="96" orientation="portrait" horizontalDpi="300" verticalDpi="300" r:id="rId1"/>
  <headerFooter alignWithMargins="0">
    <oddFooter>&amp;LFrances Coronel&amp;C&amp;D&amp;Re02c1Gym_CoronelFrances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Microsoft Office User</cp:lastModifiedBy>
  <cp:lastPrinted>2009-05-18T07:33:20Z</cp:lastPrinted>
  <dcterms:created xsi:type="dcterms:W3CDTF">1997-11-05T20:14:18Z</dcterms:created>
  <dcterms:modified xsi:type="dcterms:W3CDTF">2016-04-01T14:58:00Z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1289647465</vt:i4>
  </property>
  <property fmtid="{D5CDD505-2E9C-101B-9397-08002B2CF9AE}" pid="3" name="_EmailSubject">
    <vt:lpwstr>Totally Fit</vt:lpwstr>
  </property>
  <property fmtid="{D5CDD505-2E9C-101B-9397-08002B2CF9AE}" pid="4" name="_AuthorEmail">
    <vt:lpwstr>MBarber@exchange.sba.miami.edu</vt:lpwstr>
  </property>
  <property fmtid="{D5CDD505-2E9C-101B-9397-08002B2CF9AE}" pid="5" name="_AuthorEmailDisplayName">
    <vt:lpwstr>Barber, Maryann</vt:lpwstr>
  </property>
  <property fmtid="{D5CDD505-2E9C-101B-9397-08002B2CF9AE}" pid="6" name="_ReviewingToolsShownOnce">
    <vt:lpwstr/>
  </property>
</Properties>
</file>