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OneDrive\Documents\CH4\Methane Sensor\Test Results\"/>
    </mc:Choice>
  </mc:AlternateContent>
  <xr:revisionPtr revIDLastSave="0" documentId="11_544BB21DC70590FB535364194362F13FF2E6D5A6" xr6:coauthVersionLast="31" xr6:coauthVersionMax="31" xr10:uidLastSave="{00000000-0000-0000-0000-000000000000}"/>
  <bookViews>
    <workbookView xWindow="0" yWindow="0" windowWidth="19320" windowHeight="8685" xr2:uid="{00000000-000D-0000-FFFF-FFFF00000000}"/>
  </bookViews>
  <sheets>
    <sheet name="Error Calc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D11" i="1" s="1"/>
  <c r="D7" i="1"/>
  <c r="K5" i="1" l="1"/>
  <c r="E9" i="1" l="1"/>
  <c r="E10" i="1" s="1"/>
  <c r="E11" i="1" s="1"/>
  <c r="E7" i="1"/>
</calcChain>
</file>

<file path=xl/sharedStrings.xml><?xml version="1.0" encoding="utf-8"?>
<sst xmlns="http://schemas.openxmlformats.org/spreadsheetml/2006/main" count="76" uniqueCount="74">
  <si>
    <t>Mean Value</t>
  </si>
  <si>
    <t>Sample SD</t>
  </si>
  <si>
    <t>Sample Size</t>
  </si>
  <si>
    <t>Std. Uncertainty</t>
  </si>
  <si>
    <t>Degrees of Freedom</t>
  </si>
  <si>
    <t>T-value</t>
  </si>
  <si>
    <t>95% Confidence Dev.</t>
  </si>
  <si>
    <t>95% Confidence Int.</t>
  </si>
  <si>
    <t>x</t>
  </si>
  <si>
    <t>s</t>
  </si>
  <si>
    <t>t</t>
  </si>
  <si>
    <t>n</t>
  </si>
  <si>
    <t>u</t>
  </si>
  <si>
    <t>df</t>
  </si>
  <si>
    <t>Cd</t>
  </si>
  <si>
    <t>CI</t>
  </si>
  <si>
    <t>STDeV(Data)</t>
  </si>
  <si>
    <t>Average(Data)</t>
  </si>
  <si>
    <t>Count(Data)</t>
  </si>
  <si>
    <t>s/sqrit(n)</t>
  </si>
  <si>
    <t>n-1</t>
  </si>
  <si>
    <t>TINV(0.05,df)</t>
  </si>
  <si>
    <t>t*s/sqrt(n)</t>
  </si>
  <si>
    <t>x +/- Cd</t>
  </si>
  <si>
    <t>Function</t>
  </si>
  <si>
    <t>Intermediary Values</t>
  </si>
  <si>
    <t>Symbol</t>
  </si>
  <si>
    <t>Error Sources:</t>
  </si>
  <si>
    <t>Error Calculations:</t>
  </si>
  <si>
    <t>Pressure Sensor Noise</t>
  </si>
  <si>
    <t>MQ4 Sensor Noise</t>
  </si>
  <si>
    <t>Pressure Resolution</t>
  </si>
  <si>
    <t>MQ4 Resolution</t>
  </si>
  <si>
    <t>Pressure Curve</t>
  </si>
  <si>
    <t>MQ4 Curve</t>
  </si>
  <si>
    <t>0.65ml</t>
  </si>
  <si>
    <t>0.21ml</t>
  </si>
  <si>
    <t>Random Error: (Constant)</t>
  </si>
  <si>
    <t>Measurement Error: (Constant)</t>
  </si>
  <si>
    <t>Calbration Error: (Scales w/ Input)</t>
  </si>
  <si>
    <t>Volume</t>
  </si>
  <si>
    <t>CH4 Concentration</t>
  </si>
  <si>
    <t>Total Error:</t>
  </si>
  <si>
    <t>0.68ml +/- 1%*Val</t>
  </si>
  <si>
    <t>0.56% +/- 1.1%*Val</t>
  </si>
  <si>
    <t>---------</t>
  </si>
  <si>
    <t>CH4 Conc. Error:</t>
  </si>
  <si>
    <t>+/-1.11%</t>
  </si>
  <si>
    <t>+/- 1.08 ml</t>
  </si>
  <si>
    <t>Gas Volume Error:</t>
  </si>
  <si>
    <t>+/- 0.60 ml</t>
  </si>
  <si>
    <t>+/- 3%</t>
  </si>
  <si>
    <t>Sample Error Calc:</t>
  </si>
  <si>
    <t>CH4 Total Error by Volume</t>
  </si>
  <si>
    <t>CH4 Total Error by Percent</t>
  </si>
  <si>
    <t>5ml inj. from 40ml of 50% CH4 gas</t>
  </si>
  <si>
    <t>Repeatability CH4</t>
  </si>
  <si>
    <t>Error Source Summary</t>
  </si>
  <si>
    <t>mm cubed</t>
  </si>
  <si>
    <t>ml</t>
  </si>
  <si>
    <t>solenoid uncertainty</t>
  </si>
  <si>
    <t>error</t>
  </si>
  <si>
    <t>Total Concentration Error (RMS):</t>
  </si>
  <si>
    <t>MQ4 Measurement Resolution</t>
  </si>
  <si>
    <t>Solenoid Injection Uncertainty</t>
  </si>
  <si>
    <t>MQ4 Calib</t>
  </si>
  <si>
    <t>+/- 0.21 ml</t>
  </si>
  <si>
    <t>Pressure Sensor Resolution</t>
  </si>
  <si>
    <t>CH4 Concentration  Error (Diluted):</t>
  </si>
  <si>
    <t>MQ4 Sensor Noise (95% Conf.  Int.)</t>
  </si>
  <si>
    <t>Calibration Curve  Error  (95% Conf.  Int.)</t>
  </si>
  <si>
    <t xml:space="preserve">Gas Volume Error: (Undiluted) </t>
  </si>
  <si>
    <t>Pressure Model Uncertainty  (95% Conf.  Int.)</t>
  </si>
  <si>
    <t>Inj.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</si>
</sst>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1" applyBorder="1"/>
    <xf numFmtId="0" fontId="0" fillId="0" borderId="1" xfId="0" applyBorder="1"/>
    <xf numFmtId="0" fontId="2" fillId="3" borderId="1" xfId="2" applyBorder="1"/>
    <xf numFmtId="0" fontId="0" fillId="0" borderId="0" xfId="0" applyBorder="1"/>
    <xf numFmtId="0" fontId="1" fillId="2" borderId="3" xfId="1" applyBorder="1"/>
    <xf numFmtId="0" fontId="2" fillId="3" borderId="2" xfId="2" applyBorder="1"/>
    <xf numFmtId="0" fontId="2" fillId="3" borderId="4" xfId="2" applyBorder="1"/>
    <xf numFmtId="10" fontId="0" fillId="0" borderId="1" xfId="0" applyNumberFormat="1" applyBorder="1"/>
    <xf numFmtId="0" fontId="0" fillId="0" borderId="1" xfId="0" applyBorder="1" applyAlignment="1">
      <alignment horizontal="left" indent="1"/>
    </xf>
    <xf numFmtId="9" fontId="0" fillId="0" borderId="1" xfId="0" applyNumberFormat="1" applyBorder="1"/>
    <xf numFmtId="10" fontId="0" fillId="0" borderId="1" xfId="0" quotePrefix="1" applyNumberFormat="1" applyBorder="1" applyAlignment="1">
      <alignment horizontal="left" indent="1"/>
    </xf>
    <xf numFmtId="10" fontId="0" fillId="0" borderId="4" xfId="0" quotePrefix="1" applyNumberFormat="1" applyBorder="1"/>
    <xf numFmtId="0" fontId="0" fillId="0" borderId="8" xfId="0" quotePrefix="1" applyBorder="1"/>
    <xf numFmtId="0" fontId="0" fillId="0" borderId="11" xfId="0" quotePrefix="1" applyBorder="1"/>
    <xf numFmtId="0" fontId="0" fillId="0" borderId="0" xfId="0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9" fontId="0" fillId="0" borderId="0" xfId="3" applyFont="1"/>
    <xf numFmtId="0" fontId="0" fillId="0" borderId="0" xfId="0" quotePrefix="1"/>
    <xf numFmtId="0" fontId="0" fillId="0" borderId="6" xfId="0" applyBorder="1"/>
    <xf numFmtId="0" fontId="0" fillId="0" borderId="0" xfId="0" applyBorder="1"/>
    <xf numFmtId="0" fontId="0" fillId="0" borderId="9" xfId="0" applyFill="1" applyBorder="1"/>
    <xf numFmtId="0" fontId="0" fillId="0" borderId="10" xfId="0" applyFill="1" applyBorder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7" xfId="0" applyBorder="1"/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5"/>
  <sheetViews>
    <sheetView tabSelected="1" topLeftCell="A4" workbookViewId="0">
      <selection activeCell="T15" sqref="T15"/>
    </sheetView>
  </sheetViews>
  <sheetFormatPr defaultRowHeight="15" x14ac:dyDescent="0.25"/>
  <cols>
    <col min="1" max="1" width="21.85546875" customWidth="1"/>
    <col min="2" max="2" width="10" customWidth="1"/>
    <col min="3" max="3" width="20.5703125" customWidth="1"/>
    <col min="4" max="4" width="14.42578125" customWidth="1"/>
    <col min="5" max="5" width="17.5703125" customWidth="1"/>
    <col min="9" max="9" width="27.5703125" customWidth="1"/>
    <col min="10" max="10" width="12" customWidth="1"/>
    <col min="13" max="13" width="21.5703125" customWidth="1"/>
    <col min="14" max="14" width="10.28515625" customWidth="1"/>
  </cols>
  <sheetData>
    <row r="2" spans="1:14" x14ac:dyDescent="0.25">
      <c r="A2" s="1" t="s">
        <v>28</v>
      </c>
      <c r="B2" s="4"/>
      <c r="C2" s="4"/>
      <c r="D2" t="s">
        <v>73</v>
      </c>
      <c r="E2" t="s">
        <v>56</v>
      </c>
      <c r="F2" t="s">
        <v>65</v>
      </c>
    </row>
    <row r="3" spans="1:14" x14ac:dyDescent="0.25">
      <c r="A3" s="3" t="s">
        <v>25</v>
      </c>
      <c r="B3" s="3" t="s">
        <v>26</v>
      </c>
      <c r="C3" s="3" t="s">
        <v>24</v>
      </c>
      <c r="I3" t="s">
        <v>60</v>
      </c>
    </row>
    <row r="4" spans="1:14" x14ac:dyDescent="0.25">
      <c r="A4" s="2" t="s">
        <v>0</v>
      </c>
      <c r="B4" s="2" t="s">
        <v>8</v>
      </c>
      <c r="C4" s="2" t="s">
        <v>17</v>
      </c>
      <c r="D4">
        <v>2.9165999999999999</v>
      </c>
      <c r="E4">
        <v>0.1835</v>
      </c>
      <c r="I4">
        <v>8.9</v>
      </c>
      <c r="J4" t="s">
        <v>58</v>
      </c>
      <c r="K4">
        <v>8.8999999999999999E-3</v>
      </c>
      <c r="L4" t="s">
        <v>59</v>
      </c>
    </row>
    <row r="5" spans="1:14" x14ac:dyDescent="0.25">
      <c r="A5" s="2" t="s">
        <v>1</v>
      </c>
      <c r="B5" s="2" t="s">
        <v>9</v>
      </c>
      <c r="C5" s="2" t="s">
        <v>16</v>
      </c>
      <c r="D5">
        <v>1.9770000000000001</v>
      </c>
      <c r="E5">
        <v>9.1999999999999998E-3</v>
      </c>
      <c r="J5" t="s">
        <v>61</v>
      </c>
      <c r="K5">
        <f>K4/5</f>
        <v>1.7799999999999999E-3</v>
      </c>
    </row>
    <row r="6" spans="1:14" x14ac:dyDescent="0.25">
      <c r="A6" s="2" t="s">
        <v>2</v>
      </c>
      <c r="B6" s="2" t="s">
        <v>11</v>
      </c>
      <c r="C6" s="2" t="s">
        <v>18</v>
      </c>
      <c r="D6">
        <v>9</v>
      </c>
      <c r="E6">
        <v>9</v>
      </c>
    </row>
    <row r="7" spans="1:14" x14ac:dyDescent="0.25">
      <c r="A7" s="2" t="s">
        <v>3</v>
      </c>
      <c r="B7" s="2" t="s">
        <v>12</v>
      </c>
      <c r="C7" s="2" t="s">
        <v>19</v>
      </c>
      <c r="D7">
        <f>D5/SQRT(D6)</f>
        <v>0.65900000000000003</v>
      </c>
      <c r="E7">
        <f>E5/(SQRT(E6))</f>
        <v>3.0666666666666668E-3</v>
      </c>
    </row>
    <row r="8" spans="1:14" x14ac:dyDescent="0.25">
      <c r="A8" s="2" t="s">
        <v>4</v>
      </c>
      <c r="B8" s="2" t="s">
        <v>13</v>
      </c>
      <c r="C8" s="2" t="s">
        <v>20</v>
      </c>
      <c r="D8">
        <v>8</v>
      </c>
      <c r="E8">
        <v>8</v>
      </c>
    </row>
    <row r="9" spans="1:14" x14ac:dyDescent="0.25">
      <c r="A9" s="2" t="s">
        <v>5</v>
      </c>
      <c r="B9" s="2" t="s">
        <v>10</v>
      </c>
      <c r="C9" s="2" t="s">
        <v>21</v>
      </c>
      <c r="D9">
        <f>TINV(0.05,D8)</f>
        <v>2.3060041352041671</v>
      </c>
      <c r="E9">
        <f>TINV(0.05,8)</f>
        <v>2.3060041352041671</v>
      </c>
    </row>
    <row r="10" spans="1:14" x14ac:dyDescent="0.25">
      <c r="A10" s="2" t="s">
        <v>6</v>
      </c>
      <c r="B10" s="2" t="s">
        <v>14</v>
      </c>
      <c r="C10" s="2" t="s">
        <v>22</v>
      </c>
      <c r="D10">
        <f>D9*D5/SQRT(D6)</f>
        <v>1.5196567250995461</v>
      </c>
      <c r="E10">
        <f>E9*E5/SQRT(E8)</f>
        <v>7.5007193426565979E-3</v>
      </c>
    </row>
    <row r="11" spans="1:14" x14ac:dyDescent="0.25">
      <c r="A11" s="2" t="s">
        <v>7</v>
      </c>
      <c r="B11" s="2" t="s">
        <v>15</v>
      </c>
      <c r="C11" s="2" t="s">
        <v>23</v>
      </c>
      <c r="D11">
        <f>D4+D10</f>
        <v>4.4362567250995459</v>
      </c>
      <c r="E11">
        <f>E10/E4</f>
        <v>4.087585472837383E-2</v>
      </c>
    </row>
    <row r="13" spans="1:14" x14ac:dyDescent="0.25">
      <c r="A13" s="5" t="s">
        <v>27</v>
      </c>
      <c r="E13" t="s">
        <v>57</v>
      </c>
    </row>
    <row r="14" spans="1:14" x14ac:dyDescent="0.25">
      <c r="A14" s="6" t="s">
        <v>37</v>
      </c>
      <c r="B14" s="7"/>
      <c r="H14" t="s">
        <v>68</v>
      </c>
      <c r="K14" t="s">
        <v>71</v>
      </c>
    </row>
    <row r="15" spans="1:14" x14ac:dyDescent="0.25">
      <c r="A15" s="2" t="s">
        <v>29</v>
      </c>
      <c r="B15" s="9" t="s">
        <v>35</v>
      </c>
      <c r="H15" t="s">
        <v>69</v>
      </c>
      <c r="J15" s="16">
        <v>0.04</v>
      </c>
      <c r="K15" t="s">
        <v>67</v>
      </c>
      <c r="N15" s="19" t="s">
        <v>66</v>
      </c>
    </row>
    <row r="16" spans="1:14" x14ac:dyDescent="0.25">
      <c r="A16" s="2" t="s">
        <v>30</v>
      </c>
      <c r="B16" s="11" t="s">
        <v>45</v>
      </c>
      <c r="H16" t="s">
        <v>63</v>
      </c>
      <c r="J16" s="17">
        <v>5.5999999999999999E-3</v>
      </c>
      <c r="K16" t="s">
        <v>29</v>
      </c>
      <c r="N16" t="s">
        <v>36</v>
      </c>
    </row>
    <row r="17" spans="1:14" x14ac:dyDescent="0.25">
      <c r="H17" t="s">
        <v>64</v>
      </c>
      <c r="J17" s="17">
        <v>1.7799999999999999E-3</v>
      </c>
      <c r="K17" t="s">
        <v>72</v>
      </c>
      <c r="N17" s="16">
        <v>1.2E-2</v>
      </c>
    </row>
    <row r="18" spans="1:14" x14ac:dyDescent="0.25">
      <c r="A18" s="6" t="s">
        <v>38</v>
      </c>
      <c r="B18" s="7"/>
      <c r="H18" t="s">
        <v>70</v>
      </c>
      <c r="J18" s="17">
        <v>1.0999999999999999E-2</v>
      </c>
    </row>
    <row r="19" spans="1:14" x14ac:dyDescent="0.25">
      <c r="A19" s="2" t="s">
        <v>31</v>
      </c>
      <c r="B19" s="9" t="s">
        <v>36</v>
      </c>
      <c r="H19" t="s">
        <v>62</v>
      </c>
      <c r="J19" s="18"/>
    </row>
    <row r="20" spans="1:14" x14ac:dyDescent="0.25">
      <c r="A20" s="2" t="s">
        <v>32</v>
      </c>
      <c r="B20" s="8">
        <v>5.5999999999999999E-3</v>
      </c>
      <c r="J20" s="18"/>
    </row>
    <row r="22" spans="1:14" x14ac:dyDescent="0.25">
      <c r="A22" s="6" t="s">
        <v>39</v>
      </c>
      <c r="B22" s="7"/>
    </row>
    <row r="23" spans="1:14" x14ac:dyDescent="0.25">
      <c r="A23" s="2" t="s">
        <v>33</v>
      </c>
      <c r="B23" s="10">
        <v>0.01</v>
      </c>
    </row>
    <row r="24" spans="1:14" x14ac:dyDescent="0.25">
      <c r="A24" s="2" t="s">
        <v>34</v>
      </c>
      <c r="B24" s="8">
        <v>1.0999999999999999E-2</v>
      </c>
    </row>
    <row r="26" spans="1:14" x14ac:dyDescent="0.25">
      <c r="A26" s="5" t="s">
        <v>42</v>
      </c>
      <c r="B26" s="4"/>
    </row>
    <row r="27" spans="1:14" x14ac:dyDescent="0.25">
      <c r="A27" s="2" t="s">
        <v>40</v>
      </c>
      <c r="B27" s="26" t="s">
        <v>43</v>
      </c>
      <c r="C27" s="26"/>
    </row>
    <row r="28" spans="1:14" x14ac:dyDescent="0.25">
      <c r="A28" s="2" t="s">
        <v>41</v>
      </c>
      <c r="B28" s="26" t="s">
        <v>44</v>
      </c>
      <c r="C28" s="26"/>
    </row>
    <row r="29" spans="1:14" x14ac:dyDescent="0.25">
      <c r="B29" s="21"/>
      <c r="C29" s="21"/>
      <c r="D29" s="4"/>
    </row>
    <row r="31" spans="1:14" x14ac:dyDescent="0.25">
      <c r="A31" s="5" t="s">
        <v>52</v>
      </c>
      <c r="B31" s="24" t="s">
        <v>55</v>
      </c>
      <c r="C31" s="25"/>
      <c r="D31" s="15"/>
    </row>
    <row r="32" spans="1:14" x14ac:dyDescent="0.25">
      <c r="A32" s="27" t="s">
        <v>46</v>
      </c>
      <c r="B32" s="28"/>
      <c r="C32" s="12" t="s">
        <v>47</v>
      </c>
      <c r="D32" s="4"/>
    </row>
    <row r="33" spans="1:3" x14ac:dyDescent="0.25">
      <c r="A33" s="20" t="s">
        <v>49</v>
      </c>
      <c r="B33" s="21"/>
      <c r="C33" s="13" t="s">
        <v>48</v>
      </c>
    </row>
    <row r="34" spans="1:3" x14ac:dyDescent="0.25">
      <c r="A34" s="20" t="s">
        <v>53</v>
      </c>
      <c r="B34" s="21"/>
      <c r="C34" s="13" t="s">
        <v>50</v>
      </c>
    </row>
    <row r="35" spans="1:3" x14ac:dyDescent="0.25">
      <c r="A35" s="22" t="s">
        <v>54</v>
      </c>
      <c r="B35" s="23"/>
      <c r="C35" s="14" t="s">
        <v>51</v>
      </c>
    </row>
  </sheetData>
  <mergeCells count="8">
    <mergeCell ref="A34:B34"/>
    <mergeCell ref="A35:B35"/>
    <mergeCell ref="B31:C31"/>
    <mergeCell ref="B27:C27"/>
    <mergeCell ref="B28:C28"/>
    <mergeCell ref="B29:C29"/>
    <mergeCell ref="A32:B32"/>
    <mergeCell ref="A33:B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2017-05-22T12:37:31Z</dcterms:created>
  <dcterms:modified xsi:type="dcterms:W3CDTF">2018-04-17T18:29:50Z</dcterms:modified>
</cp:coreProperties>
</file>